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nat\OneDrive\Desktop\Jonathan\RStudio\Fishing\"/>
    </mc:Choice>
  </mc:AlternateContent>
  <xr:revisionPtr revIDLastSave="0" documentId="13_ncr:1_{190CDEA7-8E3B-4206-A32D-F32209CB1D67}" xr6:coauthVersionLast="47" xr6:coauthVersionMax="47" xr10:uidLastSave="{00000000-0000-0000-0000-000000000000}"/>
  <bookViews>
    <workbookView xWindow="-110" yWindow="-110" windowWidth="19420" windowHeight="10300" tabRatio="736" firstSheet="3" activeTab="3" xr2:uid="{00000000-000D-0000-FFFF-FFFF00000000}"/>
  </bookViews>
  <sheets>
    <sheet name="Presentation" sheetId="12" r:id="rId1"/>
    <sheet name="Metha_enquete_terrain_publique" sheetId="2" r:id="rId2"/>
    <sheet name="BDD_enquete_terrain_publique" sheetId="1" r:id="rId3"/>
    <sheet name="Metha_donnees_peche_du_jour" sheetId="6" r:id="rId4"/>
    <sheet name="BDD_donnees_peche_du_jour" sheetId="3" r:id="rId5"/>
    <sheet name="Metha_propotion_pecheurs_enquet" sheetId="7" r:id="rId6"/>
    <sheet name="BDD_propotion_pecheurs_enquetes" sheetId="4" r:id="rId7"/>
    <sheet name="Donnees_scientifiques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3" i="3" l="1"/>
  <c r="AX3" i="3"/>
  <c r="AX2" i="3"/>
  <c r="AX154" i="3"/>
  <c r="AY4" i="3"/>
  <c r="AK27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" i="3"/>
  <c r="AK2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5" i="3"/>
  <c r="AK276" i="3"/>
  <c r="AK277" i="3"/>
  <c r="AK278" i="3"/>
  <c r="AK279" i="3"/>
  <c r="AK280" i="3"/>
  <c r="AK3" i="3"/>
  <c r="AK4" i="3"/>
  <c r="AK5" i="3"/>
  <c r="AK6" i="3"/>
  <c r="AK7" i="3"/>
  <c r="AK8" i="3"/>
  <c r="AK9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44" i="3"/>
  <c r="AI245" i="3"/>
  <c r="AI246" i="3"/>
  <c r="AI247" i="3"/>
  <c r="AI248" i="3"/>
  <c r="AI249" i="3"/>
  <c r="AI250" i="3"/>
  <c r="AI251" i="3"/>
  <c r="AI252" i="3"/>
  <c r="AI243" i="3"/>
  <c r="AG243" i="3"/>
  <c r="V271" i="1"/>
  <c r="Q271" i="1"/>
  <c r="V261" i="1"/>
  <c r="Q261" i="1"/>
  <c r="V251" i="1"/>
  <c r="Q251" i="1"/>
  <c r="V241" i="1"/>
  <c r="Q241" i="1"/>
  <c r="V221" i="1"/>
  <c r="Q221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V211" i="1"/>
  <c r="Q211" i="1"/>
  <c r="V210" i="1"/>
  <c r="Q210" i="1"/>
  <c r="V201" i="1"/>
  <c r="Q201" i="1"/>
  <c r="V199" i="1"/>
  <c r="Q199" i="1"/>
  <c r="V198" i="1"/>
  <c r="Q198" i="1"/>
  <c r="V197" i="1"/>
  <c r="Q197" i="1"/>
  <c r="V196" i="1"/>
  <c r="Q196" i="1"/>
  <c r="V195" i="1"/>
  <c r="Q195" i="1"/>
  <c r="V194" i="1"/>
  <c r="Q194" i="1"/>
  <c r="V193" i="1"/>
  <c r="Q193" i="1"/>
  <c r="V192" i="1"/>
  <c r="Q192" i="1"/>
  <c r="V191" i="1"/>
  <c r="Q191" i="1"/>
  <c r="V190" i="1"/>
  <c r="Q190" i="1"/>
  <c r="V189" i="1"/>
  <c r="Q189" i="1"/>
  <c r="V188" i="1"/>
  <c r="Q188" i="1"/>
  <c r="V187" i="1"/>
  <c r="Q187" i="1"/>
  <c r="V186" i="1"/>
  <c r="Q186" i="1"/>
  <c r="V185" i="1"/>
  <c r="Q185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8" i="1"/>
  <c r="Q178" i="1"/>
  <c r="V177" i="1"/>
  <c r="Q177" i="1"/>
  <c r="V173" i="1"/>
  <c r="Q173" i="1"/>
  <c r="V172" i="1"/>
  <c r="Q172" i="1"/>
  <c r="I171" i="1"/>
  <c r="V170" i="1"/>
  <c r="Q170" i="1"/>
  <c r="L170" i="1"/>
  <c r="L172" i="1" s="1"/>
  <c r="L173" i="1" s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2" i="1"/>
  <c r="Q162" i="1"/>
  <c r="V161" i="1"/>
  <c r="Q161" i="1"/>
  <c r="V160" i="1"/>
  <c r="Q160" i="1"/>
  <c r="V159" i="1"/>
  <c r="Q159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V141" i="1"/>
  <c r="Q141" i="1"/>
  <c r="V140" i="1"/>
  <c r="Q140" i="1"/>
  <c r="V139" i="1"/>
  <c r="Q139" i="1"/>
  <c r="V138" i="1"/>
  <c r="Q138" i="1"/>
  <c r="V137" i="1"/>
  <c r="Q137" i="1"/>
  <c r="V136" i="1"/>
  <c r="Q136" i="1"/>
  <c r="V135" i="1"/>
  <c r="Q135" i="1"/>
  <c r="V134" i="1"/>
  <c r="Q134" i="1"/>
  <c r="V133" i="1"/>
  <c r="Q133" i="1"/>
  <c r="V132" i="1"/>
  <c r="Q132" i="1"/>
  <c r="V131" i="1"/>
  <c r="Q131" i="1"/>
  <c r="V130" i="1"/>
  <c r="Q130" i="1"/>
  <c r="V129" i="1"/>
  <c r="Q129" i="1"/>
  <c r="V128" i="1"/>
  <c r="Q128" i="1"/>
  <c r="V127" i="1"/>
  <c r="Q127" i="1"/>
  <c r="V126" i="1"/>
  <c r="Q126" i="1"/>
  <c r="V125" i="1"/>
  <c r="Q125" i="1"/>
  <c r="V124" i="1"/>
  <c r="Q124" i="1"/>
  <c r="V123" i="1"/>
  <c r="Q123" i="1"/>
  <c r="V122" i="1"/>
  <c r="Q122" i="1"/>
  <c r="V121" i="1"/>
  <c r="Q121" i="1"/>
  <c r="V120" i="1"/>
  <c r="Q120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110" i="1"/>
  <c r="Q110" i="1"/>
  <c r="V109" i="1"/>
  <c r="Q109" i="1"/>
  <c r="V108" i="1"/>
  <c r="Q108" i="1"/>
  <c r="V107" i="1"/>
  <c r="Q107" i="1"/>
  <c r="V106" i="1"/>
  <c r="Q106" i="1"/>
  <c r="V105" i="1"/>
  <c r="Q105" i="1"/>
  <c r="V104" i="1"/>
  <c r="Q104" i="1"/>
  <c r="V103" i="1"/>
  <c r="Q103" i="1"/>
  <c r="V102" i="1"/>
  <c r="Q102" i="1"/>
  <c r="V101" i="1"/>
  <c r="Q101" i="1"/>
  <c r="V100" i="1"/>
  <c r="Q100" i="1"/>
  <c r="V91" i="1"/>
  <c r="Q91" i="1"/>
  <c r="V81" i="1"/>
  <c r="Q81" i="1"/>
  <c r="V71" i="1"/>
  <c r="Q71" i="1"/>
  <c r="V61" i="1"/>
  <c r="Q61" i="1"/>
  <c r="V51" i="1"/>
  <c r="Q51" i="1"/>
  <c r="V41" i="1"/>
  <c r="Q41" i="1"/>
  <c r="V31" i="1"/>
  <c r="Q31" i="1"/>
  <c r="V21" i="1"/>
  <c r="Q21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B354" i="1"/>
  <c r="AC353" i="1"/>
  <c r="AD353" i="1"/>
  <c r="B352" i="1"/>
  <c r="AC351" i="1"/>
  <c r="AD351" i="1"/>
  <c r="AD171" i="1"/>
  <c r="AD172" i="1"/>
  <c r="AD173" i="1"/>
  <c r="AD174" i="1"/>
  <c r="AD175" i="1"/>
  <c r="AD176" i="1"/>
  <c r="AC171" i="1"/>
  <c r="AC172" i="1"/>
  <c r="AC173" i="1"/>
  <c r="AC174" i="1"/>
  <c r="AC175" i="1"/>
  <c r="AC176" i="1"/>
  <c r="T727" i="4" l="1"/>
  <c r="U727" i="4"/>
  <c r="E727" i="4"/>
  <c r="F727" i="4"/>
  <c r="G727" i="4"/>
  <c r="H727" i="4"/>
  <c r="I727" i="4"/>
  <c r="J727" i="4"/>
  <c r="K727" i="4"/>
  <c r="B727" i="4"/>
  <c r="AV204" i="3" l="1"/>
  <c r="AV201" i="3"/>
  <c r="AV409" i="3"/>
  <c r="AV405" i="3"/>
  <c r="AV402" i="3"/>
  <c r="AV399" i="3"/>
  <c r="AV395" i="3"/>
  <c r="AV389" i="3"/>
  <c r="AV383" i="3"/>
  <c r="AV381" i="3"/>
  <c r="AV371" i="3"/>
  <c r="AV368" i="3"/>
  <c r="AV365" i="3"/>
  <c r="AV361" i="3"/>
  <c r="AV359" i="3"/>
  <c r="AV427" i="3"/>
  <c r="AV434" i="3"/>
  <c r="AV439" i="3"/>
  <c r="T754" i="4" l="1"/>
  <c r="T755" i="4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641" i="3"/>
  <c r="AU642" i="3"/>
  <c r="AU643" i="3"/>
  <c r="AU644" i="3"/>
  <c r="AU645" i="3"/>
  <c r="AU646" i="3"/>
  <c r="AU647" i="3"/>
  <c r="AU648" i="3"/>
  <c r="AU649" i="3"/>
  <c r="AU650" i="3"/>
  <c r="AU651" i="3"/>
  <c r="AU652" i="3"/>
  <c r="AU653" i="3"/>
  <c r="AU654" i="3"/>
  <c r="AU655" i="3"/>
  <c r="AU656" i="3"/>
  <c r="AU657" i="3"/>
  <c r="AU658" i="3"/>
  <c r="AU659" i="3"/>
  <c r="AU660" i="3"/>
  <c r="AU661" i="3"/>
  <c r="AU662" i="3"/>
  <c r="AU663" i="3"/>
  <c r="AU664" i="3"/>
  <c r="AU665" i="3"/>
  <c r="AU666" i="3"/>
  <c r="AU667" i="3"/>
  <c r="AU668" i="3"/>
  <c r="AU669" i="3"/>
  <c r="AU670" i="3"/>
  <c r="AU671" i="3"/>
  <c r="AU672" i="3"/>
  <c r="AU673" i="3"/>
  <c r="AU674" i="3"/>
  <c r="AU675" i="3"/>
  <c r="AU676" i="3"/>
  <c r="AU677" i="3"/>
  <c r="AU678" i="3"/>
  <c r="AU679" i="3"/>
  <c r="AU680" i="3"/>
  <c r="AU681" i="3"/>
  <c r="AU682" i="3"/>
  <c r="AU683" i="3"/>
  <c r="AU684" i="3"/>
  <c r="AU685" i="3"/>
  <c r="AU686" i="3"/>
  <c r="AU687" i="3"/>
  <c r="AU688" i="3"/>
  <c r="AU689" i="3"/>
  <c r="AU690" i="3"/>
  <c r="AU691" i="3"/>
  <c r="AU692" i="3"/>
  <c r="AU693" i="3"/>
  <c r="AU694" i="3"/>
  <c r="AU695" i="3"/>
  <c r="AU696" i="3"/>
  <c r="AU697" i="3"/>
  <c r="AU698" i="3"/>
  <c r="AU699" i="3"/>
  <c r="AU700" i="3"/>
  <c r="AU701" i="3"/>
  <c r="AU702" i="3"/>
  <c r="AU703" i="3"/>
  <c r="AU704" i="3"/>
  <c r="AU705" i="3"/>
  <c r="AU706" i="3"/>
  <c r="AU707" i="3"/>
  <c r="AU708" i="3"/>
  <c r="AU709" i="3"/>
  <c r="AU710" i="3"/>
  <c r="AU711" i="3"/>
  <c r="AU712" i="3"/>
  <c r="AU713" i="3"/>
  <c r="AU714" i="3"/>
  <c r="AU715" i="3"/>
  <c r="AU716" i="3"/>
  <c r="AU717" i="3"/>
  <c r="AU718" i="3"/>
  <c r="AU719" i="3"/>
  <c r="AU720" i="3"/>
  <c r="AU721" i="3"/>
  <c r="AU722" i="3"/>
  <c r="AU723" i="3"/>
  <c r="AU724" i="3"/>
  <c r="AU725" i="3"/>
  <c r="AU726" i="3"/>
  <c r="AU727" i="3"/>
  <c r="AU728" i="3"/>
  <c r="AU729" i="3"/>
  <c r="AU730" i="3"/>
  <c r="AU731" i="3"/>
  <c r="AU732" i="3"/>
  <c r="AU733" i="3"/>
  <c r="AU734" i="3"/>
  <c r="AU735" i="3"/>
  <c r="AU736" i="3"/>
  <c r="AU737" i="3"/>
  <c r="AU738" i="3"/>
  <c r="AU739" i="3"/>
  <c r="AU740" i="3"/>
  <c r="AU741" i="3"/>
  <c r="AU742" i="3"/>
  <c r="AU743" i="3"/>
  <c r="AU744" i="3"/>
  <c r="AU745" i="3"/>
  <c r="AU746" i="3"/>
  <c r="AU747" i="3"/>
  <c r="AU748" i="3"/>
  <c r="AU749" i="3"/>
  <c r="AU750" i="3"/>
  <c r="AU751" i="3"/>
  <c r="AU752" i="3"/>
  <c r="AU753" i="3"/>
  <c r="AU754" i="3"/>
  <c r="AU755" i="3"/>
  <c r="AU756" i="3"/>
  <c r="AU757" i="3"/>
  <c r="AU758" i="3"/>
  <c r="AU759" i="3"/>
  <c r="AU760" i="3"/>
  <c r="AU761" i="3"/>
  <c r="AU762" i="3"/>
  <c r="AU763" i="3"/>
  <c r="AU764" i="3"/>
  <c r="AU765" i="3"/>
  <c r="AU766" i="3"/>
  <c r="AU767" i="3"/>
  <c r="AU768" i="3"/>
  <c r="AU769" i="3"/>
  <c r="AU770" i="3"/>
  <c r="AU771" i="3"/>
  <c r="AU772" i="3"/>
  <c r="AU773" i="3"/>
  <c r="AU774" i="3"/>
  <c r="AU775" i="3"/>
  <c r="AU776" i="3"/>
  <c r="AU777" i="3"/>
  <c r="AU778" i="3"/>
  <c r="AU779" i="3"/>
  <c r="AU780" i="3"/>
  <c r="AU781" i="3"/>
  <c r="AU782" i="3"/>
  <c r="AU783" i="3"/>
  <c r="AU784" i="3"/>
  <c r="AU785" i="3"/>
  <c r="AU786" i="3"/>
  <c r="AU787" i="3"/>
  <c r="AU788" i="3"/>
  <c r="AU789" i="3"/>
  <c r="AU790" i="3"/>
  <c r="AU791" i="3"/>
  <c r="AU792" i="3"/>
  <c r="AU793" i="3"/>
  <c r="AU794" i="3"/>
  <c r="AU795" i="3"/>
  <c r="AU796" i="3"/>
  <c r="AU797" i="3"/>
  <c r="AU798" i="3"/>
  <c r="AU799" i="3"/>
  <c r="AU800" i="3"/>
  <c r="AU801" i="3"/>
  <c r="AU802" i="3"/>
  <c r="AU803" i="3"/>
  <c r="AU804" i="3"/>
  <c r="AU805" i="3"/>
  <c r="AU806" i="3"/>
  <c r="AU807" i="3"/>
  <c r="AU808" i="3"/>
  <c r="AU809" i="3"/>
  <c r="AU810" i="3"/>
  <c r="AU811" i="3"/>
  <c r="AU812" i="3"/>
  <c r="AU813" i="3"/>
  <c r="AU814" i="3"/>
  <c r="AU815" i="3"/>
  <c r="AU816" i="3"/>
  <c r="AU817" i="3"/>
  <c r="AU818" i="3"/>
  <c r="AU819" i="3"/>
  <c r="AU820" i="3"/>
  <c r="AU821" i="3"/>
  <c r="AU822" i="3"/>
  <c r="AU823" i="3"/>
  <c r="AU824" i="3"/>
  <c r="AU825" i="3"/>
  <c r="AU826" i="3"/>
  <c r="AU827" i="3"/>
  <c r="AU828" i="3"/>
  <c r="AU829" i="3"/>
  <c r="AU830" i="3"/>
  <c r="AU831" i="3"/>
  <c r="AU832" i="3"/>
  <c r="AU833" i="3"/>
  <c r="AU834" i="3"/>
  <c r="AT440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4" i="3"/>
  <c r="AU436" i="3"/>
  <c r="AU437" i="3"/>
  <c r="AU438" i="3"/>
  <c r="AU439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T435" i="3"/>
  <c r="AU435" i="3" s="1"/>
  <c r="AT433" i="3"/>
  <c r="AU433" i="3" s="1"/>
  <c r="AT431" i="3"/>
  <c r="AU431" i="3" s="1"/>
  <c r="AT432" i="3"/>
  <c r="AU432" i="3" s="1"/>
  <c r="AT430" i="3"/>
  <c r="AU430" i="3" s="1"/>
  <c r="AV411" i="3" l="1"/>
  <c r="AV418" i="3"/>
  <c r="AV442" i="3"/>
  <c r="AV436" i="3"/>
  <c r="AV445" i="3"/>
  <c r="AV414" i="3"/>
  <c r="AV450" i="3"/>
  <c r="B761" i="4" l="1"/>
  <c r="B762" i="4"/>
  <c r="B763" i="4"/>
  <c r="B764" i="4"/>
  <c r="B765" i="4"/>
  <c r="B766" i="4"/>
  <c r="B767" i="4"/>
  <c r="B768" i="4"/>
  <c r="B769" i="4"/>
  <c r="B770" i="4"/>
  <c r="B758" i="4"/>
  <c r="B759" i="4"/>
  <c r="B760" i="4"/>
  <c r="AD497" i="1" l="1"/>
  <c r="H743" i="4" l="1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742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B729" i="4" l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2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T732" i="4" l="1"/>
  <c r="AT359" i="3"/>
  <c r="AD460" i="1"/>
  <c r="B728" i="4" l="1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U719" i="4"/>
  <c r="U720" i="4"/>
  <c r="U721" i="4"/>
  <c r="U722" i="4"/>
  <c r="U723" i="4"/>
  <c r="U724" i="4"/>
  <c r="U725" i="4"/>
  <c r="U726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T719" i="4"/>
  <c r="T720" i="4"/>
  <c r="T721" i="4"/>
  <c r="T722" i="4"/>
  <c r="T723" i="4"/>
  <c r="T724" i="4"/>
  <c r="T725" i="4"/>
  <c r="T726" i="4"/>
  <c r="T728" i="4"/>
  <c r="T729" i="4"/>
  <c r="T730" i="4"/>
  <c r="T731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K720" i="4"/>
  <c r="K721" i="4"/>
  <c r="K722" i="4"/>
  <c r="K723" i="4"/>
  <c r="K724" i="4"/>
  <c r="K725" i="4"/>
  <c r="K726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J720" i="4"/>
  <c r="J721" i="4"/>
  <c r="J722" i="4"/>
  <c r="J723" i="4"/>
  <c r="J724" i="4"/>
  <c r="J725" i="4"/>
  <c r="J726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I720" i="4"/>
  <c r="I721" i="4"/>
  <c r="I722" i="4"/>
  <c r="I723" i="4"/>
  <c r="I724" i="4"/>
  <c r="I725" i="4"/>
  <c r="I726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H720" i="4"/>
  <c r="H721" i="4"/>
  <c r="H722" i="4"/>
  <c r="H723" i="4"/>
  <c r="H724" i="4"/>
  <c r="H725" i="4"/>
  <c r="H726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G720" i="4"/>
  <c r="G721" i="4"/>
  <c r="G722" i="4"/>
  <c r="G723" i="4"/>
  <c r="G724" i="4"/>
  <c r="G725" i="4"/>
  <c r="G726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F720" i="4"/>
  <c r="F721" i="4"/>
  <c r="F722" i="4"/>
  <c r="F723" i="4"/>
  <c r="F724" i="4"/>
  <c r="F725" i="4"/>
  <c r="F726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E720" i="4"/>
  <c r="E721" i="4"/>
  <c r="E722" i="4"/>
  <c r="E723" i="4"/>
  <c r="E724" i="4"/>
  <c r="E725" i="4"/>
  <c r="E726" i="4"/>
  <c r="E728" i="4"/>
  <c r="E729" i="4"/>
  <c r="E730" i="4"/>
  <c r="E731" i="4"/>
  <c r="E732" i="4"/>
  <c r="E733" i="4"/>
  <c r="E734" i="4"/>
  <c r="E735" i="4"/>
  <c r="E736" i="4"/>
  <c r="E737" i="4"/>
  <c r="AD450" i="1"/>
  <c r="AD451" i="1"/>
  <c r="AD452" i="1"/>
  <c r="AD453" i="1"/>
  <c r="AD454" i="1"/>
  <c r="AD455" i="1"/>
  <c r="AD456" i="1"/>
  <c r="AD457" i="1"/>
  <c r="AD458" i="1"/>
  <c r="B719" i="4"/>
  <c r="B720" i="4"/>
  <c r="B721" i="4"/>
  <c r="B722" i="4"/>
  <c r="B723" i="4"/>
  <c r="B724" i="4"/>
  <c r="B725" i="4"/>
  <c r="B726" i="4"/>
  <c r="F715" i="4" l="1"/>
  <c r="F719" i="4"/>
  <c r="E715" i="4"/>
  <c r="E719" i="4"/>
  <c r="U715" i="4" l="1"/>
  <c r="T715" i="4"/>
  <c r="K715" i="4"/>
  <c r="K719" i="4"/>
  <c r="J715" i="4"/>
  <c r="J719" i="4"/>
  <c r="I715" i="4"/>
  <c r="I719" i="4"/>
  <c r="H715" i="4"/>
  <c r="H719" i="4"/>
  <c r="G715" i="4"/>
  <c r="G719" i="4"/>
  <c r="B707" i="4"/>
  <c r="B715" i="4"/>
  <c r="AT346" i="3"/>
  <c r="AT348" i="3"/>
  <c r="AT344" i="3"/>
  <c r="AD601" i="1" l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459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F707" i="4"/>
  <c r="B706" i="4"/>
  <c r="F177" i="9" l="1"/>
  <c r="G177" i="9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200" i="3"/>
  <c r="AU201" i="3"/>
  <c r="AU202" i="3"/>
  <c r="AU203" i="3"/>
  <c r="AU204" i="3"/>
  <c r="AU205" i="3"/>
  <c r="AU207" i="3"/>
  <c r="AU208" i="3"/>
  <c r="AU209" i="3"/>
  <c r="AU210" i="3"/>
  <c r="AU211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9" i="3"/>
  <c r="AU270" i="3"/>
  <c r="AU268" i="3"/>
  <c r="AU271" i="3"/>
  <c r="AU272" i="3"/>
  <c r="AU273" i="3"/>
  <c r="AU274" i="3"/>
  <c r="AU275" i="3"/>
  <c r="AU276" i="3"/>
  <c r="AU277" i="3"/>
  <c r="AU278" i="3"/>
  <c r="AU279" i="3"/>
  <c r="AU281" i="3"/>
  <c r="AV281" i="3" s="1"/>
  <c r="AU283" i="3"/>
  <c r="AU285" i="3"/>
  <c r="AU286" i="3"/>
  <c r="AU287" i="3"/>
  <c r="AU288" i="3"/>
  <c r="AU289" i="3"/>
  <c r="AV289" i="3" s="1"/>
  <c r="AU291" i="3"/>
  <c r="AU293" i="3"/>
  <c r="AU294" i="3"/>
  <c r="AU295" i="3"/>
  <c r="AU296" i="3"/>
  <c r="AU297" i="3"/>
  <c r="AU298" i="3"/>
  <c r="AU300" i="3"/>
  <c r="AU302" i="3"/>
  <c r="AU303" i="3"/>
  <c r="AU304" i="3"/>
  <c r="AV304" i="3" s="1"/>
  <c r="AU306" i="3"/>
  <c r="AU310" i="3"/>
  <c r="AU311" i="3"/>
  <c r="AV311" i="3" s="1"/>
  <c r="AU312" i="3"/>
  <c r="AV312" i="3" s="1"/>
  <c r="AU313" i="3"/>
  <c r="AU314" i="3"/>
  <c r="AU315" i="3"/>
  <c r="AU316" i="3"/>
  <c r="AU321" i="3"/>
  <c r="AU322" i="3"/>
  <c r="AV322" i="3" s="1"/>
  <c r="AU323" i="3"/>
  <c r="AV323" i="3" s="1"/>
  <c r="AU324" i="3"/>
  <c r="AV324" i="3" s="1"/>
  <c r="AU326" i="3"/>
  <c r="AV326" i="3" s="1"/>
  <c r="AU327" i="3"/>
  <c r="AU329" i="3"/>
  <c r="AV329" i="3" s="1"/>
  <c r="AU330" i="3"/>
  <c r="AV330" i="3" s="1"/>
  <c r="AU332" i="3"/>
  <c r="AU333" i="3"/>
  <c r="AU334" i="3"/>
  <c r="AU335" i="3"/>
  <c r="AU336" i="3"/>
  <c r="AV336" i="3" s="1"/>
  <c r="AU338" i="3"/>
  <c r="AV338" i="3" s="1"/>
  <c r="AU339" i="3"/>
  <c r="AV339" i="3" s="1"/>
  <c r="AU340" i="3"/>
  <c r="AV340" i="3" s="1"/>
  <c r="AU342" i="3"/>
  <c r="AV342" i="3" s="1"/>
  <c r="AU343" i="3"/>
  <c r="AV343" i="3" s="1"/>
  <c r="AU344" i="3"/>
  <c r="AU345" i="3"/>
  <c r="AU346" i="3"/>
  <c r="AV346" i="3" s="1"/>
  <c r="AU347" i="3"/>
  <c r="AU348" i="3"/>
  <c r="AU349" i="3"/>
  <c r="AU350" i="3"/>
  <c r="AV350" i="3" s="1"/>
  <c r="AU351" i="3"/>
  <c r="AU352" i="3"/>
  <c r="AU353" i="3"/>
  <c r="AU354" i="3"/>
  <c r="AV354" i="3" s="1"/>
  <c r="AU355" i="3"/>
  <c r="AV355" i="3" s="1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185" i="3"/>
  <c r="AV185" i="3" s="1"/>
  <c r="AO185" i="3"/>
  <c r="E705" i="4"/>
  <c r="E707" i="4"/>
  <c r="AV222" i="3" l="1"/>
  <c r="AV219" i="3"/>
  <c r="AV228" i="3"/>
  <c r="AV274" i="3"/>
  <c r="AV356" i="3"/>
  <c r="AV293" i="3"/>
  <c r="AV285" i="3"/>
  <c r="H177" i="9"/>
  <c r="U702" i="4"/>
  <c r="U703" i="4"/>
  <c r="U704" i="4"/>
  <c r="U705" i="4"/>
  <c r="U706" i="4"/>
  <c r="U707" i="4"/>
  <c r="T702" i="4"/>
  <c r="T703" i="4"/>
  <c r="T704" i="4"/>
  <c r="T705" i="4"/>
  <c r="T706" i="4"/>
  <c r="T707" i="4"/>
  <c r="K702" i="4"/>
  <c r="K703" i="4"/>
  <c r="K704" i="4"/>
  <c r="K705" i="4"/>
  <c r="K706" i="4"/>
  <c r="K707" i="4"/>
  <c r="J702" i="4"/>
  <c r="J703" i="4"/>
  <c r="J704" i="4"/>
  <c r="J705" i="4"/>
  <c r="J707" i="4"/>
  <c r="I702" i="4"/>
  <c r="I703" i="4"/>
  <c r="I704" i="4"/>
  <c r="I705" i="4"/>
  <c r="I706" i="4"/>
  <c r="I707" i="4"/>
  <c r="H702" i="4"/>
  <c r="H703" i="4"/>
  <c r="H704" i="4"/>
  <c r="H705" i="4"/>
  <c r="H707" i="4"/>
  <c r="G693" i="4"/>
  <c r="G702" i="4"/>
  <c r="G703" i="4"/>
  <c r="G704" i="4"/>
  <c r="G705" i="4"/>
  <c r="G707" i="4"/>
  <c r="F693" i="4"/>
  <c r="F702" i="4"/>
  <c r="F703" i="4"/>
  <c r="F704" i="4"/>
  <c r="F705" i="4"/>
  <c r="E693" i="4"/>
  <c r="E702" i="4"/>
  <c r="E703" i="4"/>
  <c r="E704" i="4"/>
  <c r="AD439" i="1" l="1"/>
  <c r="AD440" i="1"/>
  <c r="AD441" i="1"/>
  <c r="AD442" i="1"/>
  <c r="AD443" i="1"/>
  <c r="AD444" i="1"/>
  <c r="AD445" i="1"/>
  <c r="AD446" i="1"/>
  <c r="AD447" i="1"/>
  <c r="AD448" i="1"/>
  <c r="AD449" i="1"/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23" i="9"/>
  <c r="G32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4" i="9"/>
  <c r="F25" i="9"/>
  <c r="F26" i="9"/>
  <c r="F27" i="9"/>
  <c r="F28" i="9"/>
  <c r="F29" i="9"/>
  <c r="F30" i="9"/>
  <c r="F31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23" i="9"/>
  <c r="F7" i="9"/>
  <c r="F32" i="9"/>
  <c r="C164" i="9"/>
  <c r="C137" i="9"/>
  <c r="C136" i="9"/>
  <c r="C71" i="9"/>
  <c r="C49" i="9"/>
  <c r="C48" i="9"/>
  <c r="C94" i="9"/>
  <c r="C93" i="9"/>
  <c r="C31" i="9"/>
  <c r="AU394" i="3" l="1"/>
  <c r="AU440" i="3"/>
  <c r="AU280" i="3"/>
  <c r="AV280" i="3" s="1"/>
  <c r="AU308" i="3"/>
  <c r="AV308" i="3" s="1"/>
  <c r="AU231" i="3"/>
  <c r="AV231" i="3" s="1"/>
  <c r="AU282" i="3"/>
  <c r="AU301" i="3"/>
  <c r="AV301" i="3" s="1"/>
  <c r="AU341" i="3"/>
  <c r="AV341" i="3" s="1"/>
  <c r="AU212" i="3"/>
  <c r="H168" i="9"/>
  <c r="H120" i="9"/>
  <c r="H104" i="9"/>
  <c r="H56" i="9"/>
  <c r="H167" i="9"/>
  <c r="H119" i="9"/>
  <c r="H103" i="9"/>
  <c r="H55" i="9"/>
  <c r="H102" i="9"/>
  <c r="H54" i="9"/>
  <c r="H68" i="9"/>
  <c r="H166" i="9"/>
  <c r="H150" i="9"/>
  <c r="H86" i="9"/>
  <c r="H20" i="9"/>
  <c r="H173" i="9"/>
  <c r="H141" i="9"/>
  <c r="H109" i="9"/>
  <c r="H77" i="9"/>
  <c r="H45" i="9"/>
  <c r="H28" i="9"/>
  <c r="H156" i="9"/>
  <c r="H124" i="9"/>
  <c r="H92" i="9"/>
  <c r="H60" i="9"/>
  <c r="H27" i="9"/>
  <c r="H134" i="9"/>
  <c r="H38" i="9"/>
  <c r="H157" i="9"/>
  <c r="H125" i="9"/>
  <c r="H93" i="9"/>
  <c r="H61" i="9"/>
  <c r="H11" i="9"/>
  <c r="H172" i="9"/>
  <c r="H140" i="9"/>
  <c r="H108" i="9"/>
  <c r="H76" i="9"/>
  <c r="H44" i="9"/>
  <c r="H10" i="9"/>
  <c r="H118" i="9"/>
  <c r="H149" i="9"/>
  <c r="H85" i="9"/>
  <c r="H132" i="9"/>
  <c r="H100" i="9"/>
  <c r="H36" i="9"/>
  <c r="H133" i="9"/>
  <c r="H101" i="9"/>
  <c r="H53" i="9"/>
  <c r="H37" i="9"/>
  <c r="H19" i="9"/>
  <c r="H164" i="9"/>
  <c r="H116" i="9"/>
  <c r="H84" i="9"/>
  <c r="H52" i="9"/>
  <c r="H18" i="9"/>
  <c r="H152" i="9"/>
  <c r="H136" i="9"/>
  <c r="H88" i="9"/>
  <c r="H72" i="9"/>
  <c r="H40" i="9"/>
  <c r="H22" i="9"/>
  <c r="H66" i="9"/>
  <c r="H70" i="9"/>
  <c r="H165" i="9"/>
  <c r="H117" i="9"/>
  <c r="H69" i="9"/>
  <c r="H148" i="9"/>
  <c r="H151" i="9"/>
  <c r="H135" i="9"/>
  <c r="H87" i="9"/>
  <c r="H71" i="9"/>
  <c r="H39" i="9"/>
  <c r="H21" i="9"/>
  <c r="H163" i="9"/>
  <c r="H115" i="9"/>
  <c r="H67" i="9"/>
  <c r="H17" i="9"/>
  <c r="H162" i="9"/>
  <c r="H130" i="9"/>
  <c r="H98" i="9"/>
  <c r="H34" i="9"/>
  <c r="H23" i="9"/>
  <c r="H129" i="9"/>
  <c r="H81" i="9"/>
  <c r="H33" i="9"/>
  <c r="H155" i="9"/>
  <c r="H107" i="9"/>
  <c r="H59" i="9"/>
  <c r="H9" i="9"/>
  <c r="H144" i="9"/>
  <c r="H96" i="9"/>
  <c r="H48" i="9"/>
  <c r="H170" i="9"/>
  <c r="H122" i="9"/>
  <c r="H74" i="9"/>
  <c r="H25" i="9"/>
  <c r="H159" i="9"/>
  <c r="H111" i="9"/>
  <c r="H63" i="9"/>
  <c r="H13" i="9"/>
  <c r="H137" i="9"/>
  <c r="H89" i="9"/>
  <c r="H41" i="9"/>
  <c r="H174" i="9"/>
  <c r="H126" i="9"/>
  <c r="H78" i="9"/>
  <c r="H29" i="9"/>
  <c r="H32" i="9"/>
  <c r="H131" i="9"/>
  <c r="H83" i="9"/>
  <c r="H35" i="9"/>
  <c r="H145" i="9"/>
  <c r="H97" i="9"/>
  <c r="H49" i="9"/>
  <c r="H171" i="9"/>
  <c r="H123" i="9"/>
  <c r="H75" i="9"/>
  <c r="H26" i="9"/>
  <c r="H160" i="9"/>
  <c r="H112" i="9"/>
  <c r="H64" i="9"/>
  <c r="H14" i="9"/>
  <c r="H138" i="9"/>
  <c r="H90" i="9"/>
  <c r="H42" i="9"/>
  <c r="H175" i="9"/>
  <c r="H127" i="9"/>
  <c r="H79" i="9"/>
  <c r="H30" i="9"/>
  <c r="H169" i="9"/>
  <c r="H121" i="9"/>
  <c r="H73" i="9"/>
  <c r="H24" i="9"/>
  <c r="H158" i="9"/>
  <c r="H110" i="9"/>
  <c r="H62" i="9"/>
  <c r="H12" i="9"/>
  <c r="H147" i="9"/>
  <c r="H99" i="9"/>
  <c r="H51" i="9"/>
  <c r="H146" i="9"/>
  <c r="H114" i="9"/>
  <c r="H82" i="9"/>
  <c r="H50" i="9"/>
  <c r="H16" i="9"/>
  <c r="H161" i="9"/>
  <c r="H113" i="9"/>
  <c r="H65" i="9"/>
  <c r="H15" i="9"/>
  <c r="H139" i="9"/>
  <c r="H91" i="9"/>
  <c r="H43" i="9"/>
  <c r="H176" i="9"/>
  <c r="H128" i="9"/>
  <c r="H80" i="9"/>
  <c r="H31" i="9"/>
  <c r="H154" i="9"/>
  <c r="H106" i="9"/>
  <c r="H58" i="9"/>
  <c r="H8" i="9"/>
  <c r="H143" i="9"/>
  <c r="H95" i="9"/>
  <c r="H47" i="9"/>
  <c r="H153" i="9"/>
  <c r="H105" i="9"/>
  <c r="H57" i="9"/>
  <c r="H7" i="9"/>
  <c r="H142" i="9"/>
  <c r="H94" i="9"/>
  <c r="H46" i="9"/>
  <c r="E683" i="4"/>
  <c r="G690" i="4"/>
  <c r="G691" i="4"/>
  <c r="G692" i="4"/>
  <c r="F690" i="4"/>
  <c r="F691" i="4"/>
  <c r="F692" i="4"/>
  <c r="E690" i="4"/>
  <c r="E691" i="4"/>
  <c r="E692" i="4"/>
  <c r="B683" i="4"/>
  <c r="B688" i="4"/>
  <c r="B689" i="4"/>
  <c r="B690" i="4"/>
  <c r="B691" i="4"/>
  <c r="B692" i="4"/>
  <c r="B693" i="4"/>
  <c r="B677" i="4" l="1"/>
  <c r="AT337" i="3"/>
  <c r="AU337" i="3" s="1"/>
  <c r="AV337" i="3" s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2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2" i="1"/>
  <c r="AD436" i="1"/>
  <c r="AD437" i="1"/>
  <c r="AD438" i="1"/>
  <c r="U666" i="4" l="1"/>
  <c r="U667" i="4"/>
  <c r="U668" i="4"/>
  <c r="U669" i="4"/>
  <c r="U670" i="4"/>
  <c r="U671" i="4"/>
  <c r="U672" i="4"/>
  <c r="U674" i="4"/>
  <c r="U675" i="4"/>
  <c r="U676" i="4"/>
  <c r="U683" i="4"/>
  <c r="U688" i="4"/>
  <c r="U689" i="4"/>
  <c r="U690" i="4"/>
  <c r="U691" i="4"/>
  <c r="U692" i="4"/>
  <c r="U693" i="4"/>
  <c r="T666" i="4"/>
  <c r="T668" i="4"/>
  <c r="T669" i="4"/>
  <c r="T671" i="4"/>
  <c r="T672" i="4"/>
  <c r="T674" i="4"/>
  <c r="T675" i="4"/>
  <c r="T676" i="4"/>
  <c r="T683" i="4"/>
  <c r="T688" i="4"/>
  <c r="T689" i="4"/>
  <c r="T690" i="4"/>
  <c r="T691" i="4"/>
  <c r="T692" i="4"/>
  <c r="T693" i="4"/>
  <c r="B667" i="4"/>
  <c r="B668" i="4"/>
  <c r="B669" i="4"/>
  <c r="B670" i="4"/>
  <c r="B671" i="4"/>
  <c r="B672" i="4"/>
  <c r="B674" i="4"/>
  <c r="B675" i="4"/>
  <c r="B676" i="4"/>
  <c r="E667" i="4"/>
  <c r="E668" i="4"/>
  <c r="E669" i="4"/>
  <c r="E670" i="4"/>
  <c r="E671" i="4"/>
  <c r="E672" i="4"/>
  <c r="E674" i="4"/>
  <c r="E675" i="4"/>
  <c r="E676" i="4"/>
  <c r="E677" i="4"/>
  <c r="E688" i="4"/>
  <c r="E689" i="4"/>
  <c r="F667" i="4"/>
  <c r="F668" i="4"/>
  <c r="F669" i="4"/>
  <c r="F670" i="4"/>
  <c r="F671" i="4"/>
  <c r="F672" i="4"/>
  <c r="F674" i="4"/>
  <c r="F675" i="4"/>
  <c r="F676" i="4"/>
  <c r="F677" i="4"/>
  <c r="F683" i="4"/>
  <c r="F688" i="4"/>
  <c r="F689" i="4"/>
  <c r="G667" i="4"/>
  <c r="G668" i="4"/>
  <c r="G669" i="4"/>
  <c r="G670" i="4"/>
  <c r="G671" i="4"/>
  <c r="G672" i="4"/>
  <c r="G674" i="4"/>
  <c r="G675" i="4"/>
  <c r="G676" i="4"/>
  <c r="G677" i="4"/>
  <c r="G683" i="4"/>
  <c r="G688" i="4"/>
  <c r="G689" i="4"/>
  <c r="K666" i="4"/>
  <c r="K667" i="4"/>
  <c r="K668" i="4"/>
  <c r="K669" i="4"/>
  <c r="K670" i="4"/>
  <c r="K671" i="4"/>
  <c r="K672" i="4"/>
  <c r="K674" i="4"/>
  <c r="K675" i="4"/>
  <c r="K676" i="4"/>
  <c r="K677" i="4"/>
  <c r="K683" i="4"/>
  <c r="K688" i="4"/>
  <c r="K689" i="4"/>
  <c r="K690" i="4"/>
  <c r="K691" i="4"/>
  <c r="K692" i="4"/>
  <c r="K693" i="4"/>
  <c r="J666" i="4"/>
  <c r="J667" i="4"/>
  <c r="J668" i="4"/>
  <c r="J669" i="4"/>
  <c r="J670" i="4"/>
  <c r="J671" i="4"/>
  <c r="J672" i="4"/>
  <c r="J674" i="4"/>
  <c r="J675" i="4"/>
  <c r="J676" i="4"/>
  <c r="J677" i="4"/>
  <c r="J683" i="4"/>
  <c r="J688" i="4"/>
  <c r="J689" i="4"/>
  <c r="J690" i="4"/>
  <c r="J691" i="4"/>
  <c r="J692" i="4"/>
  <c r="J693" i="4"/>
  <c r="I666" i="4"/>
  <c r="I667" i="4"/>
  <c r="I668" i="4"/>
  <c r="I669" i="4"/>
  <c r="I670" i="4"/>
  <c r="I671" i="4"/>
  <c r="I672" i="4"/>
  <c r="I674" i="4"/>
  <c r="I675" i="4"/>
  <c r="I676" i="4"/>
  <c r="I677" i="4"/>
  <c r="I683" i="4"/>
  <c r="I688" i="4"/>
  <c r="I689" i="4"/>
  <c r="I690" i="4"/>
  <c r="I691" i="4"/>
  <c r="I692" i="4"/>
  <c r="I693" i="4"/>
  <c r="H666" i="4"/>
  <c r="H667" i="4"/>
  <c r="H668" i="4"/>
  <c r="H669" i="4"/>
  <c r="H670" i="4"/>
  <c r="H671" i="4"/>
  <c r="H672" i="4"/>
  <c r="H674" i="4"/>
  <c r="H675" i="4"/>
  <c r="H676" i="4"/>
  <c r="H677" i="4"/>
  <c r="H683" i="4"/>
  <c r="H688" i="4"/>
  <c r="H689" i="4"/>
  <c r="H690" i="4"/>
  <c r="H691" i="4"/>
  <c r="H692" i="4"/>
  <c r="H693" i="4"/>
  <c r="G666" i="4"/>
  <c r="F666" i="4"/>
  <c r="E666" i="4"/>
  <c r="B666" i="4"/>
  <c r="U449" i="4" l="1"/>
  <c r="U450" i="4" s="1"/>
  <c r="U451" i="4" s="1"/>
  <c r="U452" i="4" s="1"/>
  <c r="T449" i="4"/>
  <c r="T450" i="4" s="1"/>
  <c r="T451" i="4" s="1"/>
  <c r="T452" i="4" s="1"/>
  <c r="B424" i="4"/>
  <c r="B425" i="4" s="1"/>
  <c r="B426" i="4" s="1"/>
  <c r="B427" i="4" s="1"/>
  <c r="J358" i="4"/>
  <c r="J359" i="4" s="1"/>
  <c r="J360" i="4" s="1"/>
  <c r="J361" i="4" s="1"/>
  <c r="J362" i="4" s="1"/>
  <c r="J363" i="4" s="1"/>
  <c r="J364" i="4" s="1"/>
  <c r="J365" i="4" s="1"/>
  <c r="S356" i="4"/>
  <c r="O356" i="4"/>
  <c r="J355" i="4"/>
  <c r="J356" i="4" s="1"/>
  <c r="S350" i="4"/>
  <c r="O350" i="4"/>
  <c r="S349" i="4"/>
  <c r="O349" i="4"/>
  <c r="J314" i="4"/>
  <c r="J315" i="4" s="1"/>
  <c r="J316" i="4" s="1"/>
  <c r="J317" i="4" s="1"/>
  <c r="S307" i="4"/>
  <c r="O307" i="4"/>
  <c r="S303" i="4"/>
  <c r="O303" i="4"/>
  <c r="S286" i="4"/>
  <c r="O286" i="4"/>
  <c r="S255" i="4"/>
  <c r="O255" i="4"/>
  <c r="S218" i="4"/>
  <c r="O218" i="4"/>
  <c r="S175" i="4"/>
  <c r="O175" i="4"/>
  <c r="S173" i="4"/>
  <c r="O17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0" i="4"/>
  <c r="B31" i="4"/>
  <c r="B32" i="4"/>
  <c r="B33" i="4"/>
  <c r="B34" i="4"/>
  <c r="B35" i="4"/>
  <c r="B36" i="4"/>
  <c r="B37" i="4"/>
  <c r="B39" i="4"/>
  <c r="B40" i="4"/>
  <c r="B41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6" i="4"/>
  <c r="B77" i="4"/>
  <c r="B78" i="4"/>
  <c r="B79" i="4"/>
  <c r="B80" i="4"/>
  <c r="B81" i="4"/>
  <c r="B82" i="4"/>
  <c r="B83" i="4"/>
  <c r="B84" i="4"/>
  <c r="B86" i="4"/>
  <c r="B87" i="4"/>
  <c r="B88" i="4"/>
  <c r="B89" i="4"/>
  <c r="B90" i="4"/>
  <c r="B91" i="4"/>
  <c r="B92" i="4"/>
  <c r="B93" i="4"/>
  <c r="B95" i="4"/>
  <c r="B96" i="4"/>
  <c r="B97" i="4"/>
  <c r="B99" i="4"/>
  <c r="B100" i="4"/>
  <c r="B101" i="4"/>
  <c r="B102" i="4"/>
  <c r="B103" i="4"/>
  <c r="B106" i="4"/>
  <c r="B107" i="4"/>
  <c r="B109" i="4"/>
  <c r="B110" i="4"/>
  <c r="B111" i="4"/>
  <c r="B112" i="4"/>
  <c r="B113" i="4"/>
  <c r="B115" i="4"/>
  <c r="B116" i="4"/>
  <c r="B117" i="4"/>
  <c r="B118" i="4"/>
  <c r="B119" i="4"/>
  <c r="B120" i="4"/>
  <c r="B121" i="4"/>
  <c r="B122" i="4"/>
  <c r="B124" i="4"/>
  <c r="B125" i="4"/>
  <c r="B126" i="4"/>
  <c r="B127" i="4"/>
  <c r="B128" i="4"/>
  <c r="B129" i="4"/>
  <c r="B130" i="4"/>
  <c r="B131" i="4"/>
  <c r="B132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1" i="4"/>
  <c r="B152" i="4"/>
  <c r="B153" i="4"/>
  <c r="B154" i="4"/>
  <c r="B155" i="4"/>
  <c r="B156" i="4"/>
  <c r="B157" i="4"/>
  <c r="B158" i="4"/>
  <c r="B159" i="4"/>
  <c r="B160" i="4"/>
  <c r="B162" i="4"/>
  <c r="B163" i="4"/>
  <c r="B164" i="4"/>
  <c r="B165" i="4"/>
  <c r="B166" i="4"/>
  <c r="B167" i="4"/>
  <c r="B170" i="4"/>
  <c r="B171" i="4"/>
  <c r="B176" i="4"/>
  <c r="B177" i="4"/>
  <c r="B178" i="4"/>
  <c r="B179" i="4"/>
  <c r="B180" i="4"/>
  <c r="B181" i="4"/>
  <c r="B182" i="4"/>
  <c r="B183" i="4"/>
  <c r="B184" i="4"/>
  <c r="B185" i="4"/>
  <c r="B186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7" i="4"/>
  <c r="B288" i="4"/>
  <c r="B289" i="4"/>
  <c r="B290" i="4"/>
  <c r="B291" i="4"/>
  <c r="B292" i="4"/>
  <c r="B293" i="4"/>
  <c r="B294" i="4"/>
  <c r="B295" i="4"/>
  <c r="B296" i="4"/>
  <c r="B297" i="4"/>
  <c r="B318" i="4"/>
  <c r="B319" i="4"/>
  <c r="B320" i="4"/>
  <c r="B321" i="4"/>
  <c r="B322" i="4"/>
  <c r="B323" i="4"/>
  <c r="B324" i="4"/>
  <c r="B325" i="4"/>
  <c r="B326" i="4"/>
  <c r="B327" i="4"/>
  <c r="B337" i="4"/>
  <c r="B338" i="4"/>
  <c r="B339" i="4"/>
  <c r="B340" i="4"/>
  <c r="B341" i="4"/>
  <c r="B342" i="4"/>
  <c r="B343" i="4"/>
  <c r="B344" i="4"/>
  <c r="B366" i="4"/>
  <c r="B367" i="4"/>
  <c r="B368" i="4"/>
  <c r="B369" i="4"/>
  <c r="B370" i="4"/>
  <c r="B371" i="4"/>
  <c r="B372" i="4"/>
  <c r="B373" i="4"/>
  <c r="B374" i="4"/>
  <c r="B375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30" i="4"/>
  <c r="U31" i="4"/>
  <c r="U32" i="4"/>
  <c r="U33" i="4"/>
  <c r="U34" i="4"/>
  <c r="U35" i="4"/>
  <c r="U36" i="4"/>
  <c r="U37" i="4"/>
  <c r="U39" i="4"/>
  <c r="U40" i="4"/>
  <c r="U41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6" i="4"/>
  <c r="U77" i="4"/>
  <c r="U78" i="4"/>
  <c r="U79" i="4"/>
  <c r="U80" i="4"/>
  <c r="U81" i="4"/>
  <c r="U82" i="4"/>
  <c r="U83" i="4"/>
  <c r="U84" i="4"/>
  <c r="U86" i="4"/>
  <c r="U87" i="4"/>
  <c r="U88" i="4"/>
  <c r="U89" i="4"/>
  <c r="U90" i="4"/>
  <c r="U91" i="4"/>
  <c r="U92" i="4"/>
  <c r="U93" i="4"/>
  <c r="U95" i="4"/>
  <c r="U96" i="4"/>
  <c r="U97" i="4"/>
  <c r="U99" i="4"/>
  <c r="U100" i="4"/>
  <c r="U101" i="4"/>
  <c r="U102" i="4"/>
  <c r="U103" i="4"/>
  <c r="U106" i="4"/>
  <c r="U107" i="4"/>
  <c r="U109" i="4"/>
  <c r="U110" i="4"/>
  <c r="U111" i="4"/>
  <c r="U112" i="4"/>
  <c r="U113" i="4"/>
  <c r="U115" i="4"/>
  <c r="U116" i="4"/>
  <c r="U117" i="4"/>
  <c r="U118" i="4"/>
  <c r="U119" i="4"/>
  <c r="U120" i="4"/>
  <c r="U121" i="4"/>
  <c r="U122" i="4"/>
  <c r="U124" i="4"/>
  <c r="U125" i="4"/>
  <c r="U126" i="4"/>
  <c r="U127" i="4"/>
  <c r="U128" i="4"/>
  <c r="U129" i="4"/>
  <c r="U130" i="4"/>
  <c r="U131" i="4"/>
  <c r="U132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1" i="4"/>
  <c r="U152" i="4"/>
  <c r="U153" i="4"/>
  <c r="U154" i="4"/>
  <c r="U155" i="4"/>
  <c r="U156" i="4"/>
  <c r="U157" i="4"/>
  <c r="U158" i="4"/>
  <c r="U159" i="4"/>
  <c r="U160" i="4"/>
  <c r="U162" i="4"/>
  <c r="U163" i="4"/>
  <c r="U164" i="4"/>
  <c r="U165" i="4"/>
  <c r="U166" i="4"/>
  <c r="U167" i="4"/>
  <c r="U170" i="4"/>
  <c r="U171" i="4"/>
  <c r="U176" i="4"/>
  <c r="U177" i="4"/>
  <c r="U178" i="4"/>
  <c r="U179" i="4"/>
  <c r="U180" i="4"/>
  <c r="U181" i="4"/>
  <c r="U182" i="4"/>
  <c r="U183" i="4"/>
  <c r="U184" i="4"/>
  <c r="U185" i="4"/>
  <c r="U186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7" i="4"/>
  <c r="U288" i="4"/>
  <c r="U289" i="4"/>
  <c r="U290" i="4"/>
  <c r="U291" i="4"/>
  <c r="U292" i="4"/>
  <c r="U293" i="4"/>
  <c r="U294" i="4"/>
  <c r="U295" i="4"/>
  <c r="U296" i="4"/>
  <c r="U297" i="4"/>
  <c r="U318" i="4"/>
  <c r="U319" i="4"/>
  <c r="U320" i="4"/>
  <c r="U321" i="4"/>
  <c r="U322" i="4"/>
  <c r="U323" i="4"/>
  <c r="U324" i="4"/>
  <c r="U325" i="4"/>
  <c r="U326" i="4"/>
  <c r="U327" i="4"/>
  <c r="U337" i="4"/>
  <c r="U338" i="4"/>
  <c r="U339" i="4"/>
  <c r="U340" i="4"/>
  <c r="U341" i="4"/>
  <c r="U342" i="4"/>
  <c r="U343" i="4"/>
  <c r="U344" i="4"/>
  <c r="U366" i="4"/>
  <c r="U367" i="4"/>
  <c r="U368" i="4"/>
  <c r="U369" i="4"/>
  <c r="U370" i="4"/>
  <c r="U371" i="4"/>
  <c r="U372" i="4"/>
  <c r="U373" i="4"/>
  <c r="U374" i="4"/>
  <c r="U375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30" i="4"/>
  <c r="T31" i="4"/>
  <c r="T32" i="4"/>
  <c r="T33" i="4"/>
  <c r="T34" i="4"/>
  <c r="T35" i="4"/>
  <c r="T36" i="4"/>
  <c r="T37" i="4"/>
  <c r="T39" i="4"/>
  <c r="T40" i="4"/>
  <c r="T41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6" i="4"/>
  <c r="T77" i="4"/>
  <c r="T78" i="4"/>
  <c r="T79" i="4"/>
  <c r="T80" i="4"/>
  <c r="T81" i="4"/>
  <c r="T82" i="4"/>
  <c r="T83" i="4"/>
  <c r="T84" i="4"/>
  <c r="T86" i="4"/>
  <c r="T87" i="4"/>
  <c r="T88" i="4"/>
  <c r="T89" i="4"/>
  <c r="T90" i="4"/>
  <c r="T91" i="4"/>
  <c r="T92" i="4"/>
  <c r="T93" i="4"/>
  <c r="T95" i="4"/>
  <c r="T96" i="4"/>
  <c r="T97" i="4"/>
  <c r="T99" i="4"/>
  <c r="T100" i="4"/>
  <c r="T101" i="4"/>
  <c r="T102" i="4"/>
  <c r="T103" i="4"/>
  <c r="T106" i="4"/>
  <c r="T107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1" i="4"/>
  <c r="T152" i="4"/>
  <c r="T153" i="4"/>
  <c r="T154" i="4"/>
  <c r="T155" i="4"/>
  <c r="T156" i="4"/>
  <c r="T157" i="4"/>
  <c r="T158" i="4"/>
  <c r="T159" i="4"/>
  <c r="T160" i="4"/>
  <c r="T162" i="4"/>
  <c r="T163" i="4"/>
  <c r="T164" i="4"/>
  <c r="T165" i="4"/>
  <c r="T166" i="4"/>
  <c r="T167" i="4"/>
  <c r="T170" i="4"/>
  <c r="T171" i="4"/>
  <c r="T176" i="4"/>
  <c r="T177" i="4"/>
  <c r="T178" i="4"/>
  <c r="T179" i="4"/>
  <c r="T180" i="4"/>
  <c r="T181" i="4"/>
  <c r="T182" i="4"/>
  <c r="T183" i="4"/>
  <c r="T184" i="4"/>
  <c r="T185" i="4"/>
  <c r="T186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7" i="4"/>
  <c r="T288" i="4"/>
  <c r="T289" i="4"/>
  <c r="T290" i="4"/>
  <c r="T291" i="4"/>
  <c r="T292" i="4"/>
  <c r="T293" i="4"/>
  <c r="T294" i="4"/>
  <c r="T295" i="4"/>
  <c r="T296" i="4"/>
  <c r="T297" i="4"/>
  <c r="T318" i="4"/>
  <c r="T319" i="4"/>
  <c r="T320" i="4"/>
  <c r="T321" i="4"/>
  <c r="T322" i="4"/>
  <c r="T323" i="4"/>
  <c r="T324" i="4"/>
  <c r="T325" i="4"/>
  <c r="T326" i="4"/>
  <c r="T327" i="4"/>
  <c r="T337" i="4"/>
  <c r="T338" i="4"/>
  <c r="T339" i="4"/>
  <c r="T340" i="4"/>
  <c r="T341" i="4"/>
  <c r="T342" i="4"/>
  <c r="T343" i="4"/>
  <c r="T344" i="4"/>
  <c r="T366" i="4"/>
  <c r="T367" i="4"/>
  <c r="T368" i="4"/>
  <c r="T369" i="4"/>
  <c r="T370" i="4"/>
  <c r="T371" i="4"/>
  <c r="T372" i="4"/>
  <c r="T373" i="4"/>
  <c r="T374" i="4"/>
  <c r="T375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U2" i="4" l="1"/>
  <c r="T2" i="4"/>
  <c r="AO2" i="3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K31" i="4"/>
  <c r="K32" i="4"/>
  <c r="K33" i="4"/>
  <c r="K34" i="4"/>
  <c r="K35" i="4"/>
  <c r="K36" i="4"/>
  <c r="K37" i="4"/>
  <c r="K39" i="4"/>
  <c r="K40" i="4"/>
  <c r="K41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6" i="4"/>
  <c r="K77" i="4"/>
  <c r="K78" i="4"/>
  <c r="K79" i="4"/>
  <c r="K80" i="4"/>
  <c r="K81" i="4"/>
  <c r="K82" i="4"/>
  <c r="K83" i="4"/>
  <c r="K84" i="4"/>
  <c r="K86" i="4"/>
  <c r="K87" i="4"/>
  <c r="K88" i="4"/>
  <c r="K89" i="4"/>
  <c r="K90" i="4"/>
  <c r="K91" i="4"/>
  <c r="K92" i="4"/>
  <c r="K93" i="4"/>
  <c r="K95" i="4"/>
  <c r="K96" i="4"/>
  <c r="K97" i="4"/>
  <c r="K99" i="4"/>
  <c r="K100" i="4"/>
  <c r="K101" i="4"/>
  <c r="K102" i="4"/>
  <c r="K103" i="4"/>
  <c r="K106" i="4"/>
  <c r="K107" i="4"/>
  <c r="K109" i="4"/>
  <c r="K110" i="4"/>
  <c r="K111" i="4"/>
  <c r="K112" i="4"/>
  <c r="K113" i="4"/>
  <c r="K115" i="4"/>
  <c r="K116" i="4"/>
  <c r="K117" i="4"/>
  <c r="K118" i="4"/>
  <c r="K119" i="4"/>
  <c r="K120" i="4"/>
  <c r="K121" i="4"/>
  <c r="K122" i="4"/>
  <c r="K124" i="4"/>
  <c r="K125" i="4"/>
  <c r="K126" i="4"/>
  <c r="K127" i="4"/>
  <c r="K128" i="4"/>
  <c r="K129" i="4"/>
  <c r="K130" i="4"/>
  <c r="K131" i="4"/>
  <c r="K132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1" i="4"/>
  <c r="K152" i="4"/>
  <c r="K153" i="4"/>
  <c r="K154" i="4"/>
  <c r="K155" i="4"/>
  <c r="K156" i="4"/>
  <c r="K157" i="4"/>
  <c r="K158" i="4"/>
  <c r="K159" i="4"/>
  <c r="K160" i="4"/>
  <c r="K162" i="4"/>
  <c r="K163" i="4"/>
  <c r="K164" i="4"/>
  <c r="K165" i="4"/>
  <c r="K166" i="4"/>
  <c r="K167" i="4"/>
  <c r="K170" i="4"/>
  <c r="K171" i="4"/>
  <c r="K176" i="4"/>
  <c r="K177" i="4"/>
  <c r="K178" i="4"/>
  <c r="K179" i="4"/>
  <c r="K180" i="4"/>
  <c r="K181" i="4"/>
  <c r="K182" i="4"/>
  <c r="K183" i="4"/>
  <c r="K184" i="4"/>
  <c r="K185" i="4"/>
  <c r="K186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7" i="4"/>
  <c r="K288" i="4"/>
  <c r="K289" i="4"/>
  <c r="K290" i="4"/>
  <c r="K291" i="4"/>
  <c r="K292" i="4"/>
  <c r="K293" i="4"/>
  <c r="K294" i="4"/>
  <c r="K295" i="4"/>
  <c r="K296" i="4"/>
  <c r="K297" i="4"/>
  <c r="K318" i="4"/>
  <c r="K319" i="4"/>
  <c r="K320" i="4"/>
  <c r="K321" i="4"/>
  <c r="K322" i="4"/>
  <c r="K323" i="4"/>
  <c r="K324" i="4"/>
  <c r="K325" i="4"/>
  <c r="K326" i="4"/>
  <c r="K327" i="4"/>
  <c r="K337" i="4"/>
  <c r="K338" i="4"/>
  <c r="K339" i="4"/>
  <c r="K340" i="4"/>
  <c r="K341" i="4"/>
  <c r="K342" i="4"/>
  <c r="K343" i="4"/>
  <c r="K344" i="4"/>
  <c r="K366" i="4"/>
  <c r="K367" i="4"/>
  <c r="K368" i="4"/>
  <c r="K369" i="4"/>
  <c r="K370" i="4"/>
  <c r="K371" i="4"/>
  <c r="K372" i="4"/>
  <c r="K373" i="4"/>
  <c r="K374" i="4"/>
  <c r="K375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0" i="4"/>
  <c r="J31" i="4"/>
  <c r="J32" i="4"/>
  <c r="J33" i="4"/>
  <c r="J34" i="4"/>
  <c r="J35" i="4"/>
  <c r="J36" i="4"/>
  <c r="J37" i="4"/>
  <c r="J39" i="4"/>
  <c r="J40" i="4"/>
  <c r="J4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6" i="4"/>
  <c r="J77" i="4"/>
  <c r="J78" i="4"/>
  <c r="J79" i="4"/>
  <c r="J80" i="4"/>
  <c r="J81" i="4"/>
  <c r="J82" i="4"/>
  <c r="J83" i="4"/>
  <c r="J84" i="4"/>
  <c r="J86" i="4"/>
  <c r="J87" i="4"/>
  <c r="J88" i="4"/>
  <c r="J89" i="4"/>
  <c r="J90" i="4"/>
  <c r="J91" i="4"/>
  <c r="J92" i="4"/>
  <c r="J93" i="4"/>
  <c r="J95" i="4"/>
  <c r="J96" i="4"/>
  <c r="J97" i="4"/>
  <c r="J99" i="4"/>
  <c r="J100" i="4"/>
  <c r="J101" i="4"/>
  <c r="J102" i="4"/>
  <c r="J103" i="4"/>
  <c r="J106" i="4"/>
  <c r="J107" i="4"/>
  <c r="J109" i="4"/>
  <c r="J110" i="4"/>
  <c r="J111" i="4"/>
  <c r="J112" i="4"/>
  <c r="J113" i="4"/>
  <c r="J115" i="4"/>
  <c r="J116" i="4"/>
  <c r="J117" i="4"/>
  <c r="J118" i="4"/>
  <c r="J119" i="4"/>
  <c r="J120" i="4"/>
  <c r="J121" i="4"/>
  <c r="J122" i="4"/>
  <c r="J124" i="4"/>
  <c r="J125" i="4"/>
  <c r="J126" i="4"/>
  <c r="J127" i="4"/>
  <c r="J128" i="4"/>
  <c r="J129" i="4"/>
  <c r="J130" i="4"/>
  <c r="J131" i="4"/>
  <c r="J132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1" i="4"/>
  <c r="J152" i="4"/>
  <c r="J153" i="4"/>
  <c r="J154" i="4"/>
  <c r="J155" i="4"/>
  <c r="J156" i="4"/>
  <c r="J157" i="4"/>
  <c r="J158" i="4"/>
  <c r="J159" i="4"/>
  <c r="J160" i="4"/>
  <c r="J162" i="4"/>
  <c r="J163" i="4"/>
  <c r="J164" i="4"/>
  <c r="J165" i="4"/>
  <c r="J166" i="4"/>
  <c r="J167" i="4"/>
  <c r="J170" i="4"/>
  <c r="J171" i="4"/>
  <c r="J176" i="4"/>
  <c r="J177" i="4"/>
  <c r="J178" i="4"/>
  <c r="J179" i="4"/>
  <c r="J180" i="4"/>
  <c r="J181" i="4"/>
  <c r="J182" i="4"/>
  <c r="J183" i="4"/>
  <c r="J184" i="4"/>
  <c r="J185" i="4"/>
  <c r="J186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 s="1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7" i="4"/>
  <c r="J288" i="4"/>
  <c r="J289" i="4"/>
  <c r="J290" i="4"/>
  <c r="J291" i="4"/>
  <c r="J292" i="4"/>
  <c r="J293" i="4"/>
  <c r="J294" i="4"/>
  <c r="J295" i="4"/>
  <c r="J296" i="4"/>
  <c r="J297" i="4"/>
  <c r="J298" i="4" s="1"/>
  <c r="J299" i="4" s="1"/>
  <c r="J300" i="4" s="1"/>
  <c r="J318" i="4"/>
  <c r="J319" i="4"/>
  <c r="J320" i="4"/>
  <c r="J321" i="4"/>
  <c r="J322" i="4"/>
  <c r="J323" i="4"/>
  <c r="J324" i="4"/>
  <c r="J325" i="4"/>
  <c r="J326" i="4"/>
  <c r="J327" i="4"/>
  <c r="J328" i="4" s="1"/>
  <c r="J329" i="4" s="1"/>
  <c r="J330" i="4" s="1"/>
  <c r="J331" i="4" s="1"/>
  <c r="J332" i="4" s="1"/>
  <c r="J333" i="4" s="1"/>
  <c r="J334" i="4" s="1"/>
  <c r="J335" i="4" s="1"/>
  <c r="J336" i="4" s="1"/>
  <c r="J337" i="4"/>
  <c r="J338" i="4"/>
  <c r="J339" i="4"/>
  <c r="J340" i="4"/>
  <c r="J341" i="4"/>
  <c r="J342" i="4"/>
  <c r="J343" i="4"/>
  <c r="J344" i="4"/>
  <c r="J366" i="4"/>
  <c r="J367" i="4"/>
  <c r="J368" i="4"/>
  <c r="J369" i="4"/>
  <c r="J370" i="4"/>
  <c r="J371" i="4"/>
  <c r="J372" i="4"/>
  <c r="J373" i="4"/>
  <c r="J374" i="4"/>
  <c r="J375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9" i="4"/>
  <c r="I40" i="4"/>
  <c r="I41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6" i="4"/>
  <c r="I77" i="4"/>
  <c r="I78" i="4"/>
  <c r="I79" i="4"/>
  <c r="I80" i="4"/>
  <c r="I81" i="4"/>
  <c r="I82" i="4"/>
  <c r="I83" i="4"/>
  <c r="I84" i="4"/>
  <c r="I86" i="4"/>
  <c r="I87" i="4"/>
  <c r="I88" i="4"/>
  <c r="I89" i="4"/>
  <c r="I90" i="4"/>
  <c r="I91" i="4"/>
  <c r="I92" i="4"/>
  <c r="I93" i="4"/>
  <c r="I95" i="4"/>
  <c r="I96" i="4"/>
  <c r="I97" i="4"/>
  <c r="I99" i="4"/>
  <c r="I100" i="4"/>
  <c r="I101" i="4"/>
  <c r="I102" i="4"/>
  <c r="I103" i="4"/>
  <c r="I106" i="4"/>
  <c r="I107" i="4"/>
  <c r="I109" i="4"/>
  <c r="I110" i="4"/>
  <c r="I111" i="4"/>
  <c r="I112" i="4"/>
  <c r="I113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1" i="4"/>
  <c r="I152" i="4"/>
  <c r="I153" i="4"/>
  <c r="I154" i="4"/>
  <c r="I155" i="4"/>
  <c r="I156" i="4"/>
  <c r="I157" i="4"/>
  <c r="I158" i="4"/>
  <c r="I159" i="4"/>
  <c r="I160" i="4"/>
  <c r="I162" i="4"/>
  <c r="I163" i="4"/>
  <c r="I164" i="4"/>
  <c r="I165" i="4"/>
  <c r="I166" i="4"/>
  <c r="I167" i="4"/>
  <c r="I170" i="4"/>
  <c r="I171" i="4"/>
  <c r="I176" i="4"/>
  <c r="I177" i="4"/>
  <c r="I178" i="4"/>
  <c r="I179" i="4"/>
  <c r="I180" i="4"/>
  <c r="I181" i="4"/>
  <c r="I182" i="4"/>
  <c r="I183" i="4"/>
  <c r="I184" i="4"/>
  <c r="I185" i="4"/>
  <c r="I186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7" i="4"/>
  <c r="I288" i="4"/>
  <c r="I289" i="4"/>
  <c r="I290" i="4"/>
  <c r="I291" i="4"/>
  <c r="I292" i="4"/>
  <c r="I293" i="4"/>
  <c r="I294" i="4"/>
  <c r="I295" i="4"/>
  <c r="I296" i="4"/>
  <c r="I297" i="4"/>
  <c r="I318" i="4"/>
  <c r="I319" i="4"/>
  <c r="I320" i="4"/>
  <c r="I321" i="4"/>
  <c r="I322" i="4"/>
  <c r="I323" i="4"/>
  <c r="I324" i="4"/>
  <c r="I325" i="4"/>
  <c r="I326" i="4"/>
  <c r="I327" i="4"/>
  <c r="I337" i="4"/>
  <c r="I338" i="4"/>
  <c r="I339" i="4"/>
  <c r="I340" i="4"/>
  <c r="I341" i="4"/>
  <c r="I342" i="4"/>
  <c r="I343" i="4"/>
  <c r="I344" i="4"/>
  <c r="I366" i="4"/>
  <c r="I367" i="4"/>
  <c r="I368" i="4"/>
  <c r="I369" i="4"/>
  <c r="I370" i="4"/>
  <c r="I371" i="4"/>
  <c r="I372" i="4"/>
  <c r="I373" i="4"/>
  <c r="I374" i="4"/>
  <c r="I375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0" i="4"/>
  <c r="H31" i="4"/>
  <c r="H32" i="4"/>
  <c r="H33" i="4"/>
  <c r="H34" i="4"/>
  <c r="H35" i="4"/>
  <c r="H36" i="4"/>
  <c r="H37" i="4"/>
  <c r="H39" i="4"/>
  <c r="H40" i="4"/>
  <c r="H41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6" i="4"/>
  <c r="H77" i="4"/>
  <c r="H78" i="4"/>
  <c r="H79" i="4"/>
  <c r="H80" i="4"/>
  <c r="H81" i="4"/>
  <c r="H82" i="4"/>
  <c r="H83" i="4"/>
  <c r="H84" i="4"/>
  <c r="H86" i="4"/>
  <c r="H87" i="4"/>
  <c r="H88" i="4"/>
  <c r="H89" i="4"/>
  <c r="H90" i="4"/>
  <c r="H91" i="4"/>
  <c r="H92" i="4"/>
  <c r="H93" i="4"/>
  <c r="H95" i="4"/>
  <c r="H96" i="4"/>
  <c r="H97" i="4"/>
  <c r="H99" i="4"/>
  <c r="H100" i="4"/>
  <c r="H101" i="4"/>
  <c r="H102" i="4"/>
  <c r="H103" i="4"/>
  <c r="H106" i="4"/>
  <c r="H107" i="4"/>
  <c r="H109" i="4"/>
  <c r="H110" i="4"/>
  <c r="H111" i="4"/>
  <c r="H112" i="4"/>
  <c r="H113" i="4"/>
  <c r="H115" i="4"/>
  <c r="H116" i="4"/>
  <c r="H117" i="4"/>
  <c r="H118" i="4"/>
  <c r="H119" i="4"/>
  <c r="H120" i="4"/>
  <c r="H121" i="4"/>
  <c r="H122" i="4"/>
  <c r="H124" i="4"/>
  <c r="H125" i="4"/>
  <c r="H126" i="4"/>
  <c r="H127" i="4"/>
  <c r="H128" i="4"/>
  <c r="H129" i="4"/>
  <c r="H130" i="4"/>
  <c r="H131" i="4"/>
  <c r="H132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1" i="4"/>
  <c r="H152" i="4"/>
  <c r="H153" i="4"/>
  <c r="H154" i="4"/>
  <c r="H155" i="4"/>
  <c r="H156" i="4"/>
  <c r="H157" i="4"/>
  <c r="H158" i="4"/>
  <c r="H159" i="4"/>
  <c r="H160" i="4"/>
  <c r="H162" i="4"/>
  <c r="H163" i="4"/>
  <c r="H164" i="4"/>
  <c r="H165" i="4"/>
  <c r="H166" i="4"/>
  <c r="H167" i="4"/>
  <c r="H170" i="4"/>
  <c r="H171" i="4"/>
  <c r="H176" i="4"/>
  <c r="H177" i="4"/>
  <c r="H178" i="4"/>
  <c r="H179" i="4"/>
  <c r="H180" i="4"/>
  <c r="H181" i="4"/>
  <c r="H182" i="4"/>
  <c r="H183" i="4"/>
  <c r="H184" i="4"/>
  <c r="H185" i="4"/>
  <c r="H186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7" i="4"/>
  <c r="H288" i="4"/>
  <c r="H289" i="4"/>
  <c r="H290" i="4"/>
  <c r="H291" i="4"/>
  <c r="H292" i="4"/>
  <c r="H293" i="4"/>
  <c r="H294" i="4"/>
  <c r="H295" i="4"/>
  <c r="H296" i="4"/>
  <c r="H297" i="4"/>
  <c r="H318" i="4"/>
  <c r="H319" i="4"/>
  <c r="H320" i="4"/>
  <c r="H321" i="4"/>
  <c r="H322" i="4"/>
  <c r="H323" i="4"/>
  <c r="H324" i="4"/>
  <c r="H325" i="4"/>
  <c r="H326" i="4"/>
  <c r="H327" i="4"/>
  <c r="H337" i="4"/>
  <c r="H338" i="4"/>
  <c r="H339" i="4"/>
  <c r="H340" i="4"/>
  <c r="H341" i="4"/>
  <c r="H342" i="4"/>
  <c r="H343" i="4"/>
  <c r="H344" i="4"/>
  <c r="H366" i="4"/>
  <c r="H367" i="4"/>
  <c r="H368" i="4"/>
  <c r="H369" i="4"/>
  <c r="H370" i="4"/>
  <c r="H371" i="4"/>
  <c r="H372" i="4"/>
  <c r="H373" i="4"/>
  <c r="H374" i="4"/>
  <c r="H375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9" i="4"/>
  <c r="G40" i="4"/>
  <c r="G41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6" i="4"/>
  <c r="G77" i="4"/>
  <c r="G78" i="4"/>
  <c r="G79" i="4"/>
  <c r="G80" i="4"/>
  <c r="G81" i="4"/>
  <c r="G82" i="4"/>
  <c r="G83" i="4"/>
  <c r="G84" i="4"/>
  <c r="G86" i="4"/>
  <c r="G87" i="4"/>
  <c r="G88" i="4"/>
  <c r="G89" i="4"/>
  <c r="G90" i="4"/>
  <c r="G91" i="4"/>
  <c r="G92" i="4"/>
  <c r="G93" i="4"/>
  <c r="G95" i="4"/>
  <c r="G96" i="4"/>
  <c r="G97" i="4"/>
  <c r="G99" i="4"/>
  <c r="G100" i="4"/>
  <c r="G101" i="4"/>
  <c r="G102" i="4"/>
  <c r="G103" i="4"/>
  <c r="G106" i="4"/>
  <c r="G107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2" i="4"/>
  <c r="G124" i="4"/>
  <c r="G125" i="4"/>
  <c r="G126" i="4"/>
  <c r="G127" i="4"/>
  <c r="G128" i="4"/>
  <c r="G129" i="4"/>
  <c r="G130" i="4"/>
  <c r="G131" i="4"/>
  <c r="G132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6" i="4"/>
  <c r="G167" i="4"/>
  <c r="G170" i="4"/>
  <c r="G171" i="4"/>
  <c r="G176" i="4"/>
  <c r="G177" i="4"/>
  <c r="G178" i="4"/>
  <c r="G179" i="4"/>
  <c r="G180" i="4"/>
  <c r="G181" i="4"/>
  <c r="G182" i="4"/>
  <c r="G183" i="4"/>
  <c r="G184" i="4"/>
  <c r="G185" i="4"/>
  <c r="G186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6" i="4"/>
  <c r="G297" i="4"/>
  <c r="G318" i="4"/>
  <c r="G319" i="4"/>
  <c r="G320" i="4"/>
  <c r="G321" i="4"/>
  <c r="G322" i="4"/>
  <c r="G323" i="4"/>
  <c r="G324" i="4"/>
  <c r="G325" i="4"/>
  <c r="G326" i="4"/>
  <c r="G327" i="4"/>
  <c r="G337" i="4"/>
  <c r="G338" i="4"/>
  <c r="G339" i="4"/>
  <c r="G340" i="4"/>
  <c r="G341" i="4"/>
  <c r="G342" i="4"/>
  <c r="G343" i="4"/>
  <c r="G344" i="4"/>
  <c r="G366" i="4"/>
  <c r="G367" i="4"/>
  <c r="G368" i="4"/>
  <c r="G369" i="4"/>
  <c r="G370" i="4"/>
  <c r="G371" i="4"/>
  <c r="G372" i="4"/>
  <c r="G373" i="4"/>
  <c r="G374" i="4"/>
  <c r="G375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36" i="4"/>
  <c r="E37" i="4"/>
  <c r="E39" i="4"/>
  <c r="E40" i="4"/>
  <c r="E41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8" i="4"/>
  <c r="E79" i="4"/>
  <c r="E80" i="4"/>
  <c r="E81" i="4"/>
  <c r="E82" i="4"/>
  <c r="E83" i="4"/>
  <c r="E84" i="4"/>
  <c r="E86" i="4"/>
  <c r="E87" i="4"/>
  <c r="E88" i="4"/>
  <c r="E89" i="4"/>
  <c r="E90" i="4"/>
  <c r="E91" i="4"/>
  <c r="E92" i="4"/>
  <c r="E93" i="4"/>
  <c r="E95" i="4"/>
  <c r="E96" i="4"/>
  <c r="E97" i="4"/>
  <c r="E99" i="4"/>
  <c r="E100" i="4"/>
  <c r="E101" i="4"/>
  <c r="E102" i="4"/>
  <c r="E103" i="4"/>
  <c r="E106" i="4"/>
  <c r="E107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1" i="4"/>
  <c r="E152" i="4"/>
  <c r="E153" i="4"/>
  <c r="E154" i="4"/>
  <c r="E155" i="4"/>
  <c r="E156" i="4"/>
  <c r="E157" i="4"/>
  <c r="E158" i="4"/>
  <c r="E159" i="4"/>
  <c r="E160" i="4"/>
  <c r="E162" i="4"/>
  <c r="E163" i="4"/>
  <c r="E164" i="4"/>
  <c r="E165" i="4"/>
  <c r="E166" i="4"/>
  <c r="E167" i="4"/>
  <c r="E170" i="4"/>
  <c r="E171" i="4"/>
  <c r="E176" i="4"/>
  <c r="E177" i="4"/>
  <c r="E178" i="4"/>
  <c r="E179" i="4"/>
  <c r="E180" i="4"/>
  <c r="E181" i="4"/>
  <c r="E182" i="4"/>
  <c r="E183" i="4"/>
  <c r="E184" i="4"/>
  <c r="E185" i="4"/>
  <c r="E186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7" i="4"/>
  <c r="E288" i="4"/>
  <c r="E289" i="4"/>
  <c r="E290" i="4"/>
  <c r="E291" i="4"/>
  <c r="E292" i="4"/>
  <c r="E293" i="4"/>
  <c r="E294" i="4"/>
  <c r="E295" i="4"/>
  <c r="E296" i="4"/>
  <c r="E297" i="4"/>
  <c r="E318" i="4"/>
  <c r="E319" i="4"/>
  <c r="E320" i="4"/>
  <c r="E321" i="4"/>
  <c r="E322" i="4"/>
  <c r="E323" i="4"/>
  <c r="E324" i="4"/>
  <c r="E325" i="4"/>
  <c r="E326" i="4"/>
  <c r="E327" i="4"/>
  <c r="E337" i="4"/>
  <c r="E338" i="4"/>
  <c r="E339" i="4"/>
  <c r="E340" i="4"/>
  <c r="E341" i="4"/>
  <c r="E342" i="4"/>
  <c r="E343" i="4"/>
  <c r="E344" i="4"/>
  <c r="E366" i="4"/>
  <c r="E367" i="4"/>
  <c r="E368" i="4"/>
  <c r="E369" i="4"/>
  <c r="E370" i="4"/>
  <c r="E371" i="4"/>
  <c r="E372" i="4"/>
  <c r="E373" i="4"/>
  <c r="E374" i="4"/>
  <c r="E375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F34" i="4"/>
  <c r="F35" i="4"/>
  <c r="F36" i="4"/>
  <c r="F37" i="4"/>
  <c r="F39" i="4"/>
  <c r="F40" i="4"/>
  <c r="F41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6" i="4"/>
  <c r="F77" i="4"/>
  <c r="F78" i="4"/>
  <c r="F79" i="4"/>
  <c r="F80" i="4"/>
  <c r="F81" i="4"/>
  <c r="F82" i="4"/>
  <c r="F83" i="4"/>
  <c r="F84" i="4"/>
  <c r="F86" i="4"/>
  <c r="F87" i="4"/>
  <c r="F88" i="4"/>
  <c r="F89" i="4"/>
  <c r="F90" i="4"/>
  <c r="F91" i="4"/>
  <c r="F92" i="4"/>
  <c r="F93" i="4"/>
  <c r="F95" i="4"/>
  <c r="F96" i="4"/>
  <c r="F97" i="4"/>
  <c r="F99" i="4"/>
  <c r="F100" i="4"/>
  <c r="F101" i="4"/>
  <c r="F102" i="4"/>
  <c r="F103" i="4"/>
  <c r="F106" i="4"/>
  <c r="F107" i="4"/>
  <c r="F109" i="4"/>
  <c r="F110" i="4"/>
  <c r="F111" i="4"/>
  <c r="F112" i="4"/>
  <c r="F113" i="4"/>
  <c r="F115" i="4"/>
  <c r="F116" i="4"/>
  <c r="F117" i="4"/>
  <c r="F118" i="4"/>
  <c r="F119" i="4"/>
  <c r="F120" i="4"/>
  <c r="F121" i="4"/>
  <c r="F122" i="4"/>
  <c r="F124" i="4"/>
  <c r="F125" i="4"/>
  <c r="F126" i="4"/>
  <c r="F127" i="4"/>
  <c r="F128" i="4"/>
  <c r="F129" i="4"/>
  <c r="F130" i="4"/>
  <c r="F131" i="4"/>
  <c r="F132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1" i="4"/>
  <c r="F152" i="4"/>
  <c r="F153" i="4"/>
  <c r="F154" i="4"/>
  <c r="F155" i="4"/>
  <c r="F156" i="4"/>
  <c r="F157" i="4"/>
  <c r="F158" i="4"/>
  <c r="F159" i="4"/>
  <c r="F160" i="4"/>
  <c r="F162" i="4"/>
  <c r="F163" i="4"/>
  <c r="F164" i="4"/>
  <c r="F165" i="4"/>
  <c r="F166" i="4"/>
  <c r="F167" i="4"/>
  <c r="F170" i="4"/>
  <c r="F171" i="4"/>
  <c r="F176" i="4"/>
  <c r="F177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7" i="4"/>
  <c r="F288" i="4"/>
  <c r="F289" i="4"/>
  <c r="F290" i="4"/>
  <c r="F291" i="4"/>
  <c r="F292" i="4"/>
  <c r="F293" i="4"/>
  <c r="F294" i="4"/>
  <c r="F295" i="4"/>
  <c r="F296" i="4"/>
  <c r="F297" i="4"/>
  <c r="F318" i="4"/>
  <c r="F319" i="4"/>
  <c r="F320" i="4"/>
  <c r="F321" i="4"/>
  <c r="F322" i="4"/>
  <c r="F323" i="4"/>
  <c r="F324" i="4"/>
  <c r="F325" i="4"/>
  <c r="F326" i="4"/>
  <c r="F327" i="4"/>
  <c r="F337" i="4"/>
  <c r="F338" i="4"/>
  <c r="F339" i="4"/>
  <c r="F340" i="4"/>
  <c r="F341" i="4"/>
  <c r="F342" i="4"/>
  <c r="F343" i="4"/>
  <c r="F344" i="4"/>
  <c r="F366" i="4"/>
  <c r="F367" i="4"/>
  <c r="F368" i="4"/>
  <c r="F369" i="4"/>
  <c r="F370" i="4"/>
  <c r="F371" i="4"/>
  <c r="F372" i="4"/>
  <c r="F373" i="4"/>
  <c r="F374" i="4"/>
  <c r="F375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K2" i="4"/>
  <c r="J2" i="4"/>
  <c r="I2" i="4"/>
  <c r="H2" i="4"/>
  <c r="G2" i="4"/>
  <c r="F2" i="4"/>
  <c r="E2" i="4"/>
  <c r="B2" i="4"/>
  <c r="AO3" i="3"/>
  <c r="AO4" i="3"/>
  <c r="AO5" i="3"/>
  <c r="AO6" i="3"/>
  <c r="AO7" i="3"/>
  <c r="AO8" i="3"/>
  <c r="AO9" i="3"/>
  <c r="AO10" i="3"/>
  <c r="AO11" i="3"/>
  <c r="AO12" i="3"/>
  <c r="AO13" i="3"/>
  <c r="AO14" i="3"/>
  <c r="AO17" i="3"/>
  <c r="AO15" i="3"/>
  <c r="AO18" i="3"/>
  <c r="AO16" i="3"/>
  <c r="AO19" i="3"/>
  <c r="AO20" i="3"/>
  <c r="AO21" i="3"/>
  <c r="AO27" i="3"/>
  <c r="AO30" i="3"/>
  <c r="AO23" i="3"/>
  <c r="AO24" i="3"/>
  <c r="AO31" i="3"/>
  <c r="AO22" i="3"/>
  <c r="AO28" i="3"/>
  <c r="AO25" i="3"/>
  <c r="AO26" i="3"/>
  <c r="AO29" i="3"/>
  <c r="AO33" i="3"/>
  <c r="AO32" i="3"/>
  <c r="AO34" i="3"/>
  <c r="AO35" i="3"/>
  <c r="AO36" i="3"/>
  <c r="AO37" i="3"/>
  <c r="AO38" i="3"/>
  <c r="AO39" i="3"/>
  <c r="AO40" i="3"/>
  <c r="AO109" i="3"/>
  <c r="AO41" i="3"/>
  <c r="AO42" i="3"/>
  <c r="AO44" i="3"/>
  <c r="AO43" i="3"/>
  <c r="AO45" i="3"/>
  <c r="AO46" i="3"/>
  <c r="AO47" i="3"/>
  <c r="AO49" i="3"/>
  <c r="AO50" i="3"/>
  <c r="AO48" i="3"/>
  <c r="AO51" i="3"/>
  <c r="AO54" i="3"/>
  <c r="AO52" i="3"/>
  <c r="AO53" i="3"/>
  <c r="AO55" i="3"/>
  <c r="AO58" i="3"/>
  <c r="AO56" i="3"/>
  <c r="AO57" i="3"/>
  <c r="AO59" i="3"/>
  <c r="AO62" i="3"/>
  <c r="AO60" i="3"/>
  <c r="AO61" i="3"/>
  <c r="AO64" i="3"/>
  <c r="AO65" i="3"/>
  <c r="AO66" i="3"/>
  <c r="AO67" i="3"/>
  <c r="AO68" i="3"/>
  <c r="AO69" i="3"/>
  <c r="AO70" i="3"/>
  <c r="AO71" i="3"/>
  <c r="AO72" i="3"/>
  <c r="AO73" i="3"/>
  <c r="AO74" i="3"/>
  <c r="AO76" i="3"/>
  <c r="AO75" i="3"/>
  <c r="AO77" i="3"/>
  <c r="AO80" i="3"/>
  <c r="AO78" i="3"/>
  <c r="AO79" i="3"/>
  <c r="AO81" i="3"/>
  <c r="AO82" i="3"/>
  <c r="AO83" i="3"/>
  <c r="AO84" i="3"/>
  <c r="AO85" i="3"/>
  <c r="AO86" i="3"/>
  <c r="AO87" i="3"/>
  <c r="AO88" i="3"/>
  <c r="AO89" i="3"/>
  <c r="AO95" i="3"/>
  <c r="AO99" i="3"/>
  <c r="AO90" i="3"/>
  <c r="AO96" i="3"/>
  <c r="AO100" i="3"/>
  <c r="AO91" i="3"/>
  <c r="AO97" i="3"/>
  <c r="AO92" i="3"/>
  <c r="AO98" i="3"/>
  <c r="AO101" i="3"/>
  <c r="AO93" i="3"/>
  <c r="AO94" i="3"/>
  <c r="AO102" i="3"/>
  <c r="AO103" i="3"/>
  <c r="AO104" i="3"/>
  <c r="AO105" i="3"/>
  <c r="AO106" i="3"/>
  <c r="AO107" i="3"/>
  <c r="AO108" i="3"/>
  <c r="AO110" i="3"/>
  <c r="AO114" i="3"/>
  <c r="AO111" i="3"/>
  <c r="AO112" i="3"/>
  <c r="AO113" i="3"/>
  <c r="AO115" i="3"/>
  <c r="AO118" i="3"/>
  <c r="AO116" i="3"/>
  <c r="AO119" i="3"/>
  <c r="AO121" i="3"/>
  <c r="AO120" i="3"/>
  <c r="AO117" i="3"/>
  <c r="AO122" i="3"/>
  <c r="AO123" i="3"/>
  <c r="AO124" i="3"/>
  <c r="AO126" i="3"/>
  <c r="AO125" i="3"/>
  <c r="AO127" i="3"/>
  <c r="AO128" i="3"/>
  <c r="AO133" i="3"/>
  <c r="AO134" i="3"/>
  <c r="AO135" i="3"/>
  <c r="AO129" i="3"/>
  <c r="AO136" i="3"/>
  <c r="AO130" i="3"/>
  <c r="AO137" i="3"/>
  <c r="AO131" i="3"/>
  <c r="AO138" i="3"/>
  <c r="AO132" i="3"/>
  <c r="AO139" i="3"/>
  <c r="AO140" i="3"/>
  <c r="AO141" i="3"/>
  <c r="AO142" i="3"/>
  <c r="AO143" i="3"/>
  <c r="AO144" i="3"/>
  <c r="AO145" i="3"/>
  <c r="AO146" i="3"/>
  <c r="AO150" i="3"/>
  <c r="AO147" i="3"/>
  <c r="AO151" i="3"/>
  <c r="AO148" i="3"/>
  <c r="AO149" i="3"/>
  <c r="AO152" i="3"/>
  <c r="AO153" i="3"/>
  <c r="AO160" i="3"/>
  <c r="AO154" i="3"/>
  <c r="AO156" i="3"/>
  <c r="AO161" i="3"/>
  <c r="AO157" i="3"/>
  <c r="AO155" i="3"/>
  <c r="AO162" i="3"/>
  <c r="AO158" i="3"/>
  <c r="AO159" i="3"/>
  <c r="AO163" i="3"/>
  <c r="AO168" i="3"/>
  <c r="AO174" i="3"/>
  <c r="AO169" i="3"/>
  <c r="AO164" i="3"/>
  <c r="AO170" i="3"/>
  <c r="AO165" i="3"/>
  <c r="AO166" i="3"/>
  <c r="AO171" i="3"/>
  <c r="AO167" i="3"/>
  <c r="AO172" i="3"/>
  <c r="AO175" i="3"/>
  <c r="AO176" i="3"/>
  <c r="AO173" i="3"/>
  <c r="AO181" i="3"/>
  <c r="AO179" i="3"/>
  <c r="AO180" i="3"/>
  <c r="AO177" i="3"/>
  <c r="AO182" i="3"/>
  <c r="AO178" i="3"/>
  <c r="AO183" i="3"/>
  <c r="AO184" i="3"/>
  <c r="AO189" i="3"/>
  <c r="AO188" i="3"/>
  <c r="AO186" i="3"/>
  <c r="AO190" i="3"/>
  <c r="AO191" i="3"/>
  <c r="AO187" i="3"/>
  <c r="AO194" i="3"/>
  <c r="AO192" i="3"/>
  <c r="AO195" i="3"/>
  <c r="AO193" i="3"/>
  <c r="AO196" i="3"/>
  <c r="AO197" i="3"/>
  <c r="AO198" i="3"/>
  <c r="AO199" i="3"/>
  <c r="AO200" i="3"/>
  <c r="AO201" i="3"/>
  <c r="AO202" i="3"/>
  <c r="AO204" i="3"/>
  <c r="AO203" i="3"/>
  <c r="AO205" i="3"/>
  <c r="AO206" i="3"/>
  <c r="AO207" i="3"/>
  <c r="AO208" i="3"/>
  <c r="AO210" i="3"/>
  <c r="AO209" i="3"/>
  <c r="AO211" i="3"/>
  <c r="AO212" i="3"/>
  <c r="AO214" i="3"/>
  <c r="AO213" i="3"/>
  <c r="AO215" i="3"/>
  <c r="AO219" i="3"/>
  <c r="AO220" i="3"/>
  <c r="AO222" i="3"/>
  <c r="AO218" i="3"/>
  <c r="AO223" i="3"/>
  <c r="AO216" i="3"/>
  <c r="AO217" i="3"/>
  <c r="AO221" i="3"/>
  <c r="AO224" i="3"/>
  <c r="AO225" i="3"/>
  <c r="AO226" i="3"/>
  <c r="AO231" i="3"/>
  <c r="AO228" i="3"/>
  <c r="AO227" i="3"/>
  <c r="AO229" i="3"/>
  <c r="AO232" i="3"/>
  <c r="AO233" i="3"/>
  <c r="AO234" i="3"/>
  <c r="AO235" i="3"/>
  <c r="AO230" i="3"/>
  <c r="AO236" i="3"/>
  <c r="AO237" i="3"/>
  <c r="AO238" i="3"/>
  <c r="AO239" i="3"/>
  <c r="AO240" i="3"/>
  <c r="AO241" i="3"/>
  <c r="AO243" i="3"/>
  <c r="AO242" i="3"/>
  <c r="AO247" i="3"/>
  <c r="AO245" i="3"/>
  <c r="AO246" i="3"/>
  <c r="AO244" i="3"/>
  <c r="AO249" i="3"/>
  <c r="AO248" i="3"/>
  <c r="AO251" i="3"/>
  <c r="AO252" i="3"/>
  <c r="AO250" i="3"/>
  <c r="AO253" i="3"/>
  <c r="AO254" i="3"/>
  <c r="AO255" i="3"/>
  <c r="AO256" i="3"/>
  <c r="AO261" i="3"/>
  <c r="AO257" i="3"/>
  <c r="AO258" i="3"/>
  <c r="AO262" i="3"/>
  <c r="AO263" i="3"/>
  <c r="AO264" i="3"/>
  <c r="AO265" i="3"/>
  <c r="AO266" i="3"/>
  <c r="AO267" i="3"/>
  <c r="AO269" i="3"/>
  <c r="AO268" i="3"/>
  <c r="AO271" i="3"/>
  <c r="AO275" i="3"/>
  <c r="AO276" i="3"/>
  <c r="AO272" i="3"/>
  <c r="AO273" i="3"/>
  <c r="AO277" i="3"/>
  <c r="AO278" i="3"/>
  <c r="AG3" i="3"/>
  <c r="AG4" i="3"/>
  <c r="AG5" i="3"/>
  <c r="AG6" i="3"/>
  <c r="AG7" i="3"/>
  <c r="AG8" i="3"/>
  <c r="AG9" i="3"/>
  <c r="AG10" i="3"/>
  <c r="AG11" i="3"/>
  <c r="AG12" i="3"/>
  <c r="AG13" i="3"/>
  <c r="AG14" i="3"/>
  <c r="AG17" i="3"/>
  <c r="AG15" i="3"/>
  <c r="AG18" i="3"/>
  <c r="AG16" i="3"/>
  <c r="AG19" i="3"/>
  <c r="AG20" i="3"/>
  <c r="AG21" i="3"/>
  <c r="AG27" i="3"/>
  <c r="AG30" i="3"/>
  <c r="AG23" i="3"/>
  <c r="AG24" i="3"/>
  <c r="AG31" i="3"/>
  <c r="AG22" i="3"/>
  <c r="AG28" i="3"/>
  <c r="AG25" i="3"/>
  <c r="AG26" i="3"/>
  <c r="AG29" i="3"/>
  <c r="AG33" i="3"/>
  <c r="AG32" i="3"/>
  <c r="AG34" i="3"/>
  <c r="AG35" i="3"/>
  <c r="AG36" i="3"/>
  <c r="AG37" i="3"/>
  <c r="AG38" i="3"/>
  <c r="AG39" i="3"/>
  <c r="AG40" i="3"/>
  <c r="AG109" i="3"/>
  <c r="AG41" i="3"/>
  <c r="AG42" i="3"/>
  <c r="AG44" i="3"/>
  <c r="AG43" i="3"/>
  <c r="AG45" i="3"/>
  <c r="AG46" i="3"/>
  <c r="AG47" i="3"/>
  <c r="AG49" i="3"/>
  <c r="AG50" i="3"/>
  <c r="AG48" i="3"/>
  <c r="AG51" i="3"/>
  <c r="AG54" i="3"/>
  <c r="AG52" i="3"/>
  <c r="AG53" i="3"/>
  <c r="AG55" i="3"/>
  <c r="AG58" i="3"/>
  <c r="AG56" i="3"/>
  <c r="AG57" i="3"/>
  <c r="AG59" i="3"/>
  <c r="AG62" i="3"/>
  <c r="AG60" i="3"/>
  <c r="AG61" i="3"/>
  <c r="AG64" i="3"/>
  <c r="AG65" i="3"/>
  <c r="AG66" i="3"/>
  <c r="AG67" i="3"/>
  <c r="AG68" i="3"/>
  <c r="AG69" i="3"/>
  <c r="AG70" i="3"/>
  <c r="AG71" i="3"/>
  <c r="AG72" i="3"/>
  <c r="AG73" i="3"/>
  <c r="AG74" i="3"/>
  <c r="AG76" i="3"/>
  <c r="AG75" i="3"/>
  <c r="AG77" i="3"/>
  <c r="AG80" i="3"/>
  <c r="AG78" i="3"/>
  <c r="AG79" i="3"/>
  <c r="AG81" i="3"/>
  <c r="AG82" i="3"/>
  <c r="AG83" i="3"/>
  <c r="AG84" i="3"/>
  <c r="AG85" i="3"/>
  <c r="AG86" i="3"/>
  <c r="AG87" i="3"/>
  <c r="AG88" i="3"/>
  <c r="AG89" i="3"/>
  <c r="AG95" i="3"/>
  <c r="AG99" i="3"/>
  <c r="AG90" i="3"/>
  <c r="AG96" i="3"/>
  <c r="AG100" i="3"/>
  <c r="AG91" i="3"/>
  <c r="AG97" i="3"/>
  <c r="AG92" i="3"/>
  <c r="AG98" i="3"/>
  <c r="AG101" i="3"/>
  <c r="AG93" i="3"/>
  <c r="AG94" i="3"/>
  <c r="AG102" i="3"/>
  <c r="AG103" i="3"/>
  <c r="AG104" i="3"/>
  <c r="AG105" i="3"/>
  <c r="AG106" i="3"/>
  <c r="AG107" i="3"/>
  <c r="AG108" i="3"/>
  <c r="AG110" i="3"/>
  <c r="AG114" i="3"/>
  <c r="AG111" i="3"/>
  <c r="AG112" i="3"/>
  <c r="AG113" i="3"/>
  <c r="AG115" i="3"/>
  <c r="AG118" i="3"/>
  <c r="AG116" i="3"/>
  <c r="AG119" i="3"/>
  <c r="AG121" i="3"/>
  <c r="AG120" i="3"/>
  <c r="AG117" i="3"/>
  <c r="AG122" i="3"/>
  <c r="AG123" i="3"/>
  <c r="AG124" i="3"/>
  <c r="AG126" i="3"/>
  <c r="AG125" i="3"/>
  <c r="AG127" i="3"/>
  <c r="AG128" i="3"/>
  <c r="AG133" i="3"/>
  <c r="AG134" i="3"/>
  <c r="AG135" i="3"/>
  <c r="AG129" i="3"/>
  <c r="AG136" i="3"/>
  <c r="AG130" i="3"/>
  <c r="AG137" i="3"/>
  <c r="AG131" i="3"/>
  <c r="AG138" i="3"/>
  <c r="AG132" i="3"/>
  <c r="AG139" i="3"/>
  <c r="AG140" i="3"/>
  <c r="AG141" i="3"/>
  <c r="AG142" i="3"/>
  <c r="AG143" i="3"/>
  <c r="AG144" i="3"/>
  <c r="AG145" i="3"/>
  <c r="AG146" i="3"/>
  <c r="AG150" i="3"/>
  <c r="AG147" i="3"/>
  <c r="AG151" i="3"/>
  <c r="AG148" i="3"/>
  <c r="AG149" i="3"/>
  <c r="AG152" i="3"/>
  <c r="AG153" i="3"/>
  <c r="AG160" i="3"/>
  <c r="AG154" i="3"/>
  <c r="AG156" i="3"/>
  <c r="AG161" i="3"/>
  <c r="AG157" i="3"/>
  <c r="AG155" i="3"/>
  <c r="AG162" i="3"/>
  <c r="AG158" i="3"/>
  <c r="AG159" i="3"/>
  <c r="AG163" i="3"/>
  <c r="AG168" i="3"/>
  <c r="AG174" i="3"/>
  <c r="AG169" i="3"/>
  <c r="AG164" i="3"/>
  <c r="AG170" i="3"/>
  <c r="AG165" i="3"/>
  <c r="AG166" i="3"/>
  <c r="AG171" i="3"/>
  <c r="AG167" i="3"/>
  <c r="AG172" i="3"/>
  <c r="AG175" i="3"/>
  <c r="AG176" i="3"/>
  <c r="AG173" i="3"/>
  <c r="AG181" i="3"/>
  <c r="AG179" i="3"/>
  <c r="AG180" i="3"/>
  <c r="AG177" i="3"/>
  <c r="AG182" i="3"/>
  <c r="AG178" i="3"/>
  <c r="AG183" i="3"/>
  <c r="AG184" i="3"/>
  <c r="AG189" i="3"/>
  <c r="AG188" i="3"/>
  <c r="AG185" i="3"/>
  <c r="AG186" i="3"/>
  <c r="AG190" i="3"/>
  <c r="AG191" i="3"/>
  <c r="AG187" i="3"/>
  <c r="AG194" i="3"/>
  <c r="AG192" i="3"/>
  <c r="AG195" i="3"/>
  <c r="AG193" i="3"/>
  <c r="AG196" i="3"/>
  <c r="AG197" i="3"/>
  <c r="AG198" i="3"/>
  <c r="AG199" i="3"/>
  <c r="AG200" i="3"/>
  <c r="AG201" i="3"/>
  <c r="AG202" i="3"/>
  <c r="AG204" i="3"/>
  <c r="AG203" i="3"/>
  <c r="AG205" i="3"/>
  <c r="AG206" i="3"/>
  <c r="AG207" i="3"/>
  <c r="AG208" i="3"/>
  <c r="AG210" i="3"/>
  <c r="AG209" i="3"/>
  <c r="AG211" i="3"/>
  <c r="AG212" i="3"/>
  <c r="AG214" i="3"/>
  <c r="AG213" i="3"/>
  <c r="AG215" i="3"/>
  <c r="AG219" i="3"/>
  <c r="AG220" i="3"/>
  <c r="AG222" i="3"/>
  <c r="AG218" i="3"/>
  <c r="AG223" i="3"/>
  <c r="AG216" i="3"/>
  <c r="AG217" i="3"/>
  <c r="AG221" i="3"/>
  <c r="AG224" i="3"/>
  <c r="AG225" i="3"/>
  <c r="AG226" i="3"/>
  <c r="AG231" i="3"/>
  <c r="AG228" i="3"/>
  <c r="AG227" i="3"/>
  <c r="AG229" i="3"/>
  <c r="AG232" i="3"/>
  <c r="AG233" i="3"/>
  <c r="AG234" i="3"/>
  <c r="AG235" i="3"/>
  <c r="AG230" i="3"/>
  <c r="AG236" i="3"/>
  <c r="AG237" i="3"/>
  <c r="AG238" i="3"/>
  <c r="AG239" i="3"/>
  <c r="AG240" i="3"/>
  <c r="AG241" i="3"/>
  <c r="AG242" i="3"/>
  <c r="AG247" i="3"/>
  <c r="AG245" i="3"/>
  <c r="AG246" i="3"/>
  <c r="AG244" i="3"/>
  <c r="AG249" i="3"/>
  <c r="AG248" i="3"/>
  <c r="AG251" i="3"/>
  <c r="AG252" i="3"/>
  <c r="AG250" i="3"/>
  <c r="AG253" i="3"/>
  <c r="AG254" i="3"/>
  <c r="AG255" i="3"/>
  <c r="AG256" i="3"/>
  <c r="AG261" i="3"/>
  <c r="AG257" i="3"/>
  <c r="AG258" i="3"/>
  <c r="AG262" i="3"/>
  <c r="AG263" i="3"/>
  <c r="AG264" i="3"/>
  <c r="AG265" i="3"/>
  <c r="AG266" i="3"/>
  <c r="AG267" i="3"/>
  <c r="AG269" i="3"/>
  <c r="AG268" i="3"/>
  <c r="AG271" i="3"/>
  <c r="AG275" i="3"/>
  <c r="AG276" i="3"/>
  <c r="AG272" i="3"/>
  <c r="AG273" i="3"/>
  <c r="AG277" i="3"/>
  <c r="AG278" i="3"/>
  <c r="AG2" i="3"/>
  <c r="Y3" i="3"/>
  <c r="Y4" i="3"/>
  <c r="Y5" i="3"/>
  <c r="Y6" i="3"/>
  <c r="Y7" i="3"/>
  <c r="Y8" i="3"/>
  <c r="Y9" i="3"/>
  <c r="Y10" i="3"/>
  <c r="Y11" i="3"/>
  <c r="Y12" i="3"/>
  <c r="Y13" i="3"/>
  <c r="Y14" i="3"/>
  <c r="Y17" i="3"/>
  <c r="Y15" i="3"/>
  <c r="Y18" i="3"/>
  <c r="Y16" i="3"/>
  <c r="Y19" i="3"/>
  <c r="Y20" i="3"/>
  <c r="Y21" i="3"/>
  <c r="Y27" i="3"/>
  <c r="Y30" i="3"/>
  <c r="Y23" i="3"/>
  <c r="Y24" i="3"/>
  <c r="Y31" i="3"/>
  <c r="Y22" i="3"/>
  <c r="Y28" i="3"/>
  <c r="Y25" i="3"/>
  <c r="Y26" i="3"/>
  <c r="Y29" i="3"/>
  <c r="Y33" i="3"/>
  <c r="Y32" i="3"/>
  <c r="Y34" i="3"/>
  <c r="Y35" i="3"/>
  <c r="Y36" i="3"/>
  <c r="Y37" i="3"/>
  <c r="Y38" i="3"/>
  <c r="Y39" i="3"/>
  <c r="Y40" i="3"/>
  <c r="Y109" i="3"/>
  <c r="Y41" i="3"/>
  <c r="Y42" i="3"/>
  <c r="Y44" i="3"/>
  <c r="Y43" i="3"/>
  <c r="Y45" i="3"/>
  <c r="Y46" i="3"/>
  <c r="Y47" i="3"/>
  <c r="Y49" i="3"/>
  <c r="Y50" i="3"/>
  <c r="Y48" i="3"/>
  <c r="Y51" i="3"/>
  <c r="Y54" i="3"/>
  <c r="Y52" i="3"/>
  <c r="Y53" i="3"/>
  <c r="Y55" i="3"/>
  <c r="Y58" i="3"/>
  <c r="Y56" i="3"/>
  <c r="Y57" i="3"/>
  <c r="Y59" i="3"/>
  <c r="Y62" i="3"/>
  <c r="Y60" i="3"/>
  <c r="Y61" i="3"/>
  <c r="Y64" i="3"/>
  <c r="Y65" i="3"/>
  <c r="Y66" i="3"/>
  <c r="Y67" i="3"/>
  <c r="Y68" i="3"/>
  <c r="Y69" i="3"/>
  <c r="Y70" i="3"/>
  <c r="Y71" i="3"/>
  <c r="Y72" i="3"/>
  <c r="Y73" i="3"/>
  <c r="Y74" i="3"/>
  <c r="Y76" i="3"/>
  <c r="Y75" i="3"/>
  <c r="Y77" i="3"/>
  <c r="Y80" i="3"/>
  <c r="Y78" i="3"/>
  <c r="Y79" i="3"/>
  <c r="Y81" i="3"/>
  <c r="Y82" i="3"/>
  <c r="Y83" i="3"/>
  <c r="Y84" i="3"/>
  <c r="Y85" i="3"/>
  <c r="Y86" i="3"/>
  <c r="Y87" i="3"/>
  <c r="Y88" i="3"/>
  <c r="Y89" i="3"/>
  <c r="Y95" i="3"/>
  <c r="Y99" i="3"/>
  <c r="Y90" i="3"/>
  <c r="Y96" i="3"/>
  <c r="Y100" i="3"/>
  <c r="Y91" i="3"/>
  <c r="Y97" i="3"/>
  <c r="Y92" i="3"/>
  <c r="Y98" i="3"/>
  <c r="Y101" i="3"/>
  <c r="Y93" i="3"/>
  <c r="Y94" i="3"/>
  <c r="Y102" i="3"/>
  <c r="Y103" i="3"/>
  <c r="Y104" i="3"/>
  <c r="Y105" i="3"/>
  <c r="Y106" i="3"/>
  <c r="Y107" i="3"/>
  <c r="Y108" i="3"/>
  <c r="Y110" i="3"/>
  <c r="Y114" i="3"/>
  <c r="Y111" i="3"/>
  <c r="Y112" i="3"/>
  <c r="Y113" i="3"/>
  <c r="Y115" i="3"/>
  <c r="Y118" i="3"/>
  <c r="Y116" i="3"/>
  <c r="Y119" i="3"/>
  <c r="Y121" i="3"/>
  <c r="Y120" i="3"/>
  <c r="Y117" i="3"/>
  <c r="Y122" i="3"/>
  <c r="Y123" i="3"/>
  <c r="Y124" i="3"/>
  <c r="Y126" i="3"/>
  <c r="Y125" i="3"/>
  <c r="Y127" i="3"/>
  <c r="Y128" i="3"/>
  <c r="Y133" i="3"/>
  <c r="Y134" i="3"/>
  <c r="Y135" i="3"/>
  <c r="Y129" i="3"/>
  <c r="Y136" i="3"/>
  <c r="Y130" i="3"/>
  <c r="Y137" i="3"/>
  <c r="Y131" i="3"/>
  <c r="Y138" i="3"/>
  <c r="Y132" i="3"/>
  <c r="Y139" i="3"/>
  <c r="Y140" i="3"/>
  <c r="Y141" i="3"/>
  <c r="Y142" i="3"/>
  <c r="Y143" i="3"/>
  <c r="Y144" i="3"/>
  <c r="Y145" i="3"/>
  <c r="Y146" i="3"/>
  <c r="Y150" i="3"/>
  <c r="Y147" i="3"/>
  <c r="Y151" i="3"/>
  <c r="Y148" i="3"/>
  <c r="Y149" i="3"/>
  <c r="Y152" i="3"/>
  <c r="Y153" i="3"/>
  <c r="Y160" i="3"/>
  <c r="Y154" i="3"/>
  <c r="Y156" i="3"/>
  <c r="Y161" i="3"/>
  <c r="Y157" i="3"/>
  <c r="Y155" i="3"/>
  <c r="Y162" i="3"/>
  <c r="Y158" i="3"/>
  <c r="Y159" i="3"/>
  <c r="Y163" i="3"/>
  <c r="Y168" i="3"/>
  <c r="Y174" i="3"/>
  <c r="Y169" i="3"/>
  <c r="Y164" i="3"/>
  <c r="Y170" i="3"/>
  <c r="Y165" i="3"/>
  <c r="Y166" i="3"/>
  <c r="Y171" i="3"/>
  <c r="Y167" i="3"/>
  <c r="Y172" i="3"/>
  <c r="Y175" i="3"/>
  <c r="Y176" i="3"/>
  <c r="Y173" i="3"/>
  <c r="Y181" i="3"/>
  <c r="Y179" i="3"/>
  <c r="Y180" i="3"/>
  <c r="Y177" i="3"/>
  <c r="Y182" i="3"/>
  <c r="Y178" i="3"/>
  <c r="Y183" i="3"/>
  <c r="Y184" i="3"/>
  <c r="Y189" i="3"/>
  <c r="Y188" i="3"/>
  <c r="Y185" i="3"/>
  <c r="Y186" i="3"/>
  <c r="Y190" i="3"/>
  <c r="Y191" i="3"/>
  <c r="Y187" i="3"/>
  <c r="Y194" i="3"/>
  <c r="Y192" i="3"/>
  <c r="Y195" i="3"/>
  <c r="Y193" i="3"/>
  <c r="Y196" i="3"/>
  <c r="Y197" i="3"/>
  <c r="Y198" i="3"/>
  <c r="Y199" i="3"/>
  <c r="Y200" i="3"/>
  <c r="Y201" i="3"/>
  <c r="Y202" i="3"/>
  <c r="Y204" i="3"/>
  <c r="Y203" i="3"/>
  <c r="Y205" i="3"/>
  <c r="Y206" i="3"/>
  <c r="Y207" i="3"/>
  <c r="Y208" i="3"/>
  <c r="Y210" i="3"/>
  <c r="Y209" i="3"/>
  <c r="Y211" i="3"/>
  <c r="Y212" i="3"/>
  <c r="Y214" i="3"/>
  <c r="Y213" i="3"/>
  <c r="Y215" i="3"/>
  <c r="Y219" i="3"/>
  <c r="Y220" i="3"/>
  <c r="Y222" i="3"/>
  <c r="Y218" i="3"/>
  <c r="Y223" i="3"/>
  <c r="Y216" i="3"/>
  <c r="Y217" i="3"/>
  <c r="Y221" i="3"/>
  <c r="Y224" i="3"/>
  <c r="Y225" i="3"/>
  <c r="Y226" i="3"/>
  <c r="Y231" i="3"/>
  <c r="Y228" i="3"/>
  <c r="Y227" i="3"/>
  <c r="Y229" i="3"/>
  <c r="Y232" i="3"/>
  <c r="Y233" i="3"/>
  <c r="Y234" i="3"/>
  <c r="Y235" i="3"/>
  <c r="Y230" i="3"/>
  <c r="Y236" i="3"/>
  <c r="Y237" i="3"/>
  <c r="Y238" i="3"/>
  <c r="Y239" i="3"/>
  <c r="Y240" i="3"/>
  <c r="Y241" i="3"/>
  <c r="Y243" i="3"/>
  <c r="Y242" i="3"/>
  <c r="Y247" i="3"/>
  <c r="Y245" i="3"/>
  <c r="Y246" i="3"/>
  <c r="Y244" i="3"/>
  <c r="Y249" i="3"/>
  <c r="Y248" i="3"/>
  <c r="Y251" i="3"/>
  <c r="Y252" i="3"/>
  <c r="Y250" i="3"/>
  <c r="Y253" i="3"/>
  <c r="Y254" i="3"/>
  <c r="Y255" i="3"/>
  <c r="Y256" i="3"/>
  <c r="Y261" i="3"/>
  <c r="Y257" i="3"/>
  <c r="Y258" i="3"/>
  <c r="Y262" i="3"/>
  <c r="Y263" i="3"/>
  <c r="Y264" i="3"/>
  <c r="Y265" i="3"/>
  <c r="Y266" i="3"/>
  <c r="Y267" i="3"/>
  <c r="Y269" i="3"/>
  <c r="Y268" i="3"/>
  <c r="Y271" i="3"/>
  <c r="Y275" i="3"/>
  <c r="Y276" i="3"/>
  <c r="Y272" i="3"/>
  <c r="Y273" i="3"/>
  <c r="Y277" i="3"/>
  <c r="Y278" i="3"/>
  <c r="X3" i="3"/>
  <c r="X4" i="3"/>
  <c r="X5" i="3"/>
  <c r="X6" i="3"/>
  <c r="X7" i="3"/>
  <c r="X8" i="3"/>
  <c r="X9" i="3"/>
  <c r="X10" i="3"/>
  <c r="X11" i="3"/>
  <c r="X12" i="3"/>
  <c r="X13" i="3"/>
  <c r="X14" i="3"/>
  <c r="X17" i="3"/>
  <c r="X15" i="3"/>
  <c r="X18" i="3"/>
  <c r="X16" i="3"/>
  <c r="X19" i="3"/>
  <c r="X20" i="3"/>
  <c r="X21" i="3"/>
  <c r="X27" i="3"/>
  <c r="X30" i="3"/>
  <c r="X23" i="3"/>
  <c r="X24" i="3"/>
  <c r="X31" i="3"/>
  <c r="X22" i="3"/>
  <c r="X28" i="3"/>
  <c r="X25" i="3"/>
  <c r="X26" i="3"/>
  <c r="X29" i="3"/>
  <c r="X33" i="3"/>
  <c r="X32" i="3"/>
  <c r="X34" i="3"/>
  <c r="X35" i="3"/>
  <c r="X36" i="3"/>
  <c r="X37" i="3"/>
  <c r="X38" i="3"/>
  <c r="X39" i="3"/>
  <c r="X40" i="3"/>
  <c r="X109" i="3"/>
  <c r="X41" i="3"/>
  <c r="X42" i="3"/>
  <c r="X44" i="3"/>
  <c r="X43" i="3"/>
  <c r="X45" i="3"/>
  <c r="X46" i="3"/>
  <c r="X47" i="3"/>
  <c r="X49" i="3"/>
  <c r="X50" i="3"/>
  <c r="X48" i="3"/>
  <c r="X51" i="3"/>
  <c r="X54" i="3"/>
  <c r="X52" i="3"/>
  <c r="X53" i="3"/>
  <c r="X55" i="3"/>
  <c r="X58" i="3"/>
  <c r="X56" i="3"/>
  <c r="X57" i="3"/>
  <c r="X59" i="3"/>
  <c r="X62" i="3"/>
  <c r="X60" i="3"/>
  <c r="X61" i="3"/>
  <c r="X64" i="3"/>
  <c r="X65" i="3"/>
  <c r="X66" i="3"/>
  <c r="X67" i="3"/>
  <c r="X68" i="3"/>
  <c r="X69" i="3"/>
  <c r="X70" i="3"/>
  <c r="X71" i="3"/>
  <c r="X72" i="3"/>
  <c r="X73" i="3"/>
  <c r="X74" i="3"/>
  <c r="X76" i="3"/>
  <c r="X75" i="3"/>
  <c r="X77" i="3"/>
  <c r="X80" i="3"/>
  <c r="X78" i="3"/>
  <c r="X79" i="3"/>
  <c r="X81" i="3"/>
  <c r="X82" i="3"/>
  <c r="X83" i="3"/>
  <c r="X84" i="3"/>
  <c r="X85" i="3"/>
  <c r="X86" i="3"/>
  <c r="X87" i="3"/>
  <c r="X88" i="3"/>
  <c r="X89" i="3"/>
  <c r="X95" i="3"/>
  <c r="X99" i="3"/>
  <c r="X90" i="3"/>
  <c r="X96" i="3"/>
  <c r="X100" i="3"/>
  <c r="X91" i="3"/>
  <c r="X97" i="3"/>
  <c r="X92" i="3"/>
  <c r="X98" i="3"/>
  <c r="X101" i="3"/>
  <c r="X93" i="3"/>
  <c r="X94" i="3"/>
  <c r="X102" i="3"/>
  <c r="X103" i="3"/>
  <c r="X104" i="3"/>
  <c r="X105" i="3"/>
  <c r="X106" i="3"/>
  <c r="X107" i="3"/>
  <c r="X108" i="3"/>
  <c r="X110" i="3"/>
  <c r="X114" i="3"/>
  <c r="X111" i="3"/>
  <c r="X112" i="3"/>
  <c r="X113" i="3"/>
  <c r="X115" i="3"/>
  <c r="X118" i="3"/>
  <c r="X116" i="3"/>
  <c r="X119" i="3"/>
  <c r="X121" i="3"/>
  <c r="X120" i="3"/>
  <c r="X117" i="3"/>
  <c r="X122" i="3"/>
  <c r="X123" i="3"/>
  <c r="X124" i="3"/>
  <c r="X126" i="3"/>
  <c r="X125" i="3"/>
  <c r="X127" i="3"/>
  <c r="X128" i="3"/>
  <c r="X133" i="3"/>
  <c r="X134" i="3"/>
  <c r="X135" i="3"/>
  <c r="X129" i="3"/>
  <c r="X136" i="3"/>
  <c r="X130" i="3"/>
  <c r="X137" i="3"/>
  <c r="X131" i="3"/>
  <c r="X138" i="3"/>
  <c r="X132" i="3"/>
  <c r="X139" i="3"/>
  <c r="X140" i="3"/>
  <c r="X141" i="3"/>
  <c r="X142" i="3"/>
  <c r="X143" i="3"/>
  <c r="X144" i="3"/>
  <c r="X145" i="3"/>
  <c r="X146" i="3"/>
  <c r="X150" i="3"/>
  <c r="X147" i="3"/>
  <c r="X151" i="3"/>
  <c r="X148" i="3"/>
  <c r="X149" i="3"/>
  <c r="X152" i="3"/>
  <c r="X153" i="3"/>
  <c r="X160" i="3"/>
  <c r="X154" i="3"/>
  <c r="X156" i="3"/>
  <c r="X161" i="3"/>
  <c r="X157" i="3"/>
  <c r="X155" i="3"/>
  <c r="X162" i="3"/>
  <c r="X158" i="3"/>
  <c r="X159" i="3"/>
  <c r="X163" i="3"/>
  <c r="X168" i="3"/>
  <c r="X174" i="3"/>
  <c r="X169" i="3"/>
  <c r="X164" i="3"/>
  <c r="X170" i="3"/>
  <c r="X165" i="3"/>
  <c r="X166" i="3"/>
  <c r="X171" i="3"/>
  <c r="X167" i="3"/>
  <c r="X172" i="3"/>
  <c r="X175" i="3"/>
  <c r="X176" i="3"/>
  <c r="X173" i="3"/>
  <c r="X181" i="3"/>
  <c r="X179" i="3"/>
  <c r="X180" i="3"/>
  <c r="X177" i="3"/>
  <c r="X182" i="3"/>
  <c r="X178" i="3"/>
  <c r="X183" i="3"/>
  <c r="X184" i="3"/>
  <c r="X189" i="3"/>
  <c r="X188" i="3"/>
  <c r="X185" i="3"/>
  <c r="X186" i="3"/>
  <c r="X190" i="3"/>
  <c r="X191" i="3"/>
  <c r="X187" i="3"/>
  <c r="X194" i="3"/>
  <c r="X192" i="3"/>
  <c r="X195" i="3"/>
  <c r="X193" i="3"/>
  <c r="X196" i="3"/>
  <c r="X197" i="3"/>
  <c r="X198" i="3"/>
  <c r="X199" i="3"/>
  <c r="X200" i="3"/>
  <c r="X201" i="3"/>
  <c r="X202" i="3"/>
  <c r="X204" i="3"/>
  <c r="X203" i="3"/>
  <c r="X205" i="3"/>
  <c r="X206" i="3"/>
  <c r="X207" i="3"/>
  <c r="X208" i="3"/>
  <c r="X210" i="3"/>
  <c r="X209" i="3"/>
  <c r="X211" i="3"/>
  <c r="X212" i="3"/>
  <c r="X214" i="3"/>
  <c r="X213" i="3"/>
  <c r="X215" i="3"/>
  <c r="X219" i="3"/>
  <c r="X220" i="3"/>
  <c r="X222" i="3"/>
  <c r="X218" i="3"/>
  <c r="X223" i="3"/>
  <c r="X216" i="3"/>
  <c r="X217" i="3"/>
  <c r="X221" i="3"/>
  <c r="X224" i="3"/>
  <c r="X225" i="3"/>
  <c r="X226" i="3"/>
  <c r="X231" i="3"/>
  <c r="X228" i="3"/>
  <c r="X227" i="3"/>
  <c r="X229" i="3"/>
  <c r="X232" i="3"/>
  <c r="X233" i="3"/>
  <c r="X234" i="3"/>
  <c r="X235" i="3"/>
  <c r="X230" i="3"/>
  <c r="X236" i="3"/>
  <c r="X237" i="3"/>
  <c r="X238" i="3"/>
  <c r="X239" i="3"/>
  <c r="X240" i="3"/>
  <c r="X241" i="3"/>
  <c r="X243" i="3"/>
  <c r="X242" i="3"/>
  <c r="X247" i="3"/>
  <c r="X245" i="3"/>
  <c r="X246" i="3"/>
  <c r="X244" i="3"/>
  <c r="X249" i="3"/>
  <c r="X248" i="3"/>
  <c r="X251" i="3"/>
  <c r="X252" i="3"/>
  <c r="X250" i="3"/>
  <c r="X253" i="3"/>
  <c r="X254" i="3"/>
  <c r="X255" i="3"/>
  <c r="X256" i="3"/>
  <c r="X261" i="3"/>
  <c r="X257" i="3"/>
  <c r="X258" i="3"/>
  <c r="X262" i="3"/>
  <c r="X263" i="3"/>
  <c r="X264" i="3"/>
  <c r="X265" i="3"/>
  <c r="X266" i="3"/>
  <c r="X267" i="3"/>
  <c r="X269" i="3"/>
  <c r="X268" i="3"/>
  <c r="X271" i="3"/>
  <c r="X275" i="3"/>
  <c r="X276" i="3"/>
  <c r="X272" i="3"/>
  <c r="X273" i="3"/>
  <c r="X277" i="3"/>
  <c r="X278" i="3"/>
  <c r="W3" i="3"/>
  <c r="W4" i="3"/>
  <c r="W5" i="3"/>
  <c r="W6" i="3"/>
  <c r="W7" i="3"/>
  <c r="W8" i="3"/>
  <c r="W9" i="3"/>
  <c r="W10" i="3"/>
  <c r="W11" i="3"/>
  <c r="W12" i="3"/>
  <c r="W13" i="3"/>
  <c r="W14" i="3"/>
  <c r="W17" i="3"/>
  <c r="W15" i="3"/>
  <c r="W18" i="3"/>
  <c r="W16" i="3"/>
  <c r="W19" i="3"/>
  <c r="W20" i="3"/>
  <c r="W21" i="3"/>
  <c r="W27" i="3"/>
  <c r="W30" i="3"/>
  <c r="W23" i="3"/>
  <c r="W24" i="3"/>
  <c r="W31" i="3"/>
  <c r="W22" i="3"/>
  <c r="W28" i="3"/>
  <c r="W25" i="3"/>
  <c r="W26" i="3"/>
  <c r="W29" i="3"/>
  <c r="W33" i="3"/>
  <c r="W32" i="3"/>
  <c r="W34" i="3"/>
  <c r="W35" i="3"/>
  <c r="W36" i="3"/>
  <c r="W37" i="3"/>
  <c r="W38" i="3"/>
  <c r="W39" i="3"/>
  <c r="W40" i="3"/>
  <c r="W109" i="3"/>
  <c r="W41" i="3"/>
  <c r="W42" i="3"/>
  <c r="W44" i="3"/>
  <c r="W43" i="3"/>
  <c r="W45" i="3"/>
  <c r="W46" i="3"/>
  <c r="W47" i="3"/>
  <c r="W49" i="3"/>
  <c r="W50" i="3"/>
  <c r="W48" i="3"/>
  <c r="W51" i="3"/>
  <c r="W54" i="3"/>
  <c r="W52" i="3"/>
  <c r="W53" i="3"/>
  <c r="W55" i="3"/>
  <c r="W58" i="3"/>
  <c r="W56" i="3"/>
  <c r="W57" i="3"/>
  <c r="W59" i="3"/>
  <c r="W62" i="3"/>
  <c r="W60" i="3"/>
  <c r="W61" i="3"/>
  <c r="W64" i="3"/>
  <c r="W65" i="3"/>
  <c r="W66" i="3"/>
  <c r="W67" i="3"/>
  <c r="W68" i="3"/>
  <c r="W69" i="3"/>
  <c r="W70" i="3"/>
  <c r="W71" i="3"/>
  <c r="W72" i="3"/>
  <c r="W73" i="3"/>
  <c r="W74" i="3"/>
  <c r="W76" i="3"/>
  <c r="W75" i="3"/>
  <c r="W77" i="3"/>
  <c r="W80" i="3"/>
  <c r="W78" i="3"/>
  <c r="W79" i="3"/>
  <c r="W81" i="3"/>
  <c r="W82" i="3"/>
  <c r="W83" i="3"/>
  <c r="W84" i="3"/>
  <c r="W85" i="3"/>
  <c r="W86" i="3"/>
  <c r="W87" i="3"/>
  <c r="W88" i="3"/>
  <c r="W89" i="3"/>
  <c r="W95" i="3"/>
  <c r="W99" i="3"/>
  <c r="W90" i="3"/>
  <c r="W96" i="3"/>
  <c r="W100" i="3"/>
  <c r="W91" i="3"/>
  <c r="W97" i="3"/>
  <c r="W92" i="3"/>
  <c r="W98" i="3"/>
  <c r="W101" i="3"/>
  <c r="W93" i="3"/>
  <c r="W94" i="3"/>
  <c r="W102" i="3"/>
  <c r="W103" i="3"/>
  <c r="W104" i="3"/>
  <c r="W105" i="3"/>
  <c r="W106" i="3"/>
  <c r="W107" i="3"/>
  <c r="W108" i="3"/>
  <c r="W110" i="3"/>
  <c r="W114" i="3"/>
  <c r="W111" i="3"/>
  <c r="W112" i="3"/>
  <c r="W113" i="3"/>
  <c r="W115" i="3"/>
  <c r="W118" i="3"/>
  <c r="W116" i="3"/>
  <c r="W119" i="3"/>
  <c r="W121" i="3"/>
  <c r="W120" i="3"/>
  <c r="W117" i="3"/>
  <c r="W122" i="3"/>
  <c r="W123" i="3"/>
  <c r="W124" i="3"/>
  <c r="W126" i="3"/>
  <c r="W125" i="3"/>
  <c r="W127" i="3"/>
  <c r="W128" i="3"/>
  <c r="W133" i="3"/>
  <c r="W134" i="3"/>
  <c r="W135" i="3"/>
  <c r="W129" i="3"/>
  <c r="W136" i="3"/>
  <c r="W130" i="3"/>
  <c r="W137" i="3"/>
  <c r="W131" i="3"/>
  <c r="W138" i="3"/>
  <c r="W132" i="3"/>
  <c r="W139" i="3"/>
  <c r="W140" i="3"/>
  <c r="W141" i="3"/>
  <c r="W142" i="3"/>
  <c r="W143" i="3"/>
  <c r="W144" i="3"/>
  <c r="W145" i="3"/>
  <c r="W146" i="3"/>
  <c r="W150" i="3"/>
  <c r="W147" i="3"/>
  <c r="W151" i="3"/>
  <c r="W148" i="3"/>
  <c r="W149" i="3"/>
  <c r="W152" i="3"/>
  <c r="W153" i="3"/>
  <c r="W160" i="3"/>
  <c r="W154" i="3"/>
  <c r="W156" i="3"/>
  <c r="W161" i="3"/>
  <c r="W157" i="3"/>
  <c r="W155" i="3"/>
  <c r="W162" i="3"/>
  <c r="W158" i="3"/>
  <c r="W159" i="3"/>
  <c r="W163" i="3"/>
  <c r="W168" i="3"/>
  <c r="W174" i="3"/>
  <c r="W169" i="3"/>
  <c r="W164" i="3"/>
  <c r="W170" i="3"/>
  <c r="W165" i="3"/>
  <c r="W166" i="3"/>
  <c r="W171" i="3"/>
  <c r="W167" i="3"/>
  <c r="W172" i="3"/>
  <c r="W175" i="3"/>
  <c r="W176" i="3"/>
  <c r="W173" i="3"/>
  <c r="W181" i="3"/>
  <c r="W179" i="3"/>
  <c r="W180" i="3"/>
  <c r="W177" i="3"/>
  <c r="W182" i="3"/>
  <c r="W178" i="3"/>
  <c r="W183" i="3"/>
  <c r="W184" i="3"/>
  <c r="W189" i="3"/>
  <c r="W188" i="3"/>
  <c r="W185" i="3"/>
  <c r="W186" i="3"/>
  <c r="W190" i="3"/>
  <c r="W191" i="3"/>
  <c r="W187" i="3"/>
  <c r="W194" i="3"/>
  <c r="W192" i="3"/>
  <c r="W195" i="3"/>
  <c r="W193" i="3"/>
  <c r="W196" i="3"/>
  <c r="W197" i="3"/>
  <c r="W198" i="3"/>
  <c r="W199" i="3"/>
  <c r="W200" i="3"/>
  <c r="W201" i="3"/>
  <c r="W202" i="3"/>
  <c r="W204" i="3"/>
  <c r="W203" i="3"/>
  <c r="W205" i="3"/>
  <c r="W206" i="3"/>
  <c r="W207" i="3"/>
  <c r="W208" i="3"/>
  <c r="W210" i="3"/>
  <c r="W209" i="3"/>
  <c r="W211" i="3"/>
  <c r="W212" i="3"/>
  <c r="W214" i="3"/>
  <c r="W213" i="3"/>
  <c r="W215" i="3"/>
  <c r="W219" i="3"/>
  <c r="W220" i="3"/>
  <c r="W222" i="3"/>
  <c r="W218" i="3"/>
  <c r="W223" i="3"/>
  <c r="W216" i="3"/>
  <c r="W217" i="3"/>
  <c r="W221" i="3"/>
  <c r="W224" i="3"/>
  <c r="W225" i="3"/>
  <c r="W226" i="3"/>
  <c r="W231" i="3"/>
  <c r="W228" i="3"/>
  <c r="W227" i="3"/>
  <c r="W229" i="3"/>
  <c r="W232" i="3"/>
  <c r="W233" i="3"/>
  <c r="W234" i="3"/>
  <c r="W235" i="3"/>
  <c r="W230" i="3"/>
  <c r="W236" i="3"/>
  <c r="W237" i="3"/>
  <c r="W238" i="3"/>
  <c r="W239" i="3"/>
  <c r="W240" i="3"/>
  <c r="W241" i="3"/>
  <c r="W243" i="3"/>
  <c r="W242" i="3"/>
  <c r="W247" i="3"/>
  <c r="W245" i="3"/>
  <c r="W246" i="3"/>
  <c r="W244" i="3"/>
  <c r="W249" i="3"/>
  <c r="W248" i="3"/>
  <c r="W251" i="3"/>
  <c r="W252" i="3"/>
  <c r="W250" i="3"/>
  <c r="W253" i="3"/>
  <c r="W254" i="3"/>
  <c r="W255" i="3"/>
  <c r="W256" i="3"/>
  <c r="W261" i="3"/>
  <c r="W257" i="3"/>
  <c r="W258" i="3"/>
  <c r="W262" i="3"/>
  <c r="W263" i="3"/>
  <c r="W264" i="3"/>
  <c r="W265" i="3"/>
  <c r="W266" i="3"/>
  <c r="W267" i="3"/>
  <c r="W269" i="3"/>
  <c r="W268" i="3"/>
  <c r="W271" i="3"/>
  <c r="W275" i="3"/>
  <c r="W276" i="3"/>
  <c r="W272" i="3"/>
  <c r="W273" i="3"/>
  <c r="W277" i="3"/>
  <c r="W278" i="3"/>
  <c r="AB3" i="3"/>
  <c r="AB4" i="3"/>
  <c r="AB5" i="3"/>
  <c r="AB6" i="3"/>
  <c r="AB7" i="3"/>
  <c r="AB8" i="3"/>
  <c r="AB9" i="3"/>
  <c r="AB10" i="3"/>
  <c r="AB11" i="3"/>
  <c r="AB12" i="3"/>
  <c r="AB13" i="3"/>
  <c r="AB14" i="3"/>
  <c r="AB17" i="3"/>
  <c r="AB15" i="3"/>
  <c r="AB18" i="3"/>
  <c r="AB16" i="3"/>
  <c r="AB19" i="3"/>
  <c r="AB20" i="3"/>
  <c r="AB21" i="3"/>
  <c r="AB27" i="3"/>
  <c r="AB30" i="3"/>
  <c r="AB23" i="3"/>
  <c r="AB24" i="3"/>
  <c r="AB31" i="3"/>
  <c r="AB22" i="3"/>
  <c r="AB28" i="3"/>
  <c r="AB25" i="3"/>
  <c r="AB26" i="3"/>
  <c r="AB29" i="3"/>
  <c r="AB33" i="3"/>
  <c r="AB32" i="3"/>
  <c r="AB34" i="3"/>
  <c r="AB35" i="3"/>
  <c r="AB36" i="3"/>
  <c r="AB37" i="3"/>
  <c r="AB38" i="3"/>
  <c r="AB39" i="3"/>
  <c r="AB40" i="3"/>
  <c r="AB109" i="3"/>
  <c r="AB41" i="3"/>
  <c r="AB42" i="3"/>
  <c r="AB44" i="3"/>
  <c r="AB43" i="3"/>
  <c r="AB45" i="3"/>
  <c r="AB46" i="3"/>
  <c r="AB47" i="3"/>
  <c r="AB49" i="3"/>
  <c r="AB50" i="3"/>
  <c r="AB48" i="3"/>
  <c r="AB51" i="3"/>
  <c r="AB54" i="3"/>
  <c r="AB52" i="3"/>
  <c r="AB53" i="3"/>
  <c r="AB55" i="3"/>
  <c r="AB58" i="3"/>
  <c r="AB56" i="3"/>
  <c r="AB57" i="3"/>
  <c r="AB59" i="3"/>
  <c r="AB62" i="3"/>
  <c r="AB60" i="3"/>
  <c r="AB61" i="3"/>
  <c r="AB64" i="3"/>
  <c r="AB65" i="3"/>
  <c r="AB66" i="3"/>
  <c r="AB67" i="3"/>
  <c r="AB68" i="3"/>
  <c r="AB69" i="3"/>
  <c r="AB70" i="3"/>
  <c r="AB71" i="3"/>
  <c r="AB72" i="3"/>
  <c r="AB73" i="3"/>
  <c r="AB74" i="3"/>
  <c r="AB76" i="3"/>
  <c r="AB75" i="3"/>
  <c r="AB77" i="3"/>
  <c r="AB80" i="3"/>
  <c r="AB78" i="3"/>
  <c r="AB79" i="3"/>
  <c r="AB81" i="3"/>
  <c r="AB82" i="3"/>
  <c r="AB83" i="3"/>
  <c r="AB84" i="3"/>
  <c r="AB85" i="3"/>
  <c r="AB86" i="3"/>
  <c r="AB87" i="3"/>
  <c r="AB88" i="3"/>
  <c r="AB89" i="3"/>
  <c r="AB95" i="3"/>
  <c r="AB99" i="3"/>
  <c r="AB90" i="3"/>
  <c r="AB96" i="3"/>
  <c r="AB100" i="3"/>
  <c r="AB91" i="3"/>
  <c r="AB97" i="3"/>
  <c r="AB92" i="3"/>
  <c r="AB98" i="3"/>
  <c r="AB101" i="3"/>
  <c r="AB93" i="3"/>
  <c r="AB94" i="3"/>
  <c r="AB102" i="3"/>
  <c r="AB103" i="3"/>
  <c r="AB104" i="3"/>
  <c r="AB105" i="3"/>
  <c r="AB106" i="3"/>
  <c r="AB107" i="3"/>
  <c r="AB108" i="3"/>
  <c r="AB110" i="3"/>
  <c r="AB114" i="3"/>
  <c r="AB111" i="3"/>
  <c r="AB112" i="3"/>
  <c r="AB113" i="3"/>
  <c r="AB115" i="3"/>
  <c r="AB118" i="3"/>
  <c r="AB116" i="3"/>
  <c r="AB119" i="3"/>
  <c r="AB121" i="3"/>
  <c r="AB120" i="3"/>
  <c r="AB117" i="3"/>
  <c r="AB122" i="3"/>
  <c r="AB123" i="3"/>
  <c r="AB124" i="3"/>
  <c r="AB126" i="3"/>
  <c r="AB125" i="3"/>
  <c r="AB127" i="3"/>
  <c r="AB128" i="3"/>
  <c r="AB133" i="3"/>
  <c r="AB134" i="3"/>
  <c r="AB135" i="3"/>
  <c r="AB129" i="3"/>
  <c r="AB136" i="3"/>
  <c r="AB130" i="3"/>
  <c r="AB137" i="3"/>
  <c r="AB131" i="3"/>
  <c r="AB138" i="3"/>
  <c r="AB132" i="3"/>
  <c r="AB139" i="3"/>
  <c r="AB140" i="3"/>
  <c r="AB141" i="3"/>
  <c r="AB142" i="3"/>
  <c r="AB143" i="3"/>
  <c r="AB144" i="3"/>
  <c r="AB145" i="3"/>
  <c r="AB146" i="3"/>
  <c r="AB150" i="3"/>
  <c r="AB147" i="3"/>
  <c r="AB151" i="3"/>
  <c r="AB148" i="3"/>
  <c r="AB149" i="3"/>
  <c r="AB152" i="3"/>
  <c r="AB153" i="3"/>
  <c r="AB160" i="3"/>
  <c r="AB154" i="3"/>
  <c r="AB156" i="3"/>
  <c r="AB161" i="3"/>
  <c r="AB157" i="3"/>
  <c r="AB155" i="3"/>
  <c r="AB162" i="3"/>
  <c r="AB158" i="3"/>
  <c r="AB159" i="3"/>
  <c r="AB163" i="3"/>
  <c r="AB168" i="3"/>
  <c r="AB174" i="3"/>
  <c r="AB169" i="3"/>
  <c r="AB164" i="3"/>
  <c r="AB170" i="3"/>
  <c r="AB165" i="3"/>
  <c r="AB166" i="3"/>
  <c r="AB171" i="3"/>
  <c r="AB167" i="3"/>
  <c r="AB172" i="3"/>
  <c r="AB175" i="3"/>
  <c r="AB176" i="3"/>
  <c r="AB173" i="3"/>
  <c r="AB181" i="3"/>
  <c r="AB179" i="3"/>
  <c r="AB180" i="3"/>
  <c r="AB177" i="3"/>
  <c r="AB182" i="3"/>
  <c r="AB178" i="3"/>
  <c r="AB183" i="3"/>
  <c r="AB184" i="3"/>
  <c r="AB189" i="3"/>
  <c r="AB188" i="3"/>
  <c r="AB185" i="3"/>
  <c r="AB186" i="3"/>
  <c r="AB190" i="3"/>
  <c r="AB191" i="3"/>
  <c r="AB187" i="3"/>
  <c r="AB194" i="3"/>
  <c r="AB192" i="3"/>
  <c r="AB195" i="3"/>
  <c r="AB193" i="3"/>
  <c r="AB196" i="3"/>
  <c r="AB197" i="3"/>
  <c r="AB198" i="3"/>
  <c r="AB199" i="3"/>
  <c r="AB200" i="3"/>
  <c r="AB201" i="3"/>
  <c r="AB202" i="3"/>
  <c r="AB204" i="3"/>
  <c r="AB203" i="3"/>
  <c r="AB205" i="3"/>
  <c r="AB206" i="3"/>
  <c r="AB207" i="3"/>
  <c r="AB208" i="3"/>
  <c r="AB210" i="3"/>
  <c r="AB209" i="3"/>
  <c r="AB211" i="3"/>
  <c r="AB212" i="3"/>
  <c r="AB214" i="3"/>
  <c r="AB213" i="3"/>
  <c r="AB215" i="3"/>
  <c r="AB219" i="3"/>
  <c r="AB220" i="3"/>
  <c r="AB222" i="3"/>
  <c r="AB218" i="3"/>
  <c r="AB223" i="3"/>
  <c r="AB216" i="3"/>
  <c r="AB217" i="3"/>
  <c r="AB221" i="3"/>
  <c r="AB224" i="3"/>
  <c r="AB225" i="3"/>
  <c r="AB226" i="3"/>
  <c r="AB231" i="3"/>
  <c r="AB228" i="3"/>
  <c r="AB227" i="3"/>
  <c r="AB229" i="3"/>
  <c r="AB232" i="3"/>
  <c r="AB233" i="3"/>
  <c r="AB234" i="3"/>
  <c r="AB235" i="3"/>
  <c r="AB230" i="3"/>
  <c r="AB236" i="3"/>
  <c r="AB237" i="3"/>
  <c r="AB238" i="3"/>
  <c r="AB239" i="3"/>
  <c r="AB240" i="3"/>
  <c r="AB241" i="3"/>
  <c r="AB243" i="3"/>
  <c r="AB242" i="3"/>
  <c r="AB247" i="3"/>
  <c r="AB245" i="3"/>
  <c r="AB246" i="3"/>
  <c r="AB244" i="3"/>
  <c r="AB249" i="3"/>
  <c r="AB248" i="3"/>
  <c r="AB251" i="3"/>
  <c r="AB252" i="3"/>
  <c r="AB250" i="3"/>
  <c r="AB253" i="3"/>
  <c r="AB254" i="3"/>
  <c r="AB255" i="3"/>
  <c r="AB256" i="3"/>
  <c r="AB261" i="3"/>
  <c r="AB257" i="3"/>
  <c r="AB258" i="3"/>
  <c r="AB262" i="3"/>
  <c r="AB263" i="3"/>
  <c r="AB264" i="3"/>
  <c r="AB265" i="3"/>
  <c r="AB266" i="3"/>
  <c r="AB267" i="3"/>
  <c r="AB269" i="3"/>
  <c r="AB268" i="3"/>
  <c r="AB271" i="3"/>
  <c r="AB275" i="3"/>
  <c r="AB276" i="3"/>
  <c r="AB272" i="3"/>
  <c r="AB273" i="3"/>
  <c r="AB277" i="3"/>
  <c r="AB278" i="3"/>
  <c r="AA3" i="3"/>
  <c r="AA4" i="3"/>
  <c r="AA5" i="3"/>
  <c r="AA6" i="3"/>
  <c r="AA7" i="3"/>
  <c r="AA8" i="3"/>
  <c r="AA9" i="3"/>
  <c r="AA10" i="3"/>
  <c r="AA11" i="3"/>
  <c r="AA12" i="3"/>
  <c r="AA13" i="3"/>
  <c r="AA14" i="3"/>
  <c r="AA17" i="3"/>
  <c r="AA15" i="3"/>
  <c r="AA18" i="3"/>
  <c r="AA16" i="3"/>
  <c r="AA19" i="3"/>
  <c r="AA20" i="3"/>
  <c r="AA21" i="3"/>
  <c r="AA27" i="3"/>
  <c r="AA30" i="3"/>
  <c r="AA23" i="3"/>
  <c r="AA24" i="3"/>
  <c r="AA31" i="3"/>
  <c r="AA22" i="3"/>
  <c r="AA28" i="3"/>
  <c r="AA25" i="3"/>
  <c r="AA26" i="3"/>
  <c r="AA29" i="3"/>
  <c r="AA33" i="3"/>
  <c r="AA32" i="3"/>
  <c r="AA34" i="3"/>
  <c r="AA35" i="3"/>
  <c r="AA36" i="3"/>
  <c r="AA37" i="3"/>
  <c r="AA38" i="3"/>
  <c r="AA39" i="3"/>
  <c r="AA40" i="3"/>
  <c r="AA109" i="3"/>
  <c r="AA41" i="3"/>
  <c r="AA42" i="3"/>
  <c r="AA44" i="3"/>
  <c r="AA43" i="3"/>
  <c r="AA45" i="3"/>
  <c r="AA46" i="3"/>
  <c r="AA47" i="3"/>
  <c r="AA49" i="3"/>
  <c r="AA50" i="3"/>
  <c r="AA48" i="3"/>
  <c r="AA51" i="3"/>
  <c r="AA54" i="3"/>
  <c r="AA52" i="3"/>
  <c r="AA53" i="3"/>
  <c r="AA55" i="3"/>
  <c r="AA58" i="3"/>
  <c r="AA56" i="3"/>
  <c r="AA57" i="3"/>
  <c r="AA59" i="3"/>
  <c r="AA62" i="3"/>
  <c r="AA60" i="3"/>
  <c r="AA61" i="3"/>
  <c r="AA64" i="3"/>
  <c r="AA65" i="3"/>
  <c r="AA66" i="3"/>
  <c r="AA67" i="3"/>
  <c r="AA68" i="3"/>
  <c r="AA69" i="3"/>
  <c r="AA70" i="3"/>
  <c r="AA71" i="3"/>
  <c r="AA72" i="3"/>
  <c r="AA73" i="3"/>
  <c r="AA74" i="3"/>
  <c r="AA76" i="3"/>
  <c r="AA75" i="3"/>
  <c r="AA77" i="3"/>
  <c r="AA80" i="3"/>
  <c r="AA78" i="3"/>
  <c r="AA79" i="3"/>
  <c r="AA81" i="3"/>
  <c r="AA82" i="3"/>
  <c r="AA83" i="3"/>
  <c r="AA84" i="3"/>
  <c r="AA85" i="3"/>
  <c r="AA86" i="3"/>
  <c r="AA87" i="3"/>
  <c r="AA88" i="3"/>
  <c r="AA89" i="3"/>
  <c r="AA95" i="3"/>
  <c r="AA99" i="3"/>
  <c r="AA90" i="3"/>
  <c r="AA96" i="3"/>
  <c r="AA100" i="3"/>
  <c r="AA91" i="3"/>
  <c r="AA97" i="3"/>
  <c r="AA92" i="3"/>
  <c r="AA98" i="3"/>
  <c r="AA101" i="3"/>
  <c r="AA93" i="3"/>
  <c r="AA94" i="3"/>
  <c r="AA102" i="3"/>
  <c r="AA103" i="3"/>
  <c r="AA104" i="3"/>
  <c r="AA105" i="3"/>
  <c r="AA106" i="3"/>
  <c r="AA107" i="3"/>
  <c r="AA108" i="3"/>
  <c r="AA110" i="3"/>
  <c r="AA114" i="3"/>
  <c r="AA111" i="3"/>
  <c r="AA112" i="3"/>
  <c r="AA113" i="3"/>
  <c r="AA115" i="3"/>
  <c r="AA118" i="3"/>
  <c r="AA116" i="3"/>
  <c r="AA119" i="3"/>
  <c r="AA121" i="3"/>
  <c r="AA120" i="3"/>
  <c r="AA117" i="3"/>
  <c r="AA122" i="3"/>
  <c r="AA123" i="3"/>
  <c r="AA124" i="3"/>
  <c r="AA126" i="3"/>
  <c r="AA125" i="3"/>
  <c r="AA127" i="3"/>
  <c r="AA128" i="3"/>
  <c r="AA133" i="3"/>
  <c r="AA134" i="3"/>
  <c r="AA135" i="3"/>
  <c r="AA129" i="3"/>
  <c r="AA136" i="3"/>
  <c r="AA130" i="3"/>
  <c r="AA137" i="3"/>
  <c r="AA131" i="3"/>
  <c r="AA138" i="3"/>
  <c r="AA132" i="3"/>
  <c r="AA139" i="3"/>
  <c r="AA140" i="3"/>
  <c r="AA141" i="3"/>
  <c r="AA142" i="3"/>
  <c r="AA143" i="3"/>
  <c r="AA144" i="3"/>
  <c r="AA145" i="3"/>
  <c r="AA146" i="3"/>
  <c r="AA150" i="3"/>
  <c r="AA147" i="3"/>
  <c r="AA151" i="3"/>
  <c r="AA148" i="3"/>
  <c r="AA149" i="3"/>
  <c r="AA152" i="3"/>
  <c r="AA153" i="3"/>
  <c r="AA160" i="3"/>
  <c r="AA154" i="3"/>
  <c r="AA156" i="3"/>
  <c r="AA161" i="3"/>
  <c r="AA157" i="3"/>
  <c r="AA155" i="3"/>
  <c r="AA162" i="3"/>
  <c r="AA158" i="3"/>
  <c r="AA159" i="3"/>
  <c r="AA163" i="3"/>
  <c r="AA168" i="3"/>
  <c r="AA174" i="3"/>
  <c r="AA169" i="3"/>
  <c r="AA164" i="3"/>
  <c r="AA170" i="3"/>
  <c r="AA165" i="3"/>
  <c r="AA166" i="3"/>
  <c r="AA171" i="3"/>
  <c r="AA167" i="3"/>
  <c r="AA172" i="3"/>
  <c r="AA175" i="3"/>
  <c r="AA176" i="3"/>
  <c r="AA173" i="3"/>
  <c r="AA181" i="3"/>
  <c r="AA179" i="3"/>
  <c r="AA180" i="3"/>
  <c r="AA177" i="3"/>
  <c r="AA182" i="3"/>
  <c r="AA178" i="3"/>
  <c r="AA183" i="3"/>
  <c r="AA184" i="3"/>
  <c r="AA189" i="3"/>
  <c r="AA188" i="3"/>
  <c r="AA185" i="3"/>
  <c r="AA186" i="3"/>
  <c r="AA190" i="3"/>
  <c r="AA191" i="3"/>
  <c r="AA187" i="3"/>
  <c r="AA194" i="3"/>
  <c r="AA192" i="3"/>
  <c r="AA195" i="3"/>
  <c r="AA193" i="3"/>
  <c r="AA196" i="3"/>
  <c r="AA197" i="3"/>
  <c r="AA198" i="3"/>
  <c r="AA199" i="3"/>
  <c r="AA200" i="3"/>
  <c r="AA201" i="3"/>
  <c r="AA202" i="3"/>
  <c r="AA204" i="3"/>
  <c r="AA203" i="3"/>
  <c r="AA205" i="3"/>
  <c r="AA206" i="3"/>
  <c r="AA207" i="3"/>
  <c r="AA208" i="3"/>
  <c r="AA210" i="3"/>
  <c r="AA209" i="3"/>
  <c r="AA211" i="3"/>
  <c r="AA212" i="3"/>
  <c r="AA214" i="3"/>
  <c r="AA213" i="3"/>
  <c r="AA215" i="3"/>
  <c r="AA219" i="3"/>
  <c r="AA220" i="3"/>
  <c r="AA222" i="3"/>
  <c r="AA218" i="3"/>
  <c r="AA223" i="3"/>
  <c r="AA216" i="3"/>
  <c r="AA217" i="3"/>
  <c r="AA221" i="3"/>
  <c r="AA224" i="3"/>
  <c r="AA225" i="3"/>
  <c r="AA226" i="3"/>
  <c r="AA231" i="3"/>
  <c r="AA228" i="3"/>
  <c r="AA227" i="3"/>
  <c r="AA229" i="3"/>
  <c r="AA232" i="3"/>
  <c r="AA233" i="3"/>
  <c r="AA234" i="3"/>
  <c r="AA235" i="3"/>
  <c r="AA230" i="3"/>
  <c r="AA236" i="3"/>
  <c r="AA237" i="3"/>
  <c r="AA238" i="3"/>
  <c r="AA239" i="3"/>
  <c r="AA240" i="3"/>
  <c r="AA241" i="3"/>
  <c r="AA243" i="3"/>
  <c r="AA242" i="3"/>
  <c r="AA247" i="3"/>
  <c r="AA245" i="3"/>
  <c r="AA246" i="3"/>
  <c r="AA244" i="3"/>
  <c r="AA249" i="3"/>
  <c r="AA248" i="3"/>
  <c r="AA251" i="3"/>
  <c r="AA252" i="3"/>
  <c r="AA250" i="3"/>
  <c r="AA253" i="3"/>
  <c r="AA254" i="3"/>
  <c r="AA255" i="3"/>
  <c r="AA256" i="3"/>
  <c r="AA261" i="3"/>
  <c r="AA257" i="3"/>
  <c r="AA258" i="3"/>
  <c r="AA262" i="3"/>
  <c r="AA263" i="3"/>
  <c r="AA264" i="3"/>
  <c r="AA265" i="3"/>
  <c r="AA266" i="3"/>
  <c r="AA267" i="3"/>
  <c r="AA269" i="3"/>
  <c r="AA268" i="3"/>
  <c r="AA271" i="3"/>
  <c r="AA275" i="3"/>
  <c r="AA276" i="3"/>
  <c r="AA272" i="3"/>
  <c r="AA273" i="3"/>
  <c r="AA277" i="3"/>
  <c r="AA278" i="3"/>
  <c r="Z3" i="3"/>
  <c r="Z4" i="3"/>
  <c r="Z5" i="3"/>
  <c r="Z6" i="3"/>
  <c r="Z7" i="3"/>
  <c r="Z8" i="3"/>
  <c r="Z9" i="3"/>
  <c r="Z10" i="3"/>
  <c r="Z11" i="3"/>
  <c r="Z12" i="3"/>
  <c r="Z13" i="3"/>
  <c r="Z14" i="3"/>
  <c r="Z17" i="3"/>
  <c r="Z15" i="3"/>
  <c r="Z18" i="3"/>
  <c r="Z16" i="3"/>
  <c r="Z19" i="3"/>
  <c r="Z20" i="3"/>
  <c r="Z21" i="3"/>
  <c r="Z27" i="3"/>
  <c r="Z30" i="3"/>
  <c r="Z23" i="3"/>
  <c r="Z24" i="3"/>
  <c r="Z31" i="3"/>
  <c r="Z22" i="3"/>
  <c r="Z28" i="3"/>
  <c r="Z25" i="3"/>
  <c r="Z26" i="3"/>
  <c r="Z29" i="3"/>
  <c r="Z33" i="3"/>
  <c r="Z32" i="3"/>
  <c r="Z34" i="3"/>
  <c r="Z35" i="3"/>
  <c r="Z36" i="3"/>
  <c r="Z37" i="3"/>
  <c r="Z38" i="3"/>
  <c r="Z39" i="3"/>
  <c r="Z40" i="3"/>
  <c r="Z109" i="3"/>
  <c r="Z41" i="3"/>
  <c r="Z42" i="3"/>
  <c r="Z44" i="3"/>
  <c r="Z43" i="3"/>
  <c r="Z45" i="3"/>
  <c r="Z46" i="3"/>
  <c r="Z47" i="3"/>
  <c r="Z49" i="3"/>
  <c r="Z50" i="3"/>
  <c r="Z48" i="3"/>
  <c r="Z51" i="3"/>
  <c r="Z54" i="3"/>
  <c r="Z52" i="3"/>
  <c r="Z53" i="3"/>
  <c r="Z55" i="3"/>
  <c r="Z58" i="3"/>
  <c r="Z56" i="3"/>
  <c r="Z57" i="3"/>
  <c r="Z59" i="3"/>
  <c r="Z62" i="3"/>
  <c r="Z60" i="3"/>
  <c r="Z61" i="3"/>
  <c r="Z64" i="3"/>
  <c r="Z65" i="3"/>
  <c r="Z66" i="3"/>
  <c r="Z67" i="3"/>
  <c r="Z68" i="3"/>
  <c r="Z69" i="3"/>
  <c r="Z70" i="3"/>
  <c r="Z71" i="3"/>
  <c r="Z72" i="3"/>
  <c r="Z73" i="3"/>
  <c r="Z74" i="3"/>
  <c r="Z76" i="3"/>
  <c r="Z75" i="3"/>
  <c r="Z77" i="3"/>
  <c r="Z80" i="3"/>
  <c r="Z78" i="3"/>
  <c r="Z79" i="3"/>
  <c r="Z81" i="3"/>
  <c r="Z82" i="3"/>
  <c r="Z83" i="3"/>
  <c r="Z84" i="3"/>
  <c r="Z85" i="3"/>
  <c r="Z86" i="3"/>
  <c r="Z87" i="3"/>
  <c r="Z88" i="3"/>
  <c r="Z89" i="3"/>
  <c r="Z95" i="3"/>
  <c r="Z99" i="3"/>
  <c r="Z90" i="3"/>
  <c r="Z96" i="3"/>
  <c r="Z100" i="3"/>
  <c r="Z91" i="3"/>
  <c r="Z97" i="3"/>
  <c r="Z92" i="3"/>
  <c r="Z98" i="3"/>
  <c r="Z101" i="3"/>
  <c r="Z93" i="3"/>
  <c r="Z94" i="3"/>
  <c r="Z102" i="3"/>
  <c r="Z103" i="3"/>
  <c r="Z104" i="3"/>
  <c r="Z105" i="3"/>
  <c r="Z106" i="3"/>
  <c r="Z107" i="3"/>
  <c r="Z108" i="3"/>
  <c r="Z110" i="3"/>
  <c r="Z114" i="3"/>
  <c r="Z111" i="3"/>
  <c r="Z112" i="3"/>
  <c r="Z113" i="3"/>
  <c r="Z115" i="3"/>
  <c r="Z118" i="3"/>
  <c r="Z116" i="3"/>
  <c r="Z119" i="3"/>
  <c r="Z121" i="3"/>
  <c r="Z120" i="3"/>
  <c r="Z117" i="3"/>
  <c r="Z122" i="3"/>
  <c r="Z123" i="3"/>
  <c r="Z124" i="3"/>
  <c r="Z126" i="3"/>
  <c r="Z125" i="3"/>
  <c r="Z127" i="3"/>
  <c r="Z128" i="3"/>
  <c r="Z133" i="3"/>
  <c r="Z134" i="3"/>
  <c r="Z135" i="3"/>
  <c r="Z129" i="3"/>
  <c r="Z136" i="3"/>
  <c r="Z130" i="3"/>
  <c r="Z137" i="3"/>
  <c r="Z131" i="3"/>
  <c r="Z138" i="3"/>
  <c r="Z132" i="3"/>
  <c r="Z139" i="3"/>
  <c r="Z140" i="3"/>
  <c r="Z141" i="3"/>
  <c r="Z142" i="3"/>
  <c r="Z143" i="3"/>
  <c r="Z144" i="3"/>
  <c r="Z145" i="3"/>
  <c r="Z146" i="3"/>
  <c r="Z150" i="3"/>
  <c r="Z147" i="3"/>
  <c r="Z151" i="3"/>
  <c r="Z148" i="3"/>
  <c r="Z149" i="3"/>
  <c r="Z152" i="3"/>
  <c r="Z153" i="3"/>
  <c r="Z160" i="3"/>
  <c r="Z154" i="3"/>
  <c r="Z156" i="3"/>
  <c r="Z161" i="3"/>
  <c r="Z157" i="3"/>
  <c r="Z155" i="3"/>
  <c r="Z162" i="3"/>
  <c r="Z158" i="3"/>
  <c r="Z159" i="3"/>
  <c r="Z163" i="3"/>
  <c r="Z168" i="3"/>
  <c r="Z174" i="3"/>
  <c r="Z169" i="3"/>
  <c r="Z164" i="3"/>
  <c r="Z170" i="3"/>
  <c r="Z165" i="3"/>
  <c r="Z166" i="3"/>
  <c r="Z171" i="3"/>
  <c r="Z167" i="3"/>
  <c r="Z172" i="3"/>
  <c r="Z175" i="3"/>
  <c r="Z176" i="3"/>
  <c r="Z173" i="3"/>
  <c r="Z181" i="3"/>
  <c r="Z179" i="3"/>
  <c r="Z180" i="3"/>
  <c r="Z177" i="3"/>
  <c r="Z182" i="3"/>
  <c r="Z178" i="3"/>
  <c r="Z183" i="3"/>
  <c r="Z184" i="3"/>
  <c r="Z189" i="3"/>
  <c r="Z188" i="3"/>
  <c r="Z185" i="3"/>
  <c r="Z186" i="3"/>
  <c r="Z190" i="3"/>
  <c r="Z191" i="3"/>
  <c r="Z187" i="3"/>
  <c r="Z194" i="3"/>
  <c r="Z192" i="3"/>
  <c r="Z195" i="3"/>
  <c r="Z193" i="3"/>
  <c r="Z196" i="3"/>
  <c r="Z197" i="3"/>
  <c r="Z198" i="3"/>
  <c r="Z199" i="3"/>
  <c r="Z200" i="3"/>
  <c r="Z201" i="3"/>
  <c r="Z202" i="3"/>
  <c r="Z204" i="3"/>
  <c r="Z203" i="3"/>
  <c r="Z205" i="3"/>
  <c r="Z206" i="3"/>
  <c r="Z207" i="3"/>
  <c r="Z208" i="3"/>
  <c r="Z210" i="3"/>
  <c r="Z209" i="3"/>
  <c r="Z211" i="3"/>
  <c r="Z212" i="3"/>
  <c r="Z214" i="3"/>
  <c r="Z213" i="3"/>
  <c r="Z215" i="3"/>
  <c r="Z219" i="3"/>
  <c r="Z220" i="3"/>
  <c r="Z222" i="3"/>
  <c r="Z218" i="3"/>
  <c r="Z223" i="3"/>
  <c r="Z216" i="3"/>
  <c r="Z217" i="3"/>
  <c r="Z221" i="3"/>
  <c r="Z224" i="3"/>
  <c r="Z225" i="3"/>
  <c r="Z226" i="3"/>
  <c r="Z231" i="3"/>
  <c r="Z228" i="3"/>
  <c r="Z227" i="3"/>
  <c r="Z229" i="3"/>
  <c r="Z232" i="3"/>
  <c r="Z233" i="3"/>
  <c r="Z234" i="3"/>
  <c r="Z235" i="3"/>
  <c r="Z230" i="3"/>
  <c r="Z236" i="3"/>
  <c r="Z237" i="3"/>
  <c r="Z238" i="3"/>
  <c r="Z239" i="3"/>
  <c r="Z240" i="3"/>
  <c r="Z241" i="3"/>
  <c r="Z243" i="3"/>
  <c r="Z242" i="3"/>
  <c r="Z247" i="3"/>
  <c r="Z245" i="3"/>
  <c r="Z246" i="3"/>
  <c r="Z244" i="3"/>
  <c r="Z249" i="3"/>
  <c r="Z248" i="3"/>
  <c r="Z251" i="3"/>
  <c r="Z252" i="3"/>
  <c r="Z250" i="3"/>
  <c r="Z253" i="3"/>
  <c r="Z254" i="3"/>
  <c r="Z255" i="3"/>
  <c r="Z256" i="3"/>
  <c r="Z261" i="3"/>
  <c r="Z257" i="3"/>
  <c r="Z258" i="3"/>
  <c r="Z262" i="3"/>
  <c r="Z263" i="3"/>
  <c r="Z264" i="3"/>
  <c r="Z265" i="3"/>
  <c r="Z266" i="3"/>
  <c r="Z267" i="3"/>
  <c r="Z269" i="3"/>
  <c r="Z268" i="3"/>
  <c r="Z271" i="3"/>
  <c r="Z275" i="3"/>
  <c r="Z276" i="3"/>
  <c r="Z272" i="3"/>
  <c r="Z273" i="3"/>
  <c r="Z277" i="3"/>
  <c r="Z278" i="3"/>
  <c r="AB2" i="3"/>
  <c r="AA2" i="3"/>
  <c r="Z2" i="3"/>
  <c r="Y2" i="3"/>
  <c r="X2" i="3"/>
  <c r="W2" i="3"/>
  <c r="U129" i="3"/>
  <c r="U130" i="3"/>
  <c r="U131" i="3"/>
  <c r="U132" i="3"/>
  <c r="U188" i="3"/>
  <c r="U211" i="3"/>
  <c r="U212" i="3"/>
  <c r="U214" i="3"/>
  <c r="U213" i="3"/>
  <c r="U215" i="3"/>
  <c r="U219" i="3"/>
  <c r="U220" i="3"/>
  <c r="U222" i="3"/>
  <c r="U218" i="3"/>
  <c r="U223" i="3"/>
  <c r="U216" i="3"/>
  <c r="U217" i="3"/>
  <c r="U221" i="3"/>
  <c r="U224" i="3"/>
  <c r="U225" i="3"/>
  <c r="U226" i="3"/>
  <c r="U231" i="3"/>
  <c r="U228" i="3"/>
  <c r="U227" i="3"/>
  <c r="U229" i="3"/>
  <c r="U232" i="3"/>
  <c r="U233" i="3"/>
  <c r="U234" i="3"/>
  <c r="U235" i="3"/>
  <c r="U230" i="3"/>
  <c r="U236" i="3"/>
  <c r="U237" i="3"/>
  <c r="U238" i="3"/>
  <c r="U239" i="3"/>
  <c r="U240" i="3"/>
  <c r="U241" i="3"/>
  <c r="U243" i="3"/>
  <c r="U242" i="3"/>
  <c r="U247" i="3"/>
  <c r="U245" i="3"/>
  <c r="U246" i="3"/>
  <c r="U244" i="3"/>
  <c r="U249" i="3"/>
  <c r="U248" i="3"/>
  <c r="U251" i="3"/>
  <c r="U252" i="3"/>
  <c r="U250" i="3"/>
  <c r="U253" i="3"/>
  <c r="U254" i="3"/>
  <c r="U255" i="3"/>
  <c r="U256" i="3"/>
  <c r="U261" i="3"/>
  <c r="U257" i="3"/>
  <c r="U258" i="3"/>
  <c r="U262" i="3"/>
  <c r="U263" i="3"/>
  <c r="U264" i="3"/>
  <c r="U265" i="3"/>
  <c r="U266" i="3"/>
  <c r="U267" i="3"/>
  <c r="U269" i="3"/>
  <c r="U268" i="3"/>
  <c r="U271" i="3"/>
  <c r="U275" i="3"/>
  <c r="U276" i="3"/>
  <c r="U272" i="3"/>
  <c r="U273" i="3"/>
  <c r="U277" i="3"/>
  <c r="U278" i="3"/>
  <c r="P188" i="3"/>
  <c r="P211" i="3"/>
  <c r="P212" i="3"/>
  <c r="P214" i="3"/>
  <c r="P213" i="3"/>
  <c r="P215" i="3"/>
  <c r="P219" i="3"/>
  <c r="P220" i="3"/>
  <c r="P222" i="3"/>
  <c r="P218" i="3"/>
  <c r="P223" i="3"/>
  <c r="P216" i="3"/>
  <c r="P217" i="3"/>
  <c r="P221" i="3"/>
  <c r="P224" i="3"/>
  <c r="P225" i="3"/>
  <c r="P226" i="3"/>
  <c r="P231" i="3"/>
  <c r="P228" i="3"/>
  <c r="P227" i="3"/>
  <c r="P229" i="3"/>
  <c r="P232" i="3"/>
  <c r="P233" i="3"/>
  <c r="P234" i="3"/>
  <c r="P235" i="3"/>
  <c r="P230" i="3"/>
  <c r="P236" i="3"/>
  <c r="P237" i="3"/>
  <c r="P238" i="3"/>
  <c r="P239" i="3"/>
  <c r="P240" i="3"/>
  <c r="P241" i="3"/>
  <c r="P243" i="3"/>
  <c r="P242" i="3"/>
  <c r="P247" i="3"/>
  <c r="P245" i="3"/>
  <c r="P246" i="3"/>
  <c r="P244" i="3"/>
  <c r="P249" i="3"/>
  <c r="P248" i="3"/>
  <c r="P251" i="3"/>
  <c r="P252" i="3"/>
  <c r="P250" i="3"/>
  <c r="P253" i="3"/>
  <c r="P254" i="3"/>
  <c r="P255" i="3"/>
  <c r="P256" i="3"/>
  <c r="P261" i="3"/>
  <c r="P257" i="3"/>
  <c r="P258" i="3"/>
  <c r="P262" i="3"/>
  <c r="P263" i="3"/>
  <c r="P264" i="3"/>
  <c r="P265" i="3"/>
  <c r="P266" i="3"/>
  <c r="P267" i="3"/>
  <c r="P269" i="3"/>
  <c r="P268" i="3"/>
  <c r="P271" i="3"/>
  <c r="P275" i="3"/>
  <c r="P276" i="3"/>
  <c r="P272" i="3"/>
  <c r="P273" i="3"/>
  <c r="P277" i="3"/>
  <c r="P278" i="3"/>
  <c r="L3" i="3"/>
  <c r="L4" i="3"/>
  <c r="L5" i="3"/>
  <c r="L6" i="3"/>
  <c r="L7" i="3"/>
  <c r="L8" i="3"/>
  <c r="L9" i="3"/>
  <c r="L10" i="3"/>
  <c r="L11" i="3"/>
  <c r="L12" i="3"/>
  <c r="L13" i="3"/>
  <c r="L14" i="3"/>
  <c r="L17" i="3"/>
  <c r="L15" i="3"/>
  <c r="L18" i="3"/>
  <c r="L16" i="3"/>
  <c r="L19" i="3"/>
  <c r="L20" i="3"/>
  <c r="L21" i="3"/>
  <c r="L27" i="3"/>
  <c r="L30" i="3"/>
  <c r="L23" i="3"/>
  <c r="L24" i="3"/>
  <c r="L31" i="3"/>
  <c r="L22" i="3"/>
  <c r="L28" i="3"/>
  <c r="L25" i="3"/>
  <c r="L26" i="3"/>
  <c r="L29" i="3"/>
  <c r="L33" i="3"/>
  <c r="L32" i="3"/>
  <c r="L34" i="3"/>
  <c r="L35" i="3"/>
  <c r="L36" i="3"/>
  <c r="L37" i="3"/>
  <c r="L38" i="3"/>
  <c r="L39" i="3"/>
  <c r="L40" i="3"/>
  <c r="L109" i="3"/>
  <c r="L41" i="3"/>
  <c r="L42" i="3"/>
  <c r="L44" i="3"/>
  <c r="L43" i="3"/>
  <c r="L45" i="3"/>
  <c r="L46" i="3"/>
  <c r="L47" i="3"/>
  <c r="L49" i="3"/>
  <c r="L50" i="3"/>
  <c r="L48" i="3"/>
  <c r="L51" i="3"/>
  <c r="L54" i="3"/>
  <c r="L52" i="3"/>
  <c r="L53" i="3"/>
  <c r="L55" i="3"/>
  <c r="L58" i="3"/>
  <c r="L56" i="3"/>
  <c r="L57" i="3"/>
  <c r="L59" i="3"/>
  <c r="L62" i="3"/>
  <c r="L60" i="3"/>
  <c r="L61" i="3"/>
  <c r="L64" i="3"/>
  <c r="L65" i="3"/>
  <c r="L66" i="3"/>
  <c r="L67" i="3"/>
  <c r="L68" i="3"/>
  <c r="L69" i="3"/>
  <c r="L70" i="3"/>
  <c r="L71" i="3"/>
  <c r="L72" i="3"/>
  <c r="L73" i="3"/>
  <c r="L74" i="3"/>
  <c r="L76" i="3"/>
  <c r="L75" i="3"/>
  <c r="L77" i="3"/>
  <c r="L80" i="3"/>
  <c r="L78" i="3"/>
  <c r="L79" i="3"/>
  <c r="L81" i="3"/>
  <c r="L82" i="3"/>
  <c r="L83" i="3"/>
  <c r="L84" i="3"/>
  <c r="L85" i="3"/>
  <c r="L86" i="3"/>
  <c r="L87" i="3"/>
  <c r="L88" i="3"/>
  <c r="L89" i="3"/>
  <c r="L95" i="3"/>
  <c r="L99" i="3"/>
  <c r="L90" i="3"/>
  <c r="L96" i="3"/>
  <c r="L100" i="3"/>
  <c r="L91" i="3"/>
  <c r="L97" i="3"/>
  <c r="L92" i="3"/>
  <c r="L98" i="3"/>
  <c r="L101" i="3"/>
  <c r="L93" i="3"/>
  <c r="L94" i="3"/>
  <c r="L102" i="3"/>
  <c r="L103" i="3"/>
  <c r="L104" i="3"/>
  <c r="L105" i="3"/>
  <c r="L106" i="3"/>
  <c r="L107" i="3"/>
  <c r="L108" i="3"/>
  <c r="L110" i="3"/>
  <c r="L114" i="3"/>
  <c r="L111" i="3"/>
  <c r="L112" i="3"/>
  <c r="L113" i="3"/>
  <c r="L115" i="3"/>
  <c r="L118" i="3"/>
  <c r="L116" i="3"/>
  <c r="L119" i="3"/>
  <c r="L121" i="3"/>
  <c r="L120" i="3"/>
  <c r="L117" i="3"/>
  <c r="L122" i="3"/>
  <c r="L123" i="3"/>
  <c r="L124" i="3"/>
  <c r="L126" i="3"/>
  <c r="L125" i="3"/>
  <c r="L127" i="3"/>
  <c r="L128" i="3"/>
  <c r="L133" i="3"/>
  <c r="L134" i="3"/>
  <c r="L135" i="3"/>
  <c r="L129" i="3"/>
  <c r="L136" i="3"/>
  <c r="L130" i="3"/>
  <c r="L137" i="3"/>
  <c r="L131" i="3"/>
  <c r="L138" i="3"/>
  <c r="L132" i="3"/>
  <c r="L139" i="3"/>
  <c r="L140" i="3"/>
  <c r="L141" i="3"/>
  <c r="L142" i="3"/>
  <c r="L143" i="3"/>
  <c r="L144" i="3"/>
  <c r="L145" i="3"/>
  <c r="L146" i="3"/>
  <c r="L150" i="3"/>
  <c r="L147" i="3"/>
  <c r="L151" i="3"/>
  <c r="L148" i="3"/>
  <c r="L149" i="3"/>
  <c r="L152" i="3"/>
  <c r="L153" i="3"/>
  <c r="L160" i="3"/>
  <c r="L154" i="3"/>
  <c r="L156" i="3"/>
  <c r="L161" i="3"/>
  <c r="L157" i="3"/>
  <c r="L155" i="3"/>
  <c r="L162" i="3"/>
  <c r="L158" i="3"/>
  <c r="L159" i="3"/>
  <c r="L163" i="3"/>
  <c r="L168" i="3"/>
  <c r="L174" i="3"/>
  <c r="L169" i="3"/>
  <c r="L164" i="3"/>
  <c r="L170" i="3"/>
  <c r="L165" i="3"/>
  <c r="L166" i="3"/>
  <c r="L171" i="3"/>
  <c r="L167" i="3"/>
  <c r="L172" i="3"/>
  <c r="L175" i="3"/>
  <c r="L176" i="3"/>
  <c r="L173" i="3"/>
  <c r="L181" i="3"/>
  <c r="L179" i="3"/>
  <c r="L180" i="3"/>
  <c r="L177" i="3"/>
  <c r="L182" i="3"/>
  <c r="L178" i="3"/>
  <c r="L183" i="3"/>
  <c r="L184" i="3"/>
  <c r="L189" i="3"/>
  <c r="L188" i="3"/>
  <c r="L185" i="3"/>
  <c r="L186" i="3"/>
  <c r="L190" i="3"/>
  <c r="L191" i="3"/>
  <c r="L187" i="3"/>
  <c r="L194" i="3"/>
  <c r="L192" i="3"/>
  <c r="L195" i="3"/>
  <c r="L193" i="3"/>
  <c r="L196" i="3"/>
  <c r="L197" i="3"/>
  <c r="L198" i="3"/>
  <c r="L199" i="3"/>
  <c r="L200" i="3"/>
  <c r="L201" i="3"/>
  <c r="L202" i="3"/>
  <c r="L204" i="3"/>
  <c r="L203" i="3"/>
  <c r="L205" i="3"/>
  <c r="L206" i="3"/>
  <c r="L207" i="3"/>
  <c r="L208" i="3"/>
  <c r="L210" i="3"/>
  <c r="L209" i="3"/>
  <c r="L211" i="3"/>
  <c r="L212" i="3"/>
  <c r="L214" i="3"/>
  <c r="L213" i="3"/>
  <c r="L215" i="3"/>
  <c r="L219" i="3"/>
  <c r="L220" i="3"/>
  <c r="L222" i="3"/>
  <c r="L218" i="3"/>
  <c r="L223" i="3"/>
  <c r="L216" i="3"/>
  <c r="L217" i="3"/>
  <c r="L221" i="3"/>
  <c r="L224" i="3"/>
  <c r="L225" i="3"/>
  <c r="L226" i="3"/>
  <c r="L231" i="3"/>
  <c r="L228" i="3"/>
  <c r="L227" i="3"/>
  <c r="L229" i="3"/>
  <c r="L232" i="3"/>
  <c r="L233" i="3"/>
  <c r="L234" i="3"/>
  <c r="L235" i="3"/>
  <c r="L230" i="3"/>
  <c r="L236" i="3"/>
  <c r="L237" i="3"/>
  <c r="L238" i="3"/>
  <c r="L239" i="3"/>
  <c r="L240" i="3"/>
  <c r="L241" i="3"/>
  <c r="L243" i="3"/>
  <c r="L242" i="3"/>
  <c r="L247" i="3"/>
  <c r="L245" i="3"/>
  <c r="L246" i="3"/>
  <c r="L244" i="3"/>
  <c r="L249" i="3"/>
  <c r="L248" i="3"/>
  <c r="L251" i="3"/>
  <c r="L252" i="3"/>
  <c r="L250" i="3"/>
  <c r="L253" i="3"/>
  <c r="L254" i="3"/>
  <c r="L255" i="3"/>
  <c r="L256" i="3"/>
  <c r="L261" i="3"/>
  <c r="L257" i="3"/>
  <c r="L258" i="3"/>
  <c r="L262" i="3"/>
  <c r="L263" i="3"/>
  <c r="L264" i="3"/>
  <c r="L265" i="3"/>
  <c r="L266" i="3"/>
  <c r="L267" i="3"/>
  <c r="L269" i="3"/>
  <c r="L268" i="3"/>
  <c r="L271" i="3"/>
  <c r="L275" i="3"/>
  <c r="L276" i="3"/>
  <c r="L272" i="3"/>
  <c r="L273" i="3"/>
  <c r="L277" i="3"/>
  <c r="L278" i="3"/>
  <c r="K3" i="3"/>
  <c r="K4" i="3"/>
  <c r="K5" i="3"/>
  <c r="K6" i="3"/>
  <c r="K7" i="3"/>
  <c r="K8" i="3"/>
  <c r="K9" i="3"/>
  <c r="K10" i="3"/>
  <c r="K11" i="3"/>
  <c r="K12" i="3"/>
  <c r="K13" i="3"/>
  <c r="K14" i="3"/>
  <c r="K17" i="3"/>
  <c r="K15" i="3"/>
  <c r="K18" i="3"/>
  <c r="K16" i="3"/>
  <c r="K19" i="3"/>
  <c r="K20" i="3"/>
  <c r="K21" i="3"/>
  <c r="K27" i="3"/>
  <c r="K30" i="3"/>
  <c r="K23" i="3"/>
  <c r="K24" i="3"/>
  <c r="K31" i="3"/>
  <c r="K22" i="3"/>
  <c r="K28" i="3"/>
  <c r="K25" i="3"/>
  <c r="K26" i="3"/>
  <c r="K29" i="3"/>
  <c r="K33" i="3"/>
  <c r="K32" i="3"/>
  <c r="K34" i="3"/>
  <c r="K35" i="3"/>
  <c r="K36" i="3"/>
  <c r="K37" i="3"/>
  <c r="K38" i="3"/>
  <c r="K39" i="3"/>
  <c r="K40" i="3"/>
  <c r="K109" i="3"/>
  <c r="K41" i="3"/>
  <c r="K42" i="3"/>
  <c r="K44" i="3"/>
  <c r="K43" i="3"/>
  <c r="K45" i="3"/>
  <c r="K46" i="3"/>
  <c r="K47" i="3"/>
  <c r="K49" i="3"/>
  <c r="K50" i="3"/>
  <c r="K48" i="3"/>
  <c r="K51" i="3"/>
  <c r="K54" i="3"/>
  <c r="K52" i="3"/>
  <c r="K53" i="3"/>
  <c r="K55" i="3"/>
  <c r="K58" i="3"/>
  <c r="K56" i="3"/>
  <c r="K57" i="3"/>
  <c r="K59" i="3"/>
  <c r="K62" i="3"/>
  <c r="K60" i="3"/>
  <c r="K61" i="3"/>
  <c r="K64" i="3"/>
  <c r="K65" i="3"/>
  <c r="K66" i="3"/>
  <c r="K67" i="3"/>
  <c r="K68" i="3"/>
  <c r="K69" i="3"/>
  <c r="K70" i="3"/>
  <c r="K71" i="3"/>
  <c r="K72" i="3"/>
  <c r="K73" i="3"/>
  <c r="K74" i="3"/>
  <c r="K76" i="3"/>
  <c r="K75" i="3"/>
  <c r="K77" i="3"/>
  <c r="K80" i="3"/>
  <c r="K78" i="3"/>
  <c r="K79" i="3"/>
  <c r="K81" i="3"/>
  <c r="K82" i="3"/>
  <c r="K83" i="3"/>
  <c r="K84" i="3"/>
  <c r="K85" i="3"/>
  <c r="K86" i="3"/>
  <c r="K87" i="3"/>
  <c r="K88" i="3"/>
  <c r="K89" i="3"/>
  <c r="K95" i="3"/>
  <c r="K99" i="3"/>
  <c r="K90" i="3"/>
  <c r="K96" i="3"/>
  <c r="K100" i="3"/>
  <c r="K91" i="3"/>
  <c r="K97" i="3"/>
  <c r="K92" i="3"/>
  <c r="K98" i="3"/>
  <c r="K101" i="3"/>
  <c r="K93" i="3"/>
  <c r="K94" i="3"/>
  <c r="K102" i="3"/>
  <c r="K103" i="3"/>
  <c r="K104" i="3"/>
  <c r="K105" i="3"/>
  <c r="K110" i="3"/>
  <c r="K114" i="3"/>
  <c r="K111" i="3"/>
  <c r="K112" i="3"/>
  <c r="K113" i="3"/>
  <c r="K115" i="3"/>
  <c r="K118" i="3"/>
  <c r="K116" i="3"/>
  <c r="K119" i="3"/>
  <c r="K121" i="3"/>
  <c r="K120" i="3"/>
  <c r="K117" i="3"/>
  <c r="K122" i="3"/>
  <c r="K123" i="3"/>
  <c r="K124" i="3"/>
  <c r="K126" i="3"/>
  <c r="K125" i="3"/>
  <c r="K127" i="3"/>
  <c r="K128" i="3"/>
  <c r="K133" i="3"/>
  <c r="K134" i="3"/>
  <c r="K135" i="3"/>
  <c r="K129" i="3"/>
  <c r="K136" i="3"/>
  <c r="K130" i="3"/>
  <c r="K137" i="3"/>
  <c r="K131" i="3"/>
  <c r="K138" i="3"/>
  <c r="K132" i="3"/>
  <c r="K139" i="3"/>
  <c r="K140" i="3"/>
  <c r="K141" i="3"/>
  <c r="K142" i="3"/>
  <c r="K143" i="3"/>
  <c r="K144" i="3"/>
  <c r="K145" i="3"/>
  <c r="K146" i="3"/>
  <c r="K150" i="3"/>
  <c r="K147" i="3"/>
  <c r="K151" i="3"/>
  <c r="K148" i="3"/>
  <c r="K149" i="3"/>
  <c r="K152" i="3"/>
  <c r="K153" i="3"/>
  <c r="K160" i="3"/>
  <c r="K154" i="3"/>
  <c r="K156" i="3"/>
  <c r="K161" i="3"/>
  <c r="K157" i="3"/>
  <c r="K155" i="3"/>
  <c r="K162" i="3"/>
  <c r="K158" i="3"/>
  <c r="K159" i="3"/>
  <c r="K163" i="3"/>
  <c r="K168" i="3"/>
  <c r="K174" i="3"/>
  <c r="K169" i="3"/>
  <c r="K164" i="3"/>
  <c r="K170" i="3"/>
  <c r="K165" i="3"/>
  <c r="K166" i="3"/>
  <c r="K171" i="3"/>
  <c r="K167" i="3"/>
  <c r="K172" i="3"/>
  <c r="K175" i="3"/>
  <c r="K176" i="3"/>
  <c r="K173" i="3"/>
  <c r="K181" i="3"/>
  <c r="K179" i="3"/>
  <c r="K180" i="3"/>
  <c r="K177" i="3"/>
  <c r="K182" i="3"/>
  <c r="K178" i="3"/>
  <c r="K183" i="3"/>
  <c r="K184" i="3"/>
  <c r="K189" i="3"/>
  <c r="K188" i="3"/>
  <c r="K185" i="3"/>
  <c r="K186" i="3"/>
  <c r="K190" i="3"/>
  <c r="K191" i="3"/>
  <c r="K187" i="3"/>
  <c r="K194" i="3"/>
  <c r="K192" i="3"/>
  <c r="K195" i="3"/>
  <c r="K193" i="3"/>
  <c r="K196" i="3"/>
  <c r="K197" i="3"/>
  <c r="K198" i="3"/>
  <c r="K199" i="3"/>
  <c r="K200" i="3"/>
  <c r="K201" i="3"/>
  <c r="K202" i="3"/>
  <c r="K204" i="3"/>
  <c r="K203" i="3"/>
  <c r="K205" i="3"/>
  <c r="K206" i="3"/>
  <c r="K207" i="3"/>
  <c r="K208" i="3"/>
  <c r="K210" i="3"/>
  <c r="K209" i="3"/>
  <c r="K211" i="3"/>
  <c r="K212" i="3"/>
  <c r="K214" i="3"/>
  <c r="K213" i="3"/>
  <c r="K215" i="3"/>
  <c r="K219" i="3"/>
  <c r="K220" i="3"/>
  <c r="K222" i="3"/>
  <c r="K218" i="3"/>
  <c r="K223" i="3"/>
  <c r="K216" i="3"/>
  <c r="K217" i="3"/>
  <c r="K221" i="3"/>
  <c r="K224" i="3"/>
  <c r="K225" i="3"/>
  <c r="K226" i="3"/>
  <c r="K231" i="3"/>
  <c r="K228" i="3"/>
  <c r="K227" i="3"/>
  <c r="K229" i="3"/>
  <c r="K232" i="3"/>
  <c r="K233" i="3"/>
  <c r="K234" i="3"/>
  <c r="K235" i="3"/>
  <c r="K230" i="3"/>
  <c r="K236" i="3"/>
  <c r="K237" i="3"/>
  <c r="K238" i="3"/>
  <c r="K239" i="3"/>
  <c r="K240" i="3"/>
  <c r="K241" i="3"/>
  <c r="K243" i="3"/>
  <c r="K242" i="3"/>
  <c r="K247" i="3"/>
  <c r="K245" i="3"/>
  <c r="K246" i="3"/>
  <c r="K244" i="3"/>
  <c r="K249" i="3"/>
  <c r="K248" i="3"/>
  <c r="K251" i="3"/>
  <c r="K252" i="3"/>
  <c r="K250" i="3"/>
  <c r="K253" i="3"/>
  <c r="K254" i="3"/>
  <c r="K255" i="3"/>
  <c r="K256" i="3"/>
  <c r="K261" i="3"/>
  <c r="K257" i="3"/>
  <c r="K258" i="3"/>
  <c r="K262" i="3"/>
  <c r="K263" i="3"/>
  <c r="K264" i="3"/>
  <c r="K265" i="3"/>
  <c r="K266" i="3"/>
  <c r="K267" i="3"/>
  <c r="K269" i="3"/>
  <c r="K268" i="3"/>
  <c r="K271" i="3"/>
  <c r="K275" i="3"/>
  <c r="K276" i="3"/>
  <c r="K272" i="3"/>
  <c r="K273" i="3"/>
  <c r="K277" i="3"/>
  <c r="K278" i="3"/>
  <c r="J3" i="3"/>
  <c r="J4" i="3"/>
  <c r="J5" i="3"/>
  <c r="J6" i="3"/>
  <c r="J7" i="3"/>
  <c r="J8" i="3"/>
  <c r="J9" i="3"/>
  <c r="J10" i="3"/>
  <c r="J11" i="3"/>
  <c r="J12" i="3"/>
  <c r="J13" i="3"/>
  <c r="J14" i="3"/>
  <c r="J17" i="3"/>
  <c r="J15" i="3"/>
  <c r="J18" i="3"/>
  <c r="J16" i="3"/>
  <c r="J19" i="3"/>
  <c r="J20" i="3"/>
  <c r="J21" i="3"/>
  <c r="J27" i="3"/>
  <c r="J30" i="3"/>
  <c r="J23" i="3"/>
  <c r="J24" i="3"/>
  <c r="J31" i="3"/>
  <c r="J22" i="3"/>
  <c r="J28" i="3"/>
  <c r="J25" i="3"/>
  <c r="J26" i="3"/>
  <c r="J29" i="3"/>
  <c r="J33" i="3"/>
  <c r="J32" i="3"/>
  <c r="J34" i="3"/>
  <c r="J35" i="3"/>
  <c r="J36" i="3"/>
  <c r="J37" i="3"/>
  <c r="J38" i="3"/>
  <c r="J39" i="3"/>
  <c r="J40" i="3"/>
  <c r="J109" i="3"/>
  <c r="J41" i="3"/>
  <c r="J42" i="3"/>
  <c r="J44" i="3"/>
  <c r="J43" i="3"/>
  <c r="J45" i="3"/>
  <c r="J46" i="3"/>
  <c r="J47" i="3"/>
  <c r="J49" i="3"/>
  <c r="J50" i="3"/>
  <c r="J48" i="3"/>
  <c r="J51" i="3"/>
  <c r="J54" i="3"/>
  <c r="J52" i="3"/>
  <c r="J53" i="3"/>
  <c r="J55" i="3"/>
  <c r="J58" i="3"/>
  <c r="J56" i="3"/>
  <c r="J57" i="3"/>
  <c r="J59" i="3"/>
  <c r="J62" i="3"/>
  <c r="J60" i="3"/>
  <c r="J61" i="3"/>
  <c r="J64" i="3"/>
  <c r="J65" i="3"/>
  <c r="J66" i="3"/>
  <c r="J67" i="3"/>
  <c r="J68" i="3"/>
  <c r="J69" i="3"/>
  <c r="J70" i="3"/>
  <c r="J71" i="3"/>
  <c r="J72" i="3"/>
  <c r="J73" i="3"/>
  <c r="J74" i="3"/>
  <c r="J76" i="3"/>
  <c r="J75" i="3"/>
  <c r="J77" i="3"/>
  <c r="J80" i="3"/>
  <c r="J78" i="3"/>
  <c r="J79" i="3"/>
  <c r="J81" i="3"/>
  <c r="J82" i="3"/>
  <c r="J83" i="3"/>
  <c r="J84" i="3"/>
  <c r="J85" i="3"/>
  <c r="J86" i="3"/>
  <c r="J87" i="3"/>
  <c r="J88" i="3"/>
  <c r="J89" i="3"/>
  <c r="J95" i="3"/>
  <c r="J99" i="3"/>
  <c r="J90" i="3"/>
  <c r="J96" i="3"/>
  <c r="J100" i="3"/>
  <c r="J91" i="3"/>
  <c r="J97" i="3"/>
  <c r="J92" i="3"/>
  <c r="J98" i="3"/>
  <c r="J101" i="3"/>
  <c r="J93" i="3"/>
  <c r="J94" i="3"/>
  <c r="J102" i="3"/>
  <c r="J103" i="3"/>
  <c r="J104" i="3"/>
  <c r="J105" i="3"/>
  <c r="J106" i="3"/>
  <c r="J107" i="3"/>
  <c r="J108" i="3"/>
  <c r="J110" i="3"/>
  <c r="J114" i="3"/>
  <c r="J111" i="3"/>
  <c r="J112" i="3"/>
  <c r="J113" i="3"/>
  <c r="J115" i="3"/>
  <c r="J118" i="3"/>
  <c r="J116" i="3"/>
  <c r="J119" i="3"/>
  <c r="J121" i="3"/>
  <c r="J120" i="3"/>
  <c r="J117" i="3"/>
  <c r="J122" i="3"/>
  <c r="J123" i="3"/>
  <c r="J124" i="3"/>
  <c r="J126" i="3"/>
  <c r="J125" i="3"/>
  <c r="J127" i="3"/>
  <c r="J128" i="3"/>
  <c r="J133" i="3"/>
  <c r="J134" i="3"/>
  <c r="J135" i="3"/>
  <c r="J129" i="3"/>
  <c r="J136" i="3"/>
  <c r="J130" i="3"/>
  <c r="J137" i="3"/>
  <c r="J131" i="3"/>
  <c r="J138" i="3"/>
  <c r="J132" i="3"/>
  <c r="J139" i="3"/>
  <c r="J140" i="3"/>
  <c r="J141" i="3"/>
  <c r="J142" i="3"/>
  <c r="J143" i="3"/>
  <c r="J144" i="3"/>
  <c r="J145" i="3"/>
  <c r="J146" i="3"/>
  <c r="J150" i="3"/>
  <c r="J147" i="3"/>
  <c r="J151" i="3"/>
  <c r="J148" i="3"/>
  <c r="J149" i="3"/>
  <c r="J152" i="3"/>
  <c r="J153" i="3"/>
  <c r="J160" i="3"/>
  <c r="J154" i="3"/>
  <c r="J156" i="3"/>
  <c r="J161" i="3"/>
  <c r="J157" i="3"/>
  <c r="J155" i="3"/>
  <c r="J162" i="3"/>
  <c r="J158" i="3"/>
  <c r="J159" i="3"/>
  <c r="J163" i="3"/>
  <c r="J168" i="3"/>
  <c r="J174" i="3"/>
  <c r="J169" i="3"/>
  <c r="J164" i="3"/>
  <c r="J170" i="3"/>
  <c r="J165" i="3"/>
  <c r="J166" i="3"/>
  <c r="J171" i="3"/>
  <c r="J167" i="3"/>
  <c r="J172" i="3"/>
  <c r="J175" i="3"/>
  <c r="J176" i="3"/>
  <c r="J173" i="3"/>
  <c r="J181" i="3"/>
  <c r="J179" i="3"/>
  <c r="J180" i="3"/>
  <c r="J177" i="3"/>
  <c r="J182" i="3"/>
  <c r="J178" i="3"/>
  <c r="J183" i="3"/>
  <c r="J184" i="3"/>
  <c r="J189" i="3"/>
  <c r="J188" i="3"/>
  <c r="J185" i="3"/>
  <c r="J186" i="3"/>
  <c r="J190" i="3"/>
  <c r="J191" i="3"/>
  <c r="J187" i="3"/>
  <c r="J194" i="3"/>
  <c r="J192" i="3"/>
  <c r="J195" i="3"/>
  <c r="J193" i="3"/>
  <c r="J196" i="3"/>
  <c r="J197" i="3"/>
  <c r="J198" i="3"/>
  <c r="J199" i="3"/>
  <c r="J200" i="3"/>
  <c r="J201" i="3"/>
  <c r="J202" i="3"/>
  <c r="J204" i="3"/>
  <c r="J203" i="3"/>
  <c r="J205" i="3"/>
  <c r="J206" i="3"/>
  <c r="J207" i="3"/>
  <c r="J208" i="3"/>
  <c r="J210" i="3"/>
  <c r="J209" i="3"/>
  <c r="J211" i="3"/>
  <c r="J212" i="3"/>
  <c r="J214" i="3"/>
  <c r="J213" i="3"/>
  <c r="J215" i="3"/>
  <c r="J219" i="3"/>
  <c r="J220" i="3"/>
  <c r="J222" i="3"/>
  <c r="J218" i="3"/>
  <c r="J223" i="3"/>
  <c r="J216" i="3"/>
  <c r="J217" i="3"/>
  <c r="J221" i="3"/>
  <c r="J224" i="3"/>
  <c r="J225" i="3"/>
  <c r="J226" i="3"/>
  <c r="J231" i="3"/>
  <c r="J228" i="3"/>
  <c r="J227" i="3"/>
  <c r="J229" i="3"/>
  <c r="J232" i="3"/>
  <c r="J233" i="3"/>
  <c r="J234" i="3"/>
  <c r="J235" i="3"/>
  <c r="J230" i="3"/>
  <c r="J236" i="3"/>
  <c r="J237" i="3"/>
  <c r="J238" i="3"/>
  <c r="J239" i="3"/>
  <c r="J240" i="3"/>
  <c r="J241" i="3"/>
  <c r="J243" i="3"/>
  <c r="J242" i="3"/>
  <c r="J247" i="3"/>
  <c r="J245" i="3"/>
  <c r="J246" i="3"/>
  <c r="J244" i="3"/>
  <c r="J249" i="3"/>
  <c r="J248" i="3"/>
  <c r="J251" i="3"/>
  <c r="J252" i="3"/>
  <c r="J250" i="3"/>
  <c r="J253" i="3"/>
  <c r="J254" i="3"/>
  <c r="J255" i="3"/>
  <c r="J256" i="3"/>
  <c r="J261" i="3"/>
  <c r="J257" i="3"/>
  <c r="J258" i="3"/>
  <c r="J262" i="3"/>
  <c r="J263" i="3"/>
  <c r="J264" i="3"/>
  <c r="J265" i="3"/>
  <c r="J266" i="3"/>
  <c r="J267" i="3"/>
  <c r="J269" i="3"/>
  <c r="J268" i="3"/>
  <c r="J271" i="3"/>
  <c r="J275" i="3"/>
  <c r="J276" i="3"/>
  <c r="J272" i="3"/>
  <c r="J273" i="3"/>
  <c r="J277" i="3"/>
  <c r="J278" i="3"/>
  <c r="I3" i="3"/>
  <c r="I4" i="3"/>
  <c r="I5" i="3"/>
  <c r="I6" i="3"/>
  <c r="I7" i="3"/>
  <c r="I8" i="3"/>
  <c r="I9" i="3"/>
  <c r="I10" i="3"/>
  <c r="I11" i="3"/>
  <c r="I12" i="3"/>
  <c r="I13" i="3"/>
  <c r="I14" i="3"/>
  <c r="I17" i="3"/>
  <c r="I15" i="3"/>
  <c r="I18" i="3"/>
  <c r="I16" i="3"/>
  <c r="I19" i="3"/>
  <c r="I20" i="3"/>
  <c r="I21" i="3"/>
  <c r="I27" i="3"/>
  <c r="I30" i="3"/>
  <c r="I23" i="3"/>
  <c r="I24" i="3"/>
  <c r="I31" i="3"/>
  <c r="I22" i="3"/>
  <c r="I28" i="3"/>
  <c r="I25" i="3"/>
  <c r="I26" i="3"/>
  <c r="I29" i="3"/>
  <c r="I33" i="3"/>
  <c r="I32" i="3"/>
  <c r="I34" i="3"/>
  <c r="I35" i="3"/>
  <c r="I36" i="3"/>
  <c r="I37" i="3"/>
  <c r="I38" i="3"/>
  <c r="I39" i="3"/>
  <c r="I40" i="3"/>
  <c r="I109" i="3"/>
  <c r="I41" i="3"/>
  <c r="I42" i="3"/>
  <c r="I44" i="3"/>
  <c r="I43" i="3"/>
  <c r="I45" i="3"/>
  <c r="I46" i="3"/>
  <c r="I47" i="3"/>
  <c r="I49" i="3"/>
  <c r="I50" i="3"/>
  <c r="I48" i="3"/>
  <c r="I51" i="3"/>
  <c r="I54" i="3"/>
  <c r="I52" i="3"/>
  <c r="I53" i="3"/>
  <c r="I55" i="3"/>
  <c r="I58" i="3"/>
  <c r="I56" i="3"/>
  <c r="I57" i="3"/>
  <c r="I59" i="3"/>
  <c r="I62" i="3"/>
  <c r="I60" i="3"/>
  <c r="I61" i="3"/>
  <c r="I64" i="3"/>
  <c r="I65" i="3"/>
  <c r="I66" i="3"/>
  <c r="I67" i="3"/>
  <c r="I68" i="3"/>
  <c r="I69" i="3"/>
  <c r="I70" i="3"/>
  <c r="I71" i="3"/>
  <c r="I72" i="3"/>
  <c r="I73" i="3"/>
  <c r="I74" i="3"/>
  <c r="I76" i="3"/>
  <c r="I75" i="3"/>
  <c r="I77" i="3"/>
  <c r="I80" i="3"/>
  <c r="I78" i="3"/>
  <c r="I79" i="3"/>
  <c r="I81" i="3"/>
  <c r="I82" i="3"/>
  <c r="I83" i="3"/>
  <c r="I84" i="3"/>
  <c r="I85" i="3"/>
  <c r="I86" i="3"/>
  <c r="I87" i="3"/>
  <c r="I88" i="3"/>
  <c r="I89" i="3"/>
  <c r="I95" i="3"/>
  <c r="I99" i="3"/>
  <c r="I90" i="3"/>
  <c r="I96" i="3"/>
  <c r="I100" i="3"/>
  <c r="I91" i="3"/>
  <c r="I97" i="3"/>
  <c r="I92" i="3"/>
  <c r="I98" i="3"/>
  <c r="I101" i="3"/>
  <c r="I93" i="3"/>
  <c r="I94" i="3"/>
  <c r="I102" i="3"/>
  <c r="I103" i="3"/>
  <c r="I104" i="3"/>
  <c r="I105" i="3"/>
  <c r="I106" i="3"/>
  <c r="I107" i="3"/>
  <c r="I108" i="3"/>
  <c r="I110" i="3"/>
  <c r="I114" i="3"/>
  <c r="I111" i="3"/>
  <c r="I112" i="3"/>
  <c r="I113" i="3"/>
  <c r="I115" i="3"/>
  <c r="I118" i="3"/>
  <c r="I116" i="3"/>
  <c r="I119" i="3"/>
  <c r="I121" i="3"/>
  <c r="I120" i="3"/>
  <c r="I117" i="3"/>
  <c r="I122" i="3"/>
  <c r="I123" i="3"/>
  <c r="I124" i="3"/>
  <c r="I126" i="3"/>
  <c r="I125" i="3"/>
  <c r="I127" i="3"/>
  <c r="I128" i="3"/>
  <c r="I133" i="3"/>
  <c r="I134" i="3"/>
  <c r="I135" i="3"/>
  <c r="I129" i="3"/>
  <c r="I136" i="3"/>
  <c r="I130" i="3"/>
  <c r="I137" i="3"/>
  <c r="I131" i="3"/>
  <c r="I138" i="3"/>
  <c r="I132" i="3"/>
  <c r="I139" i="3"/>
  <c r="I140" i="3"/>
  <c r="I141" i="3"/>
  <c r="I142" i="3"/>
  <c r="I143" i="3"/>
  <c r="I144" i="3"/>
  <c r="I145" i="3"/>
  <c r="I146" i="3"/>
  <c r="I150" i="3"/>
  <c r="I147" i="3"/>
  <c r="I151" i="3"/>
  <c r="I148" i="3"/>
  <c r="I149" i="3"/>
  <c r="I152" i="3"/>
  <c r="I153" i="3"/>
  <c r="I160" i="3"/>
  <c r="I154" i="3"/>
  <c r="I156" i="3"/>
  <c r="I161" i="3"/>
  <c r="I157" i="3"/>
  <c r="I155" i="3"/>
  <c r="I162" i="3"/>
  <c r="I158" i="3"/>
  <c r="I159" i="3"/>
  <c r="I163" i="3"/>
  <c r="I168" i="3"/>
  <c r="I174" i="3"/>
  <c r="I169" i="3"/>
  <c r="I164" i="3"/>
  <c r="I170" i="3"/>
  <c r="I165" i="3"/>
  <c r="I166" i="3"/>
  <c r="I171" i="3"/>
  <c r="I167" i="3"/>
  <c r="I172" i="3"/>
  <c r="I175" i="3"/>
  <c r="I176" i="3"/>
  <c r="I173" i="3"/>
  <c r="I181" i="3"/>
  <c r="I179" i="3"/>
  <c r="I180" i="3"/>
  <c r="I177" i="3"/>
  <c r="I182" i="3"/>
  <c r="I178" i="3"/>
  <c r="I183" i="3"/>
  <c r="I184" i="3"/>
  <c r="I189" i="3"/>
  <c r="I188" i="3"/>
  <c r="I185" i="3"/>
  <c r="I186" i="3"/>
  <c r="I190" i="3"/>
  <c r="I191" i="3"/>
  <c r="I187" i="3"/>
  <c r="I194" i="3"/>
  <c r="I192" i="3"/>
  <c r="I195" i="3"/>
  <c r="I193" i="3"/>
  <c r="I196" i="3"/>
  <c r="I197" i="3"/>
  <c r="I198" i="3"/>
  <c r="I199" i="3"/>
  <c r="I200" i="3"/>
  <c r="I201" i="3"/>
  <c r="I202" i="3"/>
  <c r="I204" i="3"/>
  <c r="I203" i="3"/>
  <c r="I205" i="3"/>
  <c r="I206" i="3"/>
  <c r="I207" i="3"/>
  <c r="I208" i="3"/>
  <c r="I210" i="3"/>
  <c r="I209" i="3"/>
  <c r="I211" i="3"/>
  <c r="I212" i="3"/>
  <c r="I214" i="3"/>
  <c r="I213" i="3"/>
  <c r="I215" i="3"/>
  <c r="I219" i="3"/>
  <c r="I220" i="3"/>
  <c r="I222" i="3"/>
  <c r="I218" i="3"/>
  <c r="I223" i="3"/>
  <c r="I216" i="3"/>
  <c r="I217" i="3"/>
  <c r="I221" i="3"/>
  <c r="I224" i="3"/>
  <c r="I225" i="3"/>
  <c r="I226" i="3"/>
  <c r="I231" i="3"/>
  <c r="I228" i="3"/>
  <c r="I227" i="3"/>
  <c r="I229" i="3"/>
  <c r="I232" i="3"/>
  <c r="I233" i="3"/>
  <c r="I234" i="3"/>
  <c r="I235" i="3"/>
  <c r="I230" i="3"/>
  <c r="I236" i="3"/>
  <c r="I237" i="3"/>
  <c r="I238" i="3"/>
  <c r="I239" i="3"/>
  <c r="I240" i="3"/>
  <c r="I241" i="3"/>
  <c r="I243" i="3"/>
  <c r="I242" i="3"/>
  <c r="I247" i="3"/>
  <c r="I245" i="3"/>
  <c r="I246" i="3"/>
  <c r="I244" i="3"/>
  <c r="I249" i="3"/>
  <c r="I248" i="3"/>
  <c r="I251" i="3"/>
  <c r="I252" i="3"/>
  <c r="I250" i="3"/>
  <c r="I253" i="3"/>
  <c r="I254" i="3"/>
  <c r="I255" i="3"/>
  <c r="I256" i="3"/>
  <c r="I261" i="3"/>
  <c r="I257" i="3"/>
  <c r="I258" i="3"/>
  <c r="I262" i="3"/>
  <c r="I263" i="3"/>
  <c r="I264" i="3"/>
  <c r="I265" i="3"/>
  <c r="I266" i="3"/>
  <c r="I267" i="3"/>
  <c r="I269" i="3"/>
  <c r="I268" i="3"/>
  <c r="I271" i="3"/>
  <c r="I275" i="3"/>
  <c r="I276" i="3"/>
  <c r="I272" i="3"/>
  <c r="I273" i="3"/>
  <c r="I277" i="3"/>
  <c r="I278" i="3"/>
  <c r="H3" i="3"/>
  <c r="H4" i="3"/>
  <c r="H5" i="3"/>
  <c r="H6" i="3"/>
  <c r="H7" i="3"/>
  <c r="H8" i="3"/>
  <c r="H9" i="3"/>
  <c r="H10" i="3"/>
  <c r="H11" i="3"/>
  <c r="H12" i="3"/>
  <c r="H13" i="3"/>
  <c r="H14" i="3"/>
  <c r="H17" i="3"/>
  <c r="H15" i="3"/>
  <c r="H18" i="3"/>
  <c r="H16" i="3"/>
  <c r="H19" i="3"/>
  <c r="H20" i="3"/>
  <c r="H21" i="3"/>
  <c r="H27" i="3"/>
  <c r="H30" i="3"/>
  <c r="H23" i="3"/>
  <c r="H24" i="3"/>
  <c r="H31" i="3"/>
  <c r="H22" i="3"/>
  <c r="H28" i="3"/>
  <c r="H25" i="3"/>
  <c r="H26" i="3"/>
  <c r="H29" i="3"/>
  <c r="H33" i="3"/>
  <c r="H32" i="3"/>
  <c r="H34" i="3"/>
  <c r="H35" i="3"/>
  <c r="H36" i="3"/>
  <c r="H37" i="3"/>
  <c r="H38" i="3"/>
  <c r="H39" i="3"/>
  <c r="H40" i="3"/>
  <c r="H109" i="3"/>
  <c r="H41" i="3"/>
  <c r="H42" i="3"/>
  <c r="H44" i="3"/>
  <c r="H43" i="3"/>
  <c r="H45" i="3"/>
  <c r="H46" i="3"/>
  <c r="H47" i="3"/>
  <c r="H49" i="3"/>
  <c r="H50" i="3"/>
  <c r="H48" i="3"/>
  <c r="H51" i="3"/>
  <c r="H54" i="3"/>
  <c r="H52" i="3"/>
  <c r="H53" i="3"/>
  <c r="H55" i="3"/>
  <c r="H58" i="3"/>
  <c r="H56" i="3"/>
  <c r="H57" i="3"/>
  <c r="H59" i="3"/>
  <c r="H62" i="3"/>
  <c r="H60" i="3"/>
  <c r="H61" i="3"/>
  <c r="H64" i="3"/>
  <c r="H65" i="3"/>
  <c r="H66" i="3"/>
  <c r="H67" i="3"/>
  <c r="H68" i="3"/>
  <c r="H69" i="3"/>
  <c r="H70" i="3"/>
  <c r="H71" i="3"/>
  <c r="H72" i="3"/>
  <c r="H73" i="3"/>
  <c r="H74" i="3"/>
  <c r="H76" i="3"/>
  <c r="H75" i="3"/>
  <c r="H77" i="3"/>
  <c r="H80" i="3"/>
  <c r="H78" i="3"/>
  <c r="H79" i="3"/>
  <c r="H81" i="3"/>
  <c r="H82" i="3"/>
  <c r="H83" i="3"/>
  <c r="H84" i="3"/>
  <c r="H85" i="3"/>
  <c r="H86" i="3"/>
  <c r="H87" i="3"/>
  <c r="H88" i="3"/>
  <c r="H89" i="3"/>
  <c r="H95" i="3"/>
  <c r="H99" i="3"/>
  <c r="H90" i="3"/>
  <c r="H96" i="3"/>
  <c r="H100" i="3"/>
  <c r="H91" i="3"/>
  <c r="H97" i="3"/>
  <c r="H92" i="3"/>
  <c r="H98" i="3"/>
  <c r="H101" i="3"/>
  <c r="H93" i="3"/>
  <c r="H94" i="3"/>
  <c r="H102" i="3"/>
  <c r="H103" i="3"/>
  <c r="H104" i="3"/>
  <c r="H105" i="3"/>
  <c r="H106" i="3"/>
  <c r="H107" i="3"/>
  <c r="H108" i="3"/>
  <c r="H110" i="3"/>
  <c r="H114" i="3"/>
  <c r="H111" i="3"/>
  <c r="H112" i="3"/>
  <c r="H113" i="3"/>
  <c r="H115" i="3"/>
  <c r="H118" i="3"/>
  <c r="H116" i="3"/>
  <c r="H119" i="3"/>
  <c r="H121" i="3"/>
  <c r="H120" i="3"/>
  <c r="H117" i="3"/>
  <c r="H122" i="3"/>
  <c r="H123" i="3"/>
  <c r="H124" i="3"/>
  <c r="H126" i="3"/>
  <c r="H125" i="3"/>
  <c r="H127" i="3"/>
  <c r="H128" i="3"/>
  <c r="H133" i="3"/>
  <c r="H134" i="3"/>
  <c r="H135" i="3"/>
  <c r="H129" i="3"/>
  <c r="H136" i="3"/>
  <c r="H130" i="3"/>
  <c r="H137" i="3"/>
  <c r="H131" i="3"/>
  <c r="H138" i="3"/>
  <c r="H132" i="3"/>
  <c r="H139" i="3"/>
  <c r="H140" i="3"/>
  <c r="H141" i="3"/>
  <c r="H142" i="3"/>
  <c r="H143" i="3"/>
  <c r="H144" i="3"/>
  <c r="H145" i="3"/>
  <c r="H146" i="3"/>
  <c r="H150" i="3"/>
  <c r="H147" i="3"/>
  <c r="H151" i="3"/>
  <c r="H148" i="3"/>
  <c r="H149" i="3"/>
  <c r="H152" i="3"/>
  <c r="H153" i="3"/>
  <c r="H160" i="3"/>
  <c r="H154" i="3"/>
  <c r="H156" i="3"/>
  <c r="H161" i="3"/>
  <c r="H157" i="3"/>
  <c r="H155" i="3"/>
  <c r="H162" i="3"/>
  <c r="H158" i="3"/>
  <c r="H159" i="3"/>
  <c r="H163" i="3"/>
  <c r="H168" i="3"/>
  <c r="H174" i="3"/>
  <c r="H169" i="3"/>
  <c r="H164" i="3"/>
  <c r="H170" i="3"/>
  <c r="H165" i="3"/>
  <c r="H166" i="3"/>
  <c r="H171" i="3"/>
  <c r="H167" i="3"/>
  <c r="H172" i="3"/>
  <c r="H175" i="3"/>
  <c r="H176" i="3"/>
  <c r="H173" i="3"/>
  <c r="H181" i="3"/>
  <c r="H179" i="3"/>
  <c r="H180" i="3"/>
  <c r="H177" i="3"/>
  <c r="H182" i="3"/>
  <c r="H178" i="3"/>
  <c r="H183" i="3"/>
  <c r="H184" i="3"/>
  <c r="H189" i="3"/>
  <c r="H188" i="3"/>
  <c r="H185" i="3"/>
  <c r="H186" i="3"/>
  <c r="H190" i="3"/>
  <c r="H191" i="3"/>
  <c r="H187" i="3"/>
  <c r="H194" i="3"/>
  <c r="H192" i="3"/>
  <c r="H195" i="3"/>
  <c r="H193" i="3"/>
  <c r="H196" i="3"/>
  <c r="H197" i="3"/>
  <c r="H198" i="3"/>
  <c r="H199" i="3"/>
  <c r="H200" i="3"/>
  <c r="H201" i="3"/>
  <c r="H202" i="3"/>
  <c r="H204" i="3"/>
  <c r="H203" i="3"/>
  <c r="H205" i="3"/>
  <c r="H206" i="3"/>
  <c r="H207" i="3"/>
  <c r="H208" i="3"/>
  <c r="H210" i="3"/>
  <c r="H209" i="3"/>
  <c r="H211" i="3"/>
  <c r="H212" i="3"/>
  <c r="H214" i="3"/>
  <c r="H213" i="3"/>
  <c r="H215" i="3"/>
  <c r="H219" i="3"/>
  <c r="H220" i="3"/>
  <c r="H222" i="3"/>
  <c r="H218" i="3"/>
  <c r="H223" i="3"/>
  <c r="H216" i="3"/>
  <c r="H217" i="3"/>
  <c r="H221" i="3"/>
  <c r="H224" i="3"/>
  <c r="H225" i="3"/>
  <c r="H226" i="3"/>
  <c r="H231" i="3"/>
  <c r="H228" i="3"/>
  <c r="H227" i="3"/>
  <c r="H229" i="3"/>
  <c r="H232" i="3"/>
  <c r="H233" i="3"/>
  <c r="H234" i="3"/>
  <c r="H235" i="3"/>
  <c r="H230" i="3"/>
  <c r="H236" i="3"/>
  <c r="H237" i="3"/>
  <c r="H238" i="3"/>
  <c r="H239" i="3"/>
  <c r="H240" i="3"/>
  <c r="H241" i="3"/>
  <c r="H243" i="3"/>
  <c r="H242" i="3"/>
  <c r="H247" i="3"/>
  <c r="H245" i="3"/>
  <c r="H246" i="3"/>
  <c r="H244" i="3"/>
  <c r="H249" i="3"/>
  <c r="H248" i="3"/>
  <c r="H251" i="3"/>
  <c r="H252" i="3"/>
  <c r="H250" i="3"/>
  <c r="H253" i="3"/>
  <c r="H254" i="3"/>
  <c r="H255" i="3"/>
  <c r="H256" i="3"/>
  <c r="H261" i="3"/>
  <c r="H257" i="3"/>
  <c r="H258" i="3"/>
  <c r="H262" i="3"/>
  <c r="H263" i="3"/>
  <c r="H264" i="3"/>
  <c r="H265" i="3"/>
  <c r="H266" i="3"/>
  <c r="H267" i="3"/>
  <c r="H269" i="3"/>
  <c r="H268" i="3"/>
  <c r="H271" i="3"/>
  <c r="H275" i="3"/>
  <c r="H276" i="3"/>
  <c r="H272" i="3"/>
  <c r="H273" i="3"/>
  <c r="H277" i="3"/>
  <c r="H278" i="3"/>
  <c r="G3" i="3"/>
  <c r="G4" i="3"/>
  <c r="G5" i="3"/>
  <c r="G6" i="3"/>
  <c r="G7" i="3"/>
  <c r="G8" i="3"/>
  <c r="G9" i="3"/>
  <c r="G10" i="3"/>
  <c r="G11" i="3"/>
  <c r="G12" i="3"/>
  <c r="G13" i="3"/>
  <c r="G14" i="3"/>
  <c r="G17" i="3"/>
  <c r="G15" i="3"/>
  <c r="G18" i="3"/>
  <c r="G16" i="3"/>
  <c r="G19" i="3"/>
  <c r="G20" i="3"/>
  <c r="G21" i="3"/>
  <c r="G27" i="3"/>
  <c r="G30" i="3"/>
  <c r="G23" i="3"/>
  <c r="G24" i="3"/>
  <c r="G31" i="3"/>
  <c r="G22" i="3"/>
  <c r="G28" i="3"/>
  <c r="G25" i="3"/>
  <c r="G26" i="3"/>
  <c r="G29" i="3"/>
  <c r="G33" i="3"/>
  <c r="G32" i="3"/>
  <c r="G34" i="3"/>
  <c r="G35" i="3"/>
  <c r="G36" i="3"/>
  <c r="G37" i="3"/>
  <c r="G38" i="3"/>
  <c r="G39" i="3"/>
  <c r="G40" i="3"/>
  <c r="G109" i="3"/>
  <c r="G41" i="3"/>
  <c r="G42" i="3"/>
  <c r="G44" i="3"/>
  <c r="G43" i="3"/>
  <c r="G45" i="3"/>
  <c r="G46" i="3"/>
  <c r="G47" i="3"/>
  <c r="G49" i="3"/>
  <c r="G50" i="3"/>
  <c r="G48" i="3"/>
  <c r="G51" i="3"/>
  <c r="G54" i="3"/>
  <c r="G52" i="3"/>
  <c r="G53" i="3"/>
  <c r="G55" i="3"/>
  <c r="G58" i="3"/>
  <c r="G56" i="3"/>
  <c r="G57" i="3"/>
  <c r="G59" i="3"/>
  <c r="G62" i="3"/>
  <c r="G60" i="3"/>
  <c r="G61" i="3"/>
  <c r="G64" i="3"/>
  <c r="G65" i="3"/>
  <c r="G66" i="3"/>
  <c r="G67" i="3"/>
  <c r="G68" i="3"/>
  <c r="G69" i="3"/>
  <c r="G70" i="3"/>
  <c r="G71" i="3"/>
  <c r="G72" i="3"/>
  <c r="G73" i="3"/>
  <c r="G74" i="3"/>
  <c r="G76" i="3"/>
  <c r="G75" i="3"/>
  <c r="G77" i="3"/>
  <c r="G80" i="3"/>
  <c r="G78" i="3"/>
  <c r="G79" i="3"/>
  <c r="G81" i="3"/>
  <c r="G82" i="3"/>
  <c r="G83" i="3"/>
  <c r="G84" i="3"/>
  <c r="G85" i="3"/>
  <c r="G86" i="3"/>
  <c r="G87" i="3"/>
  <c r="G88" i="3"/>
  <c r="G89" i="3"/>
  <c r="G95" i="3"/>
  <c r="G99" i="3"/>
  <c r="G90" i="3"/>
  <c r="G96" i="3"/>
  <c r="G100" i="3"/>
  <c r="G91" i="3"/>
  <c r="G97" i="3"/>
  <c r="G92" i="3"/>
  <c r="G98" i="3"/>
  <c r="G101" i="3"/>
  <c r="G93" i="3"/>
  <c r="G94" i="3"/>
  <c r="G102" i="3"/>
  <c r="G103" i="3"/>
  <c r="G104" i="3"/>
  <c r="G105" i="3"/>
  <c r="G106" i="3"/>
  <c r="G107" i="3"/>
  <c r="G108" i="3"/>
  <c r="G110" i="3"/>
  <c r="G114" i="3"/>
  <c r="G111" i="3"/>
  <c r="G112" i="3"/>
  <c r="G113" i="3"/>
  <c r="G115" i="3"/>
  <c r="G118" i="3"/>
  <c r="G116" i="3"/>
  <c r="G119" i="3"/>
  <c r="G121" i="3"/>
  <c r="G120" i="3"/>
  <c r="G117" i="3"/>
  <c r="G122" i="3"/>
  <c r="G123" i="3"/>
  <c r="G124" i="3"/>
  <c r="G126" i="3"/>
  <c r="G125" i="3"/>
  <c r="G127" i="3"/>
  <c r="G128" i="3"/>
  <c r="G133" i="3"/>
  <c r="G134" i="3"/>
  <c r="G135" i="3"/>
  <c r="G129" i="3"/>
  <c r="G136" i="3"/>
  <c r="G130" i="3"/>
  <c r="G137" i="3"/>
  <c r="G131" i="3"/>
  <c r="G138" i="3"/>
  <c r="G132" i="3"/>
  <c r="G139" i="3"/>
  <c r="G140" i="3"/>
  <c r="G141" i="3"/>
  <c r="G142" i="3"/>
  <c r="G143" i="3"/>
  <c r="G144" i="3"/>
  <c r="G145" i="3"/>
  <c r="G146" i="3"/>
  <c r="G150" i="3"/>
  <c r="G147" i="3"/>
  <c r="G151" i="3"/>
  <c r="G148" i="3"/>
  <c r="G149" i="3"/>
  <c r="G152" i="3"/>
  <c r="G153" i="3"/>
  <c r="G160" i="3"/>
  <c r="G154" i="3"/>
  <c r="G156" i="3"/>
  <c r="G161" i="3"/>
  <c r="G157" i="3"/>
  <c r="G155" i="3"/>
  <c r="G162" i="3"/>
  <c r="G158" i="3"/>
  <c r="G159" i="3"/>
  <c r="G163" i="3"/>
  <c r="G168" i="3"/>
  <c r="G174" i="3"/>
  <c r="G169" i="3"/>
  <c r="G164" i="3"/>
  <c r="G170" i="3"/>
  <c r="G165" i="3"/>
  <c r="G166" i="3"/>
  <c r="G171" i="3"/>
  <c r="G167" i="3"/>
  <c r="G172" i="3"/>
  <c r="G175" i="3"/>
  <c r="G176" i="3"/>
  <c r="G173" i="3"/>
  <c r="G181" i="3"/>
  <c r="G179" i="3"/>
  <c r="G180" i="3"/>
  <c r="G177" i="3"/>
  <c r="G182" i="3"/>
  <c r="G178" i="3"/>
  <c r="G183" i="3"/>
  <c r="G184" i="3"/>
  <c r="G189" i="3"/>
  <c r="G188" i="3"/>
  <c r="G185" i="3"/>
  <c r="G186" i="3"/>
  <c r="G190" i="3"/>
  <c r="G191" i="3"/>
  <c r="G187" i="3"/>
  <c r="G194" i="3"/>
  <c r="G192" i="3"/>
  <c r="G195" i="3"/>
  <c r="G193" i="3"/>
  <c r="G196" i="3"/>
  <c r="G197" i="3"/>
  <c r="G198" i="3"/>
  <c r="G199" i="3"/>
  <c r="G200" i="3"/>
  <c r="G201" i="3"/>
  <c r="G202" i="3"/>
  <c r="G204" i="3"/>
  <c r="G203" i="3"/>
  <c r="G205" i="3"/>
  <c r="G206" i="3"/>
  <c r="G207" i="3"/>
  <c r="G208" i="3"/>
  <c r="G210" i="3"/>
  <c r="G209" i="3"/>
  <c r="G211" i="3"/>
  <c r="G212" i="3"/>
  <c r="G214" i="3"/>
  <c r="G213" i="3"/>
  <c r="G215" i="3"/>
  <c r="G219" i="3"/>
  <c r="G220" i="3"/>
  <c r="G222" i="3"/>
  <c r="G218" i="3"/>
  <c r="G223" i="3"/>
  <c r="G216" i="3"/>
  <c r="G217" i="3"/>
  <c r="G221" i="3"/>
  <c r="G224" i="3"/>
  <c r="G225" i="3"/>
  <c r="G226" i="3"/>
  <c r="G231" i="3"/>
  <c r="G228" i="3"/>
  <c r="G227" i="3"/>
  <c r="G229" i="3"/>
  <c r="G232" i="3"/>
  <c r="G233" i="3"/>
  <c r="G234" i="3"/>
  <c r="G235" i="3"/>
  <c r="G230" i="3"/>
  <c r="G236" i="3"/>
  <c r="G237" i="3"/>
  <c r="G238" i="3"/>
  <c r="G239" i="3"/>
  <c r="G240" i="3"/>
  <c r="G241" i="3"/>
  <c r="G243" i="3"/>
  <c r="G242" i="3"/>
  <c r="G247" i="3"/>
  <c r="G245" i="3"/>
  <c r="G246" i="3"/>
  <c r="G244" i="3"/>
  <c r="G249" i="3"/>
  <c r="G248" i="3"/>
  <c r="G251" i="3"/>
  <c r="G252" i="3"/>
  <c r="G250" i="3"/>
  <c r="G253" i="3"/>
  <c r="G254" i="3"/>
  <c r="G255" i="3"/>
  <c r="G256" i="3"/>
  <c r="G261" i="3"/>
  <c r="G257" i="3"/>
  <c r="G258" i="3"/>
  <c r="G262" i="3"/>
  <c r="G263" i="3"/>
  <c r="G264" i="3"/>
  <c r="G265" i="3"/>
  <c r="G266" i="3"/>
  <c r="G267" i="3"/>
  <c r="G269" i="3"/>
  <c r="G268" i="3"/>
  <c r="G271" i="3"/>
  <c r="G275" i="3"/>
  <c r="G276" i="3"/>
  <c r="G272" i="3"/>
  <c r="G273" i="3"/>
  <c r="G277" i="3"/>
  <c r="G278" i="3"/>
  <c r="F3" i="3"/>
  <c r="F4" i="3"/>
  <c r="F5" i="3"/>
  <c r="F6" i="3"/>
  <c r="F7" i="3"/>
  <c r="F8" i="3"/>
  <c r="F9" i="3"/>
  <c r="F10" i="3"/>
  <c r="F11" i="3"/>
  <c r="F12" i="3"/>
  <c r="F13" i="3"/>
  <c r="F14" i="3"/>
  <c r="F17" i="3"/>
  <c r="F15" i="3"/>
  <c r="F18" i="3"/>
  <c r="F16" i="3"/>
  <c r="F19" i="3"/>
  <c r="F20" i="3"/>
  <c r="F21" i="3"/>
  <c r="F27" i="3"/>
  <c r="F30" i="3"/>
  <c r="F23" i="3"/>
  <c r="F24" i="3"/>
  <c r="F31" i="3"/>
  <c r="F22" i="3"/>
  <c r="F28" i="3"/>
  <c r="F25" i="3"/>
  <c r="F26" i="3"/>
  <c r="F29" i="3"/>
  <c r="F33" i="3"/>
  <c r="F32" i="3"/>
  <c r="F34" i="3"/>
  <c r="F35" i="3"/>
  <c r="F36" i="3"/>
  <c r="F37" i="3"/>
  <c r="F38" i="3"/>
  <c r="F39" i="3"/>
  <c r="F40" i="3"/>
  <c r="F109" i="3"/>
  <c r="F41" i="3"/>
  <c r="F42" i="3"/>
  <c r="F44" i="3"/>
  <c r="F43" i="3"/>
  <c r="F45" i="3"/>
  <c r="F46" i="3"/>
  <c r="F47" i="3"/>
  <c r="F49" i="3"/>
  <c r="F50" i="3"/>
  <c r="F48" i="3"/>
  <c r="F51" i="3"/>
  <c r="F54" i="3"/>
  <c r="F52" i="3"/>
  <c r="F53" i="3"/>
  <c r="F55" i="3"/>
  <c r="F58" i="3"/>
  <c r="F56" i="3"/>
  <c r="F57" i="3"/>
  <c r="F59" i="3"/>
  <c r="F62" i="3"/>
  <c r="F60" i="3"/>
  <c r="F61" i="3"/>
  <c r="F64" i="3"/>
  <c r="F65" i="3"/>
  <c r="F66" i="3"/>
  <c r="F67" i="3"/>
  <c r="F68" i="3"/>
  <c r="F69" i="3"/>
  <c r="F70" i="3"/>
  <c r="F71" i="3"/>
  <c r="F72" i="3"/>
  <c r="F73" i="3"/>
  <c r="F74" i="3"/>
  <c r="F76" i="3"/>
  <c r="F75" i="3"/>
  <c r="F77" i="3"/>
  <c r="F80" i="3"/>
  <c r="F78" i="3"/>
  <c r="F79" i="3"/>
  <c r="F81" i="3"/>
  <c r="F82" i="3"/>
  <c r="F83" i="3"/>
  <c r="F84" i="3"/>
  <c r="F85" i="3"/>
  <c r="F86" i="3"/>
  <c r="F87" i="3"/>
  <c r="F88" i="3"/>
  <c r="F89" i="3"/>
  <c r="F95" i="3"/>
  <c r="F99" i="3"/>
  <c r="F90" i="3"/>
  <c r="F96" i="3"/>
  <c r="F100" i="3"/>
  <c r="F91" i="3"/>
  <c r="F97" i="3"/>
  <c r="F92" i="3"/>
  <c r="F98" i="3"/>
  <c r="F101" i="3"/>
  <c r="F93" i="3"/>
  <c r="F94" i="3"/>
  <c r="F102" i="3"/>
  <c r="F103" i="3"/>
  <c r="F104" i="3"/>
  <c r="F105" i="3"/>
  <c r="F106" i="3"/>
  <c r="F107" i="3"/>
  <c r="F108" i="3"/>
  <c r="F110" i="3"/>
  <c r="F114" i="3"/>
  <c r="F111" i="3"/>
  <c r="F112" i="3"/>
  <c r="F113" i="3"/>
  <c r="F115" i="3"/>
  <c r="F118" i="3"/>
  <c r="F116" i="3"/>
  <c r="F119" i="3"/>
  <c r="F121" i="3"/>
  <c r="F120" i="3"/>
  <c r="F117" i="3"/>
  <c r="F122" i="3"/>
  <c r="F123" i="3"/>
  <c r="F124" i="3"/>
  <c r="F126" i="3"/>
  <c r="F125" i="3"/>
  <c r="F127" i="3"/>
  <c r="F128" i="3"/>
  <c r="F133" i="3"/>
  <c r="F134" i="3"/>
  <c r="F135" i="3"/>
  <c r="F129" i="3"/>
  <c r="F136" i="3"/>
  <c r="F130" i="3"/>
  <c r="F137" i="3"/>
  <c r="F131" i="3"/>
  <c r="F138" i="3"/>
  <c r="F132" i="3"/>
  <c r="F139" i="3"/>
  <c r="F140" i="3"/>
  <c r="F141" i="3"/>
  <c r="F142" i="3"/>
  <c r="F143" i="3"/>
  <c r="F144" i="3"/>
  <c r="F145" i="3"/>
  <c r="F146" i="3"/>
  <c r="F150" i="3"/>
  <c r="F147" i="3"/>
  <c r="F151" i="3"/>
  <c r="F148" i="3"/>
  <c r="F149" i="3"/>
  <c r="F152" i="3"/>
  <c r="F153" i="3"/>
  <c r="F160" i="3"/>
  <c r="F154" i="3"/>
  <c r="F156" i="3"/>
  <c r="F161" i="3"/>
  <c r="F157" i="3"/>
  <c r="F155" i="3"/>
  <c r="F162" i="3"/>
  <c r="F158" i="3"/>
  <c r="F159" i="3"/>
  <c r="F163" i="3"/>
  <c r="F168" i="3"/>
  <c r="F174" i="3"/>
  <c r="F169" i="3"/>
  <c r="F164" i="3"/>
  <c r="F170" i="3"/>
  <c r="F165" i="3"/>
  <c r="F166" i="3"/>
  <c r="F171" i="3"/>
  <c r="F167" i="3"/>
  <c r="F172" i="3"/>
  <c r="F175" i="3"/>
  <c r="F176" i="3"/>
  <c r="F173" i="3"/>
  <c r="F181" i="3"/>
  <c r="F179" i="3"/>
  <c r="F180" i="3"/>
  <c r="F177" i="3"/>
  <c r="F182" i="3"/>
  <c r="F178" i="3"/>
  <c r="F183" i="3"/>
  <c r="F184" i="3"/>
  <c r="F189" i="3"/>
  <c r="F188" i="3"/>
  <c r="F185" i="3"/>
  <c r="F186" i="3"/>
  <c r="F190" i="3"/>
  <c r="F191" i="3"/>
  <c r="F187" i="3"/>
  <c r="F194" i="3"/>
  <c r="F192" i="3"/>
  <c r="F195" i="3"/>
  <c r="F193" i="3"/>
  <c r="F196" i="3"/>
  <c r="F197" i="3"/>
  <c r="F198" i="3"/>
  <c r="F199" i="3"/>
  <c r="F200" i="3"/>
  <c r="F201" i="3"/>
  <c r="F202" i="3"/>
  <c r="F204" i="3"/>
  <c r="F203" i="3"/>
  <c r="F205" i="3"/>
  <c r="F206" i="3"/>
  <c r="F207" i="3"/>
  <c r="F208" i="3"/>
  <c r="F210" i="3"/>
  <c r="F209" i="3"/>
  <c r="F211" i="3"/>
  <c r="F212" i="3"/>
  <c r="F214" i="3"/>
  <c r="F213" i="3"/>
  <c r="F215" i="3"/>
  <c r="F219" i="3"/>
  <c r="F220" i="3"/>
  <c r="F222" i="3"/>
  <c r="F218" i="3"/>
  <c r="F223" i="3"/>
  <c r="F216" i="3"/>
  <c r="F217" i="3"/>
  <c r="F221" i="3"/>
  <c r="F224" i="3"/>
  <c r="F225" i="3"/>
  <c r="F226" i="3"/>
  <c r="F231" i="3"/>
  <c r="F228" i="3"/>
  <c r="F227" i="3"/>
  <c r="F229" i="3"/>
  <c r="F232" i="3"/>
  <c r="F233" i="3"/>
  <c r="F234" i="3"/>
  <c r="F235" i="3"/>
  <c r="F230" i="3"/>
  <c r="F236" i="3"/>
  <c r="F237" i="3"/>
  <c r="F238" i="3"/>
  <c r="F239" i="3"/>
  <c r="F240" i="3"/>
  <c r="F241" i="3"/>
  <c r="F243" i="3"/>
  <c r="F242" i="3"/>
  <c r="F247" i="3"/>
  <c r="F245" i="3"/>
  <c r="F246" i="3"/>
  <c r="F244" i="3"/>
  <c r="F249" i="3"/>
  <c r="F248" i="3"/>
  <c r="F251" i="3"/>
  <c r="F252" i="3"/>
  <c r="F250" i="3"/>
  <c r="F253" i="3"/>
  <c r="F254" i="3"/>
  <c r="F255" i="3"/>
  <c r="F256" i="3"/>
  <c r="F261" i="3"/>
  <c r="F257" i="3"/>
  <c r="F258" i="3"/>
  <c r="F262" i="3"/>
  <c r="F263" i="3"/>
  <c r="F264" i="3"/>
  <c r="F265" i="3"/>
  <c r="F266" i="3"/>
  <c r="F267" i="3"/>
  <c r="F269" i="3"/>
  <c r="F268" i="3"/>
  <c r="F271" i="3"/>
  <c r="F275" i="3"/>
  <c r="F276" i="3"/>
  <c r="F272" i="3"/>
  <c r="F273" i="3"/>
  <c r="F277" i="3"/>
  <c r="F278" i="3"/>
  <c r="E3" i="3"/>
  <c r="E4" i="3"/>
  <c r="E5" i="3"/>
  <c r="E6" i="3"/>
  <c r="E7" i="3"/>
  <c r="E8" i="3"/>
  <c r="E9" i="3"/>
  <c r="E10" i="3"/>
  <c r="E11" i="3"/>
  <c r="E12" i="3"/>
  <c r="E13" i="3"/>
  <c r="E14" i="3"/>
  <c r="E17" i="3"/>
  <c r="E15" i="3"/>
  <c r="E18" i="3"/>
  <c r="E16" i="3"/>
  <c r="E19" i="3"/>
  <c r="E20" i="3"/>
  <c r="E21" i="3"/>
  <c r="E27" i="3"/>
  <c r="E30" i="3"/>
  <c r="E23" i="3"/>
  <c r="E24" i="3"/>
  <c r="E31" i="3"/>
  <c r="E22" i="3"/>
  <c r="E28" i="3"/>
  <c r="E25" i="3"/>
  <c r="E26" i="3"/>
  <c r="E29" i="3"/>
  <c r="E33" i="3"/>
  <c r="E32" i="3"/>
  <c r="E34" i="3"/>
  <c r="E35" i="3"/>
  <c r="E36" i="3"/>
  <c r="E37" i="3"/>
  <c r="E38" i="3"/>
  <c r="E39" i="3"/>
  <c r="E40" i="3"/>
  <c r="E109" i="3"/>
  <c r="E41" i="3"/>
  <c r="E42" i="3"/>
  <c r="E44" i="3"/>
  <c r="E43" i="3"/>
  <c r="E45" i="3"/>
  <c r="E46" i="3"/>
  <c r="E47" i="3"/>
  <c r="E49" i="3"/>
  <c r="E50" i="3"/>
  <c r="E48" i="3"/>
  <c r="E51" i="3"/>
  <c r="E54" i="3"/>
  <c r="E52" i="3"/>
  <c r="E53" i="3"/>
  <c r="E55" i="3"/>
  <c r="E58" i="3"/>
  <c r="E56" i="3"/>
  <c r="E57" i="3"/>
  <c r="E59" i="3"/>
  <c r="E62" i="3"/>
  <c r="E60" i="3"/>
  <c r="E61" i="3"/>
  <c r="E64" i="3"/>
  <c r="E65" i="3"/>
  <c r="E66" i="3"/>
  <c r="E67" i="3"/>
  <c r="E68" i="3"/>
  <c r="E69" i="3"/>
  <c r="E70" i="3"/>
  <c r="E71" i="3"/>
  <c r="E72" i="3"/>
  <c r="E73" i="3"/>
  <c r="E74" i="3"/>
  <c r="E76" i="3"/>
  <c r="E75" i="3"/>
  <c r="E77" i="3"/>
  <c r="E80" i="3"/>
  <c r="E78" i="3"/>
  <c r="E79" i="3"/>
  <c r="E81" i="3"/>
  <c r="E82" i="3"/>
  <c r="E83" i="3"/>
  <c r="E84" i="3"/>
  <c r="E85" i="3"/>
  <c r="E86" i="3"/>
  <c r="E87" i="3"/>
  <c r="E88" i="3"/>
  <c r="E89" i="3"/>
  <c r="E95" i="3"/>
  <c r="E99" i="3"/>
  <c r="E90" i="3"/>
  <c r="E96" i="3"/>
  <c r="E100" i="3"/>
  <c r="E91" i="3"/>
  <c r="E97" i="3"/>
  <c r="E92" i="3"/>
  <c r="E98" i="3"/>
  <c r="E101" i="3"/>
  <c r="E93" i="3"/>
  <c r="E94" i="3"/>
  <c r="E102" i="3"/>
  <c r="E103" i="3"/>
  <c r="E104" i="3"/>
  <c r="E105" i="3"/>
  <c r="E106" i="3"/>
  <c r="E107" i="3"/>
  <c r="E108" i="3"/>
  <c r="E110" i="3"/>
  <c r="E114" i="3"/>
  <c r="E111" i="3"/>
  <c r="E112" i="3"/>
  <c r="E113" i="3"/>
  <c r="E115" i="3"/>
  <c r="E118" i="3"/>
  <c r="E116" i="3"/>
  <c r="E119" i="3"/>
  <c r="E121" i="3"/>
  <c r="E120" i="3"/>
  <c r="E117" i="3"/>
  <c r="E122" i="3"/>
  <c r="E123" i="3"/>
  <c r="E124" i="3"/>
  <c r="E126" i="3"/>
  <c r="E125" i="3"/>
  <c r="E127" i="3"/>
  <c r="E128" i="3"/>
  <c r="E133" i="3"/>
  <c r="E134" i="3"/>
  <c r="E135" i="3"/>
  <c r="E129" i="3"/>
  <c r="E136" i="3"/>
  <c r="E130" i="3"/>
  <c r="E137" i="3"/>
  <c r="E131" i="3"/>
  <c r="E138" i="3"/>
  <c r="E132" i="3"/>
  <c r="E139" i="3"/>
  <c r="E140" i="3"/>
  <c r="E141" i="3"/>
  <c r="E142" i="3"/>
  <c r="E143" i="3"/>
  <c r="E144" i="3"/>
  <c r="E145" i="3"/>
  <c r="E146" i="3"/>
  <c r="E150" i="3"/>
  <c r="E147" i="3"/>
  <c r="E151" i="3"/>
  <c r="E148" i="3"/>
  <c r="E149" i="3"/>
  <c r="E152" i="3"/>
  <c r="E153" i="3"/>
  <c r="E160" i="3"/>
  <c r="E154" i="3"/>
  <c r="E156" i="3"/>
  <c r="E161" i="3"/>
  <c r="E157" i="3"/>
  <c r="E155" i="3"/>
  <c r="E162" i="3"/>
  <c r="E158" i="3"/>
  <c r="E159" i="3"/>
  <c r="E163" i="3"/>
  <c r="E168" i="3"/>
  <c r="E174" i="3"/>
  <c r="E169" i="3"/>
  <c r="E164" i="3"/>
  <c r="E170" i="3"/>
  <c r="E165" i="3"/>
  <c r="E166" i="3"/>
  <c r="E171" i="3"/>
  <c r="E167" i="3"/>
  <c r="E172" i="3"/>
  <c r="E175" i="3"/>
  <c r="E176" i="3"/>
  <c r="E173" i="3"/>
  <c r="E181" i="3"/>
  <c r="E179" i="3"/>
  <c r="E180" i="3"/>
  <c r="E177" i="3"/>
  <c r="E182" i="3"/>
  <c r="E178" i="3"/>
  <c r="E183" i="3"/>
  <c r="E184" i="3"/>
  <c r="E189" i="3"/>
  <c r="E188" i="3"/>
  <c r="E185" i="3"/>
  <c r="E186" i="3"/>
  <c r="E190" i="3"/>
  <c r="E191" i="3"/>
  <c r="E187" i="3"/>
  <c r="E194" i="3"/>
  <c r="E192" i="3"/>
  <c r="E195" i="3"/>
  <c r="E193" i="3"/>
  <c r="E196" i="3"/>
  <c r="E197" i="3"/>
  <c r="E198" i="3"/>
  <c r="E199" i="3"/>
  <c r="E200" i="3"/>
  <c r="E201" i="3"/>
  <c r="E202" i="3"/>
  <c r="E204" i="3"/>
  <c r="E203" i="3"/>
  <c r="E205" i="3"/>
  <c r="E206" i="3"/>
  <c r="E207" i="3"/>
  <c r="E208" i="3"/>
  <c r="E210" i="3"/>
  <c r="E209" i="3"/>
  <c r="E211" i="3"/>
  <c r="E212" i="3"/>
  <c r="E214" i="3"/>
  <c r="E213" i="3"/>
  <c r="E215" i="3"/>
  <c r="E219" i="3"/>
  <c r="E220" i="3"/>
  <c r="E222" i="3"/>
  <c r="E218" i="3"/>
  <c r="E223" i="3"/>
  <c r="E216" i="3"/>
  <c r="E217" i="3"/>
  <c r="E221" i="3"/>
  <c r="E224" i="3"/>
  <c r="E225" i="3"/>
  <c r="E226" i="3"/>
  <c r="E231" i="3"/>
  <c r="E228" i="3"/>
  <c r="E227" i="3"/>
  <c r="E229" i="3"/>
  <c r="E232" i="3"/>
  <c r="E233" i="3"/>
  <c r="E234" i="3"/>
  <c r="E235" i="3"/>
  <c r="E230" i="3"/>
  <c r="E236" i="3"/>
  <c r="E237" i="3"/>
  <c r="E238" i="3"/>
  <c r="E239" i="3"/>
  <c r="E240" i="3"/>
  <c r="E241" i="3"/>
  <c r="E243" i="3"/>
  <c r="E242" i="3"/>
  <c r="E247" i="3"/>
  <c r="E245" i="3"/>
  <c r="E246" i="3"/>
  <c r="E244" i="3"/>
  <c r="E249" i="3"/>
  <c r="E248" i="3"/>
  <c r="E251" i="3"/>
  <c r="E252" i="3"/>
  <c r="E250" i="3"/>
  <c r="E253" i="3"/>
  <c r="E254" i="3"/>
  <c r="E255" i="3"/>
  <c r="E256" i="3"/>
  <c r="E261" i="3"/>
  <c r="E257" i="3"/>
  <c r="E258" i="3"/>
  <c r="E262" i="3"/>
  <c r="E263" i="3"/>
  <c r="E264" i="3"/>
  <c r="E265" i="3"/>
  <c r="E266" i="3"/>
  <c r="E267" i="3"/>
  <c r="E269" i="3"/>
  <c r="E268" i="3"/>
  <c r="E271" i="3"/>
  <c r="E275" i="3"/>
  <c r="E276" i="3"/>
  <c r="E272" i="3"/>
  <c r="E273" i="3"/>
  <c r="E277" i="3"/>
  <c r="E278" i="3"/>
  <c r="D3" i="3"/>
  <c r="D4" i="3"/>
  <c r="D5" i="3"/>
  <c r="D6" i="3"/>
  <c r="D7" i="3"/>
  <c r="D8" i="3"/>
  <c r="D9" i="3"/>
  <c r="D10" i="3"/>
  <c r="D11" i="3"/>
  <c r="D12" i="3"/>
  <c r="D13" i="3"/>
  <c r="D14" i="3"/>
  <c r="D17" i="3"/>
  <c r="D15" i="3"/>
  <c r="D18" i="3"/>
  <c r="D16" i="3"/>
  <c r="D19" i="3"/>
  <c r="D20" i="3"/>
  <c r="D21" i="3"/>
  <c r="D27" i="3"/>
  <c r="D30" i="3"/>
  <c r="D23" i="3"/>
  <c r="D24" i="3"/>
  <c r="D31" i="3"/>
  <c r="D22" i="3"/>
  <c r="D28" i="3"/>
  <c r="D25" i="3"/>
  <c r="D26" i="3"/>
  <c r="D29" i="3"/>
  <c r="D33" i="3"/>
  <c r="D32" i="3"/>
  <c r="D34" i="3"/>
  <c r="D35" i="3"/>
  <c r="D36" i="3"/>
  <c r="D37" i="3"/>
  <c r="D38" i="3"/>
  <c r="D39" i="3"/>
  <c r="D40" i="3"/>
  <c r="D109" i="3"/>
  <c r="D41" i="3"/>
  <c r="D42" i="3"/>
  <c r="D44" i="3"/>
  <c r="D43" i="3"/>
  <c r="D45" i="3"/>
  <c r="D46" i="3"/>
  <c r="D47" i="3"/>
  <c r="D49" i="3"/>
  <c r="D50" i="3"/>
  <c r="D48" i="3"/>
  <c r="D51" i="3"/>
  <c r="D54" i="3"/>
  <c r="D52" i="3"/>
  <c r="D53" i="3"/>
  <c r="D55" i="3"/>
  <c r="D58" i="3"/>
  <c r="D56" i="3"/>
  <c r="D57" i="3"/>
  <c r="D59" i="3"/>
  <c r="D62" i="3"/>
  <c r="D60" i="3"/>
  <c r="D61" i="3"/>
  <c r="D64" i="3"/>
  <c r="D65" i="3"/>
  <c r="D66" i="3"/>
  <c r="D67" i="3"/>
  <c r="D68" i="3"/>
  <c r="D69" i="3"/>
  <c r="D70" i="3"/>
  <c r="D71" i="3"/>
  <c r="D72" i="3"/>
  <c r="D73" i="3"/>
  <c r="D74" i="3"/>
  <c r="D76" i="3"/>
  <c r="D75" i="3"/>
  <c r="D77" i="3"/>
  <c r="D80" i="3"/>
  <c r="D78" i="3"/>
  <c r="D79" i="3"/>
  <c r="D81" i="3"/>
  <c r="D82" i="3"/>
  <c r="D83" i="3"/>
  <c r="D84" i="3"/>
  <c r="D85" i="3"/>
  <c r="D86" i="3"/>
  <c r="D87" i="3"/>
  <c r="D88" i="3"/>
  <c r="D89" i="3"/>
  <c r="D95" i="3"/>
  <c r="D99" i="3"/>
  <c r="D90" i="3"/>
  <c r="D96" i="3"/>
  <c r="D100" i="3"/>
  <c r="D91" i="3"/>
  <c r="D97" i="3"/>
  <c r="D92" i="3"/>
  <c r="D98" i="3"/>
  <c r="D101" i="3"/>
  <c r="D93" i="3"/>
  <c r="D94" i="3"/>
  <c r="D102" i="3"/>
  <c r="D103" i="3"/>
  <c r="D104" i="3"/>
  <c r="D105" i="3"/>
  <c r="D106" i="3"/>
  <c r="D107" i="3"/>
  <c r="D108" i="3"/>
  <c r="D110" i="3"/>
  <c r="D114" i="3"/>
  <c r="D111" i="3"/>
  <c r="D112" i="3"/>
  <c r="D113" i="3"/>
  <c r="D115" i="3"/>
  <c r="D118" i="3"/>
  <c r="D116" i="3"/>
  <c r="D119" i="3"/>
  <c r="D121" i="3"/>
  <c r="D120" i="3"/>
  <c r="D117" i="3"/>
  <c r="D122" i="3"/>
  <c r="D123" i="3"/>
  <c r="D124" i="3"/>
  <c r="D126" i="3"/>
  <c r="D125" i="3"/>
  <c r="D127" i="3"/>
  <c r="D128" i="3"/>
  <c r="D133" i="3"/>
  <c r="D134" i="3"/>
  <c r="D135" i="3"/>
  <c r="D129" i="3"/>
  <c r="D136" i="3"/>
  <c r="D130" i="3"/>
  <c r="D137" i="3"/>
  <c r="D131" i="3"/>
  <c r="D138" i="3"/>
  <c r="D132" i="3"/>
  <c r="D139" i="3"/>
  <c r="D140" i="3"/>
  <c r="D141" i="3"/>
  <c r="D142" i="3"/>
  <c r="D143" i="3"/>
  <c r="D144" i="3"/>
  <c r="D145" i="3"/>
  <c r="D146" i="3"/>
  <c r="D150" i="3"/>
  <c r="D147" i="3"/>
  <c r="D151" i="3"/>
  <c r="D148" i="3"/>
  <c r="D149" i="3"/>
  <c r="D152" i="3"/>
  <c r="D153" i="3"/>
  <c r="D160" i="3"/>
  <c r="D154" i="3"/>
  <c r="D156" i="3"/>
  <c r="D161" i="3"/>
  <c r="D157" i="3"/>
  <c r="D155" i="3"/>
  <c r="D162" i="3"/>
  <c r="D158" i="3"/>
  <c r="D159" i="3"/>
  <c r="D163" i="3"/>
  <c r="D168" i="3"/>
  <c r="D174" i="3"/>
  <c r="D169" i="3"/>
  <c r="D164" i="3"/>
  <c r="D170" i="3"/>
  <c r="D165" i="3"/>
  <c r="D166" i="3"/>
  <c r="D171" i="3"/>
  <c r="D167" i="3"/>
  <c r="D172" i="3"/>
  <c r="D175" i="3"/>
  <c r="D176" i="3"/>
  <c r="D173" i="3"/>
  <c r="D181" i="3"/>
  <c r="D179" i="3"/>
  <c r="D180" i="3"/>
  <c r="D177" i="3"/>
  <c r="D182" i="3"/>
  <c r="D178" i="3"/>
  <c r="D183" i="3"/>
  <c r="D184" i="3"/>
  <c r="D189" i="3"/>
  <c r="D188" i="3"/>
  <c r="D185" i="3"/>
  <c r="D186" i="3"/>
  <c r="D190" i="3"/>
  <c r="D191" i="3"/>
  <c r="D187" i="3"/>
  <c r="D194" i="3"/>
  <c r="D192" i="3"/>
  <c r="D195" i="3"/>
  <c r="D193" i="3"/>
  <c r="D196" i="3"/>
  <c r="D197" i="3"/>
  <c r="D198" i="3"/>
  <c r="D199" i="3"/>
  <c r="D200" i="3"/>
  <c r="D201" i="3"/>
  <c r="D202" i="3"/>
  <c r="D204" i="3"/>
  <c r="D203" i="3"/>
  <c r="D205" i="3"/>
  <c r="D206" i="3"/>
  <c r="D207" i="3"/>
  <c r="D208" i="3"/>
  <c r="D210" i="3"/>
  <c r="D209" i="3"/>
  <c r="D211" i="3"/>
  <c r="D212" i="3"/>
  <c r="D214" i="3"/>
  <c r="D213" i="3"/>
  <c r="D215" i="3"/>
  <c r="D219" i="3"/>
  <c r="D220" i="3"/>
  <c r="D222" i="3"/>
  <c r="D218" i="3"/>
  <c r="D223" i="3"/>
  <c r="D216" i="3"/>
  <c r="D217" i="3"/>
  <c r="D221" i="3"/>
  <c r="D224" i="3"/>
  <c r="D225" i="3"/>
  <c r="D226" i="3"/>
  <c r="D231" i="3"/>
  <c r="D228" i="3"/>
  <c r="D227" i="3"/>
  <c r="D229" i="3"/>
  <c r="D232" i="3"/>
  <c r="D233" i="3"/>
  <c r="D234" i="3"/>
  <c r="D235" i="3"/>
  <c r="D230" i="3"/>
  <c r="D236" i="3"/>
  <c r="D237" i="3"/>
  <c r="D238" i="3"/>
  <c r="D239" i="3"/>
  <c r="D240" i="3"/>
  <c r="D241" i="3"/>
  <c r="D243" i="3"/>
  <c r="D242" i="3"/>
  <c r="D247" i="3"/>
  <c r="D245" i="3"/>
  <c r="D246" i="3"/>
  <c r="D244" i="3"/>
  <c r="D249" i="3"/>
  <c r="D248" i="3"/>
  <c r="D251" i="3"/>
  <c r="D252" i="3"/>
  <c r="D250" i="3"/>
  <c r="D253" i="3"/>
  <c r="D254" i="3"/>
  <c r="D255" i="3"/>
  <c r="D256" i="3"/>
  <c r="D261" i="3"/>
  <c r="D257" i="3"/>
  <c r="D258" i="3"/>
  <c r="D262" i="3"/>
  <c r="D263" i="3"/>
  <c r="D264" i="3"/>
  <c r="D265" i="3"/>
  <c r="D266" i="3"/>
  <c r="D267" i="3"/>
  <c r="D269" i="3"/>
  <c r="D268" i="3"/>
  <c r="D271" i="3"/>
  <c r="D275" i="3"/>
  <c r="D276" i="3"/>
  <c r="D272" i="3"/>
  <c r="D273" i="3"/>
  <c r="D277" i="3"/>
  <c r="D278" i="3"/>
  <c r="C3" i="3"/>
  <c r="C4" i="3"/>
  <c r="C5" i="3"/>
  <c r="C6" i="3"/>
  <c r="C7" i="3"/>
  <c r="C8" i="3"/>
  <c r="C9" i="3"/>
  <c r="C10" i="3"/>
  <c r="C11" i="3"/>
  <c r="C12" i="3"/>
  <c r="C13" i="3"/>
  <c r="C14" i="3"/>
  <c r="C17" i="3"/>
  <c r="C15" i="3"/>
  <c r="C18" i="3"/>
  <c r="C16" i="3"/>
  <c r="C19" i="3"/>
  <c r="C20" i="3"/>
  <c r="C21" i="3"/>
  <c r="C27" i="3"/>
  <c r="C30" i="3"/>
  <c r="C23" i="3"/>
  <c r="C24" i="3"/>
  <c r="C31" i="3"/>
  <c r="C22" i="3"/>
  <c r="C28" i="3"/>
  <c r="C25" i="3"/>
  <c r="C26" i="3"/>
  <c r="C29" i="3"/>
  <c r="C33" i="3"/>
  <c r="C32" i="3"/>
  <c r="C34" i="3"/>
  <c r="C35" i="3"/>
  <c r="C36" i="3"/>
  <c r="C37" i="3"/>
  <c r="C38" i="3"/>
  <c r="C39" i="3"/>
  <c r="C40" i="3"/>
  <c r="C109" i="3"/>
  <c r="C41" i="3"/>
  <c r="C42" i="3"/>
  <c r="C44" i="3"/>
  <c r="C43" i="3"/>
  <c r="C45" i="3"/>
  <c r="C46" i="3"/>
  <c r="C47" i="3"/>
  <c r="C49" i="3"/>
  <c r="C50" i="3"/>
  <c r="C48" i="3"/>
  <c r="C51" i="3"/>
  <c r="C54" i="3"/>
  <c r="C52" i="3"/>
  <c r="C53" i="3"/>
  <c r="C55" i="3"/>
  <c r="C58" i="3"/>
  <c r="C56" i="3"/>
  <c r="C57" i="3"/>
  <c r="C59" i="3"/>
  <c r="C62" i="3"/>
  <c r="C60" i="3"/>
  <c r="C61" i="3"/>
  <c r="C64" i="3"/>
  <c r="C65" i="3"/>
  <c r="C66" i="3"/>
  <c r="C67" i="3"/>
  <c r="C68" i="3"/>
  <c r="C69" i="3"/>
  <c r="C70" i="3"/>
  <c r="C71" i="3"/>
  <c r="C72" i="3"/>
  <c r="C73" i="3"/>
  <c r="C74" i="3"/>
  <c r="C76" i="3"/>
  <c r="C75" i="3"/>
  <c r="C77" i="3"/>
  <c r="C80" i="3"/>
  <c r="C78" i="3"/>
  <c r="C79" i="3"/>
  <c r="C81" i="3"/>
  <c r="C82" i="3"/>
  <c r="C83" i="3"/>
  <c r="C84" i="3"/>
  <c r="C85" i="3"/>
  <c r="C86" i="3"/>
  <c r="C87" i="3"/>
  <c r="C88" i="3"/>
  <c r="C89" i="3"/>
  <c r="C95" i="3"/>
  <c r="C99" i="3"/>
  <c r="C90" i="3"/>
  <c r="C96" i="3"/>
  <c r="C100" i="3"/>
  <c r="C91" i="3"/>
  <c r="C97" i="3"/>
  <c r="C92" i="3"/>
  <c r="C98" i="3"/>
  <c r="C101" i="3"/>
  <c r="C93" i="3"/>
  <c r="C94" i="3"/>
  <c r="C102" i="3"/>
  <c r="C103" i="3"/>
  <c r="C104" i="3"/>
  <c r="C105" i="3"/>
  <c r="C106" i="3"/>
  <c r="C107" i="3"/>
  <c r="C108" i="3"/>
  <c r="C110" i="3"/>
  <c r="C114" i="3"/>
  <c r="C111" i="3"/>
  <c r="C112" i="3"/>
  <c r="C113" i="3"/>
  <c r="C115" i="3"/>
  <c r="C118" i="3"/>
  <c r="C116" i="3"/>
  <c r="C119" i="3"/>
  <c r="C121" i="3"/>
  <c r="C120" i="3"/>
  <c r="C117" i="3"/>
  <c r="C122" i="3"/>
  <c r="C123" i="3"/>
  <c r="C124" i="3"/>
  <c r="C126" i="3"/>
  <c r="C125" i="3"/>
  <c r="C127" i="3"/>
  <c r="C128" i="3"/>
  <c r="C133" i="3"/>
  <c r="C134" i="3"/>
  <c r="C135" i="3"/>
  <c r="C129" i="3"/>
  <c r="C136" i="3"/>
  <c r="C130" i="3"/>
  <c r="C137" i="3"/>
  <c r="C131" i="3"/>
  <c r="C138" i="3"/>
  <c r="C132" i="3"/>
  <c r="C139" i="3"/>
  <c r="C140" i="3"/>
  <c r="C141" i="3"/>
  <c r="C142" i="3"/>
  <c r="C143" i="3"/>
  <c r="C144" i="3"/>
  <c r="C145" i="3"/>
  <c r="C146" i="3"/>
  <c r="C150" i="3"/>
  <c r="C147" i="3"/>
  <c r="C151" i="3"/>
  <c r="C148" i="3"/>
  <c r="C149" i="3"/>
  <c r="C152" i="3"/>
  <c r="C153" i="3"/>
  <c r="C160" i="3"/>
  <c r="C154" i="3"/>
  <c r="C156" i="3"/>
  <c r="C161" i="3"/>
  <c r="C157" i="3"/>
  <c r="C155" i="3"/>
  <c r="C162" i="3"/>
  <c r="C158" i="3"/>
  <c r="C159" i="3"/>
  <c r="C163" i="3"/>
  <c r="C168" i="3"/>
  <c r="C174" i="3"/>
  <c r="C169" i="3"/>
  <c r="C164" i="3"/>
  <c r="C170" i="3"/>
  <c r="C165" i="3"/>
  <c r="C166" i="3"/>
  <c r="C171" i="3"/>
  <c r="C167" i="3"/>
  <c r="C172" i="3"/>
  <c r="C175" i="3"/>
  <c r="C176" i="3"/>
  <c r="C173" i="3"/>
  <c r="C181" i="3"/>
  <c r="C179" i="3"/>
  <c r="C180" i="3"/>
  <c r="C177" i="3"/>
  <c r="C182" i="3"/>
  <c r="C178" i="3"/>
  <c r="C183" i="3"/>
  <c r="C184" i="3"/>
  <c r="C189" i="3"/>
  <c r="C188" i="3"/>
  <c r="C185" i="3"/>
  <c r="C186" i="3"/>
  <c r="C190" i="3"/>
  <c r="C191" i="3"/>
  <c r="C187" i="3"/>
  <c r="C194" i="3"/>
  <c r="C192" i="3"/>
  <c r="C195" i="3"/>
  <c r="C193" i="3"/>
  <c r="C196" i="3"/>
  <c r="C197" i="3"/>
  <c r="C198" i="3"/>
  <c r="C199" i="3"/>
  <c r="C200" i="3"/>
  <c r="C201" i="3"/>
  <c r="C202" i="3"/>
  <c r="C204" i="3"/>
  <c r="C203" i="3"/>
  <c r="C205" i="3"/>
  <c r="C206" i="3"/>
  <c r="C207" i="3"/>
  <c r="C208" i="3"/>
  <c r="C210" i="3"/>
  <c r="C209" i="3"/>
  <c r="C211" i="3"/>
  <c r="C212" i="3"/>
  <c r="C214" i="3"/>
  <c r="C213" i="3"/>
  <c r="C215" i="3"/>
  <c r="C219" i="3"/>
  <c r="C220" i="3"/>
  <c r="C222" i="3"/>
  <c r="C218" i="3"/>
  <c r="C223" i="3"/>
  <c r="C216" i="3"/>
  <c r="C217" i="3"/>
  <c r="C221" i="3"/>
  <c r="C224" i="3"/>
  <c r="C225" i="3"/>
  <c r="C226" i="3"/>
  <c r="C231" i="3"/>
  <c r="C228" i="3"/>
  <c r="C227" i="3"/>
  <c r="C229" i="3"/>
  <c r="C232" i="3"/>
  <c r="C233" i="3"/>
  <c r="C234" i="3"/>
  <c r="C235" i="3"/>
  <c r="C230" i="3"/>
  <c r="C236" i="3"/>
  <c r="C237" i="3"/>
  <c r="C238" i="3"/>
  <c r="C239" i="3"/>
  <c r="C240" i="3"/>
  <c r="C241" i="3"/>
  <c r="C243" i="3"/>
  <c r="C242" i="3"/>
  <c r="C247" i="3"/>
  <c r="C245" i="3"/>
  <c r="C246" i="3"/>
  <c r="C244" i="3"/>
  <c r="C249" i="3"/>
  <c r="C248" i="3"/>
  <c r="C251" i="3"/>
  <c r="C252" i="3"/>
  <c r="C250" i="3"/>
  <c r="C253" i="3"/>
  <c r="C254" i="3"/>
  <c r="C255" i="3"/>
  <c r="C256" i="3"/>
  <c r="C261" i="3"/>
  <c r="C257" i="3"/>
  <c r="C258" i="3"/>
  <c r="C262" i="3"/>
  <c r="C263" i="3"/>
  <c r="C264" i="3"/>
  <c r="C265" i="3"/>
  <c r="C266" i="3"/>
  <c r="C267" i="3"/>
  <c r="C269" i="3"/>
  <c r="C268" i="3"/>
  <c r="C271" i="3"/>
  <c r="C275" i="3"/>
  <c r="C276" i="3"/>
  <c r="C272" i="3"/>
  <c r="C273" i="3"/>
  <c r="C277" i="3"/>
  <c r="C278" i="3"/>
  <c r="B3" i="3"/>
  <c r="B4" i="3"/>
  <c r="B5" i="3"/>
  <c r="B6" i="3"/>
  <c r="B7" i="3"/>
  <c r="B8" i="3"/>
  <c r="B9" i="3"/>
  <c r="B10" i="3"/>
  <c r="B11" i="3"/>
  <c r="B12" i="3"/>
  <c r="B13" i="3"/>
  <c r="B14" i="3"/>
  <c r="B17" i="3"/>
  <c r="B15" i="3"/>
  <c r="B18" i="3"/>
  <c r="B16" i="3"/>
  <c r="B19" i="3"/>
  <c r="B20" i="3"/>
  <c r="B21" i="3"/>
  <c r="B27" i="3"/>
  <c r="B30" i="3"/>
  <c r="B23" i="3"/>
  <c r="B24" i="3"/>
  <c r="B31" i="3"/>
  <c r="B22" i="3"/>
  <c r="B28" i="3"/>
  <c r="B25" i="3"/>
  <c r="B26" i="3"/>
  <c r="B29" i="3"/>
  <c r="B33" i="3"/>
  <c r="B32" i="3"/>
  <c r="B34" i="3"/>
  <c r="B35" i="3"/>
  <c r="B36" i="3"/>
  <c r="B37" i="3"/>
  <c r="B38" i="3"/>
  <c r="B39" i="3"/>
  <c r="B40" i="3"/>
  <c r="B109" i="3"/>
  <c r="B41" i="3"/>
  <c r="B42" i="3"/>
  <c r="B44" i="3"/>
  <c r="B43" i="3"/>
  <c r="B45" i="3"/>
  <c r="B46" i="3"/>
  <c r="B47" i="3"/>
  <c r="B49" i="3"/>
  <c r="B50" i="3"/>
  <c r="B48" i="3"/>
  <c r="B51" i="3"/>
  <c r="B54" i="3"/>
  <c r="B52" i="3"/>
  <c r="B53" i="3"/>
  <c r="B55" i="3"/>
  <c r="B58" i="3"/>
  <c r="B56" i="3"/>
  <c r="B57" i="3"/>
  <c r="B59" i="3"/>
  <c r="B62" i="3"/>
  <c r="B60" i="3"/>
  <c r="B61" i="3"/>
  <c r="B64" i="3"/>
  <c r="B65" i="3"/>
  <c r="B66" i="3"/>
  <c r="B67" i="3"/>
  <c r="B68" i="3"/>
  <c r="B69" i="3"/>
  <c r="B70" i="3"/>
  <c r="B71" i="3"/>
  <c r="B72" i="3"/>
  <c r="B73" i="3"/>
  <c r="B74" i="3"/>
  <c r="B76" i="3"/>
  <c r="B75" i="3"/>
  <c r="B77" i="3"/>
  <c r="B80" i="3"/>
  <c r="B78" i="3"/>
  <c r="B79" i="3"/>
  <c r="B81" i="3"/>
  <c r="B82" i="3"/>
  <c r="B83" i="3"/>
  <c r="B84" i="3"/>
  <c r="B85" i="3"/>
  <c r="B86" i="3"/>
  <c r="B87" i="3"/>
  <c r="B88" i="3"/>
  <c r="B89" i="3"/>
  <c r="B95" i="3"/>
  <c r="B99" i="3"/>
  <c r="B90" i="3"/>
  <c r="B96" i="3"/>
  <c r="B100" i="3"/>
  <c r="B91" i="3"/>
  <c r="B97" i="3"/>
  <c r="B92" i="3"/>
  <c r="B98" i="3"/>
  <c r="B101" i="3"/>
  <c r="B93" i="3"/>
  <c r="B94" i="3"/>
  <c r="B102" i="3"/>
  <c r="B103" i="3"/>
  <c r="B104" i="3"/>
  <c r="B105" i="3"/>
  <c r="B106" i="3"/>
  <c r="B107" i="3"/>
  <c r="B108" i="3"/>
  <c r="B110" i="3"/>
  <c r="B114" i="3"/>
  <c r="B111" i="3"/>
  <c r="B112" i="3"/>
  <c r="B113" i="3"/>
  <c r="B115" i="3"/>
  <c r="B118" i="3"/>
  <c r="B116" i="3"/>
  <c r="B119" i="3"/>
  <c r="B121" i="3"/>
  <c r="B120" i="3"/>
  <c r="B117" i="3"/>
  <c r="B122" i="3"/>
  <c r="B123" i="3"/>
  <c r="B124" i="3"/>
  <c r="B126" i="3"/>
  <c r="B125" i="3"/>
  <c r="B127" i="3"/>
  <c r="B128" i="3"/>
  <c r="B133" i="3"/>
  <c r="B134" i="3"/>
  <c r="B135" i="3"/>
  <c r="B129" i="3"/>
  <c r="B136" i="3"/>
  <c r="B130" i="3"/>
  <c r="B137" i="3"/>
  <c r="B131" i="3"/>
  <c r="B138" i="3"/>
  <c r="B132" i="3"/>
  <c r="B139" i="3"/>
  <c r="B140" i="3"/>
  <c r="B141" i="3"/>
  <c r="B142" i="3"/>
  <c r="B143" i="3"/>
  <c r="B144" i="3"/>
  <c r="B145" i="3"/>
  <c r="B146" i="3"/>
  <c r="B150" i="3"/>
  <c r="B147" i="3"/>
  <c r="B151" i="3"/>
  <c r="B148" i="3"/>
  <c r="B149" i="3"/>
  <c r="B152" i="3"/>
  <c r="B153" i="3"/>
  <c r="B160" i="3"/>
  <c r="B154" i="3"/>
  <c r="B156" i="3"/>
  <c r="B161" i="3"/>
  <c r="B157" i="3"/>
  <c r="B155" i="3"/>
  <c r="B162" i="3"/>
  <c r="B158" i="3"/>
  <c r="B159" i="3"/>
  <c r="B163" i="3"/>
  <c r="B168" i="3"/>
  <c r="B174" i="3"/>
  <c r="B169" i="3"/>
  <c r="B164" i="3"/>
  <c r="B170" i="3"/>
  <c r="B165" i="3"/>
  <c r="B166" i="3"/>
  <c r="B171" i="3"/>
  <c r="B167" i="3"/>
  <c r="B172" i="3"/>
  <c r="B175" i="3"/>
  <c r="B176" i="3"/>
  <c r="B173" i="3"/>
  <c r="B181" i="3"/>
  <c r="B179" i="3"/>
  <c r="B180" i="3"/>
  <c r="B177" i="3"/>
  <c r="B182" i="3"/>
  <c r="B178" i="3"/>
  <c r="B183" i="3"/>
  <c r="B184" i="3"/>
  <c r="B189" i="3"/>
  <c r="B188" i="3"/>
  <c r="B185" i="3"/>
  <c r="B186" i="3"/>
  <c r="B190" i="3"/>
  <c r="B191" i="3"/>
  <c r="B187" i="3"/>
  <c r="B194" i="3"/>
  <c r="B192" i="3"/>
  <c r="B195" i="3"/>
  <c r="B193" i="3"/>
  <c r="B196" i="3"/>
  <c r="B197" i="3"/>
  <c r="B198" i="3"/>
  <c r="B199" i="3"/>
  <c r="B200" i="3"/>
  <c r="B201" i="3"/>
  <c r="B202" i="3"/>
  <c r="B204" i="3"/>
  <c r="B203" i="3"/>
  <c r="B205" i="3"/>
  <c r="B206" i="3"/>
  <c r="B207" i="3"/>
  <c r="B208" i="3"/>
  <c r="B210" i="3"/>
  <c r="B209" i="3"/>
  <c r="B211" i="3"/>
  <c r="B212" i="3"/>
  <c r="B214" i="3"/>
  <c r="B213" i="3"/>
  <c r="B215" i="3"/>
  <c r="B219" i="3"/>
  <c r="B220" i="3"/>
  <c r="B222" i="3"/>
  <c r="B218" i="3"/>
  <c r="B223" i="3"/>
  <c r="B216" i="3"/>
  <c r="B217" i="3"/>
  <c r="B221" i="3"/>
  <c r="B224" i="3"/>
  <c r="B225" i="3"/>
  <c r="B226" i="3"/>
  <c r="B231" i="3"/>
  <c r="B228" i="3"/>
  <c r="B227" i="3"/>
  <c r="B229" i="3"/>
  <c r="B232" i="3"/>
  <c r="B233" i="3"/>
  <c r="B234" i="3"/>
  <c r="B235" i="3"/>
  <c r="B230" i="3"/>
  <c r="B236" i="3"/>
  <c r="B237" i="3"/>
  <c r="B238" i="3"/>
  <c r="B239" i="3"/>
  <c r="B240" i="3"/>
  <c r="B241" i="3"/>
  <c r="B243" i="3"/>
  <c r="B242" i="3"/>
  <c r="B247" i="3"/>
  <c r="B245" i="3"/>
  <c r="B246" i="3"/>
  <c r="B244" i="3"/>
  <c r="B249" i="3"/>
  <c r="B248" i="3"/>
  <c r="B251" i="3"/>
  <c r="B252" i="3"/>
  <c r="B250" i="3"/>
  <c r="B253" i="3"/>
  <c r="B254" i="3"/>
  <c r="B255" i="3"/>
  <c r="B256" i="3"/>
  <c r="B261" i="3"/>
  <c r="B257" i="3"/>
  <c r="B258" i="3"/>
  <c r="B262" i="3"/>
  <c r="B263" i="3"/>
  <c r="B264" i="3"/>
  <c r="B265" i="3"/>
  <c r="B266" i="3"/>
  <c r="B267" i="3"/>
  <c r="B269" i="3"/>
  <c r="B268" i="3"/>
  <c r="B271" i="3"/>
  <c r="B275" i="3"/>
  <c r="B276" i="3"/>
  <c r="B272" i="3"/>
  <c r="B273" i="3"/>
  <c r="B277" i="3"/>
  <c r="B278" i="3"/>
  <c r="K2" i="3"/>
  <c r="L2" i="3"/>
  <c r="J2" i="3"/>
  <c r="I2" i="3"/>
  <c r="H2" i="3"/>
  <c r="G2" i="3"/>
  <c r="F2" i="3"/>
  <c r="E2" i="3"/>
  <c r="D2" i="3"/>
  <c r="C2" i="3"/>
  <c r="B2" i="3"/>
  <c r="AD258" i="3" l="1"/>
  <c r="AD242" i="3"/>
  <c r="AD231" i="3"/>
  <c r="AD211" i="3"/>
  <c r="AD193" i="3"/>
  <c r="AD180" i="3"/>
  <c r="AD163" i="3"/>
  <c r="AD150" i="3"/>
  <c r="AD135" i="3"/>
  <c r="AD115" i="3"/>
  <c r="AD98" i="3"/>
  <c r="AD82" i="3"/>
  <c r="AD66" i="3"/>
  <c r="AD50" i="3"/>
  <c r="AD34" i="3"/>
  <c r="AD16" i="3"/>
  <c r="AD278" i="3"/>
  <c r="AD257" i="3"/>
  <c r="AD243" i="3"/>
  <c r="AD226" i="3"/>
  <c r="AD209" i="3"/>
  <c r="AD195" i="3"/>
  <c r="AD179" i="3"/>
  <c r="AD159" i="3"/>
  <c r="AD146" i="3"/>
  <c r="AD134" i="3"/>
  <c r="AD113" i="3"/>
  <c r="AD92" i="3"/>
  <c r="AD81" i="3"/>
  <c r="AD65" i="3"/>
  <c r="AD49" i="3"/>
  <c r="AD32" i="3"/>
  <c r="AD18" i="3"/>
  <c r="AD277" i="3"/>
  <c r="AD261" i="3"/>
  <c r="AD241" i="3"/>
  <c r="AD225" i="3"/>
  <c r="AD210" i="3"/>
  <c r="AD192" i="3"/>
  <c r="AD181" i="3"/>
  <c r="AD158" i="3"/>
  <c r="AD145" i="3"/>
  <c r="AD133" i="3"/>
  <c r="AD112" i="3"/>
  <c r="AD97" i="3"/>
  <c r="AD79" i="3"/>
  <c r="AD64" i="3"/>
  <c r="AD47" i="3"/>
  <c r="AD33" i="3"/>
  <c r="AD15" i="3"/>
  <c r="AD262" i="3"/>
  <c r="AD247" i="3"/>
  <c r="AD228" i="3"/>
  <c r="AD212" i="3"/>
  <c r="AD196" i="3"/>
  <c r="AD177" i="3"/>
  <c r="AD168" i="3"/>
  <c r="AD147" i="3"/>
  <c r="AD129" i="3"/>
  <c r="AD118" i="3"/>
  <c r="AD101" i="3"/>
  <c r="AD83" i="3"/>
  <c r="AD67" i="3"/>
  <c r="AD48" i="3"/>
  <c r="AD35" i="3"/>
  <c r="AD19" i="3"/>
  <c r="AD3" i="3"/>
  <c r="AD276" i="3"/>
  <c r="AD254" i="3"/>
  <c r="AD238" i="3"/>
  <c r="AD217" i="3"/>
  <c r="AD206" i="3"/>
  <c r="AD191" i="3"/>
  <c r="AD175" i="3"/>
  <c r="AD157" i="3"/>
  <c r="AD142" i="3"/>
  <c r="AD125" i="3"/>
  <c r="AD110" i="3"/>
  <c r="AD96" i="3"/>
  <c r="AD77" i="3"/>
  <c r="AD62" i="3"/>
  <c r="AD43" i="3"/>
  <c r="AD25" i="3"/>
  <c r="AD13" i="3"/>
  <c r="AD273" i="3"/>
  <c r="AD256" i="3"/>
  <c r="AD240" i="3"/>
  <c r="AD224" i="3"/>
  <c r="AD208" i="3"/>
  <c r="AD194" i="3"/>
  <c r="AD173" i="3"/>
  <c r="AD162" i="3"/>
  <c r="AD144" i="3"/>
  <c r="AD128" i="3"/>
  <c r="AD111" i="3"/>
  <c r="AD91" i="3"/>
  <c r="AD78" i="3"/>
  <c r="AD61" i="3"/>
  <c r="AD46" i="3"/>
  <c r="AD29" i="3"/>
  <c r="AD17" i="3"/>
  <c r="AD272" i="3"/>
  <c r="AD255" i="3"/>
  <c r="AD239" i="3"/>
  <c r="AD221" i="3"/>
  <c r="AD207" i="3"/>
  <c r="AD187" i="3"/>
  <c r="AD176" i="3"/>
  <c r="AD155" i="3"/>
  <c r="AD143" i="3"/>
  <c r="AD127" i="3"/>
  <c r="AD114" i="3"/>
  <c r="AD100" i="3"/>
  <c r="AD80" i="3"/>
  <c r="AD60" i="3"/>
  <c r="AD45" i="3"/>
  <c r="AD26" i="3"/>
  <c r="AD14" i="3"/>
  <c r="AD275" i="3"/>
  <c r="AD253" i="3"/>
  <c r="AD237" i="3"/>
  <c r="AD216" i="3"/>
  <c r="AD205" i="3"/>
  <c r="AD190" i="3"/>
  <c r="AD172" i="3"/>
  <c r="AD161" i="3"/>
  <c r="AD141" i="3"/>
  <c r="AD126" i="3"/>
  <c r="AD108" i="3"/>
  <c r="AD90" i="3"/>
  <c r="AD75" i="3"/>
  <c r="AD59" i="3"/>
  <c r="AD44" i="3"/>
  <c r="AD28" i="3"/>
  <c r="AD12" i="3"/>
  <c r="AD271" i="3"/>
  <c r="AD250" i="3"/>
  <c r="AD236" i="3"/>
  <c r="AD223" i="3"/>
  <c r="AD203" i="3"/>
  <c r="AD186" i="3"/>
  <c r="AD167" i="3"/>
  <c r="AD156" i="3"/>
  <c r="AD140" i="3"/>
  <c r="AD124" i="3"/>
  <c r="AD107" i="3"/>
  <c r="AD99" i="3"/>
  <c r="AD76" i="3"/>
  <c r="AD57" i="3"/>
  <c r="AD42" i="3"/>
  <c r="AD22" i="3"/>
  <c r="AD11" i="3"/>
  <c r="AD268" i="3"/>
  <c r="AD252" i="3"/>
  <c r="AD230" i="3"/>
  <c r="AD218" i="3"/>
  <c r="AD204" i="3"/>
  <c r="AD185" i="3"/>
  <c r="AD171" i="3"/>
  <c r="AD154" i="3"/>
  <c r="AD139" i="3"/>
  <c r="AD123" i="3"/>
  <c r="AD106" i="3"/>
  <c r="AD95" i="3"/>
  <c r="AD74" i="3"/>
  <c r="AD56" i="3"/>
  <c r="AD41" i="3"/>
  <c r="AD31" i="3"/>
  <c r="AD10" i="3"/>
  <c r="AD269" i="3"/>
  <c r="AD251" i="3"/>
  <c r="AD235" i="3"/>
  <c r="AD222" i="3"/>
  <c r="AD202" i="3"/>
  <c r="AD188" i="3"/>
  <c r="AD166" i="3"/>
  <c r="AD160" i="3"/>
  <c r="AD132" i="3"/>
  <c r="AD122" i="3"/>
  <c r="AD105" i="3"/>
  <c r="AD89" i="3"/>
  <c r="AD73" i="3"/>
  <c r="AD58" i="3"/>
  <c r="AD109" i="3"/>
  <c r="AD24" i="3"/>
  <c r="AD9" i="3"/>
  <c r="AD267" i="3"/>
  <c r="AD248" i="3"/>
  <c r="AD234" i="3"/>
  <c r="AD220" i="3"/>
  <c r="AD201" i="3"/>
  <c r="AD189" i="3"/>
  <c r="AD165" i="3"/>
  <c r="AD153" i="3"/>
  <c r="AD138" i="3"/>
  <c r="AD117" i="3"/>
  <c r="AD104" i="3"/>
  <c r="AD88" i="3"/>
  <c r="AD72" i="3"/>
  <c r="AD55" i="3"/>
  <c r="AD40" i="3"/>
  <c r="AD23" i="3"/>
  <c r="AD8" i="3"/>
  <c r="AD263" i="3"/>
  <c r="AD245" i="3"/>
  <c r="AD227" i="3"/>
  <c r="AD214" i="3"/>
  <c r="AD197" i="3"/>
  <c r="AD182" i="3"/>
  <c r="AD174" i="3"/>
  <c r="AD151" i="3"/>
  <c r="AD136" i="3"/>
  <c r="AD116" i="3"/>
  <c r="AD93" i="3"/>
  <c r="AD84" i="3"/>
  <c r="AD68" i="3"/>
  <c r="AD51" i="3"/>
  <c r="AD36" i="3"/>
  <c r="AD20" i="3"/>
  <c r="AD4" i="3"/>
  <c r="AD266" i="3"/>
  <c r="AD249" i="3"/>
  <c r="AD233" i="3"/>
  <c r="AD219" i="3"/>
  <c r="AD200" i="3"/>
  <c r="AD184" i="3"/>
  <c r="AD170" i="3"/>
  <c r="AD152" i="3"/>
  <c r="AD131" i="3"/>
  <c r="AD120" i="3"/>
  <c r="AD103" i="3"/>
  <c r="AD87" i="3"/>
  <c r="AD71" i="3"/>
  <c r="AD53" i="3"/>
  <c r="AD39" i="3"/>
  <c r="AD30" i="3"/>
  <c r="AD7" i="3"/>
  <c r="AD2" i="3"/>
  <c r="AD265" i="3"/>
  <c r="AD244" i="3"/>
  <c r="AD232" i="3"/>
  <c r="AD215" i="3"/>
  <c r="AD199" i="3"/>
  <c r="AD183" i="3"/>
  <c r="AD164" i="3"/>
  <c r="AD149" i="3"/>
  <c r="AD137" i="3"/>
  <c r="AD121" i="3"/>
  <c r="AD102" i="3"/>
  <c r="AD86" i="3"/>
  <c r="AD70" i="3"/>
  <c r="AD52" i="3"/>
  <c r="AD38" i="3"/>
  <c r="AD27" i="3"/>
  <c r="AD6" i="3"/>
  <c r="AD264" i="3"/>
  <c r="AD246" i="3"/>
  <c r="AD229" i="3"/>
  <c r="AD213" i="3"/>
  <c r="AD198" i="3"/>
  <c r="AD178" i="3"/>
  <c r="AD169" i="3"/>
  <c r="AD148" i="3"/>
  <c r="AD130" i="3"/>
  <c r="AD119" i="3"/>
  <c r="AD94" i="3"/>
  <c r="AD85" i="3"/>
  <c r="AD69" i="3"/>
  <c r="AD54" i="3"/>
  <c r="AD37" i="3"/>
  <c r="AD21" i="3"/>
  <c r="AD5" i="3"/>
  <c r="AC271" i="3"/>
  <c r="AC215" i="3"/>
  <c r="AC228" i="3"/>
  <c r="AC253" i="3"/>
  <c r="AC90" i="3"/>
  <c r="AC75" i="3"/>
  <c r="AC59" i="3"/>
  <c r="AC44" i="3"/>
  <c r="AC28" i="3"/>
  <c r="AC12" i="3"/>
  <c r="AC268" i="3"/>
  <c r="AC121" i="3"/>
  <c r="AC38" i="3"/>
  <c r="AC92" i="3"/>
  <c r="AC250" i="3"/>
  <c r="AC37" i="3"/>
  <c r="AC81" i="3"/>
  <c r="AC213" i="3"/>
  <c r="AC277" i="3"/>
  <c r="AC96" i="3"/>
  <c r="AC77" i="3"/>
  <c r="AC62" i="3"/>
  <c r="AC43" i="3"/>
  <c r="AC25" i="3"/>
  <c r="AC13" i="3"/>
  <c r="AC91" i="3"/>
  <c r="AC258" i="3"/>
  <c r="AC245" i="3"/>
  <c r="AC227" i="3"/>
  <c r="AC214" i="3"/>
  <c r="AC197" i="3"/>
  <c r="AC182" i="3"/>
  <c r="AC174" i="3"/>
  <c r="AC151" i="3"/>
  <c r="AC136" i="3"/>
  <c r="AC116" i="3"/>
  <c r="AC93" i="3"/>
  <c r="AC84" i="3"/>
  <c r="AC68" i="3"/>
  <c r="AC51" i="3"/>
  <c r="AC36" i="3"/>
  <c r="AC20" i="3"/>
  <c r="AC4" i="3"/>
  <c r="AC100" i="3"/>
  <c r="AC80" i="3"/>
  <c r="AC60" i="3"/>
  <c r="AC45" i="3"/>
  <c r="AC26" i="3"/>
  <c r="AC264" i="3"/>
  <c r="AC249" i="3"/>
  <c r="AC184" i="3"/>
  <c r="AC170" i="3"/>
  <c r="AC131" i="3"/>
  <c r="AC120" i="3"/>
  <c r="AC103" i="3"/>
  <c r="AC87" i="3"/>
  <c r="AC53" i="3"/>
  <c r="AC30" i="3"/>
  <c r="AC251" i="3"/>
  <c r="AC188" i="3"/>
  <c r="AC166" i="3"/>
  <c r="AC132" i="3"/>
  <c r="AC122" i="3"/>
  <c r="AC89" i="3"/>
  <c r="AC73" i="3"/>
  <c r="AC97" i="3"/>
  <c r="AC79" i="3"/>
  <c r="AC64" i="3"/>
  <c r="AC262" i="3"/>
  <c r="AC246" i="3"/>
  <c r="AC178" i="3"/>
  <c r="AC169" i="3"/>
  <c r="AC130" i="3"/>
  <c r="AC119" i="3"/>
  <c r="AC94" i="3"/>
  <c r="AC85" i="3"/>
  <c r="AC69" i="3"/>
  <c r="AC54" i="3"/>
  <c r="AC21" i="3"/>
  <c r="AC5" i="3"/>
  <c r="AC263" i="3"/>
  <c r="AC244" i="3"/>
  <c r="AC183" i="3"/>
  <c r="AC164" i="3"/>
  <c r="AC137" i="3"/>
  <c r="AC102" i="3"/>
  <c r="AC86" i="3"/>
  <c r="AC70" i="3"/>
  <c r="AC52" i="3"/>
  <c r="AC27" i="3"/>
  <c r="AC6" i="3"/>
  <c r="AC78" i="3"/>
  <c r="AC61" i="3"/>
  <c r="AC46" i="3"/>
  <c r="AC248" i="3"/>
  <c r="AC189" i="3"/>
  <c r="AC165" i="3"/>
  <c r="AC138" i="3"/>
  <c r="AC117" i="3"/>
  <c r="AC88" i="3"/>
  <c r="AC72" i="3"/>
  <c r="AC55" i="3"/>
  <c r="AC278" i="3"/>
  <c r="AC257" i="3"/>
  <c r="AC247" i="3"/>
  <c r="AC212" i="3"/>
  <c r="AC196" i="3"/>
  <c r="AC177" i="3"/>
  <c r="AC168" i="3"/>
  <c r="AC147" i="3"/>
  <c r="AC129" i="3"/>
  <c r="AC118" i="3"/>
  <c r="AC101" i="3"/>
  <c r="AC83" i="3"/>
  <c r="AC67" i="3"/>
  <c r="AC48" i="3"/>
  <c r="AC35" i="3"/>
  <c r="AC19" i="3"/>
  <c r="AC3" i="3"/>
  <c r="AC57" i="3"/>
  <c r="AC252" i="3"/>
  <c r="AC267" i="3"/>
  <c r="AC236" i="3"/>
  <c r="AC76" i="3"/>
  <c r="AC42" i="3"/>
  <c r="AC74" i="3"/>
  <c r="AC71" i="3"/>
  <c r="AC56" i="3"/>
  <c r="AC58" i="3"/>
  <c r="AC99" i="3"/>
  <c r="AC269" i="3"/>
  <c r="AC95" i="3"/>
  <c r="AC266" i="3"/>
  <c r="AC265" i="3"/>
  <c r="AC22" i="3"/>
  <c r="AC11" i="3"/>
  <c r="AC230" i="3"/>
  <c r="AC218" i="3"/>
  <c r="AC41" i="3"/>
  <c r="AC31" i="3"/>
  <c r="AC10" i="3"/>
  <c r="AC235" i="3"/>
  <c r="AC222" i="3"/>
  <c r="AC202" i="3"/>
  <c r="AC109" i="3"/>
  <c r="AC24" i="3"/>
  <c r="AC9" i="3"/>
  <c r="AC220" i="3"/>
  <c r="AC40" i="3"/>
  <c r="AC8" i="3"/>
  <c r="AC219" i="3"/>
  <c r="AC7" i="3"/>
  <c r="AC39" i="3"/>
  <c r="AC232" i="3"/>
  <c r="AC199" i="3"/>
  <c r="AC149" i="3"/>
  <c r="AC234" i="3"/>
  <c r="AC201" i="3"/>
  <c r="AC23" i="3"/>
  <c r="AC233" i="3"/>
  <c r="AC200" i="3"/>
  <c r="AC152" i="3"/>
  <c r="AC229" i="3"/>
  <c r="AC198" i="3"/>
  <c r="AC148" i="3"/>
  <c r="AC273" i="3"/>
  <c r="AC261" i="3"/>
  <c r="AC242" i="3"/>
  <c r="AC231" i="3"/>
  <c r="AC211" i="3"/>
  <c r="AC193" i="3"/>
  <c r="AC180" i="3"/>
  <c r="AC163" i="3"/>
  <c r="AC150" i="3"/>
  <c r="AC135" i="3"/>
  <c r="AC115" i="3"/>
  <c r="AC98" i="3"/>
  <c r="AC82" i="3"/>
  <c r="AC66" i="3"/>
  <c r="AC50" i="3"/>
  <c r="AC34" i="3"/>
  <c r="AC16" i="3"/>
  <c r="AC159" i="3"/>
  <c r="AC134" i="3"/>
  <c r="AC113" i="3"/>
  <c r="AC65" i="3"/>
  <c r="AC49" i="3"/>
  <c r="AC272" i="3"/>
  <c r="AC225" i="3"/>
  <c r="AC210" i="3"/>
  <c r="AC133" i="3"/>
  <c r="AC112" i="3"/>
  <c r="AC47" i="3"/>
  <c r="AC276" i="3"/>
  <c r="AC240" i="3"/>
  <c r="AC173" i="3"/>
  <c r="AC162" i="3"/>
  <c r="AC144" i="3"/>
  <c r="AC128" i="3"/>
  <c r="AC111" i="3"/>
  <c r="AC29" i="3"/>
  <c r="AC275" i="3"/>
  <c r="AC255" i="3"/>
  <c r="AC239" i="3"/>
  <c r="AC221" i="3"/>
  <c r="AC207" i="3"/>
  <c r="AC176" i="3"/>
  <c r="AC145" i="3"/>
  <c r="AC179" i="3"/>
  <c r="AC127" i="3"/>
  <c r="AC181" i="3"/>
  <c r="AC143" i="3"/>
  <c r="AC192" i="3"/>
  <c r="AC142" i="3"/>
  <c r="AC194" i="3"/>
  <c r="AC157" i="3"/>
  <c r="AC106" i="3"/>
  <c r="AC208" i="3"/>
  <c r="AC161" i="3"/>
  <c r="AC105" i="3"/>
  <c r="AC224" i="3"/>
  <c r="AC172" i="3"/>
  <c r="AC206" i="3"/>
  <c r="AC190" i="3"/>
  <c r="AC154" i="3"/>
  <c r="AC18" i="3"/>
  <c r="AC256" i="3"/>
  <c r="AC217" i="3"/>
  <c r="AC205" i="3"/>
  <c r="AC186" i="3"/>
  <c r="AC171" i="3"/>
  <c r="AC160" i="3"/>
  <c r="AC32" i="3"/>
  <c r="AC15" i="3"/>
  <c r="AC146" i="3"/>
  <c r="AC158" i="3"/>
  <c r="AC110" i="3"/>
  <c r="AC195" i="3"/>
  <c r="AC108" i="3"/>
  <c r="AC209" i="3"/>
  <c r="AC155" i="3"/>
  <c r="AC107" i="3"/>
  <c r="AC226" i="3"/>
  <c r="AC124" i="3"/>
  <c r="AC243" i="3"/>
  <c r="AC187" i="3"/>
  <c r="AC140" i="3"/>
  <c r="AC156" i="3"/>
  <c r="AC167" i="3"/>
  <c r="AC238" i="3"/>
  <c r="AC216" i="3"/>
  <c r="AC203" i="3"/>
  <c r="AC185" i="3"/>
  <c r="AC153" i="3"/>
  <c r="AC33" i="3"/>
  <c r="AC17" i="3"/>
  <c r="AC114" i="3"/>
  <c r="AC125" i="3"/>
  <c r="AC126" i="3"/>
  <c r="AC141" i="3"/>
  <c r="AC175" i="3"/>
  <c r="AC123" i="3"/>
  <c r="AC241" i="3"/>
  <c r="AC191" i="3"/>
  <c r="AC139" i="3"/>
  <c r="AC104" i="3"/>
  <c r="AC254" i="3"/>
  <c r="AC237" i="3"/>
  <c r="AC223" i="3"/>
  <c r="AC204" i="3"/>
  <c r="AC14" i="3"/>
  <c r="R555" i="4" l="1" a="1"/>
  <c r="R555" i="4" s="1"/>
  <c r="S478" i="4"/>
  <c r="O478" i="4"/>
  <c r="S477" i="4"/>
  <c r="O477" i="4"/>
  <c r="S476" i="4"/>
  <c r="O476" i="4"/>
  <c r="S475" i="4"/>
  <c r="O475" i="4"/>
  <c r="S473" i="4"/>
  <c r="O473" i="4"/>
  <c r="S472" i="4"/>
  <c r="O472" i="4"/>
  <c r="S471" i="4"/>
  <c r="O471" i="4"/>
  <c r="S470" i="4"/>
  <c r="O470" i="4"/>
  <c r="S469" i="4"/>
  <c r="O469" i="4"/>
  <c r="S468" i="4"/>
  <c r="O468" i="4"/>
  <c r="S467" i="4"/>
  <c r="O467" i="4"/>
  <c r="S466" i="4"/>
  <c r="O466" i="4"/>
  <c r="S465" i="4"/>
  <c r="O465" i="4"/>
  <c r="S464" i="4"/>
  <c r="O464" i="4"/>
  <c r="S455" i="4"/>
  <c r="O455" i="4"/>
  <c r="S453" i="4"/>
  <c r="O453" i="4"/>
  <c r="S444" i="4"/>
  <c r="O444" i="4"/>
  <c r="S443" i="4"/>
  <c r="O443" i="4"/>
  <c r="S440" i="4"/>
  <c r="O440" i="4"/>
  <c r="S439" i="4"/>
  <c r="O439" i="4"/>
  <c r="S438" i="4"/>
  <c r="O438" i="4"/>
  <c r="S437" i="4"/>
  <c r="O437" i="4"/>
  <c r="S434" i="4"/>
  <c r="O434" i="4"/>
  <c r="S433" i="4"/>
  <c r="O433" i="4"/>
  <c r="S432" i="4"/>
  <c r="O432" i="4"/>
  <c r="S431" i="4"/>
  <c r="O431" i="4"/>
  <c r="S430" i="4"/>
  <c r="O430" i="4"/>
  <c r="S429" i="4"/>
  <c r="O429" i="4"/>
  <c r="S428" i="4"/>
  <c r="O428" i="4"/>
  <c r="S416" i="4"/>
  <c r="O416" i="4"/>
  <c r="S412" i="4"/>
  <c r="O412" i="4"/>
  <c r="S411" i="4"/>
  <c r="O411" i="4"/>
  <c r="S408" i="4"/>
  <c r="O408" i="4"/>
  <c r="S405" i="4"/>
  <c r="O405" i="4"/>
  <c r="A400" i="4"/>
  <c r="S398" i="4"/>
  <c r="O398" i="4"/>
  <c r="S396" i="4"/>
  <c r="O396" i="4"/>
  <c r="S395" i="4"/>
  <c r="O395" i="4"/>
  <c r="S394" i="4"/>
  <c r="O394" i="4"/>
  <c r="S387" i="4"/>
  <c r="O387" i="4"/>
  <c r="S378" i="4"/>
  <c r="O378" i="4"/>
  <c r="S377" i="4"/>
  <c r="O377" i="4"/>
  <c r="S376" i="4"/>
  <c r="O376" i="4"/>
  <c r="A376" i="4"/>
  <c r="S375" i="4"/>
  <c r="O375" i="4"/>
  <c r="S374" i="4"/>
  <c r="O374" i="4"/>
  <c r="S373" i="4"/>
  <c r="O373" i="4"/>
  <c r="S344" i="4"/>
  <c r="O344" i="4"/>
  <c r="S342" i="4"/>
  <c r="O342" i="4"/>
  <c r="S341" i="4"/>
  <c r="O341" i="4"/>
  <c r="S338" i="4"/>
  <c r="O338" i="4"/>
  <c r="S337" i="4"/>
  <c r="O337" i="4"/>
  <c r="S325" i="4"/>
  <c r="O325" i="4"/>
  <c r="S324" i="4"/>
  <c r="O324" i="4"/>
  <c r="S323" i="4"/>
  <c r="O323" i="4"/>
  <c r="S322" i="4"/>
  <c r="O322" i="4"/>
  <c r="S320" i="4"/>
  <c r="O320" i="4"/>
  <c r="S319" i="4"/>
  <c r="O319" i="4"/>
  <c r="S297" i="4"/>
  <c r="O297" i="4"/>
  <c r="S296" i="4"/>
  <c r="O296" i="4"/>
  <c r="S295" i="4"/>
  <c r="O295" i="4"/>
  <c r="S294" i="4"/>
  <c r="O294" i="4"/>
  <c r="S293" i="4"/>
  <c r="O293" i="4"/>
  <c r="S292" i="4"/>
  <c r="O292" i="4"/>
  <c r="S291" i="4"/>
  <c r="O291" i="4"/>
  <c r="S289" i="4"/>
  <c r="O289" i="4"/>
  <c r="S287" i="4"/>
  <c r="O287" i="4"/>
  <c r="S285" i="4"/>
  <c r="O285" i="4"/>
  <c r="S284" i="4"/>
  <c r="O284" i="4"/>
  <c r="S280" i="4"/>
  <c r="O280" i="4"/>
  <c r="S279" i="4"/>
  <c r="O279" i="4"/>
  <c r="S274" i="4"/>
  <c r="O274" i="4"/>
  <c r="S269" i="4"/>
  <c r="O269" i="4"/>
  <c r="S268" i="4"/>
  <c r="O268" i="4"/>
  <c r="S267" i="4"/>
  <c r="O267" i="4"/>
  <c r="S266" i="4"/>
  <c r="O266" i="4"/>
  <c r="S265" i="4"/>
  <c r="O265" i="4"/>
  <c r="S263" i="4"/>
  <c r="O263" i="4"/>
  <c r="S262" i="4"/>
  <c r="O262" i="4"/>
  <c r="S258" i="4"/>
  <c r="O258" i="4"/>
  <c r="S257" i="4"/>
  <c r="O257" i="4"/>
  <c r="S256" i="4"/>
  <c r="O256" i="4"/>
  <c r="S254" i="4"/>
  <c r="O254" i="4"/>
  <c r="S253" i="4"/>
  <c r="O253" i="4"/>
  <c r="S252" i="4"/>
  <c r="O252" i="4"/>
  <c r="S251" i="4"/>
  <c r="O251" i="4"/>
  <c r="S248" i="4"/>
  <c r="O248" i="4"/>
  <c r="S247" i="4"/>
  <c r="O247" i="4"/>
  <c r="S246" i="4"/>
  <c r="O246" i="4"/>
  <c r="S245" i="4"/>
  <c r="O245" i="4"/>
  <c r="S244" i="4"/>
  <c r="O244" i="4"/>
  <c r="S243" i="4"/>
  <c r="O243" i="4"/>
  <c r="S241" i="4"/>
  <c r="O241" i="4"/>
  <c r="S240" i="4"/>
  <c r="O240" i="4"/>
  <c r="S233" i="4"/>
  <c r="O233" i="4"/>
  <c r="S232" i="4"/>
  <c r="O232" i="4"/>
  <c r="S231" i="4"/>
  <c r="O231" i="4"/>
  <c r="S230" i="4"/>
  <c r="O230" i="4"/>
  <c r="S228" i="4"/>
  <c r="O228" i="4"/>
  <c r="S227" i="4"/>
  <c r="O227" i="4"/>
  <c r="S226" i="4"/>
  <c r="O226" i="4"/>
  <c r="S225" i="4"/>
  <c r="O225" i="4"/>
  <c r="S224" i="4"/>
  <c r="O224" i="4"/>
  <c r="S222" i="4"/>
  <c r="O222" i="4"/>
  <c r="S219" i="4"/>
  <c r="O219" i="4"/>
  <c r="S216" i="4"/>
  <c r="O216" i="4"/>
  <c r="S215" i="4"/>
  <c r="O215" i="4"/>
  <c r="S214" i="4"/>
  <c r="O214" i="4"/>
  <c r="S213" i="4"/>
  <c r="O213" i="4"/>
  <c r="S212" i="4"/>
  <c r="O212" i="4"/>
  <c r="S211" i="4"/>
  <c r="O211" i="4"/>
  <c r="S210" i="4"/>
  <c r="O210" i="4"/>
  <c r="S209" i="4"/>
  <c r="O209" i="4"/>
  <c r="S203" i="4"/>
  <c r="O203" i="4"/>
  <c r="S201" i="4"/>
  <c r="O201" i="4"/>
  <c r="S200" i="4"/>
  <c r="O200" i="4"/>
  <c r="S199" i="4"/>
  <c r="O199" i="4"/>
  <c r="S198" i="4"/>
  <c r="O198" i="4"/>
  <c r="S197" i="4"/>
  <c r="O197" i="4"/>
  <c r="S196" i="4"/>
  <c r="O196" i="4"/>
  <c r="S195" i="4"/>
  <c r="O195" i="4"/>
  <c r="S194" i="4"/>
  <c r="O194" i="4"/>
  <c r="S193" i="4"/>
  <c r="O193" i="4"/>
  <c r="S192" i="4"/>
  <c r="O192" i="4"/>
  <c r="S191" i="4"/>
  <c r="O191" i="4"/>
  <c r="S190" i="4"/>
  <c r="O190" i="4"/>
  <c r="S189" i="4"/>
  <c r="O189" i="4"/>
  <c r="S188" i="4"/>
  <c r="O188" i="4"/>
  <c r="S186" i="4"/>
  <c r="O186" i="4"/>
  <c r="S185" i="4"/>
  <c r="O185" i="4"/>
  <c r="S184" i="4"/>
  <c r="O184" i="4"/>
  <c r="S183" i="4"/>
  <c r="O183" i="4"/>
  <c r="S182" i="4"/>
  <c r="O182" i="4"/>
  <c r="S181" i="4"/>
  <c r="O181" i="4"/>
  <c r="S180" i="4"/>
  <c r="O180" i="4"/>
  <c r="S179" i="4"/>
  <c r="O179" i="4"/>
  <c r="S178" i="4"/>
  <c r="O178" i="4"/>
  <c r="S177" i="4"/>
  <c r="O177" i="4"/>
  <c r="S176" i="4"/>
  <c r="O176" i="4"/>
  <c r="S171" i="4"/>
  <c r="O171" i="4"/>
  <c r="S170" i="4"/>
  <c r="O170" i="4"/>
  <c r="S167" i="4"/>
  <c r="O167" i="4"/>
  <c r="S166" i="4"/>
  <c r="O166" i="4"/>
  <c r="S165" i="4"/>
  <c r="O165" i="4"/>
  <c r="S164" i="4"/>
  <c r="O164" i="4"/>
  <c r="S163" i="4"/>
  <c r="O163" i="4"/>
  <c r="S162" i="4"/>
  <c r="O162" i="4"/>
  <c r="S160" i="4"/>
  <c r="O160" i="4"/>
  <c r="S159" i="4"/>
  <c r="O159" i="4"/>
  <c r="S158" i="4"/>
  <c r="O158" i="4"/>
  <c r="S157" i="4"/>
  <c r="O157" i="4"/>
  <c r="S156" i="4"/>
  <c r="O156" i="4"/>
  <c r="S155" i="4"/>
  <c r="O155" i="4"/>
  <c r="S154" i="4"/>
  <c r="O154" i="4"/>
  <c r="S153" i="4"/>
  <c r="O153" i="4"/>
  <c r="S152" i="4"/>
  <c r="O152" i="4"/>
  <c r="S151" i="4"/>
  <c r="O151" i="4"/>
  <c r="S149" i="4"/>
  <c r="O149" i="4"/>
  <c r="S148" i="4"/>
  <c r="O148" i="4"/>
  <c r="S147" i="4"/>
  <c r="O147" i="4"/>
  <c r="S146" i="4"/>
  <c r="O146" i="4"/>
  <c r="S145" i="4"/>
  <c r="O145" i="4"/>
  <c r="S144" i="4"/>
  <c r="O144" i="4"/>
  <c r="S143" i="4"/>
  <c r="O143" i="4"/>
  <c r="S142" i="4"/>
  <c r="O142" i="4"/>
  <c r="S141" i="4"/>
  <c r="O141" i="4"/>
  <c r="S140" i="4"/>
  <c r="O140" i="4"/>
  <c r="S139" i="4"/>
  <c r="O139" i="4"/>
  <c r="S138" i="4"/>
  <c r="O138" i="4"/>
  <c r="S137" i="4"/>
  <c r="O137" i="4"/>
  <c r="S136" i="4"/>
  <c r="O136" i="4"/>
  <c r="S135" i="4"/>
  <c r="O135" i="4"/>
  <c r="S132" i="4"/>
  <c r="O132" i="4"/>
  <c r="S131" i="4"/>
  <c r="O131" i="4"/>
  <c r="S130" i="4"/>
  <c r="O130" i="4"/>
  <c r="S129" i="4"/>
  <c r="O129" i="4"/>
  <c r="S128" i="4"/>
  <c r="O128" i="4"/>
  <c r="S127" i="4"/>
  <c r="O127" i="4"/>
  <c r="S126" i="4"/>
  <c r="O126" i="4"/>
  <c r="S125" i="4"/>
  <c r="O125" i="4"/>
  <c r="S124" i="4"/>
  <c r="O124" i="4"/>
  <c r="S122" i="4"/>
  <c r="O122" i="4"/>
  <c r="S121" i="4"/>
  <c r="O121" i="4"/>
  <c r="S120" i="4"/>
  <c r="O120" i="4"/>
  <c r="S119" i="4"/>
  <c r="O119" i="4"/>
  <c r="S118" i="4"/>
  <c r="O118" i="4"/>
  <c r="S117" i="4"/>
  <c r="O117" i="4"/>
  <c r="S116" i="4"/>
  <c r="O116" i="4"/>
  <c r="S115" i="4"/>
  <c r="O115" i="4"/>
  <c r="S113" i="4"/>
  <c r="O113" i="4"/>
  <c r="S112" i="4"/>
  <c r="O112" i="4"/>
  <c r="S111" i="4"/>
  <c r="O111" i="4"/>
  <c r="S110" i="4"/>
  <c r="O110" i="4"/>
  <c r="S109" i="4"/>
  <c r="O109" i="4"/>
  <c r="S107" i="4"/>
  <c r="O107" i="4"/>
  <c r="S106" i="4"/>
  <c r="O106" i="4"/>
  <c r="S103" i="4"/>
  <c r="O103" i="4"/>
  <c r="S102" i="4"/>
  <c r="O102" i="4"/>
  <c r="S101" i="4"/>
  <c r="O101" i="4"/>
  <c r="S100" i="4"/>
  <c r="O100" i="4"/>
  <c r="S99" i="4"/>
  <c r="O99" i="4"/>
  <c r="S97" i="4"/>
  <c r="O97" i="4"/>
  <c r="S96" i="4"/>
  <c r="O96" i="4"/>
  <c r="S95" i="4"/>
  <c r="O95" i="4"/>
  <c r="S93" i="4"/>
  <c r="O93" i="4"/>
  <c r="S92" i="4"/>
  <c r="O92" i="4"/>
  <c r="S91" i="4"/>
  <c r="O91" i="4"/>
  <c r="S90" i="4"/>
  <c r="O90" i="4"/>
  <c r="S89" i="4"/>
  <c r="O89" i="4"/>
  <c r="S88" i="4"/>
  <c r="O88" i="4"/>
  <c r="S87" i="4"/>
  <c r="O87" i="4"/>
  <c r="S86" i="4"/>
  <c r="O86" i="4"/>
  <c r="S84" i="4"/>
  <c r="O84" i="4"/>
  <c r="S83" i="4"/>
  <c r="O83" i="4"/>
  <c r="S82" i="4"/>
  <c r="O82" i="4"/>
  <c r="S81" i="4"/>
  <c r="O81" i="4"/>
  <c r="S80" i="4"/>
  <c r="O80" i="4"/>
  <c r="S79" i="4"/>
  <c r="O79" i="4"/>
  <c r="S78" i="4"/>
  <c r="O78" i="4"/>
  <c r="S77" i="4"/>
  <c r="O77" i="4"/>
  <c r="S76" i="4"/>
  <c r="O76" i="4"/>
  <c r="S74" i="4"/>
  <c r="O74" i="4"/>
  <c r="S73" i="4"/>
  <c r="O73" i="4"/>
  <c r="S72" i="4"/>
  <c r="O72" i="4"/>
  <c r="S71" i="4"/>
  <c r="O71" i="4"/>
  <c r="S70" i="4"/>
  <c r="O70" i="4"/>
  <c r="S69" i="4"/>
  <c r="O69" i="4"/>
  <c r="S68" i="4"/>
  <c r="O68" i="4"/>
  <c r="S67" i="4"/>
  <c r="O67" i="4"/>
  <c r="S66" i="4"/>
  <c r="O66" i="4"/>
  <c r="S65" i="4"/>
  <c r="O65" i="4"/>
  <c r="S64" i="4"/>
  <c r="O64" i="4"/>
  <c r="S63" i="4"/>
  <c r="O63" i="4"/>
  <c r="S62" i="4"/>
  <c r="O62" i="4"/>
  <c r="S61" i="4"/>
  <c r="O61" i="4"/>
  <c r="S60" i="4"/>
  <c r="O60" i="4"/>
  <c r="S59" i="4"/>
  <c r="O59" i="4"/>
  <c r="S58" i="4"/>
  <c r="O58" i="4"/>
  <c r="S57" i="4"/>
  <c r="O57" i="4"/>
  <c r="S56" i="4"/>
  <c r="O56" i="4"/>
  <c r="S55" i="4"/>
  <c r="O55" i="4"/>
  <c r="S54" i="4"/>
  <c r="O54" i="4"/>
  <c r="S53" i="4"/>
  <c r="O53" i="4"/>
  <c r="S52" i="4"/>
  <c r="O52" i="4"/>
  <c r="S51" i="4"/>
  <c r="O51" i="4"/>
  <c r="S50" i="4"/>
  <c r="O50" i="4"/>
  <c r="S49" i="4"/>
  <c r="O49" i="4"/>
  <c r="S48" i="4"/>
  <c r="O48" i="4"/>
  <c r="S47" i="4"/>
  <c r="O47" i="4"/>
  <c r="S46" i="4"/>
  <c r="O46" i="4"/>
  <c r="S45" i="4"/>
  <c r="O45" i="4"/>
  <c r="S44" i="4"/>
  <c r="O44" i="4"/>
  <c r="S43" i="4"/>
  <c r="O43" i="4"/>
  <c r="S41" i="4"/>
  <c r="O41" i="4"/>
  <c r="S40" i="4"/>
  <c r="O40" i="4"/>
  <c r="S39" i="4"/>
  <c r="O39" i="4"/>
  <c r="S37" i="4"/>
  <c r="O37" i="4"/>
  <c r="S36" i="4"/>
  <c r="O36" i="4"/>
  <c r="S35" i="4"/>
  <c r="O35" i="4"/>
  <c r="S34" i="4"/>
  <c r="O34" i="4"/>
  <c r="S33" i="4"/>
  <c r="O33" i="4"/>
  <c r="S32" i="4"/>
  <c r="O32" i="4"/>
  <c r="S31" i="4"/>
  <c r="O31" i="4"/>
  <c r="S30" i="4"/>
  <c r="O30" i="4"/>
  <c r="S28" i="4"/>
  <c r="O28" i="4"/>
  <c r="S27" i="4"/>
  <c r="O27" i="4"/>
  <c r="S26" i="4"/>
  <c r="O26" i="4"/>
  <c r="S25" i="4"/>
  <c r="O25" i="4"/>
  <c r="S24" i="4"/>
  <c r="O24" i="4"/>
  <c r="S23" i="4"/>
  <c r="O23" i="4"/>
  <c r="S22" i="4"/>
  <c r="O22" i="4"/>
  <c r="S21" i="4"/>
  <c r="O21" i="4"/>
  <c r="S20" i="4"/>
  <c r="O20" i="4"/>
  <c r="S19" i="4"/>
  <c r="O19" i="4"/>
  <c r="S18" i="4"/>
  <c r="O18" i="4"/>
  <c r="S17" i="4"/>
  <c r="O17" i="4"/>
  <c r="S16" i="4"/>
  <c r="O16" i="4"/>
  <c r="S15" i="4"/>
  <c r="O15" i="4"/>
  <c r="S14" i="4"/>
  <c r="O14" i="4"/>
  <c r="S13" i="4"/>
  <c r="O13" i="4"/>
  <c r="S12" i="4"/>
  <c r="O12" i="4"/>
  <c r="S11" i="4"/>
  <c r="O11" i="4"/>
  <c r="S10" i="4"/>
  <c r="O10" i="4"/>
  <c r="S9" i="4"/>
  <c r="O9" i="4"/>
  <c r="S8" i="4"/>
  <c r="O8" i="4"/>
  <c r="S7" i="4"/>
  <c r="O7" i="4"/>
  <c r="S6" i="4"/>
  <c r="O6" i="4"/>
  <c r="S5" i="4"/>
  <c r="O5" i="4"/>
  <c r="S4" i="4"/>
  <c r="O4" i="4"/>
  <c r="S3" i="4"/>
  <c r="O3" i="4"/>
  <c r="S2" i="4"/>
  <c r="O2" i="4"/>
  <c r="B376" i="4" l="1"/>
  <c r="T376" i="4"/>
  <c r="U376" i="4"/>
  <c r="I376" i="4"/>
  <c r="H376" i="4"/>
  <c r="K376" i="4"/>
  <c r="J376" i="4"/>
  <c r="G376" i="4"/>
  <c r="E376" i="4"/>
  <c r="F376" i="4"/>
  <c r="A401" i="4"/>
  <c r="U400" i="4"/>
  <c r="B400" i="4"/>
  <c r="T400" i="4"/>
  <c r="I400" i="4"/>
  <c r="H400" i="4"/>
  <c r="K400" i="4"/>
  <c r="J400" i="4"/>
  <c r="G400" i="4"/>
  <c r="E400" i="4"/>
  <c r="F400" i="4"/>
  <c r="A377" i="4"/>
  <c r="A378" i="4" s="1"/>
  <c r="E377" i="4"/>
  <c r="I377" i="4"/>
  <c r="J377" i="4"/>
  <c r="K377" i="4"/>
  <c r="G377" i="4"/>
  <c r="AT331" i="3"/>
  <c r="AU331" i="3" s="1"/>
  <c r="AV331" i="3" s="1"/>
  <c r="A331" i="3"/>
  <c r="A330" i="3"/>
  <c r="A63" i="3"/>
  <c r="AT328" i="3"/>
  <c r="AU328" i="3" s="1"/>
  <c r="A328" i="3"/>
  <c r="AT325" i="3"/>
  <c r="AU325" i="3" s="1"/>
  <c r="AV325" i="3" s="1"/>
  <c r="A325" i="3"/>
  <c r="A270" i="3"/>
  <c r="A274" i="3" s="1"/>
  <c r="A321" i="3" s="1"/>
  <c r="A322" i="3" s="1"/>
  <c r="AT319" i="3"/>
  <c r="AU319" i="3" s="1"/>
  <c r="AT318" i="3"/>
  <c r="AU318" i="3" s="1"/>
  <c r="AT317" i="3"/>
  <c r="AU317" i="3" s="1"/>
  <c r="AT320" i="3"/>
  <c r="AU320" i="3" s="1"/>
  <c r="A320" i="3"/>
  <c r="AT309" i="3"/>
  <c r="AU309" i="3" s="1"/>
  <c r="AT307" i="3"/>
  <c r="AU307" i="3" s="1"/>
  <c r="AT305" i="3"/>
  <c r="AU305" i="3" s="1"/>
  <c r="AT299" i="3"/>
  <c r="AU299" i="3" s="1"/>
  <c r="AV296" i="3" s="1"/>
  <c r="AT292" i="3"/>
  <c r="AU292" i="3" s="1"/>
  <c r="AV292" i="3" s="1"/>
  <c r="A292" i="3"/>
  <c r="AT290" i="3"/>
  <c r="AU290" i="3" s="1"/>
  <c r="AT284" i="3"/>
  <c r="AU284" i="3" s="1"/>
  <c r="AV282" i="3" s="1"/>
  <c r="AX278" i="3"/>
  <c r="AX277" i="3"/>
  <c r="AX273" i="3"/>
  <c r="AX279" i="3"/>
  <c r="AX272" i="3"/>
  <c r="AX276" i="3"/>
  <c r="AX275" i="3"/>
  <c r="AX271" i="3"/>
  <c r="AX268" i="3"/>
  <c r="AX269" i="3"/>
  <c r="AX267" i="3"/>
  <c r="AX266" i="3"/>
  <c r="AX265" i="3"/>
  <c r="AX264" i="3"/>
  <c r="AX263" i="3"/>
  <c r="AX262" i="3"/>
  <c r="AX258" i="3"/>
  <c r="AX257" i="3"/>
  <c r="AX261" i="3"/>
  <c r="AX260" i="3"/>
  <c r="AX259" i="3"/>
  <c r="AX256" i="3"/>
  <c r="AX255" i="3"/>
  <c r="AX254" i="3"/>
  <c r="AX253" i="3"/>
  <c r="AX250" i="3"/>
  <c r="AX252" i="3"/>
  <c r="AX251" i="3"/>
  <c r="AX248" i="3"/>
  <c r="AX249" i="3"/>
  <c r="AX244" i="3"/>
  <c r="AX246" i="3"/>
  <c r="AX245" i="3"/>
  <c r="AX247" i="3"/>
  <c r="AX242" i="3"/>
  <c r="AX243" i="3"/>
  <c r="AX241" i="3"/>
  <c r="AX240" i="3"/>
  <c r="AX239" i="3"/>
  <c r="AX238" i="3"/>
  <c r="AX237" i="3"/>
  <c r="AX236" i="3"/>
  <c r="AX230" i="3"/>
  <c r="AX235" i="3"/>
  <c r="AX234" i="3"/>
  <c r="AX233" i="3"/>
  <c r="AX232" i="3"/>
  <c r="AX229" i="3"/>
  <c r="AX227" i="3"/>
  <c r="AX228" i="3"/>
  <c r="AX231" i="3"/>
  <c r="AX226" i="3"/>
  <c r="AX225" i="3"/>
  <c r="AX224" i="3"/>
  <c r="AX221" i="3"/>
  <c r="AX217" i="3"/>
  <c r="AX216" i="3"/>
  <c r="AX223" i="3"/>
  <c r="AX218" i="3"/>
  <c r="AX222" i="3"/>
  <c r="AX220" i="3"/>
  <c r="AX219" i="3"/>
  <c r="AX215" i="3"/>
  <c r="AX213" i="3"/>
  <c r="AX214" i="3"/>
  <c r="AX212" i="3"/>
  <c r="AX211" i="3"/>
  <c r="AX209" i="3"/>
  <c r="AX210" i="3"/>
  <c r="AX208" i="3"/>
  <c r="AX207" i="3"/>
  <c r="AT206" i="3"/>
  <c r="AU206" i="3" s="1"/>
  <c r="AX206" i="3" s="1"/>
  <c r="AX205" i="3"/>
  <c r="AX203" i="3"/>
  <c r="AX204" i="3"/>
  <c r="AX202" i="3"/>
  <c r="AX201" i="3"/>
  <c r="AX200" i="3"/>
  <c r="AT199" i="3"/>
  <c r="AU199" i="3" s="1"/>
  <c r="AX199" i="3" s="1"/>
  <c r="AX198" i="3"/>
  <c r="AX197" i="3"/>
  <c r="AX196" i="3"/>
  <c r="AX193" i="3"/>
  <c r="AX195" i="3"/>
  <c r="AX192" i="3"/>
  <c r="AX194" i="3"/>
  <c r="AX187" i="3"/>
  <c r="AX191" i="3"/>
  <c r="AX190" i="3"/>
  <c r="AX186" i="3"/>
  <c r="AX185" i="3"/>
  <c r="AX188" i="3"/>
  <c r="AX189" i="3"/>
  <c r="AX184" i="3"/>
  <c r="AX183" i="3"/>
  <c r="AX178" i="3"/>
  <c r="AT178" i="3"/>
  <c r="AX182" i="3"/>
  <c r="AX177" i="3"/>
  <c r="AX180" i="3"/>
  <c r="AX179" i="3"/>
  <c r="AX181" i="3"/>
  <c r="AX173" i="3"/>
  <c r="AT173" i="3"/>
  <c r="AX176" i="3"/>
  <c r="AT176" i="3"/>
  <c r="AX175" i="3"/>
  <c r="AV175" i="3"/>
  <c r="AT175" i="3"/>
  <c r="AX172" i="3"/>
  <c r="AX167" i="3"/>
  <c r="AT167" i="3"/>
  <c r="AX171" i="3"/>
  <c r="AX166" i="3"/>
  <c r="AV166" i="3"/>
  <c r="AT166" i="3"/>
  <c r="AX165" i="3"/>
  <c r="AX170" i="3"/>
  <c r="AV170" i="3"/>
  <c r="AX164" i="3"/>
  <c r="AV164" i="3"/>
  <c r="AX169" i="3"/>
  <c r="AX174" i="3"/>
  <c r="AX168" i="3"/>
  <c r="AX163" i="3"/>
  <c r="AX159" i="3"/>
  <c r="AX158" i="3"/>
  <c r="AX162" i="3"/>
  <c r="AX155" i="3"/>
  <c r="AV155" i="3"/>
  <c r="AT155" i="3"/>
  <c r="AX157" i="3"/>
  <c r="AV157" i="3"/>
  <c r="AT157" i="3"/>
  <c r="AX161" i="3"/>
  <c r="AT161" i="3"/>
  <c r="AX156" i="3"/>
  <c r="AT154" i="3"/>
  <c r="AX160" i="3"/>
  <c r="AV160" i="3"/>
  <c r="AX153" i="3"/>
  <c r="AX152" i="3"/>
  <c r="AX149" i="3"/>
  <c r="AX148" i="3"/>
  <c r="AX151" i="3"/>
  <c r="AT151" i="3"/>
  <c r="AX147" i="3"/>
  <c r="AX150" i="3"/>
  <c r="AX146" i="3"/>
  <c r="AT146" i="3"/>
  <c r="AX145" i="3"/>
  <c r="AX144" i="3"/>
  <c r="AX143" i="3"/>
  <c r="AX142" i="3"/>
  <c r="AT142" i="3"/>
  <c r="AX141" i="3"/>
  <c r="AT141" i="3"/>
  <c r="AX140" i="3"/>
  <c r="AX139" i="3"/>
  <c r="AX132" i="3"/>
  <c r="AX138" i="3"/>
  <c r="AT138" i="3"/>
  <c r="AX131" i="3"/>
  <c r="AX137" i="3"/>
  <c r="AX130" i="3"/>
  <c r="AX136" i="3"/>
  <c r="AX129" i="3"/>
  <c r="AX135" i="3"/>
  <c r="AX134" i="3"/>
  <c r="AX133" i="3"/>
  <c r="AT133" i="3"/>
  <c r="AX128" i="3"/>
  <c r="AX127" i="3"/>
  <c r="AT127" i="3"/>
  <c r="AX125" i="3"/>
  <c r="AT125" i="3"/>
  <c r="AX126" i="3"/>
  <c r="AX124" i="3"/>
  <c r="AX123" i="3"/>
  <c r="AT123" i="3"/>
  <c r="AX122" i="3"/>
  <c r="AX117" i="3"/>
  <c r="AT117" i="3"/>
  <c r="AX120" i="3"/>
  <c r="AX121" i="3"/>
  <c r="AX119" i="3"/>
  <c r="AX116" i="3"/>
  <c r="AX118" i="3"/>
  <c r="AX115" i="3"/>
  <c r="AX113" i="3"/>
  <c r="AX112" i="3"/>
  <c r="AT112" i="3"/>
  <c r="AX111" i="3"/>
  <c r="AX114" i="3"/>
  <c r="AX110" i="3"/>
  <c r="AT110" i="3"/>
  <c r="AX108" i="3"/>
  <c r="AX107" i="3"/>
  <c r="AX106" i="3"/>
  <c r="AX105" i="3"/>
  <c r="AX104" i="3"/>
  <c r="AT104" i="3"/>
  <c r="AX103" i="3"/>
  <c r="AX102" i="3"/>
  <c r="AX94" i="3"/>
  <c r="AX93" i="3"/>
  <c r="AX101" i="3"/>
  <c r="AT101" i="3"/>
  <c r="AX98" i="3"/>
  <c r="AT98" i="3"/>
  <c r="AX92" i="3"/>
  <c r="AT92" i="3"/>
  <c r="AX97" i="3"/>
  <c r="AX91" i="3"/>
  <c r="AX100" i="3"/>
  <c r="AX96" i="3"/>
  <c r="AT96" i="3"/>
  <c r="AX90" i="3"/>
  <c r="AX99" i="3"/>
  <c r="AT99" i="3"/>
  <c r="AX95" i="3"/>
  <c r="AX89" i="3"/>
  <c r="AX88" i="3"/>
  <c r="AX87" i="3"/>
  <c r="AT87" i="3"/>
  <c r="AX86" i="3"/>
  <c r="AX85" i="3"/>
  <c r="AT85" i="3"/>
  <c r="AX84" i="3"/>
  <c r="AV83" i="3"/>
  <c r="AU83" i="3"/>
  <c r="AX83" i="3" s="1"/>
  <c r="AX82" i="3"/>
  <c r="AY82" i="3" s="1"/>
  <c r="AV82" i="3"/>
  <c r="AU81" i="3"/>
  <c r="AX81" i="3" s="1"/>
  <c r="AU79" i="3"/>
  <c r="AU78" i="3"/>
  <c r="AX78" i="3" s="1"/>
  <c r="AU80" i="3"/>
  <c r="AX80" i="3" s="1"/>
  <c r="AX77" i="3"/>
  <c r="AV77" i="3"/>
  <c r="AX75" i="3"/>
  <c r="AV75" i="3"/>
  <c r="AU76" i="3"/>
  <c r="AX76" i="3" s="1"/>
  <c r="AX74" i="3"/>
  <c r="AV74" i="3"/>
  <c r="AX73" i="3"/>
  <c r="AX72" i="3"/>
  <c r="AV72" i="3"/>
  <c r="AX71" i="3"/>
  <c r="AX70" i="3"/>
  <c r="AV70" i="3"/>
  <c r="AU69" i="3"/>
  <c r="AX69" i="3" s="1"/>
  <c r="AT69" i="3"/>
  <c r="AX68" i="3"/>
  <c r="AV68" i="3"/>
  <c r="AX67" i="3"/>
  <c r="AX66" i="3"/>
  <c r="AV66" i="3"/>
  <c r="AU65" i="3"/>
  <c r="AV65" i="3" s="1"/>
  <c r="AU64" i="3"/>
  <c r="AU61" i="3"/>
  <c r="AX61" i="3" s="1"/>
  <c r="AT61" i="3"/>
  <c r="AX60" i="3"/>
  <c r="AX62" i="3"/>
  <c r="AV62" i="3"/>
  <c r="AT62" i="3"/>
  <c r="AX59" i="3"/>
  <c r="AX57" i="3"/>
  <c r="AV57" i="3"/>
  <c r="AX56" i="3"/>
  <c r="AV56" i="3"/>
  <c r="AX58" i="3"/>
  <c r="AV58" i="3"/>
  <c r="AX55" i="3"/>
  <c r="AV55" i="3"/>
  <c r="AX53" i="3"/>
  <c r="AU52" i="3"/>
  <c r="AX52" i="3" s="1"/>
  <c r="AX54" i="3"/>
  <c r="AV54" i="3"/>
  <c r="AX51" i="3"/>
  <c r="AV51" i="3"/>
  <c r="AU48" i="3"/>
  <c r="AV50" i="3" s="1"/>
  <c r="AT48" i="3"/>
  <c r="AX50" i="3"/>
  <c r="AX49" i="3"/>
  <c r="AX47" i="3"/>
  <c r="AV47" i="3"/>
  <c r="AU46" i="3"/>
  <c r="AV45" i="3" s="1"/>
  <c r="AX45" i="3"/>
  <c r="AX43" i="3"/>
  <c r="AX44" i="3"/>
  <c r="AV44" i="3"/>
  <c r="AX42" i="3"/>
  <c r="AV42" i="3"/>
  <c r="AT42" i="3"/>
  <c r="AV41" i="3"/>
  <c r="AU41" i="3"/>
  <c r="AX41" i="3" s="1"/>
  <c r="AX109" i="3"/>
  <c r="AU40" i="3"/>
  <c r="AV39" i="3" s="1"/>
  <c r="AT40" i="3"/>
  <c r="AX39" i="3"/>
  <c r="AU38" i="3"/>
  <c r="AX38" i="3" s="1"/>
  <c r="AT38" i="3"/>
  <c r="AU37" i="3"/>
  <c r="AX37" i="3" s="1"/>
  <c r="AT37" i="3"/>
  <c r="AU36" i="3"/>
  <c r="AX36" i="3" s="1"/>
  <c r="AT36" i="3"/>
  <c r="AU35" i="3"/>
  <c r="AT35" i="3"/>
  <c r="AU34" i="3"/>
  <c r="AX34" i="3" s="1"/>
  <c r="AT34" i="3"/>
  <c r="AX32" i="3"/>
  <c r="AV32" i="3"/>
  <c r="AU33" i="3"/>
  <c r="AT33" i="3"/>
  <c r="AX29" i="3"/>
  <c r="AX26" i="3"/>
  <c r="AU25" i="3"/>
  <c r="AX25" i="3" s="1"/>
  <c r="AU28" i="3"/>
  <c r="AT28" i="3"/>
  <c r="AU22" i="3"/>
  <c r="AV22" i="3" s="1"/>
  <c r="AT22" i="3"/>
  <c r="AU31" i="3"/>
  <c r="AX31" i="3" s="1"/>
  <c r="AT31" i="3"/>
  <c r="AX24" i="3"/>
  <c r="AU23" i="3"/>
  <c r="AU30" i="3"/>
  <c r="AX30" i="3" s="1"/>
  <c r="AT30" i="3"/>
  <c r="AU27" i="3"/>
  <c r="AX27" i="3" s="1"/>
  <c r="AT27" i="3"/>
  <c r="AX21" i="3"/>
  <c r="AU20" i="3"/>
  <c r="AX20" i="3" s="1"/>
  <c r="AT20" i="3"/>
  <c r="AX19" i="3"/>
  <c r="AU16" i="3"/>
  <c r="AX16" i="3" s="1"/>
  <c r="AX18" i="3"/>
  <c r="AX15" i="3"/>
  <c r="AU17" i="3"/>
  <c r="AX17" i="3" s="1"/>
  <c r="AT17" i="3"/>
  <c r="AU14" i="3"/>
  <c r="AX14" i="3" s="1"/>
  <c r="AT14" i="3"/>
  <c r="AX13" i="3"/>
  <c r="AX12" i="3"/>
  <c r="AX11" i="3"/>
  <c r="AV11" i="3"/>
  <c r="AX10" i="3"/>
  <c r="AV10" i="3"/>
  <c r="AX9" i="3"/>
  <c r="AX8" i="3"/>
  <c r="AU7" i="3"/>
  <c r="AX7" i="3" s="1"/>
  <c r="AT7" i="3"/>
  <c r="AX6" i="3"/>
  <c r="AX5" i="3"/>
  <c r="AX4" i="3"/>
  <c r="AV4" i="3"/>
  <c r="AC2" i="3"/>
  <c r="F377" i="4" l="1"/>
  <c r="H377" i="4"/>
  <c r="AV305" i="3"/>
  <c r="AV313" i="3"/>
  <c r="AV35" i="3"/>
  <c r="AV78" i="3"/>
  <c r="AV18" i="3"/>
  <c r="AV28" i="3"/>
  <c r="AV60" i="3"/>
  <c r="AX22" i="3"/>
  <c r="AV26" i="3"/>
  <c r="AX35" i="3"/>
  <c r="AY35" i="3" s="1"/>
  <c r="AV20" i="3"/>
  <c r="AX64" i="3"/>
  <c r="AV33" i="3"/>
  <c r="AX33" i="3"/>
  <c r="AY30" i="3" s="1"/>
  <c r="AV6" i="3"/>
  <c r="AY81" i="3"/>
  <c r="AY20" i="3"/>
  <c r="T377" i="4"/>
  <c r="B377" i="4"/>
  <c r="U377" i="4"/>
  <c r="B378" i="4"/>
  <c r="T378" i="4"/>
  <c r="U378" i="4"/>
  <c r="A402" i="4"/>
  <c r="U401" i="4"/>
  <c r="B401" i="4"/>
  <c r="T401" i="4"/>
  <c r="I401" i="4"/>
  <c r="E401" i="4"/>
  <c r="H401" i="4"/>
  <c r="F401" i="4"/>
  <c r="J401" i="4"/>
  <c r="G401" i="4"/>
  <c r="K401" i="4"/>
  <c r="AY72" i="3"/>
  <c r="AY18" i="3"/>
  <c r="AY37" i="3"/>
  <c r="AY66" i="3"/>
  <c r="A379" i="4"/>
  <c r="E378" i="4"/>
  <c r="H378" i="4"/>
  <c r="J378" i="4"/>
  <c r="I378" i="4"/>
  <c r="K378" i="4"/>
  <c r="F378" i="4"/>
  <c r="G378" i="4"/>
  <c r="AY10" i="3"/>
  <c r="AY52" i="3"/>
  <c r="AY42" i="3"/>
  <c r="AY60" i="3"/>
  <c r="AY11" i="3"/>
  <c r="AY6" i="3"/>
  <c r="AY15" i="3"/>
  <c r="AX65" i="3"/>
  <c r="AY65" i="3" s="1"/>
  <c r="AV52" i="3"/>
  <c r="AX46" i="3"/>
  <c r="AY45" i="3" s="1"/>
  <c r="AV37" i="3"/>
  <c r="AV48" i="3"/>
  <c r="AV69" i="3"/>
  <c r="AX28" i="3"/>
  <c r="AY28" i="3" s="1"/>
  <c r="AV81" i="3"/>
  <c r="AX79" i="3"/>
  <c r="AY78" i="3" s="1"/>
  <c r="AX48" i="3"/>
  <c r="AY50" i="3" s="1"/>
  <c r="AV15" i="3"/>
  <c r="AV30" i="3"/>
  <c r="AV76" i="3"/>
  <c r="AX40" i="3"/>
  <c r="AY39" i="3" s="1"/>
  <c r="AY26" i="3" l="1"/>
  <c r="AY33" i="3"/>
  <c r="AY58" i="3"/>
  <c r="A403" i="4"/>
  <c r="U402" i="4"/>
  <c r="B402" i="4"/>
  <c r="T402" i="4"/>
  <c r="I402" i="4"/>
  <c r="F402" i="4"/>
  <c r="K402" i="4"/>
  <c r="J402" i="4"/>
  <c r="H402" i="4"/>
  <c r="G402" i="4"/>
  <c r="E402" i="4"/>
  <c r="T379" i="4"/>
  <c r="U379" i="4"/>
  <c r="B379" i="4"/>
  <c r="A380" i="4"/>
  <c r="H379" i="4"/>
  <c r="F379" i="4"/>
  <c r="J379" i="4"/>
  <c r="I379" i="4"/>
  <c r="K379" i="4"/>
  <c r="E379" i="4"/>
  <c r="G379" i="4"/>
  <c r="V255" i="1"/>
  <c r="Q255" i="1"/>
  <c r="V259" i="1"/>
  <c r="Q259" i="1"/>
  <c r="V258" i="1"/>
  <c r="Q258" i="1"/>
  <c r="V254" i="1"/>
  <c r="Q254" i="1"/>
  <c r="V253" i="1"/>
  <c r="Q253" i="1"/>
  <c r="V250" i="1"/>
  <c r="U179" i="3" s="1"/>
  <c r="Q250" i="1"/>
  <c r="P179" i="3" s="1"/>
  <c r="V238" i="1"/>
  <c r="Q238" i="1"/>
  <c r="V232" i="1"/>
  <c r="U143" i="3" s="1"/>
  <c r="Q232" i="1"/>
  <c r="P143" i="3" s="1"/>
  <c r="V230" i="1"/>
  <c r="U142" i="3" s="1"/>
  <c r="Q230" i="1"/>
  <c r="P142" i="3" s="1"/>
  <c r="V229" i="1"/>
  <c r="Q229" i="1"/>
  <c r="V227" i="1"/>
  <c r="Q227" i="1"/>
  <c r="V223" i="1"/>
  <c r="Q223" i="1"/>
  <c r="V222" i="1"/>
  <c r="Q222" i="1"/>
  <c r="V274" i="1"/>
  <c r="Q274" i="1"/>
  <c r="V252" i="1"/>
  <c r="U180" i="3" s="1"/>
  <c r="Q252" i="1"/>
  <c r="P180" i="3" s="1"/>
  <c r="V248" i="1"/>
  <c r="Q248" i="1"/>
  <c r="V247" i="1"/>
  <c r="Q247" i="1"/>
  <c r="U86" i="3"/>
  <c r="P86" i="3"/>
  <c r="V48" i="1"/>
  <c r="Q48" i="1"/>
  <c r="V36" i="1"/>
  <c r="Q36" i="1"/>
  <c r="V34" i="1"/>
  <c r="Q34" i="1"/>
  <c r="V27" i="1"/>
  <c r="Q27" i="1"/>
  <c r="V22" i="1"/>
  <c r="Q22" i="1"/>
  <c r="V9" i="1"/>
  <c r="Q9" i="1"/>
  <c r="V8" i="1"/>
  <c r="Q8" i="1"/>
  <c r="V3" i="1"/>
  <c r="Q3" i="1"/>
  <c r="V275" i="1"/>
  <c r="U210" i="3" s="1"/>
  <c r="Q275" i="1"/>
  <c r="P210" i="3" s="1"/>
  <c r="V273" i="1"/>
  <c r="Q273" i="1"/>
  <c r="V272" i="1"/>
  <c r="Q272" i="1"/>
  <c r="V270" i="1"/>
  <c r="Q270" i="1"/>
  <c r="V269" i="1"/>
  <c r="Q269" i="1"/>
  <c r="V268" i="1"/>
  <c r="Q268" i="1"/>
  <c r="V267" i="1"/>
  <c r="Q267" i="1"/>
  <c r="V266" i="1"/>
  <c r="U198" i="3" s="1"/>
  <c r="Q266" i="1"/>
  <c r="P198" i="3" s="1"/>
  <c r="V265" i="1"/>
  <c r="Q265" i="1"/>
  <c r="V264" i="1"/>
  <c r="U194" i="3" s="1"/>
  <c r="Q264" i="1"/>
  <c r="P194" i="3" s="1"/>
  <c r="V263" i="1"/>
  <c r="Q263" i="1"/>
  <c r="V262" i="1"/>
  <c r="Q262" i="1"/>
  <c r="V257" i="1"/>
  <c r="Q257" i="1"/>
  <c r="V256" i="1"/>
  <c r="Q256" i="1"/>
  <c r="V249" i="1"/>
  <c r="Q249" i="1"/>
  <c r="V246" i="1"/>
  <c r="Q246" i="1"/>
  <c r="V245" i="1"/>
  <c r="Q245" i="1"/>
  <c r="V244" i="1"/>
  <c r="Q244" i="1"/>
  <c r="V243" i="1"/>
  <c r="U163" i="3" s="1"/>
  <c r="Q243" i="1"/>
  <c r="P163" i="3" s="1"/>
  <c r="V242" i="1"/>
  <c r="Q242" i="1"/>
  <c r="V240" i="1"/>
  <c r="Q240" i="1"/>
  <c r="V239" i="1"/>
  <c r="Q239" i="1"/>
  <c r="V237" i="1"/>
  <c r="Q237" i="1"/>
  <c r="V236" i="1"/>
  <c r="Q236" i="1"/>
  <c r="V235" i="1"/>
  <c r="Q235" i="1"/>
  <c r="V233" i="1"/>
  <c r="Q233" i="1"/>
  <c r="V228" i="1"/>
  <c r="Q228" i="1"/>
  <c r="V226" i="1"/>
  <c r="Q226" i="1"/>
  <c r="V225" i="1"/>
  <c r="Q225" i="1"/>
  <c r="V224" i="1"/>
  <c r="Q224" i="1"/>
  <c r="V220" i="1"/>
  <c r="Q220" i="1"/>
  <c r="U139" i="3"/>
  <c r="P139" i="3"/>
  <c r="V209" i="1"/>
  <c r="Q209" i="1"/>
  <c r="V208" i="1"/>
  <c r="Q208" i="1"/>
  <c r="V207" i="1"/>
  <c r="Q207" i="1"/>
  <c r="V206" i="1"/>
  <c r="Q206" i="1"/>
  <c r="Q205" i="1"/>
  <c r="V204" i="1"/>
  <c r="Q204" i="1"/>
  <c r="V203" i="1"/>
  <c r="Q203" i="1"/>
  <c r="V202" i="1"/>
  <c r="Q202" i="1"/>
  <c r="V200" i="1"/>
  <c r="Q200" i="1"/>
  <c r="U123" i="3"/>
  <c r="P123" i="3"/>
  <c r="U122" i="3"/>
  <c r="P122" i="3"/>
  <c r="U121" i="3"/>
  <c r="P121" i="3"/>
  <c r="U115" i="3"/>
  <c r="P115" i="3"/>
  <c r="U114" i="3"/>
  <c r="P114" i="3"/>
  <c r="U109" i="3"/>
  <c r="P109" i="3"/>
  <c r="U106" i="3"/>
  <c r="P106" i="3"/>
  <c r="U105" i="3"/>
  <c r="P105" i="3"/>
  <c r="U104" i="3"/>
  <c r="P104" i="3"/>
  <c r="U88" i="3"/>
  <c r="P88" i="3"/>
  <c r="U87" i="3"/>
  <c r="P87" i="3"/>
  <c r="U85" i="3"/>
  <c r="P85" i="3"/>
  <c r="U82" i="3"/>
  <c r="P82" i="3"/>
  <c r="U77" i="3"/>
  <c r="P77" i="3"/>
  <c r="U76" i="3"/>
  <c r="P76" i="3"/>
  <c r="U75" i="3"/>
  <c r="P75" i="3"/>
  <c r="U74" i="3"/>
  <c r="P74" i="3"/>
  <c r="U70" i="3"/>
  <c r="P70" i="3"/>
  <c r="U69" i="3"/>
  <c r="P69" i="3"/>
  <c r="U68" i="3"/>
  <c r="P68" i="3"/>
  <c r="U62" i="3"/>
  <c r="P62" i="3"/>
  <c r="U57" i="3"/>
  <c r="P57" i="3"/>
  <c r="U56" i="3"/>
  <c r="P56" i="3"/>
  <c r="U55" i="3"/>
  <c r="P55" i="3"/>
  <c r="U54" i="3"/>
  <c r="P54" i="3"/>
  <c r="U51" i="3"/>
  <c r="P51" i="3"/>
  <c r="U48" i="3"/>
  <c r="P48" i="3"/>
  <c r="U47" i="3"/>
  <c r="P47" i="3"/>
  <c r="U44" i="3"/>
  <c r="P44" i="3"/>
  <c r="U41" i="3"/>
  <c r="P41" i="3"/>
  <c r="V99" i="1"/>
  <c r="Q99" i="1"/>
  <c r="V98" i="1"/>
  <c r="Q98" i="1"/>
  <c r="V97" i="1"/>
  <c r="Q97" i="1"/>
  <c r="V96" i="1"/>
  <c r="Q96" i="1"/>
  <c r="V95" i="1"/>
  <c r="Q95" i="1"/>
  <c r="V93" i="1"/>
  <c r="Q93" i="1"/>
  <c r="V92" i="1"/>
  <c r="Q92" i="1"/>
  <c r="V90" i="1"/>
  <c r="Q90" i="1"/>
  <c r="V89" i="1"/>
  <c r="Q89" i="1"/>
  <c r="V88" i="1"/>
  <c r="Q88" i="1"/>
  <c r="V87" i="1"/>
  <c r="Q87" i="1"/>
  <c r="V86" i="1"/>
  <c r="Q86" i="1"/>
  <c r="V85" i="1"/>
  <c r="Q85" i="1"/>
  <c r="V84" i="1"/>
  <c r="Q84" i="1"/>
  <c r="V82" i="1"/>
  <c r="Q82" i="1"/>
  <c r="V79" i="1"/>
  <c r="Q79" i="1"/>
  <c r="V78" i="1"/>
  <c r="Q78" i="1"/>
  <c r="V76" i="1"/>
  <c r="Q76" i="1"/>
  <c r="V74" i="1"/>
  <c r="Q74" i="1"/>
  <c r="V72" i="1"/>
  <c r="Q72" i="1"/>
  <c r="V70" i="1"/>
  <c r="Q70" i="1"/>
  <c r="V68" i="1"/>
  <c r="Q68" i="1"/>
  <c r="V67" i="1"/>
  <c r="Q67" i="1"/>
  <c r="V66" i="1"/>
  <c r="Q66" i="1"/>
  <c r="V64" i="1"/>
  <c r="Q64" i="1"/>
  <c r="V63" i="1"/>
  <c r="Q63" i="1"/>
  <c r="V62" i="1"/>
  <c r="Q62" i="1"/>
  <c r="V60" i="1"/>
  <c r="Q60" i="1"/>
  <c r="V59" i="1"/>
  <c r="Q59" i="1"/>
  <c r="V57" i="1"/>
  <c r="Q57" i="1"/>
  <c r="V56" i="1"/>
  <c r="Q56" i="1"/>
  <c r="V55" i="1"/>
  <c r="Q55" i="1"/>
  <c r="V54" i="1"/>
  <c r="Q54" i="1"/>
  <c r="V52" i="1"/>
  <c r="Q52" i="1"/>
  <c r="V50" i="1"/>
  <c r="Q50" i="1"/>
  <c r="V47" i="1"/>
  <c r="Q47" i="1"/>
  <c r="V46" i="1"/>
  <c r="U32" i="3" s="1"/>
  <c r="Q46" i="1"/>
  <c r="P32" i="3" s="1"/>
  <c r="V44" i="1"/>
  <c r="Q44" i="1"/>
  <c r="V43" i="1"/>
  <c r="Q43" i="1"/>
  <c r="V42" i="1"/>
  <c r="Q42" i="1"/>
  <c r="V40" i="1"/>
  <c r="Q40" i="1"/>
  <c r="V39" i="1"/>
  <c r="Q39" i="1"/>
  <c r="V38" i="1"/>
  <c r="Q38" i="1"/>
  <c r="V37" i="1"/>
  <c r="Q37" i="1"/>
  <c r="V32" i="1"/>
  <c r="Q32" i="1"/>
  <c r="V30" i="1"/>
  <c r="Q30" i="1"/>
  <c r="V29" i="1"/>
  <c r="Q29" i="1"/>
  <c r="V28" i="1"/>
  <c r="Q28" i="1"/>
  <c r="V26" i="1"/>
  <c r="Q26" i="1"/>
  <c r="V25" i="1"/>
  <c r="U22" i="3" s="1"/>
  <c r="Q25" i="1"/>
  <c r="P22" i="3" s="1"/>
  <c r="V24" i="1"/>
  <c r="Q24" i="1"/>
  <c r="V23" i="1"/>
  <c r="Q23" i="1"/>
  <c r="U13" i="3"/>
  <c r="P13" i="3"/>
  <c r="V7" i="1"/>
  <c r="Q7" i="1"/>
  <c r="V6" i="1"/>
  <c r="Q6" i="1"/>
  <c r="V5" i="1"/>
  <c r="Q5" i="1"/>
  <c r="V2" i="1"/>
  <c r="Q2" i="1"/>
  <c r="U110" i="3"/>
  <c r="P110" i="3"/>
  <c r="V94" i="1"/>
  <c r="Q94" i="1"/>
  <c r="V83" i="1"/>
  <c r="Q83" i="1"/>
  <c r="V80" i="1"/>
  <c r="Q80" i="1"/>
  <c r="V77" i="1"/>
  <c r="Q77" i="1"/>
  <c r="V75" i="1"/>
  <c r="Q75" i="1"/>
  <c r="V73" i="1"/>
  <c r="Q73" i="1"/>
  <c r="V69" i="1"/>
  <c r="Q69" i="1"/>
  <c r="V65" i="1"/>
  <c r="Q65" i="1"/>
  <c r="V58" i="1"/>
  <c r="Q58" i="1"/>
  <c r="V53" i="1"/>
  <c r="Q53" i="1"/>
  <c r="V49" i="1"/>
  <c r="Q49" i="1"/>
  <c r="V45" i="1"/>
  <c r="Q45" i="1"/>
  <c r="V35" i="1"/>
  <c r="Q35" i="1"/>
  <c r="V33" i="1"/>
  <c r="Q33" i="1"/>
  <c r="V20" i="1"/>
  <c r="Q20" i="1"/>
  <c r="V4" i="1"/>
  <c r="Q4" i="1"/>
  <c r="T380" i="4" l="1"/>
  <c r="U380" i="4"/>
  <c r="B380" i="4"/>
  <c r="A404" i="4"/>
  <c r="U403" i="4"/>
  <c r="B403" i="4"/>
  <c r="T403" i="4"/>
  <c r="E403" i="4"/>
  <c r="K403" i="4"/>
  <c r="J403" i="4"/>
  <c r="I403" i="4"/>
  <c r="H403" i="4"/>
  <c r="G403" i="4"/>
  <c r="F403" i="4"/>
  <c r="P124" i="3"/>
  <c r="P125" i="3"/>
  <c r="U177" i="3"/>
  <c r="U178" i="3"/>
  <c r="P4" i="3"/>
  <c r="P2" i="3"/>
  <c r="P3" i="3"/>
  <c r="P18" i="3"/>
  <c r="P17" i="3"/>
  <c r="P19" i="3"/>
  <c r="P35" i="3"/>
  <c r="P36" i="3"/>
  <c r="P50" i="3"/>
  <c r="P49" i="3"/>
  <c r="P52" i="3"/>
  <c r="P53" i="3"/>
  <c r="P61" i="3"/>
  <c r="P60" i="3"/>
  <c r="P89" i="3"/>
  <c r="P94" i="3"/>
  <c r="P91" i="3"/>
  <c r="P93" i="3"/>
  <c r="P92" i="3"/>
  <c r="P90" i="3"/>
  <c r="P102" i="3"/>
  <c r="P103" i="3"/>
  <c r="P148" i="3"/>
  <c r="P147" i="3"/>
  <c r="P149" i="3"/>
  <c r="P156" i="3"/>
  <c r="P159" i="3"/>
  <c r="P157" i="3"/>
  <c r="P158" i="3"/>
  <c r="Z279" i="3"/>
  <c r="AA279" i="3"/>
  <c r="K279" i="3"/>
  <c r="L279" i="3"/>
  <c r="AG279" i="3"/>
  <c r="F279" i="3"/>
  <c r="Y279" i="3"/>
  <c r="P279" i="3"/>
  <c r="U279" i="3"/>
  <c r="H279" i="3"/>
  <c r="J279" i="3"/>
  <c r="AO279" i="3"/>
  <c r="D279" i="3"/>
  <c r="AB279" i="3"/>
  <c r="X279" i="3"/>
  <c r="I279" i="3"/>
  <c r="G279" i="3"/>
  <c r="E279" i="3"/>
  <c r="B279" i="3"/>
  <c r="C279" i="3"/>
  <c r="W279" i="3"/>
  <c r="U2" i="3"/>
  <c r="U4" i="3"/>
  <c r="U3" i="3"/>
  <c r="U17" i="3"/>
  <c r="U19" i="3"/>
  <c r="U18" i="3"/>
  <c r="U36" i="3"/>
  <c r="U35" i="3"/>
  <c r="U49" i="3"/>
  <c r="U50" i="3"/>
  <c r="U53" i="3"/>
  <c r="U52" i="3"/>
  <c r="U60" i="3"/>
  <c r="U61" i="3"/>
  <c r="U91" i="3"/>
  <c r="U93" i="3"/>
  <c r="U94" i="3"/>
  <c r="U90" i="3"/>
  <c r="U89" i="3"/>
  <c r="U92" i="3"/>
  <c r="U103" i="3"/>
  <c r="U102" i="3"/>
  <c r="P107" i="3"/>
  <c r="P108" i="3"/>
  <c r="P126" i="3"/>
  <c r="P127" i="3"/>
  <c r="P128" i="3"/>
  <c r="U159" i="3"/>
  <c r="U157" i="3"/>
  <c r="U156" i="3"/>
  <c r="U158" i="3"/>
  <c r="U108" i="3"/>
  <c r="U107" i="3"/>
  <c r="U128" i="3"/>
  <c r="U127" i="3"/>
  <c r="U126" i="3"/>
  <c r="P192" i="3"/>
  <c r="P193" i="3"/>
  <c r="P199" i="3"/>
  <c r="P200" i="3"/>
  <c r="P205" i="3"/>
  <c r="P206" i="3"/>
  <c r="P204" i="3"/>
  <c r="U133" i="3"/>
  <c r="U134" i="3"/>
  <c r="U135" i="3"/>
  <c r="U138" i="3"/>
  <c r="U136" i="3"/>
  <c r="U137" i="3"/>
  <c r="U189" i="3"/>
  <c r="U190" i="3"/>
  <c r="U191" i="3"/>
  <c r="U203" i="3"/>
  <c r="U201" i="3"/>
  <c r="U202" i="3"/>
  <c r="U148" i="3"/>
  <c r="U147" i="3"/>
  <c r="U149" i="3"/>
  <c r="U192" i="3"/>
  <c r="U193" i="3"/>
  <c r="U200" i="3"/>
  <c r="U199" i="3"/>
  <c r="U204" i="3"/>
  <c r="U205" i="3"/>
  <c r="U206" i="3"/>
  <c r="P29" i="3"/>
  <c r="P28" i="3"/>
  <c r="P27" i="3"/>
  <c r="P208" i="3"/>
  <c r="P209" i="3"/>
  <c r="P207" i="3"/>
  <c r="P182" i="3"/>
  <c r="P181" i="3"/>
  <c r="P183" i="3"/>
  <c r="P184" i="3"/>
  <c r="U125" i="3"/>
  <c r="U124" i="3"/>
  <c r="P46" i="3"/>
  <c r="P45" i="3"/>
  <c r="P67" i="3"/>
  <c r="P66" i="3"/>
  <c r="P83" i="3"/>
  <c r="P84" i="3"/>
  <c r="P98" i="3"/>
  <c r="P96" i="3"/>
  <c r="P95" i="3"/>
  <c r="P97" i="3"/>
  <c r="P150" i="3"/>
  <c r="P151" i="3"/>
  <c r="P160" i="3"/>
  <c r="P161" i="3"/>
  <c r="P162" i="3"/>
  <c r="P165" i="3"/>
  <c r="P164" i="3"/>
  <c r="U27" i="3"/>
  <c r="U28" i="3"/>
  <c r="U29" i="3"/>
  <c r="U208" i="3"/>
  <c r="U207" i="3"/>
  <c r="U209" i="3"/>
  <c r="U184" i="3"/>
  <c r="U181" i="3"/>
  <c r="U182" i="3"/>
  <c r="U183" i="3"/>
  <c r="U80" i="3"/>
  <c r="U81" i="3"/>
  <c r="U162" i="3"/>
  <c r="U160" i="3"/>
  <c r="U161" i="3"/>
  <c r="U164" i="3"/>
  <c r="U165" i="3"/>
  <c r="U37" i="3"/>
  <c r="U38" i="3"/>
  <c r="U64" i="3"/>
  <c r="U65" i="3"/>
  <c r="P11" i="3"/>
  <c r="P12" i="3"/>
  <c r="P24" i="3"/>
  <c r="P23" i="3"/>
  <c r="P25" i="3"/>
  <c r="P26" i="3"/>
  <c r="P43" i="3"/>
  <c r="P42" i="3"/>
  <c r="U21" i="3"/>
  <c r="U20" i="3"/>
  <c r="U24" i="3"/>
  <c r="U23" i="3"/>
  <c r="U25" i="3"/>
  <c r="U26" i="3"/>
  <c r="U42" i="3"/>
  <c r="U43" i="3"/>
  <c r="U46" i="3"/>
  <c r="U45" i="3"/>
  <c r="U98" i="3"/>
  <c r="U95" i="3"/>
  <c r="U97" i="3"/>
  <c r="U96" i="3"/>
  <c r="P117" i="3"/>
  <c r="P116" i="3"/>
  <c r="U71" i="3"/>
  <c r="U72" i="3"/>
  <c r="U73" i="3"/>
  <c r="P20" i="3"/>
  <c r="P21" i="3"/>
  <c r="U11" i="3"/>
  <c r="U12" i="3"/>
  <c r="U67" i="3"/>
  <c r="U66" i="3"/>
  <c r="U83" i="3"/>
  <c r="U84" i="3"/>
  <c r="U150" i="3"/>
  <c r="U151" i="3"/>
  <c r="P16" i="3"/>
  <c r="P15" i="3"/>
  <c r="P14" i="3"/>
  <c r="U117" i="3"/>
  <c r="U116" i="3"/>
  <c r="U16" i="3"/>
  <c r="U14" i="3"/>
  <c r="U15" i="3"/>
  <c r="P9" i="3"/>
  <c r="P10" i="3"/>
  <c r="P172" i="3"/>
  <c r="P169" i="3"/>
  <c r="P171" i="3"/>
  <c r="P168" i="3"/>
  <c r="P173" i="3"/>
  <c r="P170" i="3"/>
  <c r="U59" i="3"/>
  <c r="U58" i="3"/>
  <c r="P30" i="3"/>
  <c r="P31" i="3"/>
  <c r="P140" i="3"/>
  <c r="P141" i="3"/>
  <c r="P152" i="3"/>
  <c r="P153" i="3"/>
  <c r="P166" i="3"/>
  <c r="P167" i="3"/>
  <c r="U9" i="3"/>
  <c r="U10" i="3"/>
  <c r="U170" i="3"/>
  <c r="U171" i="3"/>
  <c r="U169" i="3"/>
  <c r="U168" i="3"/>
  <c r="U173" i="3"/>
  <c r="U172" i="3"/>
  <c r="U7" i="3"/>
  <c r="U5" i="3"/>
  <c r="U6" i="3"/>
  <c r="U8" i="3"/>
  <c r="U154" i="3"/>
  <c r="U155" i="3"/>
  <c r="P112" i="3"/>
  <c r="P113" i="3"/>
  <c r="P111" i="3"/>
  <c r="P120" i="3"/>
  <c r="P119" i="3"/>
  <c r="P118" i="3"/>
  <c r="P132" i="3"/>
  <c r="P130" i="3"/>
  <c r="P129" i="3"/>
  <c r="P131" i="3"/>
  <c r="U141" i="3"/>
  <c r="U140" i="3"/>
  <c r="U152" i="3"/>
  <c r="U153" i="3"/>
  <c r="U166" i="3"/>
  <c r="U167" i="3"/>
  <c r="U33" i="3"/>
  <c r="U34" i="3"/>
  <c r="U39" i="3"/>
  <c r="U40" i="3"/>
  <c r="P190" i="3"/>
  <c r="P191" i="3"/>
  <c r="P189" i="3"/>
  <c r="P202" i="3"/>
  <c r="P201" i="3"/>
  <c r="P203" i="3"/>
  <c r="U30" i="3"/>
  <c r="U31" i="3"/>
  <c r="U100" i="3"/>
  <c r="U99" i="3"/>
  <c r="U101" i="3"/>
  <c r="U111" i="3"/>
  <c r="U112" i="3"/>
  <c r="U113" i="3"/>
  <c r="U120" i="3"/>
  <c r="U118" i="3"/>
  <c r="U119" i="3"/>
  <c r="P144" i="3"/>
  <c r="P145" i="3"/>
  <c r="P146" i="3"/>
  <c r="P197" i="3"/>
  <c r="P195" i="3"/>
  <c r="P196" i="3"/>
  <c r="P78" i="3"/>
  <c r="P79" i="3"/>
  <c r="P100" i="3"/>
  <c r="P101" i="3"/>
  <c r="P99" i="3"/>
  <c r="U79" i="3"/>
  <c r="U78" i="3"/>
  <c r="U145" i="3"/>
  <c r="U146" i="3"/>
  <c r="U144" i="3"/>
  <c r="U196" i="3"/>
  <c r="U197" i="3"/>
  <c r="U195" i="3"/>
  <c r="P175" i="3"/>
  <c r="P176" i="3"/>
  <c r="P174" i="3"/>
  <c r="P186" i="3"/>
  <c r="P187" i="3"/>
  <c r="P185" i="3"/>
  <c r="P5" i="3"/>
  <c r="P6" i="3"/>
  <c r="P7" i="3"/>
  <c r="P8" i="3"/>
  <c r="P34" i="3"/>
  <c r="P33" i="3"/>
  <c r="P37" i="3"/>
  <c r="P38" i="3"/>
  <c r="P39" i="3"/>
  <c r="P40" i="3"/>
  <c r="P58" i="3"/>
  <c r="P59" i="3"/>
  <c r="P64" i="3"/>
  <c r="P65" i="3"/>
  <c r="P73" i="3"/>
  <c r="P71" i="3"/>
  <c r="P72" i="3"/>
  <c r="P80" i="3"/>
  <c r="P81" i="3"/>
  <c r="J206" i="4"/>
  <c r="J207" i="4"/>
  <c r="J208" i="4"/>
  <c r="J209" i="4"/>
  <c r="K106" i="3"/>
  <c r="P138" i="3"/>
  <c r="P137" i="3"/>
  <c r="P133" i="3"/>
  <c r="P136" i="3"/>
  <c r="P134" i="3"/>
  <c r="P135" i="3"/>
  <c r="P154" i="3"/>
  <c r="P155" i="3"/>
  <c r="P177" i="3"/>
  <c r="P178" i="3"/>
  <c r="U174" i="3"/>
  <c r="U176" i="3"/>
  <c r="U175" i="3"/>
  <c r="U187" i="3"/>
  <c r="U185" i="3"/>
  <c r="U186" i="3"/>
  <c r="A381" i="4"/>
  <c r="J380" i="4"/>
  <c r="H380" i="4"/>
  <c r="I380" i="4"/>
  <c r="G380" i="4"/>
  <c r="K380" i="4"/>
  <c r="F380" i="4"/>
  <c r="E380" i="4"/>
  <c r="AD279" i="3" l="1"/>
  <c r="U381" i="4"/>
  <c r="B381" i="4"/>
  <c r="T381" i="4"/>
  <c r="A405" i="4"/>
  <c r="B404" i="4"/>
  <c r="U404" i="4"/>
  <c r="T404" i="4"/>
  <c r="I404" i="4"/>
  <c r="J404" i="4"/>
  <c r="H404" i="4"/>
  <c r="F404" i="4"/>
  <c r="G404" i="4"/>
  <c r="E404" i="4"/>
  <c r="K404" i="4"/>
  <c r="AC279" i="3"/>
  <c r="J210" i="4"/>
  <c r="J211" i="4"/>
  <c r="J212" i="4"/>
  <c r="J213" i="4"/>
  <c r="J214" i="4"/>
  <c r="A382" i="4"/>
  <c r="J381" i="4"/>
  <c r="H381" i="4"/>
  <c r="K381" i="4"/>
  <c r="G381" i="4"/>
  <c r="E381" i="4"/>
  <c r="F381" i="4"/>
  <c r="I381" i="4"/>
  <c r="B355" i="1" l="1"/>
  <c r="B405" i="4"/>
  <c r="T405" i="4"/>
  <c r="U405" i="4"/>
  <c r="F405" i="4"/>
  <c r="I405" i="4"/>
  <c r="H405" i="4"/>
  <c r="G405" i="4"/>
  <c r="E405" i="4"/>
  <c r="J405" i="4"/>
  <c r="K405" i="4"/>
  <c r="U382" i="4"/>
  <c r="T382" i="4"/>
  <c r="B382" i="4"/>
  <c r="A383" i="4"/>
  <c r="G382" i="4"/>
  <c r="J382" i="4"/>
  <c r="I382" i="4"/>
  <c r="F382" i="4"/>
  <c r="E382" i="4"/>
  <c r="K382" i="4"/>
  <c r="H382" i="4"/>
  <c r="J221" i="4"/>
  <c r="J215" i="4"/>
  <c r="J216" i="4"/>
  <c r="J220" i="4"/>
  <c r="J217" i="4"/>
  <c r="J218" i="4" s="1"/>
  <c r="J219" i="4"/>
  <c r="AL281" i="3" l="1"/>
  <c r="AK281" i="3"/>
  <c r="AI281" i="3"/>
  <c r="B356" i="1"/>
  <c r="U383" i="4"/>
  <c r="B383" i="4"/>
  <c r="T383" i="4"/>
  <c r="J222" i="4"/>
  <c r="J224" i="4"/>
  <c r="J225" i="4"/>
  <c r="J226" i="4"/>
  <c r="J223" i="4"/>
  <c r="A384" i="4"/>
  <c r="G383" i="4"/>
  <c r="I383" i="4"/>
  <c r="F383" i="4"/>
  <c r="E383" i="4"/>
  <c r="J383" i="4"/>
  <c r="K383" i="4"/>
  <c r="H383" i="4"/>
  <c r="B357" i="1" l="1"/>
  <c r="U384" i="4"/>
  <c r="B384" i="4"/>
  <c r="T384" i="4"/>
  <c r="I384" i="4"/>
  <c r="F384" i="4"/>
  <c r="E384" i="4"/>
  <c r="J384" i="4"/>
  <c r="K384" i="4"/>
  <c r="G384" i="4"/>
  <c r="H384" i="4"/>
  <c r="K107" i="3"/>
  <c r="K108" i="3"/>
  <c r="AA63" i="3"/>
  <c r="Z63" i="3"/>
  <c r="AB63" i="3"/>
  <c r="AA274" i="3"/>
  <c r="Z274" i="3"/>
  <c r="AA270" i="3"/>
  <c r="Z270" i="3"/>
  <c r="W270" i="3"/>
  <c r="E270" i="3"/>
  <c r="C274" i="3"/>
  <c r="F270" i="3"/>
  <c r="B270" i="3"/>
  <c r="G63" i="3"/>
  <c r="B63" i="3"/>
  <c r="X274" i="3"/>
  <c r="P63" i="3"/>
  <c r="AO274" i="3"/>
  <c r="J270" i="3"/>
  <c r="L274" i="3"/>
  <c r="Y270" i="3"/>
  <c r="AG274" i="3"/>
  <c r="B274" i="3"/>
  <c r="I63" i="3"/>
  <c r="G274" i="3"/>
  <c r="C63" i="3"/>
  <c r="L270" i="3"/>
  <c r="F63" i="3"/>
  <c r="Y63" i="3"/>
  <c r="AG63" i="3"/>
  <c r="K274" i="3"/>
  <c r="W274" i="3"/>
  <c r="U270" i="3"/>
  <c r="AB270" i="3"/>
  <c r="AO270" i="3"/>
  <c r="D274" i="3"/>
  <c r="AB274" i="3"/>
  <c r="P274" i="3"/>
  <c r="E274" i="3"/>
  <c r="D270" i="3"/>
  <c r="J274" i="3"/>
  <c r="I270" i="3"/>
  <c r="X270" i="3"/>
  <c r="K63" i="3"/>
  <c r="Y274" i="3"/>
  <c r="L63" i="3"/>
  <c r="K270" i="3"/>
  <c r="H63" i="3"/>
  <c r="J63" i="3"/>
  <c r="P270" i="3"/>
  <c r="E63" i="3"/>
  <c r="D63" i="3"/>
  <c r="AO63" i="3"/>
  <c r="C270" i="3"/>
  <c r="I274" i="3"/>
  <c r="U274" i="3"/>
  <c r="W63" i="3"/>
  <c r="AG270" i="3"/>
  <c r="G270" i="3"/>
  <c r="H270" i="3"/>
  <c r="X63" i="3"/>
  <c r="U63" i="3"/>
  <c r="F274" i="3"/>
  <c r="H274" i="3"/>
  <c r="C259" i="3"/>
  <c r="AB259" i="3"/>
  <c r="Z259" i="3"/>
  <c r="B259" i="3"/>
  <c r="AA260" i="3"/>
  <c r="W259" i="3"/>
  <c r="C260" i="3"/>
  <c r="I260" i="3"/>
  <c r="X260" i="3"/>
  <c r="P259" i="3"/>
  <c r="D259" i="3"/>
  <c r="AA259" i="3"/>
  <c r="AG259" i="3"/>
  <c r="G260" i="3"/>
  <c r="Z260" i="3"/>
  <c r="B260" i="3"/>
  <c r="E260" i="3"/>
  <c r="U260" i="3"/>
  <c r="AO260" i="3"/>
  <c r="Y259" i="3"/>
  <c r="AG260" i="3"/>
  <c r="H259" i="3"/>
  <c r="H260" i="3"/>
  <c r="AO259" i="3"/>
  <c r="AB260" i="3"/>
  <c r="L260" i="3"/>
  <c r="E259" i="3"/>
  <c r="I259" i="3"/>
  <c r="K259" i="3"/>
  <c r="J260" i="3"/>
  <c r="X259" i="3"/>
  <c r="G259" i="3"/>
  <c r="U259" i="3"/>
  <c r="F260" i="3"/>
  <c r="L259" i="3"/>
  <c r="Y260" i="3"/>
  <c r="W260" i="3"/>
  <c r="D260" i="3"/>
  <c r="J259" i="3"/>
  <c r="K260" i="3"/>
  <c r="F259" i="3"/>
  <c r="P260" i="3"/>
  <c r="B358" i="1" l="1"/>
  <c r="AD63" i="3"/>
  <c r="AD260" i="3"/>
  <c r="AD270" i="3"/>
  <c r="AD259" i="3"/>
  <c r="AD274" i="3"/>
  <c r="AC274" i="3"/>
  <c r="AC63" i="3"/>
  <c r="AC270" i="3"/>
  <c r="AC259" i="3"/>
  <c r="AC260" i="3"/>
  <c r="AI284" i="3" l="1"/>
  <c r="AI283" i="3"/>
  <c r="AK284" i="3"/>
  <c r="AK283" i="3"/>
  <c r="AL284" i="3"/>
  <c r="AK282" i="3"/>
  <c r="AL282" i="3"/>
  <c r="AL283" i="3"/>
  <c r="AI282" i="3"/>
  <c r="B359" i="1"/>
  <c r="B360" i="1" l="1"/>
  <c r="AK285" i="3" l="1"/>
  <c r="AK289" i="3"/>
  <c r="AI288" i="3"/>
  <c r="B361" i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D718" i="3"/>
  <c r="J493" i="3"/>
  <c r="P762" i="3"/>
  <c r="E816" i="3"/>
  <c r="AO712" i="3"/>
  <c r="Z538" i="3"/>
  <c r="AA800" i="3"/>
  <c r="B802" i="3"/>
  <c r="AA653" i="3"/>
  <c r="AO449" i="3"/>
  <c r="Y683" i="3"/>
  <c r="AO547" i="3"/>
  <c r="F637" i="3"/>
  <c r="G655" i="3"/>
  <c r="J792" i="3"/>
  <c r="J744" i="3"/>
  <c r="H689" i="3"/>
  <c r="AA675" i="3"/>
  <c r="P770" i="3"/>
  <c r="H576" i="3"/>
  <c r="Z585" i="3"/>
  <c r="B545" i="3"/>
  <c r="I454" i="3"/>
  <c r="B528" i="3"/>
  <c r="AB468" i="3"/>
  <c r="X451" i="3"/>
  <c r="P628" i="3"/>
  <c r="AA569" i="3"/>
  <c r="K556" i="3"/>
  <c r="Y757" i="3"/>
  <c r="E421" i="3"/>
  <c r="AB757" i="3"/>
  <c r="W680" i="3"/>
  <c r="P679" i="3"/>
  <c r="Z568" i="3"/>
  <c r="U547" i="3"/>
  <c r="W714" i="3"/>
  <c r="C830" i="3"/>
  <c r="B778" i="3"/>
  <c r="B818" i="3"/>
  <c r="P603" i="3"/>
  <c r="AG642" i="3"/>
  <c r="K529" i="3"/>
  <c r="E480" i="3"/>
  <c r="Z617" i="3"/>
  <c r="AG825" i="3"/>
  <c r="E565" i="3"/>
  <c r="AA565" i="3"/>
  <c r="W473" i="3"/>
  <c r="U648" i="3"/>
  <c r="B719" i="3"/>
  <c r="F561" i="3"/>
  <c r="P567" i="3"/>
  <c r="AB539" i="3"/>
  <c r="AB673" i="3"/>
  <c r="AB781" i="3"/>
  <c r="X597" i="3"/>
  <c r="F742" i="3"/>
  <c r="U452" i="3"/>
  <c r="B599" i="3"/>
  <c r="W573" i="3"/>
  <c r="P816" i="3"/>
  <c r="AA680" i="3"/>
  <c r="Z506" i="3"/>
  <c r="K496" i="3"/>
  <c r="Z811" i="3"/>
  <c r="AB447" i="3"/>
  <c r="AB597" i="3"/>
  <c r="U489" i="3"/>
  <c r="U597" i="3"/>
  <c r="Z440" i="3"/>
  <c r="X492" i="3"/>
  <c r="AA582" i="3"/>
  <c r="I599" i="3"/>
  <c r="L485" i="3"/>
  <c r="I621" i="3"/>
  <c r="AO785" i="3"/>
  <c r="W483" i="3"/>
  <c r="AO768" i="3"/>
  <c r="L474" i="3"/>
  <c r="H437" i="3"/>
  <c r="X638" i="3"/>
  <c r="AA528" i="3"/>
  <c r="I444" i="3"/>
  <c r="L482" i="3"/>
  <c r="U729" i="3"/>
  <c r="X463" i="3"/>
  <c r="E443" i="3"/>
  <c r="K584" i="3"/>
  <c r="P649" i="3"/>
  <c r="AG543" i="3"/>
  <c r="G749" i="3"/>
  <c r="AG416" i="3"/>
  <c r="W698" i="3"/>
  <c r="Y707" i="3"/>
  <c r="AG771" i="3"/>
  <c r="Z766" i="3"/>
  <c r="P828" i="3"/>
  <c r="P613" i="3"/>
  <c r="AA746" i="3"/>
  <c r="X788" i="3"/>
  <c r="G732" i="3"/>
  <c r="W488" i="3"/>
  <c r="Z537" i="3"/>
  <c r="W828" i="3"/>
  <c r="D682" i="3"/>
  <c r="B501" i="3"/>
  <c r="W535" i="3"/>
  <c r="B580" i="3"/>
  <c r="Z573" i="3"/>
  <c r="U764" i="3"/>
  <c r="I565" i="3"/>
  <c r="Y706" i="3"/>
  <c r="AG603" i="3"/>
  <c r="Z571" i="3"/>
  <c r="B589" i="3"/>
  <c r="AA527" i="3"/>
  <c r="AG530" i="3"/>
  <c r="U685" i="3"/>
  <c r="AG620" i="3"/>
  <c r="AG751" i="3"/>
  <c r="AA822" i="3"/>
  <c r="H813" i="3"/>
  <c r="AB825" i="3"/>
  <c r="K537" i="3"/>
  <c r="W577" i="3"/>
  <c r="AO797" i="3"/>
  <c r="H818" i="3"/>
  <c r="L627" i="3"/>
  <c r="AA764" i="3"/>
  <c r="P581" i="3"/>
  <c r="AG784" i="3"/>
  <c r="U633" i="3"/>
  <c r="AA499" i="3"/>
  <c r="F567" i="3"/>
  <c r="P629" i="3"/>
  <c r="X593" i="3"/>
  <c r="W460" i="3"/>
  <c r="P830" i="3"/>
  <c r="Y581" i="3"/>
  <c r="AG503" i="3"/>
  <c r="AB438" i="3"/>
  <c r="H685" i="3"/>
  <c r="H569" i="3"/>
  <c r="P589" i="3"/>
  <c r="H512" i="3"/>
  <c r="I664" i="3"/>
  <c r="AB769" i="3"/>
  <c r="I514" i="3"/>
  <c r="E442" i="3"/>
  <c r="J535" i="3"/>
  <c r="AA570" i="3"/>
  <c r="D624" i="3"/>
  <c r="P579" i="3"/>
  <c r="B716" i="3"/>
  <c r="U741" i="3"/>
  <c r="AA491" i="3"/>
  <c r="W531" i="3"/>
  <c r="Y824" i="3"/>
  <c r="AG599" i="3"/>
  <c r="AA602" i="3"/>
  <c r="Y507" i="3"/>
  <c r="W832" i="3"/>
  <c r="J789" i="3"/>
  <c r="G461" i="3"/>
  <c r="W637" i="3"/>
  <c r="H411" i="3"/>
  <c r="J812" i="3"/>
  <c r="U720" i="3"/>
  <c r="H594" i="3"/>
  <c r="J758" i="3"/>
  <c r="J414" i="3"/>
  <c r="U774" i="3"/>
  <c r="AA615" i="3"/>
  <c r="AO558" i="3"/>
  <c r="AO733" i="3"/>
  <c r="C452" i="3"/>
  <c r="Y637" i="3"/>
  <c r="U582" i="3"/>
  <c r="AA770" i="3"/>
  <c r="B609" i="3"/>
  <c r="Z594" i="3"/>
  <c r="AB562" i="3"/>
  <c r="C671" i="3"/>
  <c r="AG714" i="3"/>
  <c r="L599" i="3"/>
  <c r="F767" i="3"/>
  <c r="K687" i="3"/>
  <c r="D511" i="3"/>
  <c r="W469" i="3"/>
  <c r="G420" i="3"/>
  <c r="U740" i="3"/>
  <c r="P516" i="3"/>
  <c r="K600" i="3"/>
  <c r="AG688" i="3"/>
  <c r="B745" i="3"/>
  <c r="I445" i="3"/>
  <c r="C772" i="3"/>
  <c r="P814" i="3"/>
  <c r="U704" i="3"/>
  <c r="W762" i="3"/>
  <c r="L523" i="3"/>
  <c r="Z457" i="3"/>
  <c r="G782" i="3"/>
  <c r="W543" i="3"/>
  <c r="D697" i="3"/>
  <c r="U728" i="3"/>
  <c r="C789" i="3"/>
  <c r="B689" i="3"/>
  <c r="I766" i="3"/>
  <c r="AB756" i="3"/>
  <c r="Z727" i="3"/>
  <c r="L607" i="3"/>
  <c r="AB728" i="3"/>
  <c r="AA618" i="3"/>
  <c r="G662" i="3"/>
  <c r="W732" i="3"/>
  <c r="X623" i="3"/>
  <c r="AB511" i="3"/>
  <c r="Y501" i="3"/>
  <c r="K541" i="3"/>
  <c r="Z813" i="3"/>
  <c r="E650" i="3"/>
  <c r="X589" i="3"/>
  <c r="Z717" i="3"/>
  <c r="C572" i="3"/>
  <c r="B665" i="3"/>
  <c r="B645" i="3"/>
  <c r="I475" i="3"/>
  <c r="AA529" i="3"/>
  <c r="AO808" i="3"/>
  <c r="AO743" i="3"/>
  <c r="W461" i="3"/>
  <c r="X482" i="3"/>
  <c r="H530" i="3"/>
  <c r="E675" i="3"/>
  <c r="I446" i="3"/>
  <c r="W493" i="3"/>
  <c r="I569" i="3"/>
  <c r="AB510" i="3"/>
  <c r="AB658" i="3"/>
  <c r="Z453" i="3"/>
  <c r="G578" i="3"/>
  <c r="W491" i="3"/>
  <c r="Y741" i="3"/>
  <c r="X515" i="3"/>
  <c r="L563" i="3"/>
  <c r="H585" i="3"/>
  <c r="I764" i="3"/>
  <c r="D441" i="3"/>
  <c r="AG478" i="3"/>
  <c r="U572" i="3"/>
  <c r="AB740" i="3"/>
  <c r="AA745" i="3"/>
  <c r="AB823" i="3"/>
  <c r="P484" i="3"/>
  <c r="D717" i="3"/>
  <c r="J538" i="3"/>
  <c r="D434" i="3"/>
  <c r="I596" i="3"/>
  <c r="Y662" i="3"/>
  <c r="C793" i="3"/>
  <c r="X490" i="3"/>
  <c r="AG542" i="3"/>
  <c r="AB595" i="3"/>
  <c r="G810" i="3"/>
  <c r="U682" i="3"/>
  <c r="C533" i="3"/>
  <c r="B675" i="3"/>
  <c r="K534" i="3"/>
  <c r="Y656" i="3"/>
  <c r="K490" i="3"/>
  <c r="Z541" i="3"/>
  <c r="K586" i="3"/>
  <c r="C647" i="3"/>
  <c r="K619" i="3"/>
  <c r="D547" i="3"/>
  <c r="Z648" i="3"/>
  <c r="C657" i="3"/>
  <c r="AA552" i="3"/>
  <c r="L784" i="3"/>
  <c r="G455" i="3"/>
  <c r="U535" i="3"/>
  <c r="F623" i="3"/>
  <c r="E605" i="3"/>
  <c r="Z753" i="3"/>
  <c r="B669" i="3"/>
  <c r="L585" i="3"/>
  <c r="X591" i="3"/>
  <c r="H793" i="3"/>
  <c r="X553" i="3"/>
  <c r="L773" i="3"/>
  <c r="Y513" i="3"/>
  <c r="AB618" i="3"/>
  <c r="W512" i="3"/>
  <c r="J797" i="3"/>
  <c r="Y814" i="3"/>
  <c r="AB693" i="3"/>
  <c r="AG499" i="3"/>
  <c r="W443" i="3"/>
  <c r="P714" i="3"/>
  <c r="X619" i="3"/>
  <c r="X614" i="3"/>
  <c r="B606" i="3"/>
  <c r="AO681" i="3"/>
  <c r="H439" i="3"/>
  <c r="B800" i="3"/>
  <c r="AA562" i="3"/>
  <c r="Z808" i="3"/>
  <c r="AB602" i="3"/>
  <c r="AG498" i="3"/>
  <c r="E832" i="3"/>
  <c r="L710" i="3"/>
  <c r="Z748" i="3"/>
  <c r="H717" i="3"/>
  <c r="AA620" i="3"/>
  <c r="D696" i="3"/>
  <c r="P558" i="3"/>
  <c r="F681" i="3"/>
  <c r="AO767" i="3"/>
  <c r="K341" i="3"/>
  <c r="X578" i="3"/>
  <c r="Z481" i="3"/>
  <c r="AB518" i="3"/>
  <c r="AA603" i="3"/>
  <c r="U708" i="3"/>
  <c r="Z619" i="3"/>
  <c r="X484" i="3"/>
  <c r="F411" i="3"/>
  <c r="AB486" i="3"/>
  <c r="AG808" i="3"/>
  <c r="L583" i="3"/>
  <c r="I558" i="3"/>
  <c r="AA470" i="3"/>
  <c r="AG783" i="3"/>
  <c r="Z746" i="3"/>
  <c r="Y539" i="3"/>
  <c r="P773" i="3"/>
  <c r="Y721" i="3"/>
  <c r="AG581" i="3"/>
  <c r="E826" i="3"/>
  <c r="I651" i="3"/>
  <c r="Z620" i="3"/>
  <c r="K561" i="3"/>
  <c r="AG752" i="3"/>
  <c r="AG796" i="3"/>
  <c r="P548" i="3"/>
  <c r="P650" i="3"/>
  <c r="AB814" i="3"/>
  <c r="Y795" i="3"/>
  <c r="W664" i="3"/>
  <c r="L579" i="3"/>
  <c r="AA796" i="3"/>
  <c r="AA819" i="3"/>
  <c r="X604" i="3"/>
  <c r="F803" i="3"/>
  <c r="H506" i="3"/>
  <c r="AA504" i="3"/>
  <c r="C567" i="3"/>
  <c r="H758" i="3"/>
  <c r="X561" i="3"/>
  <c r="Y435" i="3"/>
  <c r="W718" i="3"/>
  <c r="U663" i="3"/>
  <c r="AG402" i="3"/>
  <c r="K442" i="3"/>
  <c r="E586" i="3"/>
  <c r="AB700" i="3"/>
  <c r="L643" i="3"/>
  <c r="AG531" i="3"/>
  <c r="B761" i="3"/>
  <c r="U432" i="3"/>
  <c r="G593" i="3"/>
  <c r="U504" i="3"/>
  <c r="Y649" i="3"/>
  <c r="AO832" i="3"/>
  <c r="E611" i="3"/>
  <c r="C742" i="3"/>
  <c r="K439" i="3"/>
  <c r="I833" i="3"/>
  <c r="AB750" i="3"/>
  <c r="C583" i="3"/>
  <c r="L798" i="3"/>
  <c r="I630" i="3"/>
  <c r="K672" i="3"/>
  <c r="H698" i="3"/>
  <c r="AB482" i="3"/>
  <c r="C749" i="3"/>
  <c r="Y506" i="3"/>
  <c r="P569" i="3"/>
  <c r="W654" i="3"/>
  <c r="Y436" i="3"/>
  <c r="P728" i="3"/>
  <c r="AG597" i="3"/>
  <c r="AA533" i="3"/>
  <c r="AG691" i="3"/>
  <c r="AO487" i="3"/>
  <c r="Z544" i="3"/>
  <c r="AG440" i="3"/>
  <c r="X579" i="3"/>
  <c r="AO595" i="3"/>
  <c r="P738" i="3"/>
  <c r="Y759" i="3"/>
  <c r="AB647" i="3"/>
  <c r="F723" i="3"/>
  <c r="Z629" i="3"/>
  <c r="AO720" i="3"/>
  <c r="AA646" i="3"/>
  <c r="X646" i="3"/>
  <c r="Y627" i="3"/>
  <c r="Z529" i="3"/>
  <c r="Z610" i="3"/>
  <c r="K658" i="3"/>
  <c r="X711" i="3"/>
  <c r="W646" i="3"/>
  <c r="B453" i="3"/>
  <c r="H646" i="3"/>
  <c r="AB493" i="3"/>
  <c r="H521" i="3"/>
  <c r="J693" i="3"/>
  <c r="AO552" i="3"/>
  <c r="L539" i="3"/>
  <c r="Y631" i="3"/>
  <c r="D651" i="3"/>
  <c r="Y628" i="3"/>
  <c r="K458" i="3"/>
  <c r="AB684" i="3"/>
  <c r="J696" i="3"/>
  <c r="AA566" i="3"/>
  <c r="E593" i="3"/>
  <c r="F488" i="3"/>
  <c r="AO755" i="3"/>
  <c r="L491" i="3"/>
  <c r="K550" i="3"/>
  <c r="AA498" i="3"/>
  <c r="AA761" i="3"/>
  <c r="Z812" i="3"/>
  <c r="H542" i="3"/>
  <c r="L727" i="3"/>
  <c r="U716" i="3"/>
  <c r="L654" i="3"/>
  <c r="X657" i="3"/>
  <c r="K567" i="3"/>
  <c r="AB619" i="3"/>
  <c r="AD619" i="3" s="1"/>
  <c r="W793" i="3"/>
  <c r="AB743" i="3"/>
  <c r="Y536" i="3"/>
  <c r="AG732" i="3"/>
  <c r="F715" i="3"/>
  <c r="U820" i="3"/>
  <c r="I827" i="3"/>
  <c r="AG583" i="3"/>
  <c r="J795" i="3"/>
  <c r="L524" i="3"/>
  <c r="Z486" i="3"/>
  <c r="U697" i="3"/>
  <c r="U725" i="3"/>
  <c r="U705" i="3"/>
  <c r="L454" i="3"/>
  <c r="F614" i="3"/>
  <c r="X770" i="3"/>
  <c r="X764" i="3"/>
  <c r="AA532" i="3"/>
  <c r="U723" i="3"/>
  <c r="AB517" i="3"/>
  <c r="W539" i="3"/>
  <c r="Z792" i="3"/>
  <c r="AB773" i="3"/>
  <c r="P533" i="3"/>
  <c r="E555" i="3"/>
  <c r="AB816" i="3"/>
  <c r="AB520" i="3"/>
  <c r="J771" i="3"/>
  <c r="L518" i="3"/>
  <c r="AO451" i="3"/>
  <c r="E708" i="3"/>
  <c r="D659" i="3"/>
  <c r="AO504" i="3"/>
  <c r="U573" i="3"/>
  <c r="L427" i="3"/>
  <c r="Z756" i="3"/>
  <c r="L550" i="3"/>
  <c r="K620" i="3"/>
  <c r="AA782" i="3"/>
  <c r="J697" i="3"/>
  <c r="J472" i="3"/>
  <c r="W537" i="3"/>
  <c r="K549" i="3"/>
  <c r="X550" i="3"/>
  <c r="AG546" i="3"/>
  <c r="G542" i="3"/>
  <c r="L801" i="3"/>
  <c r="U779" i="3"/>
  <c r="J552" i="3"/>
  <c r="AB784" i="3"/>
  <c r="K776" i="3"/>
  <c r="W447" i="3"/>
  <c r="AB587" i="3"/>
  <c r="AO716" i="3"/>
  <c r="B591" i="3"/>
  <c r="AA640" i="3"/>
  <c r="AB542" i="3"/>
  <c r="D748" i="3"/>
  <c r="AA768" i="3"/>
  <c r="AA705" i="3"/>
  <c r="E452" i="3"/>
  <c r="X720" i="3"/>
  <c r="K651" i="3"/>
  <c r="D492" i="3"/>
  <c r="Z496" i="3"/>
  <c r="L531" i="3"/>
  <c r="W457" i="3"/>
  <c r="Y518" i="3"/>
  <c r="B505" i="3"/>
  <c r="AB695" i="3"/>
  <c r="Z691" i="3"/>
  <c r="Z508" i="3"/>
  <c r="X800" i="3"/>
  <c r="H440" i="3"/>
  <c r="U480" i="3"/>
  <c r="AB714" i="3"/>
  <c r="C495" i="3"/>
  <c r="AB696" i="3"/>
  <c r="X780" i="3"/>
  <c r="Z501" i="3"/>
  <c r="AG683" i="3"/>
  <c r="X713" i="3"/>
  <c r="AA767" i="3"/>
  <c r="F683" i="3"/>
  <c r="W693" i="3"/>
  <c r="K405" i="3"/>
  <c r="C755" i="3"/>
  <c r="I591" i="3"/>
  <c r="U532" i="3"/>
  <c r="P480" i="3"/>
  <c r="AG735" i="3"/>
  <c r="K725" i="3"/>
  <c r="B483" i="3"/>
  <c r="X634" i="3"/>
  <c r="AA593" i="3"/>
  <c r="AB808" i="3"/>
  <c r="AD808" i="3" s="1"/>
  <c r="B821" i="3"/>
  <c r="AA818" i="3"/>
  <c r="K494" i="3"/>
  <c r="X520" i="3"/>
  <c r="AG473" i="3"/>
  <c r="I553" i="3"/>
  <c r="X761" i="3"/>
  <c r="W503" i="3"/>
  <c r="Z463" i="3"/>
  <c r="L816" i="3"/>
  <c r="I464" i="3"/>
  <c r="P756" i="3"/>
  <c r="L440" i="3"/>
  <c r="X590" i="3"/>
  <c r="X556" i="3"/>
  <c r="B664" i="3"/>
  <c r="D786" i="3"/>
  <c r="AA671" i="3"/>
  <c r="C635" i="3"/>
  <c r="Y542" i="3"/>
  <c r="W615" i="3"/>
  <c r="Z647" i="3"/>
  <c r="W513" i="3"/>
  <c r="Y481" i="3"/>
  <c r="W552" i="3"/>
  <c r="AG428" i="3"/>
  <c r="Z804" i="3"/>
  <c r="U746" i="3"/>
  <c r="X630" i="3"/>
  <c r="U498" i="3"/>
  <c r="B757" i="3"/>
  <c r="F619" i="3"/>
  <c r="H442" i="3"/>
  <c r="AO748" i="3"/>
  <c r="AA581" i="3"/>
  <c r="AA483" i="3"/>
  <c r="AG816" i="3"/>
  <c r="B767" i="3"/>
  <c r="AO497" i="3"/>
  <c r="U654" i="3"/>
  <c r="C663" i="3"/>
  <c r="Y676" i="3"/>
  <c r="AA458" i="3"/>
  <c r="B646" i="3"/>
  <c r="K735" i="3"/>
  <c r="X580" i="3"/>
  <c r="AO614" i="3"/>
  <c r="U707" i="3"/>
  <c r="AA769" i="3"/>
  <c r="B448" i="3"/>
  <c r="H444" i="3"/>
  <c r="C434" i="3"/>
  <c r="B801" i="3"/>
  <c r="L429" i="3"/>
  <c r="AO549" i="3"/>
  <c r="AO554" i="3"/>
  <c r="B593" i="3"/>
  <c r="F539" i="3"/>
  <c r="L593" i="3"/>
  <c r="U773" i="3"/>
  <c r="Y579" i="3"/>
  <c r="W804" i="3"/>
  <c r="AO532" i="3"/>
  <c r="X791" i="3"/>
  <c r="K460" i="3"/>
  <c r="AO815" i="3"/>
  <c r="H756" i="3"/>
  <c r="L478" i="3"/>
  <c r="X471" i="3"/>
  <c r="U521" i="3"/>
  <c r="AA588" i="3"/>
  <c r="F819" i="3"/>
  <c r="B756" i="3"/>
  <c r="D623" i="3"/>
  <c r="P592" i="3"/>
  <c r="AA636" i="3"/>
  <c r="H496" i="3"/>
  <c r="X559" i="3"/>
  <c r="L651" i="3"/>
  <c r="AO769" i="3"/>
  <c r="P536" i="3"/>
  <c r="Z473" i="3"/>
  <c r="AB454" i="3"/>
  <c r="X718" i="3"/>
  <c r="Y522" i="3"/>
  <c r="G768" i="3"/>
  <c r="C527" i="3"/>
  <c r="K801" i="3"/>
  <c r="W703" i="3"/>
  <c r="W824" i="3"/>
  <c r="AG564" i="3"/>
  <c r="X548" i="3"/>
  <c r="AA783" i="3"/>
  <c r="E728" i="3"/>
  <c r="AA824" i="3"/>
  <c r="Z685" i="3"/>
  <c r="C447" i="3"/>
  <c r="C718" i="3"/>
  <c r="C408" i="3"/>
  <c r="Y563" i="3"/>
  <c r="G447" i="3"/>
  <c r="AO669" i="3"/>
  <c r="C686" i="3"/>
  <c r="P521" i="3"/>
  <c r="K437" i="3"/>
  <c r="K636" i="3"/>
  <c r="U689" i="3"/>
  <c r="K750" i="3"/>
  <c r="P519" i="3"/>
  <c r="J514" i="3"/>
  <c r="AA669" i="3"/>
  <c r="AG472" i="3"/>
  <c r="AO810" i="3"/>
  <c r="Z602" i="3"/>
  <c r="L472" i="3"/>
  <c r="I448" i="3"/>
  <c r="G708" i="3"/>
  <c r="J730" i="3"/>
  <c r="Y764" i="3"/>
  <c r="I441" i="3"/>
  <c r="AG700" i="3"/>
  <c r="AG649" i="3"/>
  <c r="AB788" i="3"/>
  <c r="P823" i="3"/>
  <c r="AG373" i="3"/>
  <c r="AA823" i="3"/>
  <c r="AG635" i="3"/>
  <c r="AG410" i="3"/>
  <c r="B804" i="3"/>
  <c r="E437" i="3"/>
  <c r="I443" i="3"/>
  <c r="J655" i="3"/>
  <c r="Y769" i="3"/>
  <c r="W566" i="3"/>
  <c r="AA650" i="3"/>
  <c r="Y733" i="3"/>
  <c r="AO585" i="3"/>
  <c r="P778" i="3"/>
  <c r="W571" i="3"/>
  <c r="AO700" i="3"/>
  <c r="AA781" i="3"/>
  <c r="L552" i="3"/>
  <c r="AB702" i="3"/>
  <c r="H764" i="3"/>
  <c r="K780" i="3"/>
  <c r="B490" i="3"/>
  <c r="X730" i="3"/>
  <c r="AA531" i="3"/>
  <c r="X777" i="3"/>
  <c r="G424" i="3"/>
  <c r="AA706" i="3"/>
  <c r="AA452" i="3"/>
  <c r="Y766" i="3"/>
  <c r="AB451" i="3"/>
  <c r="C607" i="3"/>
  <c r="W599" i="3"/>
  <c r="Z651" i="3"/>
  <c r="U690" i="3"/>
  <c r="AG641" i="3"/>
  <c r="P711" i="3"/>
  <c r="Y598" i="3"/>
  <c r="L750" i="3"/>
  <c r="I760" i="3"/>
  <c r="F549" i="3"/>
  <c r="X605" i="3"/>
  <c r="B485" i="3"/>
  <c r="AO784" i="3"/>
  <c r="B710" i="3"/>
  <c r="E610" i="3"/>
  <c r="Z657" i="3"/>
  <c r="AB730" i="3"/>
  <c r="K828" i="3"/>
  <c r="AG823" i="3"/>
  <c r="B458" i="3"/>
  <c r="AA758" i="3"/>
  <c r="G431" i="3"/>
  <c r="AO583" i="3"/>
  <c r="W553" i="3"/>
  <c r="E561" i="3"/>
  <c r="B699" i="3"/>
  <c r="X758" i="3"/>
  <c r="AB818" i="3"/>
  <c r="X652" i="3"/>
  <c r="P787" i="3"/>
  <c r="AA654" i="3"/>
  <c r="AB632" i="3"/>
  <c r="Z765" i="3"/>
  <c r="AB528" i="3"/>
  <c r="F816" i="3"/>
  <c r="K641" i="3"/>
  <c r="B511" i="3"/>
  <c r="I773" i="3"/>
  <c r="Y604" i="3"/>
  <c r="F462" i="3"/>
  <c r="U800" i="3"/>
  <c r="E659" i="3"/>
  <c r="AB798" i="3"/>
  <c r="Z498" i="3"/>
  <c r="I555" i="3"/>
  <c r="Z710" i="3"/>
  <c r="W598" i="3"/>
  <c r="G559" i="3"/>
  <c r="U671" i="3"/>
  <c r="K623" i="3"/>
  <c r="W437" i="3"/>
  <c r="U543" i="3"/>
  <c r="Z564" i="3"/>
  <c r="Y781" i="3"/>
  <c r="AB623" i="3"/>
  <c r="U745" i="3"/>
  <c r="J500" i="3"/>
  <c r="K833" i="3"/>
  <c r="AA521" i="3"/>
  <c r="U441" i="3"/>
  <c r="AG441" i="3"/>
  <c r="B775" i="3"/>
  <c r="L489" i="3"/>
  <c r="B601" i="3"/>
  <c r="G649" i="3"/>
  <c r="G439" i="3"/>
  <c r="Y588" i="3"/>
  <c r="AB460" i="3"/>
  <c r="W515" i="3"/>
  <c r="W749" i="3"/>
  <c r="AG756" i="3"/>
  <c r="AA731" i="3"/>
  <c r="Z613" i="3"/>
  <c r="F515" i="3"/>
  <c r="J695" i="3"/>
  <c r="K628" i="3"/>
  <c r="AB556" i="3"/>
  <c r="H661" i="3"/>
  <c r="G587" i="3"/>
  <c r="K644" i="3"/>
  <c r="AB715" i="3"/>
  <c r="C511" i="3"/>
  <c r="I518" i="3"/>
  <c r="AO530" i="3"/>
  <c r="J760" i="3"/>
  <c r="AG787" i="3"/>
  <c r="AB566" i="3"/>
  <c r="W533" i="3"/>
  <c r="P645" i="3"/>
  <c r="P585" i="3"/>
  <c r="I650" i="3"/>
  <c r="Y768" i="3"/>
  <c r="AG684" i="3"/>
  <c r="AG582" i="3"/>
  <c r="AG469" i="3"/>
  <c r="C670" i="3"/>
  <c r="H511" i="3"/>
  <c r="AB537" i="3"/>
  <c r="AD537" i="3" s="1"/>
  <c r="Y483" i="3"/>
  <c r="AB691" i="3"/>
  <c r="AA743" i="3"/>
  <c r="AA613" i="3"/>
  <c r="K447" i="3"/>
  <c r="AG483" i="3"/>
  <c r="H476" i="3"/>
  <c r="L671" i="3"/>
  <c r="I438" i="3"/>
  <c r="AG631" i="3"/>
  <c r="W822" i="3"/>
  <c r="AA447" i="3"/>
  <c r="P704" i="3"/>
  <c r="B776" i="3"/>
  <c r="F647" i="3"/>
  <c r="L682" i="3"/>
  <c r="AG565" i="3"/>
  <c r="AG671" i="3"/>
  <c r="Z831" i="3"/>
  <c r="Z705" i="3"/>
  <c r="X565" i="3"/>
  <c r="X470" i="3"/>
  <c r="W816" i="3"/>
  <c r="AG550" i="3"/>
  <c r="U511" i="3"/>
  <c r="U809" i="3"/>
  <c r="C601" i="3"/>
  <c r="AB771" i="3"/>
  <c r="X817" i="3"/>
  <c r="P561" i="3"/>
  <c r="Y515" i="3"/>
  <c r="X830" i="3"/>
  <c r="AA662" i="3"/>
  <c r="F795" i="3"/>
  <c r="L525" i="3"/>
  <c r="Z833" i="3"/>
  <c r="C480" i="3"/>
  <c r="AB755" i="3"/>
  <c r="C752" i="3"/>
  <c r="K525" i="3"/>
  <c r="AB776" i="3"/>
  <c r="AB670" i="3"/>
  <c r="K474" i="3"/>
  <c r="P735" i="3"/>
  <c r="I554" i="3"/>
  <c r="E472" i="3"/>
  <c r="AG468" i="3"/>
  <c r="AA748" i="3"/>
  <c r="X664" i="3"/>
  <c r="W591" i="3"/>
  <c r="C440" i="3"/>
  <c r="X703" i="3"/>
  <c r="L526" i="3"/>
  <c r="U448" i="3"/>
  <c r="B522" i="3"/>
  <c r="Z740" i="3"/>
  <c r="AB461" i="3"/>
  <c r="B812" i="3"/>
  <c r="AB439" i="3"/>
  <c r="Y830" i="3"/>
  <c r="AO822" i="3"/>
  <c r="F418" i="3"/>
  <c r="W817" i="3"/>
  <c r="AA571" i="3"/>
  <c r="AC571" i="3" s="1"/>
  <c r="E506" i="3"/>
  <c r="U831" i="3"/>
  <c r="B466" i="3"/>
  <c r="U451" i="3"/>
  <c r="F630" i="3"/>
  <c r="W588" i="3"/>
  <c r="I525" i="3"/>
  <c r="U546" i="3"/>
  <c r="AA827" i="3"/>
  <c r="AB820" i="3"/>
  <c r="Y488" i="3"/>
  <c r="Y548" i="3"/>
  <c r="W791" i="3"/>
  <c r="Z605" i="3"/>
  <c r="AO553" i="3"/>
  <c r="J729" i="3"/>
  <c r="H421" i="3"/>
  <c r="AB677" i="3"/>
  <c r="E635" i="3"/>
  <c r="H587" i="3"/>
  <c r="Z636" i="3"/>
  <c r="U642" i="3"/>
  <c r="AG797" i="3"/>
  <c r="AB711" i="3"/>
  <c r="AA791" i="3"/>
  <c r="C484" i="3"/>
  <c r="P654" i="3"/>
  <c r="U542" i="3"/>
  <c r="AG709" i="3"/>
  <c r="W776" i="3"/>
  <c r="Y592" i="3"/>
  <c r="W648" i="3"/>
  <c r="Z658" i="3"/>
  <c r="D408" i="3"/>
  <c r="D671" i="3"/>
  <c r="F521" i="3"/>
  <c r="W576" i="3"/>
  <c r="Y664" i="3"/>
  <c r="W548" i="3"/>
  <c r="K542" i="3"/>
  <c r="F632" i="3"/>
  <c r="W825" i="3"/>
  <c r="G819" i="3"/>
  <c r="G750" i="3"/>
  <c r="D612" i="3"/>
  <c r="AO568" i="3"/>
  <c r="Z819" i="3"/>
  <c r="AO834" i="3"/>
  <c r="Y438" i="3"/>
  <c r="AB436" i="3"/>
  <c r="Y560" i="3"/>
  <c r="W764" i="3"/>
  <c r="B712" i="3"/>
  <c r="W652" i="3"/>
  <c r="Z471" i="3"/>
  <c r="J768" i="3"/>
  <c r="AG471" i="3"/>
  <c r="X732" i="3"/>
  <c r="AA667" i="3"/>
  <c r="Y553" i="3"/>
  <c r="L444" i="3"/>
  <c r="AG701" i="3"/>
  <c r="P422" i="3"/>
  <c r="P498" i="3"/>
  <c r="B625" i="3"/>
  <c r="E539" i="3"/>
  <c r="W524" i="3"/>
  <c r="U763" i="3"/>
  <c r="Y805" i="3"/>
  <c r="AG457" i="3"/>
  <c r="AB483" i="3"/>
  <c r="AO522" i="3"/>
  <c r="AO506" i="3"/>
  <c r="L822" i="3"/>
  <c r="AA624" i="3"/>
  <c r="X661" i="3"/>
  <c r="W811" i="3"/>
  <c r="U529" i="3"/>
  <c r="E630" i="3"/>
  <c r="P479" i="3"/>
  <c r="AA792" i="3"/>
  <c r="AC792" i="3" s="1"/>
  <c r="AG745" i="3"/>
  <c r="AA631" i="3"/>
  <c r="AA460" i="3"/>
  <c r="J819" i="3"/>
  <c r="G501" i="3"/>
  <c r="I483" i="3"/>
  <c r="AA553" i="3"/>
  <c r="U701" i="3"/>
  <c r="AG571" i="3"/>
  <c r="I745" i="3"/>
  <c r="G618" i="3"/>
  <c r="B760" i="3"/>
  <c r="AG645" i="3"/>
  <c r="B597" i="3"/>
  <c r="L639" i="3"/>
  <c r="AO678" i="3"/>
  <c r="G452" i="3"/>
  <c r="K731" i="3"/>
  <c r="P458" i="3"/>
  <c r="K470" i="3"/>
  <c r="AG485" i="3"/>
  <c r="X783" i="3"/>
  <c r="Z775" i="3"/>
  <c r="X551" i="3"/>
  <c r="AG621" i="3"/>
  <c r="W496" i="3"/>
  <c r="Z668" i="3"/>
  <c r="AG534" i="3"/>
  <c r="L828" i="3"/>
  <c r="X735" i="3"/>
  <c r="AA551" i="3"/>
  <c r="C756" i="3"/>
  <c r="H453" i="3"/>
  <c r="Y658" i="3"/>
  <c r="F804" i="3"/>
  <c r="Z623" i="3"/>
  <c r="F431" i="3"/>
  <c r="AB521" i="3"/>
  <c r="U553" i="3"/>
  <c r="B660" i="3"/>
  <c r="Y625" i="3"/>
  <c r="P681" i="3"/>
  <c r="C681" i="3"/>
  <c r="Y601" i="3"/>
  <c r="U709" i="3"/>
  <c r="K480" i="3"/>
  <c r="U785" i="3"/>
  <c r="P442" i="3"/>
  <c r="P594" i="3"/>
  <c r="J650" i="3"/>
  <c r="AB573" i="3"/>
  <c r="I571" i="3"/>
  <c r="AG833" i="3"/>
  <c r="P562" i="3"/>
  <c r="Y602" i="3"/>
  <c r="W462" i="3"/>
  <c r="Y461" i="3"/>
  <c r="W556" i="3"/>
  <c r="I665" i="3"/>
  <c r="I536" i="3"/>
  <c r="C791" i="3"/>
  <c r="G747" i="3"/>
  <c r="Y514" i="3"/>
  <c r="AB726" i="3"/>
  <c r="B642" i="3"/>
  <c r="P494" i="3"/>
  <c r="E581" i="3"/>
  <c r="AA834" i="3"/>
  <c r="U778" i="3"/>
  <c r="L792" i="3"/>
  <c r="X596" i="3"/>
  <c r="AG538" i="3"/>
  <c r="Z557" i="3"/>
  <c r="AG685" i="3"/>
  <c r="F548" i="3"/>
  <c r="K518" i="3"/>
  <c r="I728" i="3"/>
  <c r="AG742" i="3"/>
  <c r="AG812" i="3"/>
  <c r="K485" i="3"/>
  <c r="U515" i="3"/>
  <c r="E749" i="3"/>
  <c r="U702" i="3"/>
  <c r="X694" i="3"/>
  <c r="U792" i="3"/>
  <c r="G804" i="3"/>
  <c r="C546" i="3"/>
  <c r="H404" i="3"/>
  <c r="E685" i="3"/>
  <c r="AA678" i="3"/>
  <c r="Z600" i="3"/>
  <c r="L632" i="3"/>
  <c r="AG765" i="3"/>
  <c r="AB544" i="3"/>
  <c r="AG778" i="3"/>
  <c r="AB732" i="3"/>
  <c r="W565" i="3"/>
  <c r="W819" i="3"/>
  <c r="AO473" i="3"/>
  <c r="Y545" i="3"/>
  <c r="K739" i="3"/>
  <c r="L577" i="3"/>
  <c r="J442" i="3"/>
  <c r="B795" i="3"/>
  <c r="Z466" i="3"/>
  <c r="B548" i="3"/>
  <c r="J440" i="3"/>
  <c r="F825" i="3"/>
  <c r="AB679" i="3"/>
  <c r="U455" i="3"/>
  <c r="K726" i="3"/>
  <c r="H742" i="3"/>
  <c r="F427" i="3"/>
  <c r="H487" i="3"/>
  <c r="C549" i="3"/>
  <c r="AA826" i="3"/>
  <c r="W712" i="3"/>
  <c r="G641" i="3"/>
  <c r="F432" i="3"/>
  <c r="P457" i="3"/>
  <c r="Y816" i="3"/>
  <c r="P752" i="3"/>
  <c r="AB831" i="3"/>
  <c r="AA643" i="3"/>
  <c r="J630" i="3"/>
  <c r="AB736" i="3"/>
  <c r="AA479" i="3"/>
  <c r="J798" i="3"/>
  <c r="W627" i="3"/>
  <c r="F606" i="3"/>
  <c r="H654" i="3"/>
  <c r="H770" i="3"/>
  <c r="AA663" i="3"/>
  <c r="AB654" i="3"/>
  <c r="AA735" i="3"/>
  <c r="AB624" i="3"/>
  <c r="B576" i="3"/>
  <c r="G423" i="3"/>
  <c r="P664" i="3"/>
  <c r="G450" i="3"/>
  <c r="Z550" i="3"/>
  <c r="Y752" i="3"/>
  <c r="U490" i="3"/>
  <c r="E500" i="3"/>
  <c r="L510" i="3"/>
  <c r="W813" i="3"/>
  <c r="Z731" i="3"/>
  <c r="I734" i="3"/>
  <c r="J510" i="3"/>
  <c r="P655" i="3"/>
  <c r="W789" i="3"/>
  <c r="AO684" i="3"/>
  <c r="W616" i="3"/>
  <c r="J598" i="3"/>
  <c r="B562" i="3"/>
  <c r="J484" i="3"/>
  <c r="U551" i="3"/>
  <c r="K773" i="3"/>
  <c r="K497" i="3"/>
  <c r="W620" i="3"/>
  <c r="B492" i="3"/>
  <c r="Y455" i="3"/>
  <c r="F456" i="3"/>
  <c r="I577" i="3"/>
  <c r="W478" i="3"/>
  <c r="Z552" i="3"/>
  <c r="AG545" i="3"/>
  <c r="W439" i="3"/>
  <c r="J791" i="3"/>
  <c r="X784" i="3"/>
  <c r="C556" i="3"/>
  <c r="B533" i="3"/>
  <c r="X627" i="3"/>
  <c r="AB713" i="3"/>
  <c r="AA587" i="3"/>
  <c r="U739" i="3"/>
  <c r="U680" i="3"/>
  <c r="W702" i="3"/>
  <c r="E662" i="3"/>
  <c r="K759" i="3"/>
  <c r="X727" i="3"/>
  <c r="L668" i="3"/>
  <c r="Y661" i="3"/>
  <c r="G589" i="3"/>
  <c r="C499" i="3"/>
  <c r="B540" i="3"/>
  <c r="AO805" i="3"/>
  <c r="Y774" i="3"/>
  <c r="P505" i="3"/>
  <c r="X481" i="3"/>
  <c r="D683" i="3"/>
  <c r="C513" i="3"/>
  <c r="Z723" i="3"/>
  <c r="AG739" i="3"/>
  <c r="C834" i="3"/>
  <c r="I606" i="3"/>
  <c r="F467" i="3"/>
  <c r="B481" i="3"/>
  <c r="E622" i="3"/>
  <c r="Z671" i="3"/>
  <c r="AB819" i="3"/>
  <c r="W583" i="3"/>
  <c r="Z814" i="3"/>
  <c r="I526" i="3"/>
  <c r="AG663" i="3"/>
  <c r="X641" i="3"/>
  <c r="K667" i="3"/>
  <c r="U576" i="3"/>
  <c r="AB747" i="3"/>
  <c r="AG508" i="3"/>
  <c r="AG480" i="3"/>
  <c r="AB770" i="3"/>
  <c r="W743" i="3"/>
  <c r="D437" i="3"/>
  <c r="P549" i="3"/>
  <c r="P715" i="3"/>
  <c r="D734" i="3"/>
  <c r="D797" i="3"/>
  <c r="X751" i="3"/>
  <c r="G564" i="3"/>
  <c r="U628" i="3"/>
  <c r="AG674" i="3"/>
  <c r="AG436" i="3"/>
  <c r="P454" i="3"/>
  <c r="Z534" i="3"/>
  <c r="AB592" i="3"/>
  <c r="P604" i="3"/>
  <c r="P537" i="3"/>
  <c r="X608" i="3"/>
  <c r="AA443" i="3"/>
  <c r="K617" i="3"/>
  <c r="F799" i="3"/>
  <c r="P764" i="3"/>
  <c r="AB718" i="3"/>
  <c r="H765" i="3"/>
  <c r="I592" i="3"/>
  <c r="F451" i="3"/>
  <c r="K509" i="3"/>
  <c r="AG719" i="3"/>
  <c r="H726" i="3"/>
  <c r="AB622" i="3"/>
  <c r="U798" i="3"/>
  <c r="AG507" i="3"/>
  <c r="AA591" i="3"/>
  <c r="Z609" i="3"/>
  <c r="P617" i="3"/>
  <c r="W667" i="3"/>
  <c r="B434" i="3"/>
  <c r="C427" i="3"/>
  <c r="X717" i="3"/>
  <c r="E453" i="3"/>
  <c r="G726" i="3"/>
  <c r="W710" i="3"/>
  <c r="U673" i="3"/>
  <c r="W520" i="3"/>
  <c r="C467" i="3"/>
  <c r="C445" i="3"/>
  <c r="AO718" i="3"/>
  <c r="W446" i="3"/>
  <c r="AB560" i="3"/>
  <c r="W561" i="3"/>
  <c r="AB668" i="3"/>
  <c r="L686" i="3"/>
  <c r="Y660" i="3"/>
  <c r="U742" i="3"/>
  <c r="Y600" i="3"/>
  <c r="U667" i="3"/>
  <c r="X585" i="3"/>
  <c r="C449" i="3"/>
  <c r="F449" i="3"/>
  <c r="Y763" i="3"/>
  <c r="L517" i="3"/>
  <c r="P760" i="3"/>
  <c r="D548" i="3"/>
  <c r="B614" i="3"/>
  <c r="AG375" i="3"/>
  <c r="G435" i="3"/>
  <c r="D770" i="3"/>
  <c r="D426" i="3"/>
  <c r="Z439" i="3"/>
  <c r="AB603" i="3"/>
  <c r="Y644" i="3"/>
  <c r="L558" i="3"/>
  <c r="Z654" i="3"/>
  <c r="L494" i="3"/>
  <c r="I832" i="3"/>
  <c r="B677" i="3"/>
  <c r="AA709" i="3"/>
  <c r="F695" i="3"/>
  <c r="C448" i="3"/>
  <c r="AO611" i="3"/>
  <c r="AA785" i="3"/>
  <c r="W770" i="3"/>
  <c r="B482" i="3"/>
  <c r="AG672" i="3"/>
  <c r="G471" i="3"/>
  <c r="G767" i="3"/>
  <c r="Z676" i="3"/>
  <c r="G475" i="3"/>
  <c r="AB809" i="3"/>
  <c r="H408" i="3"/>
  <c r="AA695" i="3"/>
  <c r="Z739" i="3"/>
  <c r="X670" i="3"/>
  <c r="P820" i="3"/>
  <c r="U832" i="3"/>
  <c r="AG774" i="3"/>
  <c r="J783" i="3"/>
  <c r="W745" i="3"/>
  <c r="X549" i="3"/>
  <c r="X441" i="3"/>
  <c r="AG387" i="3"/>
  <c r="U601" i="3"/>
  <c r="Y508" i="3"/>
  <c r="Z625" i="3"/>
  <c r="Y756" i="3"/>
  <c r="I661" i="3"/>
  <c r="C423" i="3"/>
  <c r="D621" i="3"/>
  <c r="AG548" i="3"/>
  <c r="W730" i="3"/>
  <c r="AA790" i="3"/>
  <c r="AA543" i="3"/>
  <c r="Y776" i="3"/>
  <c r="E516" i="3"/>
  <c r="P528" i="3"/>
  <c r="W366" i="3"/>
  <c r="AB450" i="3"/>
  <c r="G642" i="3"/>
  <c r="E534" i="3"/>
  <c r="AG612" i="3"/>
  <c r="AO737" i="3"/>
  <c r="Y747" i="3"/>
  <c r="B638" i="3"/>
  <c r="E432" i="3"/>
  <c r="U670" i="3"/>
  <c r="AG801" i="3"/>
  <c r="AA777" i="3"/>
  <c r="G537" i="3"/>
  <c r="Y659" i="3"/>
  <c r="AA585" i="3"/>
  <c r="AB440" i="3"/>
  <c r="AD440" i="3" s="1"/>
  <c r="AB543" i="3"/>
  <c r="AO444" i="3"/>
  <c r="B628" i="3"/>
  <c r="Y521" i="3"/>
  <c r="AB599" i="3"/>
  <c r="E592" i="3"/>
  <c r="AB588" i="3"/>
  <c r="K595" i="3"/>
  <c r="K674" i="3"/>
  <c r="AG365" i="3"/>
  <c r="C792" i="3"/>
  <c r="AG820" i="3"/>
  <c r="AO751" i="3"/>
  <c r="K573" i="3"/>
  <c r="L650" i="3"/>
  <c r="C437" i="3"/>
  <c r="D791" i="3"/>
  <c r="U562" i="3"/>
  <c r="I820" i="3"/>
  <c r="J687" i="3"/>
  <c r="B780" i="3"/>
  <c r="D587" i="3"/>
  <c r="AG800" i="3"/>
  <c r="AA486" i="3"/>
  <c r="AC486" i="3" s="1"/>
  <c r="AG802" i="3"/>
  <c r="B831" i="3"/>
  <c r="AB694" i="3"/>
  <c r="X613" i="3"/>
  <c r="AB480" i="3"/>
  <c r="H509" i="3"/>
  <c r="P424" i="3"/>
  <c r="U799" i="3"/>
  <c r="AB629" i="3"/>
  <c r="AO818" i="3"/>
  <c r="AG460" i="3"/>
  <c r="G666" i="3"/>
  <c r="P748" i="3"/>
  <c r="AB828" i="3"/>
  <c r="Y725" i="3"/>
  <c r="AG519" i="3"/>
  <c r="L566" i="3"/>
  <c r="Z624" i="3"/>
  <c r="AG552" i="3"/>
  <c r="Y651" i="3"/>
  <c r="W516" i="3"/>
  <c r="Y497" i="3"/>
  <c r="Y779" i="3"/>
  <c r="U575" i="3"/>
  <c r="J436" i="3"/>
  <c r="L501" i="3"/>
  <c r="L571" i="3"/>
  <c r="D825" i="3"/>
  <c r="AB652" i="3"/>
  <c r="Z494" i="3"/>
  <c r="AG727" i="3"/>
  <c r="P496" i="3"/>
  <c r="AG437" i="3"/>
  <c r="Z745" i="3"/>
  <c r="AB733" i="3"/>
  <c r="AG624" i="3"/>
  <c r="U625" i="3"/>
  <c r="AB485" i="3"/>
  <c r="H497" i="3"/>
  <c r="AG539" i="3"/>
  <c r="AG711" i="3"/>
  <c r="AA831" i="3"/>
  <c r="F688" i="3"/>
  <c r="Z692" i="3"/>
  <c r="L590" i="3"/>
  <c r="AG528" i="3"/>
  <c r="W736" i="3"/>
  <c r="Y797" i="3"/>
  <c r="Y669" i="3"/>
  <c r="F477" i="3"/>
  <c r="H780" i="3"/>
  <c r="C602" i="3"/>
  <c r="AA626" i="3"/>
  <c r="P682" i="3"/>
  <c r="Z493" i="3"/>
  <c r="W492" i="3"/>
  <c r="X671" i="3"/>
  <c r="L431" i="3"/>
  <c r="C704" i="3"/>
  <c r="C733" i="3"/>
  <c r="K783" i="3"/>
  <c r="F443" i="3"/>
  <c r="L758" i="3"/>
  <c r="P656" i="3"/>
  <c r="AO746" i="3"/>
  <c r="D804" i="3"/>
  <c r="AO456" i="3"/>
  <c r="B487" i="3"/>
  <c r="W433" i="3"/>
  <c r="K521" i="3"/>
  <c r="AG392" i="3"/>
  <c r="B659" i="3"/>
  <c r="H597" i="3"/>
  <c r="AO434" i="3"/>
  <c r="H522" i="3"/>
  <c r="H615" i="3"/>
  <c r="Z638" i="3"/>
  <c r="AO788" i="3"/>
  <c r="AO567" i="3"/>
  <c r="W497" i="3"/>
  <c r="AG760" i="3"/>
  <c r="AO799" i="3"/>
  <c r="L638" i="3"/>
  <c r="Y652" i="3"/>
  <c r="X693" i="3"/>
  <c r="Z456" i="3"/>
  <c r="AB690" i="3"/>
  <c r="AO781" i="3"/>
  <c r="W541" i="3"/>
  <c r="H699" i="3"/>
  <c r="X497" i="3"/>
  <c r="K696" i="3"/>
  <c r="E710" i="3"/>
  <c r="B470" i="3"/>
  <c r="E436" i="3"/>
  <c r="AB653" i="3"/>
  <c r="AG643" i="3"/>
  <c r="AB636" i="3"/>
  <c r="Y817" i="3"/>
  <c r="I784" i="3"/>
  <c r="X675" i="3"/>
  <c r="W582" i="3"/>
  <c r="I712" i="3"/>
  <c r="AG692" i="3"/>
  <c r="AA734" i="3"/>
  <c r="Z565" i="3"/>
  <c r="AA795" i="3"/>
  <c r="AA752" i="3"/>
  <c r="B746" i="3"/>
  <c r="H733" i="3"/>
  <c r="P797" i="3"/>
  <c r="AG524" i="3"/>
  <c r="Z694" i="3"/>
  <c r="AO505" i="3"/>
  <c r="X446" i="3"/>
  <c r="AA575" i="3"/>
  <c r="C431" i="3"/>
  <c r="AB594" i="3"/>
  <c r="K501" i="3"/>
  <c r="AG782" i="3"/>
  <c r="AO598" i="3"/>
  <c r="Y584" i="3"/>
  <c r="AB712" i="3"/>
  <c r="AA471" i="3"/>
  <c r="AC471" i="3" s="1"/>
  <c r="W784" i="3"/>
  <c r="W438" i="3"/>
  <c r="Y568" i="3"/>
  <c r="K627" i="3"/>
  <c r="L797" i="3"/>
  <c r="F551" i="3"/>
  <c r="Z531" i="3"/>
  <c r="U548" i="3"/>
  <c r="X669" i="3"/>
  <c r="AO783" i="3"/>
  <c r="B422" i="3"/>
  <c r="B560" i="3"/>
  <c r="AG809" i="3"/>
  <c r="G440" i="3"/>
  <c r="X552" i="3"/>
  <c r="AB827" i="3"/>
  <c r="J669" i="3"/>
  <c r="J675" i="3"/>
  <c r="J464" i="3"/>
  <c r="J507" i="3"/>
  <c r="AB561" i="3"/>
  <c r="H402" i="3"/>
  <c r="X557" i="3"/>
  <c r="Z361" i="3"/>
  <c r="K504" i="3"/>
  <c r="K508" i="3"/>
  <c r="Y731" i="3"/>
  <c r="I831" i="3"/>
  <c r="AG738" i="3"/>
  <c r="W464" i="3"/>
  <c r="AA612" i="3"/>
  <c r="U698" i="3"/>
  <c r="AO634" i="3"/>
  <c r="J537" i="3"/>
  <c r="I436" i="3"/>
  <c r="B503" i="3"/>
  <c r="AO730" i="3"/>
  <c r="C805" i="3"/>
  <c r="AG795" i="3"/>
  <c r="Y608" i="3"/>
  <c r="H468" i="3"/>
  <c r="K699" i="3"/>
  <c r="AG682" i="3"/>
  <c r="Y807" i="3"/>
  <c r="AG408" i="3"/>
  <c r="K625" i="3"/>
  <c r="E517" i="3"/>
  <c r="P751" i="3"/>
  <c r="L567" i="3"/>
  <c r="X581" i="3"/>
  <c r="L733" i="3"/>
  <c r="K640" i="3"/>
  <c r="E665" i="3"/>
  <c r="H581" i="3"/>
  <c r="L649" i="3"/>
  <c r="X658" i="3"/>
  <c r="I505" i="3"/>
  <c r="L722" i="3"/>
  <c r="K612" i="3"/>
  <c r="U450" i="3"/>
  <c r="Z826" i="3"/>
  <c r="W606" i="3"/>
  <c r="B569" i="3"/>
  <c r="Y791" i="3"/>
  <c r="G620" i="3"/>
  <c r="B708" i="3"/>
  <c r="Y556" i="3"/>
  <c r="K709" i="3"/>
  <c r="AG388" i="3"/>
  <c r="Y672" i="3"/>
  <c r="F442" i="3"/>
  <c r="W750" i="3"/>
  <c r="Y499" i="3"/>
  <c r="C450" i="3"/>
  <c r="I804" i="3"/>
  <c r="X645" i="3"/>
  <c r="K652" i="3"/>
  <c r="AO531" i="3"/>
  <c r="AG724" i="3"/>
  <c r="AO736" i="3"/>
  <c r="U656" i="3"/>
  <c r="B559" i="3"/>
  <c r="AG662" i="3"/>
  <c r="U662" i="3"/>
  <c r="B655" i="3"/>
  <c r="AB710" i="3"/>
  <c r="E817" i="3"/>
  <c r="B446" i="3"/>
  <c r="Y692" i="3"/>
  <c r="AG608" i="3"/>
  <c r="Z704" i="3"/>
  <c r="P559" i="3"/>
  <c r="W564" i="3"/>
  <c r="Z699" i="3"/>
  <c r="K669" i="3"/>
  <c r="H710" i="3"/>
  <c r="W623" i="3"/>
  <c r="Z711" i="3"/>
  <c r="AO617" i="3"/>
  <c r="K603" i="3"/>
  <c r="X454" i="3"/>
  <c r="P777" i="3"/>
  <c r="D465" i="3"/>
  <c r="U606" i="3"/>
  <c r="F560" i="3"/>
  <c r="AB563" i="3"/>
  <c r="P540" i="3"/>
  <c r="G591" i="3"/>
  <c r="X745" i="3"/>
  <c r="Z714" i="3"/>
  <c r="P685" i="3"/>
  <c r="C464" i="3"/>
  <c r="Z780" i="3"/>
  <c r="Z499" i="3"/>
  <c r="P428" i="3"/>
  <c r="AO676" i="3"/>
  <c r="J678" i="3"/>
  <c r="AG786" i="3"/>
  <c r="AB811" i="3"/>
  <c r="AD811" i="3" s="1"/>
  <c r="U464" i="3"/>
  <c r="AG785" i="3"/>
  <c r="AA649" i="3"/>
  <c r="W746" i="3"/>
  <c r="J533" i="3"/>
  <c r="I508" i="3"/>
  <c r="I474" i="3"/>
  <c r="J815" i="3"/>
  <c r="W603" i="3"/>
  <c r="AO794" i="3"/>
  <c r="Y596" i="3"/>
  <c r="P488" i="3"/>
  <c r="X523" i="3"/>
  <c r="J629" i="3"/>
  <c r="W701" i="3"/>
  <c r="AO626" i="3"/>
  <c r="Y808" i="3"/>
  <c r="F766" i="3"/>
  <c r="H638" i="3"/>
  <c r="G522" i="3"/>
  <c r="P744" i="3"/>
  <c r="AA801" i="3"/>
  <c r="I815" i="3"/>
  <c r="AG526" i="3"/>
  <c r="W470" i="3"/>
  <c r="H467" i="3"/>
  <c r="C649" i="3"/>
  <c r="P798" i="3"/>
  <c r="I386" i="3"/>
  <c r="AB689" i="3"/>
  <c r="AG601" i="3"/>
  <c r="F713" i="3"/>
  <c r="C446" i="3"/>
  <c r="J541" i="3"/>
  <c r="X568" i="3"/>
  <c r="Y577" i="3"/>
  <c r="C454" i="3"/>
  <c r="U596" i="3"/>
  <c r="L437" i="3"/>
  <c r="X505" i="3"/>
  <c r="W585" i="3"/>
  <c r="U517" i="3"/>
  <c r="X567" i="3"/>
  <c r="W525" i="3"/>
  <c r="D830" i="3"/>
  <c r="L723" i="3"/>
  <c r="E732" i="3"/>
  <c r="AA664" i="3"/>
  <c r="L664" i="3"/>
  <c r="AG747" i="3"/>
  <c r="AO503" i="3"/>
  <c r="U767" i="3"/>
  <c r="Z633" i="3"/>
  <c r="W619" i="3"/>
  <c r="AG696" i="3"/>
  <c r="AA462" i="3"/>
  <c r="F789" i="3"/>
  <c r="AB591" i="3"/>
  <c r="I817" i="3"/>
  <c r="Y827" i="3"/>
  <c r="W670" i="3"/>
  <c r="AA384" i="3"/>
  <c r="K769" i="3"/>
  <c r="Z474" i="3"/>
  <c r="AG413" i="3"/>
  <c r="Y468" i="3"/>
  <c r="AO543" i="3"/>
  <c r="D731" i="3"/>
  <c r="AB525" i="3"/>
  <c r="AA659" i="3"/>
  <c r="Y478" i="3"/>
  <c r="AA691" i="3"/>
  <c r="W722" i="3"/>
  <c r="AG466" i="3"/>
  <c r="Y711" i="3"/>
  <c r="H650" i="3"/>
  <c r="J823" i="3"/>
  <c r="AG737" i="3"/>
  <c r="B781" i="3"/>
  <c r="U476" i="3"/>
  <c r="Z614" i="3"/>
  <c r="W546" i="3"/>
  <c r="AA773" i="3"/>
  <c r="Z697" i="3"/>
  <c r="H438" i="3"/>
  <c r="W653" i="3"/>
  <c r="L752" i="3"/>
  <c r="G720" i="3"/>
  <c r="AG697" i="3"/>
  <c r="AG575" i="3"/>
  <c r="Y674" i="3"/>
  <c r="U784" i="3"/>
  <c r="U545" i="3"/>
  <c r="AG494" i="3"/>
  <c r="AA525" i="3"/>
  <c r="U650" i="3"/>
  <c r="P669" i="3"/>
  <c r="C784" i="3"/>
  <c r="F571" i="3"/>
  <c r="AA484" i="3"/>
  <c r="B621" i="3"/>
  <c r="K732" i="3"/>
  <c r="E602" i="3"/>
  <c r="U574" i="3"/>
  <c r="AG831" i="3"/>
  <c r="C581" i="3"/>
  <c r="AO484" i="3"/>
  <c r="W475" i="3"/>
  <c r="AA437" i="3"/>
  <c r="X546" i="3"/>
  <c r="L441" i="3"/>
  <c r="AA574" i="3"/>
  <c r="P708" i="3"/>
  <c r="Y831" i="3"/>
  <c r="W608" i="3"/>
  <c r="B819" i="3"/>
  <c r="Z702" i="3"/>
  <c r="AA579" i="3"/>
  <c r="Y794" i="3"/>
  <c r="AA559" i="3"/>
  <c r="X654" i="3"/>
  <c r="AG615" i="3"/>
  <c r="AO432" i="3"/>
  <c r="AG746" i="3"/>
  <c r="U722" i="3"/>
  <c r="W719" i="3"/>
  <c r="D779" i="3"/>
  <c r="AG780" i="3"/>
  <c r="AG541" i="3"/>
  <c r="G818" i="3"/>
  <c r="P694" i="3"/>
  <c r="X503" i="3"/>
  <c r="G500" i="3"/>
  <c r="F423" i="3"/>
  <c r="AA724" i="3"/>
  <c r="AA482" i="3"/>
  <c r="U439" i="3"/>
  <c r="Y638" i="3"/>
  <c r="G680" i="3"/>
  <c r="W787" i="3"/>
  <c r="K621" i="3"/>
  <c r="X602" i="3"/>
  <c r="I574" i="3"/>
  <c r="B643" i="3"/>
  <c r="Z696" i="3"/>
  <c r="D413" i="3"/>
  <c r="W763" i="3"/>
  <c r="Y467" i="3"/>
  <c r="D445" i="3"/>
  <c r="U600" i="3"/>
  <c r="AB748" i="3"/>
  <c r="AD748" i="3" s="1"/>
  <c r="AG484" i="3"/>
  <c r="F511" i="3"/>
  <c r="L453" i="3"/>
  <c r="W459" i="3"/>
  <c r="Y697" i="3"/>
  <c r="Y621" i="3"/>
  <c r="P626" i="3"/>
  <c r="AA804" i="3"/>
  <c r="AC804" i="3" s="1"/>
  <c r="L529" i="3"/>
  <c r="G693" i="3"/>
  <c r="Y465" i="3"/>
  <c r="B729" i="3"/>
  <c r="J451" i="3"/>
  <c r="D457" i="3"/>
  <c r="H734" i="3"/>
  <c r="AO645" i="3"/>
  <c r="B620" i="3"/>
  <c r="F444" i="3"/>
  <c r="D747" i="3"/>
  <c r="G661" i="3"/>
  <c r="Z788" i="3"/>
  <c r="U830" i="3"/>
  <c r="B474" i="3"/>
  <c r="Z497" i="3"/>
  <c r="U571" i="3"/>
  <c r="AB650" i="3"/>
  <c r="AA821" i="3"/>
  <c r="AO679" i="3"/>
  <c r="Z452" i="3"/>
  <c r="L833" i="3"/>
  <c r="I751" i="3"/>
  <c r="Z688" i="3"/>
  <c r="Y464" i="3"/>
  <c r="B814" i="3"/>
  <c r="AA806" i="3"/>
  <c r="X642" i="3"/>
  <c r="L667" i="3"/>
  <c r="AB742" i="3"/>
  <c r="AG467" i="3"/>
  <c r="Z823" i="3"/>
  <c r="AA812" i="3"/>
  <c r="E570" i="3"/>
  <c r="AG729" i="3"/>
  <c r="AG628" i="3"/>
  <c r="L452" i="3"/>
  <c r="J357" i="3"/>
  <c r="H464" i="3"/>
  <c r="P432" i="3"/>
  <c r="B508" i="3"/>
  <c r="C702" i="3"/>
  <c r="AO527" i="3"/>
  <c r="C571" i="3"/>
  <c r="AA645" i="3"/>
  <c r="AG652" i="3"/>
  <c r="Y603" i="3"/>
  <c r="W769" i="3"/>
  <c r="U826" i="3"/>
  <c r="W767" i="3"/>
  <c r="AO825" i="3"/>
  <c r="L458" i="3"/>
  <c r="Z693" i="3"/>
  <c r="F572" i="3"/>
  <c r="W773" i="3"/>
  <c r="K740" i="3"/>
  <c r="H809" i="3"/>
  <c r="W739" i="3"/>
  <c r="AB477" i="3"/>
  <c r="Z540" i="3"/>
  <c r="H529" i="3"/>
  <c r="I788" i="3"/>
  <c r="P663" i="3"/>
  <c r="I501" i="3"/>
  <c r="K760" i="3"/>
  <c r="Y472" i="3"/>
  <c r="U782" i="3"/>
  <c r="H471" i="3"/>
  <c r="AO624" i="3"/>
  <c r="J511" i="3"/>
  <c r="X398" i="3"/>
  <c r="J764" i="3"/>
  <c r="B731" i="3"/>
  <c r="J759" i="3"/>
  <c r="Z584" i="3"/>
  <c r="E465" i="3"/>
  <c r="D532" i="3"/>
  <c r="W668" i="3"/>
  <c r="D773" i="3"/>
  <c r="U744" i="3"/>
  <c r="AG793" i="3"/>
  <c r="AB508" i="3"/>
  <c r="AD508" i="3" s="1"/>
  <c r="AG718" i="3"/>
  <c r="G775" i="3"/>
  <c r="J572" i="3"/>
  <c r="X740" i="3"/>
  <c r="P439" i="3"/>
  <c r="U579" i="3"/>
  <c r="X461" i="3"/>
  <c r="AG665" i="3"/>
  <c r="P661" i="3"/>
  <c r="Y520" i="3"/>
  <c r="C782" i="3"/>
  <c r="B543" i="3"/>
  <c r="L602" i="3"/>
  <c r="D432" i="3"/>
  <c r="AG535" i="3"/>
  <c r="G443" i="3"/>
  <c r="D694" i="3"/>
  <c r="X725" i="3"/>
  <c r="AG569" i="3"/>
  <c r="I467" i="3"/>
  <c r="AG815" i="3"/>
  <c r="J694" i="3"/>
  <c r="AG391" i="3"/>
  <c r="E454" i="3"/>
  <c r="F773" i="3"/>
  <c r="AG504" i="3"/>
  <c r="I597" i="3"/>
  <c r="I624" i="3"/>
  <c r="J529" i="3"/>
  <c r="H347" i="3"/>
  <c r="H739" i="3"/>
  <c r="AA505" i="3"/>
  <c r="I519" i="3"/>
  <c r="K714" i="3"/>
  <c r="AG461" i="3"/>
  <c r="Z646" i="3"/>
  <c r="U789" i="3"/>
  <c r="AG420" i="3"/>
  <c r="AB815" i="3"/>
  <c r="J790" i="3"/>
  <c r="Z803" i="3"/>
  <c r="L729" i="3"/>
  <c r="L781" i="3"/>
  <c r="L708" i="3"/>
  <c r="I730" i="3"/>
  <c r="W826" i="3"/>
  <c r="AG616" i="3"/>
  <c r="L540" i="3"/>
  <c r="L678" i="3"/>
  <c r="U721" i="3"/>
  <c r="X474" i="3"/>
  <c r="AA600" i="3"/>
  <c r="C687" i="3"/>
  <c r="AB498" i="3"/>
  <c r="AD498" i="3" s="1"/>
  <c r="AA563" i="3"/>
  <c r="AG418" i="3"/>
  <c r="AG699" i="3"/>
  <c r="AB767" i="3"/>
  <c r="K808" i="3"/>
  <c r="J637" i="3"/>
  <c r="AO479" i="3"/>
  <c r="C493" i="3"/>
  <c r="AA832" i="3"/>
  <c r="H514" i="3"/>
  <c r="AB596" i="3"/>
  <c r="AO510" i="3"/>
  <c r="U811" i="3"/>
  <c r="K806" i="3"/>
  <c r="Z698" i="3"/>
  <c r="AB535" i="3"/>
  <c r="X831" i="3"/>
  <c r="Y810" i="3"/>
  <c r="U443" i="3"/>
  <c r="AG690" i="3"/>
  <c r="U460" i="3"/>
  <c r="AA644" i="3"/>
  <c r="B727" i="3"/>
  <c r="Z632" i="3"/>
  <c r="U469" i="3"/>
  <c r="AG560" i="3"/>
  <c r="U467" i="3"/>
  <c r="U823" i="3"/>
  <c r="AB613" i="3"/>
  <c r="AD613" i="3" s="1"/>
  <c r="Y630" i="3"/>
  <c r="P574" i="3"/>
  <c r="AB545" i="3"/>
  <c r="Y748" i="3"/>
  <c r="B550" i="3"/>
  <c r="X513" i="3"/>
  <c r="X676" i="3"/>
  <c r="AG811" i="3"/>
  <c r="AB467" i="3"/>
  <c r="AG636" i="3"/>
  <c r="AO596" i="3"/>
  <c r="J591" i="3"/>
  <c r="G590" i="3"/>
  <c r="K718" i="3"/>
  <c r="AG826" i="3"/>
  <c r="J663" i="3"/>
  <c r="Z465" i="3"/>
  <c r="X802" i="3"/>
  <c r="X576" i="3"/>
  <c r="Y675" i="3"/>
  <c r="Y800" i="3"/>
  <c r="Y643" i="3"/>
  <c r="AB719" i="3"/>
  <c r="U803" i="3"/>
  <c r="B658" i="3"/>
  <c r="W511" i="3"/>
  <c r="D429" i="3"/>
  <c r="C462" i="3"/>
  <c r="B739" i="3"/>
  <c r="P804" i="3"/>
  <c r="X465" i="3"/>
  <c r="H470" i="3"/>
  <c r="AB606" i="3"/>
  <c r="B743" i="3"/>
  <c r="AB765" i="3"/>
  <c r="AD765" i="3" s="1"/>
  <c r="AG479" i="3"/>
  <c r="U646" i="3"/>
  <c r="B491" i="3"/>
  <c r="AO512" i="3"/>
  <c r="AG585" i="3"/>
  <c r="Z392" i="3"/>
  <c r="F640" i="3"/>
  <c r="H602" i="3"/>
  <c r="AB463" i="3"/>
  <c r="AG715" i="3"/>
  <c r="AA670" i="3"/>
  <c r="Y743" i="3"/>
  <c r="L443" i="3"/>
  <c r="AO697" i="3"/>
  <c r="K438" i="3"/>
  <c r="Z525" i="3"/>
  <c r="P460" i="3"/>
  <c r="Y562" i="3"/>
  <c r="B539" i="3"/>
  <c r="K704" i="3"/>
  <c r="W807" i="3"/>
  <c r="Z462" i="3"/>
  <c r="AG587" i="3"/>
  <c r="Y576" i="3"/>
  <c r="X611" i="3"/>
  <c r="AB796" i="3"/>
  <c r="AG824" i="3"/>
  <c r="AO655" i="3"/>
  <c r="L430" i="3"/>
  <c r="AB659" i="3"/>
  <c r="K701" i="3"/>
  <c r="C705" i="3"/>
  <c r="Z732" i="3"/>
  <c r="J781" i="3"/>
  <c r="L574" i="3"/>
  <c r="K798" i="3"/>
  <c r="B595" i="3"/>
  <c r="G755" i="3"/>
  <c r="J433" i="3"/>
  <c r="H545" i="3"/>
  <c r="Z653" i="3"/>
  <c r="F497" i="3"/>
  <c r="U533" i="3"/>
  <c r="B764" i="3"/>
  <c r="C726" i="3"/>
  <c r="B833" i="3"/>
  <c r="J804" i="3"/>
  <c r="U827" i="3"/>
  <c r="D619" i="3"/>
  <c r="AB657" i="3"/>
  <c r="AD657" i="3" s="1"/>
  <c r="W563" i="3"/>
  <c r="P691" i="3"/>
  <c r="AB671" i="3"/>
  <c r="W508" i="3"/>
  <c r="U732" i="3"/>
  <c r="F461" i="3"/>
  <c r="L811" i="3"/>
  <c r="AO470" i="3"/>
  <c r="AB474" i="3"/>
  <c r="AD474" i="3" s="1"/>
  <c r="B714" i="3"/>
  <c r="K805" i="3"/>
  <c r="I682" i="3"/>
  <c r="K473" i="3"/>
  <c r="K464" i="3"/>
  <c r="AA668" i="3"/>
  <c r="K824" i="3"/>
  <c r="Y729" i="3"/>
  <c r="P705" i="3"/>
  <c r="I462" i="3"/>
  <c r="AA651" i="3"/>
  <c r="AC651" i="3" s="1"/>
  <c r="W782" i="3"/>
  <c r="AB568" i="3"/>
  <c r="AD568" i="3" s="1"/>
  <c r="H463" i="3"/>
  <c r="W399" i="3"/>
  <c r="D475" i="3"/>
  <c r="L446" i="3"/>
  <c r="K666" i="3"/>
  <c r="J453" i="3"/>
  <c r="P732" i="3"/>
  <c r="X507" i="3"/>
  <c r="AO764" i="3"/>
  <c r="Y480" i="3"/>
  <c r="AA492" i="3"/>
  <c r="K745" i="3"/>
  <c r="H478" i="3"/>
  <c r="P616" i="3"/>
  <c r="P693" i="3"/>
  <c r="AA599" i="3"/>
  <c r="U468" i="3"/>
  <c r="P508" i="3"/>
  <c r="U485" i="3"/>
  <c r="AB526" i="3"/>
  <c r="AG520" i="3"/>
  <c r="Y635" i="3"/>
  <c r="C661" i="3"/>
  <c r="AA493" i="3"/>
  <c r="AC493" i="3" s="1"/>
  <c r="AO452" i="3"/>
  <c r="X822" i="3"/>
  <c r="E563" i="3"/>
  <c r="P666" i="3"/>
  <c r="U544" i="3"/>
  <c r="AG506" i="3"/>
  <c r="U510" i="3"/>
  <c r="P501" i="3"/>
  <c r="AG717" i="3"/>
  <c r="B652" i="3"/>
  <c r="U653" i="3"/>
  <c r="Y482" i="3"/>
  <c r="AG482" i="3"/>
  <c r="AA679" i="3"/>
  <c r="Z680" i="3"/>
  <c r="P576" i="3"/>
  <c r="D498" i="3"/>
  <c r="J732" i="3"/>
  <c r="W634" i="3"/>
  <c r="J575" i="3"/>
  <c r="Z608" i="3"/>
  <c r="AG596" i="3"/>
  <c r="Y511" i="3"/>
  <c r="AG598" i="3"/>
  <c r="AA693" i="3"/>
  <c r="Y619" i="3"/>
  <c r="K661" i="3"/>
  <c r="D409" i="3"/>
  <c r="Z764" i="3"/>
  <c r="Z642" i="3"/>
  <c r="AA721" i="3"/>
  <c r="P772" i="3"/>
  <c r="AG605" i="3"/>
  <c r="B577" i="3"/>
  <c r="J644" i="3"/>
  <c r="P634" i="3"/>
  <c r="AO763" i="3"/>
  <c r="W547" i="3"/>
  <c r="X644" i="3"/>
  <c r="X648" i="3"/>
  <c r="AG488" i="3"/>
  <c r="W432" i="3"/>
  <c r="AB522" i="3"/>
  <c r="E756" i="3"/>
  <c r="H746" i="3"/>
  <c r="Y735" i="3"/>
  <c r="AO591" i="3"/>
  <c r="AG579" i="3"/>
  <c r="X564" i="3"/>
  <c r="L530" i="3"/>
  <c r="U710" i="3"/>
  <c r="AO443" i="3"/>
  <c r="AB708" i="3"/>
  <c r="Y541" i="3"/>
  <c r="AG680" i="3"/>
  <c r="Y509" i="3"/>
  <c r="W572" i="3"/>
  <c r="D472" i="3"/>
  <c r="X536" i="3"/>
  <c r="E418" i="3"/>
  <c r="AO816" i="3"/>
  <c r="Y667" i="3"/>
  <c r="U482" i="3"/>
  <c r="W622" i="3"/>
  <c r="W783" i="3"/>
  <c r="J519" i="3"/>
  <c r="AA544" i="3"/>
  <c r="AB721" i="3"/>
  <c r="G467" i="3"/>
  <c r="H551" i="3"/>
  <c r="F717" i="3"/>
  <c r="AB802" i="3"/>
  <c r="P612" i="3"/>
  <c r="I683" i="3"/>
  <c r="H382" i="3"/>
  <c r="C612" i="3"/>
  <c r="H822" i="3"/>
  <c r="Z832" i="3"/>
  <c r="Z604" i="3"/>
  <c r="AA710" i="3"/>
  <c r="P642" i="3"/>
  <c r="P550" i="3"/>
  <c r="Z695" i="3"/>
  <c r="W630" i="3"/>
  <c r="H573" i="3"/>
  <c r="Y742" i="3"/>
  <c r="E504" i="3"/>
  <c r="P452" i="3"/>
  <c r="L740" i="3"/>
  <c r="B694" i="3"/>
  <c r="X531" i="3"/>
  <c r="B445" i="3"/>
  <c r="B588" i="3"/>
  <c r="X815" i="3"/>
  <c r="Y456" i="3"/>
  <c r="AB504" i="3"/>
  <c r="U607" i="3"/>
  <c r="AG763" i="3"/>
  <c r="Z536" i="3"/>
  <c r="AB607" i="3"/>
  <c r="U487" i="3"/>
  <c r="X571" i="3"/>
  <c r="AA702" i="3"/>
  <c r="D507" i="3"/>
  <c r="P671" i="3"/>
  <c r="C504" i="3"/>
  <c r="H607" i="3"/>
  <c r="AA422" i="3"/>
  <c r="U717" i="3"/>
  <c r="AA775" i="3"/>
  <c r="AC775" i="3" s="1"/>
  <c r="C744" i="3"/>
  <c r="Z640" i="3"/>
  <c r="AO457" i="3"/>
  <c r="Z482" i="3"/>
  <c r="AB676" i="3"/>
  <c r="J559" i="3"/>
  <c r="K685" i="3"/>
  <c r="Z750" i="3"/>
  <c r="D442" i="3"/>
  <c r="B647" i="3"/>
  <c r="J446" i="3"/>
  <c r="J454" i="3"/>
  <c r="K832" i="3"/>
  <c r="G645" i="3"/>
  <c r="I629" i="3"/>
  <c r="G583" i="3"/>
  <c r="Y688" i="3"/>
  <c r="AO599" i="3"/>
  <c r="C439" i="3"/>
  <c r="X554" i="3"/>
  <c r="F712" i="3"/>
  <c r="Y679" i="3"/>
  <c r="AG382" i="3"/>
  <c r="AA541" i="3"/>
  <c r="AC541" i="3" s="1"/>
  <c r="AA554" i="3"/>
  <c r="G830" i="3"/>
  <c r="H526" i="3"/>
  <c r="C453" i="3"/>
  <c r="D637" i="3"/>
  <c r="L693" i="3"/>
  <c r="AB558" i="3"/>
  <c r="F469" i="3"/>
  <c r="G433" i="3"/>
  <c r="U538" i="3"/>
  <c r="AO666" i="3"/>
  <c r="J763" i="3"/>
  <c r="Y694" i="3"/>
  <c r="H629" i="3"/>
  <c r="Y663" i="3"/>
  <c r="AA698" i="3"/>
  <c r="W456" i="3"/>
  <c r="J692" i="3"/>
  <c r="X753" i="3"/>
  <c r="E713" i="3"/>
  <c r="AB505" i="3"/>
  <c r="I450" i="3"/>
  <c r="Z535" i="3"/>
  <c r="X458" i="3"/>
  <c r="U631" i="3"/>
  <c r="AO744" i="3"/>
  <c r="U755" i="3"/>
  <c r="AB749" i="3"/>
  <c r="F523" i="3"/>
  <c r="E423" i="3"/>
  <c r="D643" i="3"/>
  <c r="AB550" i="3"/>
  <c r="AD550" i="3" s="1"/>
  <c r="L805" i="3"/>
  <c r="P736" i="3"/>
  <c r="W474" i="3"/>
  <c r="U586" i="3"/>
  <c r="C529" i="3"/>
  <c r="AG633" i="3"/>
  <c r="I437" i="3"/>
  <c r="G421" i="3"/>
  <c r="C828" i="3"/>
  <c r="B698" i="3"/>
  <c r="X594" i="3"/>
  <c r="I830" i="3"/>
  <c r="AB834" i="3"/>
  <c r="Z449" i="3"/>
  <c r="G419" i="3"/>
  <c r="P652" i="3"/>
  <c r="H533" i="3"/>
  <c r="E623" i="3"/>
  <c r="AB538" i="3"/>
  <c r="H755" i="3"/>
  <c r="K660" i="3"/>
  <c r="G426" i="3"/>
  <c r="G629" i="3"/>
  <c r="AG723" i="3"/>
  <c r="Z795" i="3"/>
  <c r="X560" i="3"/>
  <c r="I743" i="3"/>
  <c r="Z560" i="3"/>
  <c r="X603" i="3"/>
  <c r="AA807" i="3"/>
  <c r="I535" i="3"/>
  <c r="AB637" i="3"/>
  <c r="D585" i="3"/>
  <c r="G436" i="3"/>
  <c r="G430" i="3"/>
  <c r="F428" i="3"/>
  <c r="AG496" i="3"/>
  <c r="I639" i="3"/>
  <c r="AG743" i="3"/>
  <c r="L562" i="3"/>
  <c r="Y765" i="3"/>
  <c r="F593" i="3"/>
  <c r="U833" i="3"/>
  <c r="Z703" i="3"/>
  <c r="X829" i="3"/>
  <c r="K825" i="3"/>
  <c r="L637" i="3"/>
  <c r="U554" i="3"/>
  <c r="E445" i="3"/>
  <c r="Z577" i="3"/>
  <c r="G688" i="3"/>
  <c r="Y798" i="3"/>
  <c r="AA468" i="3"/>
  <c r="AG529" i="3"/>
  <c r="AA540" i="3"/>
  <c r="P805" i="3"/>
  <c r="W471" i="3"/>
  <c r="X655" i="3"/>
  <c r="I669" i="3"/>
  <c r="AA719" i="3"/>
  <c r="B702" i="3"/>
  <c r="AO476" i="3"/>
  <c r="P819" i="3"/>
  <c r="U731" i="3"/>
  <c r="B472" i="3"/>
  <c r="C666" i="3"/>
  <c r="U655" i="3"/>
  <c r="Z578" i="3"/>
  <c r="P680" i="3"/>
  <c r="AA467" i="3"/>
  <c r="X799" i="3"/>
  <c r="L527" i="3"/>
  <c r="W644" i="3"/>
  <c r="U587" i="3"/>
  <c r="K477" i="3"/>
  <c r="X796" i="3"/>
  <c r="H561" i="3"/>
  <c r="AA828" i="3"/>
  <c r="G437" i="3"/>
  <c r="L594" i="3"/>
  <c r="Y594" i="3"/>
  <c r="AO702" i="3"/>
  <c r="AO693" i="3"/>
  <c r="C566" i="3"/>
  <c r="B456" i="3"/>
  <c r="AO515" i="3"/>
  <c r="B459" i="3"/>
  <c r="C745" i="3"/>
  <c r="B475" i="3"/>
  <c r="AA816" i="3"/>
  <c r="P817" i="3"/>
  <c r="AG788" i="3"/>
  <c r="X511" i="3"/>
  <c r="AA481" i="3"/>
  <c r="AC481" i="3" s="1"/>
  <c r="P557" i="3"/>
  <c r="D721" i="3"/>
  <c r="W448" i="3"/>
  <c r="L646" i="3"/>
  <c r="Z634" i="3"/>
  <c r="W699" i="3"/>
  <c r="AG817" i="3"/>
  <c r="Y796" i="3"/>
  <c r="J548" i="3"/>
  <c r="L481" i="3"/>
  <c r="U557" i="3"/>
  <c r="AG772" i="3"/>
  <c r="AG510" i="3"/>
  <c r="Y524" i="3"/>
  <c r="F642" i="3"/>
  <c r="X486" i="3"/>
  <c r="Z467" i="3"/>
  <c r="Z339" i="3"/>
  <c r="X540" i="3"/>
  <c r="K519" i="3"/>
  <c r="B726" i="3"/>
  <c r="AB807" i="3"/>
  <c r="Y699" i="3"/>
  <c r="U699" i="3"/>
  <c r="W631" i="3"/>
  <c r="W713" i="3"/>
  <c r="AA583" i="3"/>
  <c r="L653" i="3"/>
  <c r="X570" i="3"/>
  <c r="Z520" i="3"/>
  <c r="AB491" i="3"/>
  <c r="AA507" i="3"/>
  <c r="G422" i="3"/>
  <c r="Y486" i="3"/>
  <c r="U810" i="3"/>
  <c r="P746" i="3"/>
  <c r="W635" i="3"/>
  <c r="Z475" i="3"/>
  <c r="L619" i="3"/>
  <c r="P640" i="3"/>
  <c r="AB826" i="3"/>
  <c r="W796" i="3"/>
  <c r="B571" i="3"/>
  <c r="D646" i="3"/>
  <c r="AB530" i="3"/>
  <c r="W734" i="3"/>
  <c r="D422" i="3"/>
  <c r="E804" i="3"/>
  <c r="AG748" i="3"/>
  <c r="AG694" i="3"/>
  <c r="C776" i="3"/>
  <c r="L744" i="3"/>
  <c r="AB660" i="3"/>
  <c r="AB683" i="3"/>
  <c r="E543" i="3"/>
  <c r="I733" i="3"/>
  <c r="Z773" i="3"/>
  <c r="AG726" i="3"/>
  <c r="P660" i="3"/>
  <c r="Z618" i="3"/>
  <c r="C801" i="3"/>
  <c r="E434" i="3"/>
  <c r="U578" i="3"/>
  <c r="W632" i="3"/>
  <c r="C824" i="3"/>
  <c r="I710" i="3"/>
  <c r="I688" i="3"/>
  <c r="B725" i="3"/>
  <c r="Y463" i="3"/>
  <c r="X598" i="3"/>
  <c r="X493" i="3"/>
  <c r="H485" i="3"/>
  <c r="AG431" i="3"/>
  <c r="B337" i="3"/>
  <c r="J580" i="3"/>
  <c r="AA389" i="3"/>
  <c r="B581" i="3"/>
  <c r="I636" i="3"/>
  <c r="X805" i="3"/>
  <c r="E774" i="3"/>
  <c r="AO745" i="3"/>
  <c r="Z783" i="3"/>
  <c r="AG540" i="3"/>
  <c r="AB701" i="3"/>
  <c r="P620" i="3"/>
  <c r="J431" i="3"/>
  <c r="AB832" i="3"/>
  <c r="Y744" i="3"/>
  <c r="AA750" i="3"/>
  <c r="Z627" i="3"/>
  <c r="AG513" i="3"/>
  <c r="Y804" i="3"/>
  <c r="Z767" i="3"/>
  <c r="P601" i="3"/>
  <c r="C599" i="3"/>
  <c r="K546" i="3"/>
  <c r="Y718" i="3"/>
  <c r="X528" i="3"/>
  <c r="AB783" i="3"/>
  <c r="Y758" i="3"/>
  <c r="AA707" i="3"/>
  <c r="G621" i="3"/>
  <c r="X600" i="3"/>
  <c r="W755" i="3"/>
  <c r="I809" i="3"/>
  <c r="X834" i="3"/>
  <c r="H520" i="3"/>
  <c r="H660" i="3"/>
  <c r="Z787" i="3"/>
  <c r="U684" i="3"/>
  <c r="L818" i="3"/>
  <c r="AG648" i="3"/>
  <c r="AB448" i="3"/>
  <c r="F682" i="3"/>
  <c r="E482" i="3"/>
  <c r="J822" i="3"/>
  <c r="W679" i="3"/>
  <c r="U602" i="3"/>
  <c r="Z752" i="3"/>
  <c r="L541" i="3"/>
  <c r="I351" i="3"/>
  <c r="U525" i="3"/>
  <c r="P809" i="3"/>
  <c r="J369" i="3"/>
  <c r="P598" i="3"/>
  <c r="P511" i="3"/>
  <c r="G551" i="3"/>
  <c r="Y760" i="3"/>
  <c r="AG589" i="3"/>
  <c r="F793" i="3"/>
  <c r="X499" i="3"/>
  <c r="L520" i="3"/>
  <c r="P688" i="3"/>
  <c r="AB738" i="3"/>
  <c r="K630" i="3"/>
  <c r="Z586" i="3"/>
  <c r="Z567" i="3"/>
  <c r="P497" i="3"/>
  <c r="AA524" i="3"/>
  <c r="AA774" i="3"/>
  <c r="J712" i="3"/>
  <c r="G528" i="3"/>
  <c r="X705" i="3"/>
  <c r="D707" i="3"/>
  <c r="AA519" i="3"/>
  <c r="AG379" i="3"/>
  <c r="H718" i="3"/>
  <c r="AB503" i="3"/>
  <c r="AB541" i="3"/>
  <c r="AD541" i="3" s="1"/>
  <c r="X449" i="3"/>
  <c r="W584" i="3"/>
  <c r="E585" i="3"/>
  <c r="I738" i="3"/>
  <c r="AA508" i="3"/>
  <c r="AB752" i="3"/>
  <c r="P833" i="3"/>
  <c r="W676" i="3"/>
  <c r="F569" i="3"/>
  <c r="Z768" i="3"/>
  <c r="J613" i="3"/>
  <c r="W523" i="3"/>
  <c r="Y792" i="3"/>
  <c r="J356" i="3"/>
  <c r="AA703" i="3"/>
  <c r="AA604" i="3"/>
  <c r="E600" i="3"/>
  <c r="F736" i="3"/>
  <c r="H760" i="3"/>
  <c r="L528" i="3"/>
  <c r="B514" i="3"/>
  <c r="AO636" i="3"/>
  <c r="B471" i="3"/>
  <c r="D558" i="3"/>
  <c r="Z729" i="3"/>
  <c r="W580" i="3"/>
  <c r="AG777" i="3"/>
  <c r="W659" i="3"/>
  <c r="K690" i="3"/>
  <c r="D554" i="3"/>
  <c r="AB687" i="3"/>
  <c r="H461" i="3"/>
  <c r="E485" i="3"/>
  <c r="H693" i="3"/>
  <c r="L764" i="3"/>
  <c r="G703" i="3"/>
  <c r="X592" i="3"/>
  <c r="L503" i="3"/>
  <c r="F425" i="3"/>
  <c r="I548" i="3"/>
  <c r="AA464" i="3"/>
  <c r="X562" i="3"/>
  <c r="E431" i="3"/>
  <c r="AO772" i="3"/>
  <c r="P524" i="3"/>
  <c r="L738" i="3"/>
  <c r="I777" i="3"/>
  <c r="P779" i="3"/>
  <c r="AB779" i="3"/>
  <c r="B701" i="3"/>
  <c r="W557" i="3"/>
  <c r="AB354" i="3"/>
  <c r="K390" i="3"/>
  <c r="Z389" i="3"/>
  <c r="AB633" i="3"/>
  <c r="AD633" i="3" s="1"/>
  <c r="B517" i="3"/>
  <c r="I494" i="3"/>
  <c r="AG374" i="3"/>
  <c r="W430" i="3"/>
  <c r="K663" i="3"/>
  <c r="AG574" i="3"/>
  <c r="AG813" i="3"/>
  <c r="I490" i="3"/>
  <c r="U768" i="3"/>
  <c r="AA550" i="3"/>
  <c r="AC550" i="3" s="1"/>
  <c r="J586" i="3"/>
  <c r="Y533" i="3"/>
  <c r="I663" i="3"/>
  <c r="AO620" i="3"/>
  <c r="F445" i="3"/>
  <c r="Z805" i="3"/>
  <c r="J443" i="3"/>
  <c r="X726" i="3"/>
  <c r="Y546" i="3"/>
  <c r="Z760" i="3"/>
  <c r="AA511" i="3"/>
  <c r="X716" i="3"/>
  <c r="AG561" i="3"/>
  <c r="J594" i="3"/>
  <c r="G789" i="3"/>
  <c r="H535" i="3"/>
  <c r="AB610" i="3"/>
  <c r="E730" i="3"/>
  <c r="AG502" i="3"/>
  <c r="K721" i="3"/>
  <c r="F703" i="3"/>
  <c r="AA763" i="3"/>
  <c r="W494" i="3"/>
  <c r="AG799" i="3"/>
  <c r="F437" i="3"/>
  <c r="K774" i="3"/>
  <c r="E778" i="3"/>
  <c r="Y512" i="3"/>
  <c r="Z371" i="3"/>
  <c r="L759" i="3"/>
  <c r="D515" i="3"/>
  <c r="B460" i="3"/>
  <c r="Y622" i="3"/>
  <c r="H388" i="3"/>
  <c r="H766" i="3"/>
  <c r="E502" i="3"/>
  <c r="C502" i="3"/>
  <c r="X544" i="3"/>
  <c r="E425" i="3"/>
  <c r="Z754" i="3"/>
  <c r="W538" i="3"/>
  <c r="AA568" i="3"/>
  <c r="AC568" i="3" s="1"/>
  <c r="K564" i="3"/>
  <c r="K547" i="3"/>
  <c r="Y618" i="3"/>
  <c r="B782" i="3"/>
  <c r="D622" i="3"/>
  <c r="F671" i="3"/>
  <c r="J617" i="3"/>
  <c r="AB494" i="3"/>
  <c r="P730" i="3"/>
  <c r="B585" i="3"/>
  <c r="B441" i="3"/>
  <c r="AA594" i="3"/>
  <c r="J585" i="3"/>
  <c r="G787" i="3"/>
  <c r="B572" i="3"/>
  <c r="AO690" i="3"/>
  <c r="AO819" i="3"/>
  <c r="U493" i="3"/>
  <c r="J479" i="3"/>
  <c r="F553" i="3"/>
  <c r="I775" i="3"/>
  <c r="L536" i="3"/>
  <c r="F464" i="3"/>
  <c r="H527" i="3"/>
  <c r="K582" i="3"/>
  <c r="AO472" i="3"/>
  <c r="G548" i="3"/>
  <c r="H472" i="3"/>
  <c r="AA784" i="3"/>
  <c r="AA639" i="3"/>
  <c r="Z505" i="3"/>
  <c r="C473" i="3"/>
  <c r="J521" i="3"/>
  <c r="AO735" i="3"/>
  <c r="J657" i="3"/>
  <c r="L766" i="3"/>
  <c r="AA512" i="3"/>
  <c r="H479" i="3"/>
  <c r="AO618" i="3"/>
  <c r="G828" i="3"/>
  <c r="X813" i="3"/>
  <c r="K358" i="3"/>
  <c r="L802" i="3"/>
  <c r="AA811" i="3"/>
  <c r="AC811" i="3" s="1"/>
  <c r="Y657" i="3"/>
  <c r="G499" i="3"/>
  <c r="G833" i="3"/>
  <c r="D703" i="3"/>
  <c r="AA755" i="3"/>
  <c r="P449" i="3"/>
  <c r="W379" i="3"/>
  <c r="AB456" i="3"/>
  <c r="H480" i="3"/>
  <c r="D435" i="3"/>
  <c r="X801" i="3"/>
  <c r="AA629" i="3"/>
  <c r="Z686" i="3"/>
  <c r="Y787" i="3"/>
  <c r="J701" i="3"/>
  <c r="AA509" i="3"/>
  <c r="X790" i="3"/>
  <c r="X426" i="3"/>
  <c r="L793" i="3"/>
  <c r="AG497" i="3"/>
  <c r="Y574" i="3"/>
  <c r="Z591" i="3"/>
  <c r="Z612" i="3"/>
  <c r="Y655" i="3"/>
  <c r="E547" i="3"/>
  <c r="Y734" i="3"/>
  <c r="AA753" i="3"/>
  <c r="P657" i="3"/>
  <c r="Y821" i="3"/>
  <c r="B691" i="3"/>
  <c r="AA580" i="3"/>
  <c r="W521" i="3"/>
  <c r="I502" i="3"/>
  <c r="W609" i="3"/>
  <c r="AB614" i="3"/>
  <c r="AB578" i="3"/>
  <c r="G806" i="3"/>
  <c r="J501" i="3"/>
  <c r="Z665" i="3"/>
  <c r="P584" i="3"/>
  <c r="D467" i="3"/>
  <c r="Y567" i="3"/>
  <c r="K491" i="3"/>
  <c r="D504" i="3"/>
  <c r="D729" i="3"/>
  <c r="I418" i="3"/>
  <c r="K605" i="3"/>
  <c r="G821" i="3"/>
  <c r="AA672" i="3"/>
  <c r="I741" i="3"/>
  <c r="H656" i="3"/>
  <c r="I584" i="3"/>
  <c r="X728" i="3"/>
  <c r="D720" i="3"/>
  <c r="AG433" i="3"/>
  <c r="P490" i="3"/>
  <c r="W560" i="3"/>
  <c r="B816" i="3"/>
  <c r="B516" i="3"/>
  <c r="P545" i="3"/>
  <c r="W596" i="3"/>
  <c r="AO689" i="3"/>
  <c r="AG725" i="3"/>
  <c r="X577" i="3"/>
  <c r="P468" i="3"/>
  <c r="AO513" i="3"/>
  <c r="K467" i="3"/>
  <c r="J536" i="3"/>
  <c r="Y724" i="3"/>
  <c r="X521" i="3"/>
  <c r="J786" i="3"/>
  <c r="I545" i="3"/>
  <c r="F587" i="3"/>
  <c r="H624" i="3"/>
  <c r="AA440" i="3"/>
  <c r="AC440" i="3" s="1"/>
  <c r="AG448" i="3"/>
  <c r="K715" i="3"/>
  <c r="Z566" i="3"/>
  <c r="H353" i="3"/>
  <c r="Y393" i="3"/>
  <c r="C812" i="3"/>
  <c r="W452" i="3"/>
  <c r="G659" i="3"/>
  <c r="L499" i="3"/>
  <c r="H778" i="3"/>
  <c r="AO773" i="3"/>
  <c r="E758" i="3"/>
  <c r="AB675" i="3"/>
  <c r="Z719" i="3"/>
  <c r="AG654" i="3"/>
  <c r="H620" i="3"/>
  <c r="P504" i="3"/>
  <c r="W559" i="3"/>
  <c r="W431" i="3"/>
  <c r="AG721" i="3"/>
  <c r="AG512" i="3"/>
  <c r="X631" i="3"/>
  <c r="AO673" i="3"/>
  <c r="Z834" i="3"/>
  <c r="AA708" i="3"/>
  <c r="AA776" i="3"/>
  <c r="C676" i="3"/>
  <c r="X828" i="3"/>
  <c r="K535" i="3"/>
  <c r="J750" i="3"/>
  <c r="W549" i="3"/>
  <c r="F503" i="3"/>
  <c r="AB722" i="3"/>
  <c r="W731" i="3"/>
  <c r="E677" i="3"/>
  <c r="X489" i="3"/>
  <c r="AG640" i="3"/>
  <c r="J825" i="3"/>
  <c r="C738" i="3"/>
  <c r="P565" i="3"/>
  <c r="H651" i="3"/>
  <c r="AO546" i="3"/>
  <c r="K642" i="3"/>
  <c r="Z404" i="3"/>
  <c r="K602" i="3"/>
  <c r="B811" i="3"/>
  <c r="E755" i="3"/>
  <c r="X346" i="3"/>
  <c r="W569" i="3"/>
  <c r="AA736" i="3"/>
  <c r="F540" i="3"/>
  <c r="Y671" i="3"/>
  <c r="F528" i="3"/>
  <c r="H571" i="3"/>
  <c r="AB604" i="3"/>
  <c r="U649" i="3"/>
  <c r="F680" i="3"/>
  <c r="J428" i="3"/>
  <c r="D573" i="3"/>
  <c r="Y529" i="3"/>
  <c r="X491" i="3"/>
  <c r="Y615" i="3"/>
  <c r="P482" i="3"/>
  <c r="G469" i="3"/>
  <c r="Y611" i="3"/>
  <c r="W728" i="3"/>
  <c r="C626" i="3"/>
  <c r="Z820" i="3"/>
  <c r="P566" i="3"/>
  <c r="AA676" i="3"/>
  <c r="AG705" i="3"/>
  <c r="U736" i="3"/>
  <c r="AA450" i="3"/>
  <c r="E494" i="3"/>
  <c r="L486" i="3"/>
  <c r="Y811" i="3"/>
  <c r="Y384" i="3"/>
  <c r="AO643" i="3"/>
  <c r="F475" i="3"/>
  <c r="C596" i="3"/>
  <c r="F780" i="3"/>
  <c r="L662" i="3"/>
  <c r="E769" i="3"/>
  <c r="H541" i="3"/>
  <c r="G442" i="3"/>
  <c r="C753" i="3"/>
  <c r="G802" i="3"/>
  <c r="X533" i="3"/>
  <c r="K593" i="3"/>
  <c r="P517" i="3"/>
  <c r="AA830" i="3"/>
  <c r="H680" i="3"/>
  <c r="K536" i="3"/>
  <c r="P700" i="3"/>
  <c r="C779" i="3"/>
  <c r="D704" i="3"/>
  <c r="B497" i="3"/>
  <c r="AG658" i="3"/>
  <c r="Y771" i="3"/>
  <c r="AG445" i="3"/>
  <c r="B797" i="3"/>
  <c r="Y727" i="3"/>
  <c r="W805" i="3"/>
  <c r="I498" i="3"/>
  <c r="D487" i="3"/>
  <c r="G812" i="3"/>
  <c r="AO708" i="3"/>
  <c r="C665" i="3"/>
  <c r="Y825" i="3"/>
  <c r="Y565" i="3"/>
  <c r="C574" i="3"/>
  <c r="AB688" i="3"/>
  <c r="AD688" i="3" s="1"/>
  <c r="K729" i="3"/>
  <c r="AG500" i="3"/>
  <c r="G576" i="3"/>
  <c r="C402" i="3"/>
  <c r="AA461" i="3"/>
  <c r="Z580" i="3"/>
  <c r="D676" i="3"/>
  <c r="AA476" i="3"/>
  <c r="K665" i="3"/>
  <c r="X518" i="3"/>
  <c r="AB663" i="3"/>
  <c r="C584" i="3"/>
  <c r="J593" i="3"/>
  <c r="P742" i="3"/>
  <c r="X734" i="3"/>
  <c r="AB795" i="3"/>
  <c r="B661" i="3"/>
  <c r="L772" i="3"/>
  <c r="AG821" i="3"/>
  <c r="P429" i="3"/>
  <c r="D751" i="3"/>
  <c r="P719" i="3"/>
  <c r="G506" i="3"/>
  <c r="Y466" i="3"/>
  <c r="X731" i="3"/>
  <c r="K581" i="3"/>
  <c r="E486" i="3"/>
  <c r="Y377" i="3"/>
  <c r="G441" i="3"/>
  <c r="E715" i="3"/>
  <c r="H489" i="3"/>
  <c r="AB433" i="3"/>
  <c r="X407" i="3"/>
  <c r="L673" i="3"/>
  <c r="C419" i="3"/>
  <c r="P553" i="3"/>
  <c r="AA516" i="3"/>
  <c r="J495" i="3"/>
  <c r="X534" i="3"/>
  <c r="W658" i="3"/>
  <c r="P534" i="3"/>
  <c r="Y454" i="3"/>
  <c r="AA534" i="3"/>
  <c r="D463" i="3"/>
  <c r="W723" i="3"/>
  <c r="H826" i="3"/>
  <c r="K734" i="3"/>
  <c r="Y569" i="3"/>
  <c r="B747" i="3"/>
  <c r="L570" i="3"/>
  <c r="AA537" i="3"/>
  <c r="AC537" i="3" s="1"/>
  <c r="AA473" i="3"/>
  <c r="AC473" i="3" s="1"/>
  <c r="AG501" i="3"/>
  <c r="W671" i="3"/>
  <c r="P481" i="3"/>
  <c r="F482" i="3"/>
  <c r="F753" i="3"/>
  <c r="E556" i="3"/>
  <c r="H723" i="3"/>
  <c r="H740" i="3"/>
  <c r="X615" i="3"/>
  <c r="W467" i="3"/>
  <c r="D576" i="3"/>
  <c r="K354" i="3"/>
  <c r="B432" i="3"/>
  <c r="J386" i="3"/>
  <c r="B827" i="3"/>
  <c r="E680" i="3"/>
  <c r="B436" i="3"/>
  <c r="B613" i="3"/>
  <c r="D754" i="3"/>
  <c r="AO581" i="3"/>
  <c r="K517" i="3"/>
  <c r="U771" i="3"/>
  <c r="AA601" i="3"/>
  <c r="P527" i="3"/>
  <c r="U753" i="3"/>
  <c r="Z659" i="3"/>
  <c r="J550" i="3"/>
  <c r="Y491" i="3"/>
  <c r="AA694" i="3"/>
  <c r="AB799" i="3"/>
  <c r="X763" i="3"/>
  <c r="AG470" i="3"/>
  <c r="W530" i="3"/>
  <c r="AG518" i="3"/>
  <c r="H787" i="3"/>
  <c r="AB569" i="3"/>
  <c r="AO707" i="3"/>
  <c r="AB817" i="3"/>
  <c r="AG573" i="3"/>
  <c r="J691" i="3"/>
  <c r="X690" i="3"/>
  <c r="W775" i="3"/>
  <c r="H688" i="3"/>
  <c r="W812" i="3"/>
  <c r="P621" i="3"/>
  <c r="D781" i="3"/>
  <c r="F674" i="3"/>
  <c r="G784" i="3"/>
  <c r="G831" i="3"/>
  <c r="K590" i="3"/>
  <c r="D496" i="3"/>
  <c r="I379" i="3"/>
  <c r="P662" i="3"/>
  <c r="G725" i="3"/>
  <c r="P450" i="3"/>
  <c r="G696" i="3"/>
  <c r="J820" i="3"/>
  <c r="AB617" i="3"/>
  <c r="W601" i="3"/>
  <c r="AO778" i="3"/>
  <c r="AG651" i="3"/>
  <c r="I547" i="3"/>
  <c r="I617" i="3"/>
  <c r="F679" i="3"/>
  <c r="AG568" i="3"/>
  <c r="K367" i="3"/>
  <c r="Z488" i="3"/>
  <c r="W800" i="3"/>
  <c r="P590" i="3"/>
  <c r="U486" i="3"/>
  <c r="Z572" i="3"/>
  <c r="L774" i="3"/>
  <c r="X719" i="3"/>
  <c r="F686" i="3"/>
  <c r="F786" i="3"/>
  <c r="B734" i="3"/>
  <c r="G722" i="3"/>
  <c r="Y547" i="3"/>
  <c r="AB546" i="3"/>
  <c r="J457" i="3"/>
  <c r="AG766" i="3"/>
  <c r="J438" i="3"/>
  <c r="Z524" i="3"/>
  <c r="AA584" i="3"/>
  <c r="AC584" i="3" s="1"/>
  <c r="AO604" i="3"/>
  <c r="K807" i="3"/>
  <c r="AA598" i="3"/>
  <c r="H645" i="3"/>
  <c r="J502" i="3"/>
  <c r="I674" i="3"/>
  <c r="Z828" i="3"/>
  <c r="AA605" i="3"/>
  <c r="AC605" i="3" s="1"/>
  <c r="H799" i="3"/>
  <c r="K476" i="3"/>
  <c r="Y551" i="3"/>
  <c r="AB605" i="3"/>
  <c r="AD605" i="3" s="1"/>
  <c r="AB638" i="3"/>
  <c r="Y790" i="3"/>
  <c r="Z798" i="3"/>
  <c r="K804" i="3"/>
  <c r="P514" i="3"/>
  <c r="U643" i="3"/>
  <c r="F813" i="3"/>
  <c r="I360" i="3"/>
  <c r="AA717" i="3"/>
  <c r="AC717" i="3" s="1"/>
  <c r="AO717" i="3"/>
  <c r="Y702" i="3"/>
  <c r="J668" i="3"/>
  <c r="Y685" i="3"/>
  <c r="AA536" i="3"/>
  <c r="L488" i="3"/>
  <c r="AB601" i="3"/>
  <c r="G614" i="3"/>
  <c r="AB478" i="3"/>
  <c r="H540" i="3"/>
  <c r="U802" i="3"/>
  <c r="AA596" i="3"/>
  <c r="AB646" i="3"/>
  <c r="AB501" i="3"/>
  <c r="J708" i="3"/>
  <c r="D796" i="3"/>
  <c r="AO442" i="3"/>
  <c r="X494" i="3"/>
  <c r="Y356" i="3"/>
  <c r="K516" i="3"/>
  <c r="F458" i="3"/>
  <c r="C727" i="3"/>
  <c r="I588" i="3"/>
  <c r="AO518" i="3"/>
  <c r="Z661" i="3"/>
  <c r="Y670" i="3"/>
  <c r="AB723" i="3"/>
  <c r="Z402" i="3"/>
  <c r="L555" i="3"/>
  <c r="I557" i="3"/>
  <c r="AB437" i="3"/>
  <c r="W677" i="3"/>
  <c r="Y777" i="3"/>
  <c r="D737" i="3"/>
  <c r="AO713" i="3"/>
  <c r="P554" i="3"/>
  <c r="AA490" i="3"/>
  <c r="G523" i="3"/>
  <c r="AA683" i="3"/>
  <c r="Z822" i="3"/>
  <c r="Z718" i="3"/>
  <c r="Z749" i="3"/>
  <c r="X440" i="3"/>
  <c r="E444" i="3"/>
  <c r="AA647" i="3"/>
  <c r="AC647" i="3" s="1"/>
  <c r="B799" i="3"/>
  <c r="X437" i="3"/>
  <c r="Y617" i="3"/>
  <c r="J413" i="3"/>
  <c r="AG675" i="3"/>
  <c r="U462" i="3"/>
  <c r="U734" i="3"/>
  <c r="G781" i="3"/>
  <c r="H643" i="3"/>
  <c r="AA548" i="3"/>
  <c r="C750" i="3"/>
  <c r="W790" i="3"/>
  <c r="AO811" i="3"/>
  <c r="Y479" i="3"/>
  <c r="U584" i="3"/>
  <c r="Y829" i="3"/>
  <c r="G474" i="3"/>
  <c r="U793" i="3"/>
  <c r="U675" i="3"/>
  <c r="K662" i="3"/>
  <c r="H543" i="3"/>
  <c r="D645" i="3"/>
  <c r="C659" i="3"/>
  <c r="K396" i="3"/>
  <c r="H729" i="3"/>
  <c r="Y703" i="3"/>
  <c r="X776" i="3"/>
  <c r="J563" i="3"/>
  <c r="W794" i="3"/>
  <c r="Y375" i="3"/>
  <c r="C678" i="3"/>
  <c r="Y654" i="3"/>
  <c r="K481" i="3"/>
  <c r="P560" i="3"/>
  <c r="Z786" i="3"/>
  <c r="L810" i="3"/>
  <c r="AG602" i="3"/>
  <c r="D535" i="3"/>
  <c r="E731" i="3"/>
  <c r="W624" i="3"/>
  <c r="AO572" i="3"/>
  <c r="E424" i="3"/>
  <c r="AB641" i="3"/>
  <c r="AB615" i="3"/>
  <c r="AG455" i="3"/>
  <c r="E532" i="3"/>
  <c r="F533" i="3"/>
  <c r="L623" i="3"/>
  <c r="I504" i="3"/>
  <c r="L755" i="3"/>
  <c r="Z516" i="3"/>
  <c r="C804" i="3"/>
  <c r="G411" i="3"/>
  <c r="AO600" i="3"/>
  <c r="C536" i="3"/>
  <c r="K752" i="3"/>
  <c r="K500" i="3"/>
  <c r="Z802" i="3"/>
  <c r="J654" i="3"/>
  <c r="P766" i="3"/>
  <c r="J445" i="3"/>
  <c r="G691" i="3"/>
  <c r="X459" i="3"/>
  <c r="AB593" i="3"/>
  <c r="AB476" i="3"/>
  <c r="AG805" i="3"/>
  <c r="H690" i="3"/>
  <c r="AO453" i="3"/>
  <c r="U727" i="3"/>
  <c r="AO447" i="3"/>
  <c r="AA655" i="3"/>
  <c r="Y626" i="3"/>
  <c r="I551" i="3"/>
  <c r="G527" i="3"/>
  <c r="I449" i="3"/>
  <c r="K483" i="3"/>
  <c r="J780" i="3"/>
  <c r="U679" i="3"/>
  <c r="AB631" i="3"/>
  <c r="Z674" i="3"/>
  <c r="X487" i="3"/>
  <c r="AA488" i="3"/>
  <c r="C798" i="3"/>
  <c r="U612" i="3"/>
  <c r="U585" i="3"/>
  <c r="W774" i="3"/>
  <c r="AO537" i="3"/>
  <c r="H549" i="3"/>
  <c r="F645" i="3"/>
  <c r="B748" i="3"/>
  <c r="E427" i="3"/>
  <c r="F777" i="3"/>
  <c r="K597" i="3"/>
  <c r="W641" i="3"/>
  <c r="AB635" i="3"/>
  <c r="AB584" i="3"/>
  <c r="X806" i="3"/>
  <c r="X421" i="3"/>
  <c r="G656" i="3"/>
  <c r="B554" i="3"/>
  <c r="L636" i="3"/>
  <c r="Z603" i="3"/>
  <c r="D428" i="3"/>
  <c r="Z755" i="3"/>
  <c r="P755" i="3"/>
  <c r="E467" i="3"/>
  <c r="F413" i="3"/>
  <c r="H418" i="3"/>
  <c r="AO601" i="3"/>
  <c r="L483" i="3"/>
  <c r="I622" i="3"/>
  <c r="P706" i="3"/>
  <c r="AA696" i="3"/>
  <c r="W724" i="3"/>
  <c r="G718" i="3"/>
  <c r="E528" i="3"/>
  <c r="I590" i="3"/>
  <c r="I579" i="3"/>
  <c r="P698" i="3"/>
  <c r="AG592" i="3"/>
  <c r="Z472" i="3"/>
  <c r="H336" i="3"/>
  <c r="L589" i="3"/>
  <c r="AA627" i="3"/>
  <c r="X755" i="3"/>
  <c r="Z815" i="3"/>
  <c r="AO574" i="3"/>
  <c r="I689" i="3"/>
  <c r="G557" i="3"/>
  <c r="B766" i="3"/>
  <c r="F754" i="3"/>
  <c r="B752" i="3"/>
  <c r="E799" i="3"/>
  <c r="G425" i="3"/>
  <c r="F421" i="3"/>
  <c r="K453" i="3"/>
  <c r="AG767" i="3"/>
  <c r="AG634" i="3"/>
  <c r="X778" i="3"/>
  <c r="G684" i="3"/>
  <c r="I576" i="3"/>
  <c r="AB608" i="3"/>
  <c r="AD608" i="3" s="1"/>
  <c r="U502" i="3"/>
  <c r="Z824" i="3"/>
  <c r="D602" i="3"/>
  <c r="B666" i="3"/>
  <c r="AG618" i="3"/>
  <c r="D649" i="3"/>
  <c r="I362" i="3"/>
  <c r="P789" i="3"/>
  <c r="Z770" i="3"/>
  <c r="I356" i="3"/>
  <c r="J530" i="3"/>
  <c r="K360" i="3"/>
  <c r="G707" i="3"/>
  <c r="U652" i="3"/>
  <c r="P683" i="3"/>
  <c r="AO817" i="3"/>
  <c r="E711" i="3"/>
  <c r="E798" i="3"/>
  <c r="AG424" i="3"/>
  <c r="E686" i="3"/>
  <c r="I493" i="3"/>
  <c r="G588" i="3"/>
  <c r="Z726" i="3"/>
  <c r="Z548" i="3"/>
  <c r="X818" i="3"/>
  <c r="G563" i="3"/>
  <c r="W610" i="3"/>
  <c r="D661" i="3"/>
  <c r="Y737" i="3"/>
  <c r="AB639" i="3"/>
  <c r="AO483" i="3"/>
  <c r="Y772" i="3"/>
  <c r="X724" i="3"/>
  <c r="W625" i="3"/>
  <c r="Y767" i="3"/>
  <c r="I503" i="3"/>
  <c r="AA517" i="3"/>
  <c r="AG558" i="3"/>
  <c r="G625" i="3"/>
  <c r="L564" i="3"/>
  <c r="I524" i="3"/>
  <c r="F750" i="3"/>
  <c r="B715" i="3"/>
  <c r="AG678" i="3"/>
  <c r="X618" i="3"/>
  <c r="P646" i="3"/>
  <c r="AB625" i="3"/>
  <c r="AA478" i="3"/>
  <c r="H445" i="3"/>
  <c r="K580" i="3"/>
  <c r="E765" i="3"/>
  <c r="C555" i="3"/>
  <c r="U637" i="3"/>
  <c r="K788" i="3"/>
  <c r="L631" i="3"/>
  <c r="AG686" i="3"/>
  <c r="J618" i="3"/>
  <c r="Y616" i="3"/>
  <c r="F752" i="3"/>
  <c r="D449" i="3"/>
  <c r="H831" i="3"/>
  <c r="D728" i="3"/>
  <c r="J508" i="3"/>
  <c r="W502" i="3"/>
  <c r="AG754" i="3"/>
  <c r="W830" i="3"/>
  <c r="B486" i="3"/>
  <c r="Z643" i="3"/>
  <c r="I513" i="3"/>
  <c r="C613" i="3"/>
  <c r="U479" i="3"/>
  <c r="AO803" i="3"/>
  <c r="H658" i="3"/>
  <c r="AA606" i="3"/>
  <c r="AB586" i="3"/>
  <c r="X620" i="3"/>
  <c r="I638" i="3"/>
  <c r="F651" i="3"/>
  <c r="AG456" i="3"/>
  <c r="K352" i="3"/>
  <c r="E800" i="3"/>
  <c r="AB488" i="3"/>
  <c r="Z563" i="3"/>
  <c r="X752" i="3"/>
  <c r="D557" i="3"/>
  <c r="H627" i="3"/>
  <c r="L681" i="3"/>
  <c r="Y647" i="3"/>
  <c r="J715" i="3"/>
  <c r="F622" i="3"/>
  <c r="L707" i="3"/>
  <c r="P573" i="3"/>
  <c r="U616" i="3"/>
  <c r="Y709" i="3"/>
  <c r="AA634" i="3"/>
  <c r="U636" i="3"/>
  <c r="C560" i="3"/>
  <c r="K562" i="3"/>
  <c r="C769" i="3"/>
  <c r="D592" i="3"/>
  <c r="AO627" i="3"/>
  <c r="AG570" i="3"/>
  <c r="Z558" i="3"/>
  <c r="H425" i="3"/>
  <c r="B524" i="3"/>
  <c r="AG740" i="3"/>
  <c r="H483" i="3"/>
  <c r="AG827" i="3"/>
  <c r="B542" i="3"/>
  <c r="L575" i="3"/>
  <c r="AA597" i="3"/>
  <c r="AG547" i="3"/>
  <c r="Y723" i="3"/>
  <c r="AA454" i="3"/>
  <c r="W612" i="3"/>
  <c r="K631" i="3"/>
  <c r="Z510" i="3"/>
  <c r="Z827" i="3"/>
  <c r="B809" i="3"/>
  <c r="L442" i="3"/>
  <c r="K459" i="3"/>
  <c r="F422" i="3"/>
  <c r="AG668" i="3"/>
  <c r="W436" i="3"/>
  <c r="AA725" i="3"/>
  <c r="AB527" i="3"/>
  <c r="AA729" i="3"/>
  <c r="AC729" i="3" s="1"/>
  <c r="D788" i="3"/>
  <c r="AB704" i="3"/>
  <c r="AD704" i="3" s="1"/>
  <c r="AB553" i="3"/>
  <c r="K540" i="3"/>
  <c r="Y332" i="3"/>
  <c r="J579" i="3"/>
  <c r="Z667" i="3"/>
  <c r="K596" i="3"/>
  <c r="AO496" i="3"/>
  <c r="L509" i="3"/>
  <c r="Z682" i="3"/>
  <c r="I447" i="3"/>
  <c r="H828" i="3"/>
  <c r="Z396" i="3"/>
  <c r="G570" i="3"/>
  <c r="Z597" i="3"/>
  <c r="U568" i="3"/>
  <c r="L776" i="3"/>
  <c r="U514" i="3"/>
  <c r="AA756" i="3"/>
  <c r="AC756" i="3" s="1"/>
  <c r="C636" i="3"/>
  <c r="L795" i="3"/>
  <c r="P515" i="3"/>
  <c r="W638" i="3"/>
  <c r="J807" i="3"/>
  <c r="I698" i="3"/>
  <c r="F728" i="3"/>
  <c r="AO654" i="3"/>
  <c r="Z556" i="3"/>
  <c r="I645" i="3"/>
  <c r="AG465" i="3"/>
  <c r="K613" i="3"/>
  <c r="P790" i="3"/>
  <c r="P813" i="3"/>
  <c r="AG776" i="3"/>
  <c r="C598" i="3"/>
  <c r="AB464" i="3"/>
  <c r="AA658" i="3"/>
  <c r="AC658" i="3" s="1"/>
  <c r="W633" i="3"/>
  <c r="L657" i="3"/>
  <c r="E723" i="3"/>
  <c r="Z709" i="3"/>
  <c r="P593" i="3"/>
  <c r="AG698" i="3"/>
  <c r="Z489" i="3"/>
  <c r="L724" i="3"/>
  <c r="AA722" i="3"/>
  <c r="J611" i="3"/>
  <c r="I812" i="3"/>
  <c r="E514" i="3"/>
  <c r="AG475" i="3"/>
  <c r="G816" i="3"/>
  <c r="Y458" i="3"/>
  <c r="B449" i="3"/>
  <c r="G494" i="3"/>
  <c r="L704" i="3"/>
  <c r="H443" i="3"/>
  <c r="F479" i="3"/>
  <c r="K471" i="3"/>
  <c r="F739" i="3"/>
  <c r="L683" i="3"/>
  <c r="P465" i="3"/>
  <c r="P475" i="3"/>
  <c r="AG673" i="3"/>
  <c r="Z459" i="3"/>
  <c r="AA689" i="3"/>
  <c r="AB648" i="3"/>
  <c r="AB519" i="3"/>
  <c r="AG657" i="3"/>
  <c r="X526" i="3"/>
  <c r="H805" i="3"/>
  <c r="I762" i="3"/>
  <c r="F690" i="3"/>
  <c r="U583" i="3"/>
  <c r="D652" i="3"/>
  <c r="L559" i="3"/>
  <c r="D639" i="3"/>
  <c r="F783" i="3"/>
  <c r="Z470" i="3"/>
  <c r="E578" i="3"/>
  <c r="C548" i="3"/>
  <c r="C721" i="3"/>
  <c r="I534" i="3"/>
  <c r="I509" i="3"/>
  <c r="X685" i="3"/>
  <c r="W570" i="3"/>
  <c r="U817" i="3"/>
  <c r="J752" i="3"/>
  <c r="Y554" i="3"/>
  <c r="AG626" i="3"/>
  <c r="G640" i="3"/>
  <c r="L467" i="3"/>
  <c r="AB801" i="3"/>
  <c r="W666" i="3"/>
  <c r="U738" i="3"/>
  <c r="L788" i="3"/>
  <c r="AO588" i="3"/>
  <c r="C732" i="3"/>
  <c r="P518" i="3"/>
  <c r="K506" i="3"/>
  <c r="X566" i="3"/>
  <c r="I563" i="3"/>
  <c r="AO734" i="3"/>
  <c r="H631" i="3"/>
  <c r="W682" i="3"/>
  <c r="J590" i="3"/>
  <c r="C503" i="3"/>
  <c r="P440" i="3"/>
  <c r="AO489" i="3"/>
  <c r="AB734" i="3"/>
  <c r="K834" i="3"/>
  <c r="AB567" i="3"/>
  <c r="Z830" i="3"/>
  <c r="G600" i="3"/>
  <c r="W786" i="3"/>
  <c r="P466" i="3"/>
  <c r="Y650" i="3"/>
  <c r="AO647" i="3"/>
  <c r="AB572" i="3"/>
  <c r="D443" i="3"/>
  <c r="P658" i="3"/>
  <c r="K789" i="3"/>
  <c r="G731" i="3"/>
  <c r="Z782" i="3"/>
  <c r="AA713" i="3"/>
  <c r="B779" i="3"/>
  <c r="U757" i="3"/>
  <c r="AA366" i="3"/>
  <c r="X759" i="3"/>
  <c r="Y704" i="3"/>
  <c r="U512" i="3"/>
  <c r="C460" i="3"/>
  <c r="U570" i="3"/>
  <c r="U569" i="3"/>
  <c r="H578" i="3"/>
  <c r="E678" i="3"/>
  <c r="X384" i="3"/>
  <c r="G721" i="3"/>
  <c r="B421" i="3"/>
  <c r="G660" i="3"/>
  <c r="AG830" i="3"/>
  <c r="W501" i="3"/>
  <c r="U828" i="3"/>
  <c r="Y690" i="3"/>
  <c r="AO775" i="3"/>
  <c r="F487" i="3"/>
  <c r="C669" i="3"/>
  <c r="B817" i="3"/>
  <c r="AO814" i="3"/>
  <c r="L815" i="3"/>
  <c r="K468" i="3"/>
  <c r="P733" i="3"/>
  <c r="I646" i="3"/>
  <c r="L502" i="3"/>
  <c r="G520" i="3"/>
  <c r="I392" i="3"/>
  <c r="AO519" i="3"/>
  <c r="AA455" i="3"/>
  <c r="AB513" i="3"/>
  <c r="W760" i="3"/>
  <c r="I729" i="3"/>
  <c r="I647" i="3"/>
  <c r="X453" i="3"/>
  <c r="AB763" i="3"/>
  <c r="D611" i="3"/>
  <c r="X666" i="3"/>
  <c r="AG666" i="3"/>
  <c r="G832" i="3"/>
  <c r="J556" i="3"/>
  <c r="U695" i="3"/>
  <c r="G463" i="3"/>
  <c r="F746" i="3"/>
  <c r="U491" i="3"/>
  <c r="U645" i="3"/>
  <c r="Y693" i="3"/>
  <c r="G801" i="3"/>
  <c r="U619" i="3"/>
  <c r="D743" i="3"/>
  <c r="W754" i="3"/>
  <c r="Y717" i="3"/>
  <c r="AB739" i="3"/>
  <c r="AD739" i="3" s="1"/>
  <c r="X516" i="3"/>
  <c r="I482" i="3"/>
  <c r="L545" i="3"/>
  <c r="K796" i="3"/>
  <c r="Z716" i="3"/>
  <c r="AG758" i="3"/>
  <c r="X622" i="3"/>
  <c r="B662" i="3"/>
  <c r="I677" i="3"/>
  <c r="AB797" i="3"/>
  <c r="Z757" i="3"/>
  <c r="X542" i="3"/>
  <c r="I642" i="3"/>
  <c r="AA393" i="3"/>
  <c r="I648" i="3"/>
  <c r="AB762" i="3"/>
  <c r="K493" i="3"/>
  <c r="U610" i="3"/>
  <c r="X649" i="3"/>
  <c r="U781" i="3"/>
  <c r="Y523" i="3"/>
  <c r="I481" i="3"/>
  <c r="AO672" i="3"/>
  <c r="J699" i="3"/>
  <c r="U672" i="3"/>
  <c r="W834" i="3"/>
  <c r="G756" i="3"/>
  <c r="I725" i="3"/>
  <c r="AG655" i="3"/>
  <c r="G529" i="3"/>
  <c r="P754" i="3"/>
  <c r="E727" i="3"/>
  <c r="I350" i="3"/>
  <c r="U454" i="3"/>
  <c r="K650" i="3"/>
  <c r="W542" i="3"/>
  <c r="Z809" i="3"/>
  <c r="AG386" i="3"/>
  <c r="AO754" i="3"/>
  <c r="F433" i="3"/>
  <c r="AO501" i="3"/>
  <c r="C579" i="3"/>
  <c r="G459" i="3"/>
  <c r="AB716" i="3"/>
  <c r="X478" i="3"/>
  <c r="G751" i="3"/>
  <c r="G711" i="3"/>
  <c r="AA341" i="3"/>
  <c r="AA522" i="3"/>
  <c r="I556" i="3"/>
  <c r="L834" i="3"/>
  <c r="E629" i="3"/>
  <c r="X795" i="3"/>
  <c r="AO637" i="3"/>
  <c r="D438" i="3"/>
  <c r="G771" i="3"/>
  <c r="E545" i="3"/>
  <c r="Y477" i="3"/>
  <c r="Y582" i="3"/>
  <c r="Z511" i="3"/>
  <c r="AB810" i="3"/>
  <c r="I499" i="3"/>
  <c r="K717" i="3"/>
  <c r="AG704" i="3"/>
  <c r="AG495" i="3"/>
  <c r="Y719" i="3"/>
  <c r="Y714" i="3"/>
  <c r="AA614" i="3"/>
  <c r="U522" i="3"/>
  <c r="W661" i="3"/>
  <c r="G805" i="3"/>
  <c r="Z598" i="3"/>
  <c r="Z469" i="3"/>
  <c r="F626" i="3"/>
  <c r="K618" i="3"/>
  <c r="I619" i="3"/>
  <c r="J723" i="3"/>
  <c r="D775" i="3"/>
  <c r="X612" i="3"/>
  <c r="J651" i="3"/>
  <c r="U737" i="3"/>
  <c r="L645" i="3"/>
  <c r="G510" i="3"/>
  <c r="G719" i="3"/>
  <c r="I338" i="3"/>
  <c r="W645" i="3"/>
  <c r="H447" i="3"/>
  <c r="F597" i="3"/>
  <c r="B649" i="3"/>
  <c r="X524" i="3"/>
  <c r="Z700" i="3"/>
  <c r="U664" i="3"/>
  <c r="L720" i="3"/>
  <c r="X773" i="3"/>
  <c r="X793" i="3"/>
  <c r="J632" i="3"/>
  <c r="AO580" i="3"/>
  <c r="X674" i="3"/>
  <c r="P541" i="3"/>
  <c r="Z737" i="3"/>
  <c r="C758" i="3"/>
  <c r="X824" i="3"/>
  <c r="AA523" i="3"/>
  <c r="E767" i="3"/>
  <c r="E562" i="3"/>
  <c r="L432" i="3"/>
  <c r="F575" i="3"/>
  <c r="X741" i="3"/>
  <c r="U766" i="3"/>
  <c r="AB479" i="3"/>
  <c r="L565" i="3"/>
  <c r="D613" i="3"/>
  <c r="AG590" i="3"/>
  <c r="Y705" i="3"/>
  <c r="AG687" i="3"/>
  <c r="X823" i="3"/>
  <c r="E639" i="3"/>
  <c r="AA630" i="3"/>
  <c r="H590" i="3"/>
  <c r="J480" i="3"/>
  <c r="I451" i="3"/>
  <c r="AB812" i="3"/>
  <c r="G543" i="3"/>
  <c r="Y489" i="3"/>
  <c r="I439" i="3"/>
  <c r="E735" i="3"/>
  <c r="K800" i="3"/>
  <c r="D594" i="3"/>
  <c r="AG400" i="3"/>
  <c r="Z689" i="3"/>
  <c r="AA715" i="3"/>
  <c r="I821" i="3"/>
  <c r="P462" i="3"/>
  <c r="P623" i="3"/>
  <c r="Y440" i="3"/>
  <c r="W780" i="3"/>
  <c r="U775" i="3"/>
  <c r="AA825" i="3"/>
  <c r="Y809" i="3"/>
  <c r="X782" i="3"/>
  <c r="AG459" i="3"/>
  <c r="Y404" i="3"/>
  <c r="B670" i="3"/>
  <c r="AO722" i="3"/>
  <c r="AO801" i="3"/>
  <c r="B641" i="3"/>
  <c r="AB555" i="3"/>
  <c r="H536" i="3"/>
  <c r="Y689" i="3"/>
  <c r="AA661" i="3"/>
  <c r="L702" i="3"/>
  <c r="AB462" i="3"/>
  <c r="AD462" i="3" s="1"/>
  <c r="D759" i="3"/>
  <c r="P697" i="3"/>
  <c r="L656" i="3"/>
  <c r="Y818" i="3"/>
  <c r="I828" i="3"/>
  <c r="W618" i="3"/>
  <c r="AG781" i="3"/>
  <c r="D464" i="3"/>
  <c r="L825" i="3"/>
  <c r="E688" i="3"/>
  <c r="J555" i="3"/>
  <c r="W744" i="3"/>
  <c r="H553" i="3"/>
  <c r="W509" i="3"/>
  <c r="L698" i="3"/>
  <c r="L734" i="3"/>
  <c r="P478" i="3"/>
  <c r="L719" i="3"/>
  <c r="AB531" i="3"/>
  <c r="J649" i="3"/>
  <c r="L560" i="3"/>
  <c r="U714" i="3"/>
  <c r="X541" i="3"/>
  <c r="P686" i="3"/>
  <c r="W686" i="3"/>
  <c r="L533" i="3"/>
  <c r="H491" i="3"/>
  <c r="Y710" i="3"/>
  <c r="J612" i="3"/>
  <c r="F724" i="3"/>
  <c r="B598" i="3"/>
  <c r="I457" i="3"/>
  <c r="X781" i="3"/>
  <c r="AG804" i="3"/>
  <c r="F698" i="3"/>
  <c r="C650" i="3"/>
  <c r="X538" i="3"/>
  <c r="D777" i="3"/>
  <c r="X744" i="3"/>
  <c r="K823" i="3"/>
  <c r="X691" i="3"/>
  <c r="X702" i="3"/>
  <c r="P749" i="3"/>
  <c r="AB717" i="3"/>
  <c r="AD717" i="3" s="1"/>
  <c r="Z517" i="3"/>
  <c r="Z706" i="3"/>
  <c r="E448" i="3"/>
  <c r="AA611" i="3"/>
  <c r="P526" i="3"/>
  <c r="AG798" i="3"/>
  <c r="H754" i="3"/>
  <c r="AA616" i="3"/>
  <c r="AO680" i="3"/>
  <c r="D656" i="3"/>
  <c r="AA780" i="3"/>
  <c r="K498" i="3"/>
  <c r="H513" i="3"/>
  <c r="J662" i="3"/>
  <c r="G757" i="3"/>
  <c r="J652" i="3"/>
  <c r="I560" i="3"/>
  <c r="F504" i="3"/>
  <c r="C496" i="3"/>
  <c r="H528" i="3"/>
  <c r="H708" i="3"/>
  <c r="P503" i="3"/>
  <c r="AG614" i="3"/>
  <c r="X787" i="3"/>
  <c r="F805" i="3"/>
  <c r="G772" i="3"/>
  <c r="H681" i="3"/>
  <c r="C624" i="3"/>
  <c r="Z776" i="3"/>
  <c r="L641" i="3"/>
  <c r="B418" i="3"/>
  <c r="D738" i="3"/>
  <c r="Y755" i="3"/>
  <c r="C451" i="3"/>
  <c r="E748" i="3"/>
  <c r="X625" i="3"/>
  <c r="D715" i="3"/>
  <c r="G550" i="3"/>
  <c r="AA625" i="3"/>
  <c r="P453" i="3"/>
  <c r="AO696" i="3"/>
  <c r="P734" i="3"/>
  <c r="AB661" i="3"/>
  <c r="Z553" i="3"/>
  <c r="AA820" i="3"/>
  <c r="AG722" i="3"/>
  <c r="F694" i="3"/>
  <c r="U635" i="3"/>
  <c r="P701" i="3"/>
  <c r="AG733" i="3"/>
  <c r="P435" i="3"/>
  <c r="L726" i="3"/>
  <c r="K528" i="3"/>
  <c r="X448" i="3"/>
  <c r="L666" i="3"/>
  <c r="AB441" i="3"/>
  <c r="L612" i="3"/>
  <c r="X495" i="3"/>
  <c r="I666" i="3"/>
  <c r="E802" i="3"/>
  <c r="I459" i="3"/>
  <c r="I672" i="3"/>
  <c r="G829" i="3"/>
  <c r="AB678" i="3"/>
  <c r="C664" i="3"/>
  <c r="P674" i="3"/>
  <c r="K616" i="3"/>
  <c r="Z790" i="3"/>
  <c r="X476" i="3"/>
  <c r="B526" i="3"/>
  <c r="AG580" i="3"/>
  <c r="AG481" i="3"/>
  <c r="Z595" i="3"/>
  <c r="AA793" i="3"/>
  <c r="U577" i="3"/>
  <c r="AG492" i="3"/>
  <c r="AO659" i="3"/>
  <c r="L768" i="3"/>
  <c r="C524" i="3"/>
  <c r="E718" i="3"/>
  <c r="D829" i="3"/>
  <c r="AO592" i="3"/>
  <c r="P627" i="3"/>
  <c r="U661" i="3"/>
  <c r="AA802" i="3"/>
  <c r="Z734" i="3"/>
  <c r="P776" i="3"/>
  <c r="U604" i="3"/>
  <c r="AA623" i="3"/>
  <c r="AC623" i="3" s="1"/>
  <c r="G514" i="3"/>
  <c r="Y492" i="3"/>
  <c r="P653" i="3"/>
  <c r="L665" i="3"/>
  <c r="L767" i="3"/>
  <c r="F697" i="3"/>
  <c r="D509" i="3"/>
  <c r="L445" i="3"/>
  <c r="X617" i="3"/>
  <c r="AO630" i="3"/>
  <c r="AO439" i="3"/>
  <c r="AO675" i="3"/>
  <c r="AG789" i="3"/>
  <c r="AA457" i="3"/>
  <c r="Z759" i="3"/>
  <c r="D826" i="3"/>
  <c r="AG647" i="3"/>
  <c r="P753" i="3"/>
  <c r="J458" i="3"/>
  <c r="Z791" i="3"/>
  <c r="I602" i="3"/>
  <c r="L459" i="3"/>
  <c r="AB772" i="3"/>
  <c r="U834" i="3"/>
  <c r="W709" i="3"/>
  <c r="Z575" i="3"/>
  <c r="AA595" i="3"/>
  <c r="K456" i="3"/>
  <c r="L756" i="3"/>
  <c r="Y516" i="3"/>
  <c r="L713" i="3"/>
  <c r="AG834" i="3"/>
  <c r="L786" i="3"/>
  <c r="K821" i="3"/>
  <c r="F670" i="3"/>
  <c r="X733" i="3"/>
  <c r="E607" i="3"/>
  <c r="W362" i="3"/>
  <c r="E550" i="3"/>
  <c r="U435" i="3"/>
  <c r="K571" i="3"/>
  <c r="P489" i="3"/>
  <c r="AO448" i="3"/>
  <c r="Z522" i="3"/>
  <c r="F525" i="3"/>
  <c r="J785" i="3"/>
  <c r="C662" i="3"/>
  <c r="X762" i="3"/>
  <c r="K705" i="3"/>
  <c r="E440" i="3"/>
  <c r="B759" i="3"/>
  <c r="W449" i="3"/>
  <c r="Y833" i="3"/>
  <c r="AO771" i="3"/>
  <c r="H812" i="3"/>
  <c r="U770" i="3"/>
  <c r="H625" i="3"/>
  <c r="W416" i="3"/>
  <c r="P811" i="3"/>
  <c r="AO694" i="3"/>
  <c r="F581" i="3"/>
  <c r="Z818" i="3"/>
  <c r="G738" i="3"/>
  <c r="AB547" i="3"/>
  <c r="E743" i="3"/>
  <c r="J765" i="3"/>
  <c r="K469" i="3"/>
  <c r="B627" i="3"/>
  <c r="AB786" i="3"/>
  <c r="P513" i="3"/>
  <c r="L813" i="3"/>
  <c r="AB760" i="3"/>
  <c r="F710" i="3"/>
  <c r="F439" i="3"/>
  <c r="C811" i="3"/>
  <c r="Z480" i="3"/>
  <c r="AG669" i="3"/>
  <c r="C576" i="3"/>
  <c r="G682" i="3"/>
  <c r="Y762" i="3"/>
  <c r="AO562" i="3"/>
  <c r="H783" i="3"/>
  <c r="L592" i="3"/>
  <c r="P586" i="3"/>
  <c r="K790" i="3"/>
  <c r="Z441" i="3"/>
  <c r="B575" i="3"/>
  <c r="AB455" i="3"/>
  <c r="AA586" i="3"/>
  <c r="D544" i="3"/>
  <c r="W683" i="3"/>
  <c r="Z799" i="3"/>
  <c r="E553" i="3"/>
  <c r="U666" i="3"/>
  <c r="I455" i="3"/>
  <c r="X447" i="3"/>
  <c r="K398" i="3"/>
  <c r="P582" i="3"/>
  <c r="H653" i="3"/>
  <c r="AG667" i="3"/>
  <c r="F725" i="3"/>
  <c r="C558" i="3"/>
  <c r="X419" i="3"/>
  <c r="P741" i="3"/>
  <c r="Y680" i="3"/>
  <c r="U639" i="3"/>
  <c r="Z621" i="3"/>
  <c r="AB557" i="3"/>
  <c r="AD557" i="3" s="1"/>
  <c r="Z712" i="3"/>
  <c r="AA788" i="3"/>
  <c r="AC788" i="3" s="1"/>
  <c r="F646" i="3"/>
  <c r="Z554" i="3"/>
  <c r="C586" i="3"/>
  <c r="E590" i="3"/>
  <c r="Y590" i="3"/>
  <c r="X774" i="3"/>
  <c r="D538" i="3"/>
  <c r="K479" i="3"/>
  <c r="Y789" i="3"/>
  <c r="L725" i="3"/>
  <c r="C589" i="3"/>
  <c r="Y595" i="3"/>
  <c r="P631" i="3"/>
  <c r="U807" i="3"/>
  <c r="J581" i="3"/>
  <c r="I487" i="3"/>
  <c r="AA474" i="3"/>
  <c r="W643" i="3"/>
  <c r="C534" i="3"/>
  <c r="AB662" i="3"/>
  <c r="J503" i="3"/>
  <c r="D461" i="3"/>
  <c r="X689" i="3"/>
  <c r="X771" i="3"/>
  <c r="AA453" i="3"/>
  <c r="AC453" i="3" s="1"/>
  <c r="L497" i="3"/>
  <c r="Y782" i="3"/>
  <c r="AG731" i="3"/>
  <c r="C537" i="3"/>
  <c r="K770" i="3"/>
  <c r="D490" i="3"/>
  <c r="C522" i="3"/>
  <c r="J833" i="3"/>
  <c r="J776" i="3"/>
  <c r="AB575" i="3"/>
  <c r="AA546" i="3"/>
  <c r="X736" i="3"/>
  <c r="Z576" i="3"/>
  <c r="X647" i="3"/>
  <c r="X643" i="3"/>
  <c r="L596" i="3"/>
  <c r="AA813" i="3"/>
  <c r="AC813" i="3" s="1"/>
  <c r="AO638" i="3"/>
  <c r="J769" i="3"/>
  <c r="I731" i="3"/>
  <c r="E582" i="3"/>
  <c r="G815" i="3"/>
  <c r="E644" i="3"/>
  <c r="F663" i="3"/>
  <c r="W689" i="3"/>
  <c r="J604" i="3"/>
  <c r="C509" i="3"/>
  <c r="B807" i="3"/>
  <c r="B728" i="3"/>
  <c r="AA786" i="3"/>
  <c r="AG829" i="3"/>
  <c r="K452" i="3"/>
  <c r="L586" i="3"/>
  <c r="AB514" i="3"/>
  <c r="U527" i="3"/>
  <c r="Y538" i="3"/>
  <c r="I633" i="3"/>
  <c r="W650" i="3"/>
  <c r="D524" i="3"/>
  <c r="AG710" i="3"/>
  <c r="U524" i="3"/>
  <c r="AG487" i="3"/>
  <c r="K512" i="3"/>
  <c r="Z507" i="3"/>
  <c r="I521" i="3"/>
  <c r="H603" i="3"/>
  <c r="W705" i="3"/>
  <c r="E628" i="3"/>
  <c r="F419" i="3"/>
  <c r="Z778" i="3"/>
  <c r="AA684" i="3"/>
  <c r="U471" i="3"/>
  <c r="I484" i="3"/>
  <c r="K575" i="3"/>
  <c r="W655" i="3"/>
  <c r="I704" i="3"/>
  <c r="D768" i="3"/>
  <c r="AO731" i="3"/>
  <c r="H457" i="3"/>
  <c r="W369" i="3"/>
  <c r="Y502" i="3"/>
  <c r="F510" i="3"/>
  <c r="U561" i="3"/>
  <c r="E413" i="3"/>
  <c r="AA431" i="3"/>
  <c r="K349" i="3"/>
  <c r="AG807" i="3"/>
  <c r="J475" i="3"/>
  <c r="G748" i="3"/>
  <c r="G530" i="3"/>
  <c r="J681" i="3"/>
  <c r="J801" i="3"/>
  <c r="AB497" i="3"/>
  <c r="AD497" i="3" s="1"/>
  <c r="G504" i="3"/>
  <c r="B639" i="3"/>
  <c r="D521" i="3"/>
  <c r="D821" i="3"/>
  <c r="P483" i="3"/>
  <c r="H824" i="3"/>
  <c r="U478" i="3"/>
  <c r="I607" i="3"/>
  <c r="AG404" i="3"/>
  <c r="Y623" i="3"/>
  <c r="AB487" i="3"/>
  <c r="Z468" i="3"/>
  <c r="U621" i="3"/>
  <c r="C552" i="3"/>
  <c r="F756" i="3"/>
  <c r="D666" i="3"/>
  <c r="H555" i="3"/>
  <c r="U595" i="3"/>
  <c r="D451" i="3"/>
  <c r="G479" i="3"/>
  <c r="Y525" i="3"/>
  <c r="B521" i="3"/>
  <c r="B633" i="3"/>
  <c r="W389" i="3"/>
  <c r="AA638" i="3"/>
  <c r="U463" i="3"/>
  <c r="K524" i="3"/>
  <c r="AA730" i="3"/>
  <c r="P609" i="3"/>
  <c r="X750" i="3"/>
  <c r="W821" i="3"/>
  <c r="AO606" i="3"/>
  <c r="E461" i="3"/>
  <c r="AA477" i="3"/>
  <c r="AB509" i="3"/>
  <c r="E601" i="3"/>
  <c r="AG792" i="3"/>
  <c r="Y591" i="3"/>
  <c r="K578" i="3"/>
  <c r="U794" i="3"/>
  <c r="G597" i="3"/>
  <c r="Z523" i="3"/>
  <c r="B584" i="3"/>
  <c r="AO663" i="3"/>
  <c r="D439" i="3"/>
  <c r="AB804" i="3"/>
  <c r="AD804" i="3" s="1"/>
  <c r="H628" i="3"/>
  <c r="Z660" i="3"/>
  <c r="AG708" i="3"/>
  <c r="U611" i="3"/>
  <c r="X677" i="3"/>
  <c r="Z519" i="3"/>
  <c r="Y495" i="3"/>
  <c r="F762" i="3"/>
  <c r="I468" i="3"/>
  <c r="K555" i="3"/>
  <c r="L547" i="3"/>
  <c r="K599" i="3"/>
  <c r="U534" i="3"/>
  <c r="Z382" i="3"/>
  <c r="J597" i="3"/>
  <c r="G646" i="3"/>
  <c r="I358" i="3"/>
  <c r="AG610" i="3"/>
  <c r="Z549" i="3"/>
  <c r="W795" i="3"/>
  <c r="AA501" i="3"/>
  <c r="X659" i="3"/>
  <c r="G710" i="3"/>
  <c r="AA652" i="3"/>
  <c r="X739" i="3"/>
  <c r="J372" i="3"/>
  <c r="K566" i="3"/>
  <c r="AO653" i="3"/>
  <c r="G702" i="3"/>
  <c r="I691" i="3"/>
  <c r="D616" i="3"/>
  <c r="B426" i="3"/>
  <c r="X715" i="3"/>
  <c r="J622" i="3"/>
  <c r="H789" i="3"/>
  <c r="W578" i="3"/>
  <c r="I496" i="3"/>
  <c r="F532" i="3"/>
  <c r="AB580" i="3"/>
  <c r="AA714" i="3"/>
  <c r="AC714" i="3" s="1"/>
  <c r="H475" i="3"/>
  <c r="K749" i="3"/>
  <c r="I473" i="3"/>
  <c r="Z532" i="3"/>
  <c r="C815" i="3"/>
  <c r="Y639" i="3"/>
  <c r="W823" i="3"/>
  <c r="D719" i="3"/>
  <c r="G740" i="3"/>
  <c r="Z655" i="3"/>
  <c r="AA660" i="3"/>
  <c r="Z455" i="3"/>
  <c r="F643" i="3"/>
  <c r="X656" i="3"/>
  <c r="Z380" i="3"/>
  <c r="K606" i="3"/>
  <c r="X812" i="3"/>
  <c r="F555" i="3"/>
  <c r="Y832" i="3"/>
  <c r="U713" i="3"/>
  <c r="I696" i="3"/>
  <c r="I488" i="3"/>
  <c r="Y775" i="3"/>
  <c r="W442" i="3"/>
  <c r="K792" i="3"/>
  <c r="Z582" i="3"/>
  <c r="Z656" i="3"/>
  <c r="AB692" i="3"/>
  <c r="AB582" i="3"/>
  <c r="X754" i="3"/>
  <c r="U627" i="3"/>
  <c r="P825" i="3"/>
  <c r="F652" i="3"/>
  <c r="AO577" i="3"/>
  <c r="Y558" i="3"/>
  <c r="D528" i="3"/>
  <c r="L689" i="3"/>
  <c r="B711" i="3"/>
  <c r="E535" i="3"/>
  <c r="C827" i="3"/>
  <c r="K762" i="3"/>
  <c r="G603" i="3"/>
  <c r="AB780" i="3"/>
  <c r="H761" i="3"/>
  <c r="H477" i="3"/>
  <c r="B644" i="3"/>
  <c r="F635" i="3"/>
  <c r="E519" i="3"/>
  <c r="U658" i="3"/>
  <c r="Z589" i="3"/>
  <c r="H609" i="3"/>
  <c r="U748" i="3"/>
  <c r="J828" i="3"/>
  <c r="H501" i="3"/>
  <c r="AG661" i="3"/>
  <c r="D789" i="3"/>
  <c r="E557" i="3"/>
  <c r="U715" i="3"/>
  <c r="AG768" i="3"/>
  <c r="L629" i="3"/>
  <c r="AB703" i="3"/>
  <c r="I497" i="3"/>
  <c r="B653" i="3"/>
  <c r="D677" i="3"/>
  <c r="G485" i="3"/>
  <c r="Y726" i="3"/>
  <c r="AO587" i="3"/>
  <c r="C412" i="3"/>
  <c r="I779" i="3"/>
  <c r="K653" i="3"/>
  <c r="L807" i="3"/>
  <c r="B469" i="3"/>
  <c r="W353" i="3"/>
  <c r="F741" i="3"/>
  <c r="F638" i="3"/>
  <c r="G536" i="3"/>
  <c r="W485" i="3"/>
  <c r="K791" i="3"/>
  <c r="AA513" i="3"/>
  <c r="F790" i="3"/>
  <c r="P720" i="3"/>
  <c r="J641" i="3"/>
  <c r="J420" i="3"/>
  <c r="AB473" i="3"/>
  <c r="AD473" i="3" s="1"/>
  <c r="D566" i="3"/>
  <c r="F508" i="3"/>
  <c r="H691" i="3"/>
  <c r="Y559" i="3"/>
  <c r="W522" i="3"/>
  <c r="AA518" i="3"/>
  <c r="AO586" i="3"/>
  <c r="Y826" i="3"/>
  <c r="E703" i="3"/>
  <c r="B741" i="3"/>
  <c r="L610" i="3"/>
  <c r="B722" i="3"/>
  <c r="H674" i="3"/>
  <c r="L568" i="3"/>
  <c r="G704" i="3"/>
  <c r="H396" i="3"/>
  <c r="K629" i="3"/>
  <c r="I746" i="3"/>
  <c r="J437" i="3"/>
  <c r="D730" i="3"/>
  <c r="H351" i="3"/>
  <c r="U564" i="3"/>
  <c r="W725" i="3"/>
  <c r="AA829" i="3"/>
  <c r="AB459" i="3"/>
  <c r="W808" i="3"/>
  <c r="W737" i="3"/>
  <c r="E422" i="3"/>
  <c r="W458" i="3"/>
  <c r="X707" i="3"/>
  <c r="X678" i="3"/>
  <c r="B489" i="3"/>
  <c r="L771" i="3"/>
  <c r="L534" i="3"/>
  <c r="X508" i="3"/>
  <c r="B381" i="3"/>
  <c r="Y544" i="3"/>
  <c r="AB655" i="3"/>
  <c r="X683" i="3"/>
  <c r="Z513" i="3"/>
  <c r="X738" i="3"/>
  <c r="Y668" i="3"/>
  <c r="G687" i="3"/>
  <c r="F675" i="3"/>
  <c r="Z592" i="3"/>
  <c r="AG625" i="3"/>
  <c r="AO765" i="3"/>
  <c r="D641" i="3"/>
  <c r="B830" i="3"/>
  <c r="U822" i="3"/>
  <c r="K683" i="3"/>
  <c r="F800" i="3"/>
  <c r="AB469" i="3"/>
  <c r="AD469" i="3" s="1"/>
  <c r="F665" i="3"/>
  <c r="U481" i="3"/>
  <c r="G700" i="3"/>
  <c r="I374" i="3"/>
  <c r="I797" i="3"/>
  <c r="AA353" i="3"/>
  <c r="D712" i="3"/>
  <c r="W681" i="3"/>
  <c r="U594" i="3"/>
  <c r="W781" i="3"/>
  <c r="X640" i="3"/>
  <c r="P709" i="3"/>
  <c r="I649" i="3"/>
  <c r="Y722" i="3"/>
  <c r="E614" i="3"/>
  <c r="C651" i="3"/>
  <c r="Z677" i="3"/>
  <c r="Y802" i="3"/>
  <c r="F633" i="3"/>
  <c r="L549" i="3"/>
  <c r="W685" i="3"/>
  <c r="F791" i="3"/>
  <c r="U552" i="3"/>
  <c r="B735" i="3"/>
  <c r="I690" i="3"/>
  <c r="K342" i="3"/>
  <c r="F639" i="3"/>
  <c r="H452" i="3"/>
  <c r="I575" i="3"/>
  <c r="AA740" i="3"/>
  <c r="AC740" i="3" s="1"/>
  <c r="AG832" i="3"/>
  <c r="J539" i="3"/>
  <c r="I618" i="3"/>
  <c r="AG584" i="3"/>
  <c r="F661" i="3"/>
  <c r="H566" i="3"/>
  <c r="AG432" i="3"/>
  <c r="D745" i="3"/>
  <c r="AA628" i="3"/>
  <c r="P815" i="3"/>
  <c r="AG521" i="3"/>
  <c r="H743" i="3"/>
  <c r="I747" i="3"/>
  <c r="G817" i="3"/>
  <c r="K356" i="3"/>
  <c r="W684" i="3"/>
  <c r="X621" i="3"/>
  <c r="AA754" i="3"/>
  <c r="F502" i="3"/>
  <c r="X747" i="3"/>
  <c r="J518" i="3"/>
  <c r="AB559" i="3"/>
  <c r="AA564" i="3"/>
  <c r="W510" i="3"/>
  <c r="W489" i="3"/>
  <c r="X709" i="3"/>
  <c r="D782" i="3"/>
  <c r="Z662" i="3"/>
  <c r="B785" i="3"/>
  <c r="I562" i="3"/>
  <c r="P495" i="3"/>
  <c r="AO607" i="3"/>
  <c r="L625" i="3"/>
  <c r="C559" i="3"/>
  <c r="Y712" i="3"/>
  <c r="L739" i="3"/>
  <c r="AB681" i="3"/>
  <c r="I675" i="3"/>
  <c r="AO463" i="3"/>
  <c r="AB751" i="3"/>
  <c r="AG638" i="3"/>
  <c r="K446" i="3"/>
  <c r="AG659" i="3"/>
  <c r="K368" i="3"/>
  <c r="AA677" i="3"/>
  <c r="D489" i="3"/>
  <c r="B574" i="3"/>
  <c r="W663" i="3"/>
  <c r="P605" i="3"/>
  <c r="AG681" i="3"/>
  <c r="J546" i="3"/>
  <c r="Y640" i="3"/>
  <c r="G647" i="3"/>
  <c r="G627" i="3"/>
  <c r="AO556" i="3"/>
  <c r="AO766" i="3"/>
  <c r="E577" i="3"/>
  <c r="B679" i="3"/>
  <c r="Z569" i="3"/>
  <c r="AG627" i="3"/>
  <c r="P575" i="3"/>
  <c r="AB362" i="3"/>
  <c r="X502" i="3"/>
  <c r="AG393" i="3"/>
  <c r="C810" i="3"/>
  <c r="J380" i="3"/>
  <c r="I644" i="3"/>
  <c r="D650" i="3"/>
  <c r="AA459" i="3"/>
  <c r="K785" i="3"/>
  <c r="AO492" i="3"/>
  <c r="C819" i="3"/>
  <c r="B519" i="3"/>
  <c r="W339" i="3"/>
  <c r="U593" i="3"/>
  <c r="Y686" i="3"/>
  <c r="X663" i="3"/>
  <c r="B385" i="3"/>
  <c r="F774" i="3"/>
  <c r="L775" i="3"/>
  <c r="C594" i="3"/>
  <c r="X573" i="3"/>
  <c r="AB391" i="3"/>
  <c r="U696" i="3"/>
  <c r="X792" i="3"/>
  <c r="F550" i="3"/>
  <c r="U758" i="3"/>
  <c r="I561" i="3"/>
  <c r="B596" i="3"/>
  <c r="P606" i="3"/>
  <c r="AB583" i="3"/>
  <c r="AA446" i="3"/>
  <c r="AA701" i="3"/>
  <c r="AG556" i="3"/>
  <c r="K609" i="3"/>
  <c r="G773" i="3"/>
  <c r="AA469" i="3"/>
  <c r="K733" i="3"/>
  <c r="E830" i="3"/>
  <c r="H667" i="3"/>
  <c r="Y443" i="3"/>
  <c r="W752" i="3"/>
  <c r="B624" i="3"/>
  <c r="B570" i="3"/>
  <c r="J743" i="3"/>
  <c r="AB346" i="3"/>
  <c r="E435" i="3"/>
  <c r="Y441" i="3"/>
  <c r="AB598" i="3"/>
  <c r="H449" i="3"/>
  <c r="AB611" i="3"/>
  <c r="Y801" i="3"/>
  <c r="L648" i="3"/>
  <c r="AB644" i="3"/>
  <c r="AG405" i="3"/>
  <c r="L615" i="3"/>
  <c r="W766" i="3"/>
  <c r="AB643" i="3"/>
  <c r="AD643" i="3" s="1"/>
  <c r="I605" i="3"/>
  <c r="J664" i="3"/>
  <c r="L731" i="3"/>
  <c r="H632" i="3"/>
  <c r="J578" i="3"/>
  <c r="AG716" i="3"/>
  <c r="B546" i="3"/>
  <c r="AO761" i="3"/>
  <c r="I798" i="3"/>
  <c r="AA665" i="3"/>
  <c r="AG679" i="3"/>
  <c r="P552" i="3"/>
  <c r="AA545" i="3"/>
  <c r="J661" i="3"/>
  <c r="G705" i="3"/>
  <c r="L746" i="3"/>
  <c r="AA542" i="3"/>
  <c r="I824" i="3"/>
  <c r="J809" i="3"/>
  <c r="E576" i="3"/>
  <c r="C430" i="3"/>
  <c r="D814" i="3"/>
  <c r="Y460" i="3"/>
  <c r="D688" i="3"/>
  <c r="F480" i="3"/>
  <c r="P577" i="3"/>
  <c r="W665" i="3"/>
  <c r="P602" i="3"/>
  <c r="Z504" i="3"/>
  <c r="AB669" i="3"/>
  <c r="F812" i="3"/>
  <c r="Z514" i="3"/>
  <c r="AG828" i="3"/>
  <c r="L606" i="3"/>
  <c r="I552" i="3"/>
  <c r="P456" i="3"/>
  <c r="AB794" i="3"/>
  <c r="AB564" i="3"/>
  <c r="Y834" i="3"/>
  <c r="W554" i="3"/>
  <c r="AG757" i="3"/>
  <c r="D520" i="3"/>
  <c r="Y678" i="3"/>
  <c r="P564" i="3"/>
  <c r="W675" i="3"/>
  <c r="AB516" i="3"/>
  <c r="J496" i="3"/>
  <c r="B382" i="3"/>
  <c r="P556" i="3"/>
  <c r="H825" i="3"/>
  <c r="G634" i="3"/>
  <c r="B651" i="3"/>
  <c r="B753" i="3"/>
  <c r="I727" i="3"/>
  <c r="AA805" i="3"/>
  <c r="AA686" i="3"/>
  <c r="AC686" i="3" s="1"/>
  <c r="C768" i="3"/>
  <c r="X530" i="3"/>
  <c r="L730" i="3"/>
  <c r="AB686" i="3"/>
  <c r="AD686" i="3" s="1"/>
  <c r="AG730" i="3"/>
  <c r="AB821" i="3"/>
  <c r="H709" i="3"/>
  <c r="I822" i="3"/>
  <c r="AA494" i="3"/>
  <c r="H679" i="3"/>
  <c r="F430" i="3"/>
  <c r="D519" i="3"/>
  <c r="P493" i="3"/>
  <c r="AG578" i="3"/>
  <c r="AG553" i="3"/>
  <c r="W351" i="3"/>
  <c r="C561" i="3"/>
  <c r="Z593" i="3"/>
  <c r="J824" i="3"/>
  <c r="P806" i="3"/>
  <c r="F565" i="3"/>
  <c r="AO821" i="3"/>
  <c r="L732" i="3"/>
  <c r="Y629" i="3"/>
  <c r="L823" i="3"/>
  <c r="U761" i="3"/>
  <c r="W484" i="3"/>
  <c r="AG762" i="3"/>
  <c r="J829" i="3"/>
  <c r="B527" i="3"/>
  <c r="Z590" i="3"/>
  <c r="Z631" i="3"/>
  <c r="H751" i="3"/>
  <c r="AG474" i="3"/>
  <c r="B440" i="3"/>
  <c r="J720" i="3"/>
  <c r="P758" i="3"/>
  <c r="B629" i="3"/>
  <c r="Y761" i="3"/>
  <c r="I634" i="3"/>
  <c r="E621" i="3"/>
  <c r="AB735" i="3"/>
  <c r="AG660" i="3"/>
  <c r="F748" i="3"/>
  <c r="Y803" i="3"/>
  <c r="H397" i="3"/>
  <c r="B674" i="3"/>
  <c r="AB612" i="3"/>
  <c r="C831" i="3"/>
  <c r="X785" i="3"/>
  <c r="G793" i="3"/>
  <c r="H752" i="3"/>
  <c r="L769" i="3"/>
  <c r="F779" i="3"/>
  <c r="F500" i="3"/>
  <c r="F691" i="3"/>
  <c r="F720" i="3"/>
  <c r="J793" i="3"/>
  <c r="AO594" i="3"/>
  <c r="L633" i="3"/>
  <c r="E796" i="3"/>
  <c r="Z446" i="3"/>
  <c r="K786" i="3"/>
  <c r="H394" i="3"/>
  <c r="D716" i="3"/>
  <c r="B563" i="3"/>
  <c r="E430" i="3"/>
  <c r="AB699" i="3"/>
  <c r="AD699" i="3" s="1"/>
  <c r="AA503" i="3"/>
  <c r="E438" i="3"/>
  <c r="I527" i="3"/>
  <c r="D569" i="3"/>
  <c r="F474" i="3"/>
  <c r="F722" i="3"/>
  <c r="Z370" i="3"/>
  <c r="U494" i="3"/>
  <c r="E634" i="3"/>
  <c r="Y819" i="3"/>
  <c r="E654" i="3"/>
  <c r="F434" i="3"/>
  <c r="H819" i="3"/>
  <c r="L504" i="3"/>
  <c r="AG572" i="3"/>
  <c r="H722" i="3"/>
  <c r="K607" i="3"/>
  <c r="W649" i="3"/>
  <c r="AA771" i="3"/>
  <c r="AA394" i="3"/>
  <c r="E795" i="3"/>
  <c r="F598" i="3"/>
  <c r="J476" i="3"/>
  <c r="P520" i="3"/>
  <c r="AO461" i="3"/>
  <c r="I744" i="3"/>
  <c r="AO671" i="3"/>
  <c r="J506" i="3"/>
  <c r="C413" i="3"/>
  <c r="E433" i="3"/>
  <c r="AO535" i="3"/>
  <c r="C638" i="3"/>
  <c r="P759" i="3"/>
  <c r="P641" i="3"/>
  <c r="Z436" i="3"/>
  <c r="P827" i="3"/>
  <c r="I656" i="3"/>
  <c r="U660" i="3"/>
  <c r="U692" i="3"/>
  <c r="B693" i="3"/>
  <c r="Y632" i="3"/>
  <c r="AO602" i="3"/>
  <c r="D679" i="3"/>
  <c r="AO752" i="3"/>
  <c r="X684" i="3"/>
  <c r="W499" i="3"/>
  <c r="U449" i="3"/>
  <c r="P547" i="3"/>
  <c r="U505" i="3"/>
  <c r="K708" i="3"/>
  <c r="AO570" i="3"/>
  <c r="AG366" i="3"/>
  <c r="K754" i="3"/>
  <c r="AG770" i="3"/>
  <c r="D466" i="3"/>
  <c r="J509" i="3"/>
  <c r="F476" i="3"/>
  <c r="AB805" i="3"/>
  <c r="L701" i="3"/>
  <c r="C765" i="3"/>
  <c r="D460" i="3"/>
  <c r="D571" i="3"/>
  <c r="L597" i="3"/>
  <c r="X729" i="3"/>
  <c r="D816" i="3"/>
  <c r="F711" i="3"/>
  <c r="E616" i="3"/>
  <c r="W451" i="3"/>
  <c r="G712" i="3"/>
  <c r="J684" i="3"/>
  <c r="C708" i="3"/>
  <c r="AB664" i="3"/>
  <c r="AA778" i="3"/>
  <c r="AG491" i="3"/>
  <c r="P443" i="3"/>
  <c r="C592" i="3"/>
  <c r="E725" i="3"/>
  <c r="H702" i="3"/>
  <c r="D756" i="3"/>
  <c r="B740" i="3"/>
  <c r="D427" i="3"/>
  <c r="AG606" i="3"/>
  <c r="AG600" i="3"/>
  <c r="AB744" i="3"/>
  <c r="X547" i="3"/>
  <c r="Z664" i="3"/>
  <c r="D534" i="3"/>
  <c r="L712" i="3"/>
  <c r="AB705" i="3"/>
  <c r="K712" i="3"/>
  <c r="B730" i="3"/>
  <c r="D600" i="3"/>
  <c r="Y552" i="3"/>
  <c r="AB534" i="3"/>
  <c r="AG779" i="3"/>
  <c r="D470" i="3"/>
  <c r="X807" i="3"/>
  <c r="I802" i="3"/>
  <c r="E789" i="3"/>
  <c r="B525" i="3"/>
  <c r="K444" i="3"/>
  <c r="X588" i="3"/>
  <c r="K684" i="3"/>
  <c r="L535" i="3"/>
  <c r="G449" i="3"/>
  <c r="X756" i="3"/>
  <c r="D701" i="3"/>
  <c r="J788" i="3"/>
  <c r="X466" i="3"/>
  <c r="I559" i="3"/>
  <c r="Y504" i="3"/>
  <c r="AA809" i="3"/>
  <c r="AA681" i="3"/>
  <c r="AO820" i="3"/>
  <c r="G581" i="3"/>
  <c r="Y530" i="3"/>
  <c r="U590" i="3"/>
  <c r="AA335" i="3"/>
  <c r="F592" i="3"/>
  <c r="G415" i="3"/>
  <c r="AO798" i="3"/>
  <c r="I740" i="3"/>
  <c r="L628" i="3"/>
  <c r="W575" i="3"/>
  <c r="F537" i="3"/>
  <c r="E439" i="3"/>
  <c r="J619" i="3"/>
  <c r="H705" i="3"/>
  <c r="K829" i="3"/>
  <c r="AO703" i="3"/>
  <c r="J774" i="3"/>
  <c r="AB680" i="3"/>
  <c r="AD680" i="3" s="1"/>
  <c r="Z669" i="3"/>
  <c r="Y564" i="3"/>
  <c r="W651" i="3"/>
  <c r="AG702" i="3"/>
  <c r="F628" i="3"/>
  <c r="L455" i="3"/>
  <c r="AG490" i="3"/>
  <c r="Y653" i="3"/>
  <c r="G577" i="3"/>
  <c r="P647" i="3"/>
  <c r="L609" i="3"/>
  <c r="Z615" i="3"/>
  <c r="W614" i="3"/>
  <c r="I620" i="3"/>
  <c r="Z479" i="3"/>
  <c r="E450" i="3"/>
  <c r="J569" i="3"/>
  <c r="W753" i="3"/>
  <c r="X721" i="3"/>
  <c r="J478" i="3"/>
  <c r="Z761" i="3"/>
  <c r="K558" i="3"/>
  <c r="W761" i="3"/>
  <c r="K515" i="3"/>
  <c r="C539" i="3"/>
  <c r="Y624" i="3"/>
  <c r="H586" i="3"/>
  <c r="W526" i="3"/>
  <c r="AB782" i="3"/>
  <c r="D625" i="3"/>
  <c r="W536" i="3"/>
  <c r="X477" i="3"/>
  <c r="E833" i="3"/>
  <c r="W375" i="3"/>
  <c r="U626" i="3"/>
  <c r="W602" i="3"/>
  <c r="AA572" i="3"/>
  <c r="K827" i="3"/>
  <c r="AB540" i="3"/>
  <c r="D440" i="3"/>
  <c r="Z445" i="3"/>
  <c r="X757" i="3"/>
  <c r="L737" i="3"/>
  <c r="X574" i="3"/>
  <c r="C570" i="3"/>
  <c r="D664" i="3"/>
  <c r="K777" i="3"/>
  <c r="C621" i="3"/>
  <c r="I718" i="3"/>
  <c r="X586" i="3"/>
  <c r="AA502" i="3"/>
  <c r="AB471" i="3"/>
  <c r="AD471" i="3" s="1"/>
  <c r="G741" i="3"/>
  <c r="AB645" i="3"/>
  <c r="AB737" i="3"/>
  <c r="AO550" i="3"/>
  <c r="Z721" i="3"/>
  <c r="I653" i="3"/>
  <c r="AO823" i="3"/>
  <c r="H579" i="3"/>
  <c r="AG536" i="3"/>
  <c r="U492" i="3"/>
  <c r="E503" i="3"/>
  <c r="P570" i="3"/>
  <c r="Z407" i="3"/>
  <c r="L490" i="3"/>
  <c r="AB409" i="3"/>
  <c r="AG434" i="3"/>
  <c r="E469" i="3"/>
  <c r="AG622" i="3"/>
  <c r="W532" i="3"/>
  <c r="AO739" i="3"/>
  <c r="W647" i="3"/>
  <c r="K656" i="3"/>
  <c r="F509" i="3"/>
  <c r="AB554" i="3"/>
  <c r="F770" i="3"/>
  <c r="K440" i="3"/>
  <c r="X377" i="3"/>
  <c r="C807" i="3"/>
  <c r="AB589" i="3"/>
  <c r="K688" i="3"/>
  <c r="K587" i="3"/>
  <c r="X558" i="3"/>
  <c r="J430" i="3"/>
  <c r="L511" i="3"/>
  <c r="I595" i="3"/>
  <c r="AG389" i="3"/>
  <c r="I486" i="3"/>
  <c r="E779" i="3"/>
  <c r="C476" i="3"/>
  <c r="G604" i="3"/>
  <c r="J626" i="3"/>
  <c r="X633" i="3"/>
  <c r="J486" i="3"/>
  <c r="K604" i="3"/>
  <c r="G486" i="3"/>
  <c r="I707" i="3"/>
  <c r="AB506" i="3"/>
  <c r="AD506" i="3" s="1"/>
  <c r="AB813" i="3"/>
  <c r="AD813" i="3" s="1"/>
  <c r="C736" i="3"/>
  <c r="L620" i="3"/>
  <c r="W748" i="3"/>
  <c r="J409" i="3"/>
  <c r="F590" i="3"/>
  <c r="P812" i="3"/>
  <c r="H577" i="3"/>
  <c r="G770" i="3"/>
  <c r="H802" i="3"/>
  <c r="AG442" i="3"/>
  <c r="E794" i="3"/>
  <c r="AG629" i="3"/>
  <c r="U506" i="3"/>
  <c r="AG613" i="3"/>
  <c r="AA547" i="3"/>
  <c r="F424" i="3"/>
  <c r="AA609" i="3"/>
  <c r="AC609" i="3" s="1"/>
  <c r="G566" i="3"/>
  <c r="L581" i="3"/>
  <c r="L611" i="3"/>
  <c r="AB536" i="3"/>
  <c r="AO665" i="3"/>
  <c r="I769" i="3"/>
  <c r="B692" i="3"/>
  <c r="J666" i="3"/>
  <c r="J698" i="3"/>
  <c r="L436" i="3"/>
  <c r="L779" i="3"/>
  <c r="Y609" i="3"/>
  <c r="Y474" i="3"/>
  <c r="G532" i="3"/>
  <c r="C780" i="3"/>
  <c r="L748" i="3"/>
  <c r="C766" i="3"/>
  <c r="Y450" i="3"/>
  <c r="AO631" i="3"/>
  <c r="Z512" i="3"/>
  <c r="B615" i="3"/>
  <c r="H817" i="3"/>
  <c r="H570" i="3"/>
  <c r="F653" i="3"/>
  <c r="J497" i="3"/>
  <c r="J610" i="3"/>
  <c r="P673" i="3"/>
  <c r="AB764" i="3"/>
  <c r="AD764" i="3" s="1"/>
  <c r="I737" i="3"/>
  <c r="AA757" i="3"/>
  <c r="AC757" i="3" s="1"/>
  <c r="P687" i="3"/>
  <c r="AA539" i="3"/>
  <c r="X436" i="3"/>
  <c r="K649" i="3"/>
  <c r="K676" i="3"/>
  <c r="K611" i="3"/>
  <c r="L670" i="3"/>
  <c r="J777" i="3"/>
  <c r="G460" i="3"/>
  <c r="W417" i="3"/>
  <c r="X537" i="3"/>
  <c r="F556" i="3"/>
  <c r="C543" i="3"/>
  <c r="J373" i="3"/>
  <c r="Y708" i="3"/>
  <c r="AO800" i="3"/>
  <c r="F708" i="3"/>
  <c r="X742" i="3"/>
  <c r="I390" i="3"/>
  <c r="E660" i="3"/>
  <c r="F709" i="3"/>
  <c r="E544" i="3"/>
  <c r="I701" i="3"/>
  <c r="Y535" i="3"/>
  <c r="AA815" i="3"/>
  <c r="AC815" i="3" s="1"/>
  <c r="K347" i="3"/>
  <c r="W691" i="3"/>
  <c r="U796" i="3"/>
  <c r="I616" i="3"/>
  <c r="L584" i="3"/>
  <c r="J724" i="3"/>
  <c r="W605" i="3"/>
  <c r="Z342" i="3"/>
  <c r="P447" i="3"/>
  <c r="P499" i="3"/>
  <c r="U691" i="3"/>
  <c r="Z555" i="3"/>
  <c r="X408" i="3"/>
  <c r="J800" i="3"/>
  <c r="E414" i="3"/>
  <c r="Y534" i="3"/>
  <c r="L762" i="3"/>
  <c r="G727" i="3"/>
  <c r="C820" i="3"/>
  <c r="Y578" i="3"/>
  <c r="AB609" i="3"/>
  <c r="AD609" i="3" s="1"/>
  <c r="W384" i="3"/>
  <c r="Y484" i="3"/>
  <c r="L830" i="3"/>
  <c r="J605" i="3"/>
  <c r="Z451" i="3"/>
  <c r="K565" i="3"/>
  <c r="U762" i="3"/>
  <c r="X456" i="3"/>
  <c r="F667" i="3"/>
  <c r="P618" i="3"/>
  <c r="G508" i="3"/>
  <c r="B499" i="3"/>
  <c r="G658" i="3"/>
  <c r="X749" i="3"/>
  <c r="K670" i="3"/>
  <c r="G595" i="3"/>
  <c r="B686" i="3"/>
  <c r="K495" i="3"/>
  <c r="I368" i="3"/>
  <c r="Z735" i="3"/>
  <c r="U787" i="3"/>
  <c r="G482" i="3"/>
  <c r="C685" i="3"/>
  <c r="W757" i="3"/>
  <c r="G765" i="3"/>
  <c r="W733" i="3"/>
  <c r="AO571" i="3"/>
  <c r="AA803" i="3"/>
  <c r="AC803" i="3" s="1"/>
  <c r="I432" i="3"/>
  <c r="J757" i="3"/>
  <c r="F806" i="3"/>
  <c r="P472" i="3"/>
  <c r="X563" i="3"/>
  <c r="B438" i="3"/>
  <c r="E508" i="3"/>
  <c r="F512" i="3"/>
  <c r="AO725" i="3"/>
  <c r="D484" i="3"/>
  <c r="H827" i="3"/>
  <c r="B737" i="3"/>
  <c r="H611" i="3"/>
  <c r="C600" i="3"/>
  <c r="C507" i="3"/>
  <c r="X361" i="3"/>
  <c r="H484" i="3"/>
  <c r="J565" i="3"/>
  <c r="AO760" i="3"/>
  <c r="C506" i="3"/>
  <c r="J542" i="3"/>
  <c r="D512" i="3"/>
  <c r="I364" i="3"/>
  <c r="H387" i="3"/>
  <c r="H504" i="3"/>
  <c r="G665" i="3"/>
  <c r="K511" i="3"/>
  <c r="U730" i="3"/>
  <c r="D810" i="3"/>
  <c r="Z807" i="3"/>
  <c r="F792" i="3"/>
  <c r="W788" i="3"/>
  <c r="L749" i="3"/>
  <c r="L595" i="3"/>
  <c r="J332" i="3"/>
  <c r="W673" i="3"/>
  <c r="H422" i="3"/>
  <c r="F660" i="3"/>
  <c r="AG617" i="3"/>
  <c r="F811" i="3"/>
  <c r="J609" i="3"/>
  <c r="K530" i="3"/>
  <c r="P522" i="3"/>
  <c r="D529" i="3"/>
  <c r="I748" i="3"/>
  <c r="AB449" i="3"/>
  <c r="L538" i="3"/>
  <c r="H808" i="3"/>
  <c r="C730" i="3"/>
  <c r="U816" i="3"/>
  <c r="P692" i="3"/>
  <c r="B733" i="3"/>
  <c r="L685" i="3"/>
  <c r="I425" i="3"/>
  <c r="H604" i="3"/>
  <c r="X814" i="3"/>
  <c r="F453" i="3"/>
  <c r="K748" i="3"/>
  <c r="K698" i="3"/>
  <c r="AO464" i="3"/>
  <c r="W534" i="3"/>
  <c r="J564" i="3"/>
  <c r="G465" i="3"/>
  <c r="L696" i="3"/>
  <c r="AA779" i="3"/>
  <c r="AB475" i="3"/>
  <c r="AG537" i="3"/>
  <c r="AB785" i="3"/>
  <c r="G632" i="3"/>
  <c r="AG563" i="3"/>
  <c r="L782" i="3"/>
  <c r="Z796" i="3"/>
  <c r="W738" i="3"/>
  <c r="X779" i="3"/>
  <c r="AG533" i="3"/>
  <c r="E527" i="3"/>
  <c r="Z601" i="3"/>
  <c r="L672" i="3"/>
  <c r="I723" i="3"/>
  <c r="I456" i="3"/>
  <c r="Z771" i="3"/>
  <c r="U711" i="3"/>
  <c r="D482" i="3"/>
  <c r="P563" i="3"/>
  <c r="C714" i="3"/>
  <c r="E805" i="3"/>
  <c r="J616" i="3"/>
  <c r="G803" i="3"/>
  <c r="AO609" i="3"/>
  <c r="W490" i="3"/>
  <c r="W506" i="3"/>
  <c r="K513" i="3"/>
  <c r="W798" i="3"/>
  <c r="Z551" i="3"/>
  <c r="X380" i="3"/>
  <c r="E658" i="3"/>
  <c r="Y677" i="3"/>
  <c r="U560" i="3"/>
  <c r="Y820" i="3"/>
  <c r="L466" i="3"/>
  <c r="AG703" i="3"/>
  <c r="AB759" i="3"/>
  <c r="J614" i="3"/>
  <c r="AB833" i="3"/>
  <c r="W551" i="3"/>
  <c r="B549" i="3"/>
  <c r="AA495" i="3"/>
  <c r="F669" i="3"/>
  <c r="E801" i="3"/>
  <c r="G568" i="3"/>
  <c r="AG576" i="3"/>
  <c r="I546" i="3"/>
  <c r="AO619" i="3"/>
  <c r="F744" i="3"/>
  <c r="E640" i="3"/>
  <c r="L770" i="3"/>
  <c r="Z724" i="3"/>
  <c r="L800" i="3"/>
  <c r="G619" i="3"/>
  <c r="AB577" i="3"/>
  <c r="AD577" i="3" s="1"/>
  <c r="P740" i="3"/>
  <c r="I515" i="3"/>
  <c r="H574" i="3"/>
  <c r="AA657" i="3"/>
  <c r="AC657" i="3" s="1"/>
  <c r="AG630" i="3"/>
  <c r="AA403" i="3"/>
  <c r="B603" i="3"/>
  <c r="I717" i="3"/>
  <c r="F650" i="3"/>
  <c r="X359" i="3"/>
  <c r="L461" i="3"/>
  <c r="B770" i="3"/>
  <c r="I756" i="3"/>
  <c r="F531" i="3"/>
  <c r="J620" i="3"/>
  <c r="G724" i="3"/>
  <c r="L687" i="3"/>
  <c r="AA556" i="3"/>
  <c r="K622" i="3"/>
  <c r="X797" i="3"/>
  <c r="J742" i="3"/>
  <c r="AO509" i="3"/>
  <c r="Z684" i="3"/>
  <c r="I714" i="3"/>
  <c r="AA687" i="3"/>
  <c r="I670" i="3"/>
  <c r="C699" i="3"/>
  <c r="AB529" i="3"/>
  <c r="J733" i="3"/>
  <c r="K686" i="3"/>
  <c r="J348" i="3"/>
  <c r="K588" i="3"/>
  <c r="E549" i="3"/>
  <c r="K822" i="3"/>
  <c r="Y386" i="3"/>
  <c r="AG755" i="3"/>
  <c r="K538" i="3"/>
  <c r="Y555" i="3"/>
  <c r="H663" i="3"/>
  <c r="Y452" i="3"/>
  <c r="X701" i="3"/>
  <c r="J700" i="3"/>
  <c r="AG607" i="3"/>
  <c r="X632" i="3"/>
  <c r="P791" i="3"/>
  <c r="B473" i="3"/>
  <c r="Y424" i="3"/>
  <c r="D657" i="3"/>
  <c r="B706" i="3"/>
  <c r="F818" i="3"/>
  <c r="W402" i="3"/>
  <c r="J516" i="3"/>
  <c r="AO498" i="3"/>
  <c r="E464" i="3"/>
  <c r="H523" i="3"/>
  <c r="W397" i="3"/>
  <c r="D750" i="3"/>
  <c r="C813" i="3"/>
  <c r="E746" i="3"/>
  <c r="J423" i="3"/>
  <c r="D419" i="3"/>
  <c r="AO650" i="3"/>
  <c r="C800" i="3"/>
  <c r="B415" i="3"/>
  <c r="Y793" i="3"/>
  <c r="J704" i="3"/>
  <c r="C803" i="3"/>
  <c r="AB830" i="3"/>
  <c r="J600" i="3"/>
  <c r="AB377" i="3"/>
  <c r="F621" i="3"/>
  <c r="F673" i="3"/>
  <c r="AB361" i="3"/>
  <c r="X427" i="3"/>
  <c r="C795" i="3"/>
  <c r="I772" i="3"/>
  <c r="K810" i="3"/>
  <c r="W426" i="3"/>
  <c r="F757" i="3"/>
  <c r="F666" i="3"/>
  <c r="Y336" i="3"/>
  <c r="I673" i="3"/>
  <c r="I660" i="3"/>
  <c r="L674" i="3"/>
  <c r="Z720" i="3"/>
  <c r="E409" i="3"/>
  <c r="Z715" i="3"/>
  <c r="E466" i="3"/>
  <c r="X637" i="3"/>
  <c r="H697" i="3"/>
  <c r="D411" i="3"/>
  <c r="AB443" i="3"/>
  <c r="P678" i="3"/>
  <c r="U540" i="3"/>
  <c r="Y783" i="3"/>
  <c r="P648" i="3"/>
  <c r="W359" i="3"/>
  <c r="AG594" i="3"/>
  <c r="AB338" i="3"/>
  <c r="W751" i="3"/>
  <c r="AB741" i="3"/>
  <c r="K772" i="3"/>
  <c r="F492" i="3"/>
  <c r="E617" i="3"/>
  <c r="J465" i="3"/>
  <c r="X699" i="3"/>
  <c r="L741" i="3"/>
  <c r="P423" i="3"/>
  <c r="I655" i="3"/>
  <c r="K830" i="3"/>
  <c r="E509" i="3"/>
  <c r="AB565" i="3"/>
  <c r="AD565" i="3" s="1"/>
  <c r="Y785" i="3"/>
  <c r="F554" i="3"/>
  <c r="G827" i="3"/>
  <c r="G547" i="3"/>
  <c r="D607" i="3"/>
  <c r="I471" i="3"/>
  <c r="B431" i="3"/>
  <c r="AG555" i="3"/>
  <c r="AA438" i="3"/>
  <c r="AB507" i="3"/>
  <c r="AG814" i="3"/>
  <c r="U580" i="3"/>
  <c r="E428" i="3"/>
  <c r="L470" i="3"/>
  <c r="L817" i="3"/>
  <c r="X460" i="3"/>
  <c r="X488" i="3"/>
  <c r="AG693" i="3"/>
  <c r="AA787" i="3"/>
  <c r="AC787" i="3" s="1"/>
  <c r="L765" i="3"/>
  <c r="W477" i="3"/>
  <c r="L465" i="3"/>
  <c r="AO741" i="3"/>
  <c r="AA465" i="3"/>
  <c r="AC465" i="3" s="1"/>
  <c r="W678" i="3"/>
  <c r="H363" i="3"/>
  <c r="E591" i="3"/>
  <c r="E512" i="3"/>
  <c r="W799" i="3"/>
  <c r="J460" i="3"/>
  <c r="C816" i="3"/>
  <c r="AO526" i="3"/>
  <c r="Z637" i="3"/>
  <c r="X333" i="3"/>
  <c r="K455" i="3"/>
  <c r="Z414" i="3"/>
  <c r="I711" i="3"/>
  <c r="H684" i="3"/>
  <c r="AO541" i="3"/>
  <c r="I566" i="3"/>
  <c r="W481" i="3"/>
  <c r="X698" i="3"/>
  <c r="F546" i="3"/>
  <c r="P780" i="3"/>
  <c r="AA496" i="3"/>
  <c r="AC496" i="3" s="1"/>
  <c r="W797" i="3"/>
  <c r="H599" i="3"/>
  <c r="X485" i="3"/>
  <c r="K488" i="3"/>
  <c r="L505" i="3"/>
  <c r="Z444" i="3"/>
  <c r="P765" i="3"/>
  <c r="D506" i="3"/>
  <c r="J544" i="3"/>
  <c r="J615" i="3"/>
  <c r="U791" i="3"/>
  <c r="E572" i="3"/>
  <c r="X672" i="3"/>
  <c r="AO757" i="3"/>
  <c r="K348" i="3"/>
  <c r="G783" i="3"/>
  <c r="D673" i="3"/>
  <c r="C728" i="3"/>
  <c r="L743" i="3"/>
  <c r="J421" i="3"/>
  <c r="K797" i="3"/>
  <c r="AA685" i="3"/>
  <c r="W721" i="3"/>
  <c r="D603" i="3"/>
  <c r="F829" i="3"/>
  <c r="L829" i="3"/>
  <c r="H692" i="3"/>
  <c r="AO435" i="3"/>
  <c r="J504" i="3"/>
  <c r="Y673" i="3"/>
  <c r="P500" i="3"/>
  <c r="AO719" i="3"/>
  <c r="AG559" i="3"/>
  <c r="I800" i="3"/>
  <c r="Y716" i="3"/>
  <c r="C531" i="3"/>
  <c r="U818" i="3"/>
  <c r="C771" i="3"/>
  <c r="Y550" i="3"/>
  <c r="F814" i="3"/>
  <c r="AO511" i="3"/>
  <c r="Z644" i="3"/>
  <c r="U726" i="3"/>
  <c r="K771" i="3"/>
  <c r="B626" i="3"/>
  <c r="L652" i="3"/>
  <c r="L617" i="3"/>
  <c r="H436" i="3"/>
  <c r="Z437" i="3"/>
  <c r="P529" i="3"/>
  <c r="X825" i="3"/>
  <c r="X510" i="3"/>
  <c r="Z492" i="3"/>
  <c r="W692" i="3"/>
  <c r="I697" i="3"/>
  <c r="I652" i="3"/>
  <c r="P799" i="3"/>
  <c r="AG527" i="3"/>
  <c r="AA432" i="3"/>
  <c r="I770" i="3"/>
  <c r="AG707" i="3"/>
  <c r="P625" i="3"/>
  <c r="X789" i="3"/>
  <c r="P684" i="3"/>
  <c r="I654" i="3"/>
  <c r="G605" i="3"/>
  <c r="W711" i="3"/>
  <c r="AA762" i="3"/>
  <c r="K461" i="3"/>
  <c r="W454" i="3"/>
  <c r="G478" i="3"/>
  <c r="Y434" i="3"/>
  <c r="Y634" i="3"/>
  <c r="H614" i="3"/>
  <c r="L754" i="3"/>
  <c r="H384" i="3"/>
  <c r="P785" i="3"/>
  <c r="G609" i="3"/>
  <c r="AB720" i="3"/>
  <c r="X512" i="3"/>
  <c r="AG493" i="3"/>
  <c r="X595" i="3"/>
  <c r="G706" i="3"/>
  <c r="L688" i="3"/>
  <c r="AO809" i="3"/>
  <c r="H441" i="3"/>
  <c r="X710" i="3"/>
  <c r="W700" i="3"/>
  <c r="AO533" i="3"/>
  <c r="AB484" i="3"/>
  <c r="AO787" i="3"/>
  <c r="Z738" i="3"/>
  <c r="L493" i="3"/>
  <c r="H635" i="3"/>
  <c r="X704" i="3"/>
  <c r="AG593" i="3"/>
  <c r="B452" i="3"/>
  <c r="AO433" i="3"/>
  <c r="B611" i="3"/>
  <c r="D446" i="3"/>
  <c r="B682" i="3"/>
  <c r="E705" i="3"/>
  <c r="F612" i="3"/>
  <c r="AO523" i="3"/>
  <c r="C645" i="3"/>
  <c r="B724" i="3"/>
  <c r="L561" i="3"/>
  <c r="C411" i="3"/>
  <c r="G565" i="3"/>
  <c r="E676" i="3"/>
  <c r="Y432" i="3"/>
  <c r="U444" i="3"/>
  <c r="K814" i="3"/>
  <c r="E682" i="3"/>
  <c r="C540" i="3"/>
  <c r="C530" i="3"/>
  <c r="I512" i="3"/>
  <c r="W688" i="3"/>
  <c r="C492" i="3"/>
  <c r="X786" i="3"/>
  <c r="Z503" i="3"/>
  <c r="AG810" i="3"/>
  <c r="D708" i="3"/>
  <c r="X517" i="3"/>
  <c r="H399" i="3"/>
  <c r="F656" i="3"/>
  <c r="E559" i="3"/>
  <c r="C684" i="3"/>
  <c r="H557" i="3"/>
  <c r="H634" i="3"/>
  <c r="AB727" i="3"/>
  <c r="AD727" i="3" s="1"/>
  <c r="K761" i="3"/>
  <c r="F830" i="3"/>
  <c r="K784" i="3"/>
  <c r="G540" i="3"/>
  <c r="G586" i="3"/>
  <c r="AA402" i="3"/>
  <c r="K489" i="3"/>
  <c r="H701" i="3"/>
  <c r="AG586" i="3"/>
  <c r="F765" i="3"/>
  <c r="AB774" i="3"/>
  <c r="K746" i="3"/>
  <c r="L715" i="3"/>
  <c r="I791" i="3"/>
  <c r="D776" i="3"/>
  <c r="W696" i="3"/>
  <c r="P463" i="3"/>
  <c r="J545" i="3"/>
  <c r="K677" i="3"/>
  <c r="J834" i="3"/>
  <c r="K545" i="3"/>
  <c r="L753" i="3"/>
  <c r="F585" i="3"/>
  <c r="U751" i="3"/>
  <c r="Y738" i="3"/>
  <c r="B541" i="3"/>
  <c r="D565" i="3"/>
  <c r="E627" i="3"/>
  <c r="AO704" i="3"/>
  <c r="U566" i="3"/>
  <c r="W558" i="3"/>
  <c r="J736" i="3"/>
  <c r="I801" i="3"/>
  <c r="J429" i="3"/>
  <c r="J406" i="3"/>
  <c r="P571" i="3"/>
  <c r="P675" i="3"/>
  <c r="AB800" i="3"/>
  <c r="U442" i="3"/>
  <c r="H732" i="3"/>
  <c r="AA737" i="3"/>
  <c r="G428" i="3"/>
  <c r="AB427" i="3"/>
  <c r="H694" i="3"/>
  <c r="J778" i="3"/>
  <c r="E792" i="3"/>
  <c r="L718" i="3"/>
  <c r="P727" i="3"/>
  <c r="B793" i="3"/>
  <c r="AA765" i="3"/>
  <c r="AC765" i="3" s="1"/>
  <c r="H800" i="3"/>
  <c r="H335" i="3"/>
  <c r="AO613" i="3"/>
  <c r="H369" i="3"/>
  <c r="W594" i="3"/>
  <c r="AA741" i="3"/>
  <c r="I461" i="3"/>
  <c r="E762" i="3"/>
  <c r="D491" i="3"/>
  <c r="E546" i="3"/>
  <c r="Y633" i="3"/>
  <c r="B742" i="3"/>
  <c r="AA480" i="3"/>
  <c r="AC480" i="3" s="1"/>
  <c r="K563" i="3"/>
  <c r="K706" i="3"/>
  <c r="J456" i="3"/>
  <c r="AO648" i="3"/>
  <c r="G496" i="3"/>
  <c r="AB401" i="3"/>
  <c r="C606" i="3"/>
  <c r="G418" i="3"/>
  <c r="X428" i="3"/>
  <c r="Y713" i="3"/>
  <c r="X500" i="3"/>
  <c r="Z713" i="3"/>
  <c r="E594" i="3"/>
  <c r="C512" i="3"/>
  <c r="H515" i="3"/>
  <c r="L676" i="3"/>
  <c r="X475" i="3"/>
  <c r="J751" i="3"/>
  <c r="AG650" i="3"/>
  <c r="P792" i="3"/>
  <c r="X816" i="3"/>
  <c r="AG486" i="3"/>
  <c r="W480" i="3"/>
  <c r="H721" i="3"/>
  <c r="AA766" i="3"/>
  <c r="AC766" i="3" s="1"/>
  <c r="F460" i="3"/>
  <c r="J466" i="3"/>
  <c r="Z533" i="3"/>
  <c r="L473" i="3"/>
  <c r="H558" i="3"/>
  <c r="P599" i="3"/>
  <c r="AO502" i="3"/>
  <c r="AG566" i="3"/>
  <c r="Y493" i="3"/>
  <c r="F641" i="3"/>
  <c r="X636" i="3"/>
  <c r="L479" i="3"/>
  <c r="AB470" i="3"/>
  <c r="AD470" i="3" s="1"/>
  <c r="K592" i="3"/>
  <c r="E647" i="3"/>
  <c r="J832" i="3"/>
  <c r="AO454" i="3"/>
  <c r="G480" i="3"/>
  <c r="U687" i="3"/>
  <c r="Z495" i="3"/>
  <c r="F772" i="3"/>
  <c r="F471" i="3"/>
  <c r="H779" i="3"/>
  <c r="L554" i="3"/>
  <c r="P737" i="3"/>
  <c r="F483" i="3"/>
  <c r="I678" i="3"/>
  <c r="Z542" i="3"/>
  <c r="U644" i="3"/>
  <c r="Z681" i="3"/>
  <c r="E679" i="3"/>
  <c r="AB532" i="3"/>
  <c r="H499" i="3"/>
  <c r="AB490" i="3"/>
  <c r="G637" i="3"/>
  <c r="C825" i="3"/>
  <c r="P808" i="3"/>
  <c r="H686" i="3"/>
  <c r="K594" i="3"/>
  <c r="B784" i="3"/>
  <c r="AO686" i="3"/>
  <c r="P596" i="3"/>
  <c r="X629" i="3"/>
  <c r="AB667" i="3"/>
  <c r="F615" i="3"/>
  <c r="X522" i="3"/>
  <c r="AB389" i="3"/>
  <c r="AD389" i="3" s="1"/>
  <c r="C674" i="3"/>
  <c r="F534" i="3"/>
  <c r="I510" i="3"/>
  <c r="AB777" i="3"/>
  <c r="J787" i="3"/>
  <c r="F620" i="3"/>
  <c r="I705" i="3"/>
  <c r="X700" i="3"/>
  <c r="AA515" i="3"/>
  <c r="K520" i="3"/>
  <c r="K722" i="3"/>
  <c r="K817" i="3"/>
  <c r="E770" i="3"/>
  <c r="Z583" i="3"/>
  <c r="I623" i="3"/>
  <c r="E470" i="3"/>
  <c r="L439" i="3"/>
  <c r="C794" i="3"/>
  <c r="AG736" i="3"/>
  <c r="F547" i="3"/>
  <c r="I667" i="3"/>
  <c r="D819" i="3"/>
  <c r="Z794" i="3"/>
  <c r="Z730" i="3"/>
  <c r="P622" i="3"/>
  <c r="F824" i="3"/>
  <c r="Y437" i="3"/>
  <c r="C710" i="3"/>
  <c r="U447" i="3"/>
  <c r="H518" i="3"/>
  <c r="AB453" i="3"/>
  <c r="AD453" i="3" s="1"/>
  <c r="W640" i="3"/>
  <c r="H430" i="3"/>
  <c r="W380" i="3"/>
  <c r="E793" i="3"/>
  <c r="L697" i="3"/>
  <c r="AB725" i="3"/>
  <c r="U513" i="3"/>
  <c r="AA592" i="3"/>
  <c r="AB761" i="3"/>
  <c r="AB754" i="3"/>
  <c r="F735" i="3"/>
  <c r="H618" i="3"/>
  <c r="Y374" i="3"/>
  <c r="B632" i="3"/>
  <c r="AB628" i="3"/>
  <c r="AA535" i="3"/>
  <c r="AC535" i="3" s="1"/>
  <c r="D444" i="3"/>
  <c r="F689" i="3"/>
  <c r="K802" i="3"/>
  <c r="G763" i="3"/>
  <c r="U688" i="3"/>
  <c r="D425" i="3"/>
  <c r="D420" i="3"/>
  <c r="Z641" i="3"/>
  <c r="U747" i="3"/>
  <c r="D778" i="3"/>
  <c r="B634" i="3"/>
  <c r="K679" i="3"/>
  <c r="K401" i="3"/>
  <c r="U756" i="3"/>
  <c r="P608" i="3"/>
  <c r="AG791" i="3"/>
  <c r="W660" i="3"/>
  <c r="U676" i="3"/>
  <c r="AB412" i="3"/>
  <c r="P695" i="3"/>
  <c r="F412" i="3"/>
  <c r="D807" i="3"/>
  <c r="Z816" i="3"/>
  <c r="J492" i="3"/>
  <c r="D414" i="3"/>
  <c r="Y447" i="3"/>
  <c r="P487" i="3"/>
  <c r="Z701" i="3"/>
  <c r="AG677" i="3"/>
  <c r="AG790" i="3"/>
  <c r="AA445" i="3"/>
  <c r="P803" i="3"/>
  <c r="W628" i="3"/>
  <c r="J577" i="3"/>
  <c r="G785" i="3"/>
  <c r="Y557" i="3"/>
  <c r="AB758" i="3"/>
  <c r="AG734" i="3"/>
  <c r="L809" i="3"/>
  <c r="L487" i="3"/>
  <c r="I793" i="3"/>
  <c r="J631" i="3"/>
  <c r="C455" i="3"/>
  <c r="L515" i="3"/>
  <c r="J685" i="3"/>
  <c r="D431" i="3"/>
  <c r="Y373" i="3"/>
  <c r="D495" i="3"/>
  <c r="J396" i="3"/>
  <c r="L660" i="3"/>
  <c r="P768" i="3"/>
  <c r="AO682" i="3"/>
  <c r="AG430" i="3"/>
  <c r="AO521" i="3"/>
  <c r="L832" i="3"/>
  <c r="D746" i="3"/>
  <c r="AO488" i="3"/>
  <c r="F706" i="3"/>
  <c r="G567" i="3"/>
  <c r="C759" i="3"/>
  <c r="Z758" i="3"/>
  <c r="L783" i="3"/>
  <c r="J665" i="3"/>
  <c r="P832" i="3"/>
  <c r="C653" i="3"/>
  <c r="AO477" i="3"/>
  <c r="AG394" i="3"/>
  <c r="X529" i="3"/>
  <c r="L761" i="3"/>
  <c r="H493" i="3"/>
  <c r="J625" i="3"/>
  <c r="G798" i="3"/>
  <c r="I631" i="3"/>
  <c r="K577" i="3"/>
  <c r="Y620" i="3"/>
  <c r="X616" i="3"/>
  <c r="AO612" i="3"/>
  <c r="L634" i="3"/>
  <c r="H517" i="3"/>
  <c r="W590" i="3"/>
  <c r="E490" i="3"/>
  <c r="Y413" i="3"/>
  <c r="U681" i="3"/>
  <c r="K720" i="3"/>
  <c r="U808" i="3"/>
  <c r="E460" i="3"/>
  <c r="P509" i="3"/>
  <c r="J574" i="3"/>
  <c r="L605" i="3"/>
  <c r="P568" i="3"/>
  <c r="D644" i="3"/>
  <c r="C623" i="3"/>
  <c r="E809" i="3"/>
  <c r="AG728" i="3"/>
  <c r="AO478" i="3"/>
  <c r="E510" i="3"/>
  <c r="U592" i="3"/>
  <c r="P543" i="3"/>
  <c r="J719" i="3"/>
  <c r="H550" i="3"/>
  <c r="AG451" i="3"/>
  <c r="K673" i="3"/>
  <c r="AG761" i="3"/>
  <c r="C482" i="3"/>
  <c r="J602" i="3"/>
  <c r="AB489" i="3"/>
  <c r="C505" i="3"/>
  <c r="I370" i="3"/>
  <c r="AO485" i="3"/>
  <c r="H633" i="3"/>
  <c r="X811" i="3"/>
  <c r="J491" i="3"/>
  <c r="H617" i="3"/>
  <c r="H668" i="3"/>
  <c r="AG403" i="3"/>
  <c r="H554" i="3"/>
  <c r="AO538" i="3"/>
  <c r="J461" i="3"/>
  <c r="J821" i="3"/>
  <c r="U769" i="3"/>
  <c r="Y587" i="3"/>
  <c r="U706" i="3"/>
  <c r="H753" i="3"/>
  <c r="F782" i="3"/>
  <c r="E631" i="3"/>
  <c r="K361" i="3"/>
  <c r="AO450" i="3"/>
  <c r="K576" i="3"/>
  <c r="U484" i="3"/>
  <c r="AO652" i="3"/>
  <c r="G572" i="3"/>
  <c r="K659" i="3"/>
  <c r="H833" i="3"/>
  <c r="AA700" i="3"/>
  <c r="AB581" i="3"/>
  <c r="W482" i="3"/>
  <c r="K809" i="3"/>
  <c r="W642" i="3"/>
  <c r="D469" i="3"/>
  <c r="Z500" i="3"/>
  <c r="AO445" i="3"/>
  <c r="H426" i="3"/>
  <c r="Z616" i="3"/>
  <c r="P644" i="3"/>
  <c r="C734" i="3"/>
  <c r="J558" i="3"/>
  <c r="B478" i="3"/>
  <c r="X584" i="3"/>
  <c r="J745" i="3"/>
  <c r="W519" i="3"/>
  <c r="Z769" i="3"/>
  <c r="K654" i="3"/>
  <c r="AB672" i="3"/>
  <c r="E742" i="3"/>
  <c r="Z438" i="3"/>
  <c r="F438" i="3"/>
  <c r="W466" i="3"/>
  <c r="AG406" i="3"/>
  <c r="Z635" i="3"/>
  <c r="Y715" i="3"/>
  <c r="B765" i="3"/>
  <c r="Z526" i="3"/>
  <c r="X467" i="3"/>
  <c r="AG422" i="3"/>
  <c r="X498" i="3"/>
  <c r="Z579" i="3"/>
  <c r="E807" i="3"/>
  <c r="AO687" i="3"/>
  <c r="U624" i="3"/>
  <c r="G675" i="3"/>
  <c r="C783" i="3"/>
  <c r="D596" i="3"/>
  <c r="I818" i="3"/>
  <c r="E599" i="3"/>
  <c r="E526" i="3"/>
  <c r="G466" i="3"/>
  <c r="Z587" i="3"/>
  <c r="AA359" i="3"/>
  <c r="Y681" i="3"/>
  <c r="D723" i="3"/>
  <c r="B717" i="3"/>
  <c r="Z774" i="3"/>
  <c r="E618" i="3"/>
  <c r="Z461" i="3"/>
  <c r="E604" i="3"/>
  <c r="X504" i="3"/>
  <c r="AB442" i="3"/>
  <c r="U453" i="3"/>
  <c r="E709" i="3"/>
  <c r="U788" i="3"/>
  <c r="Z390" i="3"/>
  <c r="B673" i="3"/>
  <c r="H539" i="3"/>
  <c r="L728" i="3"/>
  <c r="C415" i="3"/>
  <c r="AB533" i="3"/>
  <c r="I699" i="3"/>
  <c r="U641" i="3"/>
  <c r="AO493" i="3"/>
  <c r="L460" i="3"/>
  <c r="P470" i="3"/>
  <c r="J583" i="3"/>
  <c r="K462" i="3"/>
  <c r="AB502" i="3"/>
  <c r="W593" i="3"/>
  <c r="P591" i="3"/>
  <c r="AB369" i="3"/>
  <c r="J718" i="3"/>
  <c r="Y420" i="3"/>
  <c r="X827" i="3"/>
  <c r="B671" i="3"/>
  <c r="W586" i="3"/>
  <c r="U603" i="3"/>
  <c r="Z626" i="3"/>
  <c r="B618" i="3"/>
  <c r="E810" i="3"/>
  <c r="K553" i="3"/>
  <c r="D458" i="3"/>
  <c r="AO615" i="3"/>
  <c r="J592" i="3"/>
  <c r="W613" i="3"/>
  <c r="D795" i="3"/>
  <c r="J717" i="3"/>
  <c r="X393" i="3"/>
  <c r="W792" i="3"/>
  <c r="F649" i="3"/>
  <c r="D483" i="3"/>
  <c r="AA621" i="3"/>
  <c r="H613" i="3"/>
  <c r="AA448" i="3"/>
  <c r="X803" i="3"/>
  <c r="AG706" i="3"/>
  <c r="P531" i="3"/>
  <c r="J747" i="3"/>
  <c r="L808" i="3"/>
  <c r="Y607" i="3"/>
  <c r="AA472" i="3"/>
  <c r="AC472" i="3" s="1"/>
  <c r="D752" i="3"/>
  <c r="Y745" i="3"/>
  <c r="Y730" i="3"/>
  <c r="B500" i="3"/>
  <c r="H666" i="3"/>
  <c r="E729" i="3"/>
  <c r="AO770" i="3"/>
  <c r="H784" i="3"/>
  <c r="AB674" i="3"/>
  <c r="AD674" i="3" s="1"/>
  <c r="U613" i="3"/>
  <c r="AO699" i="3"/>
  <c r="AA808" i="3"/>
  <c r="AC808" i="3" s="1"/>
  <c r="H682" i="3"/>
  <c r="C717" i="3"/>
  <c r="J547" i="3"/>
  <c r="F519" i="3"/>
  <c r="H738" i="3"/>
  <c r="E589" i="3"/>
  <c r="K533" i="3"/>
  <c r="G507" i="3"/>
  <c r="E420" i="3"/>
  <c r="B462" i="3"/>
  <c r="W729" i="3"/>
  <c r="AA617" i="3"/>
  <c r="AB630" i="3"/>
  <c r="G472" i="3"/>
  <c r="C585" i="3"/>
  <c r="AB627" i="3"/>
  <c r="AD627" i="3" s="1"/>
  <c r="C611" i="3"/>
  <c r="AB351" i="3"/>
  <c r="AO575" i="3"/>
  <c r="B758" i="3"/>
  <c r="Y695" i="3"/>
  <c r="AB724" i="3"/>
  <c r="AA463" i="3"/>
  <c r="B488" i="3"/>
  <c r="AG806" i="3"/>
  <c r="D586" i="3"/>
  <c r="AA728" i="3"/>
  <c r="AA720" i="3"/>
  <c r="C491" i="3"/>
  <c r="C538" i="3"/>
  <c r="Y476" i="3"/>
  <c r="Y646" i="3"/>
  <c r="Z785" i="3"/>
  <c r="Z527" i="3"/>
  <c r="AG637" i="3"/>
  <c r="H762" i="3"/>
  <c r="B578" i="3"/>
  <c r="AB621" i="3"/>
  <c r="AD621" i="3" s="1"/>
  <c r="AA711" i="3"/>
  <c r="W504" i="3"/>
  <c r="H724" i="3"/>
  <c r="I582" i="3"/>
  <c r="E564" i="3"/>
  <c r="Y583" i="3"/>
  <c r="D798" i="3"/>
  <c r="X443" i="3"/>
  <c r="I419" i="3"/>
  <c r="K799" i="3"/>
  <c r="L680" i="3"/>
  <c r="I581" i="3"/>
  <c r="AA635" i="3"/>
  <c r="E468" i="3"/>
  <c r="H623" i="3"/>
  <c r="H640" i="3"/>
  <c r="AA514" i="3"/>
  <c r="AB416" i="3"/>
  <c r="Z485" i="3"/>
  <c r="P707" i="3"/>
  <c r="K728" i="3"/>
  <c r="X501" i="3"/>
  <c r="AO467" i="3"/>
  <c r="I780" i="3"/>
  <c r="AG639" i="3"/>
  <c r="K492" i="3"/>
  <c r="AA561" i="3"/>
  <c r="B820" i="3"/>
  <c r="I532" i="3"/>
  <c r="Y613" i="3"/>
  <c r="Z547" i="3"/>
  <c r="W587" i="3"/>
  <c r="K751" i="3"/>
  <c r="W476" i="3"/>
  <c r="H562" i="3"/>
  <c r="W831" i="3"/>
  <c r="J365" i="3"/>
  <c r="U829" i="3"/>
  <c r="Z806" i="3"/>
  <c r="C746" i="3"/>
  <c r="Z432" i="3"/>
  <c r="P507" i="3"/>
  <c r="J713" i="3"/>
  <c r="G584" i="3"/>
  <c r="I426" i="3"/>
  <c r="AB495" i="3"/>
  <c r="U665" i="3"/>
  <c r="AB649" i="3"/>
  <c r="E497" i="3"/>
  <c r="AG577" i="3"/>
  <c r="AA749" i="3"/>
  <c r="B532" i="3"/>
  <c r="H546" i="3"/>
  <c r="W717" i="3"/>
  <c r="AA506" i="3"/>
  <c r="AC506" i="3" s="1"/>
  <c r="J714" i="3"/>
  <c r="L714" i="3"/>
  <c r="E726" i="3"/>
  <c r="AA538" i="3"/>
  <c r="J766" i="3"/>
  <c r="W806" i="3"/>
  <c r="H433" i="3"/>
  <c r="P506" i="3"/>
  <c r="J463" i="3"/>
  <c r="AA716" i="3"/>
  <c r="AC716" i="3" s="1"/>
  <c r="B703" i="3"/>
  <c r="J452" i="3"/>
  <c r="J643" i="3"/>
  <c r="Z810" i="3"/>
  <c r="G694" i="3"/>
  <c r="Y572" i="3"/>
  <c r="C425" i="3"/>
  <c r="P431" i="3"/>
  <c r="Z350" i="3"/>
  <c r="AA530" i="3"/>
  <c r="E633" i="3"/>
  <c r="AG557" i="3"/>
  <c r="G518" i="3"/>
  <c r="J707" i="3"/>
  <c r="C725" i="3"/>
  <c r="Y418" i="3"/>
  <c r="P761" i="3"/>
  <c r="AB500" i="3"/>
  <c r="I613" i="3"/>
  <c r="Z743" i="3"/>
  <c r="F823" i="3"/>
  <c r="W514" i="3"/>
  <c r="I463" i="3"/>
  <c r="J415" i="3"/>
  <c r="K635" i="3"/>
  <c r="F745" i="3"/>
  <c r="AG656" i="3"/>
  <c r="H735" i="3"/>
  <c r="Z458" i="3"/>
  <c r="Z687" i="3"/>
  <c r="X506" i="3"/>
  <c r="X583" i="3"/>
  <c r="AA637" i="3"/>
  <c r="H593" i="3"/>
  <c r="B720" i="3"/>
  <c r="W810" i="3"/>
  <c r="U786" i="3"/>
  <c r="X469" i="3"/>
  <c r="C617" i="3"/>
  <c r="X332" i="3"/>
  <c r="K639" i="3"/>
  <c r="U634" i="3"/>
  <c r="AA383" i="3"/>
  <c r="J499" i="3"/>
  <c r="AB496" i="3"/>
  <c r="AD496" i="3" s="1"/>
  <c r="AA742" i="3"/>
  <c r="F498" i="3"/>
  <c r="X794" i="3"/>
  <c r="C683" i="3"/>
  <c r="Z708" i="3"/>
  <c r="X722" i="3"/>
  <c r="Z639" i="3"/>
  <c r="L471" i="3"/>
  <c r="Z528" i="3"/>
  <c r="G495" i="3"/>
  <c r="P757" i="3"/>
  <c r="K441" i="3"/>
  <c r="W472" i="3"/>
  <c r="X457" i="3"/>
  <c r="AO534" i="3"/>
  <c r="Y773" i="3"/>
  <c r="W581" i="3"/>
  <c r="AG689" i="3"/>
  <c r="AA633" i="3"/>
  <c r="AC633" i="3" s="1"/>
  <c r="AO714" i="3"/>
  <c r="AA789" i="3"/>
  <c r="F416" i="3"/>
  <c r="AO569" i="3"/>
  <c r="AA558" i="3"/>
  <c r="W528" i="3"/>
  <c r="F833" i="3"/>
  <c r="I492" i="3"/>
  <c r="X420" i="3"/>
  <c r="D648" i="3"/>
  <c r="K572" i="3"/>
  <c r="Z800" i="3"/>
  <c r="K531" i="3"/>
  <c r="G432" i="3"/>
  <c r="E787" i="3"/>
  <c r="AA772" i="3"/>
  <c r="X772" i="3"/>
  <c r="U477" i="3"/>
  <c r="G505" i="3"/>
  <c r="F743" i="3"/>
  <c r="U605" i="3"/>
  <c r="C777" i="3"/>
  <c r="AG664" i="3"/>
  <c r="G716" i="3"/>
  <c r="F781" i="3"/>
  <c r="U657" i="3"/>
  <c r="W479" i="3"/>
  <c r="U430" i="3"/>
  <c r="Y446" i="3"/>
  <c r="D760" i="3"/>
  <c r="U520" i="3"/>
  <c r="K601" i="3"/>
  <c r="W507" i="3"/>
  <c r="X572" i="3"/>
  <c r="G602" i="3"/>
  <c r="D669" i="3"/>
  <c r="G414" i="3"/>
  <c r="D590" i="3"/>
  <c r="F562" i="3"/>
  <c r="P523" i="3"/>
  <c r="AA376" i="3"/>
  <c r="I787" i="3"/>
  <c r="U431" i="3"/>
  <c r="F809" i="3"/>
  <c r="AB472" i="3"/>
  <c r="AD472" i="3" s="1"/>
  <c r="AO480" i="3"/>
  <c r="AG744" i="3"/>
  <c r="B640" i="3"/>
  <c r="I587" i="3"/>
  <c r="AG477" i="3"/>
  <c r="C700" i="3"/>
  <c r="I657" i="3"/>
  <c r="AG364" i="3"/>
  <c r="G427" i="3"/>
  <c r="Z679" i="3"/>
  <c r="E525" i="3"/>
  <c r="B672" i="3"/>
  <c r="Y770" i="3"/>
  <c r="D605" i="3"/>
  <c r="AO656" i="3"/>
  <c r="U618" i="3"/>
  <c r="AA372" i="3"/>
  <c r="Z622" i="3"/>
  <c r="H584" i="3"/>
  <c r="E777" i="3"/>
  <c r="AA485" i="3"/>
  <c r="E583" i="3"/>
  <c r="X535" i="3"/>
  <c r="C751" i="3"/>
  <c r="X539" i="3"/>
  <c r="J784" i="3"/>
  <c r="J390" i="3"/>
  <c r="Y399" i="3"/>
  <c r="F609" i="3"/>
  <c r="Z483" i="3"/>
  <c r="E568" i="3"/>
  <c r="X680" i="3"/>
  <c r="D805" i="3"/>
  <c r="J721" i="3"/>
  <c r="E558" i="3"/>
  <c r="G524" i="3"/>
  <c r="L522" i="3"/>
  <c r="E548" i="3"/>
  <c r="X775" i="3"/>
  <c r="AB753" i="3"/>
  <c r="AD753" i="3" s="1"/>
  <c r="AO660" i="3"/>
  <c r="H531" i="3"/>
  <c r="B529" i="3"/>
  <c r="W720" i="3"/>
  <c r="U772" i="3"/>
  <c r="L691" i="3"/>
  <c r="AG713" i="3"/>
  <c r="D560" i="3"/>
  <c r="D617" i="3"/>
  <c r="Z744" i="3"/>
  <c r="P532" i="3"/>
  <c r="P551" i="3"/>
  <c r="P638" i="3"/>
  <c r="X682" i="3"/>
  <c r="AA760" i="3"/>
  <c r="G648" i="3"/>
  <c r="L814" i="3"/>
  <c r="H592" i="3"/>
  <c r="U555" i="3"/>
  <c r="D675" i="3"/>
  <c r="K463" i="3"/>
  <c r="G521" i="3"/>
  <c r="Y487" i="3"/>
  <c r="AA408" i="3"/>
  <c r="C441" i="3"/>
  <c r="L644" i="3"/>
  <c r="X575" i="3"/>
  <c r="L640" i="3"/>
  <c r="D555" i="3"/>
  <c r="W592" i="3"/>
  <c r="H798" i="3"/>
  <c r="Y784" i="3"/>
  <c r="D764" i="3"/>
  <c r="W465" i="3"/>
  <c r="G484" i="3"/>
  <c r="E481" i="3"/>
  <c r="K454" i="3"/>
  <c r="I750" i="3"/>
  <c r="P834" i="3"/>
  <c r="W694" i="3"/>
  <c r="Y593" i="3"/>
  <c r="D678" i="3"/>
  <c r="Z562" i="3"/>
  <c r="P588" i="3"/>
  <c r="AG409" i="3"/>
  <c r="H657" i="3"/>
  <c r="W626" i="3"/>
  <c r="P538" i="3"/>
  <c r="Y457" i="3"/>
  <c r="Y749" i="3"/>
  <c r="AO564" i="3"/>
  <c r="H707" i="3"/>
  <c r="L669" i="3"/>
  <c r="W639" i="3"/>
  <c r="C525" i="3"/>
  <c r="L789" i="3"/>
  <c r="U466" i="3"/>
  <c r="I736" i="3"/>
  <c r="X442" i="3"/>
  <c r="C478" i="3"/>
  <c r="E446" i="3"/>
  <c r="L462" i="3"/>
  <c r="U674" i="3"/>
  <c r="K727" i="3"/>
  <c r="Z335" i="3"/>
  <c r="Z751" i="3"/>
  <c r="J561" i="3"/>
  <c r="J528" i="3"/>
  <c r="J595" i="3"/>
  <c r="J584" i="3"/>
  <c r="J531" i="3"/>
  <c r="AB515" i="3"/>
  <c r="G643" i="3"/>
  <c r="AB640" i="3"/>
  <c r="AD640" i="3" s="1"/>
  <c r="G498" i="3"/>
  <c r="U677" i="3"/>
  <c r="E449" i="3"/>
  <c r="F608" i="3"/>
  <c r="P607" i="3"/>
  <c r="AO642" i="3"/>
  <c r="K412" i="3"/>
  <c r="I589" i="3"/>
  <c r="G412" i="3"/>
  <c r="Z784" i="3"/>
  <c r="B495" i="3"/>
  <c r="D714" i="3"/>
  <c r="E515" i="3"/>
  <c r="AG775" i="3"/>
  <c r="AB574" i="3"/>
  <c r="G488" i="3"/>
  <c r="AO750" i="3"/>
  <c r="AG764" i="3"/>
  <c r="Y612" i="3"/>
  <c r="W656" i="3"/>
  <c r="J381" i="3"/>
  <c r="B813" i="3"/>
  <c r="D523" i="3"/>
  <c r="P810" i="3"/>
  <c r="E588" i="3"/>
  <c r="AA456" i="3"/>
  <c r="AC456" i="3" s="1"/>
  <c r="I517" i="3"/>
  <c r="K756" i="3"/>
  <c r="J761" i="3"/>
  <c r="AG750" i="3"/>
  <c r="AG363" i="3"/>
  <c r="U550" i="3"/>
  <c r="J646" i="3"/>
  <c r="X543" i="3"/>
  <c r="P639" i="3"/>
  <c r="E784" i="3"/>
  <c r="U507" i="3"/>
  <c r="F761" i="3"/>
  <c r="AB745" i="3"/>
  <c r="AD745" i="3" s="1"/>
  <c r="J735" i="3"/>
  <c r="Z344" i="3"/>
  <c r="B451" i="3"/>
  <c r="K692" i="3"/>
  <c r="H500" i="3"/>
  <c r="X819" i="3"/>
  <c r="Z561" i="3"/>
  <c r="E720" i="3"/>
  <c r="G794" i="3"/>
  <c r="D668" i="3"/>
  <c r="AB791" i="3"/>
  <c r="AD791" i="3" s="1"/>
  <c r="I781" i="3"/>
  <c r="L476" i="3"/>
  <c r="AB768" i="3"/>
  <c r="Y750" i="3"/>
  <c r="AA712" i="3"/>
  <c r="Y641" i="3"/>
  <c r="I420" i="3"/>
  <c r="E580" i="3"/>
  <c r="W405" i="3"/>
  <c r="AA451" i="3"/>
  <c r="AC451" i="3" s="1"/>
  <c r="C667" i="3"/>
  <c r="E571" i="3"/>
  <c r="W352" i="3"/>
  <c r="D459" i="3"/>
  <c r="Y585" i="3"/>
  <c r="Y589" i="3"/>
  <c r="Z801" i="3"/>
  <c r="C818" i="3"/>
  <c r="G497" i="3"/>
  <c r="L551" i="3"/>
  <c r="Y740" i="3"/>
  <c r="AB666" i="3"/>
  <c r="P512" i="3"/>
  <c r="L537" i="3"/>
  <c r="J638" i="3"/>
  <c r="F718" i="3"/>
  <c r="P474" i="3"/>
  <c r="Z418" i="3"/>
  <c r="H572" i="3"/>
  <c r="U536" i="3"/>
  <c r="G468" i="3"/>
  <c r="W820" i="3"/>
  <c r="B825" i="3"/>
  <c r="U539" i="3"/>
  <c r="E542" i="3"/>
  <c r="F516" i="3"/>
  <c r="X373" i="3"/>
  <c r="AO459" i="3"/>
  <c r="X532" i="3"/>
  <c r="AA733" i="3"/>
  <c r="AO695" i="3"/>
  <c r="K689" i="3"/>
  <c r="Z741" i="3"/>
  <c r="W600" i="3"/>
  <c r="AB481" i="3"/>
  <c r="AD481" i="3" s="1"/>
  <c r="P434" i="3"/>
  <c r="Y500" i="3"/>
  <c r="W687" i="3"/>
  <c r="D667" i="3"/>
  <c r="AO668" i="3"/>
  <c r="X765" i="3"/>
  <c r="G481" i="3"/>
  <c r="F584" i="3"/>
  <c r="E463" i="3"/>
  <c r="I774" i="3"/>
  <c r="E537" i="3"/>
  <c r="J573" i="3"/>
  <c r="AA349" i="3"/>
  <c r="AA726" i="3"/>
  <c r="C761" i="3"/>
  <c r="AB620" i="3"/>
  <c r="AD620" i="3" s="1"/>
  <c r="Y566" i="3"/>
  <c r="H490" i="3"/>
  <c r="X832" i="3"/>
  <c r="G800" i="3"/>
  <c r="K411" i="3"/>
  <c r="X628" i="3"/>
  <c r="AG818" i="3"/>
  <c r="E551" i="3"/>
  <c r="AB393" i="3"/>
  <c r="K610" i="3"/>
  <c r="Y414" i="3"/>
  <c r="Z491" i="3"/>
  <c r="AA704" i="3"/>
  <c r="AC704" i="3" s="1"/>
  <c r="L778" i="3"/>
  <c r="D595" i="3"/>
  <c r="E462" i="3"/>
  <c r="AA738" i="3"/>
  <c r="AC738" i="3" s="1"/>
  <c r="J553" i="3"/>
  <c r="H665" i="3"/>
  <c r="F564" i="3"/>
  <c r="G780" i="3"/>
  <c r="K766" i="3"/>
  <c r="L659" i="3"/>
  <c r="AO460" i="3"/>
  <c r="J403" i="3"/>
  <c r="B555" i="3"/>
  <c r="C723" i="3"/>
  <c r="Z502" i="3"/>
  <c r="C675" i="3"/>
  <c r="Y459" i="3"/>
  <c r="Y381" i="3"/>
  <c r="H559" i="3"/>
  <c r="W395" i="3"/>
  <c r="D522" i="3"/>
  <c r="H804" i="3"/>
  <c r="AA355" i="3"/>
  <c r="J371" i="3"/>
  <c r="G699" i="3"/>
  <c r="I469" i="3"/>
  <c r="AA435" i="3"/>
  <c r="G636" i="3"/>
  <c r="Z434" i="3"/>
  <c r="J551" i="3"/>
  <c r="H383" i="3"/>
  <c r="Z652" i="3"/>
  <c r="B502" i="3"/>
  <c r="G709" i="3"/>
  <c r="X404" i="3"/>
  <c r="B564" i="3"/>
  <c r="G446" i="3"/>
  <c r="H601" i="3"/>
  <c r="AB383" i="3"/>
  <c r="F796" i="3"/>
  <c r="AG511" i="3"/>
  <c r="B496" i="3"/>
  <c r="AA430" i="3"/>
  <c r="G503" i="3"/>
  <c r="C631" i="3"/>
  <c r="Z484" i="3"/>
  <c r="X374" i="3"/>
  <c r="AB357" i="3"/>
  <c r="I776" i="3"/>
  <c r="J469" i="3"/>
  <c r="AB512" i="3"/>
  <c r="AD512" i="3" s="1"/>
  <c r="J439" i="3"/>
  <c r="G534" i="3"/>
  <c r="C547" i="3"/>
  <c r="G769" i="3"/>
  <c r="AA642" i="3"/>
  <c r="AC642" i="3" s="1"/>
  <c r="J494" i="3"/>
  <c r="G786" i="3"/>
  <c r="I421" i="3"/>
  <c r="AA619" i="3"/>
  <c r="AC619" i="3" s="1"/>
  <c r="AG676" i="3"/>
  <c r="D690" i="3"/>
  <c r="Y739" i="3"/>
  <c r="W550" i="3"/>
  <c r="P781" i="3"/>
  <c r="X397" i="3"/>
  <c r="W517" i="3"/>
  <c r="AA487" i="3"/>
  <c r="H567" i="3"/>
  <c r="U495" i="3"/>
  <c r="H773" i="3"/>
  <c r="AO589" i="3"/>
  <c r="K554" i="3"/>
  <c r="G592" i="3"/>
  <c r="AG464" i="3"/>
  <c r="Z588" i="3"/>
  <c r="AG670" i="3"/>
  <c r="P636" i="3"/>
  <c r="AG516" i="3"/>
  <c r="AB548" i="3"/>
  <c r="U629" i="3"/>
  <c r="U825" i="3"/>
  <c r="AA799" i="3"/>
  <c r="AC799" i="3" s="1"/>
  <c r="I789" i="3"/>
  <c r="L506" i="3"/>
  <c r="J831" i="3"/>
  <c r="AA365" i="3"/>
  <c r="X686" i="3"/>
  <c r="I735" i="3"/>
  <c r="I676" i="3"/>
  <c r="Y519" i="3"/>
  <c r="AO777" i="3"/>
  <c r="Z518" i="3"/>
  <c r="X660" i="3"/>
  <c r="P546" i="3"/>
  <c r="AG505" i="3"/>
  <c r="U777" i="3"/>
  <c r="AA833" i="3"/>
  <c r="J522" i="3"/>
  <c r="X514" i="3"/>
  <c r="L557" i="3"/>
  <c r="AO705" i="3"/>
  <c r="U795" i="3"/>
  <c r="AG741" i="3"/>
  <c r="E790" i="3"/>
  <c r="AO573" i="3"/>
  <c r="I684" i="3"/>
  <c r="D790" i="3"/>
  <c r="Z596" i="3"/>
  <c r="L448" i="3"/>
  <c r="Y470" i="3"/>
  <c r="AA690" i="3"/>
  <c r="U457" i="3"/>
  <c r="E712" i="3"/>
  <c r="E477" i="3"/>
  <c r="D658" i="3"/>
  <c r="AG551" i="3"/>
  <c r="Z829" i="3"/>
  <c r="Y648" i="3"/>
  <c r="Y431" i="3"/>
  <c r="W545" i="3"/>
  <c r="B518" i="3"/>
  <c r="G491" i="3"/>
  <c r="I659" i="3"/>
  <c r="L820" i="3"/>
  <c r="F676" i="3"/>
  <c r="U456" i="3"/>
  <c r="I435" i="3"/>
  <c r="P747" i="3"/>
  <c r="Y494" i="3"/>
  <c r="X833" i="3"/>
  <c r="H454" i="3"/>
  <c r="AG632" i="3"/>
  <c r="H671" i="3"/>
  <c r="P615" i="3"/>
  <c r="W765" i="3"/>
  <c r="P469" i="3"/>
  <c r="D634" i="3"/>
  <c r="P802" i="3"/>
  <c r="K736" i="3"/>
  <c r="E834" i="3"/>
  <c r="AG749" i="3"/>
  <c r="E752" i="3"/>
  <c r="F485" i="3"/>
  <c r="H652" i="3"/>
  <c r="AG525" i="3"/>
  <c r="E683" i="3"/>
  <c r="B792" i="3"/>
  <c r="H412" i="3"/>
  <c r="F702" i="3"/>
  <c r="AO804" i="3"/>
  <c r="J775" i="3"/>
  <c r="P441" i="3"/>
  <c r="K820" i="3"/>
  <c r="B631" i="3"/>
  <c r="Y806" i="3"/>
  <c r="K695" i="3"/>
  <c r="I687" i="3"/>
  <c r="I627" i="3"/>
  <c r="E717" i="3"/>
  <c r="G539" i="3"/>
  <c r="W333" i="3"/>
  <c r="AO683" i="3"/>
  <c r="AO789" i="3"/>
  <c r="F448" i="3"/>
  <c r="H560" i="3"/>
  <c r="I693" i="3"/>
  <c r="Z789" i="3"/>
  <c r="C597" i="3"/>
  <c r="W778" i="3"/>
  <c r="X723" i="3"/>
  <c r="C633" i="3"/>
  <c r="B587" i="3"/>
  <c r="B687" i="3"/>
  <c r="K523" i="3"/>
  <c r="H659" i="3"/>
  <c r="G456" i="3"/>
  <c r="G596" i="3"/>
  <c r="L831" i="3"/>
  <c r="E766" i="3"/>
  <c r="F716" i="3"/>
  <c r="I628" i="3"/>
  <c r="C785" i="3"/>
  <c r="D480" i="3"/>
  <c r="D757" i="3"/>
  <c r="G617" i="3"/>
  <c r="C518" i="3"/>
  <c r="L806" i="3"/>
  <c r="I805" i="3"/>
  <c r="K787" i="3"/>
  <c r="U683" i="3"/>
  <c r="C615" i="3"/>
  <c r="AO471" i="3"/>
  <c r="AB407" i="3"/>
  <c r="AD407" i="3" s="1"/>
  <c r="K700" i="3"/>
  <c r="F737" i="3"/>
  <c r="AB379" i="3"/>
  <c r="U814" i="3"/>
  <c r="AB445" i="3"/>
  <c r="AG370" i="3"/>
  <c r="D618" i="3"/>
  <c r="B707" i="3"/>
  <c r="H568" i="3"/>
  <c r="J677" i="3"/>
  <c r="I625" i="3"/>
  <c r="B461" i="3"/>
  <c r="L757" i="3"/>
  <c r="P643" i="3"/>
  <c r="X389" i="3"/>
  <c r="AG371" i="3"/>
  <c r="U472" i="3"/>
  <c r="C799" i="3"/>
  <c r="W403" i="3"/>
  <c r="C712" i="3"/>
  <c r="X667" i="3"/>
  <c r="AO579" i="3"/>
  <c r="X364" i="3"/>
  <c r="Z429" i="3"/>
  <c r="Z762" i="3"/>
  <c r="W364" i="3"/>
  <c r="C477" i="3"/>
  <c r="D758" i="3"/>
  <c r="C424" i="3"/>
  <c r="L621" i="3"/>
  <c r="B531" i="3"/>
  <c r="AO641" i="3"/>
  <c r="AO780" i="3"/>
  <c r="AG822" i="3"/>
  <c r="I713" i="3"/>
  <c r="E552" i="3"/>
  <c r="D820" i="3"/>
  <c r="C603" i="3"/>
  <c r="K484" i="3"/>
  <c r="W706" i="3"/>
  <c r="K680" i="3"/>
  <c r="Y485" i="3"/>
  <c r="W758" i="3"/>
  <c r="D733" i="3"/>
  <c r="B732" i="3"/>
  <c r="U459" i="3"/>
  <c r="P659" i="3"/>
  <c r="I794" i="3"/>
  <c r="AA346" i="3"/>
  <c r="L735" i="3"/>
  <c r="Z725" i="3"/>
  <c r="P672" i="3"/>
  <c r="E818" i="3"/>
  <c r="Z559" i="3"/>
  <c r="X527" i="3"/>
  <c r="G429" i="3"/>
  <c r="U591" i="3"/>
  <c r="AG458" i="3"/>
  <c r="Z666" i="3"/>
  <c r="Y691" i="3"/>
  <c r="AG385" i="3"/>
  <c r="X748" i="3"/>
  <c r="G616" i="3"/>
  <c r="U780" i="3"/>
  <c r="D749" i="3"/>
  <c r="W742" i="3"/>
  <c r="AO661" i="3"/>
  <c r="AA577" i="3"/>
  <c r="AC577" i="3" s="1"/>
  <c r="AB697" i="3"/>
  <c r="AD697" i="3" s="1"/>
  <c r="AG476" i="3"/>
  <c r="X609" i="3"/>
  <c r="L799" i="3"/>
  <c r="F499" i="3"/>
  <c r="D794" i="3"/>
  <c r="C436" i="3"/>
  <c r="I489" i="3"/>
  <c r="P794" i="3"/>
  <c r="J813" i="3"/>
  <c r="Y475" i="3"/>
  <c r="P632" i="3"/>
  <c r="H630" i="3"/>
  <c r="B558" i="3"/>
  <c r="X692" i="3"/>
  <c r="Y687" i="3"/>
  <c r="F607" i="3"/>
  <c r="G555" i="3"/>
  <c r="AA526" i="3"/>
  <c r="I803" i="3"/>
  <c r="I753" i="3"/>
  <c r="I765" i="3"/>
  <c r="G556" i="3"/>
  <c r="H621" i="3"/>
  <c r="J449" i="3"/>
  <c r="E772" i="3"/>
  <c r="E745" i="3"/>
  <c r="G795" i="3"/>
  <c r="F672" i="3"/>
  <c r="AO500" i="3"/>
  <c r="G822" i="3"/>
  <c r="D533" i="3"/>
  <c r="AG426" i="3"/>
  <c r="P473" i="3"/>
  <c r="AA442" i="3"/>
  <c r="L821" i="3"/>
  <c r="W567" i="3"/>
  <c r="B769" i="3"/>
  <c r="Z477" i="3"/>
  <c r="J379" i="3"/>
  <c r="L635" i="3"/>
  <c r="AA555" i="3"/>
  <c r="U824" i="3"/>
  <c r="G653" i="3"/>
  <c r="E764" i="3"/>
  <c r="Y505" i="3"/>
  <c r="B610" i="3"/>
  <c r="AO758" i="3"/>
  <c r="I573" i="3"/>
  <c r="L598" i="3"/>
  <c r="L512" i="3"/>
  <c r="H552" i="3"/>
  <c r="AO482" i="3"/>
  <c r="B547" i="3"/>
  <c r="L548" i="3"/>
  <c r="B619" i="3"/>
  <c r="K767" i="3"/>
  <c r="H354" i="3"/>
  <c r="E458" i="3"/>
  <c r="X708" i="3"/>
  <c r="F552" i="3"/>
  <c r="P633" i="3"/>
  <c r="AG372" i="3"/>
  <c r="H605" i="3"/>
  <c r="Z797" i="3"/>
  <c r="AA567" i="3"/>
  <c r="AC567" i="3" s="1"/>
  <c r="I537" i="3"/>
  <c r="J603" i="3"/>
  <c r="AB360" i="3"/>
  <c r="K507" i="3"/>
  <c r="B826" i="3"/>
  <c r="G654" i="3"/>
  <c r="J432" i="3"/>
  <c r="C550" i="3"/>
  <c r="P716" i="3"/>
  <c r="AA549" i="3"/>
  <c r="AC549" i="3" s="1"/>
  <c r="AA557" i="3"/>
  <c r="AC557" i="3" s="1"/>
  <c r="AO633" i="3"/>
  <c r="G743" i="3"/>
  <c r="K775" i="3"/>
  <c r="AB775" i="3"/>
  <c r="AD775" i="3" s="1"/>
  <c r="AG753" i="3"/>
  <c r="U724" i="3"/>
  <c r="D755" i="3"/>
  <c r="P624" i="3"/>
  <c r="X545" i="3"/>
  <c r="X358" i="3"/>
  <c r="AA360" i="3"/>
  <c r="F794" i="3"/>
  <c r="X555" i="3"/>
  <c r="K527" i="3"/>
  <c r="J754" i="3"/>
  <c r="I807" i="3"/>
  <c r="E498" i="3"/>
  <c r="W818" i="3"/>
  <c r="G778" i="3"/>
  <c r="I349" i="3"/>
  <c r="G746" i="3"/>
  <c r="E511" i="3"/>
  <c r="E524" i="3"/>
  <c r="D699" i="3"/>
  <c r="W487" i="3"/>
  <c r="U617" i="3"/>
  <c r="Z490" i="3"/>
  <c r="AG514" i="3"/>
  <c r="C691" i="3"/>
  <c r="K764" i="3"/>
  <c r="AB430" i="3"/>
  <c r="B551" i="3"/>
  <c r="J339" i="3"/>
  <c r="G606" i="3"/>
  <c r="C690" i="3"/>
  <c r="Z422" i="3"/>
  <c r="AA688" i="3"/>
  <c r="AC688" i="3" s="1"/>
  <c r="H455" i="3"/>
  <c r="I601" i="3"/>
  <c r="J737" i="3"/>
  <c r="E693" i="3"/>
  <c r="B616" i="3"/>
  <c r="Y398" i="3"/>
  <c r="K391" i="3"/>
  <c r="W607" i="3"/>
  <c r="AO742" i="3"/>
  <c r="I391" i="3"/>
  <c r="F486" i="3"/>
  <c r="I763" i="3"/>
  <c r="B676" i="3"/>
  <c r="X368" i="3"/>
  <c r="P619" i="3"/>
  <c r="Z521" i="3"/>
  <c r="I662" i="3"/>
  <c r="C490" i="3"/>
  <c r="AG523" i="3"/>
  <c r="Y700" i="3"/>
  <c r="J806" i="3"/>
  <c r="X483" i="3"/>
  <c r="C535" i="3"/>
  <c r="AB333" i="3"/>
  <c r="X472" i="3"/>
  <c r="G638" i="3"/>
  <c r="AG381" i="3"/>
  <c r="AB616" i="3"/>
  <c r="AD616" i="3" s="1"/>
  <c r="Y822" i="3"/>
  <c r="P610" i="3"/>
  <c r="AB731" i="3"/>
  <c r="AA692" i="3"/>
  <c r="P670" i="3"/>
  <c r="U821" i="3"/>
  <c r="P492" i="3"/>
  <c r="AB585" i="3"/>
  <c r="Z413" i="3"/>
  <c r="Y754" i="3"/>
  <c r="U805" i="3"/>
  <c r="K499" i="3"/>
  <c r="J395" i="3"/>
  <c r="D552" i="3"/>
  <c r="P826" i="3"/>
  <c r="AG644" i="3"/>
  <c r="X821" i="3"/>
  <c r="C709" i="3"/>
  <c r="X601" i="3"/>
  <c r="AG463" i="3"/>
  <c r="I806" i="3"/>
  <c r="AO517" i="3"/>
  <c r="K697" i="3"/>
  <c r="AG517" i="3"/>
  <c r="K633" i="3"/>
  <c r="AG604" i="3"/>
  <c r="I778" i="3"/>
  <c r="AB806" i="3"/>
  <c r="X509" i="3"/>
  <c r="Z570" i="3"/>
  <c r="W777" i="3"/>
  <c r="K548" i="3"/>
  <c r="Z607" i="3"/>
  <c r="X820" i="3"/>
  <c r="J543" i="3"/>
  <c r="AO782" i="3"/>
  <c r="L804" i="3"/>
  <c r="AA682" i="3"/>
  <c r="AC682" i="3" s="1"/>
  <c r="AG417" i="3"/>
  <c r="G535" i="3"/>
  <c r="P731" i="3"/>
  <c r="G417" i="3"/>
  <c r="AB829" i="3"/>
  <c r="J731" i="3"/>
  <c r="AG544" i="3"/>
  <c r="W727" i="3"/>
  <c r="AG646" i="3"/>
  <c r="U647" i="3"/>
  <c r="AB424" i="3"/>
  <c r="L553" i="3"/>
  <c r="J680" i="3"/>
  <c r="C634" i="3"/>
  <c r="E666" i="3"/>
  <c r="B430" i="3"/>
  <c r="C508" i="3"/>
  <c r="P476" i="3"/>
  <c r="W463" i="3"/>
  <c r="AO469" i="3"/>
  <c r="AB345" i="3"/>
  <c r="W453" i="3"/>
  <c r="G790" i="3"/>
  <c r="U496" i="3"/>
  <c r="J354" i="3"/>
  <c r="H381" i="3"/>
  <c r="D627" i="3"/>
  <c r="AG425" i="3"/>
  <c r="L717" i="3"/>
  <c r="AB803" i="3"/>
  <c r="B815" i="3"/>
  <c r="P530" i="3"/>
  <c r="K614" i="3"/>
  <c r="C677" i="3"/>
  <c r="E813" i="3"/>
  <c r="C614" i="3"/>
  <c r="U500" i="3"/>
  <c r="D630" i="3"/>
  <c r="G667" i="3"/>
  <c r="B504" i="3"/>
  <c r="L422" i="3"/>
  <c r="X767" i="3"/>
  <c r="AG532" i="3"/>
  <c r="G575" i="3"/>
  <c r="K598" i="3"/>
  <c r="Y599" i="3"/>
  <c r="L819" i="3"/>
  <c r="I479" i="3"/>
  <c r="X582" i="3"/>
  <c r="I680" i="3"/>
  <c r="AA381" i="3"/>
  <c r="AO632" i="3"/>
  <c r="E698" i="3"/>
  <c r="B738" i="3"/>
  <c r="P510" i="3"/>
  <c r="E587" i="3"/>
  <c r="L679" i="3"/>
  <c r="E484" i="3"/>
  <c r="Y433" i="3"/>
  <c r="Z345" i="3"/>
  <c r="B695" i="3"/>
  <c r="U445" i="3"/>
  <c r="AB698" i="3"/>
  <c r="AD698" i="3" s="1"/>
  <c r="Z736" i="3"/>
  <c r="AA560" i="3"/>
  <c r="Y561" i="3"/>
  <c r="Z543" i="3"/>
  <c r="AA449" i="3"/>
  <c r="AC449" i="3" s="1"/>
  <c r="W802" i="3"/>
  <c r="H687" i="3"/>
  <c r="Y815" i="3"/>
  <c r="F493" i="3"/>
  <c r="Y439" i="3"/>
  <c r="Y389" i="3"/>
  <c r="I393" i="3"/>
  <c r="P668" i="3"/>
  <c r="H358" i="3"/>
  <c r="J523" i="3"/>
  <c r="AB421" i="3"/>
  <c r="E408" i="3"/>
  <c r="U622" i="3"/>
  <c r="F747" i="3"/>
  <c r="H670" i="3"/>
  <c r="K429" i="3"/>
  <c r="AB334" i="3"/>
  <c r="Z381" i="3"/>
  <c r="Y387" i="3"/>
  <c r="F655" i="3"/>
  <c r="C658" i="3"/>
  <c r="C489" i="3"/>
  <c r="E479" i="3"/>
  <c r="E825" i="3"/>
  <c r="E750" i="3"/>
  <c r="J827" i="3"/>
  <c r="L699" i="3"/>
  <c r="Z448" i="3"/>
  <c r="D530" i="3"/>
  <c r="Y407" i="3"/>
  <c r="B443" i="3"/>
  <c r="K657" i="3"/>
  <c r="X444" i="3"/>
  <c r="K436" i="3"/>
  <c r="B417" i="3"/>
  <c r="E733" i="3"/>
  <c r="J520" i="3"/>
  <c r="AG443" i="3"/>
  <c r="F807" i="3"/>
  <c r="Y665" i="3"/>
  <c r="U632" i="3"/>
  <c r="K335" i="3"/>
  <c r="J673" i="3"/>
  <c r="H711" i="3"/>
  <c r="F568" i="3"/>
  <c r="AB408" i="3"/>
  <c r="Z400" i="3"/>
  <c r="F604" i="3"/>
  <c r="Y575" i="3"/>
  <c r="AA354" i="3"/>
  <c r="AA497" i="3"/>
  <c r="AC497" i="3" s="1"/>
  <c r="F574" i="3"/>
  <c r="AO649" i="3"/>
  <c r="J468" i="3"/>
  <c r="W555" i="3"/>
  <c r="J710" i="3"/>
  <c r="B523" i="3"/>
  <c r="I811" i="3"/>
  <c r="U599" i="3"/>
  <c r="H606" i="3"/>
  <c r="D410" i="3"/>
  <c r="AA416" i="3"/>
  <c r="Z683" i="3"/>
  <c r="U651" i="3"/>
  <c r="Y813" i="3"/>
  <c r="AO565" i="3"/>
  <c r="G549" i="3"/>
  <c r="G788" i="3"/>
  <c r="L716" i="3"/>
  <c r="AA576" i="3"/>
  <c r="AC576" i="3" s="1"/>
  <c r="U620" i="3"/>
  <c r="C763" i="3"/>
  <c r="G601" i="3"/>
  <c r="I826" i="3"/>
  <c r="AO685" i="3"/>
  <c r="X626" i="3"/>
  <c r="J568" i="3"/>
  <c r="AO559" i="3"/>
  <c r="AB656" i="3"/>
  <c r="AD656" i="3" s="1"/>
  <c r="X810" i="3"/>
  <c r="U475" i="3"/>
  <c r="X714" i="3"/>
  <c r="AA798" i="3"/>
  <c r="W518" i="3"/>
  <c r="K372" i="3"/>
  <c r="U750" i="3"/>
  <c r="L812" i="3"/>
  <c r="B476" i="3"/>
  <c r="G502" i="3"/>
  <c r="W690" i="3"/>
  <c r="I635" i="3"/>
  <c r="W617" i="3"/>
  <c r="H525" i="3"/>
  <c r="I767" i="3"/>
  <c r="D474" i="3"/>
  <c r="AB778" i="3"/>
  <c r="AD778" i="3" s="1"/>
  <c r="U565" i="3"/>
  <c r="Y532" i="3"/>
  <c r="AB444" i="3"/>
  <c r="B648" i="3"/>
  <c r="J734" i="3"/>
  <c r="Z690" i="3"/>
  <c r="AO555" i="3"/>
  <c r="I695" i="3"/>
  <c r="I681" i="3"/>
  <c r="P595" i="3"/>
  <c r="J490" i="3"/>
  <c r="U735" i="3"/>
  <c r="J676" i="3"/>
  <c r="Y786" i="3"/>
  <c r="AB793" i="3"/>
  <c r="U615" i="3"/>
  <c r="H683" i="3"/>
  <c r="Z606" i="3"/>
  <c r="U518" i="3"/>
  <c r="AB549" i="3"/>
  <c r="AD549" i="3" s="1"/>
  <c r="J582" i="3"/>
  <c r="Z355" i="3"/>
  <c r="AB397" i="3"/>
  <c r="F566" i="3"/>
  <c r="D473" i="3"/>
  <c r="J474" i="3"/>
  <c r="F440" i="3"/>
  <c r="F481" i="3"/>
  <c r="P451" i="3"/>
  <c r="G519" i="3"/>
  <c r="U438" i="3"/>
  <c r="J640" i="3"/>
  <c r="D476" i="3"/>
  <c r="G525" i="3"/>
  <c r="G458" i="3"/>
  <c r="K694" i="3"/>
  <c r="G454" i="3"/>
  <c r="H524" i="3"/>
  <c r="B789" i="3"/>
  <c r="AA759" i="3"/>
  <c r="AC759" i="3" s="1"/>
  <c r="P665" i="3"/>
  <c r="K457" i="3"/>
  <c r="W740" i="3"/>
  <c r="K724" i="3"/>
  <c r="J703" i="3"/>
  <c r="B530" i="3"/>
  <c r="L647" i="3"/>
  <c r="Y788" i="3"/>
  <c r="K482" i="3"/>
  <c r="Z334" i="3"/>
  <c r="AA489" i="3"/>
  <c r="B414" i="3"/>
  <c r="C628" i="3"/>
  <c r="K443" i="3"/>
  <c r="F808" i="3"/>
  <c r="E716" i="3"/>
  <c r="H595" i="3"/>
  <c r="D581" i="3"/>
  <c r="X804" i="3"/>
  <c r="Y828" i="3"/>
  <c r="X673" i="3"/>
  <c r="E814" i="3"/>
  <c r="F588" i="3"/>
  <c r="G797" i="3"/>
  <c r="I511" i="3"/>
  <c r="E606" i="3"/>
  <c r="J772" i="3"/>
  <c r="AA578" i="3"/>
  <c r="AO603" i="3"/>
  <c r="J527" i="3"/>
  <c r="Y526" i="3"/>
  <c r="E478" i="3"/>
  <c r="AB396" i="3"/>
  <c r="C646" i="3"/>
  <c r="P583" i="3"/>
  <c r="D481" i="3"/>
  <c r="C808" i="3"/>
  <c r="D803" i="3"/>
  <c r="H637" i="3"/>
  <c r="G808" i="3"/>
  <c r="Y666" i="3"/>
  <c r="Y696" i="3"/>
  <c r="Y359" i="3"/>
  <c r="W579" i="3"/>
  <c r="E822" i="3"/>
  <c r="D545" i="3"/>
  <c r="AO667" i="3"/>
  <c r="I470" i="3"/>
  <c r="U567" i="3"/>
  <c r="AB434" i="3"/>
  <c r="X356" i="3"/>
  <c r="P807" i="3"/>
  <c r="L591" i="3"/>
  <c r="AB402" i="3"/>
  <c r="B750" i="3"/>
  <c r="E695" i="3"/>
  <c r="K682" i="3"/>
  <c r="D578" i="3"/>
  <c r="AG611" i="3"/>
  <c r="Y347" i="3"/>
  <c r="J716" i="3"/>
  <c r="K675" i="3"/>
  <c r="AG427" i="3"/>
  <c r="Z369" i="3"/>
  <c r="J702" i="3"/>
  <c r="E773" i="3"/>
  <c r="W348" i="3"/>
  <c r="L742" i="3"/>
  <c r="Y352" i="3"/>
  <c r="K643" i="3"/>
  <c r="Z387" i="3"/>
  <c r="D604" i="3"/>
  <c r="H391" i="3"/>
  <c r="U752" i="3"/>
  <c r="F586" i="3"/>
  <c r="AO711" i="3"/>
  <c r="I396" i="3"/>
  <c r="D575" i="3"/>
  <c r="W756" i="3"/>
  <c r="D726" i="3"/>
  <c r="P535" i="3"/>
  <c r="W445" i="3"/>
  <c r="AA607" i="3"/>
  <c r="W343" i="3"/>
  <c r="I568" i="3"/>
  <c r="H427" i="3"/>
  <c r="C470" i="3"/>
  <c r="P729" i="3"/>
  <c r="I813" i="3"/>
  <c r="U754" i="3"/>
  <c r="P829" i="3"/>
  <c r="E671" i="3"/>
  <c r="AA373" i="3"/>
  <c r="X569" i="3"/>
  <c r="Y422" i="3"/>
  <c r="Z545" i="3"/>
  <c r="D713" i="3"/>
  <c r="L694" i="3"/>
  <c r="B806" i="3"/>
  <c r="W355" i="3"/>
  <c r="AG489" i="3"/>
  <c r="D494" i="3"/>
  <c r="E776" i="3"/>
  <c r="G729" i="3"/>
  <c r="B709" i="3"/>
  <c r="X697" i="3"/>
  <c r="AG562" i="3"/>
  <c r="G723" i="3"/>
  <c r="C729" i="3"/>
  <c r="I724" i="3"/>
  <c r="L747" i="3"/>
  <c r="U806" i="3"/>
  <c r="J623" i="3"/>
  <c r="H823" i="3"/>
  <c r="P723" i="3"/>
  <c r="J515" i="3"/>
  <c r="L642" i="3"/>
  <c r="H462" i="3"/>
  <c r="B723" i="3"/>
  <c r="Y586" i="3"/>
  <c r="J748" i="3"/>
  <c r="H616" i="3"/>
  <c r="P739" i="3"/>
  <c r="L603" i="3"/>
  <c r="J513" i="3"/>
  <c r="AB524" i="3"/>
  <c r="L532" i="3"/>
  <c r="K743" i="3"/>
  <c r="D601" i="3"/>
  <c r="H703" i="3"/>
  <c r="F557" i="3"/>
  <c r="U556" i="3"/>
  <c r="Z672" i="3"/>
  <c r="U537" i="3"/>
  <c r="AB685" i="3"/>
  <c r="AG595" i="3"/>
  <c r="B772" i="3"/>
  <c r="J746" i="3"/>
  <c r="F595" i="3"/>
  <c r="AB374" i="3"/>
  <c r="L572" i="3"/>
  <c r="U719" i="3"/>
  <c r="AG720" i="3"/>
  <c r="W529" i="3"/>
  <c r="B721" i="3"/>
  <c r="F596" i="3"/>
  <c r="G462" i="3"/>
  <c r="AA500" i="3"/>
  <c r="I825" i="3"/>
  <c r="X679" i="3"/>
  <c r="W422" i="3"/>
  <c r="B573" i="3"/>
  <c r="B612" i="3"/>
  <c r="J755" i="3"/>
  <c r="J741" i="3"/>
  <c r="U541" i="3"/>
  <c r="AB387" i="3"/>
  <c r="AO677" i="3"/>
  <c r="D766" i="3"/>
  <c r="J470" i="3"/>
  <c r="AG769" i="3"/>
  <c r="W707" i="3"/>
  <c r="Z733" i="3"/>
  <c r="E831" i="3"/>
  <c r="J682" i="3"/>
  <c r="E613" i="3"/>
  <c r="P786" i="3"/>
  <c r="H834" i="3"/>
  <c r="Z781" i="3"/>
  <c r="X743" i="3"/>
  <c r="H786" i="3"/>
  <c r="G552" i="3"/>
  <c r="U559" i="3"/>
  <c r="H741" i="3"/>
  <c r="D672" i="3"/>
  <c r="AO466" i="3"/>
  <c r="L604" i="3"/>
  <c r="Z763" i="3"/>
  <c r="F610" i="3"/>
  <c r="I692" i="3"/>
  <c r="I564" i="3"/>
  <c r="U581" i="3"/>
  <c r="L655" i="3"/>
  <c r="E714" i="3"/>
  <c r="Z779" i="3"/>
  <c r="E687" i="3"/>
  <c r="L495" i="3"/>
  <c r="I380" i="3"/>
  <c r="K557" i="3"/>
  <c r="AB787" i="3"/>
  <c r="AD787" i="3" s="1"/>
  <c r="Y614" i="3"/>
  <c r="I544" i="3"/>
  <c r="B535" i="3"/>
  <c r="C790" i="3"/>
  <c r="L695" i="3"/>
  <c r="D739" i="3"/>
  <c r="W815" i="3"/>
  <c r="P542" i="3"/>
  <c r="AA510" i="3"/>
  <c r="AC510" i="3" s="1"/>
  <c r="B810" i="3"/>
  <c r="J570" i="3"/>
  <c r="E785" i="3"/>
  <c r="D447" i="3"/>
  <c r="U501" i="3"/>
  <c r="D497" i="3"/>
  <c r="AG549" i="3"/>
  <c r="C693" i="3"/>
  <c r="AB706" i="3"/>
  <c r="AD706" i="3" s="1"/>
  <c r="AA427" i="3"/>
  <c r="E596" i="3"/>
  <c r="F822" i="3"/>
  <c r="F491" i="3"/>
  <c r="Y403" i="3"/>
  <c r="E737" i="3"/>
  <c r="P555" i="3"/>
  <c r="H352" i="3"/>
  <c r="D647" i="3"/>
  <c r="U623" i="3"/>
  <c r="E653" i="3"/>
  <c r="G541" i="3"/>
  <c r="H339" i="3"/>
  <c r="F536" i="3"/>
  <c r="AB822" i="3"/>
  <c r="AD822" i="3" s="1"/>
  <c r="J727" i="3"/>
  <c r="C724" i="3"/>
  <c r="C625" i="3"/>
  <c r="W833" i="3"/>
  <c r="X450" i="3"/>
  <c r="AO710" i="3"/>
  <c r="E741" i="3"/>
  <c r="I381" i="3"/>
  <c r="AB457" i="3"/>
  <c r="AD457" i="3" s="1"/>
  <c r="H639" i="3"/>
  <c r="D800" i="3"/>
  <c r="B744" i="3"/>
  <c r="U703" i="3"/>
  <c r="Z394" i="3"/>
  <c r="Y408" i="3"/>
  <c r="AA415" i="3"/>
  <c r="E533" i="3"/>
  <c r="AA411" i="3"/>
  <c r="X350" i="3"/>
  <c r="B755" i="3"/>
  <c r="K589" i="3"/>
  <c r="E673" i="3"/>
  <c r="H366" i="3"/>
  <c r="Y728" i="3"/>
  <c r="D477" i="3"/>
  <c r="F704" i="3"/>
  <c r="K434" i="3"/>
  <c r="D808" i="3"/>
  <c r="C604" i="3"/>
  <c r="X760" i="3"/>
  <c r="AA666" i="3"/>
  <c r="J450" i="3"/>
  <c r="AA386" i="3"/>
  <c r="U743" i="3"/>
  <c r="C580" i="3"/>
  <c r="D559" i="3"/>
  <c r="D801" i="3"/>
  <c r="G453" i="3"/>
  <c r="H807" i="3"/>
  <c r="AO576" i="3"/>
  <c r="C660" i="3"/>
  <c r="K757" i="3"/>
  <c r="W697" i="3"/>
  <c r="D812" i="3"/>
  <c r="AO639" i="3"/>
  <c r="D660" i="3"/>
  <c r="L608" i="3"/>
  <c r="C514" i="3"/>
  <c r="C544" i="3"/>
  <c r="AB523" i="3"/>
  <c r="F563" i="3"/>
  <c r="F594" i="3"/>
  <c r="W376" i="3"/>
  <c r="W413" i="3"/>
  <c r="P784" i="3"/>
  <c r="I384" i="3"/>
  <c r="P774" i="3"/>
  <c r="E471" i="3"/>
  <c r="G544" i="3"/>
  <c r="Y423" i="3"/>
  <c r="AA339" i="3"/>
  <c r="AC339" i="3" s="1"/>
  <c r="AA332" i="3"/>
  <c r="Y746" i="3"/>
  <c r="AA744" i="3"/>
  <c r="Y449" i="3"/>
  <c r="U526" i="3"/>
  <c r="H815" i="3"/>
  <c r="H757" i="3"/>
  <c r="J601" i="3"/>
  <c r="J690" i="3"/>
  <c r="G464" i="3"/>
  <c r="I385" i="3"/>
  <c r="D725" i="3"/>
  <c r="P544" i="3"/>
  <c r="AG398" i="3"/>
  <c r="L456" i="3"/>
  <c r="K711" i="3"/>
  <c r="E696" i="3"/>
  <c r="G678" i="3"/>
  <c r="U497" i="3"/>
  <c r="G739" i="3"/>
  <c r="B700" i="3"/>
  <c r="AA433" i="3"/>
  <c r="G408" i="3"/>
  <c r="I790" i="3"/>
  <c r="Y396" i="3"/>
  <c r="X607" i="3"/>
  <c r="K671" i="3"/>
  <c r="C418" i="3"/>
  <c r="AO495" i="3"/>
  <c r="H502" i="3"/>
  <c r="I495" i="3"/>
  <c r="H375" i="3"/>
  <c r="H406" i="3"/>
  <c r="W337" i="3"/>
  <c r="K339" i="3"/>
  <c r="G561" i="3"/>
  <c r="H364" i="3"/>
  <c r="C821" i="3"/>
  <c r="P438" i="3"/>
  <c r="Y799" i="3"/>
  <c r="U686" i="3"/>
  <c r="J358" i="3"/>
  <c r="C426" i="3"/>
  <c r="G612" i="3"/>
  <c r="F507" i="3"/>
  <c r="F654" i="3"/>
  <c r="AG450" i="3"/>
  <c r="AO455" i="3"/>
  <c r="X624" i="3"/>
  <c r="F463" i="3"/>
  <c r="D582" i="3"/>
  <c r="F700" i="3"/>
  <c r="H730" i="3"/>
  <c r="H403" i="3"/>
  <c r="AO516" i="3"/>
  <c r="Z673" i="3"/>
  <c r="Z393" i="3"/>
  <c r="AA439" i="3"/>
  <c r="AC439" i="3" s="1"/>
  <c r="K425" i="3"/>
  <c r="F580" i="3"/>
  <c r="X351" i="3"/>
  <c r="AO831" i="3"/>
  <c r="F452" i="3"/>
  <c r="C642" i="3"/>
  <c r="B637" i="3"/>
  <c r="C757" i="3"/>
  <c r="C471" i="3"/>
  <c r="Y400" i="3"/>
  <c r="P724" i="3"/>
  <c r="U523" i="3"/>
  <c r="F599" i="3"/>
  <c r="C487" i="3"/>
  <c r="H355" i="3"/>
  <c r="Y531" i="3"/>
  <c r="B536" i="3"/>
  <c r="X395" i="3"/>
  <c r="I404" i="3"/>
  <c r="E692" i="3"/>
  <c r="G759" i="3"/>
  <c r="K755" i="3"/>
  <c r="E668" i="3"/>
  <c r="E573" i="3"/>
  <c r="C735" i="3"/>
  <c r="J425" i="3"/>
  <c r="W669" i="3"/>
  <c r="C517" i="3"/>
  <c r="L468" i="3"/>
  <c r="E492" i="3"/>
  <c r="H803" i="3"/>
  <c r="U749" i="3"/>
  <c r="L622" i="3"/>
  <c r="C698" i="3"/>
  <c r="D453" i="3"/>
  <c r="I372" i="3"/>
  <c r="AB552" i="3"/>
  <c r="AD552" i="3" s="1"/>
  <c r="H413" i="3"/>
  <c r="B663" i="3"/>
  <c r="Y395" i="3"/>
  <c r="G813" i="3"/>
  <c r="B607" i="3"/>
  <c r="I771" i="3"/>
  <c r="J722" i="3"/>
  <c r="AO605" i="3"/>
  <c r="E721" i="3"/>
  <c r="B566" i="3"/>
  <c r="U765" i="3"/>
  <c r="AB348" i="3"/>
  <c r="B567" i="3"/>
  <c r="L513" i="3"/>
  <c r="U499" i="3"/>
  <c r="W361" i="3"/>
  <c r="P788" i="3"/>
  <c r="I658" i="3"/>
  <c r="Y549" i="3"/>
  <c r="X402" i="3"/>
  <c r="F657" i="3"/>
  <c r="B512" i="3"/>
  <c r="X370" i="3"/>
  <c r="F573" i="3"/>
  <c r="J526" i="3"/>
  <c r="C608" i="3"/>
  <c r="I567" i="3"/>
  <c r="Z546" i="3"/>
  <c r="K363" i="3"/>
  <c r="L763" i="3"/>
  <c r="AA379" i="3"/>
  <c r="AO796" i="3"/>
  <c r="L428" i="3"/>
  <c r="K400" i="3"/>
  <c r="H459" i="3"/>
  <c r="E740" i="3"/>
  <c r="AO724" i="3"/>
  <c r="P430" i="3"/>
  <c r="W597" i="3"/>
  <c r="F524" i="3"/>
  <c r="Z358" i="3"/>
  <c r="C682" i="3"/>
  <c r="H537" i="3"/>
  <c r="AB423" i="3"/>
  <c r="Y378" i="3"/>
  <c r="X381" i="3"/>
  <c r="D784" i="3"/>
  <c r="I427" i="3"/>
  <c r="F832" i="3"/>
  <c r="X681" i="3"/>
  <c r="C622" i="3"/>
  <c r="X480" i="3"/>
  <c r="AA398" i="3"/>
  <c r="H580" i="3"/>
  <c r="J670" i="3"/>
  <c r="D606" i="3"/>
  <c r="K737" i="3"/>
  <c r="F459" i="3"/>
  <c r="AA674" i="3"/>
  <c r="AC674" i="3" s="1"/>
  <c r="C694" i="3"/>
  <c r="F764" i="3"/>
  <c r="I572" i="3"/>
  <c r="P446" i="3"/>
  <c r="Y402" i="3"/>
  <c r="H744" i="3"/>
  <c r="C640" i="3"/>
  <c r="B783" i="3"/>
  <c r="B635" i="3"/>
  <c r="W358" i="3"/>
  <c r="H719" i="3"/>
  <c r="Z391" i="3"/>
  <c r="J635" i="3"/>
  <c r="Z383" i="3"/>
  <c r="J459" i="3"/>
  <c r="AB359" i="3"/>
  <c r="AA363" i="3"/>
  <c r="H712" i="3"/>
  <c r="Z777" i="3"/>
  <c r="AA424" i="3"/>
  <c r="I442" i="3"/>
  <c r="D620" i="3"/>
  <c r="K815" i="3"/>
  <c r="I739" i="3"/>
  <c r="F426" i="3"/>
  <c r="E820" i="3"/>
  <c r="J709" i="3"/>
  <c r="AB766" i="3"/>
  <c r="AD766" i="3" s="1"/>
  <c r="G713" i="3"/>
  <c r="X411" i="3"/>
  <c r="U638" i="3"/>
  <c r="Y358" i="3"/>
  <c r="D772" i="3"/>
  <c r="Z426" i="3"/>
  <c r="C654" i="3"/>
  <c r="K645" i="3"/>
  <c r="U693" i="3"/>
  <c r="W500" i="3"/>
  <c r="D537" i="3"/>
  <c r="H700" i="3"/>
  <c r="X378" i="3"/>
  <c r="J779" i="3"/>
  <c r="I702" i="3"/>
  <c r="U630" i="3"/>
  <c r="U640" i="3"/>
  <c r="J412" i="3"/>
  <c r="J762" i="3"/>
  <c r="G733" i="3"/>
  <c r="AO490" i="3"/>
  <c r="W562" i="3"/>
  <c r="D505" i="3"/>
  <c r="Z364" i="3"/>
  <c r="H469" i="3"/>
  <c r="G451" i="3"/>
  <c r="C760" i="3"/>
  <c r="B463" i="3"/>
  <c r="F520" i="3"/>
  <c r="Y392" i="3"/>
  <c r="AO657" i="3"/>
  <c r="K423" i="3"/>
  <c r="D785" i="3"/>
  <c r="AB571" i="3"/>
  <c r="AD571" i="3" s="1"/>
  <c r="Z421" i="3"/>
  <c r="U783" i="3"/>
  <c r="Z442" i="3"/>
  <c r="B534" i="3"/>
  <c r="L790" i="3"/>
  <c r="Z423" i="3"/>
  <c r="I353" i="3"/>
  <c r="D635" i="3"/>
  <c r="J711" i="3"/>
  <c r="H720" i="3"/>
  <c r="AG369" i="3"/>
  <c r="E719" i="3"/>
  <c r="I742" i="3"/>
  <c r="G754" i="3"/>
  <c r="D584" i="3"/>
  <c r="J383" i="3"/>
  <c r="G735" i="3"/>
  <c r="K795" i="3"/>
  <c r="B617" i="3"/>
  <c r="D479" i="3"/>
  <c r="AB394" i="3"/>
  <c r="Z373" i="3"/>
  <c r="P831" i="3"/>
  <c r="F600" i="3"/>
  <c r="D579" i="3"/>
  <c r="C433" i="3"/>
  <c r="F662" i="3"/>
  <c r="K781" i="3"/>
  <c r="J341" i="3"/>
  <c r="W415" i="3"/>
  <c r="L464" i="3"/>
  <c r="X352" i="3"/>
  <c r="C797" i="3"/>
  <c r="I413" i="3"/>
  <c r="G489" i="3"/>
  <c r="B457" i="3"/>
  <c r="H830" i="3"/>
  <c r="H696" i="3"/>
  <c r="H790" i="3"/>
  <c r="AO520" i="3"/>
  <c r="G533" i="3"/>
  <c r="D513" i="3"/>
  <c r="K410" i="3"/>
  <c r="U458" i="3"/>
  <c r="K449" i="3"/>
  <c r="B803" i="3"/>
  <c r="C569" i="3"/>
  <c r="AA343" i="3"/>
  <c r="F506" i="3"/>
  <c r="E609" i="3"/>
  <c r="AO628" i="3"/>
  <c r="E699" i="3"/>
  <c r="H647" i="3"/>
  <c r="W629" i="3"/>
  <c r="Z368" i="3"/>
  <c r="E495" i="3"/>
  <c r="D516" i="3"/>
  <c r="AG415" i="3"/>
  <c r="B790" i="3"/>
  <c r="D583" i="3"/>
  <c r="Z365" i="3"/>
  <c r="B450" i="3"/>
  <c r="J385" i="3"/>
  <c r="H373" i="3"/>
  <c r="I522" i="3"/>
  <c r="J407" i="3"/>
  <c r="E529" i="3"/>
  <c r="E560" i="3"/>
  <c r="AA414" i="3"/>
  <c r="J571" i="3"/>
  <c r="AB376" i="3"/>
  <c r="Z359" i="3"/>
  <c r="I376" i="3"/>
  <c r="F543" i="3"/>
  <c r="D541" i="3"/>
  <c r="AB390" i="3"/>
  <c r="AG522" i="3"/>
  <c r="I429" i="3"/>
  <c r="H776" i="3"/>
  <c r="D418" i="3"/>
  <c r="AG419" i="3"/>
  <c r="C563" i="3"/>
  <c r="G766" i="3"/>
  <c r="Z411" i="3"/>
  <c r="E638" i="3"/>
  <c r="F797" i="3"/>
  <c r="W409" i="3"/>
  <c r="C554" i="3"/>
  <c r="E518" i="3"/>
  <c r="AB411" i="3"/>
  <c r="AB381" i="3"/>
  <c r="Y369" i="3"/>
  <c r="G517" i="3"/>
  <c r="G562" i="3"/>
  <c r="C637" i="3"/>
  <c r="F692" i="3"/>
  <c r="Y736" i="3"/>
  <c r="B768" i="3"/>
  <c r="J738" i="3"/>
  <c r="J485" i="3"/>
  <c r="X435" i="3"/>
  <c r="AB366" i="3"/>
  <c r="Y490" i="3"/>
  <c r="G448" i="3"/>
  <c r="AO774" i="3"/>
  <c r="U801" i="3"/>
  <c r="E744" i="3"/>
  <c r="AG367" i="3"/>
  <c r="J448" i="3"/>
  <c r="Y698" i="3"/>
  <c r="U473" i="3"/>
  <c r="U588" i="3"/>
  <c r="H610" i="3"/>
  <c r="J633" i="3"/>
  <c r="Z509" i="3"/>
  <c r="E538" i="3"/>
  <c r="B705" i="3"/>
  <c r="W427" i="3"/>
  <c r="AA405" i="3"/>
  <c r="Z357" i="3"/>
  <c r="F517" i="3"/>
  <c r="D454" i="3"/>
  <c r="X335" i="3"/>
  <c r="F577" i="3"/>
  <c r="H446" i="3"/>
  <c r="K826" i="3"/>
  <c r="F699" i="3"/>
  <c r="AO465" i="3"/>
  <c r="AB364" i="3"/>
  <c r="D526" i="3"/>
  <c r="D562" i="3"/>
  <c r="L626" i="3"/>
  <c r="J397" i="3"/>
  <c r="J830" i="3"/>
  <c r="Z351" i="3"/>
  <c r="C748" i="3"/>
  <c r="AB499" i="3"/>
  <c r="K381" i="3"/>
  <c r="G737" i="3"/>
  <c r="Z408" i="3"/>
  <c r="X587" i="3"/>
  <c r="I585" i="3"/>
  <c r="F527" i="3"/>
  <c r="C786" i="3"/>
  <c r="W486" i="3"/>
  <c r="E575" i="3"/>
  <c r="AO723" i="3"/>
  <c r="G608" i="3"/>
  <c r="H771" i="3"/>
  <c r="H538" i="3"/>
  <c r="W768" i="3"/>
  <c r="J740" i="3"/>
  <c r="K544" i="3"/>
  <c r="AA362" i="3"/>
  <c r="C605" i="3"/>
  <c r="G762" i="3"/>
  <c r="C754" i="3"/>
  <c r="B808" i="3"/>
  <c r="J477" i="3"/>
  <c r="J534" i="3"/>
  <c r="Y448" i="3"/>
  <c r="F466" i="3"/>
  <c r="Y517" i="3"/>
  <c r="J512" i="3"/>
  <c r="AO635" i="3"/>
  <c r="L477" i="3"/>
  <c r="G573" i="3"/>
  <c r="F826" i="3"/>
  <c r="F775" i="3"/>
  <c r="U436" i="3"/>
  <c r="J401" i="3"/>
  <c r="D783" i="3"/>
  <c r="E615" i="3"/>
  <c r="AA420" i="3"/>
  <c r="H508" i="3"/>
  <c r="AO688" i="3"/>
  <c r="L433" i="3"/>
  <c r="E612" i="3"/>
  <c r="Y350" i="3"/>
  <c r="H591" i="3"/>
  <c r="X433" i="3"/>
  <c r="E645" i="3"/>
  <c r="H669" i="3"/>
  <c r="C610" i="3"/>
  <c r="P637" i="3"/>
  <c r="J376" i="3"/>
  <c r="F659" i="3"/>
  <c r="U790" i="3"/>
  <c r="E753" i="3"/>
  <c r="F530" i="3"/>
  <c r="Y473" i="3"/>
  <c r="L556" i="3"/>
  <c r="B433" i="3"/>
  <c r="AO430" i="3"/>
  <c r="Y778" i="3"/>
  <c r="AB792" i="3"/>
  <c r="AD792" i="3" s="1"/>
  <c r="C593" i="3"/>
  <c r="K478" i="3"/>
  <c r="D832" i="3"/>
  <c r="AB570" i="3"/>
  <c r="AD570" i="3" s="1"/>
  <c r="W382" i="3"/>
  <c r="U549" i="3"/>
  <c r="B678" i="3"/>
  <c r="H706" i="3"/>
  <c r="AG411" i="3"/>
  <c r="J672" i="3"/>
  <c r="J362" i="3"/>
  <c r="L658" i="3"/>
  <c r="L426" i="3"/>
  <c r="C475" i="3"/>
  <c r="G607" i="3"/>
  <c r="D761" i="3"/>
  <c r="AB349" i="3"/>
  <c r="P713" i="3"/>
  <c r="H782" i="3"/>
  <c r="W611" i="3"/>
  <c r="G635" i="3"/>
  <c r="AB353" i="3"/>
  <c r="W505" i="3"/>
  <c r="I726" i="3"/>
  <c r="G811" i="3"/>
  <c r="AO644" i="3"/>
  <c r="Z367" i="3"/>
  <c r="B510" i="3"/>
  <c r="H371" i="3"/>
  <c r="X769" i="3"/>
  <c r="Z395" i="3"/>
  <c r="H458" i="3"/>
  <c r="U488" i="3"/>
  <c r="F429" i="3"/>
  <c r="H727" i="3"/>
  <c r="W662" i="3"/>
  <c r="W412" i="3"/>
  <c r="X349" i="3"/>
  <c r="Z397" i="3"/>
  <c r="K574" i="3"/>
  <c r="H345" i="3"/>
  <c r="C429" i="3"/>
  <c r="J424" i="3"/>
  <c r="D806" i="3"/>
  <c r="D412" i="3"/>
  <c r="G761" i="3"/>
  <c r="I685" i="3"/>
  <c r="B442" i="3"/>
  <c r="W354" i="3"/>
  <c r="H473" i="3"/>
  <c r="AB414" i="3"/>
  <c r="L463" i="3"/>
  <c r="E521" i="3"/>
  <c r="Y362" i="3"/>
  <c r="B494" i="3"/>
  <c r="J482" i="3"/>
  <c r="H337" i="3"/>
  <c r="G574" i="3"/>
  <c r="F578" i="3"/>
  <c r="I783" i="3"/>
  <c r="AG454" i="3"/>
  <c r="Z454" i="3"/>
  <c r="D436" i="3"/>
  <c r="AG446" i="3"/>
  <c r="I394" i="3"/>
  <c r="AB372" i="3"/>
  <c r="H695" i="3"/>
  <c r="W589" i="3"/>
  <c r="G690" i="3"/>
  <c r="K370" i="3"/>
  <c r="K388" i="3"/>
  <c r="J417" i="3"/>
  <c r="H725" i="3"/>
  <c r="Z628" i="3"/>
  <c r="D674" i="3"/>
  <c r="G672" i="3"/>
  <c r="AG435" i="3"/>
  <c r="Y751" i="3"/>
  <c r="H466" i="3"/>
  <c r="K778" i="3"/>
  <c r="J394" i="3"/>
  <c r="X650" i="3"/>
  <c r="AG377" i="3"/>
  <c r="E567" i="3"/>
  <c r="AA425" i="3"/>
  <c r="X342" i="3"/>
  <c r="H409" i="3"/>
  <c r="B447" i="3"/>
  <c r="Z707" i="3"/>
  <c r="I378" i="3"/>
  <c r="AA399" i="3"/>
  <c r="Z515" i="3"/>
  <c r="G545" i="3"/>
  <c r="X401" i="3"/>
  <c r="C474" i="3"/>
  <c r="C774" i="3"/>
  <c r="E781" i="3"/>
  <c r="X479" i="3"/>
  <c r="X382" i="3"/>
  <c r="AB399" i="3"/>
  <c r="D574" i="3"/>
  <c r="J359" i="3"/>
  <c r="E501" i="3"/>
  <c r="D514" i="3"/>
  <c r="D550" i="3"/>
  <c r="W346" i="3"/>
  <c r="AA356" i="3"/>
  <c r="E574" i="3"/>
  <c r="I531" i="3"/>
  <c r="L425" i="3"/>
  <c r="AB403" i="3"/>
  <c r="Z450" i="3"/>
  <c r="H450" i="3"/>
  <c r="X798" i="3"/>
  <c r="W444" i="3"/>
  <c r="X406" i="3"/>
  <c r="I406" i="3"/>
  <c r="K813" i="3"/>
  <c r="AA375" i="3"/>
  <c r="C568" i="3"/>
  <c r="H785" i="3"/>
  <c r="J706" i="3"/>
  <c r="Y636" i="3"/>
  <c r="L624" i="3"/>
  <c r="AA370" i="3"/>
  <c r="Z821" i="3"/>
  <c r="D421" i="3"/>
  <c r="I814" i="3"/>
  <c r="I339" i="3"/>
  <c r="C564" i="3"/>
  <c r="J345" i="3"/>
  <c r="I357" i="3"/>
  <c r="L451" i="3"/>
  <c r="K703" i="3"/>
  <c r="AB709" i="3"/>
  <c r="AD709" i="3" s="1"/>
  <c r="AG384" i="3"/>
  <c r="B509" i="3"/>
  <c r="F538" i="3"/>
  <c r="U815" i="3"/>
  <c r="J481" i="3"/>
  <c r="P702" i="3"/>
  <c r="E667" i="3"/>
  <c r="D468" i="3"/>
  <c r="X826" i="3"/>
  <c r="Z338" i="3"/>
  <c r="J337" i="3"/>
  <c r="H608" i="3"/>
  <c r="AB384" i="3"/>
  <c r="AO662" i="3"/>
  <c r="H348" i="3"/>
  <c r="E620" i="3"/>
  <c r="X376" i="3"/>
  <c r="H379" i="3"/>
  <c r="AA407" i="3"/>
  <c r="AC407" i="3" s="1"/>
  <c r="F685" i="3"/>
  <c r="D792" i="3"/>
  <c r="H575" i="3"/>
  <c r="G492" i="3"/>
  <c r="B424" i="3"/>
  <c r="L827" i="3"/>
  <c r="K337" i="3"/>
  <c r="D455" i="3"/>
  <c r="P425" i="3"/>
  <c r="J660" i="3"/>
  <c r="B685" i="3"/>
  <c r="Z398" i="3"/>
  <c r="W759" i="3"/>
  <c r="K678" i="3"/>
  <c r="F545" i="3"/>
  <c r="C747" i="3"/>
  <c r="H495" i="3"/>
  <c r="J441" i="3"/>
  <c r="P630" i="3"/>
  <c r="P795" i="3"/>
  <c r="AG444" i="3"/>
  <c r="K428" i="3"/>
  <c r="AB790" i="3"/>
  <c r="X355" i="3"/>
  <c r="H736" i="3"/>
  <c r="AA418" i="3"/>
  <c r="AC418" i="3" s="1"/>
  <c r="H792" i="3"/>
  <c r="B383" i="3"/>
  <c r="C573" i="3"/>
  <c r="AA608" i="3"/>
  <c r="AC608" i="3" s="1"/>
  <c r="Y642" i="3"/>
  <c r="G807" i="3"/>
  <c r="F760" i="3"/>
  <c r="U528" i="3"/>
  <c r="U434" i="3"/>
  <c r="L630" i="3"/>
  <c r="D640" i="3"/>
  <c r="W735" i="3"/>
  <c r="X639" i="3"/>
  <c r="G644" i="3"/>
  <c r="W772" i="3"/>
  <c r="J391" i="3"/>
  <c r="Z650" i="3"/>
  <c r="AO560" i="3"/>
  <c r="H378" i="3"/>
  <c r="AA423" i="3"/>
  <c r="X391" i="3"/>
  <c r="I383" i="3"/>
  <c r="P763" i="3"/>
  <c r="P793" i="3"/>
  <c r="Z425" i="3"/>
  <c r="X353" i="3"/>
  <c r="I538" i="3"/>
  <c r="X388" i="3"/>
  <c r="W435" i="3"/>
  <c r="AO508" i="3"/>
  <c r="J554" i="3"/>
  <c r="F435" i="3"/>
  <c r="G630" i="3"/>
  <c r="K399" i="3"/>
  <c r="E812" i="3"/>
  <c r="K435" i="3"/>
  <c r="I754" i="3"/>
  <c r="F415" i="3"/>
  <c r="K338" i="3"/>
  <c r="G509" i="3"/>
  <c r="L423" i="3"/>
  <c r="X668" i="3"/>
  <c r="I395" i="3"/>
  <c r="K634" i="3"/>
  <c r="J422" i="3"/>
  <c r="G580" i="3"/>
  <c r="U446" i="3"/>
  <c r="D655" i="3"/>
  <c r="W672" i="3"/>
  <c r="L736" i="3"/>
  <c r="X362" i="3"/>
  <c r="B791" i="3"/>
  <c r="AG423" i="3"/>
  <c r="E496" i="3"/>
  <c r="U558" i="3"/>
  <c r="K334" i="3"/>
  <c r="L614" i="3"/>
  <c r="I369" i="3"/>
  <c r="D591" i="3"/>
  <c r="AB356" i="3"/>
  <c r="J627" i="3"/>
  <c r="X462" i="3"/>
  <c r="I431" i="3"/>
  <c r="C469" i="3"/>
  <c r="C528" i="3"/>
  <c r="I641" i="3"/>
  <c r="H503" i="3"/>
  <c r="B404" i="3"/>
  <c r="Y416" i="3"/>
  <c r="G585" i="3"/>
  <c r="E416" i="3"/>
  <c r="E821" i="3"/>
  <c r="W468" i="3"/>
  <c r="D580" i="3"/>
  <c r="U509" i="3"/>
  <c r="W381" i="3"/>
  <c r="Y610" i="3"/>
  <c r="H505" i="3"/>
  <c r="Y397" i="3"/>
  <c r="H811" i="3"/>
  <c r="W809" i="3"/>
  <c r="D597" i="3"/>
  <c r="K385" i="3"/>
  <c r="Y496" i="3"/>
  <c r="F785" i="3"/>
  <c r="Y753" i="3"/>
  <c r="U519" i="3"/>
  <c r="AO486" i="3"/>
  <c r="AB341" i="3"/>
  <c r="W420" i="3"/>
  <c r="C483" i="3"/>
  <c r="B553" i="3"/>
  <c r="F446" i="3"/>
  <c r="D500" i="3"/>
  <c r="Z424" i="3"/>
  <c r="F542" i="3"/>
  <c r="AB344" i="3"/>
  <c r="C582" i="3"/>
  <c r="G796" i="3"/>
  <c r="AA345" i="3"/>
  <c r="AC345" i="3" s="1"/>
  <c r="H486" i="3"/>
  <c r="Z630" i="3"/>
  <c r="AO491" i="3"/>
  <c r="C739" i="3"/>
  <c r="E697" i="3"/>
  <c r="E473" i="3"/>
  <c r="C532" i="3"/>
  <c r="AO437" i="3"/>
  <c r="AB342" i="3"/>
  <c r="L706" i="3"/>
  <c r="X422" i="3"/>
  <c r="C629" i="3"/>
  <c r="I520" i="3"/>
  <c r="H588" i="3"/>
  <c r="Y597" i="3"/>
  <c r="AO525" i="3"/>
  <c r="F714" i="3"/>
  <c r="Z353" i="3"/>
  <c r="U440" i="3"/>
  <c r="AO629" i="3"/>
  <c r="I477" i="3"/>
  <c r="C829" i="3"/>
  <c r="W365" i="3"/>
  <c r="G834" i="3"/>
  <c r="J589" i="3"/>
  <c r="G701" i="3"/>
  <c r="C692" i="3"/>
  <c r="I721" i="3"/>
  <c r="F658" i="3"/>
  <c r="K475" i="3"/>
  <c r="H370" i="3"/>
  <c r="P448" i="3"/>
  <c r="K394" i="3"/>
  <c r="K560" i="3"/>
  <c r="AA361" i="3"/>
  <c r="AO747" i="3"/>
  <c r="I410" i="3"/>
  <c r="AG378" i="3"/>
  <c r="J725" i="3"/>
  <c r="AO658" i="3"/>
  <c r="K646" i="3"/>
  <c r="K730" i="3"/>
  <c r="H544" i="3"/>
  <c r="J796" i="3"/>
  <c r="H641" i="3"/>
  <c r="D462" i="3"/>
  <c r="P712" i="3"/>
  <c r="B681" i="3"/>
  <c r="E426" i="3"/>
  <c r="U669" i="3"/>
  <c r="I476" i="3"/>
  <c r="I402" i="3"/>
  <c r="D499" i="3"/>
  <c r="X635" i="3"/>
  <c r="J398" i="3"/>
  <c r="Z348" i="3"/>
  <c r="K382" i="3"/>
  <c r="AO828" i="3"/>
  <c r="H806" i="3"/>
  <c r="Y469" i="3"/>
  <c r="AB626" i="3"/>
  <c r="AD626" i="3" s="1"/>
  <c r="W378" i="3"/>
  <c r="B622" i="3"/>
  <c r="J392" i="3"/>
  <c r="F740" i="3"/>
  <c r="W424" i="3"/>
  <c r="L496" i="3"/>
  <c r="D793" i="3"/>
  <c r="C510" i="3"/>
  <c r="P471" i="3"/>
  <c r="D561" i="3"/>
  <c r="X418" i="3"/>
  <c r="H714" i="3"/>
  <c r="G824" i="3"/>
  <c r="J435" i="3"/>
  <c r="W801" i="3"/>
  <c r="X371" i="3"/>
  <c r="F513" i="3"/>
  <c r="AB418" i="3"/>
  <c r="E632" i="3"/>
  <c r="H362" i="3"/>
  <c r="P477" i="3"/>
  <c r="J399" i="3"/>
  <c r="AA444" i="3"/>
  <c r="F570" i="3"/>
  <c r="J810" i="3"/>
  <c r="F535" i="3"/>
  <c r="X687" i="3"/>
  <c r="AA727" i="3"/>
  <c r="AC727" i="3" s="1"/>
  <c r="F447" i="3"/>
  <c r="C616" i="3"/>
  <c r="AO830" i="3"/>
  <c r="AB651" i="3"/>
  <c r="AD651" i="3" s="1"/>
  <c r="J344" i="3"/>
  <c r="Y510" i="3"/>
  <c r="C767" i="3"/>
  <c r="AO646" i="3"/>
  <c r="U426" i="3"/>
  <c r="B411" i="3"/>
  <c r="AA751" i="3"/>
  <c r="E783" i="3"/>
  <c r="E584" i="3"/>
  <c r="Y645" i="3"/>
  <c r="B630" i="3"/>
  <c r="AG609" i="3"/>
  <c r="W574" i="3"/>
  <c r="I389" i="3"/>
  <c r="AA390" i="3"/>
  <c r="K379" i="3"/>
  <c r="C689" i="3"/>
  <c r="D636" i="3"/>
  <c r="H672" i="3"/>
  <c r="AG397" i="3"/>
  <c r="F472" i="3"/>
  <c r="AO548" i="3"/>
  <c r="AO826" i="3"/>
  <c r="L721" i="3"/>
  <c r="Z377" i="3"/>
  <c r="AO582" i="3"/>
  <c r="I414" i="3"/>
  <c r="K392" i="3"/>
  <c r="E780" i="3"/>
  <c r="AB465" i="3"/>
  <c r="AD465" i="3" s="1"/>
  <c r="E689" i="3"/>
  <c r="C620" i="3"/>
  <c r="W371" i="3"/>
  <c r="E489" i="3"/>
  <c r="K794" i="3"/>
  <c r="AB426" i="3"/>
  <c r="L492" i="3"/>
  <c r="K532" i="3"/>
  <c r="K426" i="3"/>
  <c r="Z728" i="3"/>
  <c r="H420" i="3"/>
  <c r="Z366" i="3"/>
  <c r="AO793" i="3"/>
  <c r="AO458" i="3"/>
  <c r="I491" i="3"/>
  <c r="F759" i="3"/>
  <c r="AO709" i="3"/>
  <c r="D488" i="3"/>
  <c r="AO593" i="3"/>
  <c r="D614" i="3"/>
  <c r="E672" i="3"/>
  <c r="C764" i="3"/>
  <c r="U614" i="3"/>
  <c r="D632" i="3"/>
  <c r="AA421" i="3"/>
  <c r="X496" i="3"/>
  <c r="H801" i="3"/>
  <c r="K387" i="3"/>
  <c r="J347" i="3"/>
  <c r="Z539" i="3"/>
  <c r="D471" i="3"/>
  <c r="AA351" i="3"/>
  <c r="AC351" i="3" s="1"/>
  <c r="H749" i="3"/>
  <c r="D536" i="3"/>
  <c r="AB789" i="3"/>
  <c r="W377" i="3"/>
  <c r="E488" i="3"/>
  <c r="E701" i="3"/>
  <c r="AA697" i="3"/>
  <c r="AC697" i="3" s="1"/>
  <c r="J410" i="3"/>
  <c r="D824" i="3"/>
  <c r="E530" i="3"/>
  <c r="AG462" i="3"/>
  <c r="Y390" i="3"/>
  <c r="J405" i="3"/>
  <c r="D549" i="3"/>
  <c r="X468" i="3"/>
  <c r="AA589" i="3"/>
  <c r="AC589" i="3" s="1"/>
  <c r="J656" i="3"/>
  <c r="K551" i="3"/>
  <c r="H829" i="3"/>
  <c r="AO776" i="3"/>
  <c r="I407" i="3"/>
  <c r="AB576" i="3"/>
  <c r="AD576" i="3" s="1"/>
  <c r="F801" i="3"/>
  <c r="C743" i="3"/>
  <c r="I640" i="3"/>
  <c r="D802" i="3"/>
  <c r="C643" i="3"/>
  <c r="C520" i="3"/>
  <c r="AO813" i="3"/>
  <c r="AO621" i="3"/>
  <c r="H401" i="3"/>
  <c r="U819" i="3"/>
  <c r="C421" i="3"/>
  <c r="Z611" i="3"/>
  <c r="K357" i="3"/>
  <c r="D517" i="3"/>
  <c r="G671" i="3"/>
  <c r="J427" i="3"/>
  <c r="K624" i="3"/>
  <c r="P445" i="3"/>
  <c r="U461" i="3"/>
  <c r="Y823" i="3"/>
  <c r="I433" i="3"/>
  <c r="L576" i="3"/>
  <c r="K333" i="3"/>
  <c r="E669" i="3"/>
  <c r="K626" i="3"/>
  <c r="AA348" i="3"/>
  <c r="H482" i="3"/>
  <c r="AA397" i="3"/>
  <c r="K768" i="3"/>
  <c r="K417" i="3"/>
  <c r="C802" i="3"/>
  <c r="D689" i="3"/>
  <c r="H416" i="3"/>
  <c r="H340" i="3"/>
  <c r="D610" i="3"/>
  <c r="U813" i="3"/>
  <c r="Z346" i="3"/>
  <c r="AO507" i="3"/>
  <c r="AB634" i="3"/>
  <c r="AD634" i="3" s="1"/>
  <c r="F678" i="3"/>
  <c r="W388" i="3"/>
  <c r="AA610" i="3"/>
  <c r="P801" i="3"/>
  <c r="K664" i="3"/>
  <c r="Y527" i="3"/>
  <c r="D698" i="3"/>
  <c r="G622" i="3"/>
  <c r="AB388" i="3"/>
  <c r="J816" i="3"/>
  <c r="E637" i="3"/>
  <c r="W393" i="3"/>
  <c r="X337" i="3"/>
  <c r="D615" i="3"/>
  <c r="F470" i="3"/>
  <c r="X706" i="3"/>
  <c r="AA337" i="3"/>
  <c r="H507" i="3"/>
  <c r="F478" i="3"/>
  <c r="P600" i="3"/>
  <c r="AA377" i="3"/>
  <c r="B454" i="3"/>
  <c r="AA622" i="3"/>
  <c r="H797" i="3"/>
  <c r="I608" i="3"/>
  <c r="P459" i="3"/>
  <c r="X452" i="3"/>
  <c r="K343" i="3"/>
  <c r="E415" i="3"/>
  <c r="Z341" i="3"/>
  <c r="X412" i="3"/>
  <c r="B439" i="3"/>
  <c r="F494" i="3"/>
  <c r="AB405" i="3"/>
  <c r="K466" i="3"/>
  <c r="C435" i="3"/>
  <c r="B556" i="3"/>
  <c r="E541" i="3"/>
  <c r="W741" i="3"/>
  <c r="D809" i="3"/>
  <c r="J532" i="3"/>
  <c r="P717" i="3"/>
  <c r="C711" i="3"/>
  <c r="Y453" i="3"/>
  <c r="B480" i="3"/>
  <c r="J653" i="3"/>
  <c r="W498" i="3"/>
  <c r="AO692" i="3"/>
  <c r="G676" i="3"/>
  <c r="H678" i="3"/>
  <c r="Y367" i="3"/>
  <c r="H519" i="3"/>
  <c r="H677" i="3"/>
  <c r="AA794" i="3"/>
  <c r="X417" i="3"/>
  <c r="Y444" i="3"/>
  <c r="AO790" i="3"/>
  <c r="B787" i="3"/>
  <c r="W827" i="3"/>
  <c r="F732" i="3"/>
  <c r="C562" i="3"/>
  <c r="AO732" i="3"/>
  <c r="Y570" i="3"/>
  <c r="F721" i="3"/>
  <c r="Y343" i="3"/>
  <c r="W829" i="3"/>
  <c r="AO812" i="3"/>
  <c r="F634" i="3"/>
  <c r="J767" i="3"/>
  <c r="AO590" i="3"/>
  <c r="Y394" i="3"/>
  <c r="G650" i="3"/>
  <c r="G473" i="3"/>
  <c r="E554" i="3"/>
  <c r="J393" i="3"/>
  <c r="E598" i="3"/>
  <c r="W779" i="3"/>
  <c r="H365" i="3"/>
  <c r="J566" i="3"/>
  <c r="E655" i="3"/>
  <c r="F629" i="3"/>
  <c r="F602" i="3"/>
  <c r="H414" i="3"/>
  <c r="AG591" i="3"/>
  <c r="X347" i="3"/>
  <c r="P587" i="3"/>
  <c r="L543" i="3"/>
  <c r="E763" i="3"/>
  <c r="L705" i="3"/>
  <c r="F603" i="3"/>
  <c r="F727" i="3"/>
  <c r="K816" i="3"/>
  <c r="C741" i="3"/>
  <c r="G734" i="3"/>
  <c r="K552" i="3"/>
  <c r="K638" i="3"/>
  <c r="I500" i="3"/>
  <c r="X369" i="3"/>
  <c r="J621" i="3"/>
  <c r="C826" i="3"/>
  <c r="U760" i="3"/>
  <c r="D629" i="3"/>
  <c r="L514" i="3"/>
  <c r="G736" i="3"/>
  <c r="AG712" i="3"/>
  <c r="C488" i="3"/>
  <c r="AG376" i="3"/>
  <c r="E649" i="3"/>
  <c r="K526" i="3"/>
  <c r="H750" i="3"/>
  <c r="AA347" i="3"/>
  <c r="E657" i="3"/>
  <c r="Z360" i="3"/>
  <c r="AB551" i="3"/>
  <c r="G571" i="3"/>
  <c r="E429" i="3"/>
  <c r="AB398" i="3"/>
  <c r="L803" i="3"/>
  <c r="K366" i="3"/>
  <c r="W747" i="3"/>
  <c r="X519" i="3"/>
  <c r="H619" i="3"/>
  <c r="L500" i="3"/>
  <c r="C787" i="3"/>
  <c r="Z581" i="3"/>
  <c r="J355" i="3"/>
  <c r="P689" i="3"/>
  <c r="H648" i="3"/>
  <c r="X651" i="3"/>
  <c r="AA342" i="3"/>
  <c r="I768" i="3"/>
  <c r="G668" i="3"/>
  <c r="W349" i="3"/>
  <c r="AA475" i="3"/>
  <c r="W400" i="3"/>
  <c r="AO756" i="3"/>
  <c r="L507" i="3"/>
  <c r="Y379" i="3"/>
  <c r="W410" i="3"/>
  <c r="X445" i="3"/>
  <c r="H772" i="3"/>
  <c r="L796" i="3"/>
  <c r="C703" i="3"/>
  <c r="F802" i="3"/>
  <c r="AA747" i="3"/>
  <c r="D711" i="3"/>
  <c r="D609" i="3"/>
  <c r="W495" i="3"/>
  <c r="J418" i="3"/>
  <c r="D593" i="3"/>
  <c r="H428" i="3"/>
  <c r="G546" i="3"/>
  <c r="P771" i="3"/>
  <c r="X375" i="3"/>
  <c r="L480" i="3"/>
  <c r="B828" i="3"/>
  <c r="J802" i="3"/>
  <c r="D503" i="3"/>
  <c r="X385" i="3"/>
  <c r="E457" i="3"/>
  <c r="Y498" i="3"/>
  <c r="H465" i="3"/>
  <c r="F648" i="3"/>
  <c r="G814" i="3"/>
  <c r="P467" i="3"/>
  <c r="L588" i="3"/>
  <c r="D706" i="3"/>
  <c r="AG759" i="3"/>
  <c r="J540" i="3"/>
  <c r="B412" i="3"/>
  <c r="H492" i="3"/>
  <c r="L542" i="3"/>
  <c r="I808" i="3"/>
  <c r="K668" i="3"/>
  <c r="I834" i="3"/>
  <c r="X455" i="3"/>
  <c r="B583" i="3"/>
  <c r="G487" i="3"/>
  <c r="D763" i="3"/>
  <c r="J639" i="3"/>
  <c r="F636" i="3"/>
  <c r="I679" i="3"/>
  <c r="AO475" i="3"/>
  <c r="H556" i="3"/>
  <c r="F755" i="3"/>
  <c r="Z825" i="3"/>
  <c r="U659" i="3"/>
  <c r="C822" i="3"/>
  <c r="D608" i="3"/>
  <c r="C565" i="3"/>
  <c r="P635" i="3"/>
  <c r="U608" i="3"/>
  <c r="E651" i="3"/>
  <c r="G673" i="3"/>
  <c r="L544" i="3"/>
  <c r="AA388" i="3"/>
  <c r="Y342" i="3"/>
  <c r="F410" i="3"/>
  <c r="C696" i="3"/>
  <c r="X737" i="3"/>
  <c r="J370" i="3"/>
  <c r="C456" i="3"/>
  <c r="F582" i="3"/>
  <c r="D833" i="3"/>
  <c r="Y411" i="3"/>
  <c r="C701" i="3"/>
  <c r="G513" i="3"/>
  <c r="G809" i="3"/>
  <c r="Z412" i="3"/>
  <c r="G613" i="3"/>
  <c r="AG407" i="3"/>
  <c r="C762" i="3"/>
  <c r="K831" i="3"/>
  <c r="K378" i="3"/>
  <c r="I580" i="3"/>
  <c r="L711" i="3"/>
  <c r="AA409" i="3"/>
  <c r="Z337" i="3"/>
  <c r="F798" i="3"/>
  <c r="I533" i="3"/>
  <c r="B455" i="3"/>
  <c r="X431" i="3"/>
  <c r="AA404" i="3"/>
  <c r="X334" i="3"/>
  <c r="AO481" i="3"/>
  <c r="D452" i="3"/>
  <c r="AG449" i="3"/>
  <c r="E456" i="3"/>
  <c r="G652" i="3"/>
  <c r="H775" i="3"/>
  <c r="B419" i="3"/>
  <c r="W544" i="3"/>
  <c r="K445" i="3"/>
  <c r="L613" i="3"/>
  <c r="B771" i="3"/>
  <c r="B704" i="3"/>
  <c r="G558" i="3"/>
  <c r="C553" i="3"/>
  <c r="E455" i="3"/>
  <c r="J333" i="3"/>
  <c r="J576" i="3"/>
  <c r="J411" i="3"/>
  <c r="J462" i="3"/>
  <c r="J524" i="3"/>
  <c r="AB406" i="3"/>
  <c r="K811" i="3"/>
  <c r="J471" i="3"/>
  <c r="K742" i="3"/>
  <c r="W334" i="3"/>
  <c r="L675" i="3"/>
  <c r="G477" i="3"/>
  <c r="J782" i="3"/>
  <c r="B507" i="3"/>
  <c r="L826" i="3"/>
  <c r="AB417" i="3"/>
  <c r="H715" i="3"/>
  <c r="E491" i="3"/>
  <c r="Z336" i="3"/>
  <c r="W425" i="3"/>
  <c r="I757" i="3"/>
  <c r="B608" i="3"/>
  <c r="H456" i="3"/>
  <c r="W332" i="3"/>
  <c r="X338" i="3"/>
  <c r="AA797" i="3"/>
  <c r="AC797" i="3" s="1"/>
  <c r="D424" i="3"/>
  <c r="J811" i="3"/>
  <c r="P800" i="3"/>
  <c r="D510" i="3"/>
  <c r="L780" i="3"/>
  <c r="L785" i="3"/>
  <c r="C545" i="3"/>
  <c r="AG412" i="3"/>
  <c r="AO779" i="3"/>
  <c r="AA391" i="3"/>
  <c r="H814" i="3"/>
  <c r="F687" i="3"/>
  <c r="E505" i="3"/>
  <c r="K655" i="3"/>
  <c r="I782" i="3"/>
  <c r="AO524" i="3"/>
  <c r="AA358" i="3"/>
  <c r="F591" i="3"/>
  <c r="L449" i="3"/>
  <c r="H642" i="3"/>
  <c r="G445" i="3"/>
  <c r="G416" i="3"/>
  <c r="AA814" i="3"/>
  <c r="AC814" i="3" s="1"/>
  <c r="C809" i="3"/>
  <c r="Y606" i="3"/>
  <c r="J608" i="3"/>
  <c r="D811" i="3"/>
  <c r="J636" i="3"/>
  <c r="J489" i="3"/>
  <c r="J826" i="3"/>
  <c r="AB432" i="3"/>
  <c r="F831" i="3"/>
  <c r="H816" i="3"/>
  <c r="J739" i="3"/>
  <c r="G579" i="3"/>
  <c r="D525" i="3"/>
  <c r="X336" i="3"/>
  <c r="C639" i="3"/>
  <c r="H400" i="3"/>
  <c r="Z599" i="3"/>
  <c r="AA417" i="3"/>
  <c r="I594" i="3"/>
  <c r="E694" i="3"/>
  <c r="AO827" i="3"/>
  <c r="B822" i="3"/>
  <c r="D822" i="3"/>
  <c r="K637" i="3"/>
  <c r="AG588" i="3"/>
  <c r="I371" i="3"/>
  <c r="B513" i="3"/>
  <c r="H498" i="3"/>
  <c r="L582" i="3"/>
  <c r="H372" i="3"/>
  <c r="AO622" i="3"/>
  <c r="X367" i="3"/>
  <c r="I542" i="3"/>
  <c r="K414" i="3"/>
  <c r="Y780" i="3"/>
  <c r="J567" i="3"/>
  <c r="G823" i="3"/>
  <c r="I795" i="3"/>
  <c r="P743" i="3"/>
  <c r="W374" i="3"/>
  <c r="D563" i="3"/>
  <c r="AO625" i="3"/>
  <c r="I412" i="3"/>
  <c r="D518" i="3"/>
  <c r="E642" i="3"/>
  <c r="H359" i="3"/>
  <c r="F684" i="3"/>
  <c r="K364" i="3"/>
  <c r="G457" i="3"/>
  <c r="AA573" i="3"/>
  <c r="AC573" i="3" s="1"/>
  <c r="F693" i="3"/>
  <c r="E410" i="3"/>
  <c r="X606" i="3"/>
  <c r="Y427" i="3"/>
  <c r="Y421" i="3"/>
  <c r="P421" i="3"/>
  <c r="G776" i="3"/>
  <c r="AA367" i="3"/>
  <c r="D663" i="3"/>
  <c r="B636" i="3"/>
  <c r="AA436" i="3"/>
  <c r="AC436" i="3" s="1"/>
  <c r="X473" i="3"/>
  <c r="C627" i="3"/>
  <c r="AB367" i="3"/>
  <c r="AD367" i="3" s="1"/>
  <c r="G779" i="3"/>
  <c r="Y571" i="3"/>
  <c r="I472" i="3"/>
  <c r="J588" i="3"/>
  <c r="L684" i="3"/>
  <c r="AB707" i="3"/>
  <c r="G714" i="3"/>
  <c r="F559" i="3"/>
  <c r="P455" i="3"/>
  <c r="AO529" i="3"/>
  <c r="H810" i="3"/>
  <c r="AB368" i="3"/>
  <c r="P821" i="3"/>
  <c r="D654" i="3"/>
  <c r="Z670" i="3"/>
  <c r="AA419" i="3"/>
  <c r="E499" i="3"/>
  <c r="D430" i="3"/>
  <c r="AA520" i="3"/>
  <c r="AC520" i="3" s="1"/>
  <c r="Y415" i="3"/>
  <c r="P796" i="3"/>
  <c r="U797" i="3"/>
  <c r="L616" i="3"/>
  <c r="W527" i="3"/>
  <c r="I614" i="3"/>
  <c r="C557" i="3"/>
  <c r="AO738" i="3"/>
  <c r="I799" i="3"/>
  <c r="Y462" i="3"/>
  <c r="D653" i="3"/>
  <c r="B520" i="3"/>
  <c r="L580" i="3"/>
  <c r="D687" i="3"/>
  <c r="AA413" i="3"/>
  <c r="U516" i="3"/>
  <c r="J334" i="3"/>
  <c r="D680" i="3"/>
  <c r="H405" i="3"/>
  <c r="I796" i="3"/>
  <c r="P750" i="3"/>
  <c r="Y376" i="3"/>
  <c r="AO616" i="3"/>
  <c r="X808" i="3"/>
  <c r="X392" i="3"/>
  <c r="X525" i="3"/>
  <c r="F473" i="3"/>
  <c r="AB422" i="3"/>
  <c r="X341" i="3"/>
  <c r="AG794" i="3"/>
  <c r="L521" i="3"/>
  <c r="I343" i="3"/>
  <c r="D753" i="3"/>
  <c r="I507" i="3"/>
  <c r="AB492" i="3"/>
  <c r="AB435" i="3"/>
  <c r="D771" i="3"/>
  <c r="D695" i="3"/>
  <c r="H494" i="3"/>
  <c r="I600" i="3"/>
  <c r="H356" i="3"/>
  <c r="Z332" i="3"/>
  <c r="AB400" i="3"/>
  <c r="X340" i="3"/>
  <c r="E761" i="3"/>
  <c r="K753" i="3"/>
  <c r="P769" i="3"/>
  <c r="AB579" i="3"/>
  <c r="U678" i="3"/>
  <c r="AO462" i="3"/>
  <c r="B582" i="3"/>
  <c r="I541" i="3"/>
  <c r="I593" i="3"/>
  <c r="J498" i="3"/>
  <c r="J525" i="3"/>
  <c r="Y371" i="3"/>
  <c r="H374" i="3"/>
  <c r="X348" i="3"/>
  <c r="F624" i="3"/>
  <c r="I365" i="3"/>
  <c r="E661" i="3"/>
  <c r="K608" i="3"/>
  <c r="P651" i="3"/>
  <c r="X343" i="3"/>
  <c r="C497" i="3"/>
  <c r="AO833" i="3"/>
  <c r="B410" i="3"/>
  <c r="AB358" i="3"/>
  <c r="H338" i="3"/>
  <c r="AO795" i="3"/>
  <c r="AG380" i="3"/>
  <c r="J488" i="3"/>
  <c r="Y543" i="3"/>
  <c r="W385" i="3"/>
  <c r="AO468" i="3"/>
  <c r="W357" i="3"/>
  <c r="G663" i="3"/>
  <c r="E646" i="3"/>
  <c r="C494" i="3"/>
  <c r="K421" i="3"/>
  <c r="Z386" i="3"/>
  <c r="AB332" i="3"/>
  <c r="I440" i="3"/>
  <c r="H794" i="3"/>
  <c r="E811" i="3"/>
  <c r="AO623" i="3"/>
  <c r="E540" i="3"/>
  <c r="D417" i="3"/>
  <c r="L508" i="3"/>
  <c r="W785" i="3"/>
  <c r="Y682" i="3"/>
  <c r="E827" i="3"/>
  <c r="U563" i="3"/>
  <c r="P436" i="3"/>
  <c r="F514" i="3"/>
  <c r="Y430" i="3"/>
  <c r="Z419" i="3"/>
  <c r="D543" i="3"/>
  <c r="AB335" i="3"/>
  <c r="AD335" i="3" s="1"/>
  <c r="E417" i="3"/>
  <c r="J338" i="3"/>
  <c r="F738" i="3"/>
  <c r="H481" i="3"/>
  <c r="AB425" i="3"/>
  <c r="W373" i="3"/>
  <c r="G825" i="3"/>
  <c r="Z435" i="3"/>
  <c r="Y503" i="3"/>
  <c r="F668" i="3"/>
  <c r="C806" i="3"/>
  <c r="U589" i="3"/>
  <c r="L498" i="3"/>
  <c r="D817" i="3"/>
  <c r="K369" i="3"/>
  <c r="B654" i="3"/>
  <c r="H774" i="3"/>
  <c r="G526" i="3"/>
  <c r="AA340" i="3"/>
  <c r="Z530" i="3"/>
  <c r="C781" i="3"/>
  <c r="I709" i="3"/>
  <c r="X662" i="3"/>
  <c r="AA699" i="3"/>
  <c r="AC699" i="3" s="1"/>
  <c r="W419" i="3"/>
  <c r="E690" i="3"/>
  <c r="W803" i="3"/>
  <c r="AG368" i="3"/>
  <c r="G598" i="3"/>
  <c r="B684" i="3"/>
  <c r="H795" i="3"/>
  <c r="J803" i="3"/>
  <c r="J805" i="3"/>
  <c r="D735" i="3"/>
  <c r="H832" i="3"/>
  <c r="H820" i="3"/>
  <c r="J705" i="3"/>
  <c r="K413" i="3"/>
  <c r="X434" i="3"/>
  <c r="D638" i="3"/>
  <c r="G674" i="3"/>
  <c r="I816" i="3"/>
  <c r="P578" i="3"/>
  <c r="F769" i="3"/>
  <c r="H389" i="3"/>
  <c r="K716" i="3"/>
  <c r="K539" i="3"/>
  <c r="H769" i="3"/>
  <c r="H767" i="3"/>
  <c r="F544" i="3"/>
  <c r="I700" i="3"/>
  <c r="L824" i="3"/>
  <c r="L709" i="3"/>
  <c r="J749" i="3"/>
  <c r="C521" i="3"/>
  <c r="W367" i="3"/>
  <c r="F441" i="3"/>
  <c r="K472" i="3"/>
  <c r="I485" i="3"/>
  <c r="B602" i="3"/>
  <c r="H392" i="3"/>
  <c r="Y573" i="3"/>
  <c r="F778" i="3"/>
  <c r="Y701" i="3"/>
  <c r="P699" i="3"/>
  <c r="AG414" i="3"/>
  <c r="B667" i="3"/>
  <c r="B413" i="3"/>
  <c r="H342" i="3"/>
  <c r="I786" i="3"/>
  <c r="H510" i="3"/>
  <c r="Z409" i="3"/>
  <c r="Z663" i="3"/>
  <c r="F751" i="3"/>
  <c r="E707" i="3"/>
  <c r="K404" i="3"/>
  <c r="G633" i="3"/>
  <c r="AA344" i="3"/>
  <c r="I540" i="3"/>
  <c r="J645" i="3"/>
  <c r="F810" i="3"/>
  <c r="B594" i="3"/>
  <c r="I478" i="3"/>
  <c r="W408" i="3"/>
  <c r="F454" i="3"/>
  <c r="J467" i="3"/>
  <c r="U804" i="3"/>
  <c r="L690" i="3"/>
  <c r="F611" i="3"/>
  <c r="H350" i="3"/>
  <c r="U733" i="3"/>
  <c r="C519" i="3"/>
  <c r="I609" i="3"/>
  <c r="I341" i="3"/>
  <c r="Y429" i="3"/>
  <c r="E808" i="3"/>
  <c r="I480" i="3"/>
  <c r="U694" i="3"/>
  <c r="I550" i="3"/>
  <c r="J818" i="3"/>
  <c r="L457" i="3"/>
  <c r="K793" i="3"/>
  <c r="F495" i="3"/>
  <c r="P703" i="3"/>
  <c r="X354" i="3"/>
  <c r="K568" i="3"/>
  <c r="J335" i="3"/>
  <c r="D767" i="3"/>
  <c r="I752" i="3"/>
  <c r="H380" i="3"/>
  <c r="W674" i="3"/>
  <c r="Y605" i="3"/>
  <c r="E603" i="3"/>
  <c r="K380" i="3"/>
  <c r="Z362" i="3"/>
  <c r="W391" i="3"/>
  <c r="U483" i="3"/>
  <c r="I732" i="3"/>
  <c r="D684" i="3"/>
  <c r="I643" i="3"/>
  <c r="C578" i="3"/>
  <c r="B829" i="3"/>
  <c r="D823" i="3"/>
  <c r="AB385" i="3"/>
  <c r="D834" i="3"/>
  <c r="F589" i="3"/>
  <c r="Y335" i="3"/>
  <c r="I516" i="3"/>
  <c r="D642" i="3"/>
  <c r="G511" i="3"/>
  <c r="H759" i="3"/>
  <c r="B586" i="3"/>
  <c r="G715" i="3"/>
  <c r="C465" i="3"/>
  <c r="W595" i="3"/>
  <c r="X712" i="3"/>
  <c r="G664" i="3"/>
  <c r="G444" i="3"/>
  <c r="C672" i="3"/>
  <c r="G615" i="3"/>
  <c r="D433" i="3"/>
  <c r="Y357" i="3"/>
  <c r="I530" i="3"/>
  <c r="D741" i="3"/>
  <c r="L703" i="3"/>
  <c r="AG773" i="3"/>
  <c r="H626" i="3"/>
  <c r="C577" i="3"/>
  <c r="G554" i="3"/>
  <c r="W383" i="3"/>
  <c r="E734" i="3"/>
  <c r="Y380" i="3"/>
  <c r="E806" i="3"/>
  <c r="J671" i="3"/>
  <c r="H386" i="3"/>
  <c r="U531" i="3"/>
  <c r="X439" i="3"/>
  <c r="AA412" i="3"/>
  <c r="J557" i="3"/>
  <c r="B657" i="3"/>
  <c r="C428" i="3"/>
  <c r="Y360" i="3"/>
  <c r="K351" i="3"/>
  <c r="G624" i="3"/>
  <c r="U759" i="3"/>
  <c r="G764" i="3"/>
  <c r="K782" i="3"/>
  <c r="K451" i="3"/>
  <c r="B423" i="3"/>
  <c r="Y401" i="3"/>
  <c r="B498" i="3"/>
  <c r="W636" i="3"/>
  <c r="D813" i="3"/>
  <c r="P486" i="3"/>
  <c r="L661" i="3"/>
  <c r="F417" i="3"/>
  <c r="Y363" i="3"/>
  <c r="AA392" i="3"/>
  <c r="AC392" i="3" s="1"/>
  <c r="AA374" i="3"/>
  <c r="E786" i="3"/>
  <c r="H664" i="3"/>
  <c r="D732" i="3"/>
  <c r="P822" i="3"/>
  <c r="B623" i="3"/>
  <c r="AA338" i="3"/>
  <c r="K408" i="3"/>
  <c r="P767" i="3"/>
  <c r="F489" i="3"/>
  <c r="G651" i="3"/>
  <c r="F505" i="3"/>
  <c r="H644" i="3"/>
  <c r="G679" i="3"/>
  <c r="D631" i="3"/>
  <c r="X610" i="3"/>
  <c r="U776" i="3"/>
  <c r="X399" i="3"/>
  <c r="I612" i="3"/>
  <c r="H361" i="3"/>
  <c r="H451" i="3"/>
  <c r="J688" i="3"/>
  <c r="AG453" i="3"/>
  <c r="J753" i="3"/>
  <c r="E829" i="3"/>
  <c r="I632" i="3"/>
  <c r="K409" i="3"/>
  <c r="F490" i="3"/>
  <c r="B420" i="3"/>
  <c r="G758" i="3"/>
  <c r="I810" i="3"/>
  <c r="H377" i="3"/>
  <c r="C641" i="3"/>
  <c r="AA739" i="3"/>
  <c r="J388" i="3"/>
  <c r="AB370" i="3"/>
  <c r="B484" i="3"/>
  <c r="K407" i="3"/>
  <c r="K450" i="3"/>
  <c r="C541" i="3"/>
  <c r="C404" i="3"/>
  <c r="AA428" i="3"/>
  <c r="C673" i="3"/>
  <c r="B437" i="3"/>
  <c r="C632" i="3"/>
  <c r="P464" i="3"/>
  <c r="H636" i="3"/>
  <c r="E513" i="3"/>
  <c r="W814" i="3"/>
  <c r="K377" i="3"/>
  <c r="I355" i="3"/>
  <c r="I703" i="3"/>
  <c r="Y391" i="3"/>
  <c r="D799" i="3"/>
  <c r="C619" i="3"/>
  <c r="C680" i="3"/>
  <c r="J408" i="3"/>
  <c r="AA336" i="3"/>
  <c r="AC336" i="3" s="1"/>
  <c r="W441" i="3"/>
  <c r="I819" i="3"/>
  <c r="K422" i="3"/>
  <c r="G692" i="3"/>
  <c r="H781" i="3"/>
  <c r="Z403" i="3"/>
  <c r="I424" i="3"/>
  <c r="AO698" i="3"/>
  <c r="W387" i="3"/>
  <c r="F821" i="3"/>
  <c r="AB343" i="3"/>
  <c r="I361" i="3"/>
  <c r="Y720" i="3"/>
  <c r="E493" i="3"/>
  <c r="AA368" i="3"/>
  <c r="B690" i="3"/>
  <c r="Z675" i="3"/>
  <c r="J689" i="3"/>
  <c r="I373" i="3"/>
  <c r="G512" i="3"/>
  <c r="G728" i="3"/>
  <c r="H564" i="3"/>
  <c r="AB404" i="3"/>
  <c r="W450" i="3"/>
  <c r="K648" i="3"/>
  <c r="E641" i="3"/>
  <c r="AA395" i="3"/>
  <c r="I749" i="3"/>
  <c r="E663" i="3"/>
  <c r="X464" i="3"/>
  <c r="AO539" i="3"/>
  <c r="I452" i="3"/>
  <c r="F729" i="3"/>
  <c r="K395" i="3"/>
  <c r="P491" i="3"/>
  <c r="J363" i="3"/>
  <c r="J756" i="3"/>
  <c r="X695" i="3"/>
  <c r="Y340" i="3"/>
  <c r="AB375" i="3"/>
  <c r="J658" i="3"/>
  <c r="H547" i="3"/>
  <c r="E569" i="3"/>
  <c r="D693" i="3"/>
  <c r="I539" i="3"/>
  <c r="X400" i="3"/>
  <c r="E670" i="3"/>
  <c r="J342" i="3"/>
  <c r="Z678" i="3"/>
  <c r="X665" i="3"/>
  <c r="Z340" i="3"/>
  <c r="E520" i="3"/>
  <c r="J400" i="3"/>
  <c r="F719" i="3"/>
  <c r="D599" i="3"/>
  <c r="F827" i="3"/>
  <c r="X809" i="3"/>
  <c r="AG447" i="3"/>
  <c r="D685" i="3"/>
  <c r="C438" i="3"/>
  <c r="K719" i="3"/>
  <c r="X424" i="3"/>
  <c r="H360" i="3"/>
  <c r="Z379" i="3"/>
  <c r="B763" i="3"/>
  <c r="H368" i="3"/>
  <c r="K350" i="3"/>
  <c r="AA656" i="3"/>
  <c r="AC656" i="3" s="1"/>
  <c r="AA441" i="3"/>
  <c r="D740" i="3"/>
  <c r="C719" i="3"/>
  <c r="L663" i="3"/>
  <c r="D478" i="3"/>
  <c r="X688" i="3"/>
  <c r="P426" i="3"/>
  <c r="C679" i="3"/>
  <c r="U609" i="3"/>
  <c r="K383" i="3"/>
  <c r="H673" i="3"/>
  <c r="L587" i="3"/>
  <c r="I465" i="3"/>
  <c r="AG567" i="3"/>
  <c r="B464" i="3"/>
  <c r="J799" i="3"/>
  <c r="AG438" i="3"/>
  <c r="I422" i="3"/>
  <c r="F768" i="3"/>
  <c r="Z375" i="3"/>
  <c r="D722" i="3"/>
  <c r="AO759" i="3"/>
  <c r="D762" i="3"/>
  <c r="U508" i="3"/>
  <c r="F579" i="3"/>
  <c r="K344" i="3"/>
  <c r="E757" i="3"/>
  <c r="Y580" i="3"/>
  <c r="D486" i="3"/>
  <c r="AO551" i="3"/>
  <c r="H367" i="3"/>
  <c r="B754" i="3"/>
  <c r="AA369" i="3"/>
  <c r="AA400" i="3"/>
  <c r="K591" i="3"/>
  <c r="AO597" i="3"/>
  <c r="P818" i="3"/>
  <c r="D527" i="3"/>
  <c r="C468" i="3"/>
  <c r="AA380" i="3"/>
  <c r="AC380" i="3" s="1"/>
  <c r="B736" i="3"/>
  <c r="E412" i="3"/>
  <c r="P677" i="3"/>
  <c r="K738" i="3"/>
  <c r="U465" i="3"/>
  <c r="W370" i="3"/>
  <c r="G490" i="3"/>
  <c r="Z742" i="3"/>
  <c r="I342" i="3"/>
  <c r="W407" i="3"/>
  <c r="J659" i="3"/>
  <c r="AB413" i="3"/>
  <c r="B477" i="3"/>
  <c r="W715" i="3"/>
  <c r="E759" i="3"/>
  <c r="AO610" i="3"/>
  <c r="E507" i="3"/>
  <c r="Y334" i="3"/>
  <c r="K345" i="3"/>
  <c r="K355" i="3"/>
  <c r="G745" i="3"/>
  <c r="I366" i="3"/>
  <c r="X345" i="3"/>
  <c r="J606" i="3"/>
  <c r="X360" i="3"/>
  <c r="AG695" i="3"/>
  <c r="Y333" i="3"/>
  <c r="W335" i="3"/>
  <c r="G791" i="3"/>
  <c r="D539" i="3"/>
  <c r="B718" i="3"/>
  <c r="H598" i="3"/>
  <c r="Z384" i="3"/>
  <c r="G753" i="3"/>
  <c r="K569" i="3"/>
  <c r="B823" i="3"/>
  <c r="AB352" i="3"/>
  <c r="G538" i="3"/>
  <c r="B824" i="3"/>
  <c r="AG396" i="3"/>
  <c r="E819" i="3"/>
  <c r="G744" i="3"/>
  <c r="I719" i="3"/>
  <c r="X394" i="3"/>
  <c r="AO438" i="3"/>
  <c r="D665" i="3"/>
  <c r="H821" i="3"/>
  <c r="W421" i="3"/>
  <c r="G657" i="3"/>
  <c r="L751" i="3"/>
  <c r="I363" i="3"/>
  <c r="Z406" i="3"/>
  <c r="I549" i="3"/>
  <c r="AB355" i="3"/>
  <c r="E824" i="3"/>
  <c r="G777" i="3"/>
  <c r="Y528" i="3"/>
  <c r="K758" i="3"/>
  <c r="J434" i="3"/>
  <c r="C770" i="3"/>
  <c r="L745" i="3"/>
  <c r="E447" i="3"/>
  <c r="E751" i="3"/>
  <c r="AO824" i="3"/>
  <c r="L424" i="3"/>
  <c r="AB347" i="3"/>
  <c r="H432" i="3"/>
  <c r="K336" i="3"/>
  <c r="B762" i="3"/>
  <c r="I334" i="3"/>
  <c r="I375" i="3"/>
  <c r="I408" i="3"/>
  <c r="AB365" i="3"/>
  <c r="Y372" i="3"/>
  <c r="J350" i="3"/>
  <c r="B604" i="3"/>
  <c r="AB428" i="3"/>
  <c r="F457" i="3"/>
  <c r="Z645" i="3"/>
  <c r="Y361" i="3"/>
  <c r="E595" i="3"/>
  <c r="L573" i="3"/>
  <c r="Z352" i="3"/>
  <c r="F455" i="3"/>
  <c r="F733" i="3"/>
  <c r="AO514" i="3"/>
  <c r="H415" i="3"/>
  <c r="C515" i="3"/>
  <c r="X372" i="3"/>
  <c r="H662" i="3"/>
  <c r="F625" i="3"/>
  <c r="AA364" i="3"/>
  <c r="K433" i="3"/>
  <c r="C713" i="3"/>
  <c r="Z817" i="3"/>
  <c r="G683" i="3"/>
  <c r="Z747" i="3"/>
  <c r="B537" i="3"/>
  <c r="AA718" i="3"/>
  <c r="AC718" i="3" s="1"/>
  <c r="AB415" i="3"/>
  <c r="G594" i="3"/>
  <c r="G826" i="3"/>
  <c r="B544" i="3"/>
  <c r="D709" i="3"/>
  <c r="H488" i="3"/>
  <c r="D570" i="3"/>
  <c r="G628" i="3"/>
  <c r="K585" i="3"/>
  <c r="X396" i="3"/>
  <c r="AO499" i="3"/>
  <c r="AB590" i="3"/>
  <c r="AO563" i="3"/>
  <c r="AO664" i="3"/>
  <c r="E681" i="3"/>
  <c r="G410" i="3"/>
  <c r="B794" i="3"/>
  <c r="I416" i="3"/>
  <c r="E782" i="3"/>
  <c r="H655" i="3"/>
  <c r="Z722" i="3"/>
  <c r="F583" i="3"/>
  <c r="I346" i="3"/>
  <c r="P405" i="3"/>
  <c r="Z399" i="3"/>
  <c r="AO494" i="3"/>
  <c r="F771" i="3"/>
  <c r="K402" i="3"/>
  <c r="AO829" i="3"/>
  <c r="J374" i="3"/>
  <c r="J517" i="3"/>
  <c r="Y341" i="3"/>
  <c r="Z356" i="3"/>
  <c r="X387" i="3"/>
  <c r="C417" i="3"/>
  <c r="AG429" i="3"/>
  <c r="K359" i="3"/>
  <c r="G639" i="3"/>
  <c r="C697" i="3"/>
  <c r="P782" i="3"/>
  <c r="F726" i="3"/>
  <c r="D572" i="3"/>
  <c r="AO566" i="3"/>
  <c r="Z478" i="3"/>
  <c r="K332" i="3"/>
  <c r="AB339" i="3"/>
  <c r="AD339" i="3" s="1"/>
  <c r="C656" i="3"/>
  <c r="Y351" i="3"/>
  <c r="F558" i="3"/>
  <c r="AA810" i="3"/>
  <c r="L692" i="3"/>
  <c r="W568" i="3"/>
  <c r="C457" i="3"/>
  <c r="L484" i="3"/>
  <c r="X766" i="3"/>
  <c r="K579" i="3"/>
  <c r="K763" i="3"/>
  <c r="B713" i="3"/>
  <c r="L760" i="3"/>
  <c r="P676" i="3"/>
  <c r="K765" i="3"/>
  <c r="H747" i="3"/>
  <c r="P718" i="3"/>
  <c r="D551" i="3"/>
  <c r="D670" i="3"/>
  <c r="J560" i="3"/>
  <c r="E411" i="3"/>
  <c r="F518" i="3"/>
  <c r="U428" i="3"/>
  <c r="H532" i="3"/>
  <c r="P485" i="3"/>
  <c r="C715" i="3"/>
  <c r="U474" i="3"/>
  <c r="E419" i="3"/>
  <c r="J607" i="3"/>
  <c r="Y412" i="3"/>
  <c r="G689" i="3"/>
  <c r="F496" i="3"/>
  <c r="I340" i="3"/>
  <c r="AO762" i="3"/>
  <c r="K744" i="3"/>
  <c r="Z649" i="3"/>
  <c r="E706" i="3"/>
  <c r="L569" i="3"/>
  <c r="AG401" i="3"/>
  <c r="W368" i="3"/>
  <c r="G560" i="3"/>
  <c r="C655" i="3"/>
  <c r="H563" i="3"/>
  <c r="P572" i="3"/>
  <c r="AG395" i="3"/>
  <c r="E775" i="3"/>
  <c r="I332" i="3"/>
  <c r="K373" i="3"/>
  <c r="E487" i="3"/>
  <c r="D588" i="3"/>
  <c r="L475" i="3"/>
  <c r="G599" i="3"/>
  <c r="G611" i="3"/>
  <c r="D493" i="3"/>
  <c r="B749" i="3"/>
  <c r="Z433" i="3"/>
  <c r="Z349" i="3"/>
  <c r="F758" i="3"/>
  <c r="G730" i="3"/>
  <c r="AO561" i="3"/>
  <c r="Y428" i="3"/>
  <c r="B493" i="3"/>
  <c r="C442" i="3"/>
  <c r="I708" i="3"/>
  <c r="B605" i="3"/>
  <c r="AO701" i="3"/>
  <c r="AO715" i="3"/>
  <c r="C720" i="3"/>
  <c r="C609" i="3"/>
  <c r="AG509" i="3"/>
  <c r="D831" i="3"/>
  <c r="Y344" i="3"/>
  <c r="W390" i="3"/>
  <c r="I354" i="3"/>
  <c r="P824" i="3"/>
  <c r="AB682" i="3"/>
  <c r="AD682" i="3" s="1"/>
  <c r="J361" i="3"/>
  <c r="Y406" i="3"/>
  <c r="AO536" i="3"/>
  <c r="X344" i="3"/>
  <c r="J404" i="3"/>
  <c r="I397" i="3"/>
  <c r="W621" i="3"/>
  <c r="I528" i="3"/>
  <c r="E768" i="3"/>
  <c r="Z410" i="3"/>
  <c r="D546" i="3"/>
  <c r="J648" i="3"/>
  <c r="Y684" i="3"/>
  <c r="Z347" i="3"/>
  <c r="J773" i="3"/>
  <c r="I403" i="3"/>
  <c r="B668" i="3"/>
  <c r="D710" i="3"/>
  <c r="Y540" i="3"/>
  <c r="W347" i="3"/>
  <c r="U812" i="3"/>
  <c r="C591" i="3"/>
  <c r="C459" i="3"/>
  <c r="Y338" i="3"/>
  <c r="D540" i="3"/>
  <c r="E648" i="3"/>
  <c r="J367" i="3"/>
  <c r="B688" i="3"/>
  <c r="C618" i="3"/>
  <c r="E704" i="3"/>
  <c r="C461" i="3"/>
  <c r="AB340" i="3"/>
  <c r="F576" i="3"/>
  <c r="J808" i="3"/>
  <c r="K419" i="3"/>
  <c r="U429" i="3"/>
  <c r="D681" i="3"/>
  <c r="W404" i="3"/>
  <c r="C384" i="3"/>
  <c r="AA357" i="3"/>
  <c r="E724" i="3"/>
  <c r="H376" i="3"/>
  <c r="Y370" i="3"/>
  <c r="H395" i="3"/>
  <c r="J343" i="3"/>
  <c r="AO440" i="3"/>
  <c r="K365" i="3"/>
  <c r="W345" i="3"/>
  <c r="K432" i="3"/>
  <c r="G670" i="3"/>
  <c r="X405" i="3"/>
  <c r="AB371" i="3"/>
  <c r="I829" i="3"/>
  <c r="D727" i="3"/>
  <c r="J387" i="3"/>
  <c r="K819" i="3"/>
  <c r="Y451" i="3"/>
  <c r="C498" i="3"/>
  <c r="X432" i="3"/>
  <c r="X746" i="3"/>
  <c r="J728" i="3"/>
  <c r="W392" i="3"/>
  <c r="X413" i="3"/>
  <c r="B428" i="3"/>
  <c r="I529" i="3"/>
  <c r="Z363" i="3"/>
  <c r="J473" i="3"/>
  <c r="AG399" i="3"/>
  <c r="P775" i="3"/>
  <c r="H349" i="3"/>
  <c r="Y383" i="3"/>
  <c r="K397" i="3"/>
  <c r="AB350" i="3"/>
  <c r="G553" i="3"/>
  <c r="I434" i="3"/>
  <c r="U437" i="3"/>
  <c r="W440" i="3"/>
  <c r="E652" i="3"/>
  <c r="G697" i="3"/>
  <c r="X430" i="3"/>
  <c r="Y366" i="3"/>
  <c r="J447" i="3"/>
  <c r="G820" i="3"/>
  <c r="I352" i="3"/>
  <c r="P614" i="3"/>
  <c r="D628" i="3"/>
  <c r="E722" i="3"/>
  <c r="AG619" i="3"/>
  <c r="C444" i="3"/>
  <c r="Z415" i="3"/>
  <c r="D542" i="3"/>
  <c r="B465" i="3"/>
  <c r="K803" i="3"/>
  <c r="AG362" i="3"/>
  <c r="B409" i="3"/>
  <c r="AG383" i="3"/>
  <c r="J562" i="3"/>
  <c r="I458" i="3"/>
  <c r="D662" i="3"/>
  <c r="C486" i="3"/>
  <c r="U700" i="3"/>
  <c r="E797" i="3"/>
  <c r="I694" i="3"/>
  <c r="D705" i="3"/>
  <c r="I603" i="3"/>
  <c r="J336" i="3"/>
  <c r="L777" i="3"/>
  <c r="I668" i="3"/>
  <c r="P525" i="3"/>
  <c r="Z447" i="3"/>
  <c r="AO691" i="3"/>
  <c r="L421" i="3"/>
  <c r="AO674" i="3"/>
  <c r="W336" i="3"/>
  <c r="H343" i="3"/>
  <c r="AB746" i="3"/>
  <c r="AD746" i="3" s="1"/>
  <c r="G669" i="3"/>
  <c r="K386" i="3"/>
  <c r="I377" i="3"/>
  <c r="Y346" i="3"/>
  <c r="H713" i="3"/>
  <c r="AB373" i="3"/>
  <c r="AO802" i="3"/>
  <c r="AO753" i="3"/>
  <c r="C416" i="3"/>
  <c r="I344" i="3"/>
  <c r="J587" i="3"/>
  <c r="F618" i="3"/>
  <c r="B592" i="3"/>
  <c r="D485" i="3"/>
  <c r="J416" i="3"/>
  <c r="I598" i="3"/>
  <c r="C706" i="3"/>
  <c r="J647" i="3"/>
  <c r="K570" i="3"/>
  <c r="W406" i="3"/>
  <c r="P667" i="3"/>
  <c r="P427" i="3"/>
  <c r="C409" i="3"/>
  <c r="B656" i="3"/>
  <c r="W396" i="3"/>
  <c r="E823" i="3"/>
  <c r="J679" i="3"/>
  <c r="C500" i="3"/>
  <c r="K403" i="3"/>
  <c r="I716" i="3"/>
  <c r="D827" i="3"/>
  <c r="H357" i="3"/>
  <c r="F526" i="3"/>
  <c r="F522" i="3"/>
  <c r="AB600" i="3"/>
  <c r="Z420" i="3"/>
  <c r="G476" i="3"/>
  <c r="C587" i="3"/>
  <c r="Z793" i="3"/>
  <c r="AB431" i="3"/>
  <c r="D567" i="3"/>
  <c r="C817" i="3"/>
  <c r="I543" i="3"/>
  <c r="F677" i="3"/>
  <c r="B435" i="3"/>
  <c r="AA401" i="3"/>
  <c r="B834" i="3"/>
  <c r="AG390" i="3"/>
  <c r="D818" i="3"/>
  <c r="G698" i="3"/>
  <c r="I382" i="3"/>
  <c r="U668" i="3"/>
  <c r="D423" i="3"/>
  <c r="P461" i="3"/>
  <c r="C722" i="3"/>
  <c r="AA632" i="3"/>
  <c r="AC632" i="3" s="1"/>
  <c r="F541" i="3"/>
  <c r="J634" i="3"/>
  <c r="H417" i="3"/>
  <c r="X425" i="3"/>
  <c r="H548" i="3"/>
  <c r="K713" i="3"/>
  <c r="H423" i="3"/>
  <c r="K375" i="3"/>
  <c r="E656" i="3"/>
  <c r="D742" i="3"/>
  <c r="C788" i="3"/>
  <c r="G792" i="3"/>
  <c r="B774" i="3"/>
  <c r="J770" i="3"/>
  <c r="I706" i="3"/>
  <c r="Y732" i="3"/>
  <c r="AB665" i="3"/>
  <c r="AA410" i="3"/>
  <c r="H796" i="3"/>
  <c r="Z388" i="3"/>
  <c r="J505" i="3"/>
  <c r="H704" i="3"/>
  <c r="J628" i="3"/>
  <c r="P580" i="3"/>
  <c r="J351" i="3"/>
  <c r="D531" i="3"/>
  <c r="C775" i="3"/>
  <c r="C595" i="3"/>
  <c r="F613" i="3"/>
  <c r="AG653" i="3"/>
  <c r="H435" i="3"/>
  <c r="W726" i="3"/>
  <c r="F617" i="3"/>
  <c r="I453" i="3"/>
  <c r="B683" i="3"/>
  <c r="J389" i="3"/>
  <c r="AB378" i="3"/>
  <c r="Y365" i="3"/>
  <c r="B796" i="3"/>
  <c r="B579" i="3"/>
  <c r="D815" i="3"/>
  <c r="AO640" i="3"/>
  <c r="H419" i="3"/>
  <c r="I610" i="3"/>
  <c r="C466" i="3"/>
  <c r="E608" i="3"/>
  <c r="H565" i="3"/>
  <c r="C668" i="3"/>
  <c r="AO726" i="3"/>
  <c r="Y353" i="3"/>
  <c r="AO557" i="3"/>
  <c r="J352" i="3"/>
  <c r="D577" i="3"/>
  <c r="B751" i="3"/>
  <c r="L700" i="3"/>
  <c r="F414" i="3"/>
  <c r="E803" i="3"/>
  <c r="G515" i="3"/>
  <c r="I604" i="3"/>
  <c r="I823" i="3"/>
  <c r="F701" i="3"/>
  <c r="P539" i="3"/>
  <c r="C814" i="3"/>
  <c r="B429" i="3"/>
  <c r="E451" i="3"/>
  <c r="G681" i="3"/>
  <c r="G631" i="3"/>
  <c r="AB729" i="3"/>
  <c r="AD729" i="3" s="1"/>
  <c r="F529" i="3"/>
  <c r="K779" i="3"/>
  <c r="D736" i="3"/>
  <c r="D691" i="3"/>
  <c r="E483" i="3"/>
  <c r="G717" i="3"/>
  <c r="F375" i="3"/>
  <c r="Y339" i="3"/>
  <c r="D556" i="3"/>
  <c r="AO721" i="3"/>
  <c r="AB363" i="3"/>
  <c r="B568" i="3"/>
  <c r="W372" i="3"/>
  <c r="H777" i="3"/>
  <c r="K420" i="3"/>
  <c r="F409" i="3"/>
  <c r="Z431" i="3"/>
  <c r="I347" i="3"/>
  <c r="C833" i="3"/>
  <c r="K416" i="3"/>
  <c r="B590" i="3"/>
  <c r="Y812" i="3"/>
  <c r="K559" i="3"/>
  <c r="H534" i="3"/>
  <c r="Y426" i="3"/>
  <c r="I578" i="3"/>
  <c r="H474" i="3"/>
  <c r="H716" i="3"/>
  <c r="I466" i="3"/>
  <c r="AB336" i="3"/>
  <c r="C479" i="3"/>
  <c r="D508" i="3"/>
  <c r="B805" i="3"/>
  <c r="K681" i="3"/>
  <c r="H600" i="3"/>
  <c r="W338" i="3"/>
  <c r="C551" i="3"/>
  <c r="B565" i="3"/>
  <c r="C737" i="3"/>
  <c r="AA406" i="3"/>
  <c r="K583" i="3"/>
  <c r="E523" i="3"/>
  <c r="AO474" i="3"/>
  <c r="I523" i="3"/>
  <c r="U598" i="3"/>
  <c r="J426" i="3"/>
  <c r="Z333" i="3"/>
  <c r="X653" i="3"/>
  <c r="Z372" i="3"/>
  <c r="P710" i="3"/>
  <c r="J726" i="3"/>
  <c r="I399" i="3"/>
  <c r="I686" i="3"/>
  <c r="B832" i="3"/>
  <c r="D416" i="3"/>
  <c r="B697" i="3"/>
  <c r="D702" i="3"/>
  <c r="AG439" i="3"/>
  <c r="L469" i="3"/>
  <c r="E566" i="3"/>
  <c r="E476" i="3"/>
  <c r="C463" i="3"/>
  <c r="F465" i="3"/>
  <c r="K818" i="3"/>
  <c r="AA382" i="3"/>
  <c r="AC382" i="3" s="1"/>
  <c r="F815" i="3"/>
  <c r="C707" i="3"/>
  <c r="F828" i="3"/>
  <c r="W695" i="3"/>
  <c r="K393" i="3"/>
  <c r="L601" i="3"/>
  <c r="W342" i="3"/>
  <c r="C773" i="3"/>
  <c r="J674" i="3"/>
  <c r="AO431" i="3"/>
  <c r="E664" i="3"/>
  <c r="C588" i="3"/>
  <c r="X366" i="3"/>
  <c r="AO578" i="3"/>
  <c r="D769" i="3"/>
  <c r="AO806" i="3"/>
  <c r="J340" i="3"/>
  <c r="D724" i="3"/>
  <c r="B506" i="3"/>
  <c r="F696" i="3"/>
  <c r="AB386" i="3"/>
  <c r="G470" i="3"/>
  <c r="K430" i="3"/>
  <c r="X409" i="3"/>
  <c r="C590" i="3"/>
  <c r="C716" i="3"/>
  <c r="B468" i="3"/>
  <c r="P444" i="3"/>
  <c r="Y537" i="3"/>
  <c r="H341" i="3"/>
  <c r="X357" i="3"/>
  <c r="AO545" i="3"/>
  <c r="K514" i="3"/>
  <c r="D564" i="3"/>
  <c r="C575" i="3"/>
  <c r="J382" i="3"/>
  <c r="F484" i="3"/>
  <c r="K406" i="3"/>
  <c r="C458" i="3"/>
  <c r="AO540" i="3"/>
  <c r="AO584" i="3"/>
  <c r="D502" i="3"/>
  <c r="J549" i="3"/>
  <c r="L546" i="3"/>
  <c r="B680" i="3"/>
  <c r="P783" i="3"/>
  <c r="C542" i="3"/>
  <c r="F817" i="3"/>
  <c r="E597" i="3"/>
  <c r="D692" i="3"/>
  <c r="D553" i="3"/>
  <c r="E736" i="3"/>
  <c r="D744" i="3"/>
  <c r="H737" i="3"/>
  <c r="E624" i="3"/>
  <c r="E531" i="3"/>
  <c r="K702" i="3"/>
  <c r="H676" i="3"/>
  <c r="AB824" i="3"/>
  <c r="AD824" i="3" s="1"/>
  <c r="AB395" i="3"/>
  <c r="I337" i="3"/>
  <c r="H410" i="3"/>
  <c r="C695" i="3"/>
  <c r="J360" i="3"/>
  <c r="K486" i="3"/>
  <c r="J375" i="3"/>
  <c r="Z427" i="3"/>
  <c r="D598" i="3"/>
  <c r="AA466" i="3"/>
  <c r="AC466" i="3" s="1"/>
  <c r="AB466" i="3"/>
  <c r="AD466" i="3" s="1"/>
  <c r="I720" i="3"/>
  <c r="X599" i="3"/>
  <c r="B600" i="3"/>
  <c r="AO749" i="3"/>
  <c r="Z417" i="3"/>
  <c r="I388" i="3"/>
  <c r="F644" i="3"/>
  <c r="W414" i="3"/>
  <c r="K389" i="3"/>
  <c r="F705" i="3"/>
  <c r="L787" i="3"/>
  <c r="G516" i="3"/>
  <c r="E459" i="3"/>
  <c r="I417" i="3"/>
  <c r="AO792" i="3"/>
  <c r="E788" i="3"/>
  <c r="L438" i="3"/>
  <c r="X696" i="3"/>
  <c r="AA732" i="3"/>
  <c r="AC732" i="3" s="1"/>
  <c r="B467" i="3"/>
  <c r="X415" i="3"/>
  <c r="K374" i="3"/>
  <c r="E626" i="3"/>
  <c r="X429" i="3"/>
  <c r="C778" i="3"/>
  <c r="F627" i="3"/>
  <c r="W657" i="3"/>
  <c r="AA673" i="3"/>
  <c r="H344" i="3"/>
  <c r="W363" i="3"/>
  <c r="I348" i="3"/>
  <c r="E536" i="3"/>
  <c r="J487" i="3"/>
  <c r="D448" i="3"/>
  <c r="B788" i="3"/>
  <c r="J814" i="3"/>
  <c r="P725" i="3"/>
  <c r="H448" i="3"/>
  <c r="AO670" i="3"/>
  <c r="Z385" i="3"/>
  <c r="Y385" i="3"/>
  <c r="G742" i="3"/>
  <c r="AA350" i="3"/>
  <c r="AO729" i="3"/>
  <c r="F784" i="3"/>
  <c r="E747" i="3"/>
  <c r="AO446" i="3"/>
  <c r="C485" i="3"/>
  <c r="D568" i="3"/>
  <c r="K384" i="3"/>
  <c r="W344" i="3"/>
  <c r="B515" i="3"/>
  <c r="Y410" i="3"/>
  <c r="B538" i="3"/>
  <c r="C410" i="3"/>
  <c r="AG554" i="3"/>
  <c r="X414" i="3"/>
  <c r="K707" i="3"/>
  <c r="G686" i="3"/>
  <c r="E684" i="3"/>
  <c r="F616" i="3"/>
  <c r="P597" i="3"/>
  <c r="Y405" i="3"/>
  <c r="X386" i="3"/>
  <c r="J794" i="3"/>
  <c r="D450" i="3"/>
  <c r="X383" i="3"/>
  <c r="G760" i="3"/>
  <c r="I586" i="3"/>
  <c r="F450" i="3"/>
  <c r="G626" i="3"/>
  <c r="Z443" i="3"/>
  <c r="F664" i="3"/>
  <c r="X768" i="3"/>
  <c r="B479" i="3"/>
  <c r="K710" i="3"/>
  <c r="G677" i="3"/>
  <c r="Y348" i="3"/>
  <c r="Z354" i="3"/>
  <c r="Z405" i="3"/>
  <c r="Y471" i="3"/>
  <c r="E702" i="3"/>
  <c r="F763" i="3"/>
  <c r="I785" i="3"/>
  <c r="AG803" i="3"/>
  <c r="G774" i="3"/>
  <c r="E739" i="3"/>
  <c r="H728" i="3"/>
  <c r="I428" i="3"/>
  <c r="AA434" i="3"/>
  <c r="H748" i="3"/>
  <c r="P745" i="3"/>
  <c r="B777" i="3"/>
  <c r="AB420" i="3"/>
  <c r="K510" i="3"/>
  <c r="I387" i="3"/>
  <c r="AO441" i="3"/>
  <c r="E815" i="3"/>
  <c r="AG819" i="3"/>
  <c r="W428" i="3"/>
  <c r="I335" i="3"/>
  <c r="I398" i="3"/>
  <c r="H622" i="3"/>
  <c r="D686" i="3"/>
  <c r="Y425" i="3"/>
  <c r="L791" i="3"/>
  <c r="W341" i="3"/>
  <c r="I722" i="3"/>
  <c r="X438" i="3"/>
  <c r="I671" i="3"/>
  <c r="AB410" i="3"/>
  <c r="AA648" i="3"/>
  <c r="G752" i="3"/>
  <c r="H612" i="3"/>
  <c r="Y409" i="3"/>
  <c r="I460" i="3"/>
  <c r="AA352" i="3"/>
  <c r="B773" i="3"/>
  <c r="G569" i="3"/>
  <c r="X379" i="3"/>
  <c r="C481" i="3"/>
  <c r="I409" i="3"/>
  <c r="X410" i="3"/>
  <c r="AA641" i="3"/>
  <c r="F834" i="3"/>
  <c r="Y364" i="3"/>
  <c r="W398" i="3"/>
  <c r="J667" i="3"/>
  <c r="K376" i="3"/>
  <c r="I626" i="3"/>
  <c r="J346" i="3"/>
  <c r="Y368" i="3"/>
  <c r="X416" i="3"/>
  <c r="L447" i="3"/>
  <c r="AB380" i="3"/>
  <c r="W434" i="3"/>
  <c r="I405" i="3"/>
  <c r="I367" i="3"/>
  <c r="G582" i="3"/>
  <c r="H745" i="3"/>
  <c r="AA590" i="3"/>
  <c r="AC590" i="3" s="1"/>
  <c r="P696" i="3"/>
  <c r="H649" i="3"/>
  <c r="Y417" i="3"/>
  <c r="C688" i="3"/>
  <c r="H431" i="3"/>
  <c r="J402" i="3"/>
  <c r="AB446" i="3"/>
  <c r="AD446" i="3" s="1"/>
  <c r="E643" i="3"/>
  <c r="F631" i="3"/>
  <c r="E522" i="3"/>
  <c r="H390" i="3"/>
  <c r="AA426" i="3"/>
  <c r="K747" i="3"/>
  <c r="G493" i="3"/>
  <c r="K691" i="3"/>
  <c r="AO728" i="3"/>
  <c r="AA371" i="3"/>
  <c r="AC371" i="3" s="1"/>
  <c r="F820" i="3"/>
  <c r="J686" i="3"/>
  <c r="K505" i="3"/>
  <c r="E691" i="3"/>
  <c r="L435" i="3"/>
  <c r="C443" i="3"/>
  <c r="K415" i="3"/>
  <c r="I400" i="3"/>
  <c r="D774" i="3"/>
  <c r="X390" i="3"/>
  <c r="D626" i="3"/>
  <c r="P437" i="3"/>
  <c r="H334" i="3"/>
  <c r="G623" i="3"/>
  <c r="AO740" i="3"/>
  <c r="W716" i="3"/>
  <c r="F787" i="3"/>
  <c r="G483" i="3"/>
  <c r="Y337" i="3"/>
  <c r="I506" i="3"/>
  <c r="AA429" i="3"/>
  <c r="H398" i="3"/>
  <c r="Y355" i="3"/>
  <c r="K465" i="3"/>
  <c r="H333" i="3"/>
  <c r="Z401" i="3"/>
  <c r="AG452" i="3"/>
  <c r="E579" i="3"/>
  <c r="K424" i="3"/>
  <c r="K502" i="3"/>
  <c r="U470" i="3"/>
  <c r="I423" i="3"/>
  <c r="J642" i="3"/>
  <c r="B798" i="3"/>
  <c r="Y388" i="3"/>
  <c r="E625" i="3"/>
  <c r="Z428" i="3"/>
  <c r="W360" i="3"/>
  <c r="U712" i="3"/>
  <c r="L516" i="3"/>
  <c r="L434" i="3"/>
  <c r="I333" i="3"/>
  <c r="F730" i="3"/>
  <c r="K615" i="3"/>
  <c r="B557" i="3"/>
  <c r="K693" i="3"/>
  <c r="K340" i="3"/>
  <c r="I430" i="3"/>
  <c r="Y354" i="3"/>
  <c r="G799" i="3"/>
  <c r="X339" i="3"/>
  <c r="E754" i="3"/>
  <c r="W540" i="3"/>
  <c r="I336" i="3"/>
  <c r="U433" i="3"/>
  <c r="I759" i="3"/>
  <c r="AB419" i="3"/>
  <c r="P502" i="3"/>
  <c r="P690" i="3"/>
  <c r="J596" i="3"/>
  <c r="H791" i="3"/>
  <c r="E475" i="3"/>
  <c r="P611" i="3"/>
  <c r="K353" i="3"/>
  <c r="AO807" i="3"/>
  <c r="W350" i="3"/>
  <c r="B650" i="3"/>
  <c r="I755" i="3"/>
  <c r="K362" i="3"/>
  <c r="J483" i="3"/>
  <c r="J384" i="3"/>
  <c r="I758" i="3"/>
  <c r="L450" i="3"/>
  <c r="H589" i="3"/>
  <c r="W708" i="3"/>
  <c r="AB642" i="3"/>
  <c r="AD642" i="3" s="1"/>
  <c r="K427" i="3"/>
  <c r="F749" i="3"/>
  <c r="H788" i="3"/>
  <c r="P726" i="3"/>
  <c r="D633" i="3"/>
  <c r="H460" i="3"/>
  <c r="K371" i="3"/>
  <c r="AO542" i="3"/>
  <c r="D828" i="3"/>
  <c r="C832" i="3"/>
  <c r="H429" i="3"/>
  <c r="D456" i="3"/>
  <c r="D700" i="3"/>
  <c r="J599" i="3"/>
  <c r="E828" i="3"/>
  <c r="D787" i="3"/>
  <c r="G610" i="3"/>
  <c r="H332" i="3"/>
  <c r="I359" i="3"/>
  <c r="W771" i="3"/>
  <c r="D780" i="3"/>
  <c r="J353" i="3"/>
  <c r="F501" i="3"/>
  <c r="I570" i="3"/>
  <c r="H434" i="3"/>
  <c r="P722" i="3"/>
  <c r="AA387" i="3"/>
  <c r="AO528" i="3"/>
  <c r="W401" i="3"/>
  <c r="AA378" i="3"/>
  <c r="B444" i="3"/>
  <c r="H596" i="3"/>
  <c r="U427" i="3"/>
  <c r="J683" i="3"/>
  <c r="AA334" i="3"/>
  <c r="AC334" i="3" s="1"/>
  <c r="U503" i="3"/>
  <c r="B786" i="3"/>
  <c r="F408" i="3"/>
  <c r="H516" i="3"/>
  <c r="C526" i="3"/>
  <c r="C630" i="3"/>
  <c r="C414" i="3"/>
  <c r="U530" i="3"/>
  <c r="I345" i="3"/>
  <c r="E760" i="3"/>
  <c r="J444" i="3"/>
  <c r="H407" i="3"/>
  <c r="F468" i="3"/>
  <c r="F601" i="3"/>
  <c r="X363" i="3"/>
  <c r="B552" i="3"/>
  <c r="H346" i="3"/>
  <c r="Z376" i="3"/>
  <c r="AA723" i="3"/>
  <c r="Z487" i="3"/>
  <c r="Z378" i="3"/>
  <c r="Y345" i="3"/>
  <c r="Z464" i="3"/>
  <c r="AO706" i="3"/>
  <c r="AO544" i="3"/>
  <c r="L519" i="3"/>
  <c r="X403" i="3"/>
  <c r="F420" i="3"/>
  <c r="J378" i="3"/>
  <c r="G695" i="3"/>
  <c r="G531" i="3"/>
  <c r="E791" i="3"/>
  <c r="G438" i="3"/>
  <c r="C516" i="3"/>
  <c r="Y442" i="3"/>
  <c r="E474" i="3"/>
  <c r="H385" i="3"/>
  <c r="Z374" i="3"/>
  <c r="K812" i="3"/>
  <c r="L618" i="3"/>
  <c r="Z574" i="3"/>
  <c r="W394" i="3"/>
  <c r="Z416" i="3"/>
  <c r="Z476" i="3"/>
  <c r="Y419" i="3"/>
  <c r="Y445" i="3"/>
  <c r="AA817" i="3"/>
  <c r="C823" i="3"/>
  <c r="C740" i="3"/>
  <c r="Z343" i="3"/>
  <c r="K448" i="3"/>
  <c r="AG421" i="3"/>
  <c r="C472" i="3"/>
  <c r="J368" i="3"/>
  <c r="I401" i="3"/>
  <c r="AA333" i="3"/>
  <c r="I583" i="3"/>
  <c r="P721" i="3"/>
  <c r="I715" i="3"/>
  <c r="K503" i="3"/>
  <c r="B425" i="3"/>
  <c r="AG623" i="3"/>
  <c r="Z772" i="3"/>
  <c r="G413" i="3"/>
  <c r="F734" i="3"/>
  <c r="AB337" i="3"/>
  <c r="F731" i="3"/>
  <c r="L600" i="3"/>
  <c r="I637" i="3"/>
  <c r="K522" i="3"/>
  <c r="K418" i="3"/>
  <c r="AB458" i="3"/>
  <c r="L794" i="3"/>
  <c r="D415" i="3"/>
  <c r="B427" i="3"/>
  <c r="K543" i="3"/>
  <c r="W340" i="3"/>
  <c r="C731" i="3"/>
  <c r="F707" i="3"/>
  <c r="AO727" i="3"/>
  <c r="K741" i="3"/>
  <c r="X365" i="3"/>
  <c r="C420" i="3"/>
  <c r="K647" i="3"/>
  <c r="H582" i="3"/>
  <c r="H731" i="3"/>
  <c r="I761" i="3"/>
  <c r="B416" i="3"/>
  <c r="AA385" i="3"/>
  <c r="C648" i="3"/>
  <c r="AB429" i="3"/>
  <c r="C644" i="3"/>
  <c r="H424" i="3"/>
  <c r="H675" i="3"/>
  <c r="AA396" i="3"/>
  <c r="AC396" i="3" s="1"/>
  <c r="AO791" i="3"/>
  <c r="F605" i="3"/>
  <c r="C422" i="3"/>
  <c r="B384" i="3"/>
  <c r="W356" i="3"/>
  <c r="K346" i="3"/>
  <c r="W423" i="3"/>
  <c r="P433" i="3"/>
  <c r="W386" i="3"/>
  <c r="B696" i="3"/>
  <c r="C523" i="3"/>
  <c r="J817" i="3"/>
  <c r="I792" i="3"/>
  <c r="J624" i="3"/>
  <c r="G685" i="3"/>
  <c r="AB452" i="3"/>
  <c r="AD452" i="3" s="1"/>
  <c r="W604" i="3"/>
  <c r="AB382" i="3"/>
  <c r="AD382" i="3" s="1"/>
  <c r="K723" i="3"/>
  <c r="E674" i="3"/>
  <c r="AO786" i="3"/>
  <c r="D765" i="3"/>
  <c r="W411" i="3"/>
  <c r="Y349" i="3"/>
  <c r="H583" i="3"/>
  <c r="Z430" i="3"/>
  <c r="G434" i="3"/>
  <c r="AO436" i="3"/>
  <c r="Y382" i="3"/>
  <c r="H393" i="3"/>
  <c r="J366" i="3"/>
  <c r="J377" i="3"/>
  <c r="AG515" i="3"/>
  <c r="AB392" i="3"/>
  <c r="AD392" i="3" s="1"/>
  <c r="J349" i="3"/>
  <c r="C432" i="3"/>
  <c r="F436" i="3"/>
  <c r="D589" i="3"/>
  <c r="I615" i="3"/>
  <c r="F776" i="3"/>
  <c r="F788" i="3"/>
  <c r="J419" i="3"/>
  <c r="I415" i="3"/>
  <c r="C796" i="3"/>
  <c r="D501" i="3"/>
  <c r="B561" i="3"/>
  <c r="W418" i="3"/>
  <c r="Z460" i="3"/>
  <c r="E700" i="3"/>
  <c r="L677" i="3"/>
  <c r="B408" i="3"/>
  <c r="C652" i="3"/>
  <c r="H763" i="3"/>
  <c r="J455" i="3"/>
  <c r="AO608" i="3"/>
  <c r="K632" i="3"/>
  <c r="E619" i="3"/>
  <c r="L578" i="3"/>
  <c r="J364" i="3"/>
  <c r="K487" i="3"/>
  <c r="E636" i="3"/>
  <c r="I411" i="3"/>
  <c r="U718" i="3"/>
  <c r="C501" i="3"/>
  <c r="G409" i="3"/>
  <c r="X423" i="3"/>
  <c r="E738" i="3"/>
  <c r="I611" i="3"/>
  <c r="H768" i="3"/>
  <c r="W429" i="3"/>
  <c r="E441" i="3"/>
  <c r="K431" i="3"/>
  <c r="AC692" i="3" l="1"/>
  <c r="AC586" i="3"/>
  <c r="AD761" i="3"/>
  <c r="AC809" i="3"/>
  <c r="AC754" i="3"/>
  <c r="AC614" i="3"/>
  <c r="AD716" i="3"/>
  <c r="AC753" i="3"/>
  <c r="AD610" i="3"/>
  <c r="AD676" i="3"/>
  <c r="AC544" i="3"/>
  <c r="AD573" i="3"/>
  <c r="AD524" i="3"/>
  <c r="AC676" i="3"/>
  <c r="AC691" i="3"/>
  <c r="AD819" i="3"/>
  <c r="AC560" i="3"/>
  <c r="AD703" i="3"/>
  <c r="AC798" i="3"/>
  <c r="AD692" i="3"/>
  <c r="AD544" i="3"/>
  <c r="E771" i="3"/>
  <c r="AD495" i="3"/>
  <c r="AC495" i="3"/>
  <c r="AC748" i="3"/>
  <c r="W704" i="3"/>
  <c r="AI705" i="3"/>
  <c r="AI442" i="3"/>
  <c r="AK390" i="3"/>
  <c r="AL584" i="3"/>
  <c r="AK757" i="3"/>
  <c r="AK770" i="3"/>
  <c r="AK359" i="3"/>
  <c r="AK655" i="3"/>
  <c r="AL672" i="3"/>
  <c r="AI458" i="3"/>
  <c r="AI640" i="3"/>
  <c r="AI509" i="3"/>
  <c r="AI306" i="3"/>
  <c r="AI800" i="3"/>
  <c r="AI368" i="3"/>
  <c r="AI749" i="3"/>
  <c r="AK393" i="3"/>
  <c r="AI700" i="3"/>
  <c r="AK829" i="3"/>
  <c r="AK692" i="3"/>
  <c r="AI389" i="3"/>
  <c r="AI811" i="3"/>
  <c r="AL755" i="3"/>
  <c r="AK779" i="3"/>
  <c r="AK513" i="3"/>
  <c r="AK492" i="3"/>
  <c r="AL553" i="3"/>
  <c r="AK811" i="3"/>
  <c r="AI441" i="3"/>
  <c r="AK762" i="3"/>
  <c r="AK442" i="3"/>
  <c r="AI535" i="3"/>
  <c r="AL619" i="3"/>
  <c r="AK702" i="3"/>
  <c r="AL457" i="3"/>
  <c r="AK577" i="3"/>
  <c r="AK322" i="3"/>
  <c r="AL558" i="3"/>
  <c r="AL758" i="3"/>
  <c r="AI699" i="3"/>
  <c r="AL591" i="3"/>
  <c r="AK552" i="3"/>
  <c r="AI832" i="3"/>
  <c r="AK566" i="3"/>
  <c r="AI578" i="3"/>
  <c r="AK320" i="3"/>
  <c r="AK769" i="3"/>
  <c r="AL832" i="3"/>
  <c r="AK293" i="3"/>
  <c r="AK775" i="3"/>
  <c r="AK634" i="3"/>
  <c r="AI343" i="3"/>
  <c r="AI518" i="3"/>
  <c r="AI363" i="3"/>
  <c r="AL822" i="3"/>
  <c r="AK773" i="3"/>
  <c r="AL313" i="3"/>
  <c r="AL407" i="3"/>
  <c r="AI746" i="3"/>
  <c r="AL609" i="3"/>
  <c r="AK406" i="3"/>
  <c r="AI612" i="3"/>
  <c r="AI353" i="3"/>
  <c r="AI354" i="3"/>
  <c r="AI833" i="3"/>
  <c r="AL462" i="3"/>
  <c r="AL596" i="3"/>
  <c r="AI606" i="3"/>
  <c r="AK493" i="3"/>
  <c r="AI481" i="3"/>
  <c r="AK363" i="3"/>
  <c r="AL603" i="3"/>
  <c r="AI511" i="3"/>
  <c r="AL831" i="3"/>
  <c r="AK286" i="3"/>
  <c r="AL492" i="3"/>
  <c r="AL634" i="3"/>
  <c r="AK640" i="3"/>
  <c r="AL687" i="3"/>
  <c r="AI735" i="3"/>
  <c r="AL479" i="3"/>
  <c r="AL549" i="3"/>
  <c r="AK707" i="3"/>
  <c r="AI285" i="3"/>
  <c r="AK805" i="3"/>
  <c r="AK788" i="3"/>
  <c r="AL794" i="3"/>
  <c r="AK571" i="3"/>
  <c r="AK798" i="3"/>
  <c r="AL542" i="3"/>
  <c r="AK715" i="3"/>
  <c r="AL297" i="3"/>
  <c r="AL565" i="3"/>
  <c r="AL563" i="3"/>
  <c r="AK449" i="3"/>
  <c r="AI575" i="3"/>
  <c r="AL722" i="3"/>
  <c r="AI675" i="3"/>
  <c r="AI829" i="3"/>
  <c r="AK699" i="3"/>
  <c r="AI366" i="3"/>
  <c r="AI797" i="3"/>
  <c r="AL818" i="3"/>
  <c r="AL352" i="3"/>
  <c r="AI604" i="3"/>
  <c r="AK510" i="3"/>
  <c r="AK706" i="3"/>
  <c r="AL561" i="3"/>
  <c r="AL647" i="3"/>
  <c r="AL288" i="3"/>
  <c r="AK575" i="3"/>
  <c r="AL639" i="3"/>
  <c r="AK290" i="3"/>
  <c r="AK764" i="3"/>
  <c r="AK705" i="3"/>
  <c r="AK590" i="3"/>
  <c r="AL440" i="3"/>
  <c r="AK642" i="3"/>
  <c r="AI529" i="3"/>
  <c r="AI515" i="3"/>
  <c r="AL623" i="3"/>
  <c r="AI507" i="3"/>
  <c r="AL574" i="3"/>
  <c r="AL466" i="3"/>
  <c r="AL725" i="3"/>
  <c r="AL447" i="3"/>
  <c r="AK458" i="3"/>
  <c r="AL693" i="3"/>
  <c r="AL529" i="3"/>
  <c r="AK616" i="3"/>
  <c r="AL474" i="3"/>
  <c r="AI429" i="3"/>
  <c r="AK325" i="3"/>
  <c r="AK370" i="3"/>
  <c r="AI372" i="3"/>
  <c r="AI539" i="3"/>
  <c r="AI465" i="3"/>
  <c r="AI291" i="3"/>
  <c r="AI702" i="3"/>
  <c r="AL628" i="3"/>
  <c r="AK626" i="3"/>
  <c r="AL653" i="3"/>
  <c r="AI743" i="3"/>
  <c r="AK579" i="3"/>
  <c r="AK526" i="3"/>
  <c r="AL434" i="3"/>
  <c r="AL465" i="3"/>
  <c r="AK537" i="3"/>
  <c r="AK466" i="3"/>
  <c r="AL578" i="3"/>
  <c r="AL472" i="3"/>
  <c r="AI467" i="3"/>
  <c r="AI357" i="3"/>
  <c r="AI779" i="3"/>
  <c r="AK345" i="3"/>
  <c r="AI815" i="3"/>
  <c r="AL317" i="3"/>
  <c r="AI719" i="3"/>
  <c r="AL363" i="3"/>
  <c r="AI472" i="3"/>
  <c r="AL779" i="3"/>
  <c r="AK587" i="3"/>
  <c r="AL339" i="3"/>
  <c r="AL743" i="3"/>
  <c r="AI555" i="3"/>
  <c r="AL509" i="3"/>
  <c r="AI823" i="3"/>
  <c r="AK408" i="3"/>
  <c r="AI557" i="3"/>
  <c r="AL426" i="3"/>
  <c r="AI623" i="3"/>
  <c r="AL368" i="3"/>
  <c r="AK632" i="3"/>
  <c r="AL632" i="3"/>
  <c r="AK720" i="3"/>
  <c r="AK335" i="3"/>
  <c r="AI624" i="3"/>
  <c r="AL516" i="3"/>
  <c r="AI419" i="3"/>
  <c r="AL355" i="3"/>
  <c r="AI394" i="3"/>
  <c r="AK396" i="3"/>
  <c r="AK809" i="3"/>
  <c r="AK381" i="3"/>
  <c r="AK771" i="3"/>
  <c r="AL643" i="3"/>
  <c r="AK476" i="3"/>
  <c r="AK455" i="3"/>
  <c r="AK477" i="3"/>
  <c r="AK353" i="3"/>
  <c r="AI608" i="3"/>
  <c r="AI303" i="3"/>
  <c r="AK586" i="3"/>
  <c r="AL412" i="3"/>
  <c r="AK644" i="3"/>
  <c r="AL373" i="3"/>
  <c r="AL768" i="3"/>
  <c r="AK747" i="3"/>
  <c r="AI371" i="3"/>
  <c r="AK703" i="3"/>
  <c r="AI794" i="3"/>
  <c r="AL453" i="3"/>
  <c r="AI804" i="3"/>
  <c r="AL322" i="3"/>
  <c r="AL521" i="3"/>
  <c r="AL308" i="3"/>
  <c r="AK682" i="3"/>
  <c r="AI761" i="3"/>
  <c r="AL683" i="3"/>
  <c r="AI437" i="3"/>
  <c r="AL395" i="3"/>
  <c r="AI355" i="3"/>
  <c r="AI688" i="3"/>
  <c r="AI403" i="3"/>
  <c r="AI741" i="3"/>
  <c r="AK433" i="3"/>
  <c r="AK429" i="3"/>
  <c r="AL706" i="3"/>
  <c r="AI570" i="3"/>
  <c r="AL408" i="3"/>
  <c r="AL660" i="3"/>
  <c r="AK317" i="3"/>
  <c r="AL621" i="3"/>
  <c r="AI760" i="3"/>
  <c r="AI500" i="3"/>
  <c r="AK777" i="3"/>
  <c r="AK421" i="3"/>
  <c r="AI351" i="3"/>
  <c r="AL387" i="3"/>
  <c r="AL791" i="3"/>
  <c r="AK310" i="3"/>
  <c r="AL435" i="3"/>
  <c r="AI673" i="3"/>
  <c r="AL548" i="3"/>
  <c r="AL690" i="3"/>
  <c r="AL532" i="3"/>
  <c r="AI513" i="3"/>
  <c r="AL579" i="3"/>
  <c r="AL358" i="3"/>
  <c r="AI602" i="3"/>
  <c r="AL786" i="3"/>
  <c r="AK650" i="3"/>
  <c r="AK321" i="3"/>
  <c r="AK355" i="3"/>
  <c r="AI461" i="3"/>
  <c r="AK297" i="3"/>
  <c r="AK693" i="3"/>
  <c r="AK416" i="3"/>
  <c r="AL547" i="3"/>
  <c r="AK772" i="3"/>
  <c r="AI595" i="3"/>
  <c r="AL802" i="3"/>
  <c r="AI704" i="3"/>
  <c r="AL409" i="3"/>
  <c r="AI791" i="3"/>
  <c r="AL761" i="3"/>
  <c r="AL360" i="3"/>
  <c r="AI643" i="3"/>
  <c r="AL622" i="3"/>
  <c r="AK549" i="3"/>
  <c r="AK548" i="3"/>
  <c r="AI380" i="3"/>
  <c r="AI796" i="3"/>
  <c r="AI583" i="3"/>
  <c r="AL657" i="3"/>
  <c r="AL356" i="3"/>
  <c r="AK700" i="3"/>
  <c r="AL748" i="3"/>
  <c r="AK584" i="3"/>
  <c r="AL695" i="3"/>
  <c r="AL411" i="3"/>
  <c r="AL482" i="3"/>
  <c r="AL568" i="3"/>
  <c r="AK711" i="3"/>
  <c r="AK825" i="3"/>
  <c r="AK316" i="3"/>
  <c r="AI715" i="3"/>
  <c r="AK380" i="3"/>
  <c r="AI714" i="3"/>
  <c r="AL684" i="3"/>
  <c r="AI626" i="3"/>
  <c r="AL696" i="3"/>
  <c r="AL582" i="3"/>
  <c r="AI658" i="3"/>
  <c r="AL671" i="3"/>
  <c r="AK437" i="3"/>
  <c r="AL527" i="3"/>
  <c r="AK491" i="3"/>
  <c r="AI600" i="3"/>
  <c r="AL675" i="3"/>
  <c r="AK787" i="3"/>
  <c r="AL805" i="3"/>
  <c r="AK614" i="3"/>
  <c r="AI733" i="3"/>
  <c r="AI333" i="3"/>
  <c r="AK365" i="3"/>
  <c r="AI548" i="3"/>
  <c r="AI452" i="3"/>
  <c r="AI593" i="3"/>
  <c r="AI376" i="3"/>
  <c r="AK488" i="3"/>
  <c r="AI678" i="3"/>
  <c r="AL489" i="3"/>
  <c r="AK615" i="3"/>
  <c r="AL490" i="3"/>
  <c r="AK450" i="3"/>
  <c r="AK463" i="3"/>
  <c r="AK804" i="3"/>
  <c r="AL808" i="3"/>
  <c r="AL764" i="3"/>
  <c r="AI669" i="3"/>
  <c r="AL304" i="3"/>
  <c r="AI503" i="3"/>
  <c r="AK486" i="3"/>
  <c r="AL503" i="3"/>
  <c r="AK299" i="3"/>
  <c r="AK404" i="3"/>
  <c r="AI579" i="3"/>
  <c r="AI316" i="3"/>
  <c r="AI703" i="3"/>
  <c r="AI350" i="3"/>
  <c r="AK603" i="3"/>
  <c r="AL829" i="3"/>
  <c r="AL347" i="3"/>
  <c r="AK635" i="3"/>
  <c r="AL364" i="3"/>
  <c r="AI532" i="3"/>
  <c r="AK601" i="3"/>
  <c r="AI432" i="3"/>
  <c r="AI615" i="3"/>
  <c r="AK780" i="3"/>
  <c r="AI808" i="3"/>
  <c r="AL394" i="3"/>
  <c r="AL666" i="3"/>
  <c r="AL720" i="3"/>
  <c r="AK832" i="3"/>
  <c r="AI356" i="3"/>
  <c r="AK453" i="3"/>
  <c r="AL473" i="3"/>
  <c r="AI745" i="3"/>
  <c r="AL576" i="3"/>
  <c r="AL811" i="3"/>
  <c r="AL333" i="3"/>
  <c r="AK402" i="3"/>
  <c r="AK745" i="3"/>
  <c r="AL349" i="3"/>
  <c r="AL377" i="3"/>
  <c r="AI795" i="3"/>
  <c r="AL357" i="3"/>
  <c r="AL620" i="3"/>
  <c r="AK521" i="3"/>
  <c r="AI360" i="3"/>
  <c r="AK653" i="3"/>
  <c r="AK636" i="3"/>
  <c r="AL300" i="3"/>
  <c r="AI690" i="3"/>
  <c r="AL287" i="3"/>
  <c r="AK509" i="3"/>
  <c r="AI821" i="3"/>
  <c r="AK362" i="3"/>
  <c r="AI788" i="3"/>
  <c r="AL729" i="3"/>
  <c r="AL341" i="3"/>
  <c r="AK723" i="3"/>
  <c r="AL724" i="3"/>
  <c r="AL471" i="3"/>
  <c r="AL721" i="3"/>
  <c r="AI445" i="3"/>
  <c r="AK669" i="3"/>
  <c r="AL640" i="3"/>
  <c r="AI698" i="3"/>
  <c r="AL290" i="3"/>
  <c r="AL750" i="3"/>
  <c r="AK781" i="3"/>
  <c r="AI694" i="3"/>
  <c r="AI460" i="3"/>
  <c r="AI293" i="3"/>
  <c r="AI568" i="3"/>
  <c r="AL430" i="3"/>
  <c r="AI682" i="3"/>
  <c r="AK462" i="3"/>
  <c r="AK658" i="3"/>
  <c r="AK697" i="3"/>
  <c r="AL505" i="3"/>
  <c r="AL326" i="3"/>
  <c r="AI482" i="3"/>
  <c r="AI667" i="3"/>
  <c r="AI299" i="3"/>
  <c r="AK311" i="3"/>
  <c r="AI367" i="3"/>
  <c r="AL731" i="3"/>
  <c r="AK776" i="3"/>
  <c r="AL335" i="3"/>
  <c r="AK572" i="3"/>
  <c r="AK496" i="3"/>
  <c r="AL646" i="3"/>
  <c r="AL772" i="3"/>
  <c r="AL354" i="3"/>
  <c r="AL390" i="3"/>
  <c r="AL691" i="3"/>
  <c r="AI330" i="3"/>
  <c r="AI817" i="3"/>
  <c r="AL686" i="3"/>
  <c r="AK826" i="3"/>
  <c r="AK494" i="3"/>
  <c r="AL444" i="3"/>
  <c r="AI536" i="3"/>
  <c r="AK784" i="3"/>
  <c r="AI722" i="3"/>
  <c r="AK401" i="3"/>
  <c r="AL318" i="3"/>
  <c r="AI609" i="3"/>
  <c r="AK480" i="3"/>
  <c r="AL513" i="3"/>
  <c r="AL307" i="3"/>
  <c r="AL778" i="3"/>
  <c r="AI616" i="3"/>
  <c r="AL461" i="3"/>
  <c r="AI657" i="3"/>
  <c r="AI499" i="3"/>
  <c r="AL562" i="3"/>
  <c r="AK830" i="3"/>
  <c r="AK618" i="3"/>
  <c r="AI430" i="3"/>
  <c r="AK813" i="3"/>
  <c r="AK761" i="3"/>
  <c r="AL769" i="3"/>
  <c r="AI496" i="3"/>
  <c r="AK570" i="3"/>
  <c r="AL601" i="3"/>
  <c r="AK610" i="3"/>
  <c r="AL824" i="3"/>
  <c r="AK688" i="3"/>
  <c r="AL367" i="3"/>
  <c r="AL315" i="3"/>
  <c r="AI828" i="3"/>
  <c r="AK817" i="3"/>
  <c r="AI487" i="3"/>
  <c r="AI451" i="3"/>
  <c r="AK441" i="3"/>
  <c r="AK318" i="3"/>
  <c r="AL537" i="3"/>
  <c r="AI802" i="3"/>
  <c r="AL630" i="3"/>
  <c r="AL522" i="3"/>
  <c r="AI475" i="3"/>
  <c r="AI814" i="3"/>
  <c r="AI434" i="3"/>
  <c r="AL330" i="3"/>
  <c r="AI589" i="3"/>
  <c r="AI776" i="3"/>
  <c r="AL519" i="3"/>
  <c r="AK619" i="3"/>
  <c r="AI332" i="3"/>
  <c r="AI731" i="3"/>
  <c r="AL681" i="3"/>
  <c r="AK728" i="3"/>
  <c r="AK409" i="3"/>
  <c r="AI323" i="3"/>
  <c r="AI457" i="3"/>
  <c r="AL379" i="3"/>
  <c r="AL458" i="3"/>
  <c r="AK319" i="3"/>
  <c r="AL314" i="3"/>
  <c r="AK605" i="3"/>
  <c r="AL730" i="3"/>
  <c r="AL752" i="3"/>
  <c r="AL717" i="3"/>
  <c r="AK569" i="3"/>
  <c r="AK314" i="3"/>
  <c r="AL600" i="3"/>
  <c r="AK749" i="3"/>
  <c r="AL573" i="3"/>
  <c r="AI679" i="3"/>
  <c r="AL319" i="3"/>
  <c r="AL499" i="3"/>
  <c r="AI295" i="3"/>
  <c r="AK597" i="3"/>
  <c r="AK411" i="3"/>
  <c r="AK400" i="3"/>
  <c r="AI810" i="3"/>
  <c r="AL709" i="3"/>
  <c r="AI495" i="3"/>
  <c r="AL627" i="3"/>
  <c r="AL406" i="3"/>
  <c r="AK639" i="3"/>
  <c r="AL488" i="3"/>
  <c r="AI739" i="3"/>
  <c r="AK418" i="3"/>
  <c r="AK344" i="3"/>
  <c r="AK741" i="3"/>
  <c r="AK801" i="3"/>
  <c r="AK483" i="3"/>
  <c r="AK532" i="3"/>
  <c r="AL403" i="3"/>
  <c r="AL732" i="3"/>
  <c r="AL788" i="3"/>
  <c r="AI558" i="3"/>
  <c r="AI732" i="3"/>
  <c r="AI562" i="3"/>
  <c r="AL703" i="3"/>
  <c r="AI541" i="3"/>
  <c r="AL493" i="3"/>
  <c r="AL739" i="3"/>
  <c r="AL413" i="3"/>
  <c r="AI686" i="3"/>
  <c r="AI531" i="3"/>
  <c r="AK329" i="3"/>
  <c r="AI566" i="3"/>
  <c r="AK736" i="3"/>
  <c r="AL520" i="3"/>
  <c r="AL789" i="3"/>
  <c r="AI321" i="3"/>
  <c r="AK694" i="3"/>
  <c r="AL567" i="3"/>
  <c r="AL715" i="3"/>
  <c r="AI533" i="3"/>
  <c r="AL575" i="3"/>
  <c r="AL759" i="3"/>
  <c r="AL833" i="3"/>
  <c r="AK695" i="3"/>
  <c r="AI464" i="3"/>
  <c r="AL324" i="3"/>
  <c r="AL742" i="3"/>
  <c r="AI572" i="3"/>
  <c r="AK377" i="3"/>
  <c r="AL420" i="3"/>
  <c r="AI563" i="3"/>
  <c r="AI287" i="3"/>
  <c r="AI793" i="3"/>
  <c r="AL787" i="3"/>
  <c r="AI522" i="3"/>
  <c r="AI377" i="3"/>
  <c r="AL756" i="3"/>
  <c r="AK490" i="3"/>
  <c r="AI498" i="3"/>
  <c r="AI344" i="3"/>
  <c r="AK754" i="3"/>
  <c r="AI546" i="3"/>
  <c r="AL807" i="3"/>
  <c r="AL749" i="3"/>
  <c r="AI825" i="3"/>
  <c r="AL329" i="3"/>
  <c r="AI775" i="3"/>
  <c r="AL812" i="3"/>
  <c r="AK349" i="3"/>
  <c r="AI315" i="3"/>
  <c r="AK534" i="3"/>
  <c r="AK431" i="3"/>
  <c r="AK366" i="3"/>
  <c r="AL592" i="3"/>
  <c r="AK774" i="3"/>
  <c r="AL331" i="3"/>
  <c r="AI641" i="3"/>
  <c r="AL491" i="3"/>
  <c r="AK446" i="3"/>
  <c r="AI340" i="3"/>
  <c r="AL814" i="3"/>
  <c r="AK413" i="3"/>
  <c r="AL508" i="3"/>
  <c r="AI387" i="3"/>
  <c r="AL626" i="3"/>
  <c r="AI559" i="3"/>
  <c r="AL810" i="3"/>
  <c r="AI551" i="3"/>
  <c r="AI438" i="3"/>
  <c r="AK608" i="3"/>
  <c r="AI415" i="3"/>
  <c r="AI552" i="3"/>
  <c r="AL823" i="3"/>
  <c r="AI456" i="3"/>
  <c r="AK434" i="3"/>
  <c r="AL469" i="3"/>
  <c r="AI695" i="3"/>
  <c r="AK547" i="3"/>
  <c r="AK679" i="3"/>
  <c r="AL790" i="3"/>
  <c r="AK554" i="3"/>
  <c r="AL518" i="3"/>
  <c r="AI819" i="3"/>
  <c r="AI412" i="3"/>
  <c r="AK595" i="3"/>
  <c r="AK674" i="3"/>
  <c r="AI574" i="3"/>
  <c r="AI341" i="3"/>
  <c r="AI672" i="3"/>
  <c r="AL777" i="3"/>
  <c r="AL311" i="3"/>
  <c r="AI708" i="3"/>
  <c r="AL384" i="3"/>
  <c r="AK709" i="3"/>
  <c r="AK395" i="3"/>
  <c r="AL711" i="3"/>
  <c r="AI537" i="3"/>
  <c r="AK338" i="3"/>
  <c r="AI620" i="3"/>
  <c r="AI374" i="3"/>
  <c r="AI656" i="3"/>
  <c r="AK378" i="3"/>
  <c r="AL580" i="3"/>
  <c r="AI594" i="3"/>
  <c r="AK436" i="3"/>
  <c r="AL293" i="3"/>
  <c r="AK405" i="3"/>
  <c r="AK500" i="3"/>
  <c r="AK665" i="3"/>
  <c r="AL604" i="3"/>
  <c r="AI571" i="3"/>
  <c r="AL602" i="3"/>
  <c r="AK795" i="3"/>
  <c r="AK511" i="3"/>
  <c r="AK737" i="3"/>
  <c r="AL515" i="3"/>
  <c r="AL665" i="3"/>
  <c r="AI524" i="3"/>
  <c r="AK330" i="3"/>
  <c r="AK445" i="3"/>
  <c r="AI772" i="3"/>
  <c r="AL775" i="3"/>
  <c r="AL781" i="3"/>
  <c r="AK341" i="3"/>
  <c r="AL381" i="3"/>
  <c r="AL350" i="3"/>
  <c r="AL312" i="3"/>
  <c r="AK469" i="3"/>
  <c r="AK588" i="3"/>
  <c r="AL701" i="3"/>
  <c r="AK609" i="3"/>
  <c r="AL581" i="3"/>
  <c r="AI418" i="3"/>
  <c r="AI324" i="3"/>
  <c r="AL688" i="3"/>
  <c r="AI471" i="3"/>
  <c r="AL431" i="3"/>
  <c r="AI805" i="3"/>
  <c r="AI662" i="3"/>
  <c r="AI573" i="3"/>
  <c r="AI334" i="3"/>
  <c r="AK663" i="3"/>
  <c r="AL353" i="3"/>
  <c r="AK567" i="3"/>
  <c r="AK505" i="3"/>
  <c r="AK645" i="3"/>
  <c r="AK815" i="3"/>
  <c r="AK497" i="3"/>
  <c r="AK623" i="3"/>
  <c r="AL656" i="3"/>
  <c r="AK651" i="3"/>
  <c r="AL343" i="3"/>
  <c r="AI587" i="3"/>
  <c r="AK560" i="3"/>
  <c r="AK447" i="3"/>
  <c r="AI762" i="3"/>
  <c r="AK612" i="3"/>
  <c r="AL714" i="3"/>
  <c r="AI716" i="3"/>
  <c r="AL594" i="3"/>
  <c r="AK467" i="3"/>
  <c r="AK686" i="3"/>
  <c r="AI421" i="3"/>
  <c r="AI556" i="3"/>
  <c r="AL338" i="3"/>
  <c r="AK339" i="3"/>
  <c r="AI783" i="3"/>
  <c r="AL443" i="3"/>
  <c r="AL336" i="3"/>
  <c r="AI618" i="3"/>
  <c r="AK673" i="3"/>
  <c r="AK734" i="3"/>
  <c r="AK507" i="3"/>
  <c r="AL439" i="3"/>
  <c r="AL449" i="3"/>
  <c r="AI649" i="3"/>
  <c r="AK600" i="3"/>
  <c r="AK718" i="3"/>
  <c r="AI491" i="3"/>
  <c r="AK712" i="3"/>
  <c r="AL667" i="3"/>
  <c r="AK785" i="3"/>
  <c r="AL820" i="3"/>
  <c r="AL682" i="3"/>
  <c r="AK481" i="3"/>
  <c r="AI664" i="3"/>
  <c r="AI550" i="3"/>
  <c r="AL569" i="3"/>
  <c r="AK536" i="3"/>
  <c r="AK556" i="3"/>
  <c r="AK508" i="3"/>
  <c r="AI742" i="3"/>
  <c r="AK313" i="3"/>
  <c r="AK690" i="3"/>
  <c r="AK792" i="3"/>
  <c r="AL480" i="3"/>
  <c r="AI501" i="3"/>
  <c r="AL374" i="3"/>
  <c r="AL583" i="3"/>
  <c r="AK478" i="3"/>
  <c r="AI770" i="3"/>
  <c r="AK391" i="3"/>
  <c r="AI647" i="3"/>
  <c r="AK625" i="3"/>
  <c r="AL797" i="3"/>
  <c r="AL633" i="3"/>
  <c r="AI642" i="3"/>
  <c r="AL589" i="3"/>
  <c r="AI459" i="3"/>
  <c r="AL662" i="3"/>
  <c r="AL796" i="3"/>
  <c r="AK302" i="3"/>
  <c r="AI455" i="3"/>
  <c r="AK719" i="3"/>
  <c r="AI399" i="3"/>
  <c r="AK624" i="3"/>
  <c r="AL425" i="3"/>
  <c r="AK724" i="3"/>
  <c r="AL828" i="3"/>
  <c r="AL410" i="3"/>
  <c r="AI790" i="3"/>
  <c r="AI462" i="3"/>
  <c r="AI553" i="3"/>
  <c r="AL310" i="3"/>
  <c r="AL754" i="3"/>
  <c r="AK738" i="3"/>
  <c r="AL415" i="3"/>
  <c r="AI653" i="3"/>
  <c r="AL827" i="3"/>
  <c r="AL417" i="3"/>
  <c r="AI685" i="3"/>
  <c r="AL362" i="3"/>
  <c r="AI369" i="3"/>
  <c r="AI378" i="3"/>
  <c r="AI619" i="3"/>
  <c r="AI744" i="3"/>
  <c r="AI727" i="3"/>
  <c r="AL819" i="3"/>
  <c r="AK786" i="3"/>
  <c r="AL517" i="3"/>
  <c r="AL416" i="3"/>
  <c r="AI668" i="3"/>
  <c r="AL378" i="3"/>
  <c r="AI476" i="3"/>
  <c r="AL487" i="3"/>
  <c r="AK464" i="3"/>
  <c r="AK524" i="3"/>
  <c r="AL605" i="3"/>
  <c r="AI325" i="3"/>
  <c r="AI408" i="3"/>
  <c r="AL692" i="3"/>
  <c r="AK430" i="3"/>
  <c r="AI473" i="3"/>
  <c r="AL478" i="3"/>
  <c r="AI740" i="3"/>
  <c r="AL423" i="3"/>
  <c r="AK398" i="3"/>
  <c r="AK592" i="3"/>
  <c r="AL332" i="3"/>
  <c r="AI506" i="3"/>
  <c r="AL676" i="3"/>
  <c r="AI720" i="3"/>
  <c r="AI713" i="3"/>
  <c r="AK307" i="3"/>
  <c r="AK828" i="3"/>
  <c r="AI307" i="3"/>
  <c r="AI544" i="3"/>
  <c r="AK385" i="3"/>
  <c r="AI347" i="3"/>
  <c r="AK790" i="3"/>
  <c r="AL386" i="3"/>
  <c r="AK746" i="3"/>
  <c r="AL635" i="3"/>
  <c r="AI402" i="3"/>
  <c r="AL735" i="3"/>
  <c r="AI530" i="3"/>
  <c r="AL460" i="3"/>
  <c r="AK376" i="3"/>
  <c r="AI484" i="3"/>
  <c r="AL718" i="3"/>
  <c r="AI338" i="3"/>
  <c r="AL392" i="3"/>
  <c r="AL708" i="3"/>
  <c r="AI693" i="3"/>
  <c r="AI319" i="3"/>
  <c r="AK758" i="3"/>
  <c r="AI710" i="3"/>
  <c r="AL726" i="3"/>
  <c r="AL618" i="3"/>
  <c r="AI629" i="3"/>
  <c r="AI286" i="3"/>
  <c r="AI681" i="3"/>
  <c r="AL556" i="3"/>
  <c r="AK415" i="3"/>
  <c r="AK482" i="3"/>
  <c r="AL816" i="3"/>
  <c r="AI613" i="3"/>
  <c r="AL654" i="3"/>
  <c r="AK602" i="3"/>
  <c r="AL697" i="3"/>
  <c r="AL783" i="3"/>
  <c r="AK675" i="3"/>
  <c r="AI423" i="3"/>
  <c r="AK698" i="3"/>
  <c r="AI767" i="3"/>
  <c r="AI393" i="3"/>
  <c r="AI834" i="3"/>
  <c r="AI601" i="3"/>
  <c r="AL530" i="3"/>
  <c r="AL616" i="3"/>
  <c r="AI326" i="3"/>
  <c r="AL351" i="3"/>
  <c r="AK821" i="3"/>
  <c r="AL399" i="3"/>
  <c r="AK735" i="3"/>
  <c r="AK360" i="3"/>
  <c r="AI586" i="3"/>
  <c r="AL613" i="3"/>
  <c r="AL345" i="3"/>
  <c r="AI576" i="3"/>
  <c r="AL586" i="3"/>
  <c r="AL774" i="3"/>
  <c r="AL685" i="3"/>
  <c r="AK326" i="3"/>
  <c r="AI478" i="3"/>
  <c r="AK460" i="3"/>
  <c r="AK544" i="3"/>
  <c r="AI505" i="3"/>
  <c r="AK444" i="3"/>
  <c r="AK501" i="3"/>
  <c r="AL673" i="3"/>
  <c r="AK783" i="3"/>
  <c r="AI540" i="3"/>
  <c r="AL815" i="3"/>
  <c r="AL427" i="3"/>
  <c r="AI689" i="3"/>
  <c r="AK793" i="3"/>
  <c r="AI677" i="3"/>
  <c r="AI592" i="3"/>
  <c r="AK423" i="3"/>
  <c r="AL727" i="3"/>
  <c r="AL641" i="3"/>
  <c r="AL531" i="3"/>
  <c r="AK683" i="3"/>
  <c r="AK578" i="3"/>
  <c r="AI766" i="3"/>
  <c r="AI806" i="3"/>
  <c r="AI824" i="3"/>
  <c r="AL538" i="3"/>
  <c r="AK410" i="3"/>
  <c r="AL306" i="3"/>
  <c r="AK807" i="3"/>
  <c r="AK733" i="3"/>
  <c r="AK443" i="3"/>
  <c r="AK803" i="3"/>
  <c r="AI588" i="3"/>
  <c r="AL607" i="3"/>
  <c r="AI520" i="3"/>
  <c r="AL436" i="3"/>
  <c r="AL572" i="3"/>
  <c r="AK685" i="3"/>
  <c r="AK629" i="3"/>
  <c r="AI598" i="3"/>
  <c r="AL365" i="3"/>
  <c r="AI320" i="3"/>
  <c r="AL625" i="3"/>
  <c r="AL388" i="3"/>
  <c r="AI528" i="3"/>
  <c r="AK495" i="3"/>
  <c r="AI635" i="3"/>
  <c r="AL524" i="3"/>
  <c r="AL375" i="3"/>
  <c r="AI454" i="3"/>
  <c r="AI728" i="3"/>
  <c r="AK407" i="3"/>
  <c r="AK304" i="3"/>
  <c r="AK287" i="3"/>
  <c r="AK474" i="3"/>
  <c r="AI322" i="3"/>
  <c r="AL664" i="3"/>
  <c r="AL614" i="3"/>
  <c r="AK414" i="3"/>
  <c r="AL767" i="3"/>
  <c r="AK810" i="3"/>
  <c r="AL512" i="3"/>
  <c r="AK727" i="3"/>
  <c r="AK680" i="3"/>
  <c r="AL668" i="3"/>
  <c r="AK527" i="3"/>
  <c r="AL705" i="3"/>
  <c r="AL669" i="3"/>
  <c r="AI519" i="3"/>
  <c r="AK439" i="3"/>
  <c r="AI364" i="3"/>
  <c r="AI665" i="3"/>
  <c r="AK308" i="3"/>
  <c r="AK334" i="3"/>
  <c r="AL422" i="3"/>
  <c r="AL719" i="3"/>
  <c r="AK528" i="3"/>
  <c r="AL590" i="3"/>
  <c r="AI674" i="3"/>
  <c r="AK364" i="3"/>
  <c r="AL445" i="3"/>
  <c r="AK647" i="3"/>
  <c r="AL486" i="3"/>
  <c r="AI567" i="3"/>
  <c r="AL402" i="3"/>
  <c r="AK502" i="3"/>
  <c r="AI413" i="3"/>
  <c r="AI782" i="3"/>
  <c r="AK516" i="3"/>
  <c r="AK348" i="3"/>
  <c r="AK382" i="3"/>
  <c r="AL738" i="3"/>
  <c r="AI596" i="3"/>
  <c r="AL659" i="3"/>
  <c r="AL511" i="3"/>
  <c r="AK677" i="3"/>
  <c r="AL776" i="3"/>
  <c r="AI785" i="3"/>
  <c r="AL821" i="3"/>
  <c r="AK752" i="3"/>
  <c r="AI730" i="3"/>
  <c r="AI365" i="3"/>
  <c r="AI607" i="3"/>
  <c r="AK541" i="3"/>
  <c r="AL424" i="3"/>
  <c r="AK596" i="3"/>
  <c r="AK613" i="3"/>
  <c r="AK465" i="3"/>
  <c r="AI691" i="3"/>
  <c r="AL323" i="3"/>
  <c r="AK471" i="3"/>
  <c r="AL661" i="3"/>
  <c r="AK538" i="3"/>
  <c r="AK726" i="3"/>
  <c r="AL650" i="3"/>
  <c r="AL809" i="3"/>
  <c r="AK427" i="3"/>
  <c r="AL401" i="3"/>
  <c r="AI386" i="3"/>
  <c r="AL825" i="3"/>
  <c r="AL494" i="3"/>
  <c r="AI349" i="3"/>
  <c r="AK638" i="3"/>
  <c r="AK438" i="3"/>
  <c r="AK593" i="3"/>
  <c r="AL286" i="3"/>
  <c r="AI627" i="3"/>
  <c r="AK525" i="3"/>
  <c r="AL773" i="3"/>
  <c r="AK748" i="3"/>
  <c r="AL405" i="3"/>
  <c r="AK722" i="3"/>
  <c r="AL309" i="3"/>
  <c r="AI611" i="3"/>
  <c r="AI789" i="3"/>
  <c r="AL337" i="3"/>
  <c r="AK800" i="3"/>
  <c r="AL452" i="3"/>
  <c r="AL467" i="3"/>
  <c r="AI773" i="3"/>
  <c r="AL740" i="3"/>
  <c r="AK766" i="3"/>
  <c r="AI591" i="3"/>
  <c r="AK368" i="3"/>
  <c r="AK717" i="3"/>
  <c r="AI768" i="3"/>
  <c r="AI526" i="3"/>
  <c r="AL564" i="3"/>
  <c r="AK553" i="3"/>
  <c r="AL712" i="3"/>
  <c r="AK333" i="3"/>
  <c r="AL593" i="3"/>
  <c r="AI527" i="3"/>
  <c r="AI565" i="3"/>
  <c r="AL554" i="3"/>
  <c r="AK473" i="3"/>
  <c r="AK389" i="3"/>
  <c r="AK756" i="3"/>
  <c r="AL566" i="3"/>
  <c r="AI504" i="3"/>
  <c r="AK755" i="3"/>
  <c r="AL699" i="3"/>
  <c r="AL629" i="3"/>
  <c r="AK661" i="3"/>
  <c r="AK704" i="3"/>
  <c r="AI379" i="3"/>
  <c r="AI502" i="3"/>
  <c r="AI523" i="3"/>
  <c r="AK456" i="3"/>
  <c r="AI753" i="3"/>
  <c r="AL637" i="3"/>
  <c r="AK545" i="3"/>
  <c r="AI633" i="3"/>
  <c r="AI545" i="3"/>
  <c r="AI610" i="3"/>
  <c r="AK730" i="3"/>
  <c r="AK470" i="3"/>
  <c r="AL285" i="3"/>
  <c r="AI634" i="3"/>
  <c r="AK598" i="3"/>
  <c r="AK763" i="3"/>
  <c r="AK417" i="3"/>
  <c r="AK397" i="3"/>
  <c r="AL366" i="3"/>
  <c r="AK580" i="3"/>
  <c r="AL585" i="3"/>
  <c r="AK583" i="3"/>
  <c r="AK562" i="3"/>
  <c r="AI435" i="3"/>
  <c r="AI599" i="3"/>
  <c r="AL370" i="3"/>
  <c r="AL559" i="3"/>
  <c r="AK557" i="3"/>
  <c r="AL325" i="3"/>
  <c r="AL376" i="3"/>
  <c r="AL536" i="3"/>
  <c r="AI358" i="3"/>
  <c r="AK708" i="3"/>
  <c r="AI382" i="3"/>
  <c r="AK681" i="3"/>
  <c r="AK503" i="3"/>
  <c r="AI517" i="3"/>
  <c r="AK649" i="3"/>
  <c r="AL485" i="3"/>
  <c r="AK806" i="3"/>
  <c r="AL404" i="3"/>
  <c r="AI778" i="3"/>
  <c r="AI292" i="3"/>
  <c r="AK555" i="3"/>
  <c r="AK399" i="3"/>
  <c r="AK701" i="3"/>
  <c r="AK306" i="3"/>
  <c r="AI486" i="3"/>
  <c r="AK652" i="3"/>
  <c r="AK568" i="3"/>
  <c r="AI479" i="3"/>
  <c r="AL468" i="3"/>
  <c r="AK666" i="3"/>
  <c r="AL560" i="3"/>
  <c r="AI331" i="3"/>
  <c r="AI317" i="3"/>
  <c r="AL799" i="3"/>
  <c r="AI621" i="3"/>
  <c r="AI405" i="3"/>
  <c r="AL497" i="3"/>
  <c r="AK582" i="3"/>
  <c r="AL506" i="3"/>
  <c r="AK315" i="3"/>
  <c r="AK637" i="3"/>
  <c r="AI294" i="3"/>
  <c r="AI723" i="3"/>
  <c r="AK520" i="3"/>
  <c r="AI631" i="3"/>
  <c r="AL702" i="3"/>
  <c r="AI560" i="3"/>
  <c r="AI339" i="3"/>
  <c r="AI342" i="3"/>
  <c r="AI764" i="3"/>
  <c r="AL442" i="3"/>
  <c r="AI584" i="3"/>
  <c r="AL481" i="3"/>
  <c r="AL765" i="3"/>
  <c r="AI422" i="3"/>
  <c r="AI771" i="3"/>
  <c r="AK403" i="3"/>
  <c r="AK303" i="3"/>
  <c r="AK628" i="3"/>
  <c r="AK499" i="3"/>
  <c r="AI644" i="3"/>
  <c r="AK498" i="3"/>
  <c r="AK342" i="3"/>
  <c r="AL780" i="3"/>
  <c r="AI474" i="3"/>
  <c r="AL448" i="3"/>
  <c r="AI580" i="3"/>
  <c r="AL677" i="3"/>
  <c r="AK802" i="3"/>
  <c r="AK388" i="3"/>
  <c r="AK573" i="3"/>
  <c r="AI622" i="3"/>
  <c r="AK517" i="3"/>
  <c r="AL763" i="3"/>
  <c r="AK819" i="3"/>
  <c r="AL599" i="3"/>
  <c r="AK606" i="3"/>
  <c r="AK633" i="3"/>
  <c r="AL429" i="3"/>
  <c r="AK564" i="3"/>
  <c r="AI754" i="3"/>
  <c r="AL421" i="3"/>
  <c r="AI490" i="3"/>
  <c r="AI404" i="3"/>
  <c r="AK833" i="3"/>
  <c r="AK484" i="3"/>
  <c r="AL525" i="3"/>
  <c r="AI792" i="3"/>
  <c r="AK288" i="3"/>
  <c r="AI826" i="3"/>
  <c r="AI309" i="3"/>
  <c r="AI684" i="3"/>
  <c r="AL535" i="3"/>
  <c r="AK676" i="3"/>
  <c r="AL501" i="3"/>
  <c r="AL414" i="3"/>
  <c r="AK515" i="3"/>
  <c r="AK529" i="3"/>
  <c r="AL689" i="3"/>
  <c r="AI787" i="3"/>
  <c r="AK768" i="3"/>
  <c r="AL301" i="3"/>
  <c r="AI597" i="3"/>
  <c r="AL476" i="3"/>
  <c r="AL391" i="3"/>
  <c r="AK814" i="3"/>
  <c r="AL400" i="3"/>
  <c r="AK622" i="3"/>
  <c r="AI813" i="3"/>
  <c r="AI311" i="3"/>
  <c r="AI666" i="3"/>
  <c r="AI654" i="3"/>
  <c r="AL612" i="3"/>
  <c r="AL456" i="3"/>
  <c r="AI827" i="3"/>
  <c r="AL716" i="3"/>
  <c r="AK627" i="3"/>
  <c r="AK543" i="3"/>
  <c r="AK472" i="3"/>
  <c r="AI375" i="3"/>
  <c r="AK372" i="3"/>
  <c r="AK731" i="3"/>
  <c r="AK485" i="3"/>
  <c r="AL514" i="3"/>
  <c r="AI298" i="3"/>
  <c r="AK581" i="3"/>
  <c r="AI781" i="3"/>
  <c r="AL570" i="3"/>
  <c r="AL502" i="3"/>
  <c r="AK797" i="3"/>
  <c r="AI818" i="3"/>
  <c r="AI725" i="3"/>
  <c r="AK309" i="3"/>
  <c r="AI798" i="3"/>
  <c r="AL419" i="3"/>
  <c r="AL295" i="3"/>
  <c r="AK591" i="3"/>
  <c r="AI648" i="3"/>
  <c r="AK298" i="3"/>
  <c r="AK721" i="3"/>
  <c r="AI636" i="3"/>
  <c r="AL655" i="3"/>
  <c r="AI724" i="3"/>
  <c r="AL751" i="3"/>
  <c r="AK659" i="3"/>
  <c r="AL747" i="3"/>
  <c r="AI663" i="3"/>
  <c r="AK387" i="3"/>
  <c r="AI645" i="3"/>
  <c r="AL804" i="3"/>
  <c r="AK739" i="3"/>
  <c r="AL504" i="3"/>
  <c r="AK789" i="3"/>
  <c r="AI384" i="3"/>
  <c r="AK744" i="3"/>
  <c r="AK301" i="3"/>
  <c r="AK729" i="3"/>
  <c r="AL642" i="3"/>
  <c r="AI450" i="3"/>
  <c r="AL477" i="3"/>
  <c r="AK672" i="3"/>
  <c r="AK565" i="3"/>
  <c r="AI410" i="3"/>
  <c r="AK732" i="3"/>
  <c r="AL670" i="3"/>
  <c r="AL464" i="3"/>
  <c r="AI729" i="3"/>
  <c r="AI308" i="3"/>
  <c r="AI431" i="3"/>
  <c r="AK599" i="3"/>
  <c r="AI318" i="3"/>
  <c r="AK822" i="3"/>
  <c r="AL507" i="3"/>
  <c r="AK546" i="3"/>
  <c r="AK312" i="3"/>
  <c r="AK426" i="3"/>
  <c r="AK631" i="3"/>
  <c r="AL792" i="3"/>
  <c r="AK654" i="3"/>
  <c r="AI534" i="3"/>
  <c r="AI650" i="3"/>
  <c r="AK347" i="3"/>
  <c r="AI497" i="3"/>
  <c r="AL316" i="3"/>
  <c r="AK350" i="3"/>
  <c r="AL383" i="3"/>
  <c r="AI468" i="3"/>
  <c r="AK454" i="3"/>
  <c r="AL663" i="3"/>
  <c r="AK714" i="3"/>
  <c r="AK379" i="3"/>
  <c r="AI617" i="3"/>
  <c r="AL800" i="3"/>
  <c r="AI750" i="3"/>
  <c r="AK834" i="3"/>
  <c r="AK539" i="3"/>
  <c r="AK468" i="3"/>
  <c r="AL782" i="3"/>
  <c r="AI395" i="3"/>
  <c r="AI759" i="3"/>
  <c r="AI510" i="3"/>
  <c r="AI547" i="3"/>
  <c r="AL372" i="3"/>
  <c r="AK504" i="3"/>
  <c r="AK794" i="3"/>
  <c r="AK448" i="3"/>
  <c r="AI736" i="3"/>
  <c r="AL762" i="3"/>
  <c r="AL296" i="3"/>
  <c r="AL649" i="3"/>
  <c r="AK778" i="3"/>
  <c r="AL610" i="3"/>
  <c r="AI671" i="3"/>
  <c r="AK361" i="3"/>
  <c r="AI659" i="3"/>
  <c r="AK305" i="3"/>
  <c r="AI525" i="3"/>
  <c r="AK346" i="3"/>
  <c r="AL321" i="3"/>
  <c r="AI820" i="3"/>
  <c r="AL557" i="3"/>
  <c r="AI493" i="3"/>
  <c r="AL733" i="3"/>
  <c r="AL803" i="3"/>
  <c r="AI391" i="3"/>
  <c r="AL396" i="3"/>
  <c r="AI756" i="3"/>
  <c r="AI297" i="3"/>
  <c r="AI296" i="3"/>
  <c r="AI427" i="3"/>
  <c r="AI830" i="3"/>
  <c r="AI310" i="3"/>
  <c r="AL496" i="3"/>
  <c r="AK808" i="3"/>
  <c r="AL500" i="3"/>
  <c r="AL539" i="3"/>
  <c r="AK782" i="3"/>
  <c r="AK475" i="3"/>
  <c r="AL305" i="3"/>
  <c r="AL344" i="3"/>
  <c r="AL294" i="3"/>
  <c r="AI538" i="3"/>
  <c r="AK716" i="3"/>
  <c r="AI696" i="3"/>
  <c r="AL798" i="3"/>
  <c r="AL380" i="3"/>
  <c r="AI346" i="3"/>
  <c r="AL302" i="3"/>
  <c r="AK374" i="3"/>
  <c r="AK551" i="3"/>
  <c r="AK383" i="3"/>
  <c r="AL588" i="3"/>
  <c r="AI388" i="3"/>
  <c r="AL678" i="3"/>
  <c r="AK765" i="3"/>
  <c r="AL723" i="3"/>
  <c r="AK561" i="3"/>
  <c r="AI400" i="3"/>
  <c r="AI692" i="3"/>
  <c r="AI426" i="3"/>
  <c r="AI680" i="3"/>
  <c r="AK767" i="3"/>
  <c r="AK327" i="3"/>
  <c r="AL463" i="3"/>
  <c r="AI630" i="3"/>
  <c r="AK751" i="3"/>
  <c r="AL438" i="3"/>
  <c r="AI581" i="3"/>
  <c r="AL455" i="3"/>
  <c r="AK459" i="3"/>
  <c r="AI411" i="3"/>
  <c r="AL830" i="3"/>
  <c r="AI780" i="3"/>
  <c r="AL389" i="3"/>
  <c r="AL713" i="3"/>
  <c r="AI463" i="3"/>
  <c r="AI397" i="3"/>
  <c r="AK662" i="3"/>
  <c r="AK535" i="3"/>
  <c r="AI803" i="3"/>
  <c r="AL541" i="3"/>
  <c r="AI302" i="3"/>
  <c r="AL398" i="3"/>
  <c r="AL587" i="3"/>
  <c r="AK540" i="3"/>
  <c r="AL393" i="3"/>
  <c r="AK796" i="3"/>
  <c r="AL757" i="3"/>
  <c r="AI822" i="3"/>
  <c r="AI799" i="3"/>
  <c r="AL624" i="3"/>
  <c r="AK750" i="3"/>
  <c r="AK512" i="3"/>
  <c r="AK671" i="3"/>
  <c r="AK530" i="3"/>
  <c r="AI416" i="3"/>
  <c r="AI786" i="3"/>
  <c r="AK617" i="3"/>
  <c r="AL826" i="3"/>
  <c r="AL734" i="3"/>
  <c r="AK820" i="3"/>
  <c r="AL571" i="3"/>
  <c r="AK816" i="3"/>
  <c r="AL741" i="3"/>
  <c r="AL577" i="3"/>
  <c r="AL359" i="3"/>
  <c r="AK440" i="3"/>
  <c r="AI605" i="3"/>
  <c r="AL694" i="3"/>
  <c r="AK831" i="3"/>
  <c r="AI639" i="3"/>
  <c r="AL617" i="3"/>
  <c r="AI751" i="3"/>
  <c r="AK371" i="3"/>
  <c r="AI755" i="3"/>
  <c r="AL289" i="3"/>
  <c r="AI492" i="3"/>
  <c r="AI361" i="3"/>
  <c r="AI554" i="3"/>
  <c r="AK392" i="3"/>
  <c r="AI717" i="3"/>
  <c r="AK336" i="3"/>
  <c r="AK514" i="3"/>
  <c r="AK506" i="3"/>
  <c r="AK542" i="3"/>
  <c r="AI407" i="3"/>
  <c r="AL454" i="3"/>
  <c r="AL615" i="3"/>
  <c r="AI660" i="3"/>
  <c r="AI483" i="3"/>
  <c r="AK827" i="3"/>
  <c r="AI758" i="3"/>
  <c r="AI646" i="3"/>
  <c r="AL540" i="3"/>
  <c r="AI734" i="3"/>
  <c r="AI424" i="3"/>
  <c r="AL334" i="3"/>
  <c r="AI485" i="3"/>
  <c r="AI396" i="3"/>
  <c r="AL533" i="3"/>
  <c r="AL595" i="3"/>
  <c r="AL745" i="3"/>
  <c r="AK799" i="3"/>
  <c r="AK420" i="3"/>
  <c r="AI628" i="3"/>
  <c r="AL397" i="3"/>
  <c r="AI777" i="3"/>
  <c r="AK425" i="3"/>
  <c r="AK607" i="3"/>
  <c r="AL645" i="3"/>
  <c r="AI381" i="3"/>
  <c r="AL753" i="3"/>
  <c r="AL698" i="3"/>
  <c r="AK518" i="3"/>
  <c r="AK664" i="3"/>
  <c r="AL498" i="3"/>
  <c r="AL636" i="3"/>
  <c r="AI348" i="3"/>
  <c r="AL451" i="3"/>
  <c r="AI807" i="3"/>
  <c r="AL327" i="3"/>
  <c r="AK563" i="3"/>
  <c r="AK343" i="3"/>
  <c r="AI300" i="3"/>
  <c r="AI707" i="3"/>
  <c r="AI304" i="3"/>
  <c r="AK351" i="3"/>
  <c r="AL652" i="3"/>
  <c r="AI652" i="3"/>
  <c r="AI289" i="3"/>
  <c r="AL770" i="3"/>
  <c r="AI661" i="3"/>
  <c r="AL441" i="3"/>
  <c r="AI748" i="3"/>
  <c r="AL746" i="3"/>
  <c r="AK523" i="3"/>
  <c r="AI769" i="3"/>
  <c r="AL450" i="3"/>
  <c r="AI721" i="3"/>
  <c r="AL510" i="3"/>
  <c r="AL644" i="3"/>
  <c r="AI383" i="3"/>
  <c r="AI290" i="3"/>
  <c r="AI831" i="3"/>
  <c r="AI414" i="3"/>
  <c r="AK691" i="3"/>
  <c r="AL648" i="3"/>
  <c r="AL784" i="3"/>
  <c r="AL348" i="3"/>
  <c r="AL475" i="3"/>
  <c r="AL446" i="3"/>
  <c r="AK670" i="3"/>
  <c r="AL608" i="3"/>
  <c r="AL428" i="3"/>
  <c r="AK759" i="3"/>
  <c r="AL418" i="3"/>
  <c r="AL303" i="3"/>
  <c r="AL385" i="3"/>
  <c r="AI651" i="3"/>
  <c r="AI417" i="3"/>
  <c r="AI373" i="3"/>
  <c r="AI301" i="3"/>
  <c r="AI362" i="3"/>
  <c r="AL544" i="3"/>
  <c r="AI477" i="3"/>
  <c r="AL651" i="3"/>
  <c r="AL801" i="3"/>
  <c r="AK824" i="3"/>
  <c r="AL707" i="3"/>
  <c r="AI738" i="3"/>
  <c r="AL298" i="3"/>
  <c r="AI632" i="3"/>
  <c r="AK604" i="3"/>
  <c r="AL551" i="3"/>
  <c r="AI577" i="3"/>
  <c r="AK331" i="3"/>
  <c r="AI329" i="3"/>
  <c r="AK576" i="3"/>
  <c r="AK684" i="3"/>
  <c r="AI655" i="3"/>
  <c r="AL320" i="3"/>
  <c r="AK812" i="3"/>
  <c r="AL526" i="3"/>
  <c r="AL291" i="3"/>
  <c r="AK294" i="3"/>
  <c r="AI390" i="3"/>
  <c r="AL597" i="3"/>
  <c r="AL552" i="3"/>
  <c r="AK646" i="3"/>
  <c r="AK818" i="3"/>
  <c r="AL795" i="3"/>
  <c r="AL598" i="3"/>
  <c r="AI726" i="3"/>
  <c r="AI508" i="3"/>
  <c r="AK295" i="3"/>
  <c r="AK296" i="3"/>
  <c r="AL371" i="3"/>
  <c r="AL299" i="3"/>
  <c r="AK743" i="3"/>
  <c r="AL546" i="3"/>
  <c r="AL813" i="3"/>
  <c r="AK589" i="3"/>
  <c r="AL766" i="3"/>
  <c r="AI697" i="3"/>
  <c r="AL611" i="3"/>
  <c r="AI314" i="3"/>
  <c r="AI590" i="3"/>
  <c r="AL346" i="3"/>
  <c r="AI625" i="3"/>
  <c r="AL528" i="3"/>
  <c r="AL484" i="3"/>
  <c r="AI439" i="3"/>
  <c r="AI614" i="3"/>
  <c r="AK457" i="3"/>
  <c r="AL760" i="3"/>
  <c r="AI765" i="3"/>
  <c r="AL744" i="3"/>
  <c r="AL806" i="3"/>
  <c r="AL700" i="3"/>
  <c r="AL495" i="3"/>
  <c r="AL737" i="3"/>
  <c r="AI637" i="3"/>
  <c r="AI312" i="3"/>
  <c r="AL523" i="3"/>
  <c r="AL793" i="3"/>
  <c r="AK791" i="3"/>
  <c r="AL433" i="3"/>
  <c r="AI512" i="3"/>
  <c r="AK432" i="3"/>
  <c r="AI683" i="3"/>
  <c r="AK753" i="3"/>
  <c r="AI757" i="3"/>
  <c r="AL704" i="3"/>
  <c r="AK760" i="3"/>
  <c r="AL658" i="3"/>
  <c r="AK373" i="3"/>
  <c r="AI706" i="3"/>
  <c r="AK384" i="3"/>
  <c r="AI514" i="3"/>
  <c r="AL382" i="3"/>
  <c r="AI812" i="3"/>
  <c r="AL550" i="3"/>
  <c r="AI801" i="3"/>
  <c r="AL361" i="3"/>
  <c r="AI701" i="3"/>
  <c r="AK357" i="3"/>
  <c r="AI763" i="3"/>
  <c r="AK461" i="3"/>
  <c r="AL369" i="3"/>
  <c r="AK522" i="3"/>
  <c r="AI480" i="3"/>
  <c r="AK519" i="3"/>
  <c r="AK559" i="3"/>
  <c r="AL680" i="3"/>
  <c r="AI709" i="3"/>
  <c r="AI638" i="3"/>
  <c r="AL679" i="3"/>
  <c r="AI569" i="3"/>
  <c r="AL543" i="3"/>
  <c r="AK742" i="3"/>
  <c r="AL555" i="3"/>
  <c r="AI516" i="3"/>
  <c r="AI305" i="3"/>
  <c r="AK550" i="3"/>
  <c r="AI564" i="3"/>
  <c r="AI521" i="3"/>
  <c r="AL328" i="3"/>
  <c r="AL342" i="3"/>
  <c r="AK574" i="3"/>
  <c r="AK367" i="3"/>
  <c r="AI370" i="3"/>
  <c r="AL606" i="3"/>
  <c r="AK621" i="3"/>
  <c r="AL771" i="3"/>
  <c r="AK696" i="3"/>
  <c r="AL631" i="3"/>
  <c r="AL534" i="3"/>
  <c r="AI585" i="3"/>
  <c r="AK479" i="3"/>
  <c r="AI466" i="3"/>
  <c r="AK823" i="3"/>
  <c r="AK687" i="3"/>
  <c r="AL432" i="3"/>
  <c r="AK487" i="3"/>
  <c r="AK558" i="3"/>
  <c r="AK668" i="3"/>
  <c r="AK660" i="3"/>
  <c r="AI398" i="3"/>
  <c r="AK324" i="3"/>
  <c r="AI809" i="3"/>
  <c r="AK328" i="3"/>
  <c r="AK725" i="3"/>
  <c r="AK352" i="3"/>
  <c r="AK533" i="3"/>
  <c r="AK489" i="3"/>
  <c r="AL340" i="3"/>
  <c r="AK641" i="3"/>
  <c r="AI447" i="3"/>
  <c r="AI470" i="3"/>
  <c r="AK354" i="3"/>
  <c r="AI440" i="3"/>
  <c r="AK689" i="3"/>
  <c r="AK291" i="3"/>
  <c r="AL459" i="3"/>
  <c r="AI385" i="3"/>
  <c r="AI392" i="3"/>
  <c r="AK594" i="3"/>
  <c r="AI603" i="3"/>
  <c r="AI687" i="3"/>
  <c r="AI489" i="3"/>
  <c r="AI543" i="3"/>
  <c r="AI737" i="3"/>
  <c r="AL470" i="3"/>
  <c r="AK412" i="3"/>
  <c r="AI448" i="3"/>
  <c r="AI352" i="3"/>
  <c r="AI446" i="3"/>
  <c r="AI420" i="3"/>
  <c r="AK332" i="3"/>
  <c r="AI449" i="3"/>
  <c r="AI718" i="3"/>
  <c r="AK356" i="3"/>
  <c r="AK656" i="3"/>
  <c r="AL483" i="3"/>
  <c r="AK710" i="3"/>
  <c r="AI469" i="3"/>
  <c r="AI670" i="3"/>
  <c r="AI494" i="3"/>
  <c r="AK620" i="3"/>
  <c r="AK657" i="3"/>
  <c r="AK585" i="3"/>
  <c r="AK713" i="3"/>
  <c r="AI336" i="3"/>
  <c r="AI433" i="3"/>
  <c r="AK667" i="3"/>
  <c r="AI328" i="3"/>
  <c r="AL785" i="3"/>
  <c r="AK643" i="3"/>
  <c r="AI752" i="3"/>
  <c r="AI784" i="3"/>
  <c r="AI542" i="3"/>
  <c r="AK611" i="3"/>
  <c r="AI711" i="3"/>
  <c r="AK424" i="3"/>
  <c r="AK386" i="3"/>
  <c r="AI313" i="3"/>
  <c r="AK428" i="3"/>
  <c r="AK340" i="3"/>
  <c r="AI444" i="3"/>
  <c r="AL834" i="3"/>
  <c r="AI406" i="3"/>
  <c r="AI428" i="3"/>
  <c r="AK648" i="3"/>
  <c r="AI443" i="3"/>
  <c r="AK531" i="3"/>
  <c r="AI747" i="3"/>
  <c r="AI712" i="3"/>
  <c r="AI549" i="3"/>
  <c r="AK337" i="3"/>
  <c r="AK375" i="3"/>
  <c r="AI425" i="3"/>
  <c r="AI401" i="3"/>
  <c r="AK300" i="3"/>
  <c r="AK451" i="3"/>
  <c r="AK292" i="3"/>
  <c r="AL545" i="3"/>
  <c r="AK452" i="3"/>
  <c r="AI409" i="3"/>
  <c r="AL736" i="3"/>
  <c r="AL710" i="3"/>
  <c r="AL728" i="3"/>
  <c r="AK678" i="3"/>
  <c r="AL437" i="3"/>
  <c r="AK630" i="3"/>
  <c r="AL638" i="3"/>
  <c r="AK419" i="3"/>
  <c r="AK435" i="3"/>
  <c r="AI345" i="3"/>
  <c r="AI337" i="3"/>
  <c r="AI488" i="3"/>
  <c r="AK323" i="3"/>
  <c r="AI327" i="3"/>
  <c r="AI359" i="3"/>
  <c r="AI582" i="3"/>
  <c r="AI561" i="3"/>
  <c r="AL292" i="3"/>
  <c r="AL817" i="3"/>
  <c r="AI816" i="3"/>
  <c r="AI676" i="3"/>
  <c r="AL674" i="3"/>
  <c r="AK740" i="3"/>
  <c r="AK394" i="3"/>
  <c r="AI453" i="3"/>
  <c r="AI436" i="3"/>
  <c r="AI774" i="3"/>
  <c r="AK422" i="3"/>
  <c r="AK358" i="3"/>
  <c r="AK369" i="3"/>
  <c r="AI335" i="3"/>
  <c r="AC421" i="3"/>
  <c r="AC444" i="3"/>
  <c r="AD585" i="3"/>
  <c r="AD523" i="3"/>
  <c r="AD396" i="3"/>
  <c r="AD445" i="3"/>
  <c r="AC749" i="3"/>
  <c r="AD782" i="3"/>
  <c r="AC627" i="3"/>
  <c r="AC572" i="3"/>
  <c r="AD551" i="3"/>
  <c r="AD806" i="3"/>
  <c r="AC555" i="3"/>
  <c r="AD805" i="3"/>
  <c r="AD826" i="3"/>
  <c r="AD790" i="3"/>
  <c r="AD489" i="3"/>
  <c r="AD754" i="3"/>
  <c r="AC817" i="3"/>
  <c r="AD580" i="3"/>
  <c r="AC786" i="3"/>
  <c r="AD786" i="3"/>
  <c r="AD572" i="3"/>
  <c r="AD691" i="3"/>
  <c r="AD789" i="3"/>
  <c r="AD355" i="3"/>
  <c r="AC390" i="3"/>
  <c r="AC357" i="3"/>
  <c r="AC810" i="3"/>
  <c r="AD579" i="3"/>
  <c r="AC391" i="3"/>
  <c r="AD414" i="3"/>
  <c r="AC489" i="3"/>
  <c r="AD444" i="3"/>
  <c r="AC556" i="3"/>
  <c r="AC805" i="3"/>
  <c r="AD598" i="3"/>
  <c r="AD586" i="3"/>
  <c r="AC661" i="3"/>
  <c r="AC750" i="3"/>
  <c r="AD337" i="3"/>
  <c r="AC789" i="3"/>
  <c r="AD532" i="3"/>
  <c r="AC385" i="3"/>
  <c r="AD373" i="3"/>
  <c r="AC802" i="3"/>
  <c r="AC516" i="3"/>
  <c r="AD371" i="3"/>
  <c r="AC404" i="3"/>
  <c r="AC673" i="3"/>
  <c r="AD404" i="3"/>
  <c r="AD388" i="3"/>
  <c r="AD665" i="3"/>
  <c r="AD458" i="3"/>
  <c r="AC333" i="3"/>
  <c r="AD567" i="3"/>
  <c r="AC406" i="3"/>
  <c r="AC423" i="3"/>
  <c r="AD390" i="3"/>
  <c r="AC637" i="3"/>
  <c r="AC397" i="3"/>
  <c r="AC338" i="3"/>
  <c r="AD492" i="3"/>
  <c r="AD398" i="3"/>
  <c r="AC367" i="3"/>
  <c r="AD516" i="3"/>
  <c r="AD419" i="3"/>
  <c r="AD380" i="3"/>
  <c r="AD336" i="3"/>
  <c r="AC409" i="3"/>
  <c r="AD383" i="3"/>
  <c r="AD500" i="3"/>
  <c r="AD425" i="3"/>
  <c r="AD363" i="3"/>
  <c r="AD332" i="3"/>
  <c r="AC425" i="3"/>
  <c r="AC332" i="3"/>
  <c r="AC455" i="3"/>
  <c r="AC429" i="3"/>
  <c r="AC412" i="3"/>
  <c r="AC388" i="3"/>
  <c r="AD399" i="3"/>
  <c r="AD352" i="3"/>
  <c r="AC485" i="3"/>
  <c r="AC723" i="3"/>
  <c r="AC648" i="3"/>
  <c r="AD600" i="3"/>
  <c r="AD385" i="3"/>
  <c r="AC762" i="3"/>
  <c r="AD655" i="3"/>
  <c r="AC352" i="3"/>
  <c r="AD358" i="3"/>
  <c r="AC622" i="3"/>
  <c r="AC744" i="3"/>
  <c r="AD731" i="3"/>
  <c r="AD432" i="3"/>
  <c r="AC441" i="3"/>
  <c r="AC514" i="3"/>
  <c r="AC475" i="3"/>
  <c r="AD395" i="3"/>
  <c r="AC377" i="3"/>
  <c r="AC400" i="3"/>
  <c r="AC610" i="3"/>
  <c r="AC635" i="3"/>
  <c r="AD372" i="3"/>
  <c r="AD783" i="3"/>
  <c r="AC410" i="3"/>
  <c r="AC387" i="3"/>
  <c r="AD431" i="3"/>
  <c r="AC369" i="3"/>
  <c r="AD435" i="3"/>
  <c r="AD418" i="3"/>
  <c r="AC375" i="3"/>
  <c r="AD381" i="3"/>
  <c r="AC469" i="3"/>
  <c r="AD604" i="3"/>
  <c r="AD353" i="3"/>
  <c r="AC445" i="3"/>
  <c r="AD513" i="3"/>
  <c r="AC462" i="3"/>
  <c r="AD624" i="3"/>
  <c r="AD617" i="3"/>
  <c r="AD538" i="3"/>
  <c r="AD463" i="3"/>
  <c r="AC812" i="3"/>
  <c r="AD456" i="3"/>
  <c r="AD710" i="3"/>
  <c r="AD636" i="3"/>
  <c r="AD685" i="3"/>
  <c r="AC617" i="3"/>
  <c r="AD768" i="3"/>
  <c r="AC780" i="3"/>
  <c r="AD402" i="3"/>
  <c r="AC739" i="3"/>
  <c r="AD803" i="3"/>
  <c r="AD780" i="3"/>
  <c r="AD648" i="3"/>
  <c r="AD365" i="3"/>
  <c r="AC711" i="3"/>
  <c r="AC463" i="3"/>
  <c r="AC402" i="3"/>
  <c r="AD449" i="3"/>
  <c r="AC625" i="3"/>
  <c r="AD625" i="3"/>
  <c r="AD707" i="3"/>
  <c r="AC794" i="3"/>
  <c r="AC665" i="3"/>
  <c r="AD812" i="3"/>
  <c r="AC668" i="3"/>
  <c r="AD406" i="3"/>
  <c r="AD499" i="3"/>
  <c r="AD830" i="3"/>
  <c r="AD536" i="3"/>
  <c r="AD638" i="3"/>
  <c r="AC594" i="3"/>
  <c r="AC710" i="3"/>
  <c r="AD350" i="3"/>
  <c r="AC344" i="3"/>
  <c r="AC833" i="3"/>
  <c r="AD515" i="3"/>
  <c r="AD612" i="3"/>
  <c r="AD376" i="3"/>
  <c r="AD502" i="3"/>
  <c r="AD540" i="3"/>
  <c r="AC508" i="3"/>
  <c r="AC600" i="3"/>
  <c r="AD668" i="3"/>
  <c r="AC383" i="3"/>
  <c r="AC638" i="3"/>
  <c r="AC536" i="3"/>
  <c r="AC585" i="3"/>
  <c r="AC538" i="3"/>
  <c r="AD594" i="3"/>
  <c r="AC641" i="3"/>
  <c r="AC350" i="3"/>
  <c r="AD590" i="3"/>
  <c r="AC395" i="3"/>
  <c r="AC370" i="3"/>
  <c r="AC712" i="3"/>
  <c r="AC700" i="3"/>
  <c r="AD529" i="3"/>
  <c r="AD589" i="3"/>
  <c r="AC494" i="3"/>
  <c r="AC564" i="3"/>
  <c r="AC558" i="3"/>
  <c r="AC501" i="3"/>
  <c r="AC592" i="3"/>
  <c r="AC434" i="3"/>
  <c r="AD370" i="3"/>
  <c r="AC751" i="3"/>
  <c r="AC361" i="3"/>
  <c r="AC760" i="3"/>
  <c r="AC621" i="3"/>
  <c r="AD533" i="3"/>
  <c r="AD507" i="3"/>
  <c r="AD475" i="3"/>
  <c r="AC696" i="3"/>
  <c r="AD501" i="3"/>
  <c r="AC534" i="3"/>
  <c r="AD400" i="3"/>
  <c r="AC426" i="3"/>
  <c r="AD429" i="3"/>
  <c r="AD413" i="3"/>
  <c r="AC358" i="3"/>
  <c r="AD434" i="3"/>
  <c r="AC737" i="3"/>
  <c r="AD361" i="3"/>
  <c r="AD584" i="3"/>
  <c r="AD646" i="3"/>
  <c r="AD671" i="3"/>
  <c r="AC374" i="3"/>
  <c r="AC340" i="3"/>
  <c r="AD426" i="3"/>
  <c r="AC411" i="3"/>
  <c r="AC432" i="3"/>
  <c r="AC689" i="3"/>
  <c r="AD578" i="3"/>
  <c r="AC828" i="3"/>
  <c r="AC398" i="3"/>
  <c r="AC386" i="3"/>
  <c r="AD484" i="3"/>
  <c r="AD554" i="3"/>
  <c r="AC474" i="3"/>
  <c r="AD441" i="3"/>
  <c r="AD723" i="3"/>
  <c r="AD614" i="3"/>
  <c r="AD831" i="3"/>
  <c r="AC457" i="3"/>
  <c r="AD531" i="3"/>
  <c r="AC634" i="3"/>
  <c r="AC719" i="3"/>
  <c r="AD411" i="3"/>
  <c r="AC666" i="3"/>
  <c r="AD724" i="3"/>
  <c r="AD534" i="3"/>
  <c r="AD344" i="3"/>
  <c r="AD387" i="3"/>
  <c r="AC346" i="3"/>
  <c r="AD667" i="3"/>
  <c r="AC730" i="3"/>
  <c r="AC831" i="3"/>
  <c r="AD384" i="3"/>
  <c r="AC578" i="3"/>
  <c r="AC685" i="3"/>
  <c r="AC595" i="3"/>
  <c r="AC548" i="3"/>
  <c r="AD752" i="3"/>
  <c r="AD629" i="3"/>
  <c r="AC348" i="3"/>
  <c r="AC726" i="3"/>
  <c r="AD737" i="3"/>
  <c r="AC413" i="3"/>
  <c r="AD366" i="3"/>
  <c r="AD548" i="3"/>
  <c r="AD564" i="3"/>
  <c r="AD514" i="3"/>
  <c r="AC540" i="3"/>
  <c r="AC342" i="3"/>
  <c r="AD342" i="3"/>
  <c r="AC414" i="3"/>
  <c r="AD833" i="3"/>
  <c r="AD705" i="3"/>
  <c r="AD760" i="3"/>
  <c r="AC694" i="3"/>
  <c r="AC629" i="3"/>
  <c r="AD494" i="3"/>
  <c r="AD359" i="3"/>
  <c r="AC416" i="3"/>
  <c r="AD408" i="3"/>
  <c r="AD393" i="3"/>
  <c r="AD666" i="3"/>
  <c r="AD581" i="3"/>
  <c r="AC335" i="3"/>
  <c r="AD735" i="3"/>
  <c r="AD751" i="3"/>
  <c r="AC353" i="3"/>
  <c r="AC513" i="3"/>
  <c r="AC512" i="3"/>
  <c r="AC604" i="3"/>
  <c r="AC707" i="3"/>
  <c r="AD660" i="3"/>
  <c r="AC693" i="3"/>
  <c r="AC832" i="3"/>
  <c r="AC574" i="3"/>
  <c r="AC664" i="3"/>
  <c r="AD733" i="3"/>
  <c r="AD694" i="3"/>
  <c r="AD622" i="3"/>
  <c r="AD747" i="3"/>
  <c r="AD436" i="3"/>
  <c r="AD677" i="3"/>
  <c r="AD460" i="3"/>
  <c r="AC823" i="3"/>
  <c r="AD696" i="3"/>
  <c r="AD684" i="3"/>
  <c r="AC533" i="3"/>
  <c r="AD511" i="3"/>
  <c r="AC417" i="3"/>
  <c r="AC401" i="3"/>
  <c r="AD343" i="3"/>
  <c r="AD341" i="3"/>
  <c r="AD364" i="3"/>
  <c r="AD360" i="3"/>
  <c r="AC430" i="3"/>
  <c r="AC435" i="3"/>
  <c r="AD630" i="3"/>
  <c r="AC448" i="3"/>
  <c r="AD725" i="3"/>
  <c r="AD720" i="3"/>
  <c r="AD443" i="3"/>
  <c r="AD785" i="3"/>
  <c r="AC542" i="3"/>
  <c r="AC820" i="3"/>
  <c r="AC522" i="3"/>
  <c r="AC517" i="3"/>
  <c r="AD675" i="3"/>
  <c r="AD687" i="3"/>
  <c r="AC703" i="3"/>
  <c r="AD503" i="3"/>
  <c r="AD701" i="3"/>
  <c r="AD802" i="3"/>
  <c r="AC599" i="3"/>
  <c r="AC525" i="3"/>
  <c r="AC709" i="3"/>
  <c r="AD732" i="3"/>
  <c r="AD726" i="3"/>
  <c r="AC662" i="3"/>
  <c r="AC781" i="3"/>
  <c r="AC783" i="3"/>
  <c r="AD486" i="3"/>
  <c r="AD693" i="3"/>
  <c r="AC822" i="3"/>
  <c r="AD378" i="3"/>
  <c r="AD368" i="3"/>
  <c r="AC343" i="3"/>
  <c r="AC500" i="3"/>
  <c r="AC720" i="3"/>
  <c r="AD758" i="3"/>
  <c r="AD777" i="3"/>
  <c r="AD427" i="3"/>
  <c r="AD774" i="3"/>
  <c r="AD744" i="3"/>
  <c r="AC394" i="3"/>
  <c r="AD559" i="3"/>
  <c r="AD459" i="3"/>
  <c r="AD582" i="3"/>
  <c r="AD509" i="3"/>
  <c r="AC341" i="3"/>
  <c r="AD762" i="3"/>
  <c r="AD464" i="3"/>
  <c r="AC488" i="3"/>
  <c r="AD437" i="3"/>
  <c r="AC554" i="3"/>
  <c r="AC702" i="3"/>
  <c r="AC384" i="3"/>
  <c r="AD689" i="3"/>
  <c r="AD561" i="3"/>
  <c r="AC587" i="3"/>
  <c r="AC479" i="3"/>
  <c r="AC551" i="3"/>
  <c r="AD528" i="3"/>
  <c r="AC636" i="3"/>
  <c r="AD714" i="3"/>
  <c r="AC705" i="3"/>
  <c r="AD595" i="3"/>
  <c r="AC582" i="3"/>
  <c r="AD468" i="3"/>
  <c r="AC653" i="3"/>
  <c r="AD340" i="3"/>
  <c r="AD428" i="3"/>
  <c r="AC356" i="3"/>
  <c r="AC399" i="3"/>
  <c r="AC607" i="3"/>
  <c r="AD421" i="3"/>
  <c r="AC442" i="3"/>
  <c r="AC526" i="3"/>
  <c r="AC728" i="3"/>
  <c r="AD490" i="3"/>
  <c r="AC771" i="3"/>
  <c r="AC459" i="3"/>
  <c r="AD681" i="3"/>
  <c r="AC829" i="3"/>
  <c r="AC477" i="3"/>
  <c r="AC546" i="3"/>
  <c r="AD662" i="3"/>
  <c r="AD661" i="3"/>
  <c r="AD763" i="3"/>
  <c r="AD519" i="3"/>
  <c r="AD476" i="3"/>
  <c r="AC598" i="3"/>
  <c r="AC601" i="3"/>
  <c r="AD663" i="3"/>
  <c r="AC830" i="3"/>
  <c r="AD637" i="3"/>
  <c r="AC698" i="3"/>
  <c r="AD467" i="3"/>
  <c r="AC644" i="3"/>
  <c r="AD742" i="3"/>
  <c r="AC437" i="3"/>
  <c r="AD653" i="3"/>
  <c r="AC695" i="3"/>
  <c r="AD713" i="3"/>
  <c r="AD736" i="3"/>
  <c r="AD715" i="3"/>
  <c r="AD730" i="3"/>
  <c r="AD788" i="3"/>
  <c r="AC458" i="3"/>
  <c r="AC768" i="3"/>
  <c r="AD520" i="3"/>
  <c r="AC646" i="3"/>
  <c r="AC552" i="3"/>
  <c r="AC570" i="3"/>
  <c r="AD781" i="3"/>
  <c r="AC428" i="3"/>
  <c r="AC378" i="3"/>
  <c r="AC364" i="3"/>
  <c r="AD375" i="3"/>
  <c r="AC420" i="3"/>
  <c r="AC433" i="3"/>
  <c r="AD412" i="3"/>
  <c r="AC438" i="3"/>
  <c r="AC687" i="3"/>
  <c r="AC779" i="3"/>
  <c r="AD821" i="3"/>
  <c r="AD669" i="3"/>
  <c r="AC660" i="3"/>
  <c r="AD575" i="3"/>
  <c r="AC793" i="3"/>
  <c r="AD479" i="3"/>
  <c r="AC393" i="3"/>
  <c r="AD553" i="3"/>
  <c r="AC454" i="3"/>
  <c r="AD488" i="3"/>
  <c r="AD593" i="3"/>
  <c r="AD817" i="3"/>
  <c r="AC776" i="3"/>
  <c r="AC755" i="3"/>
  <c r="AC511" i="3"/>
  <c r="AC519" i="3"/>
  <c r="AD448" i="3"/>
  <c r="AD708" i="3"/>
  <c r="AC645" i="3"/>
  <c r="AD588" i="3"/>
  <c r="AD679" i="3"/>
  <c r="AD632" i="3"/>
  <c r="AD451" i="3"/>
  <c r="AD816" i="3"/>
  <c r="AC618" i="3"/>
  <c r="AD562" i="3"/>
  <c r="AD673" i="3"/>
  <c r="AC800" i="3"/>
  <c r="AC427" i="3"/>
  <c r="AC365" i="3"/>
  <c r="AC355" i="3"/>
  <c r="AC359" i="3"/>
  <c r="AC741" i="3"/>
  <c r="AC681" i="3"/>
  <c r="AC503" i="3"/>
  <c r="AC545" i="3"/>
  <c r="AD391" i="3"/>
  <c r="AC518" i="3"/>
  <c r="AD547" i="3"/>
  <c r="AD810" i="3"/>
  <c r="AD635" i="3"/>
  <c r="AD631" i="3"/>
  <c r="AC596" i="3"/>
  <c r="AC450" i="3"/>
  <c r="AC708" i="3"/>
  <c r="AC507" i="3"/>
  <c r="AC807" i="3"/>
  <c r="AD607" i="3"/>
  <c r="AD721" i="3"/>
  <c r="AD719" i="3"/>
  <c r="AD767" i="3"/>
  <c r="AD828" i="3"/>
  <c r="AD809" i="3"/>
  <c r="AC643" i="3"/>
  <c r="AC654" i="3"/>
  <c r="AD542" i="3"/>
  <c r="AC504" i="3"/>
  <c r="AD602" i="3"/>
  <c r="AD618" i="3"/>
  <c r="AC529" i="3"/>
  <c r="AD728" i="3"/>
  <c r="AC499" i="3"/>
  <c r="AD539" i="3"/>
  <c r="AD416" i="3"/>
  <c r="AD644" i="3"/>
  <c r="AC616" i="3"/>
  <c r="AC478" i="3"/>
  <c r="AD569" i="3"/>
  <c r="AC476" i="3"/>
  <c r="AD491" i="3"/>
  <c r="AD834" i="3"/>
  <c r="AC492" i="3"/>
  <c r="AD477" i="3"/>
  <c r="AC806" i="3"/>
  <c r="AD591" i="3"/>
  <c r="AD652" i="3"/>
  <c r="AD599" i="3"/>
  <c r="AD771" i="3"/>
  <c r="AC447" i="3"/>
  <c r="AC452" i="3"/>
  <c r="AC640" i="3"/>
  <c r="AC603" i="3"/>
  <c r="AC527" i="3"/>
  <c r="AC415" i="3"/>
  <c r="AD397" i="3"/>
  <c r="AD424" i="3"/>
  <c r="AD379" i="3"/>
  <c r="AC772" i="3"/>
  <c r="AD800" i="3"/>
  <c r="AD377" i="3"/>
  <c r="AC403" i="3"/>
  <c r="AC366" i="3"/>
  <c r="AC597" i="3"/>
  <c r="AC639" i="3"/>
  <c r="AC464" i="3"/>
  <c r="AD749" i="3"/>
  <c r="AD827" i="3"/>
  <c r="AC752" i="3"/>
  <c r="AD718" i="3"/>
  <c r="AC678" i="3"/>
  <c r="AC624" i="3"/>
  <c r="AC667" i="3"/>
  <c r="AD439" i="3"/>
  <c r="AD556" i="3"/>
  <c r="AC706" i="3"/>
  <c r="AC650" i="3"/>
  <c r="AC588" i="3"/>
  <c r="AC782" i="3"/>
  <c r="AD773" i="3"/>
  <c r="AC761" i="3"/>
  <c r="AD647" i="3"/>
  <c r="AD518" i="3"/>
  <c r="AC562" i="3"/>
  <c r="AC770" i="3"/>
  <c r="AD769" i="3"/>
  <c r="AC746" i="3"/>
  <c r="AD597" i="3"/>
  <c r="AC362" i="3"/>
  <c r="AC487" i="3"/>
  <c r="AD649" i="3"/>
  <c r="AD369" i="3"/>
  <c r="AD628" i="3"/>
  <c r="AD401" i="3"/>
  <c r="AD741" i="3"/>
  <c r="AC825" i="3"/>
  <c r="AD797" i="3"/>
  <c r="AC722" i="3"/>
  <c r="AD527" i="3"/>
  <c r="AD639" i="3"/>
  <c r="AD615" i="3"/>
  <c r="AD478" i="3"/>
  <c r="AC672" i="3"/>
  <c r="AC784" i="3"/>
  <c r="AD530" i="3"/>
  <c r="AC563" i="3"/>
  <c r="AD815" i="3"/>
  <c r="AC482" i="3"/>
  <c r="AC559" i="3"/>
  <c r="AC612" i="3"/>
  <c r="AD712" i="3"/>
  <c r="AC795" i="3"/>
  <c r="AD603" i="3"/>
  <c r="AD820" i="3"/>
  <c r="AD670" i="3"/>
  <c r="AD818" i="3"/>
  <c r="AD695" i="3"/>
  <c r="AC498" i="3"/>
  <c r="AD482" i="3"/>
  <c r="AD756" i="3"/>
  <c r="AC528" i="3"/>
  <c r="AD447" i="3"/>
  <c r="AC373" i="3"/>
  <c r="AD574" i="3"/>
  <c r="AC372" i="3"/>
  <c r="AC742" i="3"/>
  <c r="AD611" i="3"/>
  <c r="AD734" i="3"/>
  <c r="AC725" i="3"/>
  <c r="AD641" i="3"/>
  <c r="AC461" i="3"/>
  <c r="AC509" i="3"/>
  <c r="AC763" i="3"/>
  <c r="AC774" i="3"/>
  <c r="AC389" i="3"/>
  <c r="AC816" i="3"/>
  <c r="AD504" i="3"/>
  <c r="AD545" i="3"/>
  <c r="AD535" i="3"/>
  <c r="AC724" i="3"/>
  <c r="AD450" i="3"/>
  <c r="AC791" i="3"/>
  <c r="AC827" i="3"/>
  <c r="AD461" i="3"/>
  <c r="AD776" i="3"/>
  <c r="AC521" i="3"/>
  <c r="AD798" i="3"/>
  <c r="AD587" i="3"/>
  <c r="AD493" i="3"/>
  <c r="AC819" i="3"/>
  <c r="AC764" i="3"/>
  <c r="AC675" i="3"/>
  <c r="AD374" i="3"/>
  <c r="AD430" i="3"/>
  <c r="AC408" i="3"/>
  <c r="AD338" i="3"/>
  <c r="AD362" i="3"/>
  <c r="AD487" i="3"/>
  <c r="AC611" i="3"/>
  <c r="AC713" i="3"/>
  <c r="AD801" i="3"/>
  <c r="AC683" i="3"/>
  <c r="AD601" i="3"/>
  <c r="AC580" i="3"/>
  <c r="AC524" i="3"/>
  <c r="AC583" i="3"/>
  <c r="AC721" i="3"/>
  <c r="AC579" i="3"/>
  <c r="AC659" i="3"/>
  <c r="AC801" i="3"/>
  <c r="AC734" i="3"/>
  <c r="AD543" i="3"/>
  <c r="AC735" i="3"/>
  <c r="AC553" i="3"/>
  <c r="AD711" i="3"/>
  <c r="AC531" i="3"/>
  <c r="AC483" i="3"/>
  <c r="AD517" i="3"/>
  <c r="AC796" i="3"/>
  <c r="AD658" i="3"/>
  <c r="AC602" i="3"/>
  <c r="AC405" i="3"/>
  <c r="AC701" i="3"/>
  <c r="AC677" i="3"/>
  <c r="AC684" i="3"/>
  <c r="AC523" i="3"/>
  <c r="AD546" i="3"/>
  <c r="AC679" i="3"/>
  <c r="AD659" i="3"/>
  <c r="AD606" i="3"/>
  <c r="AD525" i="3"/>
  <c r="AC443" i="3"/>
  <c r="AD654" i="3"/>
  <c r="AD521" i="3"/>
  <c r="AD483" i="3"/>
  <c r="AD454" i="3"/>
  <c r="AC581" i="3"/>
  <c r="AC767" i="3"/>
  <c r="AD700" i="3"/>
  <c r="AD510" i="3"/>
  <c r="AC565" i="3"/>
  <c r="AD757" i="3"/>
  <c r="AC424" i="3"/>
  <c r="AC379" i="3"/>
  <c r="AC354" i="3"/>
  <c r="AD333" i="3"/>
  <c r="AC690" i="3"/>
  <c r="AD357" i="3"/>
  <c r="AC349" i="3"/>
  <c r="AD351" i="3"/>
  <c r="AD442" i="3"/>
  <c r="AD645" i="3"/>
  <c r="AC446" i="3"/>
  <c r="AC630" i="3"/>
  <c r="AC606" i="3"/>
  <c r="AC490" i="3"/>
  <c r="AD799" i="3"/>
  <c r="AC736" i="3"/>
  <c r="AD354" i="3"/>
  <c r="AD558" i="3"/>
  <c r="AC484" i="3"/>
  <c r="AD690" i="3"/>
  <c r="AC663" i="3"/>
  <c r="AD755" i="3"/>
  <c r="AC731" i="3"/>
  <c r="AC671" i="3"/>
  <c r="AC818" i="3"/>
  <c r="AD784" i="3"/>
  <c r="AC532" i="3"/>
  <c r="AD823" i="3"/>
  <c r="AC680" i="3"/>
  <c r="AD410" i="3"/>
  <c r="AD386" i="3"/>
  <c r="AC368" i="3"/>
  <c r="AC747" i="3"/>
  <c r="AC337" i="3"/>
  <c r="AD349" i="3"/>
  <c r="AD394" i="3"/>
  <c r="AD334" i="3"/>
  <c r="AD345" i="3"/>
  <c r="AD829" i="3"/>
  <c r="AC530" i="3"/>
  <c r="AC561" i="3"/>
  <c r="AC515" i="3"/>
  <c r="AC539" i="3"/>
  <c r="AC778" i="3"/>
  <c r="AD794" i="3"/>
  <c r="AD583" i="3"/>
  <c r="AC431" i="3"/>
  <c r="AD455" i="3"/>
  <c r="AC655" i="3"/>
  <c r="AD722" i="3"/>
  <c r="AC467" i="3"/>
  <c r="AC422" i="3"/>
  <c r="AD526" i="3"/>
  <c r="AC773" i="3"/>
  <c r="AC649" i="3"/>
  <c r="AD563" i="3"/>
  <c r="AD485" i="3"/>
  <c r="AC785" i="3"/>
  <c r="AD560" i="3"/>
  <c r="AC591" i="3"/>
  <c r="AD770" i="3"/>
  <c r="AC826" i="3"/>
  <c r="AC834" i="3"/>
  <c r="AD566" i="3"/>
  <c r="AD623" i="3"/>
  <c r="AC769" i="3"/>
  <c r="AD743" i="3"/>
  <c r="AC470" i="3"/>
  <c r="AC745" i="3"/>
  <c r="AC615" i="3"/>
  <c r="AD438" i="3"/>
  <c r="W455" i="3"/>
  <c r="AD415" i="3"/>
  <c r="AD405" i="3"/>
  <c r="AD420" i="3"/>
  <c r="AD347" i="3"/>
  <c r="AC419" i="3"/>
  <c r="AD356" i="3"/>
  <c r="AC360" i="3"/>
  <c r="AC733" i="3"/>
  <c r="AC376" i="3"/>
  <c r="AD672" i="3"/>
  <c r="AD664" i="3"/>
  <c r="AD346" i="3"/>
  <c r="AD772" i="3"/>
  <c r="AD678" i="3"/>
  <c r="AD433" i="3"/>
  <c r="AD795" i="3"/>
  <c r="AD832" i="3"/>
  <c r="AC468" i="3"/>
  <c r="AD505" i="3"/>
  <c r="AD522" i="3"/>
  <c r="AC670" i="3"/>
  <c r="AD596" i="3"/>
  <c r="AC821" i="3"/>
  <c r="AC626" i="3"/>
  <c r="AD480" i="3"/>
  <c r="AC543" i="3"/>
  <c r="AC460" i="3"/>
  <c r="AC613" i="3"/>
  <c r="AC566" i="3"/>
  <c r="AD750" i="3"/>
  <c r="AD814" i="3"/>
  <c r="AD740" i="3"/>
  <c r="AC491" i="3"/>
  <c r="AO651" i="3"/>
  <c r="AD422" i="3"/>
  <c r="AD417" i="3"/>
  <c r="AC347" i="3"/>
  <c r="AD403" i="3"/>
  <c r="AC363" i="3"/>
  <c r="AD423" i="3"/>
  <c r="AD348" i="3"/>
  <c r="AD793" i="3"/>
  <c r="AC381" i="3"/>
  <c r="AD759" i="3"/>
  <c r="AC547" i="3"/>
  <c r="AD409" i="3"/>
  <c r="AC502" i="3"/>
  <c r="AC628" i="3"/>
  <c r="AC652" i="3"/>
  <c r="AD555" i="3"/>
  <c r="AC715" i="3"/>
  <c r="AD779" i="3"/>
  <c r="AD738" i="3"/>
  <c r="AD683" i="3"/>
  <c r="AD807" i="3"/>
  <c r="AD796" i="3"/>
  <c r="AC505" i="3"/>
  <c r="AD650" i="3"/>
  <c r="AC575" i="3"/>
  <c r="AC777" i="3"/>
  <c r="AC790" i="3"/>
  <c r="AD592" i="3"/>
  <c r="AC631" i="3"/>
  <c r="AC743" i="3"/>
  <c r="AC758" i="3"/>
  <c r="AD702" i="3"/>
  <c r="AC669" i="3"/>
  <c r="AC824" i="3"/>
  <c r="AC593" i="3"/>
  <c r="AC620" i="3"/>
  <c r="AD825" i="3"/>
  <c r="AC569" i="3"/>
  <c r="Y280" i="3"/>
  <c r="W280" i="3"/>
  <c r="C281" i="3"/>
  <c r="H281" i="3"/>
  <c r="J280" i="3"/>
  <c r="B281" i="3"/>
  <c r="AA280" i="3"/>
  <c r="Y281" i="3"/>
  <c r="G281" i="3"/>
  <c r="AB280" i="3"/>
  <c r="G280" i="3"/>
  <c r="L281" i="3"/>
  <c r="K280" i="3"/>
  <c r="X282" i="3"/>
  <c r="AB281" i="3"/>
  <c r="C280" i="3"/>
  <c r="AO280" i="3"/>
  <c r="X281" i="3"/>
  <c r="Z280" i="3"/>
  <c r="X280" i="3"/>
  <c r="U281" i="3"/>
  <c r="K281" i="3"/>
  <c r="H280" i="3"/>
  <c r="B280" i="3"/>
  <c r="E281" i="3"/>
  <c r="AA281" i="3"/>
  <c r="G283" i="3"/>
  <c r="J282" i="3"/>
  <c r="J281" i="3"/>
  <c r="E282" i="3"/>
  <c r="Z282" i="3"/>
  <c r="AB282" i="3"/>
  <c r="K284" i="3"/>
  <c r="Z284" i="3"/>
  <c r="AA284" i="3"/>
  <c r="B283" i="3"/>
  <c r="F280" i="3"/>
  <c r="B284" i="3"/>
  <c r="E280" i="3"/>
  <c r="D280" i="3"/>
  <c r="D281" i="3"/>
  <c r="AB284" i="3"/>
  <c r="U282" i="3"/>
  <c r="AO281" i="3"/>
  <c r="AO283" i="3"/>
  <c r="AO282" i="3"/>
  <c r="P280" i="3"/>
  <c r="P282" i="3"/>
  <c r="L282" i="3"/>
  <c r="Y283" i="3"/>
  <c r="B282" i="3"/>
  <c r="U280" i="3"/>
  <c r="I280" i="3"/>
  <c r="W281" i="3"/>
  <c r="D283" i="3"/>
  <c r="C284" i="3"/>
  <c r="P281" i="3"/>
  <c r="AA283" i="3"/>
  <c r="AG280" i="3"/>
  <c r="F281" i="3"/>
  <c r="U284" i="3"/>
  <c r="AG282" i="3"/>
  <c r="I284" i="3"/>
  <c r="H284" i="3"/>
  <c r="F284" i="3"/>
  <c r="Z283" i="3"/>
  <c r="L283" i="3"/>
  <c r="AG281" i="3"/>
  <c r="Z281" i="3"/>
  <c r="AO284" i="3"/>
  <c r="J283" i="3"/>
  <c r="I281" i="3"/>
  <c r="L280" i="3"/>
  <c r="AA282" i="3"/>
  <c r="AG283" i="3"/>
  <c r="D286" i="3"/>
  <c r="U283" i="3"/>
  <c r="I287" i="3"/>
  <c r="L284" i="3"/>
  <c r="C283" i="3"/>
  <c r="G284" i="3"/>
  <c r="Y282" i="3"/>
  <c r="AO288" i="3"/>
  <c r="I283" i="3"/>
  <c r="AB283" i="3"/>
  <c r="Y284" i="3"/>
  <c r="D284" i="3"/>
  <c r="E284" i="3"/>
  <c r="U286" i="3"/>
  <c r="K283" i="3"/>
  <c r="F283" i="3"/>
  <c r="K282" i="3"/>
  <c r="I288" i="3"/>
  <c r="I282" i="3"/>
  <c r="X283" i="3"/>
  <c r="H282" i="3"/>
  <c r="P283" i="3"/>
  <c r="X284" i="3"/>
  <c r="H288" i="3"/>
  <c r="J284" i="3"/>
  <c r="P284" i="3"/>
  <c r="G286" i="3"/>
  <c r="C282" i="3"/>
  <c r="E285" i="3"/>
  <c r="G282" i="3"/>
  <c r="U285" i="3"/>
  <c r="K285" i="3"/>
  <c r="AO285" i="3"/>
  <c r="W282" i="3"/>
  <c r="B288" i="3"/>
  <c r="G288" i="3"/>
  <c r="W284" i="3"/>
  <c r="E286" i="3"/>
  <c r="Z287" i="3"/>
  <c r="E288" i="3"/>
  <c r="H289" i="3"/>
  <c r="Y286" i="3"/>
  <c r="D282" i="3"/>
  <c r="X287" i="3"/>
  <c r="AA287" i="3"/>
  <c r="AB285" i="3"/>
  <c r="I286" i="3"/>
  <c r="H285" i="3"/>
  <c r="AG287" i="3"/>
  <c r="AG284" i="3"/>
  <c r="W287" i="3"/>
  <c r="L288" i="3"/>
  <c r="B285" i="3"/>
  <c r="P285" i="3"/>
  <c r="AB287" i="3"/>
  <c r="X286" i="3"/>
  <c r="Z286" i="3"/>
  <c r="Z285" i="3"/>
  <c r="D288" i="3"/>
  <c r="U287" i="3"/>
  <c r="H286" i="3"/>
  <c r="C286" i="3"/>
  <c r="F287" i="3"/>
  <c r="AA285" i="3"/>
  <c r="F282" i="3"/>
  <c r="D287" i="3"/>
  <c r="G287" i="3"/>
  <c r="K287" i="3"/>
  <c r="E287" i="3"/>
  <c r="AG286" i="3"/>
  <c r="J286" i="3"/>
  <c r="F285" i="3"/>
  <c r="AB288" i="3"/>
  <c r="W288" i="3"/>
  <c r="W283" i="3"/>
  <c r="I285" i="3"/>
  <c r="K286" i="3"/>
  <c r="L285" i="3"/>
  <c r="E283" i="3"/>
  <c r="F286" i="3"/>
  <c r="D285" i="3"/>
  <c r="AG285" i="3"/>
  <c r="L286" i="3"/>
  <c r="C285" i="3"/>
  <c r="W286" i="3"/>
  <c r="AA286" i="3"/>
  <c r="H283" i="3"/>
  <c r="P288" i="3"/>
  <c r="L287" i="3"/>
  <c r="X291" i="3"/>
  <c r="K288" i="3"/>
  <c r="C288" i="3"/>
  <c r="P286" i="3"/>
  <c r="X285" i="3"/>
  <c r="AB290" i="3"/>
  <c r="Y288" i="3"/>
  <c r="J285" i="3"/>
  <c r="F288" i="3"/>
  <c r="J287" i="3"/>
  <c r="AB286" i="3"/>
  <c r="P287" i="3"/>
  <c r="H287" i="3"/>
  <c r="W285" i="3"/>
  <c r="AO286" i="3"/>
  <c r="I290" i="3"/>
  <c r="Y287" i="3"/>
  <c r="AA288" i="3"/>
  <c r="AO291" i="3"/>
  <c r="AG288" i="3"/>
  <c r="Z288" i="3"/>
  <c r="C287" i="3"/>
  <c r="W291" i="3"/>
  <c r="L290" i="3"/>
  <c r="Y290" i="3"/>
  <c r="G285" i="3"/>
  <c r="X288" i="3"/>
  <c r="B290" i="3"/>
  <c r="U288" i="3"/>
  <c r="J288" i="3"/>
  <c r="P290" i="3"/>
  <c r="B287" i="3"/>
  <c r="I291" i="3"/>
  <c r="Y285" i="3"/>
  <c r="C289" i="3"/>
  <c r="AG289" i="3"/>
  <c r="AO287" i="3"/>
  <c r="B286" i="3"/>
  <c r="AA289" i="3"/>
  <c r="G290" i="3"/>
  <c r="K289" i="3"/>
  <c r="B289" i="3"/>
  <c r="L291" i="3"/>
  <c r="W290" i="3"/>
  <c r="J289" i="3"/>
  <c r="AO289" i="3"/>
  <c r="Z289" i="3"/>
  <c r="F291" i="3"/>
  <c r="F289" i="3"/>
  <c r="D289" i="3"/>
  <c r="U289" i="3"/>
  <c r="X289" i="3"/>
  <c r="Y289" i="3"/>
  <c r="AO290" i="3"/>
  <c r="AG290" i="3"/>
  <c r="F290" i="3"/>
  <c r="AB289" i="3"/>
  <c r="H290" i="3"/>
  <c r="P291" i="3"/>
  <c r="J290" i="3"/>
  <c r="E291" i="3"/>
  <c r="Z290" i="3"/>
  <c r="J291" i="3"/>
  <c r="P289" i="3"/>
  <c r="L289" i="3"/>
  <c r="Y291" i="3"/>
  <c r="K291" i="3"/>
  <c r="U291" i="3"/>
  <c r="D291" i="3"/>
  <c r="U290" i="3"/>
  <c r="H291" i="3"/>
  <c r="D290" i="3"/>
  <c r="C290" i="3"/>
  <c r="X290" i="3"/>
  <c r="AB291" i="3"/>
  <c r="W289" i="3"/>
  <c r="K290" i="3"/>
  <c r="AA290" i="3"/>
  <c r="E289" i="3"/>
  <c r="G289" i="3"/>
  <c r="G291" i="3"/>
  <c r="AG291" i="3"/>
  <c r="I289" i="3"/>
  <c r="Z291" i="3"/>
  <c r="E290" i="3"/>
  <c r="B291" i="3"/>
  <c r="C291" i="3"/>
  <c r="AA291" i="3"/>
  <c r="C342" i="3"/>
  <c r="AB324" i="3"/>
  <c r="G403" i="3"/>
  <c r="H321" i="3"/>
  <c r="D308" i="3"/>
  <c r="D297" i="3"/>
  <c r="L293" i="3"/>
  <c r="G335" i="3"/>
  <c r="F379" i="3"/>
  <c r="U357" i="3"/>
  <c r="G338" i="3"/>
  <c r="AO418" i="3"/>
  <c r="Y293" i="3"/>
  <c r="F384" i="3"/>
  <c r="AO379" i="3"/>
  <c r="D386" i="3"/>
  <c r="AG326" i="3"/>
  <c r="D295" i="3"/>
  <c r="Z328" i="3"/>
  <c r="D366" i="3"/>
  <c r="AO416" i="3"/>
  <c r="G392" i="3"/>
  <c r="K298" i="3"/>
  <c r="D343" i="3"/>
  <c r="J312" i="3"/>
  <c r="D337" i="3"/>
  <c r="C332" i="3"/>
  <c r="B323" i="3"/>
  <c r="Y315" i="3"/>
  <c r="U406" i="3"/>
  <c r="X330" i="3"/>
  <c r="B335" i="3"/>
  <c r="U383" i="3"/>
  <c r="B393" i="3"/>
  <c r="D360" i="3"/>
  <c r="C385" i="3"/>
  <c r="Z296" i="3"/>
  <c r="Z318" i="3"/>
  <c r="G292" i="3"/>
  <c r="G395" i="3"/>
  <c r="B366" i="3"/>
  <c r="P297" i="3"/>
  <c r="L311" i="3"/>
  <c r="AO380" i="3"/>
  <c r="Y299" i="3"/>
  <c r="AB318" i="3"/>
  <c r="C316" i="3"/>
  <c r="J316" i="3"/>
  <c r="I295" i="3"/>
  <c r="B300" i="3"/>
  <c r="F307" i="3"/>
  <c r="B368" i="3"/>
  <c r="F311" i="3"/>
  <c r="C329" i="3"/>
  <c r="F292" i="3"/>
  <c r="B326" i="3"/>
  <c r="F362" i="3"/>
  <c r="X298" i="3"/>
  <c r="L397" i="3"/>
  <c r="AO421" i="3"/>
  <c r="W293" i="3"/>
  <c r="X309" i="3"/>
  <c r="J295" i="3"/>
  <c r="L406" i="3"/>
  <c r="Z298" i="3"/>
  <c r="AO364" i="3"/>
  <c r="C376" i="3"/>
  <c r="AO300" i="3"/>
  <c r="B400" i="3"/>
  <c r="G364" i="3"/>
  <c r="U382" i="3"/>
  <c r="G352" i="3"/>
  <c r="D397" i="3"/>
  <c r="F370" i="3"/>
  <c r="F308" i="3"/>
  <c r="I331" i="3"/>
  <c r="AO391" i="3"/>
  <c r="E343" i="3"/>
  <c r="AO322" i="3"/>
  <c r="AO324" i="3"/>
  <c r="AG322" i="3"/>
  <c r="F309" i="3"/>
  <c r="P309" i="3"/>
  <c r="L363" i="3"/>
  <c r="G378" i="3"/>
  <c r="U395" i="3"/>
  <c r="AO297" i="3"/>
  <c r="P300" i="3"/>
  <c r="G325" i="3"/>
  <c r="E317" i="3"/>
  <c r="U423" i="3"/>
  <c r="C324" i="3"/>
  <c r="J293" i="3"/>
  <c r="D359" i="3"/>
  <c r="E334" i="3"/>
  <c r="K295" i="3"/>
  <c r="AO329" i="3"/>
  <c r="C321" i="3"/>
  <c r="AA319" i="3"/>
  <c r="U424" i="3"/>
  <c r="Y307" i="3"/>
  <c r="P302" i="3"/>
  <c r="AO378" i="3"/>
  <c r="P419" i="3"/>
  <c r="D344" i="3"/>
  <c r="P342" i="3"/>
  <c r="C394" i="3"/>
  <c r="AO314" i="3"/>
  <c r="C359" i="3"/>
  <c r="P382" i="3"/>
  <c r="X310" i="3"/>
  <c r="F316" i="3"/>
  <c r="Z317" i="3"/>
  <c r="E303" i="3"/>
  <c r="C352" i="3"/>
  <c r="L351" i="3"/>
  <c r="AB321" i="3"/>
  <c r="U410" i="3"/>
  <c r="Z312" i="3"/>
  <c r="AA294" i="3"/>
  <c r="P337" i="3"/>
  <c r="C310" i="3"/>
  <c r="J315" i="3"/>
  <c r="G340" i="3"/>
  <c r="E370" i="3"/>
  <c r="U405" i="3"/>
  <c r="E365" i="3"/>
  <c r="E401" i="3"/>
  <c r="I303" i="3"/>
  <c r="L393" i="3"/>
  <c r="K304" i="3"/>
  <c r="H315" i="3"/>
  <c r="AO363" i="3"/>
  <c r="G321" i="3"/>
  <c r="P360" i="3"/>
  <c r="L404" i="3"/>
  <c r="G377" i="3"/>
  <c r="E407" i="3"/>
  <c r="L364" i="3"/>
  <c r="P355" i="3"/>
  <c r="B369" i="3"/>
  <c r="J327" i="3"/>
  <c r="E395" i="3"/>
  <c r="U378" i="3"/>
  <c r="W330" i="3"/>
  <c r="L362" i="3"/>
  <c r="AB311" i="3"/>
  <c r="H313" i="3"/>
  <c r="G310" i="3"/>
  <c r="D356" i="3"/>
  <c r="L300" i="3"/>
  <c r="AB301" i="3"/>
  <c r="E360" i="3"/>
  <c r="AO390" i="3"/>
  <c r="F322" i="3"/>
  <c r="P391" i="3"/>
  <c r="G307" i="3"/>
  <c r="AO359" i="3"/>
  <c r="K317" i="3"/>
  <c r="AO294" i="3"/>
  <c r="G347" i="3"/>
  <c r="L302" i="3"/>
  <c r="K313" i="3"/>
  <c r="Y314" i="3"/>
  <c r="AO383" i="3"/>
  <c r="H330" i="3"/>
  <c r="E373" i="3"/>
  <c r="G337" i="3"/>
  <c r="X324" i="3"/>
  <c r="W326" i="3"/>
  <c r="D338" i="3"/>
  <c r="D304" i="3"/>
  <c r="U302" i="3"/>
  <c r="B358" i="3"/>
  <c r="AB310" i="3"/>
  <c r="G318" i="3"/>
  <c r="AG327" i="3"/>
  <c r="D310" i="3"/>
  <c r="P321" i="3"/>
  <c r="C340" i="3"/>
  <c r="E349" i="3"/>
  <c r="D378" i="3"/>
  <c r="P325" i="3"/>
  <c r="AB299" i="3"/>
  <c r="P399" i="3"/>
  <c r="L338" i="3"/>
  <c r="K329" i="3"/>
  <c r="Z325" i="3"/>
  <c r="E371" i="3"/>
  <c r="F342" i="3"/>
  <c r="AO307" i="3"/>
  <c r="L328" i="3"/>
  <c r="AO302" i="3"/>
  <c r="U386" i="3"/>
  <c r="D319" i="3"/>
  <c r="B331" i="3"/>
  <c r="U354" i="3"/>
  <c r="E307" i="3"/>
  <c r="Y313" i="3"/>
  <c r="D368" i="3"/>
  <c r="I317" i="3"/>
  <c r="J311" i="3"/>
  <c r="L368" i="3"/>
  <c r="AA329" i="3"/>
  <c r="C367" i="3"/>
  <c r="Z329" i="3"/>
  <c r="AO424" i="3"/>
  <c r="AO382" i="3"/>
  <c r="P356" i="3"/>
  <c r="Z320" i="3"/>
  <c r="D353" i="3"/>
  <c r="E374" i="3"/>
  <c r="U362" i="3"/>
  <c r="D405" i="3"/>
  <c r="L386" i="3"/>
  <c r="C375" i="3"/>
  <c r="AA297" i="3"/>
  <c r="U298" i="3"/>
  <c r="P357" i="3"/>
  <c r="E328" i="3"/>
  <c r="G349" i="3"/>
  <c r="AO352" i="3"/>
  <c r="D342" i="3"/>
  <c r="G308" i="3"/>
  <c r="P390" i="3"/>
  <c r="L345" i="3"/>
  <c r="B394" i="3"/>
  <c r="U345" i="3"/>
  <c r="W304" i="3"/>
  <c r="AO321" i="3"/>
  <c r="Y292" i="3"/>
  <c r="P324" i="3"/>
  <c r="L376" i="3"/>
  <c r="L299" i="3"/>
  <c r="L319" i="3"/>
  <c r="U314" i="3"/>
  <c r="P294" i="3"/>
  <c r="P299" i="3"/>
  <c r="C372" i="3"/>
  <c r="AG324" i="3"/>
  <c r="D326" i="3"/>
  <c r="P347" i="3"/>
  <c r="E352" i="3"/>
  <c r="U356" i="3"/>
  <c r="F402" i="3"/>
  <c r="F366" i="3"/>
  <c r="AO392" i="3"/>
  <c r="F303" i="3"/>
  <c r="Y329" i="3"/>
  <c r="AO402" i="3"/>
  <c r="I313" i="3"/>
  <c r="K305" i="3"/>
  <c r="E314" i="3"/>
  <c r="B319" i="3"/>
  <c r="F320" i="3"/>
  <c r="C317" i="3"/>
  <c r="E363" i="3"/>
  <c r="I319" i="3"/>
  <c r="W314" i="3"/>
  <c r="D347" i="3"/>
  <c r="L306" i="3"/>
  <c r="L378" i="3"/>
  <c r="J310" i="3"/>
  <c r="L298" i="3"/>
  <c r="C307" i="3"/>
  <c r="AG344" i="3"/>
  <c r="U343" i="3"/>
  <c r="P383" i="3"/>
  <c r="P373" i="3"/>
  <c r="AB308" i="3"/>
  <c r="L381" i="3"/>
  <c r="F295" i="3"/>
  <c r="D387" i="3"/>
  <c r="G351" i="3"/>
  <c r="I299" i="3"/>
  <c r="P396" i="3"/>
  <c r="E295" i="3"/>
  <c r="B367" i="3"/>
  <c r="I306" i="3"/>
  <c r="L420" i="3"/>
  <c r="F376" i="3"/>
  <c r="L401" i="3"/>
  <c r="G330" i="3"/>
  <c r="B313" i="3"/>
  <c r="K312" i="3"/>
  <c r="U368" i="3"/>
  <c r="F377" i="3"/>
  <c r="D361" i="3"/>
  <c r="B354" i="3"/>
  <c r="G319" i="3"/>
  <c r="AB303" i="3"/>
  <c r="AA301" i="3"/>
  <c r="E372" i="3"/>
  <c r="G317" i="3"/>
  <c r="E318" i="3"/>
  <c r="P344" i="3"/>
  <c r="E304" i="3"/>
  <c r="AB327" i="3"/>
  <c r="E361" i="3"/>
  <c r="C396" i="3"/>
  <c r="F358" i="3"/>
  <c r="AO408" i="3"/>
  <c r="Y326" i="3"/>
  <c r="E312" i="3"/>
  <c r="K322" i="3"/>
  <c r="AA314" i="3"/>
  <c r="H293" i="3"/>
  <c r="J292" i="3"/>
  <c r="C364" i="3"/>
  <c r="AB331" i="3"/>
  <c r="L317" i="3"/>
  <c r="G301" i="3"/>
  <c r="L403" i="3"/>
  <c r="K306" i="3"/>
  <c r="U385" i="3"/>
  <c r="AG345" i="3"/>
  <c r="H326" i="3"/>
  <c r="F386" i="3"/>
  <c r="P350" i="3"/>
  <c r="B296" i="3"/>
  <c r="E392" i="3"/>
  <c r="C357" i="3"/>
  <c r="P338" i="3"/>
  <c r="H292" i="3"/>
  <c r="J329" i="3"/>
  <c r="P410" i="3"/>
  <c r="B365" i="3"/>
  <c r="C313" i="3"/>
  <c r="U330" i="3"/>
  <c r="H305" i="3"/>
  <c r="C315" i="3"/>
  <c r="C303" i="3"/>
  <c r="AO429" i="3"/>
  <c r="I322" i="3"/>
  <c r="E369" i="3"/>
  <c r="AB313" i="3"/>
  <c r="AO414" i="3"/>
  <c r="U374" i="3"/>
  <c r="W327" i="3"/>
  <c r="AO333" i="3"/>
  <c r="F397" i="3"/>
  <c r="G315" i="3"/>
  <c r="C398" i="3"/>
  <c r="G393" i="3"/>
  <c r="K299" i="3"/>
  <c r="I329" i="3"/>
  <c r="J304" i="3"/>
  <c r="L322" i="3"/>
  <c r="W320" i="3"/>
  <c r="K327" i="3"/>
  <c r="C358" i="3"/>
  <c r="F373" i="3"/>
  <c r="C333" i="3"/>
  <c r="U361" i="3"/>
  <c r="Y306" i="3"/>
  <c r="E326" i="3"/>
  <c r="F359" i="3"/>
  <c r="P407" i="3"/>
  <c r="C349" i="3"/>
  <c r="Y330" i="3"/>
  <c r="AO317" i="3"/>
  <c r="I320" i="3"/>
  <c r="G304" i="3"/>
  <c r="U304" i="3"/>
  <c r="AB295" i="3"/>
  <c r="L416" i="3"/>
  <c r="U401" i="3"/>
  <c r="B329" i="3"/>
  <c r="Z319" i="3"/>
  <c r="P308" i="3"/>
  <c r="B376" i="3"/>
  <c r="D306" i="3"/>
  <c r="F404" i="3"/>
  <c r="D395" i="3"/>
  <c r="G372" i="3"/>
  <c r="C373" i="3"/>
  <c r="P322" i="3"/>
  <c r="P359" i="3"/>
  <c r="AO389" i="3"/>
  <c r="P315" i="3"/>
  <c r="D329" i="3"/>
  <c r="E394" i="3"/>
  <c r="D333" i="3"/>
  <c r="C370" i="3"/>
  <c r="E402" i="3"/>
  <c r="P366" i="3"/>
  <c r="AG360" i="3"/>
  <c r="C339" i="3"/>
  <c r="F382" i="3"/>
  <c r="AG323" i="3"/>
  <c r="P318" i="3"/>
  <c r="AA308" i="3"/>
  <c r="P378" i="3"/>
  <c r="C374" i="3"/>
  <c r="AO293" i="3"/>
  <c r="F354" i="3"/>
  <c r="B292" i="3"/>
  <c r="P403" i="3"/>
  <c r="G383" i="3"/>
  <c r="Z323" i="3"/>
  <c r="AB300" i="3"/>
  <c r="F299" i="3"/>
  <c r="AO344" i="3"/>
  <c r="Z313" i="3"/>
  <c r="AB326" i="3"/>
  <c r="Y296" i="3"/>
  <c r="AO419" i="3"/>
  <c r="K315" i="3"/>
  <c r="L309" i="3"/>
  <c r="L344" i="3"/>
  <c r="L412" i="3"/>
  <c r="B371" i="3"/>
  <c r="AO409" i="3"/>
  <c r="AG328" i="3"/>
  <c r="AO415" i="3"/>
  <c r="I323" i="3"/>
  <c r="I301" i="3"/>
  <c r="B339" i="3"/>
  <c r="B328" i="3"/>
  <c r="B378" i="3"/>
  <c r="E330" i="3"/>
  <c r="AO406" i="3"/>
  <c r="P401" i="3"/>
  <c r="AG356" i="3"/>
  <c r="AO334" i="3"/>
  <c r="U352" i="3"/>
  <c r="AG349" i="3"/>
  <c r="U400" i="3"/>
  <c r="C331" i="3"/>
  <c r="P404" i="3"/>
  <c r="G359" i="3"/>
  <c r="AO303" i="3"/>
  <c r="AA327" i="3"/>
  <c r="AG332" i="3"/>
  <c r="J328" i="3"/>
  <c r="Y320" i="3"/>
  <c r="C346" i="3"/>
  <c r="K328" i="3"/>
  <c r="B350" i="3"/>
  <c r="Z308" i="3"/>
  <c r="D392" i="3"/>
  <c r="U408" i="3"/>
  <c r="B327" i="3"/>
  <c r="L417" i="3"/>
  <c r="L331" i="3"/>
  <c r="AO356" i="3"/>
  <c r="U413" i="3"/>
  <c r="F306" i="3"/>
  <c r="B341" i="3"/>
  <c r="G371" i="3"/>
  <c r="AO361" i="3"/>
  <c r="X317" i="3"/>
  <c r="B401" i="3"/>
  <c r="D334" i="3"/>
  <c r="C350" i="3"/>
  <c r="L318" i="3"/>
  <c r="D339" i="3"/>
  <c r="X311" i="3"/>
  <c r="P372" i="3"/>
  <c r="F305" i="3"/>
  <c r="AO400" i="3"/>
  <c r="B307" i="3"/>
  <c r="I294" i="3"/>
  <c r="F369" i="3"/>
  <c r="L335" i="3"/>
  <c r="F396" i="3"/>
  <c r="D323" i="3"/>
  <c r="W300" i="3"/>
  <c r="D350" i="3"/>
  <c r="AO386" i="3"/>
  <c r="U331" i="3"/>
  <c r="E336" i="3"/>
  <c r="G341" i="3"/>
  <c r="B375" i="3"/>
  <c r="D327" i="3"/>
  <c r="B399" i="3"/>
  <c r="B372" i="3"/>
  <c r="AO349" i="3"/>
  <c r="C294" i="3"/>
  <c r="B297" i="3"/>
  <c r="L361" i="3"/>
  <c r="U404" i="3"/>
  <c r="E397" i="3"/>
  <c r="E309" i="3"/>
  <c r="D348" i="3"/>
  <c r="C391" i="3"/>
  <c r="AA307" i="3"/>
  <c r="Y310" i="3"/>
  <c r="P409" i="3"/>
  <c r="C405" i="3"/>
  <c r="G362" i="3"/>
  <c r="AB306" i="3"/>
  <c r="E345" i="3"/>
  <c r="J313" i="3"/>
  <c r="F339" i="3"/>
  <c r="G297" i="3"/>
  <c r="B334" i="3"/>
  <c r="L308" i="3"/>
  <c r="W309" i="3"/>
  <c r="U335" i="3"/>
  <c r="E324" i="3"/>
  <c r="D312" i="3"/>
  <c r="D313" i="3"/>
  <c r="D372" i="3"/>
  <c r="I302" i="3"/>
  <c r="W324" i="3"/>
  <c r="AO306" i="3"/>
  <c r="W298" i="3"/>
  <c r="AO351" i="3"/>
  <c r="D385" i="3"/>
  <c r="H331" i="3"/>
  <c r="U349" i="3"/>
  <c r="U320" i="3"/>
  <c r="B321" i="3"/>
  <c r="U336" i="3"/>
  <c r="G313" i="3"/>
  <c r="Y317" i="3"/>
  <c r="G346" i="3"/>
  <c r="K323" i="3"/>
  <c r="E377" i="3"/>
  <c r="D293" i="3"/>
  <c r="F392" i="3"/>
  <c r="C306" i="3"/>
  <c r="E320" i="3"/>
  <c r="AG311" i="3"/>
  <c r="B403" i="3"/>
  <c r="P341" i="3"/>
  <c r="G336" i="3"/>
  <c r="B346" i="3"/>
  <c r="E368" i="3"/>
  <c r="F363" i="3"/>
  <c r="L336" i="3"/>
  <c r="L396" i="3"/>
  <c r="G379" i="3"/>
  <c r="AG306" i="3"/>
  <c r="L295" i="3"/>
  <c r="C312" i="3"/>
  <c r="C392" i="3"/>
  <c r="G388" i="3"/>
  <c r="H297" i="3"/>
  <c r="D355" i="3"/>
  <c r="G354" i="3"/>
  <c r="E341" i="3"/>
  <c r="J323" i="3"/>
  <c r="AG292" i="3"/>
  <c r="AA310" i="3"/>
  <c r="AG305" i="3"/>
  <c r="H328" i="3"/>
  <c r="U323" i="3"/>
  <c r="X319" i="3"/>
  <c r="B333" i="3"/>
  <c r="B308" i="3"/>
  <c r="AG300" i="3"/>
  <c r="P346" i="3"/>
  <c r="L415" i="3"/>
  <c r="L380" i="3"/>
  <c r="D400" i="3"/>
  <c r="B373" i="3"/>
  <c r="E325" i="3"/>
  <c r="AA295" i="3"/>
  <c r="B315" i="3"/>
  <c r="P368" i="3"/>
  <c r="F371" i="3"/>
  <c r="AA298" i="3"/>
  <c r="U313" i="3"/>
  <c r="D389" i="3"/>
  <c r="P412" i="3"/>
  <c r="AO312" i="3"/>
  <c r="E316" i="3"/>
  <c r="E396" i="3"/>
  <c r="L315" i="3"/>
  <c r="D298" i="3"/>
  <c r="AO331" i="3"/>
  <c r="AO328" i="3"/>
  <c r="P343" i="3"/>
  <c r="C356" i="3"/>
  <c r="U306" i="3"/>
  <c r="B361" i="3"/>
  <c r="F393" i="3"/>
  <c r="G331" i="3"/>
  <c r="G374" i="3"/>
  <c r="K314" i="3"/>
  <c r="G390" i="3"/>
  <c r="G376" i="3"/>
  <c r="B342" i="3"/>
  <c r="P413" i="3"/>
  <c r="X306" i="3"/>
  <c r="U372" i="3"/>
  <c r="B298" i="3"/>
  <c r="E296" i="3"/>
  <c r="L410" i="3"/>
  <c r="X320" i="3"/>
  <c r="H314" i="3"/>
  <c r="U416" i="3"/>
  <c r="U359" i="3"/>
  <c r="B377" i="3"/>
  <c r="AO298" i="3"/>
  <c r="AB302" i="3"/>
  <c r="F395" i="3"/>
  <c r="C300" i="3"/>
  <c r="F301" i="3"/>
  <c r="F357" i="3"/>
  <c r="C319" i="3"/>
  <c r="U360" i="3"/>
  <c r="AO425" i="3"/>
  <c r="L355" i="3"/>
  <c r="Z292" i="3"/>
  <c r="G342" i="3"/>
  <c r="I297" i="3"/>
  <c r="G326" i="3"/>
  <c r="P385" i="3"/>
  <c r="C293" i="3"/>
  <c r="F302" i="3"/>
  <c r="I293" i="3"/>
  <c r="U301" i="3"/>
  <c r="L343" i="3"/>
  <c r="AG317" i="3"/>
  <c r="B402" i="3"/>
  <c r="I321" i="3"/>
  <c r="E367" i="3"/>
  <c r="AO330" i="3"/>
  <c r="F300" i="3"/>
  <c r="H322" i="3"/>
  <c r="P319" i="3"/>
  <c r="G368" i="3"/>
  <c r="G356" i="3"/>
  <c r="F346" i="3"/>
  <c r="B397" i="3"/>
  <c r="J324" i="3"/>
  <c r="AG336" i="3"/>
  <c r="B332" i="3"/>
  <c r="F334" i="3"/>
  <c r="X295" i="3"/>
  <c r="U415" i="3"/>
  <c r="Z331" i="3"/>
  <c r="L375" i="3"/>
  <c r="P377" i="3"/>
  <c r="U407" i="3"/>
  <c r="B395" i="3"/>
  <c r="L408" i="3"/>
  <c r="F388" i="3"/>
  <c r="G370" i="3"/>
  <c r="F312" i="3"/>
  <c r="L414" i="3"/>
  <c r="F385" i="3"/>
  <c r="U398" i="3"/>
  <c r="H294" i="3"/>
  <c r="C383" i="3"/>
  <c r="B310" i="3"/>
  <c r="AG302" i="3"/>
  <c r="AO372" i="3"/>
  <c r="D316" i="3"/>
  <c r="D292" i="3"/>
  <c r="AA330" i="3"/>
  <c r="U325" i="3"/>
  <c r="Y318" i="3"/>
  <c r="C393" i="3"/>
  <c r="B398" i="3"/>
  <c r="AO292" i="3"/>
  <c r="U370" i="3"/>
  <c r="U399" i="3"/>
  <c r="AG298" i="3"/>
  <c r="U318" i="3"/>
  <c r="F356" i="3"/>
  <c r="J314" i="3"/>
  <c r="X305" i="3"/>
  <c r="U334" i="3"/>
  <c r="P361" i="3"/>
  <c r="AG354" i="3"/>
  <c r="L374" i="3"/>
  <c r="AO428" i="3"/>
  <c r="E351" i="3"/>
  <c r="G324" i="3"/>
  <c r="AA321" i="3"/>
  <c r="U308" i="3"/>
  <c r="E311" i="3"/>
  <c r="AO360" i="3"/>
  <c r="L384" i="3"/>
  <c r="C299" i="3"/>
  <c r="AG316" i="3"/>
  <c r="G365" i="3"/>
  <c r="AG343" i="3"/>
  <c r="C308" i="3"/>
  <c r="L365" i="3"/>
  <c r="L313" i="3"/>
  <c r="P330" i="3"/>
  <c r="E391" i="3"/>
  <c r="AB317" i="3"/>
  <c r="D398" i="3"/>
  <c r="G382" i="3"/>
  <c r="AO427" i="3"/>
  <c r="P303" i="3"/>
  <c r="D311" i="3"/>
  <c r="AG348" i="3"/>
  <c r="P376" i="3"/>
  <c r="Z306" i="3"/>
  <c r="AG352" i="3"/>
  <c r="AO373" i="3"/>
  <c r="K330" i="3"/>
  <c r="AB307" i="3"/>
  <c r="U350" i="3"/>
  <c r="D307" i="3"/>
  <c r="P340" i="3"/>
  <c r="P317" i="3"/>
  <c r="B352" i="3"/>
  <c r="L356" i="3"/>
  <c r="F405" i="3"/>
  <c r="D358" i="3"/>
  <c r="C401" i="3"/>
  <c r="U402" i="3"/>
  <c r="F383" i="3"/>
  <c r="U369" i="3"/>
  <c r="G294" i="3"/>
  <c r="P304" i="3"/>
  <c r="L301" i="3"/>
  <c r="U319" i="3"/>
  <c r="E315" i="3"/>
  <c r="G311" i="3"/>
  <c r="W302" i="3"/>
  <c r="L337" i="3"/>
  <c r="W322" i="3"/>
  <c r="B299" i="3"/>
  <c r="F391" i="3"/>
  <c r="AO397" i="3"/>
  <c r="E335" i="3"/>
  <c r="X326" i="3"/>
  <c r="H329" i="3"/>
  <c r="AG313" i="3"/>
  <c r="F294" i="3"/>
  <c r="E355" i="3"/>
  <c r="P307" i="3"/>
  <c r="G314" i="3"/>
  <c r="H296" i="3"/>
  <c r="G350" i="3"/>
  <c r="D363" i="3"/>
  <c r="B351" i="3"/>
  <c r="D399" i="3"/>
  <c r="C355" i="3"/>
  <c r="D317" i="3"/>
  <c r="I308" i="3"/>
  <c r="B370" i="3"/>
  <c r="Y328" i="3"/>
  <c r="AO413" i="3"/>
  <c r="L369" i="3"/>
  <c r="E337" i="3"/>
  <c r="D377" i="3"/>
  <c r="I318" i="3"/>
  <c r="D349" i="3"/>
  <c r="P311" i="3"/>
  <c r="H325" i="3"/>
  <c r="C326" i="3"/>
  <c r="I296" i="3"/>
  <c r="G296" i="3"/>
  <c r="F325" i="3"/>
  <c r="P397" i="3"/>
  <c r="P363" i="3"/>
  <c r="U311" i="3"/>
  <c r="F313" i="3"/>
  <c r="G332" i="3"/>
  <c r="G299" i="3"/>
  <c r="AO375" i="3"/>
  <c r="G312" i="3"/>
  <c r="C354" i="3"/>
  <c r="L346" i="3"/>
  <c r="B347" i="3"/>
  <c r="AO407" i="3"/>
  <c r="D335" i="3"/>
  <c r="Z301" i="3"/>
  <c r="U353" i="3"/>
  <c r="C371" i="3"/>
  <c r="Z309" i="3"/>
  <c r="P395" i="3"/>
  <c r="C304" i="3"/>
  <c r="J297" i="3"/>
  <c r="D381" i="3"/>
  <c r="C296" i="3"/>
  <c r="AO410" i="3"/>
  <c r="E305" i="3"/>
  <c r="C347" i="3"/>
  <c r="I330" i="3"/>
  <c r="J317" i="3"/>
  <c r="AO393" i="3"/>
  <c r="E359" i="3"/>
  <c r="L294" i="3"/>
  <c r="J303" i="3"/>
  <c r="AB314" i="3"/>
  <c r="AB330" i="3"/>
  <c r="U294" i="3"/>
  <c r="Y305" i="3"/>
  <c r="B345" i="3"/>
  <c r="D370" i="3"/>
  <c r="F380" i="3"/>
  <c r="D299" i="3"/>
  <c r="X297" i="3"/>
  <c r="AO417" i="3"/>
  <c r="P415" i="3"/>
  <c r="P367" i="3"/>
  <c r="AB316" i="3"/>
  <c r="E347" i="3"/>
  <c r="K318" i="3"/>
  <c r="P334" i="3"/>
  <c r="U418" i="3"/>
  <c r="U305" i="3"/>
  <c r="I326" i="3"/>
  <c r="E364" i="3"/>
  <c r="F344" i="3"/>
  <c r="B304" i="3"/>
  <c r="B301" i="3"/>
  <c r="G387" i="3"/>
  <c r="AG296" i="3"/>
  <c r="P370" i="3"/>
  <c r="F338" i="3"/>
  <c r="F361" i="3"/>
  <c r="K319" i="3"/>
  <c r="U293" i="3"/>
  <c r="U296" i="3"/>
  <c r="D403" i="3"/>
  <c r="AO426" i="3"/>
  <c r="I316" i="3"/>
  <c r="D384" i="3"/>
  <c r="B294" i="3"/>
  <c r="C336" i="3"/>
  <c r="AG314" i="3"/>
  <c r="K297" i="3"/>
  <c r="B390" i="3"/>
  <c r="B353" i="3"/>
  <c r="F347" i="3"/>
  <c r="C389" i="3"/>
  <c r="F343" i="3"/>
  <c r="K308" i="3"/>
  <c r="D351" i="3"/>
  <c r="E356" i="3"/>
  <c r="AO362" i="3"/>
  <c r="X294" i="3"/>
  <c r="C360" i="3"/>
  <c r="F381" i="3"/>
  <c r="C387" i="3"/>
  <c r="P418" i="3"/>
  <c r="Z326" i="3"/>
  <c r="L382" i="3"/>
  <c r="L350" i="3"/>
  <c r="K310" i="3"/>
  <c r="D305" i="3"/>
  <c r="L316" i="3"/>
  <c r="H304" i="3"/>
  <c r="AO412" i="3"/>
  <c r="L407" i="3"/>
  <c r="F304" i="3"/>
  <c r="B320" i="3"/>
  <c r="G402" i="3"/>
  <c r="E329" i="3"/>
  <c r="P329" i="3"/>
  <c r="U420" i="3"/>
  <c r="G360" i="3"/>
  <c r="AG294" i="3"/>
  <c r="Z307" i="3"/>
  <c r="P364" i="3"/>
  <c r="AO396" i="3"/>
  <c r="AG342" i="3"/>
  <c r="AA326" i="3"/>
  <c r="L354" i="3"/>
  <c r="AG337" i="3"/>
  <c r="L327" i="3"/>
  <c r="L359" i="3"/>
  <c r="D330" i="3"/>
  <c r="J302" i="3"/>
  <c r="E346" i="3"/>
  <c r="L371" i="3"/>
  <c r="B380" i="3"/>
  <c r="AA292" i="3"/>
  <c r="B311" i="3"/>
  <c r="E293" i="3"/>
  <c r="U355" i="3"/>
  <c r="AA299" i="3"/>
  <c r="F317" i="3"/>
  <c r="B305" i="3"/>
  <c r="AB315" i="3"/>
  <c r="B359" i="3"/>
  <c r="X301" i="3"/>
  <c r="AB320" i="3"/>
  <c r="Y303" i="3"/>
  <c r="P301" i="3"/>
  <c r="Y324" i="3"/>
  <c r="C388" i="3"/>
  <c r="C292" i="3"/>
  <c r="C379" i="3"/>
  <c r="X313" i="3"/>
  <c r="P353" i="3"/>
  <c r="Z311" i="3"/>
  <c r="AB323" i="3"/>
  <c r="L398" i="3"/>
  <c r="B322" i="3"/>
  <c r="I327" i="3"/>
  <c r="AO405" i="3"/>
  <c r="W306" i="3"/>
  <c r="F298" i="3"/>
  <c r="F327" i="3"/>
  <c r="L323" i="3"/>
  <c r="X300" i="3"/>
  <c r="E375" i="3"/>
  <c r="C397" i="3"/>
  <c r="D315" i="3"/>
  <c r="F297" i="3"/>
  <c r="G295" i="3"/>
  <c r="U397" i="3"/>
  <c r="I292" i="3"/>
  <c r="AG325" i="3"/>
  <c r="U417" i="3"/>
  <c r="C318" i="3"/>
  <c r="G334" i="3"/>
  <c r="H316" i="3"/>
  <c r="J301" i="3"/>
  <c r="C343" i="3"/>
  <c r="F318" i="3"/>
  <c r="D336" i="3"/>
  <c r="L296" i="3"/>
  <c r="D345" i="3"/>
  <c r="E306" i="3"/>
  <c r="F341" i="3"/>
  <c r="X315" i="3"/>
  <c r="AO420" i="3"/>
  <c r="K321" i="3"/>
  <c r="G407" i="3"/>
  <c r="I312" i="3"/>
  <c r="H299" i="3"/>
  <c r="B338" i="3"/>
  <c r="L321" i="3"/>
  <c r="I328" i="3"/>
  <c r="F353" i="3"/>
  <c r="I310" i="3"/>
  <c r="B360" i="3"/>
  <c r="D376" i="3"/>
  <c r="D367" i="3"/>
  <c r="B389" i="3"/>
  <c r="P314" i="3"/>
  <c r="E310" i="3"/>
  <c r="Y302" i="3"/>
  <c r="AG355" i="3"/>
  <c r="F335" i="3"/>
  <c r="K294" i="3"/>
  <c r="AO301" i="3"/>
  <c r="AO388" i="3"/>
  <c r="D320" i="3"/>
  <c r="K309" i="3"/>
  <c r="B306" i="3"/>
  <c r="D406" i="3"/>
  <c r="W331" i="3"/>
  <c r="U391" i="3"/>
  <c r="AA309" i="3"/>
  <c r="Y294" i="3"/>
  <c r="AO411" i="3"/>
  <c r="D324" i="3"/>
  <c r="C386" i="3"/>
  <c r="D402" i="3"/>
  <c r="E400" i="3"/>
  <c r="U364" i="3"/>
  <c r="I309" i="3"/>
  <c r="K301" i="3"/>
  <c r="C378" i="3"/>
  <c r="P379" i="3"/>
  <c r="D340" i="3"/>
  <c r="F355" i="3"/>
  <c r="AG353" i="3"/>
  <c r="AO371" i="3"/>
  <c r="AO353" i="3"/>
  <c r="B374" i="3"/>
  <c r="F389" i="3"/>
  <c r="AO310" i="3"/>
  <c r="P332" i="3"/>
  <c r="J330" i="3"/>
  <c r="C311" i="3"/>
  <c r="L377" i="3"/>
  <c r="U324" i="3"/>
  <c r="B303" i="3"/>
  <c r="U387" i="3"/>
  <c r="U409" i="3"/>
  <c r="AA328" i="3"/>
  <c r="E388" i="3"/>
  <c r="D371" i="3"/>
  <c r="B391" i="3"/>
  <c r="C381" i="3"/>
  <c r="G396" i="3"/>
  <c r="X304" i="3"/>
  <c r="G355" i="3"/>
  <c r="D302" i="3"/>
  <c r="X325" i="3"/>
  <c r="G305" i="3"/>
  <c r="C328" i="3"/>
  <c r="X293" i="3"/>
  <c r="F398" i="3"/>
  <c r="B343" i="3"/>
  <c r="F399" i="3"/>
  <c r="X312" i="3"/>
  <c r="U348" i="3"/>
  <c r="W303" i="3"/>
  <c r="U347" i="3"/>
  <c r="X316" i="3"/>
  <c r="E339" i="3"/>
  <c r="D357" i="3"/>
  <c r="L310" i="3"/>
  <c r="AG303" i="3"/>
  <c r="B362" i="3"/>
  <c r="C323" i="3"/>
  <c r="E313" i="3"/>
  <c r="AO395" i="3"/>
  <c r="AO338" i="3"/>
  <c r="H301" i="3"/>
  <c r="AA317" i="3"/>
  <c r="P398" i="3"/>
  <c r="AO319" i="3"/>
  <c r="G348" i="3"/>
  <c r="C351" i="3"/>
  <c r="W301" i="3"/>
  <c r="AO323" i="3"/>
  <c r="AG308" i="3"/>
  <c r="L349" i="3"/>
  <c r="H295" i="3"/>
  <c r="F319" i="3"/>
  <c r="E357" i="3"/>
  <c r="C407" i="3"/>
  <c r="E354" i="3"/>
  <c r="Z300" i="3"/>
  <c r="AB312" i="3"/>
  <c r="Z314" i="3"/>
  <c r="Z327" i="3"/>
  <c r="Z303" i="3"/>
  <c r="B295" i="3"/>
  <c r="P381" i="3"/>
  <c r="AG347" i="3"/>
  <c r="U342" i="3"/>
  <c r="U309" i="3"/>
  <c r="F374" i="3"/>
  <c r="F332" i="3"/>
  <c r="P293" i="3"/>
  <c r="D369" i="3"/>
  <c r="P320" i="3"/>
  <c r="E299" i="3"/>
  <c r="C368" i="3"/>
  <c r="K293" i="3"/>
  <c r="G323" i="3"/>
  <c r="D321" i="3"/>
  <c r="G363" i="3"/>
  <c r="P417" i="3"/>
  <c r="X296" i="3"/>
  <c r="P416" i="3"/>
  <c r="AO374" i="3"/>
  <c r="U381" i="3"/>
  <c r="B356" i="3"/>
  <c r="F326" i="3"/>
  <c r="AA316" i="3"/>
  <c r="Y298" i="3"/>
  <c r="AG320" i="3"/>
  <c r="K296" i="3"/>
  <c r="L339" i="3"/>
  <c r="U384" i="3"/>
  <c r="Z330" i="3"/>
  <c r="F345" i="3"/>
  <c r="C335" i="3"/>
  <c r="AO299" i="3"/>
  <c r="L314" i="3"/>
  <c r="J305" i="3"/>
  <c r="D332" i="3"/>
  <c r="D341" i="3"/>
  <c r="W308" i="3"/>
  <c r="L305" i="3"/>
  <c r="Y300" i="3"/>
  <c r="Y322" i="3"/>
  <c r="H302" i="3"/>
  <c r="G361" i="3"/>
  <c r="D322" i="3"/>
  <c r="I304" i="3"/>
  <c r="L320" i="3"/>
  <c r="I307" i="3"/>
  <c r="X292" i="3"/>
  <c r="E404" i="3"/>
  <c r="E399" i="3"/>
  <c r="E379" i="3"/>
  <c r="L411" i="3"/>
  <c r="E384" i="3"/>
  <c r="H309" i="3"/>
  <c r="L304" i="3"/>
  <c r="AB304" i="3"/>
  <c r="J320" i="3"/>
  <c r="Y321" i="3"/>
  <c r="H311" i="3"/>
  <c r="L352" i="3"/>
  <c r="AO295" i="3"/>
  <c r="B309" i="3"/>
  <c r="C395" i="3"/>
  <c r="F368" i="3"/>
  <c r="P316" i="3"/>
  <c r="AA320" i="3"/>
  <c r="P345" i="3"/>
  <c r="U333" i="3"/>
  <c r="AO404" i="3"/>
  <c r="L367" i="3"/>
  <c r="J299" i="3"/>
  <c r="U329" i="3"/>
  <c r="U316" i="3"/>
  <c r="H300" i="3"/>
  <c r="U299" i="3"/>
  <c r="AO304" i="3"/>
  <c r="E387" i="3"/>
  <c r="L390" i="3"/>
  <c r="H324" i="3"/>
  <c r="L370" i="3"/>
  <c r="U328" i="3"/>
  <c r="L383" i="3"/>
  <c r="P414" i="3"/>
  <c r="E405" i="3"/>
  <c r="F394" i="3"/>
  <c r="L347" i="3"/>
  <c r="Z310" i="3"/>
  <c r="F400" i="3"/>
  <c r="J294" i="3"/>
  <c r="U366" i="3"/>
  <c r="AO335" i="3"/>
  <c r="C377" i="3"/>
  <c r="C320" i="3"/>
  <c r="G398" i="3"/>
  <c r="U392" i="3"/>
  <c r="F323" i="3"/>
  <c r="P323" i="3"/>
  <c r="W310" i="3"/>
  <c r="J326" i="3"/>
  <c r="AG339" i="3"/>
  <c r="I314" i="3"/>
  <c r="P335" i="3"/>
  <c r="Z321" i="3"/>
  <c r="J309" i="3"/>
  <c r="E322" i="3"/>
  <c r="E331" i="3"/>
  <c r="C380" i="3"/>
  <c r="J321" i="3"/>
  <c r="C361" i="3"/>
  <c r="AA293" i="3"/>
  <c r="AB296" i="3"/>
  <c r="AG321" i="3"/>
  <c r="P375" i="3"/>
  <c r="U403" i="3"/>
  <c r="G328" i="3"/>
  <c r="D364" i="3"/>
  <c r="AA323" i="3"/>
  <c r="AC323" i="3" s="1"/>
  <c r="Y316" i="3"/>
  <c r="U337" i="3"/>
  <c r="AG346" i="3"/>
  <c r="F407" i="3"/>
  <c r="P393" i="3"/>
  <c r="L329" i="3"/>
  <c r="G329" i="3"/>
  <c r="F387" i="3"/>
  <c r="L330" i="3"/>
  <c r="AO311" i="3"/>
  <c r="AO343" i="3"/>
  <c r="W325" i="3"/>
  <c r="E332" i="3"/>
  <c r="G357" i="3"/>
  <c r="AG334" i="3"/>
  <c r="C366" i="3"/>
  <c r="Y309" i="3"/>
  <c r="P374" i="3"/>
  <c r="U376" i="3"/>
  <c r="Z295" i="3"/>
  <c r="AG330" i="3"/>
  <c r="U390" i="3"/>
  <c r="U363" i="3"/>
  <c r="L292" i="3"/>
  <c r="C337" i="3"/>
  <c r="D396" i="3"/>
  <c r="W329" i="3"/>
  <c r="J325" i="3"/>
  <c r="D314" i="3"/>
  <c r="U344" i="3"/>
  <c r="G391" i="3"/>
  <c r="C327" i="3"/>
  <c r="G367" i="3"/>
  <c r="F321" i="3"/>
  <c r="L379" i="3"/>
  <c r="AG359" i="3"/>
  <c r="AO350" i="3"/>
  <c r="U322" i="3"/>
  <c r="E323" i="3"/>
  <c r="L360" i="3"/>
  <c r="L419" i="3"/>
  <c r="C298" i="3"/>
  <c r="Y308" i="3"/>
  <c r="AA296" i="3"/>
  <c r="W312" i="3"/>
  <c r="AO342" i="3"/>
  <c r="J331" i="3"/>
  <c r="U341" i="3"/>
  <c r="W295" i="3"/>
  <c r="AO399" i="3"/>
  <c r="D362" i="3"/>
  <c r="E358" i="3"/>
  <c r="U297" i="3"/>
  <c r="F360" i="3"/>
  <c r="P313" i="3"/>
  <c r="P292" i="3"/>
  <c r="AA302" i="3"/>
  <c r="AO401" i="3"/>
  <c r="AG357" i="3"/>
  <c r="U307" i="3"/>
  <c r="AO348" i="3"/>
  <c r="L340" i="3"/>
  <c r="AG297" i="3"/>
  <c r="D318" i="3"/>
  <c r="Y297" i="3"/>
  <c r="U389" i="3"/>
  <c r="Y312" i="3"/>
  <c r="F340" i="3"/>
  <c r="J298" i="3"/>
  <c r="AO394" i="3"/>
  <c r="D407" i="3"/>
  <c r="J307" i="3"/>
  <c r="J308" i="3"/>
  <c r="AB328" i="3"/>
  <c r="P312" i="3"/>
  <c r="E383" i="3"/>
  <c r="U425" i="3"/>
  <c r="AA303" i="3"/>
  <c r="U367" i="3"/>
  <c r="P420" i="3"/>
  <c r="D388" i="3"/>
  <c r="AO384" i="3"/>
  <c r="E348" i="3"/>
  <c r="C341" i="3"/>
  <c r="Y304" i="3"/>
  <c r="C390" i="3"/>
  <c r="K324" i="3"/>
  <c r="P371" i="3"/>
  <c r="P310" i="3"/>
  <c r="D383" i="3"/>
  <c r="G300" i="3"/>
  <c r="B405" i="3"/>
  <c r="H317" i="3"/>
  <c r="G406" i="3"/>
  <c r="AB322" i="3"/>
  <c r="P394" i="3"/>
  <c r="D380" i="3"/>
  <c r="I315" i="3"/>
  <c r="C338" i="3"/>
  <c r="AO315" i="3"/>
  <c r="AB298" i="3"/>
  <c r="AD298" i="3" s="1"/>
  <c r="P349" i="3"/>
  <c r="P386" i="3"/>
  <c r="J306" i="3"/>
  <c r="P411" i="3"/>
  <c r="AO327" i="3"/>
  <c r="P333" i="3"/>
  <c r="P358" i="3"/>
  <c r="U315" i="3"/>
  <c r="L409" i="3"/>
  <c r="F401" i="3"/>
  <c r="G380" i="3"/>
  <c r="AB319" i="3"/>
  <c r="AD319" i="3" s="1"/>
  <c r="C362" i="3"/>
  <c r="L341" i="3"/>
  <c r="AO347" i="3"/>
  <c r="U380" i="3"/>
  <c r="G386" i="3"/>
  <c r="E393" i="3"/>
  <c r="G399" i="3"/>
  <c r="U421" i="3"/>
  <c r="W313" i="3"/>
  <c r="D394" i="3"/>
  <c r="L399" i="3"/>
  <c r="W317" i="3"/>
  <c r="E389" i="3"/>
  <c r="B317" i="3"/>
  <c r="U339" i="3"/>
  <c r="B293" i="3"/>
  <c r="AG304" i="3"/>
  <c r="G389" i="3"/>
  <c r="L357" i="3"/>
  <c r="X329" i="3"/>
  <c r="B302" i="3"/>
  <c r="D300" i="3"/>
  <c r="U300" i="3"/>
  <c r="W311" i="3"/>
  <c r="E378" i="3"/>
  <c r="H307" i="3"/>
  <c r="E308" i="3"/>
  <c r="L332" i="3"/>
  <c r="L366" i="3"/>
  <c r="G309" i="3"/>
  <c r="L326" i="3"/>
  <c r="Z324" i="3"/>
  <c r="AO422" i="3"/>
  <c r="D325" i="3"/>
  <c r="U292" i="3"/>
  <c r="D309" i="3"/>
  <c r="P365" i="3"/>
  <c r="G375" i="3"/>
  <c r="AG340" i="3"/>
  <c r="H327" i="3"/>
  <c r="L325" i="3"/>
  <c r="AA311" i="3"/>
  <c r="G384" i="3"/>
  <c r="AA324" i="3"/>
  <c r="AA315" i="3"/>
  <c r="D296" i="3"/>
  <c r="C400" i="3"/>
  <c r="F348" i="3"/>
  <c r="AG350" i="3"/>
  <c r="B363" i="3"/>
  <c r="AO296" i="3"/>
  <c r="K292" i="3"/>
  <c r="AB293" i="3"/>
  <c r="E350" i="3"/>
  <c r="D374" i="3"/>
  <c r="C302" i="3"/>
  <c r="B330" i="3"/>
  <c r="W321" i="3"/>
  <c r="L333" i="3"/>
  <c r="AB309" i="3"/>
  <c r="L391" i="3"/>
  <c r="H298" i="3"/>
  <c r="Z302" i="3"/>
  <c r="C344" i="3"/>
  <c r="P352" i="3"/>
  <c r="U310" i="3"/>
  <c r="U379" i="3"/>
  <c r="L418" i="3"/>
  <c r="AO368" i="3"/>
  <c r="U338" i="3"/>
  <c r="Y319" i="3"/>
  <c r="U411" i="3"/>
  <c r="AA306" i="3"/>
  <c r="P384" i="3"/>
  <c r="AB325" i="3"/>
  <c r="AO309" i="3"/>
  <c r="D328" i="3"/>
  <c r="W319" i="3"/>
  <c r="G302" i="3"/>
  <c r="AO423" i="3"/>
  <c r="B407" i="3"/>
  <c r="W305" i="3"/>
  <c r="AO305" i="3"/>
  <c r="H318" i="3"/>
  <c r="F372" i="3"/>
  <c r="E406" i="3"/>
  <c r="G394" i="3"/>
  <c r="X299" i="3"/>
  <c r="U396" i="3"/>
  <c r="E298" i="3"/>
  <c r="AO355" i="3"/>
  <c r="X303" i="3"/>
  <c r="G405" i="3"/>
  <c r="AA322" i="3"/>
  <c r="Y311" i="3"/>
  <c r="C301" i="3"/>
  <c r="W316" i="3"/>
  <c r="H319" i="3"/>
  <c r="L394" i="3"/>
  <c r="L334" i="3"/>
  <c r="D352" i="3"/>
  <c r="W328" i="3"/>
  <c r="P295" i="3"/>
  <c r="C363" i="3"/>
  <c r="K320" i="3"/>
  <c r="I325" i="3"/>
  <c r="G343" i="3"/>
  <c r="Z315" i="3"/>
  <c r="P362" i="3"/>
  <c r="AA305" i="3"/>
  <c r="U419" i="3"/>
  <c r="G401" i="3"/>
  <c r="AO336" i="3"/>
  <c r="Z322" i="3"/>
  <c r="F314" i="3"/>
  <c r="H323" i="3"/>
  <c r="L324" i="3"/>
  <c r="I298" i="3"/>
  <c r="G333" i="3"/>
  <c r="C305" i="3"/>
  <c r="B324" i="3"/>
  <c r="C314" i="3"/>
  <c r="E302" i="3"/>
  <c r="K302" i="3"/>
  <c r="U327" i="3"/>
  <c r="AG299" i="3"/>
  <c r="D401" i="3"/>
  <c r="G353" i="3"/>
  <c r="U377" i="3"/>
  <c r="AO387" i="3"/>
  <c r="U358" i="3"/>
  <c r="B348" i="3"/>
  <c r="G316" i="3"/>
  <c r="D331" i="3"/>
  <c r="K311" i="3"/>
  <c r="G339" i="3"/>
  <c r="G322" i="3"/>
  <c r="AG361" i="3"/>
  <c r="AB329" i="3"/>
  <c r="E385" i="3"/>
  <c r="J319" i="3"/>
  <c r="P387" i="3"/>
  <c r="AO325" i="3"/>
  <c r="AO339" i="3"/>
  <c r="L402" i="3"/>
  <c r="AO346" i="3"/>
  <c r="G293" i="3"/>
  <c r="W296" i="3"/>
  <c r="Z294" i="3"/>
  <c r="L389" i="3"/>
  <c r="I300" i="3"/>
  <c r="AA325" i="3"/>
  <c r="AC325" i="3" s="1"/>
  <c r="U422" i="3"/>
  <c r="P392" i="3"/>
  <c r="X323" i="3"/>
  <c r="E340" i="3"/>
  <c r="K307" i="3"/>
  <c r="F329" i="3"/>
  <c r="P351" i="3"/>
  <c r="L307" i="3"/>
  <c r="F331" i="3"/>
  <c r="AO370" i="3"/>
  <c r="W307" i="3"/>
  <c r="D391" i="3"/>
  <c r="L395" i="3"/>
  <c r="G369" i="3"/>
  <c r="B396" i="3"/>
  <c r="D373" i="3"/>
  <c r="AO320" i="3"/>
  <c r="L388" i="3"/>
  <c r="G373" i="3"/>
  <c r="K316" i="3"/>
  <c r="AG358" i="3"/>
  <c r="D375" i="3"/>
  <c r="P400" i="3"/>
  <c r="P388" i="3"/>
  <c r="F337" i="3"/>
  <c r="E301" i="3"/>
  <c r="J318" i="3"/>
  <c r="E338" i="3"/>
  <c r="B392" i="3"/>
  <c r="U393" i="3"/>
  <c r="E327" i="3"/>
  <c r="AA331" i="3"/>
  <c r="F324" i="3"/>
  <c r="F310" i="3"/>
  <c r="AO381" i="3"/>
  <c r="B355" i="3"/>
  <c r="D393" i="3"/>
  <c r="W299" i="3"/>
  <c r="L358" i="3"/>
  <c r="AG318" i="3"/>
  <c r="C330" i="3"/>
  <c r="E300" i="3"/>
  <c r="AG351" i="3"/>
  <c r="F350" i="3"/>
  <c r="AO337" i="3"/>
  <c r="U371" i="3"/>
  <c r="AA300" i="3"/>
  <c r="L312" i="3"/>
  <c r="K303" i="3"/>
  <c r="F349" i="3"/>
  <c r="W292" i="3"/>
  <c r="E333" i="3"/>
  <c r="F336" i="3"/>
  <c r="D382" i="3"/>
  <c r="L373" i="3"/>
  <c r="P369" i="3"/>
  <c r="AO366" i="3"/>
  <c r="C353" i="3"/>
  <c r="AO403" i="3"/>
  <c r="Z293" i="3"/>
  <c r="AG312" i="3"/>
  <c r="F351" i="3"/>
  <c r="X314" i="3"/>
  <c r="C295" i="3"/>
  <c r="U373" i="3"/>
  <c r="U375" i="3"/>
  <c r="AA304" i="3"/>
  <c r="E381" i="3"/>
  <c r="C345" i="3"/>
  <c r="E366" i="3"/>
  <c r="AO369" i="3"/>
  <c r="C297" i="3"/>
  <c r="K300" i="3"/>
  <c r="P326" i="3"/>
  <c r="Y295" i="3"/>
  <c r="E297" i="3"/>
  <c r="K331" i="3"/>
  <c r="U351" i="3"/>
  <c r="P348" i="3"/>
  <c r="B344" i="3"/>
  <c r="L400" i="3"/>
  <c r="G327" i="3"/>
  <c r="AO385" i="3"/>
  <c r="C325" i="3"/>
  <c r="F406" i="3"/>
  <c r="AG307" i="3"/>
  <c r="B336" i="3"/>
  <c r="G306" i="3"/>
  <c r="F364" i="3"/>
  <c r="U317" i="3"/>
  <c r="E294" i="3"/>
  <c r="AO358" i="3"/>
  <c r="AO357" i="3"/>
  <c r="X307" i="3"/>
  <c r="D365" i="3"/>
  <c r="AO332" i="3"/>
  <c r="L372" i="3"/>
  <c r="L385" i="3"/>
  <c r="B312" i="3"/>
  <c r="U303" i="3"/>
  <c r="P406" i="3"/>
  <c r="U394" i="3"/>
  <c r="AB305" i="3"/>
  <c r="AO367" i="3"/>
  <c r="AG331" i="3"/>
  <c r="C406" i="3"/>
  <c r="B316" i="3"/>
  <c r="B364" i="3"/>
  <c r="Z316" i="3"/>
  <c r="F403" i="3"/>
  <c r="Y331" i="3"/>
  <c r="W297" i="3"/>
  <c r="P296" i="3"/>
  <c r="C322" i="3"/>
  <c r="P354" i="3"/>
  <c r="X327" i="3"/>
  <c r="D390" i="3"/>
  <c r="D404" i="3"/>
  <c r="U326" i="3"/>
  <c r="AO316" i="3"/>
  <c r="P328" i="3"/>
  <c r="Z305" i="3"/>
  <c r="C309" i="3"/>
  <c r="L405" i="3"/>
  <c r="C334" i="3"/>
  <c r="AG293" i="3"/>
  <c r="E398" i="3"/>
  <c r="AG319" i="3"/>
  <c r="B340" i="3"/>
  <c r="C369" i="3"/>
  <c r="H306" i="3"/>
  <c r="E362" i="3"/>
  <c r="AO377" i="3"/>
  <c r="U312" i="3"/>
  <c r="G298" i="3"/>
  <c r="D301" i="3"/>
  <c r="P298" i="3"/>
  <c r="D346" i="3"/>
  <c r="AO345" i="3"/>
  <c r="AB292" i="3"/>
  <c r="H312" i="3"/>
  <c r="L303" i="3"/>
  <c r="AG329" i="3"/>
  <c r="X308" i="3"/>
  <c r="Y325" i="3"/>
  <c r="W294" i="3"/>
  <c r="U321" i="3"/>
  <c r="F365" i="3"/>
  <c r="X302" i="3"/>
  <c r="AG301" i="3"/>
  <c r="B325" i="3"/>
  <c r="B387" i="3"/>
  <c r="B379" i="3"/>
  <c r="G303" i="3"/>
  <c r="B386" i="3"/>
  <c r="L353" i="3"/>
  <c r="D303" i="3"/>
  <c r="U412" i="3"/>
  <c r="AG309" i="3"/>
  <c r="C348" i="3"/>
  <c r="Y301" i="3"/>
  <c r="F296" i="3"/>
  <c r="E344" i="3"/>
  <c r="Z304" i="3"/>
  <c r="G344" i="3"/>
  <c r="G400" i="3"/>
  <c r="G358" i="3"/>
  <c r="AG310" i="3"/>
  <c r="D379" i="3"/>
  <c r="W323" i="3"/>
  <c r="J296" i="3"/>
  <c r="AG333" i="3"/>
  <c r="P408" i="3"/>
  <c r="AG335" i="3"/>
  <c r="E342" i="3"/>
  <c r="AO341" i="3"/>
  <c r="H303" i="3"/>
  <c r="AO398" i="3"/>
  <c r="E382" i="3"/>
  <c r="F390" i="3"/>
  <c r="P402" i="3"/>
  <c r="AO365" i="3"/>
  <c r="D294" i="3"/>
  <c r="X322" i="3"/>
  <c r="H320" i="3"/>
  <c r="C382" i="3"/>
  <c r="E386" i="3"/>
  <c r="K325" i="3"/>
  <c r="AO308" i="3"/>
  <c r="L342" i="3"/>
  <c r="AA312" i="3"/>
  <c r="C403" i="3"/>
  <c r="E321" i="3"/>
  <c r="G320" i="3"/>
  <c r="H308" i="3"/>
  <c r="E380" i="3"/>
  <c r="X318" i="3"/>
  <c r="G366" i="3"/>
  <c r="H310" i="3"/>
  <c r="X321" i="3"/>
  <c r="F333" i="3"/>
  <c r="J322" i="3"/>
  <c r="K326" i="3"/>
  <c r="C399" i="3"/>
  <c r="P331" i="3"/>
  <c r="U346" i="3"/>
  <c r="W315" i="3"/>
  <c r="C365" i="3"/>
  <c r="X331" i="3"/>
  <c r="U388" i="3"/>
  <c r="X328" i="3"/>
  <c r="B349" i="3"/>
  <c r="L348" i="3"/>
  <c r="AB297" i="3"/>
  <c r="AO340" i="3"/>
  <c r="I305" i="3"/>
  <c r="AO326" i="3"/>
  <c r="P339" i="3"/>
  <c r="G397" i="3"/>
  <c r="E292" i="3"/>
  <c r="G381" i="3"/>
  <c r="B318" i="3"/>
  <c r="Z297" i="3"/>
  <c r="P336" i="3"/>
  <c r="F293" i="3"/>
  <c r="U414" i="3"/>
  <c r="F378" i="3"/>
  <c r="AB294" i="3"/>
  <c r="E390" i="3"/>
  <c r="F352" i="3"/>
  <c r="B388" i="3"/>
  <c r="B314" i="3"/>
  <c r="E353" i="3"/>
  <c r="I311" i="3"/>
  <c r="L297" i="3"/>
  <c r="E376" i="3"/>
  <c r="E319" i="3"/>
  <c r="I324" i="3"/>
  <c r="U295" i="3"/>
  <c r="Z299" i="3"/>
  <c r="G404" i="3"/>
  <c r="F315" i="3"/>
  <c r="F367" i="3"/>
  <c r="AG295" i="3"/>
  <c r="J300" i="3"/>
  <c r="B357" i="3"/>
  <c r="P305" i="3"/>
  <c r="W318" i="3"/>
  <c r="AO313" i="3"/>
  <c r="AA318" i="3"/>
  <c r="U340" i="3"/>
  <c r="L387" i="3"/>
  <c r="L392" i="3"/>
  <c r="P389" i="3"/>
  <c r="AO376" i="3"/>
  <c r="G345" i="3"/>
  <c r="B406" i="3"/>
  <c r="Y323" i="3"/>
  <c r="AG341" i="3"/>
  <c r="U332" i="3"/>
  <c r="AG315" i="3"/>
  <c r="P327" i="3"/>
  <c r="P306" i="3"/>
  <c r="AO318" i="3"/>
  <c r="AO354" i="3"/>
  <c r="Y327" i="3"/>
  <c r="F330" i="3"/>
  <c r="U365" i="3"/>
  <c r="G385" i="3"/>
  <c r="E403" i="3"/>
  <c r="F328" i="3"/>
  <c r="L413" i="3"/>
  <c r="P380" i="3"/>
  <c r="AA313" i="3"/>
  <c r="D354" i="3"/>
  <c r="AC313" i="3" l="1"/>
  <c r="AC298" i="3"/>
  <c r="AC317" i="3"/>
  <c r="AD328" i="3"/>
  <c r="AC328" i="3"/>
  <c r="AD325" i="3"/>
  <c r="AC290" i="3"/>
  <c r="AD317" i="3"/>
  <c r="AD323" i="3"/>
  <c r="AC296" i="3"/>
  <c r="AD296" i="3"/>
  <c r="AC318" i="3"/>
  <c r="AD287" i="3"/>
  <c r="AD309" i="3"/>
  <c r="AC320" i="3"/>
  <c r="AD329" i="3"/>
  <c r="AC331" i="3"/>
  <c r="AD320" i="3"/>
  <c r="AC312" i="3"/>
  <c r="AC300" i="3"/>
  <c r="AD312" i="3"/>
  <c r="AD294" i="3"/>
  <c r="AC303" i="3"/>
  <c r="AC309" i="3"/>
  <c r="AD283" i="3"/>
  <c r="AC286" i="3"/>
  <c r="AC306" i="3"/>
  <c r="AD297" i="3"/>
  <c r="AD289" i="3"/>
  <c r="AC282" i="3"/>
  <c r="AD280" i="3"/>
  <c r="AD292" i="3"/>
  <c r="AC329" i="3"/>
  <c r="AC280" i="3"/>
  <c r="AC316" i="3"/>
  <c r="AC288" i="3"/>
  <c r="AD288" i="3"/>
  <c r="AC292" i="3"/>
  <c r="AC315" i="3"/>
  <c r="AD282" i="3"/>
  <c r="AD322" i="3"/>
  <c r="AC302" i="3"/>
  <c r="AC293" i="3"/>
  <c r="AC295" i="3"/>
  <c r="AD313" i="3"/>
  <c r="AC291" i="3"/>
  <c r="AC305" i="3"/>
  <c r="AD310" i="3"/>
  <c r="AC289" i="3"/>
  <c r="AC285" i="3"/>
  <c r="AD316" i="3"/>
  <c r="AC330" i="3"/>
  <c r="AD308" i="3"/>
  <c r="AD318" i="3"/>
  <c r="AD290" i="3"/>
  <c r="AC283" i="3"/>
  <c r="AD284" i="3"/>
  <c r="AC281" i="3"/>
  <c r="AD293" i="3"/>
  <c r="AD315" i="3"/>
  <c r="AD295" i="3"/>
  <c r="AD285" i="3"/>
  <c r="AC322" i="3"/>
  <c r="AC326" i="3"/>
  <c r="AD307" i="3"/>
  <c r="AD306" i="3"/>
  <c r="AC287" i="3"/>
  <c r="AD304" i="3"/>
  <c r="AC299" i="3"/>
  <c r="AD327" i="3"/>
  <c r="AC297" i="3"/>
  <c r="AC308" i="3"/>
  <c r="AD299" i="3"/>
  <c r="AD301" i="3"/>
  <c r="AC294" i="3"/>
  <c r="AC307" i="3"/>
  <c r="AC284" i="3"/>
  <c r="AD302" i="3"/>
  <c r="AD331" i="3"/>
  <c r="AD305" i="3"/>
  <c r="AD326" i="3"/>
  <c r="AD321" i="3"/>
  <c r="AC301" i="3"/>
  <c r="AC304" i="3"/>
  <c r="AD330" i="3"/>
  <c r="AD303" i="3"/>
  <c r="AD311" i="3"/>
  <c r="AC319" i="3"/>
  <c r="AD291" i="3"/>
  <c r="AD286" i="3"/>
  <c r="AD281" i="3"/>
  <c r="AC324" i="3"/>
  <c r="AC311" i="3"/>
  <c r="AD314" i="3"/>
  <c r="AC321" i="3"/>
  <c r="AC310" i="3"/>
  <c r="AC314" i="3"/>
  <c r="AD324" i="3"/>
  <c r="AC327" i="3"/>
  <c r="AD300" i="3"/>
</calcChain>
</file>

<file path=xl/sharedStrings.xml><?xml version="1.0" encoding="utf-8"?>
<sst xmlns="http://schemas.openxmlformats.org/spreadsheetml/2006/main" count="81854" uniqueCount="3917">
  <si>
    <t>mode_eqt</t>
  </si>
  <si>
    <t>fiche_n</t>
  </si>
  <si>
    <t>id_sortie</t>
  </si>
  <si>
    <t>id_obs</t>
  </si>
  <si>
    <t>date</t>
  </si>
  <si>
    <t>Saisie</t>
  </si>
  <si>
    <t>etat_mer</t>
  </si>
  <si>
    <t>temp</t>
  </si>
  <si>
    <t>force_v</t>
  </si>
  <si>
    <t>direct_v</t>
  </si>
  <si>
    <t>direct_h</t>
  </si>
  <si>
    <t>neb</t>
  </si>
  <si>
    <t>phase_lune</t>
  </si>
  <si>
    <t>y_lat</t>
  </si>
  <si>
    <t>y_degres</t>
  </si>
  <si>
    <t>y_min_dec</t>
  </si>
  <si>
    <t>y_lat_DD</t>
  </si>
  <si>
    <t>lat</t>
  </si>
  <si>
    <t>x_lon</t>
  </si>
  <si>
    <t>x_degres</t>
  </si>
  <si>
    <t>x_min_dec</t>
  </si>
  <si>
    <t>x_lon_DD</t>
  </si>
  <si>
    <t>NA</t>
  </si>
  <si>
    <t>mod_peche</t>
  </si>
  <si>
    <t>prof_m_moyen</t>
  </si>
  <si>
    <t>nb_pecheur</t>
  </si>
  <si>
    <t>h_debut</t>
  </si>
  <si>
    <t>heure_enq</t>
  </si>
  <si>
    <t>h_fin</t>
  </si>
  <si>
    <t>Temps_peche_effectif</t>
  </si>
  <si>
    <t>Temps_peche_estime</t>
  </si>
  <si>
    <t>deb_sortie</t>
  </si>
  <si>
    <t>fin_sortie</t>
  </si>
  <si>
    <t>obs</t>
  </si>
  <si>
    <t>act_peche</t>
  </si>
  <si>
    <t>debarq</t>
  </si>
  <si>
    <t>commune</t>
  </si>
  <si>
    <t>code_insee</t>
  </si>
  <si>
    <t>res_tour</t>
  </si>
  <si>
    <t>pdb</t>
  </si>
  <si>
    <t>csm</t>
  </si>
  <si>
    <t>pe</t>
  </si>
  <si>
    <t>po</t>
  </si>
  <si>
    <t>espcib1</t>
  </si>
  <si>
    <t>espcib2</t>
  </si>
  <si>
    <t>espcib3</t>
  </si>
  <si>
    <t>z_1</t>
  </si>
  <si>
    <t>z_2</t>
  </si>
  <si>
    <t>z_3</t>
  </si>
  <si>
    <t>z_4</t>
  </si>
  <si>
    <t>z_6</t>
  </si>
  <si>
    <t>z_7</t>
  </si>
  <si>
    <t>z_8</t>
  </si>
  <si>
    <t>z_9</t>
  </si>
  <si>
    <t>z_54</t>
  </si>
  <si>
    <t>z_55</t>
  </si>
  <si>
    <t>z_56</t>
  </si>
  <si>
    <t>z_57</t>
  </si>
  <si>
    <t>z_58</t>
  </si>
  <si>
    <t>z_59</t>
  </si>
  <si>
    <t>z_60</t>
  </si>
  <si>
    <t>z_61</t>
  </si>
  <si>
    <t>esp_cib</t>
  </si>
  <si>
    <t>mort_pss</t>
  </si>
  <si>
    <t>mort_cru</t>
  </si>
  <si>
    <t>mort_mll</t>
  </si>
  <si>
    <t>mort_vers</t>
  </si>
  <si>
    <t>mort_esp</t>
  </si>
  <si>
    <t>viv_vers</t>
  </si>
  <si>
    <t>viv_pss</t>
  </si>
  <si>
    <t>viv_cru</t>
  </si>
  <si>
    <t>viv_moll</t>
  </si>
  <si>
    <t>autre</t>
  </si>
  <si>
    <t>viv_esp</t>
  </si>
  <si>
    <t>autre_app</t>
  </si>
  <si>
    <t>procu_app</t>
  </si>
  <si>
    <t>agachon</t>
  </si>
  <si>
    <t>indienne</t>
  </si>
  <si>
    <t>chas_trou</t>
  </si>
  <si>
    <t>tra_fond</t>
  </si>
  <si>
    <t>tra_surf</t>
  </si>
  <si>
    <t>pierre</t>
  </si>
  <si>
    <t>palangro</t>
  </si>
  <si>
    <t>palangre</t>
  </si>
  <si>
    <t>nasse</t>
  </si>
  <si>
    <t>ligne_m</t>
  </si>
  <si>
    <t>broume</t>
  </si>
  <si>
    <t>flotteur</t>
  </si>
  <si>
    <t>peche_cal</t>
  </si>
  <si>
    <t>surfcas</t>
  </si>
  <si>
    <t>pelote</t>
  </si>
  <si>
    <t>pierre_bd</t>
  </si>
  <si>
    <t>sout_bd</t>
  </si>
  <si>
    <t>leurre_tt</t>
  </si>
  <si>
    <t>turlutte</t>
  </si>
  <si>
    <t>leur_surf</t>
  </si>
  <si>
    <t>rockfish</t>
  </si>
  <si>
    <t>shad</t>
  </si>
  <si>
    <t>shore_jigg</t>
  </si>
  <si>
    <t>jigging</t>
  </si>
  <si>
    <t>tenya</t>
  </si>
  <si>
    <t>madai</t>
  </si>
  <si>
    <t>inchiku</t>
  </si>
  <si>
    <t>fireball</t>
  </si>
  <si>
    <t>autre_tech</t>
  </si>
  <si>
    <t>prise_jour</t>
  </si>
  <si>
    <t>sexe</t>
  </si>
  <si>
    <t>age</t>
  </si>
  <si>
    <t>age_moyen</t>
  </si>
  <si>
    <t>cat_pro</t>
  </si>
  <si>
    <t>act_pro</t>
  </si>
  <si>
    <t>assoc</t>
  </si>
  <si>
    <t>nom_asso</t>
  </si>
  <si>
    <t>deb_age</t>
  </si>
  <si>
    <t>temps_parc</t>
  </si>
  <si>
    <t>nb_sort_an</t>
  </si>
  <si>
    <t>j</t>
  </si>
  <si>
    <t>f</t>
  </si>
  <si>
    <t>m</t>
  </si>
  <si>
    <t>a</t>
  </si>
  <si>
    <t>m2</t>
  </si>
  <si>
    <t>j3</t>
  </si>
  <si>
    <t>j4</t>
  </si>
  <si>
    <t>a5</t>
  </si>
  <si>
    <t>s</t>
  </si>
  <si>
    <t>o</t>
  </si>
  <si>
    <t>n</t>
  </si>
  <si>
    <t>d</t>
  </si>
  <si>
    <t>niql</t>
  </si>
  <si>
    <t>vac</t>
  </si>
  <si>
    <t>we</t>
  </si>
  <si>
    <t>sem</t>
  </si>
  <si>
    <t>aube</t>
  </si>
  <si>
    <t>matin</t>
  </si>
  <si>
    <t>soir</t>
  </si>
  <si>
    <t>crepuscule</t>
  </si>
  <si>
    <t>nuit</t>
  </si>
  <si>
    <t>apm</t>
  </si>
  <si>
    <t>journee</t>
  </si>
  <si>
    <t>nimp_q</t>
  </si>
  <si>
    <t>p_no_kill</t>
  </si>
  <si>
    <t>bag_thon</t>
  </si>
  <si>
    <t>doursin</t>
  </si>
  <si>
    <t>joursin</t>
  </si>
  <si>
    <t>foursin</t>
  </si>
  <si>
    <t>moursin</t>
  </si>
  <si>
    <t>aoursin</t>
  </si>
  <si>
    <t>pourc_sem</t>
  </si>
  <si>
    <t>pourc_we</t>
  </si>
  <si>
    <t>pour_jf</t>
  </si>
  <si>
    <t>nb_sort_an6</t>
  </si>
  <si>
    <t>dur_sort</t>
  </si>
  <si>
    <t>secteur_po</t>
  </si>
  <si>
    <t>secteur_po7</t>
  </si>
  <si>
    <t>douz_jour</t>
  </si>
  <si>
    <t>douz_jour8</t>
  </si>
  <si>
    <t>nb_pech_o</t>
  </si>
  <si>
    <t>dur_moy_o</t>
  </si>
  <si>
    <t>nb_ours</t>
  </si>
  <si>
    <t>nb_sous_tail</t>
  </si>
  <si>
    <t>poss_bat</t>
  </si>
  <si>
    <t>type_bat</t>
  </si>
  <si>
    <t>motor</t>
  </si>
  <si>
    <t>longueur</t>
  </si>
  <si>
    <t>loca_bat</t>
  </si>
  <si>
    <t>loca_dom</t>
  </si>
  <si>
    <t>port_atta</t>
  </si>
  <si>
    <t>gps</t>
  </si>
  <si>
    <t>sondeur</t>
  </si>
  <si>
    <t>vivier</t>
  </si>
  <si>
    <t>table_traçante</t>
  </si>
  <si>
    <t>vire_ligne</t>
  </si>
  <si>
    <t>autre9</t>
  </si>
  <si>
    <t>anc_posid</t>
  </si>
  <si>
    <t>dep_pdb</t>
  </si>
  <si>
    <t>dep_pe</t>
  </si>
  <si>
    <t>dep_csm</t>
  </si>
  <si>
    <t>dep_po</t>
  </si>
  <si>
    <t>co_pnmcca</t>
  </si>
  <si>
    <t>zone_pro</t>
  </si>
  <si>
    <t>reg_pech_l</t>
  </si>
  <si>
    <t>reg_pech_o</t>
  </si>
  <si>
    <t>sais_pech_o</t>
  </si>
  <si>
    <t>tail_min_o</t>
  </si>
  <si>
    <t>quot_max_o</t>
  </si>
  <si>
    <t>inf_pech_l</t>
  </si>
  <si>
    <t>avis_mes_l</t>
  </si>
  <si>
    <t>avis_mes_o</t>
  </si>
  <si>
    <t>obs_stock_o</t>
  </si>
  <si>
    <t>obs_stock_l</t>
  </si>
  <si>
    <t>q_esp</t>
  </si>
  <si>
    <t>raison_var</t>
  </si>
  <si>
    <t>comm_rais_var</t>
  </si>
  <si>
    <t>solu_gest</t>
  </si>
  <si>
    <t>comm_gest</t>
  </si>
  <si>
    <t>esp_n_ind</t>
  </si>
  <si>
    <t>nom_esp_ind</t>
  </si>
  <si>
    <t>res_alien</t>
  </si>
  <si>
    <t>avis_pnm</t>
  </si>
  <si>
    <t>accessibilite</t>
  </si>
  <si>
    <t>proximite</t>
  </si>
  <si>
    <t>connaissance</t>
  </si>
  <si>
    <t>recommandation</t>
  </si>
  <si>
    <t>autre10</t>
  </si>
  <si>
    <t>abondance</t>
  </si>
  <si>
    <t>tranquilite</t>
  </si>
  <si>
    <t>fonds_rech</t>
  </si>
  <si>
    <t>terrain</t>
  </si>
  <si>
    <t>PECHLOIS2020_0002</t>
  </si>
  <si>
    <t>PECHLOIS2020_0002_A</t>
  </si>
  <si>
    <t>42°40.461'</t>
  </si>
  <si>
    <t>9°17.453'</t>
  </si>
  <si>
    <t>vacancier etranger</t>
  </si>
  <si>
    <t>cote_sableuse</t>
  </si>
  <si>
    <t>Saint-Florent</t>
  </si>
  <si>
    <t>2B298</t>
  </si>
  <si>
    <t>occasionnel</t>
  </si>
  <si>
    <t>mag_spe</t>
  </si>
  <si>
    <t>homme</t>
  </si>
  <si>
    <t>40-50</t>
  </si>
  <si>
    <t>activite</t>
  </si>
  <si>
    <t>Artisan(e)s,_commerçant(e)s_et_chef(fe)_d'entreprises</t>
  </si>
  <si>
    <t>non</t>
  </si>
  <si>
    <t>oui</t>
  </si>
  <si>
    <t>non_pv</t>
  </si>
  <si>
    <t>non_pdt</t>
  </si>
  <si>
    <t>p_avis</t>
  </si>
  <si>
    <t>nsp</t>
  </si>
  <si>
    <t>positif</t>
  </si>
  <si>
    <t>aucun_part</t>
  </si>
  <si>
    <t>PECHLOIS2020_0006</t>
  </si>
  <si>
    <t>PECHLOIS2020_0006_A</t>
  </si>
  <si>
    <t>42°41.841'</t>
  </si>
  <si>
    <t>9°19.380'</t>
  </si>
  <si>
    <t>cote_rocheuse</t>
  </si>
  <si>
    <t>toutes</t>
  </si>
  <si>
    <t>Chef_d'entreprise</t>
  </si>
  <si>
    <t>PECHLOIS2020_0007</t>
  </si>
  <si>
    <t>PECHLOIS2020_0007_B</t>
  </si>
  <si>
    <t>42°42.456'</t>
  </si>
  <si>
    <t>9°15.724'</t>
  </si>
  <si>
    <t>pecheurs italiens</t>
  </si>
  <si>
    <t>en_mer</t>
  </si>
  <si>
    <t>&gt;50</t>
  </si>
  <si>
    <t>retraite</t>
  </si>
  <si>
    <t>Retraite</t>
  </si>
  <si>
    <t>coque_dure</t>
  </si>
  <si>
    <t>domicile</t>
  </si>
  <si>
    <t>PECHLOIS2020_0007_C</t>
  </si>
  <si>
    <t>42°46.042'</t>
  </si>
  <si>
    <t>9°12.107'</t>
  </si>
  <si>
    <t>peche depuis 40 ans entre Calvi et IleNARousse</t>
  </si>
  <si>
    <t>Corbara</t>
  </si>
  <si>
    <t>2B093</t>
  </si>
  <si>
    <t>soupe, Dentex dentex, Sparus aurata, Seriola dumerili</t>
  </si>
  <si>
    <t>semi_rigide</t>
  </si>
  <si>
    <t>port</t>
  </si>
  <si>
    <t>Saint Ambroggio</t>
  </si>
  <si>
    <t>oui_taf</t>
  </si>
  <si>
    <t>adapt</t>
  </si>
  <si>
    <t>bcp_dimi</t>
  </si>
  <si>
    <t>t_positif</t>
  </si>
  <si>
    <t>PECHLOIS2020_0010</t>
  </si>
  <si>
    <t>PECHLOIS2020_0010_C</t>
  </si>
  <si>
    <t>SE</t>
  </si>
  <si>
    <t>42°46.658'</t>
  </si>
  <si>
    <t>9°28.700'</t>
  </si>
  <si>
    <t>Miomo</t>
  </si>
  <si>
    <t>2B309</t>
  </si>
  <si>
    <t>oui_peu</t>
  </si>
  <si>
    <t>rocheux</t>
  </si>
  <si>
    <t>PECHLOIS2020_0010_E</t>
  </si>
  <si>
    <t>42°51.591'</t>
  </si>
  <si>
    <t>9°28.812'</t>
  </si>
  <si>
    <t>Luri</t>
  </si>
  <si>
    <t>2B152</t>
  </si>
  <si>
    <t>PECHLOIS2020_0010_G</t>
  </si>
  <si>
    <t>42°50.181'</t>
  </si>
  <si>
    <t>9°28.877'</t>
  </si>
  <si>
    <t>touriste, premiere peche</t>
  </si>
  <si>
    <t>Pietracorbara</t>
  </si>
  <si>
    <t>2B224</t>
  </si>
  <si>
    <t>Enseignant</t>
  </si>
  <si>
    <t>PECHLOIS2020_0016</t>
  </si>
  <si>
    <t>PECHLOIS2020_0016_D</t>
  </si>
  <si>
    <t>42°52.240'</t>
  </si>
  <si>
    <t>9°28.728'</t>
  </si>
  <si>
    <t>jetee</t>
  </si>
  <si>
    <t>Porticciolo</t>
  </si>
  <si>
    <t>2B046</t>
  </si>
  <si>
    <t>30-40</t>
  </si>
  <si>
    <t>Comptable</t>
  </si>
  <si>
    <t>PECHLOIS2020_0017</t>
  </si>
  <si>
    <t>PECHLOIS2020_0017_D</t>
  </si>
  <si>
    <t>SO</t>
  </si>
  <si>
    <t>42°44.624'</t>
  </si>
  <si>
    <t>9°12.646'</t>
  </si>
  <si>
    <t>Patrimonio</t>
  </si>
  <si>
    <t>2B205</t>
  </si>
  <si>
    <t>Restaurateur</t>
  </si>
  <si>
    <t>stable</t>
  </si>
  <si>
    <t>PECHLOIS2020_0018</t>
  </si>
  <si>
    <t>PECHLOIS2020_0018_C</t>
  </si>
  <si>
    <t>42°48.583'</t>
  </si>
  <si>
    <t>9°29.400'</t>
  </si>
  <si>
    <t>Sisco</t>
  </si>
  <si>
    <t>2B281</t>
  </si>
  <si>
    <t>PECHLOIS2020_0020</t>
  </si>
  <si>
    <t>PECHLOIS2020_0020_A</t>
  </si>
  <si>
    <t>42°49.813'</t>
  </si>
  <si>
    <t>9°29.175'</t>
  </si>
  <si>
    <t>Ingenieur</t>
  </si>
  <si>
    <t>PECHLOIS2020_0021</t>
  </si>
  <si>
    <t>PECHLOIS2020_0021_D</t>
  </si>
  <si>
    <t>42°55.435'</t>
  </si>
  <si>
    <t>9°28.355'</t>
  </si>
  <si>
    <t>touristes caravane</t>
  </si>
  <si>
    <t>PECHLOIS2020_0022</t>
  </si>
  <si>
    <t>42°49.496'</t>
  </si>
  <si>
    <t>9°29.185'</t>
  </si>
  <si>
    <t>PECHLOIS2020_0022_D</t>
  </si>
  <si>
    <t>42°50.473'</t>
  </si>
  <si>
    <t>9°29.025'</t>
  </si>
  <si>
    <t>Cagnano</t>
  </si>
  <si>
    <t>PECHLOIS2020_0024</t>
  </si>
  <si>
    <t>PECHLOIS2020_0024_B</t>
  </si>
  <si>
    <t>42°55.446'</t>
  </si>
  <si>
    <t>9°28.350'</t>
  </si>
  <si>
    <t>Meria</t>
  </si>
  <si>
    <t>2B159</t>
  </si>
  <si>
    <t>Peintre</t>
  </si>
  <si>
    <t>PECHLOIS2020_0025</t>
  </si>
  <si>
    <t>PECHLOIS2020_0025_A</t>
  </si>
  <si>
    <t>42°40.481'</t>
  </si>
  <si>
    <t>9°17.196'</t>
  </si>
  <si>
    <t>PECHLOIS2020_0025_C</t>
  </si>
  <si>
    <t>42°49.775'</t>
  </si>
  <si>
    <t>9°18.782'</t>
  </si>
  <si>
    <t>Canelle</t>
  </si>
  <si>
    <t>2B086</t>
  </si>
  <si>
    <t>Diplodus spp, Sparus aurata, Dicentrarchus labrax</t>
  </si>
  <si>
    <t>Informaticien</t>
  </si>
  <si>
    <t>PECHLOIS2020_0026</t>
  </si>
  <si>
    <t>PECHLOIS2020_0026_A</t>
  </si>
  <si>
    <t>42°44.028'</t>
  </si>
  <si>
    <t>9°27.677'</t>
  </si>
  <si>
    <t>Grisgione</t>
  </si>
  <si>
    <t>2B305</t>
  </si>
  <si>
    <t>femme</t>
  </si>
  <si>
    <t>Vendeuse</t>
  </si>
  <si>
    <t>PECHLOIS2020_0028</t>
  </si>
  <si>
    <t>PECHLOIS2020_0028_C</t>
  </si>
  <si>
    <t>O</t>
  </si>
  <si>
    <t>42°55.423'</t>
  </si>
  <si>
    <t>9°28.331'</t>
  </si>
  <si>
    <t>Santa Severa</t>
  </si>
  <si>
    <t>toutes, soupe</t>
  </si>
  <si>
    <t>Boucher</t>
  </si>
  <si>
    <t>PECHLOIS2020_0033</t>
  </si>
  <si>
    <t>PECHLOIS2020_0033_C</t>
  </si>
  <si>
    <t>42°40.458'</t>
  </si>
  <si>
    <t>9°17.478'</t>
  </si>
  <si>
    <t>Aide_soignant</t>
  </si>
  <si>
    <t>PECHLOIS2020_0040</t>
  </si>
  <si>
    <t>PECHLOIS2020_0040_C</t>
  </si>
  <si>
    <t>42°59.313'</t>
  </si>
  <si>
    <t>9°28.402'</t>
  </si>
  <si>
    <t>pecheur sportif, no_kill exclusif</t>
  </si>
  <si>
    <t>Macinaghju</t>
  </si>
  <si>
    <t>2B261</t>
  </si>
  <si>
    <t>Dentex dentex, Pagrus pagrus</t>
  </si>
  <si>
    <t>Tatoueur</t>
  </si>
  <si>
    <t>Macinaggio</t>
  </si>
  <si>
    <t>insuffi</t>
  </si>
  <si>
    <t>Revoir reglementation</t>
  </si>
  <si>
    <t>Mettre en place des mailles pour les poissons non mailles</t>
  </si>
  <si>
    <t>42°50.47'</t>
  </si>
  <si>
    <t>9°29.04'</t>
  </si>
  <si>
    <t>Brando</t>
  </si>
  <si>
    <t>2B043</t>
  </si>
  <si>
    <t>employe</t>
  </si>
  <si>
    <t>2 sem</t>
  </si>
  <si>
    <t>42°57.108'</t>
  </si>
  <si>
    <t>9°20.710'</t>
  </si>
  <si>
    <t>Centuri</t>
  </si>
  <si>
    <t>commerçant</t>
  </si>
  <si>
    <t>remorque camping car</t>
  </si>
  <si>
    <t>diminue</t>
  </si>
  <si>
    <t>42°48.064'</t>
  </si>
  <si>
    <t>9°20.396'</t>
  </si>
  <si>
    <t>Nonza</t>
  </si>
  <si>
    <t>2B178</t>
  </si>
  <si>
    <t>grande_s</t>
  </si>
  <si>
    <t>medecin</t>
  </si>
  <si>
    <t>1 semaine</t>
  </si>
  <si>
    <t>PECHLOIS2022_0096</t>
  </si>
  <si>
    <t>0_10</t>
  </si>
  <si>
    <t>nouv_lune</t>
  </si>
  <si>
    <t>42°42,35'</t>
  </si>
  <si>
    <t>9°27,20'</t>
  </si>
  <si>
    <t>les poissons peches ne respectaient pas la taille minimale (sars)</t>
  </si>
  <si>
    <t>dans_le_port</t>
  </si>
  <si>
    <t>Bastia</t>
  </si>
  <si>
    <t>2B033</t>
  </si>
  <si>
    <t>Diplodus sargus</t>
  </si>
  <si>
    <t>Oblada melanura</t>
  </si>
  <si>
    <t>Federation de Peche du Haut Rhin</t>
  </si>
  <si>
    <t>illimite</t>
  </si>
  <si>
    <t>PECHLOIS2023_0153</t>
  </si>
  <si>
    <t>PECHLOIS2023_0153_A</t>
  </si>
  <si>
    <t>E</t>
  </si>
  <si>
    <t>pre_quart</t>
  </si>
  <si>
    <t>Dicentrarchus labrax,  Sphyraena sphyraena, Lichia amia</t>
  </si>
  <si>
    <t>PECHLOIS2020_0001</t>
  </si>
  <si>
    <t>PECHLOIS2020_0001_A</t>
  </si>
  <si>
    <t>42°44.020'</t>
  </si>
  <si>
    <t>9°27.675'</t>
  </si>
  <si>
    <t>Furiani</t>
  </si>
  <si>
    <t>2B120</t>
  </si>
  <si>
    <t>resident</t>
  </si>
  <si>
    <t>Uniformiser reglementation</t>
  </si>
  <si>
    <t>Pour les pecheurs pro et loisir</t>
  </si>
  <si>
    <t>PECHLOIS2020_0002_B</t>
  </si>
  <si>
    <t>42°52.012'</t>
  </si>
  <si>
    <t>9°20.443'</t>
  </si>
  <si>
    <t>Canari</t>
  </si>
  <si>
    <t>2B058</t>
  </si>
  <si>
    <t>Employe(e)s</t>
  </si>
  <si>
    <t>PECHLOIS2020_0002_C</t>
  </si>
  <si>
    <t>PECHLOIS2020_0003</t>
  </si>
  <si>
    <t>PECHLOIS2020_0003_A</t>
  </si>
  <si>
    <t>42°42.857'</t>
  </si>
  <si>
    <t>9°15.546'</t>
  </si>
  <si>
    <t>Farinole</t>
  </si>
  <si>
    <t>2B109</t>
  </si>
  <si>
    <t>soupe</t>
  </si>
  <si>
    <t>Retraite(e)s</t>
  </si>
  <si>
    <t>3 mois</t>
  </si>
  <si>
    <t>Pagellus erythrinus</t>
  </si>
  <si>
    <t>PECHLOIS2020_0004</t>
  </si>
  <si>
    <t>PECHLOIS2020_0004_A</t>
  </si>
  <si>
    <t>42°42.643'</t>
  </si>
  <si>
    <t>9°27.315'</t>
  </si>
  <si>
    <t>sans_emploi</t>
  </si>
  <si>
    <t>Sans_emploi</t>
  </si>
  <si>
    <t>6 mois</t>
  </si>
  <si>
    <t>PECHLOIS2020_0004_C</t>
  </si>
  <si>
    <t>42°48.624'</t>
  </si>
  <si>
    <t>9°29.405'</t>
  </si>
  <si>
    <t>Chomeur</t>
  </si>
  <si>
    <t>PECHLOIS2020_0005</t>
  </si>
  <si>
    <t>PECHLOIS2020_0005_A</t>
  </si>
  <si>
    <t>42°50.501'</t>
  </si>
  <si>
    <t>PECHLOIS2020_0005_B</t>
  </si>
  <si>
    <t>42°57.127'</t>
  </si>
  <si>
    <t>9°27.395'</t>
  </si>
  <si>
    <t>Diplodus spp, Dicentrarchus labrax, Labrus spp, Octopus vulgaris</t>
  </si>
  <si>
    <t>20-30</t>
  </si>
  <si>
    <t>Vendeur</t>
  </si>
  <si>
    <t>PECHLOIS2020_0005_C</t>
  </si>
  <si>
    <t>42°52.233'</t>
  </si>
  <si>
    <t>Mugil sp</t>
  </si>
  <si>
    <t>Livreur</t>
  </si>
  <si>
    <t xml:space="preserve">Permettre aux especes d'avoir un temps de repos biologique </t>
  </si>
  <si>
    <t>PECHLOIS2020_0005_D</t>
  </si>
  <si>
    <t>42°45.500'</t>
  </si>
  <si>
    <t>9°27.955'</t>
  </si>
  <si>
    <t>Lavasina</t>
  </si>
  <si>
    <t xml:space="preserve">Mesures a adapter en fonction des especes </t>
  </si>
  <si>
    <t>PECHLOIS2020_0006_B</t>
  </si>
  <si>
    <t>42°44.223'</t>
  </si>
  <si>
    <t>9°20.690'</t>
  </si>
  <si>
    <t>Limiter les captures par pecheurs</t>
  </si>
  <si>
    <t>PECHLOIS2020_0007_A</t>
  </si>
  <si>
    <t>42°41.666'</t>
  </si>
  <si>
    <t>9°16.896'</t>
  </si>
  <si>
    <t>PECHLOIS2020_0008</t>
  </si>
  <si>
    <t>PECHLOIS2020_0008_A</t>
  </si>
  <si>
    <t>42°44.874'</t>
  </si>
  <si>
    <t>9°28.082'</t>
  </si>
  <si>
    <t>toutes (en bateau et du bord)</t>
  </si>
  <si>
    <t>PECHLOIS2020_0008_B</t>
  </si>
  <si>
    <t>42°45.143'</t>
  </si>
  <si>
    <t>9°28.436'</t>
  </si>
  <si>
    <t>Dentex dentex, Sparus aurata, Seriola dumerili, Dicentrarchus labrax</t>
  </si>
  <si>
    <t>Sagro aquatique club</t>
  </si>
  <si>
    <t>Sensibiliser</t>
  </si>
  <si>
    <t>Les jeunes generations ne fait pas attention a ce qu'ils chassent/peches</t>
  </si>
  <si>
    <t>PECHLOIS2020_0008_C</t>
  </si>
  <si>
    <t>42°47.013'</t>
  </si>
  <si>
    <t>9°29.279'</t>
  </si>
  <si>
    <t>president association port Erbalunga</t>
  </si>
  <si>
    <t>Erbalunga</t>
  </si>
  <si>
    <t xml:space="preserve">Serranus scriba </t>
  </si>
  <si>
    <t>Asso Port Erbalunga</t>
  </si>
  <si>
    <t>PECHLOIS2020_0008_D</t>
  </si>
  <si>
    <t>42°50.169'</t>
  </si>
  <si>
    <t>9°30.130'</t>
  </si>
  <si>
    <t>Meilleur information pour les pecheurs</t>
  </si>
  <si>
    <t>PECHLOIS2020_0008_F</t>
  </si>
  <si>
    <t>42°53.766'</t>
  </si>
  <si>
    <t>9°28.957'</t>
  </si>
  <si>
    <t>Responsable_securite</t>
  </si>
  <si>
    <t>toutes avec reduction des tailles lors des prises</t>
  </si>
  <si>
    <t>PECHLOIS2020_0010_A</t>
  </si>
  <si>
    <t>42°42.652'</t>
  </si>
  <si>
    <t>9°27.316'</t>
  </si>
  <si>
    <t>PECHLOIS2020_0010_B</t>
  </si>
  <si>
    <t>42°42.621'</t>
  </si>
  <si>
    <t>9°27.325'</t>
  </si>
  <si>
    <t>PECHLOIS2020_0010_D</t>
  </si>
  <si>
    <t>42°57.879'</t>
  </si>
  <si>
    <t>9°20.780'</t>
  </si>
  <si>
    <t>A faire evoluer avec le contexte actuel</t>
  </si>
  <si>
    <t>PECHLOIS2020_0013</t>
  </si>
  <si>
    <t>PECHLOIS2020_0013_A</t>
  </si>
  <si>
    <t>42°42.613'</t>
  </si>
  <si>
    <t>9°27.328'</t>
  </si>
  <si>
    <t>PECHLOIS2020_0013_B</t>
  </si>
  <si>
    <t>42°42.635'</t>
  </si>
  <si>
    <t>9°27.323'</t>
  </si>
  <si>
    <t>PECHLOIS2020_0013_C</t>
  </si>
  <si>
    <t>42°50.183'</t>
  </si>
  <si>
    <t>9°28.885'</t>
  </si>
  <si>
    <t>PECHLOIS2020_0015</t>
  </si>
  <si>
    <t>PECHLOIS2020_0015_A</t>
  </si>
  <si>
    <t>42°47.692'</t>
  </si>
  <si>
    <t>9°29.468'</t>
  </si>
  <si>
    <t>PECHLOIS2020_0015_B</t>
  </si>
  <si>
    <t>42°58.124'</t>
  </si>
  <si>
    <t>9°21.002'</t>
  </si>
  <si>
    <t>PECHLOIS2020_0016_A</t>
  </si>
  <si>
    <t>42°42.627'</t>
  </si>
  <si>
    <t>9°27.326'</t>
  </si>
  <si>
    <t>Maçon</t>
  </si>
  <si>
    <t>PECHLOIS2020_0016_B</t>
  </si>
  <si>
    <t>42°49.788'</t>
  </si>
  <si>
    <t>9°29.190'</t>
  </si>
  <si>
    <t>Diplodus spp, Mullus surmuletus, Dicentrarchus labrax, Sparus aurata</t>
  </si>
  <si>
    <t>PECHLOIS2020_0016_C</t>
  </si>
  <si>
    <t>42°50.184'</t>
  </si>
  <si>
    <t>9°28.880'</t>
  </si>
  <si>
    <t>1 adulte 2 enfant</t>
  </si>
  <si>
    <t>Agent_securite</t>
  </si>
  <si>
    <t>faire evoluer car forte diminution du stock</t>
  </si>
  <si>
    <t>PECHLOIS2020_0017_A</t>
  </si>
  <si>
    <t>42°43.024'</t>
  </si>
  <si>
    <t>9°15.912'</t>
  </si>
  <si>
    <t xml:space="preserve">Pagellus erythrinus </t>
  </si>
  <si>
    <t>PECHLOIS2020_0017_B</t>
  </si>
  <si>
    <t>42°43.719'</t>
  </si>
  <si>
    <t>9°14.437'</t>
  </si>
  <si>
    <t>PECHLOIS2020_0017_E</t>
  </si>
  <si>
    <t>42°44.647'</t>
  </si>
  <si>
    <t>9°12.429'</t>
  </si>
  <si>
    <t>Modifier pour le merou car surnombre et mange tout autour de lui</t>
  </si>
  <si>
    <t>PECHLOIS2020_0018_A</t>
  </si>
  <si>
    <t>PECHLOIS2020_0018_B</t>
  </si>
  <si>
    <t>42°46.450'</t>
  </si>
  <si>
    <t>9°28.567'</t>
  </si>
  <si>
    <t>Sparus aurata, Diplodus spp, Dicentrarchus labrax</t>
  </si>
  <si>
    <t>Magasinier</t>
  </si>
  <si>
    <t>PECHLOIS2020_0018_D</t>
  </si>
  <si>
    <t>42°48.600'</t>
  </si>
  <si>
    <t>PECHLOIS2020_0018_E</t>
  </si>
  <si>
    <t>42°57.800'</t>
  </si>
  <si>
    <t>9°20.783'</t>
  </si>
  <si>
    <t>PECHLOIS2020_0019</t>
  </si>
  <si>
    <t>PECHLOIS2020_0019_A</t>
  </si>
  <si>
    <t>42°44.533'</t>
  </si>
  <si>
    <t>9°27.733'</t>
  </si>
  <si>
    <t>PECHLOIS2020_0019_B</t>
  </si>
  <si>
    <t>42°40.783'</t>
  </si>
  <si>
    <t>9°17.866'</t>
  </si>
  <si>
    <t>PECHLOIS2020_0020_B</t>
  </si>
  <si>
    <t>42°50.881'</t>
  </si>
  <si>
    <t>9°28.973'</t>
  </si>
  <si>
    <t>PECHLOIS2020_0020_C</t>
  </si>
  <si>
    <t>42°55.433'</t>
  </si>
  <si>
    <t>9°28.353'</t>
  </si>
  <si>
    <t>PECHLOIS2020_0020_D</t>
  </si>
  <si>
    <t>42°57.423'</t>
  </si>
  <si>
    <t>&lt;20</t>
  </si>
  <si>
    <t>etudiant</t>
  </si>
  <si>
    <t>Etudiant</t>
  </si>
  <si>
    <t>PECHLOIS2020_0021_A</t>
  </si>
  <si>
    <t>42°50.480'</t>
  </si>
  <si>
    <t>9°29.048'</t>
  </si>
  <si>
    <t>PECHLOIS2020_0021_B</t>
  </si>
  <si>
    <t>42°53.051'</t>
  </si>
  <si>
    <t>9°28.536'</t>
  </si>
  <si>
    <t>PECHLOIS2020_0021_C</t>
  </si>
  <si>
    <t>42°54.176'</t>
  </si>
  <si>
    <t>9°28.361'</t>
  </si>
  <si>
    <t>PECHLOIS2020_0021_E</t>
  </si>
  <si>
    <t>42°45'256'</t>
  </si>
  <si>
    <t>9°28.066'</t>
  </si>
  <si>
    <t>Agent_entretien</t>
  </si>
  <si>
    <t>PECHLOIS2020_0022_A</t>
  </si>
  <si>
    <t>42°49'396'</t>
  </si>
  <si>
    <t>9°29.255'</t>
  </si>
  <si>
    <t>Electricien</t>
  </si>
  <si>
    <t>PECHLOIS2020_0022_C</t>
  </si>
  <si>
    <t>42°50.113'</t>
  </si>
  <si>
    <t>9°29.037'</t>
  </si>
  <si>
    <t>PECHLOIS2020_0022_E</t>
  </si>
  <si>
    <t>42°52.853'</t>
  </si>
  <si>
    <t>9°28.676'</t>
  </si>
  <si>
    <t>PECHLOIS2020_0024_A</t>
  </si>
  <si>
    <t>42°52.238'</t>
  </si>
  <si>
    <t>Infirmier</t>
  </si>
  <si>
    <t>PECHLOIS2020_0024_C</t>
  </si>
  <si>
    <t>42°45.241'</t>
  </si>
  <si>
    <t>9°28.058'</t>
  </si>
  <si>
    <t>toutes surtout les "Diplodus spp" (Sparidae)</t>
  </si>
  <si>
    <t>PECHLOIS2020_0025_B</t>
  </si>
  <si>
    <t>42°43.950'</t>
  </si>
  <si>
    <t>9°20.536'</t>
  </si>
  <si>
    <t>PECHLOIS2020_0025_D</t>
  </si>
  <si>
    <t>42°52.670'</t>
  </si>
  <si>
    <t>9°28.560'</t>
  </si>
  <si>
    <t>PECHLOIS2020_0025_E</t>
  </si>
  <si>
    <t>42°51.615'</t>
  </si>
  <si>
    <t>9°28.798'</t>
  </si>
  <si>
    <t>Reparateur_electromenager</t>
  </si>
  <si>
    <t>PECHLOIS2020_0028_A</t>
  </si>
  <si>
    <t>42°44.551'</t>
  </si>
  <si>
    <t>9°27.743'</t>
  </si>
  <si>
    <t>PECHLOIS2020_0028_B</t>
  </si>
  <si>
    <t>9°27.956'</t>
  </si>
  <si>
    <t>PECHLOIS2020_0028_D</t>
  </si>
  <si>
    <t>42°50.471'</t>
  </si>
  <si>
    <t>9°29.038'</t>
  </si>
  <si>
    <t>PECHLOIS2020_0028_E</t>
  </si>
  <si>
    <t>42°49.810'</t>
  </si>
  <si>
    <t>9°29.173'</t>
  </si>
  <si>
    <t>PECHLOIS2020_0028_F</t>
  </si>
  <si>
    <t>42°47.708'</t>
  </si>
  <si>
    <t>9°29.463'</t>
  </si>
  <si>
    <t>PECHLOIS2020_0028_G</t>
  </si>
  <si>
    <t>9°29.461'</t>
  </si>
  <si>
    <t>PECHLOIS2020_0028_H</t>
  </si>
  <si>
    <t>42°42.670'</t>
  </si>
  <si>
    <t>9°27.298'</t>
  </si>
  <si>
    <t>Kinesitherapeute</t>
  </si>
  <si>
    <t>PECHLOIS2020_0030</t>
  </si>
  <si>
    <t>PECHLOIS2020_0030_A</t>
  </si>
  <si>
    <t>42°41.843'</t>
  </si>
  <si>
    <t>9°19.461'</t>
  </si>
  <si>
    <t>PECHLOIS2020_0030_B</t>
  </si>
  <si>
    <t>42°40.468'</t>
  </si>
  <si>
    <t>9°17.675'</t>
  </si>
  <si>
    <t>PECHLOIS2020_0031</t>
  </si>
  <si>
    <t>PECHLOIS2020_0031_A</t>
  </si>
  <si>
    <t>9°28.716'</t>
  </si>
  <si>
    <t>PECHLOIS2020_0033_A</t>
  </si>
  <si>
    <t>42°52.666'</t>
  </si>
  <si>
    <t>9°28.568'</t>
  </si>
  <si>
    <t>PECHLOIS2020_0033_B</t>
  </si>
  <si>
    <t>42°44.550'</t>
  </si>
  <si>
    <t>9°27.745'</t>
  </si>
  <si>
    <t>PECHLOIS2020_0034</t>
  </si>
  <si>
    <t>PECHLOIS2020_0034_A</t>
  </si>
  <si>
    <t>42°42.641'</t>
  </si>
  <si>
    <t>9°27.321'</t>
  </si>
  <si>
    <t>PECHLOIS2020_0034_B</t>
  </si>
  <si>
    <t>42°49.476'</t>
  </si>
  <si>
    <t>9°29.188'</t>
  </si>
  <si>
    <t>PECHLOIS2020_0037</t>
  </si>
  <si>
    <t>PECHLOIS2020_0037_A</t>
  </si>
  <si>
    <t>42°42.403'</t>
  </si>
  <si>
    <t>9°18.202'</t>
  </si>
  <si>
    <t>Vigneron</t>
  </si>
  <si>
    <t>PECHLOIS2020_0037_B</t>
  </si>
  <si>
    <t>42°42.464'</t>
  </si>
  <si>
    <t>9°16.329'</t>
  </si>
  <si>
    <t>Calvi</t>
  </si>
  <si>
    <t>2B050</t>
  </si>
  <si>
    <t>Policier_aux_frontieres</t>
  </si>
  <si>
    <t>PECHLOIS2020_0039</t>
  </si>
  <si>
    <t>PECHLOIS2020_0039_A</t>
  </si>
  <si>
    <t>9°28.060'</t>
  </si>
  <si>
    <t>PECHLOIS2020_0039_B</t>
  </si>
  <si>
    <t>42°45.450'</t>
  </si>
  <si>
    <t>9°27.930'</t>
  </si>
  <si>
    <t>PECHLOIS2020_0040_A</t>
  </si>
  <si>
    <t>42°43.898'</t>
  </si>
  <si>
    <t>9°27.700'</t>
  </si>
  <si>
    <t>PECHLOIS2021_0042_A</t>
  </si>
  <si>
    <t>42°45.12'</t>
  </si>
  <si>
    <t>9°28.62'</t>
  </si>
  <si>
    <t>Dentex dentex, Loligo sp, Seriola dumerili</t>
  </si>
  <si>
    <t>vous_meme</t>
  </si>
  <si>
    <t>Loligo spp</t>
  </si>
  <si>
    <t>Ingenieur_</t>
  </si>
  <si>
    <t>Toga</t>
  </si>
  <si>
    <t>PECHLOIS2021_0042_B</t>
  </si>
  <si>
    <t>42°45.107'</t>
  </si>
  <si>
    <t>9°28.447'</t>
  </si>
  <si>
    <t>Biguglia</t>
  </si>
  <si>
    <t>2B037</t>
  </si>
  <si>
    <t xml:space="preserve">toutes </t>
  </si>
  <si>
    <t>Pomatomus saltatrix</t>
  </si>
  <si>
    <t>PECHLOIS2021_0043_A</t>
  </si>
  <si>
    <t>42°58.82'</t>
  </si>
  <si>
    <t>9°19.52'</t>
  </si>
  <si>
    <t>Dentex dentex, Seriola dumerili</t>
  </si>
  <si>
    <t xml:space="preserve">toujours </t>
  </si>
  <si>
    <t>toujours</t>
  </si>
  <si>
    <t>PECHLOIS2021_0043_B</t>
  </si>
  <si>
    <t>42°56.49'</t>
  </si>
  <si>
    <t>9°19.88'</t>
  </si>
  <si>
    <t>Borgo</t>
  </si>
  <si>
    <t>2B042</t>
  </si>
  <si>
    <t>Marayeur</t>
  </si>
  <si>
    <t xml:space="preserve">PECHLOIS2021_0043_C </t>
  </si>
  <si>
    <t>42°54.71'</t>
  </si>
  <si>
    <t>9°17.04'</t>
  </si>
  <si>
    <t>t_insuffi</t>
  </si>
  <si>
    <t>Balistes capriscus</t>
  </si>
  <si>
    <t xml:space="preserve">PECHLOIS2021_0043_D </t>
  </si>
  <si>
    <t>42°53.25'</t>
  </si>
  <si>
    <t>9°17.81'</t>
  </si>
  <si>
    <t>Scorpaena scrofa, Pagrus pagrus</t>
  </si>
  <si>
    <t xml:space="preserve">Pagrus pagrus </t>
  </si>
  <si>
    <t>Vendeur_de_materiel_de_peche</t>
  </si>
  <si>
    <t>augmente</t>
  </si>
  <si>
    <t>PECHLOIS2021_0044_A</t>
  </si>
  <si>
    <t>42°45.74'</t>
  </si>
  <si>
    <t>9°28.71'</t>
  </si>
  <si>
    <t>Venzolasca</t>
  </si>
  <si>
    <t>2B343</t>
  </si>
  <si>
    <t>Vieux Port</t>
  </si>
  <si>
    <t>Interdire la peche pendant la periode de frai</t>
  </si>
  <si>
    <t>PECHLOIS2021_0045_A</t>
  </si>
  <si>
    <t>42°42.93'</t>
  </si>
  <si>
    <t>9°17.16'</t>
  </si>
  <si>
    <t>Barbagio</t>
  </si>
  <si>
    <t>2B029</t>
  </si>
  <si>
    <t>Terrassier</t>
  </si>
  <si>
    <t>Trachurus trachurus (poisson fourage en general)</t>
  </si>
  <si>
    <t>PECHLOIS2021_0047_A</t>
  </si>
  <si>
    <t>42°57.28'</t>
  </si>
  <si>
    <t>9°19.96'</t>
  </si>
  <si>
    <t>Artisan_</t>
  </si>
  <si>
    <t>Dentex dentex</t>
  </si>
  <si>
    <t>PECHLOIS2021_0048_A</t>
  </si>
  <si>
    <t>42°42.04'</t>
  </si>
  <si>
    <t>9°17.43'</t>
  </si>
  <si>
    <t>2B242</t>
  </si>
  <si>
    <t xml:space="preserve">toutes, soupe </t>
  </si>
  <si>
    <t>PECHLOIS2021_0049_A</t>
  </si>
  <si>
    <t>42°48.16'</t>
  </si>
  <si>
    <t>9°19.865'</t>
  </si>
  <si>
    <t>Tollare</t>
  </si>
  <si>
    <t>2B107</t>
  </si>
  <si>
    <t>Serranus cabrilla</t>
  </si>
  <si>
    <t>Taxi</t>
  </si>
  <si>
    <t>PECHLOIS2021_0049_B</t>
  </si>
  <si>
    <t>42°43.855'</t>
  </si>
  <si>
    <t>9°18.944'</t>
  </si>
  <si>
    <t>Ingenieur_en_aquaculture</t>
  </si>
  <si>
    <t>Quotas / maille &gt; Denti</t>
  </si>
  <si>
    <t>PECHLOIS2021_0050_A</t>
  </si>
  <si>
    <t>42°42.650'</t>
  </si>
  <si>
    <t>9°27.300'</t>
  </si>
  <si>
    <t xml:space="preserve">40-50 </t>
  </si>
  <si>
    <t>Pompier</t>
  </si>
  <si>
    <t>Chalutier</t>
  </si>
  <si>
    <t>PECHLOIS2021_0050_B</t>
  </si>
  <si>
    <t>42°54.000'</t>
  </si>
  <si>
    <t>9°28.450'</t>
  </si>
  <si>
    <t>Labrus merula</t>
  </si>
  <si>
    <t>PECHLOIS2021_0051_A</t>
  </si>
  <si>
    <t>42°41.758'</t>
  </si>
  <si>
    <t>9°19.255'</t>
  </si>
  <si>
    <t>Diplodus spp, Sparus aurata</t>
  </si>
  <si>
    <t>sableux</t>
  </si>
  <si>
    <t>PECHLOIS2021_0052_A</t>
  </si>
  <si>
    <t>42°49.55'</t>
  </si>
  <si>
    <t>9°31.20'</t>
  </si>
  <si>
    <t>Dentex dentex, scorpaena scrofa</t>
  </si>
  <si>
    <t>PECHLOIS2021_0052_B</t>
  </si>
  <si>
    <t>42°42.74'</t>
  </si>
  <si>
    <t>9°28.23'</t>
  </si>
  <si>
    <t>Reautoriser la peche du Merou</t>
  </si>
  <si>
    <t>PECHLOIS2021_0055_A</t>
  </si>
  <si>
    <t>42°40.733'</t>
  </si>
  <si>
    <t>9°17.933'</t>
  </si>
  <si>
    <t>Sparus aurata, Labrus spp, Serranus scriba</t>
  </si>
  <si>
    <t>Retraite_</t>
  </si>
  <si>
    <t>Roche / Sparus aurata</t>
  </si>
  <si>
    <t>PECHLOIS2021_0056_A</t>
  </si>
  <si>
    <t>42°43.05'</t>
  </si>
  <si>
    <t>9°15.92'</t>
  </si>
  <si>
    <t>Dentex dentex, Pagrus pagrus, Sparidae</t>
  </si>
  <si>
    <t>Assurance_</t>
  </si>
  <si>
    <t xml:space="preserve">Quotas / maille </t>
  </si>
  <si>
    <t>PECHLOIS2021_0056_B</t>
  </si>
  <si>
    <t>42°43.02'</t>
  </si>
  <si>
    <t>9°15.75'</t>
  </si>
  <si>
    <t>Seriola dumerili, Lichia amia, Pagrus pagrus</t>
  </si>
  <si>
    <t>Gerant_de_societe</t>
  </si>
  <si>
    <t>Renforcer les contrôles</t>
  </si>
  <si>
    <t>PECHLOIS2021_0056_C</t>
  </si>
  <si>
    <t>42°43.21'</t>
  </si>
  <si>
    <t>9°15.84'</t>
  </si>
  <si>
    <t xml:space="preserve">Sphyraena viridensis </t>
  </si>
  <si>
    <t>fonctionnaire</t>
  </si>
  <si>
    <t>Fistularia commersonii</t>
  </si>
  <si>
    <t>PECHLOIS2021_0056_D</t>
  </si>
  <si>
    <t>42°44.83'</t>
  </si>
  <si>
    <t>9°14.55'</t>
  </si>
  <si>
    <t>Dentex dentex, Pagrus pagrus, Seriola dumerili</t>
  </si>
  <si>
    <t xml:space="preserve">Spondyliosoma cantharus </t>
  </si>
  <si>
    <t>Technicien</t>
  </si>
  <si>
    <t>PECHLOIS2021_0056_E</t>
  </si>
  <si>
    <t>42°43.38'</t>
  </si>
  <si>
    <t>9°04.55'</t>
  </si>
  <si>
    <t>2B134</t>
  </si>
  <si>
    <t>roche</t>
  </si>
  <si>
    <t>Ile-Rousse</t>
  </si>
  <si>
    <t>Actions specifiques</t>
  </si>
  <si>
    <t>Relache les gros specimens</t>
  </si>
  <si>
    <t>PECHLOIS2021_0057_A</t>
  </si>
  <si>
    <t>42°40.46'</t>
  </si>
  <si>
    <t>9°00.26'</t>
  </si>
  <si>
    <t>Urtaca</t>
  </si>
  <si>
    <t>2B332</t>
  </si>
  <si>
    <t>Serranus cabrilla, Pagellus erythrinus, Spondyliosoma cantharus</t>
  </si>
  <si>
    <t>Agent_territorial_</t>
  </si>
  <si>
    <t>augmentation de la taille de Pagellus erythrinus</t>
  </si>
  <si>
    <t>PECHLOIS2021_0057_B</t>
  </si>
  <si>
    <t>42°41.95'</t>
  </si>
  <si>
    <t>9°02.57'</t>
  </si>
  <si>
    <t>Cadre_dans_l'environnement</t>
  </si>
  <si>
    <t>Zone de NonNAprelevement / Saisonnalite de peche / Quotas</t>
  </si>
  <si>
    <t>PECHLOIS2021_0057_C</t>
  </si>
  <si>
    <t>42°42.95'</t>
  </si>
  <si>
    <t>9°16.02'</t>
  </si>
  <si>
    <t>Oletta</t>
  </si>
  <si>
    <t>2B185</t>
  </si>
  <si>
    <t>inadapt</t>
  </si>
  <si>
    <t>Sparisoma cretense</t>
  </si>
  <si>
    <t>PECHLOIS2021_0058_A</t>
  </si>
  <si>
    <t>42°45.22'</t>
  </si>
  <si>
    <t>9°28.56'</t>
  </si>
  <si>
    <t>Pietranera</t>
  </si>
  <si>
    <t>Architecte</t>
  </si>
  <si>
    <t xml:space="preserve">Manque d'informations / Cadrage </t>
  </si>
  <si>
    <t>PECHLOIS2021_0058_B</t>
  </si>
  <si>
    <t>42°45.29'</t>
  </si>
  <si>
    <t>Banquier</t>
  </si>
  <si>
    <t>surtout sur les gros individus (poisson recherche)</t>
  </si>
  <si>
    <t>PECHLOIS2021_0059_A</t>
  </si>
  <si>
    <t>42°43.61'</t>
  </si>
  <si>
    <t>9°04.49'</t>
  </si>
  <si>
    <t>Sparidae</t>
  </si>
  <si>
    <t>Commerçant_</t>
  </si>
  <si>
    <t xml:space="preserve">Fermeture du Denti </t>
  </si>
  <si>
    <t>PECHLOIS2021_0059_B</t>
  </si>
  <si>
    <t>42°44.64'</t>
  </si>
  <si>
    <t>9°06.44'</t>
  </si>
  <si>
    <t>Sparus aurata, Pagrus pagrus, Dentex dentex</t>
  </si>
  <si>
    <t>Commerçant</t>
  </si>
  <si>
    <t xml:space="preserve">Reglementation sur les periodes de frais </t>
  </si>
  <si>
    <t>PECHLOIS2021_0060_A</t>
  </si>
  <si>
    <t>42°49.53'</t>
  </si>
  <si>
    <t>9°18.42'</t>
  </si>
  <si>
    <t>Dentex dentex, Loligo sp, Trachurus trachurus</t>
  </si>
  <si>
    <t>Conducteur</t>
  </si>
  <si>
    <t>PECHLOIS2021_0061_A</t>
  </si>
  <si>
    <t>42°46.12'</t>
  </si>
  <si>
    <t>9°28.34'</t>
  </si>
  <si>
    <t>Querciolo</t>
  </si>
  <si>
    <t>Dentex dentex, Loligo sp, Pagrus pagrus</t>
  </si>
  <si>
    <t xml:space="preserve">Trachurus trachurus </t>
  </si>
  <si>
    <t>PECHLOIS2021_0063_A</t>
  </si>
  <si>
    <t>42°42.05'</t>
  </si>
  <si>
    <t>8°58.94'</t>
  </si>
  <si>
    <t>8°58,94</t>
  </si>
  <si>
    <t>2B150</t>
  </si>
  <si>
    <t>Espece de grand fond</t>
  </si>
  <si>
    <t>peche0au0grand0fond</t>
  </si>
  <si>
    <t xml:space="preserve">Polyprion americanus </t>
  </si>
  <si>
    <t>Asso Ile Rousse Pecheurs Plaisanciers</t>
  </si>
  <si>
    <t xml:space="preserve">DPC NANA&gt; permet d'orienter sur d'autre mode de peche </t>
  </si>
  <si>
    <t>PECHLOIS2021_0064_A</t>
  </si>
  <si>
    <t>42°52.61'</t>
  </si>
  <si>
    <t>9°18.38'</t>
  </si>
  <si>
    <t>Barretali</t>
  </si>
  <si>
    <t>2B030</t>
  </si>
  <si>
    <t>Giottani</t>
  </si>
  <si>
    <t>PECHLOIS2021_0064_B</t>
  </si>
  <si>
    <t>42°48.93'</t>
  </si>
  <si>
    <t>9°18.33'</t>
  </si>
  <si>
    <t>Negru</t>
  </si>
  <si>
    <t>2B187</t>
  </si>
  <si>
    <t>Spondyliosoma cantharus, soupe</t>
  </si>
  <si>
    <t>Location_de_gîtes</t>
  </si>
  <si>
    <t>PECHLOIS2021_0065_A</t>
  </si>
  <si>
    <t>42°42.584'</t>
  </si>
  <si>
    <t>9°16.101'</t>
  </si>
  <si>
    <t xml:space="preserve">Muraena helena </t>
  </si>
  <si>
    <t>gardien</t>
  </si>
  <si>
    <t>mouillage</t>
  </si>
  <si>
    <t>Quota NANA&gt; Gros poisson</t>
  </si>
  <si>
    <t>PECHLOIS2021_0065_B</t>
  </si>
  <si>
    <t>42°44.50'</t>
  </si>
  <si>
    <t>9°13.10'</t>
  </si>
  <si>
    <t>2B239</t>
  </si>
  <si>
    <t>Trachinus draco</t>
  </si>
  <si>
    <t>commercial</t>
  </si>
  <si>
    <t>Soupe</t>
  </si>
  <si>
    <t>PECHLOIS2021_0065_C</t>
  </si>
  <si>
    <t>42°45.26'</t>
  </si>
  <si>
    <t>9°14.54'</t>
  </si>
  <si>
    <t>PECHLOIS2021_0065_D</t>
  </si>
  <si>
    <t>42°43.25'</t>
  </si>
  <si>
    <t>9°15.20'</t>
  </si>
  <si>
    <t>chef d'entreprise</t>
  </si>
  <si>
    <t>PECHLOIS2021_0065_E</t>
  </si>
  <si>
    <t>42°41.839'</t>
  </si>
  <si>
    <t>9°16.716'</t>
  </si>
  <si>
    <t>retraire</t>
  </si>
  <si>
    <t>Controle insuffisant NANA&gt; Oursins</t>
  </si>
  <si>
    <t>PECHLOIS2021_0066_A</t>
  </si>
  <si>
    <t>42°57.75'</t>
  </si>
  <si>
    <t>9°29.14'</t>
  </si>
  <si>
    <t>Dentex dentex, Seriola dumerili, Pagrus pagrus</t>
  </si>
  <si>
    <t>employe au port</t>
  </si>
  <si>
    <t>Recifs artificiels</t>
  </si>
  <si>
    <t>PECHLOIS2021_0067_A</t>
  </si>
  <si>
    <t>43°01.62'</t>
  </si>
  <si>
    <t>9°24.73'</t>
  </si>
  <si>
    <t>Barcaghju</t>
  </si>
  <si>
    <t>PECHLOIS2021_0069_A</t>
  </si>
  <si>
    <t>42°48.597'</t>
  </si>
  <si>
    <t>Oblada melanura, Diplodus spp</t>
  </si>
  <si>
    <t>PECHLOIS2021_0070_A</t>
  </si>
  <si>
    <t>42°45.683'</t>
  </si>
  <si>
    <t>9°20.366'</t>
  </si>
  <si>
    <t>restaurateur</t>
  </si>
  <si>
    <t>PECHLOIS2021_0070_B</t>
  </si>
  <si>
    <t>42°43.153'</t>
  </si>
  <si>
    <t>9°19.665'</t>
  </si>
  <si>
    <t xml:space="preserve">Diplodus sargus </t>
  </si>
  <si>
    <t>plombier</t>
  </si>
  <si>
    <t>PECHLOIS2021_0071_A</t>
  </si>
  <si>
    <t>42°48.65'</t>
  </si>
  <si>
    <t>09°30.51'</t>
  </si>
  <si>
    <t>Pagellus erythrinus, Serranus cabrilla</t>
  </si>
  <si>
    <t xml:space="preserve">interdire la peche pendant 5 ans </t>
  </si>
  <si>
    <t>PECHLOIS2021_0071_B</t>
  </si>
  <si>
    <t>42°46.50'</t>
  </si>
  <si>
    <t>09°27.79'</t>
  </si>
  <si>
    <t>Seriola dumerili</t>
  </si>
  <si>
    <t>Trachurus trachurus, loligo spp</t>
  </si>
  <si>
    <t xml:space="preserve">Reglementer la peche professionnelle </t>
  </si>
  <si>
    <t>PECHLOIS2021_0072_A</t>
  </si>
  <si>
    <t>42°45.037'</t>
  </si>
  <si>
    <t>09°27.973'</t>
  </si>
  <si>
    <t>chomeur</t>
  </si>
  <si>
    <t>PECHLOIS2021_0075_A</t>
  </si>
  <si>
    <t>42°53.251'</t>
  </si>
  <si>
    <t>9°28.519'</t>
  </si>
  <si>
    <t>artisan</t>
  </si>
  <si>
    <t>42°43.08'</t>
  </si>
  <si>
    <t>9°28.32'</t>
  </si>
  <si>
    <t>42°40.75'</t>
  </si>
  <si>
    <t>9°17.87'</t>
  </si>
  <si>
    <t>42°40.79'</t>
  </si>
  <si>
    <t>9°17.86'</t>
  </si>
  <si>
    <t>42°53.21'</t>
  </si>
  <si>
    <t>9°28.41'</t>
  </si>
  <si>
    <t>42°55.31'</t>
  </si>
  <si>
    <t>9°19.87'</t>
  </si>
  <si>
    <t xml:space="preserve">Serranus cabrilla </t>
  </si>
  <si>
    <t>moniteur de peche</t>
  </si>
  <si>
    <t>Pesca cap</t>
  </si>
  <si>
    <t>42°54.32'</t>
  </si>
  <si>
    <t>42°48.66'</t>
  </si>
  <si>
    <t>9°30.13'</t>
  </si>
  <si>
    <t>42°52.74'</t>
  </si>
  <si>
    <t>9°29.12'</t>
  </si>
  <si>
    <t>42°53.77'</t>
  </si>
  <si>
    <t>9°28.98'</t>
  </si>
  <si>
    <t>9°27.309'</t>
  </si>
  <si>
    <t>sparidea</t>
  </si>
  <si>
    <t>sans emploi</t>
  </si>
  <si>
    <t>limiter les periodes de captures</t>
  </si>
  <si>
    <t>42°44.655'</t>
  </si>
  <si>
    <t>9°27.775'</t>
  </si>
  <si>
    <t>Pression touristique</t>
  </si>
  <si>
    <t>42°53.885'</t>
  </si>
  <si>
    <t>9°28.389'</t>
  </si>
  <si>
    <t xml:space="preserve">  Serranus cabrilla</t>
  </si>
  <si>
    <t xml:space="preserve">Les touristes pechent n'importent quoi </t>
  </si>
  <si>
    <t>PECHLOIS2021_0089</t>
  </si>
  <si>
    <t>NE</t>
  </si>
  <si>
    <t>S</t>
  </si>
  <si>
    <t>42°51,307'</t>
  </si>
  <si>
    <t>9°29,285'</t>
  </si>
  <si>
    <t>noNAkill (relache au moment de l'enquete)</t>
  </si>
  <si>
    <t>Folelli</t>
  </si>
  <si>
    <t>2B950</t>
  </si>
  <si>
    <t xml:space="preserve"> Sparus aurata</t>
  </si>
  <si>
    <t>Dicentrarchus labrax</t>
  </si>
  <si>
    <t xml:space="preserve">Spondyliosoma cantharus     </t>
  </si>
  <si>
    <t>marin commerce</t>
  </si>
  <si>
    <t>Campoloro</t>
  </si>
  <si>
    <t>braconnage</t>
  </si>
  <si>
    <t>PECHLOIS2021_0090</t>
  </si>
  <si>
    <t>NO</t>
  </si>
  <si>
    <t>42°46,24'</t>
  </si>
  <si>
    <t>9°28,35'</t>
  </si>
  <si>
    <t>noNAkill (appats vivants pour pecher Denti) / sauvetage d'une tortue caouane deux semaines avant a l'Ile rousse</t>
  </si>
  <si>
    <t>Moriani</t>
  </si>
  <si>
    <t>2B307</t>
  </si>
  <si>
    <t>Sarpa salpa</t>
  </si>
  <si>
    <t>en peche embarquee</t>
  </si>
  <si>
    <t>Sphyraena barracuda</t>
  </si>
  <si>
    <t>PECHLOIS2021_0091</t>
  </si>
  <si>
    <t>pln_lune</t>
  </si>
  <si>
    <t>42°40,59'</t>
  </si>
  <si>
    <t>9°18,02'</t>
  </si>
  <si>
    <t>_</t>
  </si>
  <si>
    <t>maçon</t>
  </si>
  <si>
    <t>Interdire les filets</t>
  </si>
  <si>
    <t xml:space="preserve">PECHLOIS2021_0092 </t>
  </si>
  <si>
    <t>42°47,59'</t>
  </si>
  <si>
    <t>9°20,26'</t>
  </si>
  <si>
    <t>4 cannes a peche en action / trouve que le stock de poisson a beaucoup diminue sauf chez la Murene</t>
  </si>
  <si>
    <t>Sparus aurata</t>
  </si>
  <si>
    <t>Diplodus vulgaris</t>
  </si>
  <si>
    <t>en_arret</t>
  </si>
  <si>
    <t>PECHLOIS2021_0092</t>
  </si>
  <si>
    <t>le pecheur est alle placer son ameçon a la nage</t>
  </si>
  <si>
    <t>Lichia amia</t>
  </si>
  <si>
    <t>chalut</t>
  </si>
  <si>
    <t>PECHLOIS2021_0093</t>
  </si>
  <si>
    <t>dern_quart</t>
  </si>
  <si>
    <t>42°41,40'</t>
  </si>
  <si>
    <t>9°16,77'</t>
  </si>
  <si>
    <t>le pecheur n'etait pas en action de peche, il testait son nouveau GPS</t>
  </si>
  <si>
    <t>Pagellus erythrinus erythrinus</t>
  </si>
  <si>
    <t>Scorpaena scrofa</t>
  </si>
  <si>
    <t>SPT02</t>
  </si>
  <si>
    <t>non_concerne</t>
  </si>
  <si>
    <t>surpeche</t>
  </si>
  <si>
    <t>interdire la peche a l'oursin sur 3 ans</t>
  </si>
  <si>
    <t>42°44,91'</t>
  </si>
  <si>
    <t>9°14,10'</t>
  </si>
  <si>
    <t>Le pecheur a fait une demande pour pouvoir pecher le thon mais pas de retour depuis 3 ans / 4 cannes en action</t>
  </si>
  <si>
    <t>Loligo vulgaris</t>
  </si>
  <si>
    <t>Seriola dumerilli</t>
  </si>
  <si>
    <t>ingenieur</t>
  </si>
  <si>
    <t>42°44,86'</t>
  </si>
  <si>
    <t>9°14,80'</t>
  </si>
  <si>
    <t>Spondyliosoma cantharus</t>
  </si>
  <si>
    <t>Pagrus pagrus</t>
  </si>
  <si>
    <t>PECHLOIS2021_0094</t>
  </si>
  <si>
    <t>75_100</t>
  </si>
  <si>
    <t>42°41,35'</t>
  </si>
  <si>
    <t>9°19,30'</t>
  </si>
  <si>
    <t>Paracentrotus lividus</t>
  </si>
  <si>
    <t>Oursins (cf. doc prise du jour oursin)</t>
  </si>
  <si>
    <t>ebeniste</t>
  </si>
  <si>
    <t>45min</t>
  </si>
  <si>
    <t xml:space="preserve">filets (proche surface) </t>
  </si>
  <si>
    <t>PECHLOIS2022_0095</t>
  </si>
  <si>
    <t>N</t>
  </si>
  <si>
    <t>42°48,39'</t>
  </si>
  <si>
    <t>9°19,55'</t>
  </si>
  <si>
    <t>2B121</t>
  </si>
  <si>
    <t>OGL02</t>
  </si>
  <si>
    <t>PIE01</t>
  </si>
  <si>
    <t>90min</t>
  </si>
  <si>
    <t>nNAsNAp</t>
  </si>
  <si>
    <t>42°50,11'</t>
  </si>
  <si>
    <t>9°28,52'</t>
  </si>
  <si>
    <t>deux parents avec leur enfant</t>
  </si>
  <si>
    <t>Coris julis</t>
  </si>
  <si>
    <t>tourisme</t>
  </si>
  <si>
    <t>plus de controle et limite l'ete</t>
  </si>
  <si>
    <t>prise du jour non photographiee (no kill)</t>
  </si>
  <si>
    <t>PECHLOIS2022_0097</t>
  </si>
  <si>
    <t>42°43,17'</t>
  </si>
  <si>
    <t>9°27,57'</t>
  </si>
  <si>
    <t>nA</t>
  </si>
  <si>
    <t>42°47,54</t>
  </si>
  <si>
    <t>9°30,42'</t>
  </si>
  <si>
    <t>employe office HLM</t>
  </si>
  <si>
    <t>42°47,54'</t>
  </si>
  <si>
    <t>Zeus faber</t>
  </si>
  <si>
    <t>Trachinus radiatus</t>
  </si>
  <si>
    <t>artisan peintre</t>
  </si>
  <si>
    <t>PECHLOIS2022_0098</t>
  </si>
  <si>
    <t>42°44,85'</t>
  </si>
  <si>
    <t>9°14,48'</t>
  </si>
  <si>
    <t xml:space="preserve">filets </t>
  </si>
  <si>
    <t xml:space="preserve">le positionnement des filets des pecheurs pro trop proche du bord </t>
  </si>
  <si>
    <t>42°44,51'</t>
  </si>
  <si>
    <t>9°06,49'</t>
  </si>
  <si>
    <t>2 cannes en action</t>
  </si>
  <si>
    <t>Aregno</t>
  </si>
  <si>
    <t>2B020</t>
  </si>
  <si>
    <t>42°45,43'</t>
  </si>
  <si>
    <t>9°08,55'</t>
  </si>
  <si>
    <t>Association de Plaisance du Vieux Port</t>
  </si>
  <si>
    <t>plus d'infos dans la presse et sur le web</t>
  </si>
  <si>
    <t>PECHLOIS2022_0100</t>
  </si>
  <si>
    <t>42°41,50'</t>
  </si>
  <si>
    <t>9°19,21'</t>
  </si>
  <si>
    <t xml:space="preserve">Dicentrarchus labrax </t>
  </si>
  <si>
    <t>agent entretien mairie Oletta</t>
  </si>
  <si>
    <t>42°45,41'</t>
  </si>
  <si>
    <t>9°20,21'</t>
  </si>
  <si>
    <t>Labrus bergylta</t>
  </si>
  <si>
    <t>paysagiste</t>
  </si>
  <si>
    <t>kayak</t>
  </si>
  <si>
    <t>PECHLOIS2022_0101</t>
  </si>
  <si>
    <t>42°42,49'</t>
  </si>
  <si>
    <t>9°17,15'</t>
  </si>
  <si>
    <t>professeur</t>
  </si>
  <si>
    <t>Octopus vulgaris</t>
  </si>
  <si>
    <t>42°46,09'</t>
  </si>
  <si>
    <t>9°11,10'</t>
  </si>
  <si>
    <t>PECHLOIS2022_0102</t>
  </si>
  <si>
    <t>42°42,45'</t>
  </si>
  <si>
    <t>9°27,17'</t>
  </si>
  <si>
    <t>2B034</t>
  </si>
  <si>
    <t>42°46,26'</t>
  </si>
  <si>
    <t>9°28,37'</t>
  </si>
  <si>
    <t xml:space="preserve">
Diplodus vulgaris</t>
  </si>
  <si>
    <t>PECHLOIS2022_0103</t>
  </si>
  <si>
    <t>42°46,37'</t>
  </si>
  <si>
    <t>9°11,11'</t>
  </si>
  <si>
    <t>Monte</t>
  </si>
  <si>
    <t>2B166</t>
  </si>
  <si>
    <t>agent commercial</t>
  </si>
  <si>
    <t>n_s_p</t>
  </si>
  <si>
    <t>Plus de contrôles surtout l'ete (taxiNAboats, touristes) et pour les pecheurs pro</t>
  </si>
  <si>
    <t>tombants</t>
  </si>
  <si>
    <t>42°41,38'</t>
  </si>
  <si>
    <t xml:space="preserve">1 an </t>
  </si>
  <si>
    <t>PECHLOIS2022_0104</t>
  </si>
  <si>
    <t>42°40,46'</t>
  </si>
  <si>
    <t>9°17,52'</t>
  </si>
  <si>
    <t>restauration</t>
  </si>
  <si>
    <t>Trop de pecheurs de loisir et de touristes</t>
  </si>
  <si>
    <t>PECHLOIS2022_0106</t>
  </si>
  <si>
    <t>10_25</t>
  </si>
  <si>
    <t>42°50,25'</t>
  </si>
  <si>
    <t>9°28,49'</t>
  </si>
  <si>
    <t>2B353</t>
  </si>
  <si>
    <t>livreur</t>
  </si>
  <si>
    <t>plus de reglementation et de sensibilisation citoyenne</t>
  </si>
  <si>
    <t>42°44,25'</t>
  </si>
  <si>
    <t>9°27,40'</t>
  </si>
  <si>
    <t xml:space="preserve"> 2B309</t>
  </si>
  <si>
    <t>boulanger</t>
  </si>
  <si>
    <t>PECHLOIS2022_0107</t>
  </si>
  <si>
    <t>42°48,04'</t>
  </si>
  <si>
    <t>9°32,53'</t>
  </si>
  <si>
    <t>agent OFB</t>
  </si>
  <si>
    <t>21 ans</t>
  </si>
  <si>
    <t>Maille Denti</t>
  </si>
  <si>
    <t>42°59,22'</t>
  </si>
  <si>
    <t>9°28,46'</t>
  </si>
  <si>
    <t>toutes (Denti, Thon)</t>
  </si>
  <si>
    <t>poisson trompette</t>
  </si>
  <si>
    <t>43°00,04'</t>
  </si>
  <si>
    <t>9°28,29'</t>
  </si>
  <si>
    <t>Rogliano</t>
  </si>
  <si>
    <t>Carnassiers</t>
  </si>
  <si>
    <t>marin</t>
  </si>
  <si>
    <t>PECHLOIS2022_0108</t>
  </si>
  <si>
    <t>42°46,39'</t>
  </si>
  <si>
    <t>9,09,40'</t>
  </si>
  <si>
    <t>9,09,40</t>
  </si>
  <si>
    <t>9.16111111</t>
  </si>
  <si>
    <t>42°41,08'</t>
  </si>
  <si>
    <t>9°17,58'</t>
  </si>
  <si>
    <t>1 homme adulte avec deux ados filles</t>
  </si>
  <si>
    <t>Labridae</t>
  </si>
  <si>
    <t>location bateaux</t>
  </si>
  <si>
    <t xml:space="preserve"> Elargir zones de protection forte </t>
  </si>
  <si>
    <t>reserve integrale</t>
  </si>
  <si>
    <t>PECHLOIS2022_0111</t>
  </si>
  <si>
    <t>42°40'47'</t>
  </si>
  <si>
    <t>plus de sensibilisation</t>
  </si>
  <si>
    <t>PECHLOIS2022_0114</t>
  </si>
  <si>
    <t>50_75</t>
  </si>
  <si>
    <t>42°51,59'</t>
  </si>
  <si>
    <t>42°54,45'</t>
  </si>
  <si>
    <t>9°20,52'</t>
  </si>
  <si>
    <t>Pino</t>
  </si>
  <si>
    <t>2B233</t>
  </si>
  <si>
    <t>PECHLOIS2022_0115</t>
  </si>
  <si>
    <t>42°67,98'</t>
  </si>
  <si>
    <t>9°29,77'</t>
  </si>
  <si>
    <t>Sepia officinalis</t>
  </si>
  <si>
    <t>5 ans</t>
  </si>
  <si>
    <t>climat</t>
  </si>
  <si>
    <t>variation temperature</t>
  </si>
  <si>
    <t>9°17,59'</t>
  </si>
  <si>
    <t>2B301</t>
  </si>
  <si>
    <t>CC de Saint-Florent</t>
  </si>
  <si>
    <t>10 ans</t>
  </si>
  <si>
    <t>vaseux</t>
  </si>
  <si>
    <t>PECHLOIS2022_0118</t>
  </si>
  <si>
    <t>42°48,38'</t>
  </si>
  <si>
    <t>9°19,59'</t>
  </si>
  <si>
    <t>plus de contrôles</t>
  </si>
  <si>
    <t>42°50,38'</t>
  </si>
  <si>
    <t>9°19,10'</t>
  </si>
  <si>
    <t>PECHLOIS2022_0119</t>
  </si>
  <si>
    <t>42°43,16'</t>
  </si>
  <si>
    <t>9°13,55'</t>
  </si>
  <si>
    <t>ouvrier</t>
  </si>
  <si>
    <t>42°43,49'</t>
  </si>
  <si>
    <t>9°13,30'</t>
  </si>
  <si>
    <t>chauffeur</t>
  </si>
  <si>
    <t>42°41,31'</t>
  </si>
  <si>
    <t>9°04,09'</t>
  </si>
  <si>
    <t>menuisier</t>
  </si>
  <si>
    <t>PECHLOIS2022_0121</t>
  </si>
  <si>
    <t>42°40,49'</t>
  </si>
  <si>
    <t>9°17,50'</t>
  </si>
  <si>
    <t>42°41,49'</t>
  </si>
  <si>
    <t>9°19,22'</t>
  </si>
  <si>
    <t>PECHLOIS2022_0122</t>
  </si>
  <si>
    <t>42°57,39'</t>
  </si>
  <si>
    <t>9°27,18'</t>
  </si>
  <si>
    <t>PECHLOIS2022_0124</t>
  </si>
  <si>
    <t>42°43,37'</t>
  </si>
  <si>
    <t>9°13,56'</t>
  </si>
  <si>
    <t>SPT07</t>
  </si>
  <si>
    <t>SPT04</t>
  </si>
  <si>
    <t>Actions specifiques de nettoyage</t>
  </si>
  <si>
    <t>gestion des dechets (terre et mer)</t>
  </si>
  <si>
    <t>PECHLOIS2022_0126</t>
  </si>
  <si>
    <t>42°45,88'</t>
  </si>
  <si>
    <t>9°12,16'</t>
  </si>
  <si>
    <t>Dentrx dentex, Seriola dumerili, Pagrus pagrus</t>
  </si>
  <si>
    <t>gent de terrain PNMCCA</t>
  </si>
  <si>
    <t>Denti</t>
  </si>
  <si>
    <t>surpeche loisir</t>
  </si>
  <si>
    <t>Limiter le nombre de prises pour le Denti, Fermer la peche pendant la periode de reproduction, Limiter le nombre de bateau</t>
  </si>
  <si>
    <t>25_50</t>
  </si>
  <si>
    <t>42°42,11'</t>
  </si>
  <si>
    <t>9°18,12'</t>
  </si>
  <si>
    <t>Dentex dentex,Serranus cabrilla</t>
  </si>
  <si>
    <t>Activites nautiques motorisees</t>
  </si>
  <si>
    <t>Reduire les ANM, faire plus de demandes d'autorisation</t>
  </si>
  <si>
    <t>42°48,64'</t>
  </si>
  <si>
    <t>Lucciana</t>
  </si>
  <si>
    <t>2B148</t>
  </si>
  <si>
    <t>Scorpaena scrofa, Mullus ssp, Pagrus pagrus</t>
  </si>
  <si>
    <t>transition</t>
  </si>
  <si>
    <t>npdt</t>
  </si>
  <si>
    <t>npv</t>
  </si>
  <si>
    <t>climat,surpeche</t>
  </si>
  <si>
    <t>Mettre une pancarte de sensibilisation a l'entree du port avec un QR code</t>
  </si>
  <si>
    <t>PECHLOIS2022_0127</t>
  </si>
  <si>
    <t>PECHLOIS2022_0127_A</t>
  </si>
  <si>
    <t>42°43,24'</t>
  </si>
  <si>
    <t>9°20,9'</t>
  </si>
  <si>
    <t>transporteur de fond</t>
  </si>
  <si>
    <t>-</t>
  </si>
  <si>
    <t>surpeche pro</t>
  </si>
  <si>
    <t>Rendre la pratique plus restrictive sur certains endroits</t>
  </si>
  <si>
    <t>negatif</t>
  </si>
  <si>
    <t>PECHLOIS2022_0129</t>
  </si>
  <si>
    <t>PECHLOIS2022_0129_A</t>
  </si>
  <si>
    <t>OE</t>
  </si>
  <si>
    <t>2 jeunes qui allaient se mettre a l'eau</t>
  </si>
  <si>
    <t>Dicentrarchus labrax, Sparus aurata, Serranus cabrilla</t>
  </si>
  <si>
    <t>lyceen</t>
  </si>
  <si>
    <t>trop_restrictives</t>
  </si>
  <si>
    <t>Daurade,Loup</t>
  </si>
  <si>
    <t>Surpeche</t>
  </si>
  <si>
    <t>Mettre en place plus de quotas</t>
  </si>
  <si>
    <t>PECHLOIS2022_0130</t>
  </si>
  <si>
    <t>PECHLOIS2022_0130_B</t>
  </si>
  <si>
    <t>42°51,95'</t>
  </si>
  <si>
    <t>9°65,67'</t>
  </si>
  <si>
    <t>1 resident sur 6 mois en Corse a Giotani</t>
  </si>
  <si>
    <t>Serranus cabrilla, Vive,  Pagellus erythrinus</t>
  </si>
  <si>
    <t>Marine de Giotani</t>
  </si>
  <si>
    <t>Peche pro, pollution</t>
  </si>
  <si>
    <t>Faire de l'elevage et de la reintroduction pour les petits poissons</t>
  </si>
  <si>
    <t>PECHLOIS2022_0131</t>
  </si>
  <si>
    <t>PECHLOIS2022_0131_A</t>
  </si>
  <si>
    <t>Une famille dont 2 pecheurs</t>
  </si>
  <si>
    <t>(le pecheur n'etait pas en action de peche donc aucune info sur sa peche du jour)</t>
  </si>
  <si>
    <t>oursins</t>
  </si>
  <si>
    <t>Peche pro, changement climatique</t>
  </si>
  <si>
    <t>Agir sur le peche professionnelle</t>
  </si>
  <si>
    <t>PECHLOIS2022_0132</t>
  </si>
  <si>
    <t>PECHLOIS2022_0132_A</t>
  </si>
  <si>
    <t>42°41.39'</t>
  </si>
  <si>
    <t>9°16,94'</t>
  </si>
  <si>
    <t>Serranus scriba</t>
  </si>
  <si>
    <t>Pagellus erythrinus,Serranus cabrilla,Serranus scriba</t>
  </si>
  <si>
    <t>Serranus scriba, Pagellus erythrinus,Serranus cabrilla</t>
  </si>
  <si>
    <t>Les plaisanciers ne respectent rien</t>
  </si>
  <si>
    <t>Rien a faire</t>
  </si>
  <si>
    <t>PECHLOIS2022_0132_B</t>
  </si>
  <si>
    <t>42°42,75'</t>
  </si>
  <si>
    <t>9°15,74'</t>
  </si>
  <si>
    <t>Serranu scriba</t>
  </si>
  <si>
    <t>Pagellus erythrinus,Serranus carbrilla, Diplodus sargus</t>
  </si>
  <si>
    <t>Serranus scriba, Coris Julis</t>
  </si>
  <si>
    <t>Peche pro, pollution, temperature</t>
  </si>
  <si>
    <t>PECHLOIS2022_0133</t>
  </si>
  <si>
    <t>PECHLOIS2022_0133_A</t>
  </si>
  <si>
    <t>SN</t>
  </si>
  <si>
    <t>NS</t>
  </si>
  <si>
    <t>42°50,55'</t>
  </si>
  <si>
    <t>9°29,99'</t>
  </si>
  <si>
    <t>Un papy sur son bateau</t>
  </si>
  <si>
    <t>Pagellus erythrinus, Pagellus bigavaro</t>
  </si>
  <si>
    <t>PietraCorbara</t>
  </si>
  <si>
    <t>Poissons de roche</t>
  </si>
  <si>
    <t>Trop de transport, frequentation</t>
  </si>
  <si>
    <t>16 bateaux la derniere fois a l'entree de PietraCorbara, c'etait "intenable"</t>
  </si>
  <si>
    <t>Forcer les bateaux a naviguer plus au large</t>
  </si>
  <si>
    <t>PECHLOIS2022_0135</t>
  </si>
  <si>
    <t>PECHLOIS2022_0135_B</t>
  </si>
  <si>
    <t>42°43,28'</t>
  </si>
  <si>
    <t>9°15,41'</t>
  </si>
  <si>
    <t>Serranus scriba, Diplodus sargus</t>
  </si>
  <si>
    <t>Refaire des zones de cantonnement dans les Agriates</t>
  </si>
  <si>
    <t>PECHLOIS2022_0135_C</t>
  </si>
  <si>
    <t>42°46,01'</t>
  </si>
  <si>
    <t>Sparus aurata, Vive, Serranus cabrilla, Pagellus erythrinus</t>
  </si>
  <si>
    <t>Serranus cabrilla, Sparus aurata, Vive, Scorpaena porcus</t>
  </si>
  <si>
    <t>pageot</t>
  </si>
  <si>
    <t>trop de monde</t>
  </si>
  <si>
    <t>PECHLOIS2022_0135_D</t>
  </si>
  <si>
    <t>42°56,34'</t>
  </si>
  <si>
    <t>9°18,34'</t>
  </si>
  <si>
    <t>Coris julis, Serranus cabrilla, Serranus scriba</t>
  </si>
  <si>
    <t>Trop chaud</t>
  </si>
  <si>
    <t>Faire du suivi pour les especes et augmenter les restrictions</t>
  </si>
  <si>
    <t>Tasergale</t>
  </si>
  <si>
    <t>PECHLOIS2022_0135_E</t>
  </si>
  <si>
    <t>42°54,49'</t>
  </si>
  <si>
    <t>9°16,59'</t>
  </si>
  <si>
    <t>Francardo</t>
  </si>
  <si>
    <t>Thunnus thynnus</t>
  </si>
  <si>
    <t>infirmier</t>
  </si>
  <si>
    <t>Corti e Mare</t>
  </si>
  <si>
    <t>thon</t>
  </si>
  <si>
    <t>Confinement</t>
  </si>
  <si>
    <t>Reduire les quotas pour les pro</t>
  </si>
  <si>
    <t>PECHLOIS2022_0135_F</t>
  </si>
  <si>
    <t>42°54,43'</t>
  </si>
  <si>
    <t>Peche pro mauvaise selection dans les filets</t>
  </si>
  <si>
    <t>sensibilisation, enlever le moratoire sur le merou</t>
  </si>
  <si>
    <t>PECHLOIS2022_0135_H</t>
  </si>
  <si>
    <t>42°54,97'</t>
  </si>
  <si>
    <t>9°18,58'</t>
  </si>
  <si>
    <t>Vive</t>
  </si>
  <si>
    <t>Chaleur</t>
  </si>
  <si>
    <t>PECHLOIS2022_0136</t>
  </si>
  <si>
    <t>PECHLOIS2022_0136_A</t>
  </si>
  <si>
    <t>42°42,46'</t>
  </si>
  <si>
    <t>9°27,99'</t>
  </si>
  <si>
    <t>Pagellus erythrinus, Serran cabrilla</t>
  </si>
  <si>
    <t>Girelles, "Poissons Beus"</t>
  </si>
  <si>
    <t>Pollution, maillage des filets trop petit</t>
  </si>
  <si>
    <t>Augmenter les mailles sur les filets</t>
  </si>
  <si>
    <t>Poisson perroquet</t>
  </si>
  <si>
    <t>PECHLOIS2022_0136_B</t>
  </si>
  <si>
    <t>42°45,67'</t>
  </si>
  <si>
    <t>Maquereau</t>
  </si>
  <si>
    <t>Serranus cabrilla, serranus scriba</t>
  </si>
  <si>
    <t>Association des pecheurs plaisanciers de la baie de Cannes</t>
  </si>
  <si>
    <t>"Poisson Bleu", Pageot, Loup</t>
  </si>
  <si>
    <t>Non respect des tailles</t>
  </si>
  <si>
    <t>Revoir les maillages</t>
  </si>
  <si>
    <t>PECHLOIS2022_0137</t>
  </si>
  <si>
    <t>PECHLOIS2022_0137_A</t>
  </si>
  <si>
    <t>42°98,88'</t>
  </si>
  <si>
    <t>9°26,74'</t>
  </si>
  <si>
    <t>Morsiglia</t>
  </si>
  <si>
    <t>2B170</t>
  </si>
  <si>
    <t>Serranus cabrilla, Spondyliosoma cantharus</t>
  </si>
  <si>
    <t>adapt, trop_restrictives</t>
  </si>
  <si>
    <t>Octopus</t>
  </si>
  <si>
    <t>Trop de merou / trop de peche professionnelle</t>
  </si>
  <si>
    <t>Ajuster les mesures pour les pros, revoir le moratoire pour le merou</t>
  </si>
  <si>
    <t>PECHLOIS2022_0139</t>
  </si>
  <si>
    <t>PECHLOIS2022_0139_A</t>
  </si>
  <si>
    <t>42°74,45'</t>
  </si>
  <si>
    <t>9°21,18'</t>
  </si>
  <si>
    <t>Dentex dentex, diplodus sargus, Sphyraena barracuda</t>
  </si>
  <si>
    <t>Loligo vulgaris, coris julis</t>
  </si>
  <si>
    <t>predateurs, mauvaises pratiques</t>
  </si>
  <si>
    <t>les mesures favorisent certains predateurs (Merou) au detriment des autres</t>
  </si>
  <si>
    <t>Faire plus de sensibilisation, Lever le moratoire, harmoniser avec la peche pro</t>
  </si>
  <si>
    <t>poisson perroquet</t>
  </si>
  <si>
    <t>PECHLOIS2022_0139_B</t>
  </si>
  <si>
    <t>42°74,85'</t>
  </si>
  <si>
    <t>9°21,00'</t>
  </si>
  <si>
    <t>couvreur</t>
  </si>
  <si>
    <t>forte frequentation</t>
  </si>
  <si>
    <t>PECHLOIS2022_0139_E</t>
  </si>
  <si>
    <t>professeur de tennis</t>
  </si>
  <si>
    <t>Loligo vulgaris, rascasse</t>
  </si>
  <si>
    <t>Le merou, pb des italiens</t>
  </si>
  <si>
    <t>PECHLOIS2022_0139_F</t>
  </si>
  <si>
    <t>42°96,59'</t>
  </si>
  <si>
    <t>9°30,94'</t>
  </si>
  <si>
    <t>2B</t>
  </si>
  <si>
    <t>Encornet</t>
  </si>
  <si>
    <t>Encornet, Dentex dentex pagrus pagrus</t>
  </si>
  <si>
    <t>trop de merous</t>
  </si>
  <si>
    <t>lever le moratoire</t>
  </si>
  <si>
    <t>raie manta</t>
  </si>
  <si>
    <t>PECHLOIS2022_0139_G</t>
  </si>
  <si>
    <t>42°88,84'</t>
  </si>
  <si>
    <t>9°31,53'</t>
  </si>
  <si>
    <t>Serranus scriba, Serranus cabrilla, Coris julis</t>
  </si>
  <si>
    <t>PECHLOIS2023_0140</t>
  </si>
  <si>
    <t>PECHLOIS2023_0140_A</t>
  </si>
  <si>
    <t>42°46,392'</t>
  </si>
  <si>
    <t>9°08,467'</t>
  </si>
  <si>
    <t>Serranus cabrilla, pagelus erythrinus</t>
  </si>
  <si>
    <t>PECHLOIS2023_0140_B</t>
  </si>
  <si>
    <t>42°46,777'</t>
  </si>
  <si>
    <t>9°08,554'</t>
  </si>
  <si>
    <t>Pagellus bogaraveo</t>
  </si>
  <si>
    <t>PECHLOIS2023_0140_C</t>
  </si>
  <si>
    <t>42°46,823'</t>
  </si>
  <si>
    <t>9°11,221'</t>
  </si>
  <si>
    <t>Spondyliosoma cantharus, Serranus cabrilla, Pagellus erythrinus</t>
  </si>
  <si>
    <t>PECHLOIS2023_0141</t>
  </si>
  <si>
    <t>PECHLOIS2023_0141_A</t>
  </si>
  <si>
    <t>42°52,498'</t>
  </si>
  <si>
    <t>9°18,471'</t>
  </si>
  <si>
    <t>PECHLOIS2023_0142</t>
  </si>
  <si>
    <t>PECHLOIS2023_0142_A</t>
  </si>
  <si>
    <t>42°44,009'</t>
  </si>
  <si>
    <t>9°27,943'</t>
  </si>
  <si>
    <t>Dentex dentex, Sparus aurata</t>
  </si>
  <si>
    <t>Coris julis, Serranus cabrilla</t>
  </si>
  <si>
    <t>PECHLOIS2023_0142_B</t>
  </si>
  <si>
    <t>42°57,648'</t>
  </si>
  <si>
    <t>9°27,238'</t>
  </si>
  <si>
    <t>PECHLOIS2023_0142_C</t>
  </si>
  <si>
    <t>43°01,639'</t>
  </si>
  <si>
    <t>9°25,649'</t>
  </si>
  <si>
    <t>Dentex dentex, Lichia amia</t>
  </si>
  <si>
    <t>PECHLOIS2023_0143</t>
  </si>
  <si>
    <t>PECHLOIS2023_0143_A</t>
  </si>
  <si>
    <t>43°07,881'</t>
  </si>
  <si>
    <t>9°31,524'</t>
  </si>
  <si>
    <t>Tomino</t>
  </si>
  <si>
    <t>2B327</t>
  </si>
  <si>
    <t>Serranus cabrilla, Scorpaena scrofa</t>
  </si>
  <si>
    <t>Coris julis, Scorpaena scrofa, Diplodus sargus</t>
  </si>
  <si>
    <t>PECHLOIS2023_0143_B</t>
  </si>
  <si>
    <t>43°07,765'</t>
  </si>
  <si>
    <t>9°31,612'</t>
  </si>
  <si>
    <t>Scorpaena scrofa, Pagrus pagrus, Phycis spp</t>
  </si>
  <si>
    <t>Pagrus pagrus, Serranus cabrilla, Scorpaena scrofa</t>
  </si>
  <si>
    <t>PECHLOIS2023_0145</t>
  </si>
  <si>
    <t>PECHLOIS2023_0145_A</t>
  </si>
  <si>
    <t>42°42,081'</t>
  </si>
  <si>
    <t>9°02,884'</t>
  </si>
  <si>
    <t>PECHLOIS2023_0146</t>
  </si>
  <si>
    <t>PECHLOIS2023_0146_A</t>
  </si>
  <si>
    <t>42°42,596'</t>
  </si>
  <si>
    <t>9°27,332'</t>
  </si>
  <si>
    <t>PECHLOIS2023_0147</t>
  </si>
  <si>
    <t>PECHLOIS2023_0147_B</t>
  </si>
  <si>
    <t>43°01,17'</t>
  </si>
  <si>
    <t>9°24,68'</t>
  </si>
  <si>
    <t>Pagellus erythrinus, Serranus cabrilla, Trachinus draco</t>
  </si>
  <si>
    <t>PECHLOIS2023_0150</t>
  </si>
  <si>
    <t>PECHLOIS2023_0150_B</t>
  </si>
  <si>
    <t>Pagellus bogaraveo, Spondyliosoma cantharus, Sparus aurata, Diplodus sargus</t>
  </si>
  <si>
    <t>PECHLOIS2023_0150_C</t>
  </si>
  <si>
    <t>23:06/2023</t>
  </si>
  <si>
    <t>Sarpa salpa, Oblada melanura</t>
  </si>
  <si>
    <t>PECHLOIS2023_0151</t>
  </si>
  <si>
    <t>PECHLOIS2023_0151_A</t>
  </si>
  <si>
    <t>Sparus aurata, Dicentrarchus labrax</t>
  </si>
  <si>
    <t>Muraena helena, Oblada melanura</t>
  </si>
  <si>
    <t>PECHLOIS2023_0151_D</t>
  </si>
  <si>
    <t>Sparus aurata, Dicentrarchus labrax, Diplodus sargus, Dentex dentex</t>
  </si>
  <si>
    <t>PECHLOIS2023_0152</t>
  </si>
  <si>
    <t>PECHLOIS2023_0152_A</t>
  </si>
  <si>
    <t>2B228</t>
  </si>
  <si>
    <t>Diplodus sargus, Dentex dentex, Sparus aurata, Sphyraena sphyraena, Dicentrarchus labrax, Mullus surmuletus</t>
  </si>
  <si>
    <t>Diplodus sargus, Mullus surmuletus</t>
  </si>
  <si>
    <t>PECHLOIS2023_0154</t>
  </si>
  <si>
    <t>PECHLOIS2023_0154_A</t>
  </si>
  <si>
    <t>Oblada melanura, Mugil cephalus</t>
  </si>
  <si>
    <t>PECHLOIS2023_0155</t>
  </si>
  <si>
    <t>PECHLOIS2023_0155_A</t>
  </si>
  <si>
    <t>Vescovato</t>
  </si>
  <si>
    <t>2B346</t>
  </si>
  <si>
    <t>Sparus aurata, Sarpa salpa</t>
  </si>
  <si>
    <t>PECHLOIS2023_0155_B</t>
  </si>
  <si>
    <t>Diplodus sargus, Sarpa salpa</t>
  </si>
  <si>
    <t>PECHLOIS2023_0155_C</t>
  </si>
  <si>
    <t>PECHLOIS2023_0155_F</t>
  </si>
  <si>
    <t>Coryphaena hippurus, Chelon labrosus, Sphyraena sphyraena</t>
  </si>
  <si>
    <t>PECHLOIS2023_0156</t>
  </si>
  <si>
    <t>PECHLOIS2023_0156_A</t>
  </si>
  <si>
    <t>Sparus aurata, Diplodus sargus, Dicentrarchus labrax, Labrus viridis</t>
  </si>
  <si>
    <t>PECHLOIS2023_0159</t>
  </si>
  <si>
    <t>PECHLOIS2023_0159_E</t>
  </si>
  <si>
    <t>Diplodus sargus, Sparus aurata</t>
  </si>
  <si>
    <t>PECHLOIS2023_0160</t>
  </si>
  <si>
    <t>PECHLOIS2023_0160_A</t>
  </si>
  <si>
    <t>Sarpa salpa, Coris julis</t>
  </si>
  <si>
    <t>Thalassoma pavo</t>
  </si>
  <si>
    <t>PECHLOIS2023_0160_B</t>
  </si>
  <si>
    <t>Coris julis, Diplodus sargus, Sarpa salpa</t>
  </si>
  <si>
    <t>Coris julis, Oblada melanura</t>
  </si>
  <si>
    <t>PECHLOIS2023_0160_D</t>
  </si>
  <si>
    <t>PECHLOIS2023_0160_E</t>
  </si>
  <si>
    <t>Oblada melanura, Diplodus sargus, Chelon labrosus, Sarpa salpa</t>
  </si>
  <si>
    <t>PECHLOIS2023_0160_F</t>
  </si>
  <si>
    <t>PECHLOIS2023_0161</t>
  </si>
  <si>
    <t>PECHLOIS2023_0161_B</t>
  </si>
  <si>
    <t>Coryphaena hippurus, Auxis thazard</t>
  </si>
  <si>
    <t>PECHLOIS2023_0161_C</t>
  </si>
  <si>
    <t>pdb, csm</t>
  </si>
  <si>
    <t>Sparus aurata, Lithognathus mormyrus</t>
  </si>
  <si>
    <t>PECHLOIS2023_0161_F</t>
  </si>
  <si>
    <t>Sphyraena barracuda, Lichia amia, Coryphaena hippurus</t>
  </si>
  <si>
    <t>PECHLOIS2023_0162</t>
  </si>
  <si>
    <t>PECHLOIS2023_0162_A</t>
  </si>
  <si>
    <t>PECHLOIS2023_0162_E</t>
  </si>
  <si>
    <t>Diplodus sargus, Labrus bergylta</t>
  </si>
  <si>
    <t>PECHLOIS2023_0162_F</t>
  </si>
  <si>
    <t>Labrus bergylta, Diplodus annularis</t>
  </si>
  <si>
    <t>PECHLOIS2023_0163</t>
  </si>
  <si>
    <t>PECHLOIS2023_0163_A</t>
  </si>
  <si>
    <t>PECHLOIS2023_0163_B</t>
  </si>
  <si>
    <t xml:space="preserve">Oblada melanura </t>
  </si>
  <si>
    <t>PECHLOIS2023_0164</t>
  </si>
  <si>
    <t>PECHLOIS2023_0164_A</t>
  </si>
  <si>
    <t>PECHLOIS2023_0164_B</t>
  </si>
  <si>
    <t>Diplodus sargus, Sparus aurata, Sphyraena viridensis, Seriola dumerili</t>
  </si>
  <si>
    <t>PECHLOIS2023_0166</t>
  </si>
  <si>
    <t>PECHLOIS2023_0166_B</t>
  </si>
  <si>
    <t>Dentex dentex, Sparus aurata, Anarhichas lupus</t>
  </si>
  <si>
    <t>PECHLOIS2023_0167</t>
  </si>
  <si>
    <t>PECHLOIS2023_0167_D</t>
  </si>
  <si>
    <t>Ghisonaccia</t>
  </si>
  <si>
    <t>2B123</t>
  </si>
  <si>
    <t xml:space="preserve">Sargus diplodus </t>
  </si>
  <si>
    <t>PECHLOIS2023_0170</t>
  </si>
  <si>
    <t>PECHLOIS2023_0170_A</t>
  </si>
  <si>
    <t>Coris julis, Diplodus sargus, Serranus cabrilla</t>
  </si>
  <si>
    <t>PECHLOIS2023_0170_C</t>
  </si>
  <si>
    <t>PECHLOIS2023_0171</t>
  </si>
  <si>
    <t>PECHLOIS2023_0171_A</t>
  </si>
  <si>
    <t>PECHLOIS2023_0171_B</t>
  </si>
  <si>
    <t>Coryphaena hippurus</t>
  </si>
  <si>
    <t>PECHLOIS2023_0172</t>
  </si>
  <si>
    <t>PECHLOIS2023_0172_A</t>
  </si>
  <si>
    <t>PECHLOIS2023_0172_B</t>
  </si>
  <si>
    <t>PECHLOIS2023_0172_C</t>
  </si>
  <si>
    <t>PECHLOIS2023_0172_D</t>
  </si>
  <si>
    <t>PECHLOIS2023_0173</t>
  </si>
  <si>
    <t>PECHLOIS2023_0173_A</t>
  </si>
  <si>
    <t>Chelon labrosus, Oblada melanura, Chromis chromis</t>
  </si>
  <si>
    <t>PECHLOIS2023_0173_B</t>
  </si>
  <si>
    <t>PECHLOIS2023_0174</t>
  </si>
  <si>
    <t>PECHLOIS2023_0174_A</t>
  </si>
  <si>
    <t>Murato</t>
  </si>
  <si>
    <t>2B172</t>
  </si>
  <si>
    <t>Diplodus annularis, Synphodus roissali, Serranus scriba, Oblada melanura</t>
  </si>
  <si>
    <t>PECHLOIS2023_0175</t>
  </si>
  <si>
    <t>PECHLOIS2023_0175_A</t>
  </si>
  <si>
    <t>Pietrabugno</t>
  </si>
  <si>
    <t>Oblada melanura, Epinephelus marginatus</t>
  </si>
  <si>
    <t>PECHLOIS2023_0175_B</t>
  </si>
  <si>
    <t>PECHLOIS2023_0175_C</t>
  </si>
  <si>
    <t>PECHLOIS2023_0175_D</t>
  </si>
  <si>
    <t>PECHLOIS2023_0175_E</t>
  </si>
  <si>
    <t>Serranus scriba, Diplodus vulgaris, Diplodus puntazzo</t>
  </si>
  <si>
    <t>PECHLOIS2023_0176</t>
  </si>
  <si>
    <t>PECHLOIS2023_0176_A</t>
  </si>
  <si>
    <t>PECHLOIS2023_0176_B</t>
  </si>
  <si>
    <t>PECHLOIS2023_0176_C</t>
  </si>
  <si>
    <t>Pagellus erythrinus, Chromis chromis, Serranus scriba, Diplodus annularis, Spondyliosoma cantharus </t>
  </si>
  <si>
    <t>PECHLOIS2023_0176_D</t>
  </si>
  <si>
    <t>Chelon labrosus, Mullus surmuletus, Serranus scriba</t>
  </si>
  <si>
    <t>PECHLOIS2023_0178</t>
  </si>
  <si>
    <t>PECHLOIS2023_0178_A</t>
  </si>
  <si>
    <t>PECHLOIS2023_0179</t>
  </si>
  <si>
    <t>PECHLOIS2023_0179_A</t>
  </si>
  <si>
    <t>PECHLOIS2023_0179_B</t>
  </si>
  <si>
    <t>Serranus scriba, Diplodus annularis, Labrus bergylta, Coris julis</t>
  </si>
  <si>
    <t>PECHLOIS2023_0180</t>
  </si>
  <si>
    <t>PECHLOIS2023_0180_C</t>
  </si>
  <si>
    <t>PECHLOIS2023_0182</t>
  </si>
  <si>
    <t>PECHLOIS2023_0182_A</t>
  </si>
  <si>
    <t>Coris julis, Serranus scriba</t>
  </si>
  <si>
    <t>PECHLOIS2023_0183</t>
  </si>
  <si>
    <t>PECHLOIS2023_0183_A</t>
  </si>
  <si>
    <t>PECHLOIS2023_0186</t>
  </si>
  <si>
    <t>PECHLOIS2023_0186_B</t>
  </si>
  <si>
    <t xml:space="preserve">Sparus aurata </t>
  </si>
  <si>
    <t>PECHLOIS2023_0187</t>
  </si>
  <si>
    <t>PECHLOIS2023_0187_A</t>
  </si>
  <si>
    <t>PECHLOIS2023_0187_B</t>
  </si>
  <si>
    <t>PECHLOIS2023_0187_C</t>
  </si>
  <si>
    <t xml:space="preserve">Octopus vulgaris </t>
  </si>
  <si>
    <t>PECHLOIS2023_0187_D</t>
  </si>
  <si>
    <t>PECHLOIS2023_0187_E</t>
  </si>
  <si>
    <t>PECHLOIS2023_0187_F</t>
  </si>
  <si>
    <t>PECHLOIS2023_0187_G</t>
  </si>
  <si>
    <t>Coris julis, Diplodus vulgaris</t>
  </si>
  <si>
    <t>PECHLOIS2023_0187_H</t>
  </si>
  <si>
    <t>PECHLOIS2023_0188</t>
  </si>
  <si>
    <t>PECHLOIS2023_0188_A</t>
  </si>
  <si>
    <t>PECHLOIS2023_0188_B</t>
  </si>
  <si>
    <t>PECHLOIS2023_0188_C</t>
  </si>
  <si>
    <t xml:space="preserve"> Sparus aurata, Dentex dentex</t>
  </si>
  <si>
    <t>PECHLOIS2023_0189</t>
  </si>
  <si>
    <t>PECHLOIS2023_0189_A</t>
  </si>
  <si>
    <t>PECHLOIS2023_0190</t>
  </si>
  <si>
    <t>PECHLOIS2023_0190_A</t>
  </si>
  <si>
    <t>PECHLOIS2023_0190_B</t>
  </si>
  <si>
    <t>PECHLOIS2023_0191</t>
  </si>
  <si>
    <t>PECHLOIS2023_0191_A</t>
  </si>
  <si>
    <t>0_25</t>
  </si>
  <si>
    <t>PECHLOIS2023_0191_B</t>
  </si>
  <si>
    <t>PECHLOIS2023_0192</t>
  </si>
  <si>
    <t>PECHLOIS2023_0192_A</t>
  </si>
  <si>
    <t>PECHLOIS2023_0192_B</t>
  </si>
  <si>
    <t>PECHLOIS2023_0192_C</t>
  </si>
  <si>
    <t>Sarpa salpa, Octopus vulgaris</t>
  </si>
  <si>
    <t>PECHLOIS2023_0192_D</t>
  </si>
  <si>
    <t>PECHLOIS2023_0193</t>
  </si>
  <si>
    <t>PECHLOIS2023_0193_A</t>
  </si>
  <si>
    <t>Loligo sp, Sphyraena barracuda</t>
  </si>
  <si>
    <t>PECHLOIS2023_0194</t>
  </si>
  <si>
    <t>PECHLOIS2023_0194_A</t>
  </si>
  <si>
    <t>PECHLOIS2023_0194_B</t>
  </si>
  <si>
    <t>PECHLOIS2023_0194_C</t>
  </si>
  <si>
    <t>PECHLOIS2023_0195</t>
  </si>
  <si>
    <t>PECHLOIS2023_0195_A</t>
  </si>
  <si>
    <t>PECHLOIS2023_0195_B</t>
  </si>
  <si>
    <t>Italie</t>
  </si>
  <si>
    <t>PECHLOIS2023_0196</t>
  </si>
  <si>
    <t>PECHLOIS2023_0196_A</t>
  </si>
  <si>
    <t>PECHLOIS2023_0197</t>
  </si>
  <si>
    <t>PECHLOIS2023_0197_A</t>
  </si>
  <si>
    <t>PECHLOIS2023_0197_B</t>
  </si>
  <si>
    <t>PECHLOIS2023_0197_C</t>
  </si>
  <si>
    <t>PECHLOIS2023_0161_E</t>
  </si>
  <si>
    <t>Luciana</t>
  </si>
  <si>
    <t xml:space="preserve">resident </t>
  </si>
  <si>
    <t>Sparus aurata, Lithognathus mormyrus, Diplodus sargus</t>
  </si>
  <si>
    <t>PECHLOIS2020_0001_B</t>
  </si>
  <si>
    <t>42°46.620'</t>
  </si>
  <si>
    <t>9°28.678'</t>
  </si>
  <si>
    <t>secondaire</t>
  </si>
  <si>
    <t>Cadres_et_profession_intellectuelles_superieures</t>
  </si>
  <si>
    <t>Elargir zones protection forte</t>
  </si>
  <si>
    <t>PECHLOIS2020_0003_B</t>
  </si>
  <si>
    <t>42°44.860'</t>
  </si>
  <si>
    <t>9°12.317'</t>
  </si>
  <si>
    <t>PECHLOIS2020_0003_C</t>
  </si>
  <si>
    <t>42°46.073'</t>
  </si>
  <si>
    <t>PECHLOIS2020_0004_B</t>
  </si>
  <si>
    <t>42°42.608'</t>
  </si>
  <si>
    <t>9°27.327'</t>
  </si>
  <si>
    <t>Petranera</t>
  </si>
  <si>
    <t>Agriculteur</t>
  </si>
  <si>
    <t>PECHLOIS2020_0007_D</t>
  </si>
  <si>
    <t>42°57.756'</t>
  </si>
  <si>
    <t>9°28.857'</t>
  </si>
  <si>
    <t>PECHLOIS2020_0008_E</t>
  </si>
  <si>
    <t>42°52.162'</t>
  </si>
  <si>
    <t>9°29.386'</t>
  </si>
  <si>
    <t>Enseignante</t>
  </si>
  <si>
    <t>PECHLOIS2020_0010_F</t>
  </si>
  <si>
    <t>9°29.046'</t>
  </si>
  <si>
    <t>PECHLOIS2020_0011</t>
  </si>
  <si>
    <t>PECHLOIS2020_0011_A</t>
  </si>
  <si>
    <t>9°28.696'</t>
  </si>
  <si>
    <t>PECHLOIS2020_0017_C</t>
  </si>
  <si>
    <t>42°43.777'</t>
  </si>
  <si>
    <t>9°14.315'</t>
  </si>
  <si>
    <t>PECHLOIS2020_0040_B</t>
  </si>
  <si>
    <t>42°48.213'</t>
  </si>
  <si>
    <t>9°30.119'</t>
  </si>
  <si>
    <t>42°53.16'</t>
  </si>
  <si>
    <t>9°28.40'</t>
  </si>
  <si>
    <t>42°54,46'</t>
  </si>
  <si>
    <t>9°20,53'</t>
  </si>
  <si>
    <t>serrurier</t>
  </si>
  <si>
    <t>toutes sauf Epinephelus marginatus</t>
  </si>
  <si>
    <t>les deux pecheurs etaient ensemble</t>
  </si>
  <si>
    <t>42°57,36'</t>
  </si>
  <si>
    <t>9°27,19'</t>
  </si>
  <si>
    <t>PECHLOIS2022_0136_C</t>
  </si>
  <si>
    <t>42°52,23'</t>
  </si>
  <si>
    <t>9°28,75'</t>
  </si>
  <si>
    <t>Pagellus erythrinus, Trachurus trachurus, Serranus cabrilla, Serranus scriba, Coris julis, Diplodus annularis</t>
  </si>
  <si>
    <t>geometre</t>
  </si>
  <si>
    <t>rascasse, vive</t>
  </si>
  <si>
    <t>rechauffement climatique</t>
  </si>
  <si>
    <t>Mettre en place des recifs artificiels</t>
  </si>
  <si>
    <t>PECHLOIS2022_0136_D</t>
  </si>
  <si>
    <t>42°53,93'</t>
  </si>
  <si>
    <t>9°28,73'</t>
  </si>
  <si>
    <t>Serranus scriba, Sparus aurata, Coris Julis</t>
  </si>
  <si>
    <t>Mauvais comportement des pecheurs pro, climat</t>
  </si>
  <si>
    <t>PECHLOIS2022_0137_D</t>
  </si>
  <si>
    <t>43°00,91'</t>
  </si>
  <si>
    <t>9°34,35'</t>
  </si>
  <si>
    <t>en mer</t>
  </si>
  <si>
    <t>Ersa</t>
  </si>
  <si>
    <t>Trachinotus ovatus</t>
  </si>
  <si>
    <t>Dentex dentex, Liche</t>
  </si>
  <si>
    <t>Limiter les desastres de la peche pro, respecter les periodes de fraies des especes</t>
  </si>
  <si>
    <t>Faire une reserve y compris pour les pros, personne n'y a acces</t>
  </si>
  <si>
    <t>PECHLOIS2023_0147_A</t>
  </si>
  <si>
    <t>43°01,5628'</t>
  </si>
  <si>
    <t>9°23,9282'</t>
  </si>
  <si>
    <t>Pagellus erythrinus, soupe</t>
  </si>
  <si>
    <t>PECHLOIS2023_0155_D</t>
  </si>
  <si>
    <t xml:space="preserve">a peche avec deux techniques </t>
  </si>
  <si>
    <t>Ficaja</t>
  </si>
  <si>
    <t>2B237</t>
  </si>
  <si>
    <t>Diplodus sargus, Sparus aurata, Mullus surmuletus</t>
  </si>
  <si>
    <t>PECHLOIS2023_0156_B</t>
  </si>
  <si>
    <t>Serranus cabrilla, Coris julis, Diplodus sargus, Serranus cabrilla</t>
  </si>
  <si>
    <t>Coris julis, Serranus scriba, Diplodus sargus</t>
  </si>
  <si>
    <t>PECHLOIS2023_0156_C</t>
  </si>
  <si>
    <t>Diplodus sargus, Chelon labrosus, Labrus viridis, Mullus surmuletus, Serranus cabrilla, Sparus aurata, Sarpa salpa</t>
  </si>
  <si>
    <t>PECHLOIS2023_0159_A</t>
  </si>
  <si>
    <t>Sparus aurata, Diplodus sargus</t>
  </si>
  <si>
    <t>PECHLOIS2023_0159_D</t>
  </si>
  <si>
    <t>Serranus scriba, Scorpaena Scrofa, Coris julis</t>
  </si>
  <si>
    <t xml:space="preserve">homme </t>
  </si>
  <si>
    <t>PECHLOIS2023_0162_D</t>
  </si>
  <si>
    <t>Sparus aurata, Diplodus sargus, Pagellus erythrinus</t>
  </si>
  <si>
    <t>PECHLOIS2023_0165</t>
  </si>
  <si>
    <t>PECHLOIS2023_0165_B</t>
  </si>
  <si>
    <t>Coris julis, Oblada melanura, Serranus cabrilla</t>
  </si>
  <si>
    <t>PECHLOIS2023-0165_C</t>
  </si>
  <si>
    <t>Diplodus sargus, Mullus surmuletus, Labrus viridis</t>
  </si>
  <si>
    <t>Labrus viridis, Diplodus sargus</t>
  </si>
  <si>
    <t>42°40,40'</t>
  </si>
  <si>
    <t>9°18,00'</t>
  </si>
  <si>
    <t>Paris</t>
  </si>
  <si>
    <t>touriste</t>
  </si>
  <si>
    <t>PECHLOIS2022_0125</t>
  </si>
  <si>
    <t>42°50,18'</t>
  </si>
  <si>
    <t>9°28,47'</t>
  </si>
  <si>
    <t>42°56,01'</t>
  </si>
  <si>
    <t>9°27,53'</t>
  </si>
  <si>
    <t xml:space="preserve">10_25 </t>
  </si>
  <si>
    <t>42°40,79'</t>
  </si>
  <si>
    <t>9°17,83'</t>
  </si>
  <si>
    <t>Un groupe de touriste Normands qui venaient d'arriver sur site</t>
  </si>
  <si>
    <t>technicien</t>
  </si>
  <si>
    <t>5 jours</t>
  </si>
  <si>
    <t>Le Bar</t>
  </si>
  <si>
    <t>Imapct de la peche professionnelle</t>
  </si>
  <si>
    <t>Faire plus de peche a la ligne</t>
  </si>
  <si>
    <t>PECHLOIS2022_0128</t>
  </si>
  <si>
    <t>PECHLOIS2022_0128_A</t>
  </si>
  <si>
    <t>42°59,96'</t>
  </si>
  <si>
    <t>9°17,55'</t>
  </si>
  <si>
    <t>2 touristes italiens qui viennent chaque annee</t>
  </si>
  <si>
    <t>banquier</t>
  </si>
  <si>
    <t>bcp_augmente</t>
  </si>
  <si>
    <t>pas assez de connaissances sur les especes du Parc</t>
  </si>
  <si>
    <t>Pas assez de regulations, effets de l apeche commerciale</t>
  </si>
  <si>
    <t>Augmenter les aires protegees</t>
  </si>
  <si>
    <t>PECHLOIS2022_0128_B</t>
  </si>
  <si>
    <t>42°58,82'</t>
  </si>
  <si>
    <t>9°10,76'</t>
  </si>
  <si>
    <t>2 chasseurs dont 1 en infraction (materiel de propulsion a bord)</t>
  </si>
  <si>
    <t>garde_forestier</t>
  </si>
  <si>
    <t>FIPIA Italie</t>
  </si>
  <si>
    <t>Calamars</t>
  </si>
  <si>
    <t>Trop de presateurs</t>
  </si>
  <si>
    <t>PECHLOIS2022_0130_A</t>
  </si>
  <si>
    <t>42°42,26'</t>
  </si>
  <si>
    <t>9°17,00'</t>
  </si>
  <si>
    <t>2 touristes italiens a la sortie de saint flo</t>
  </si>
  <si>
    <t>Saint Florent</t>
  </si>
  <si>
    <t>PECHLOIS2022_0135_A</t>
  </si>
  <si>
    <t>42°41,87'</t>
  </si>
  <si>
    <t>Sarda sarda</t>
  </si>
  <si>
    <t>Camping Pinede</t>
  </si>
  <si>
    <t>Surpeche, Chaleur</t>
  </si>
  <si>
    <t>Avoir une peche durable</t>
  </si>
  <si>
    <t>PECHLOIS2022_0137_B</t>
  </si>
  <si>
    <t>42°99,36'</t>
  </si>
  <si>
    <t>Richolas</t>
  </si>
  <si>
    <t>PECHLOIS2022_0137_C</t>
  </si>
  <si>
    <t>42°99,48'</t>
  </si>
  <si>
    <t>9°29,20'</t>
  </si>
  <si>
    <t>entrepreneur</t>
  </si>
  <si>
    <t>PECHLOIS2022_0137_E</t>
  </si>
  <si>
    <t>43°00,90'</t>
  </si>
  <si>
    <t>9°36,04'</t>
  </si>
  <si>
    <t>Dentex dentex, Seriola dumerilli</t>
  </si>
  <si>
    <t>agent immobilier</t>
  </si>
  <si>
    <t>chaleur</t>
  </si>
  <si>
    <t>Revoir la peche professionnelle</t>
  </si>
  <si>
    <t>PECHLOIS2022_0137_F</t>
  </si>
  <si>
    <t>43°02,72'</t>
  </si>
  <si>
    <t>9°40,13'</t>
  </si>
  <si>
    <t>Serranus scriba, Serranus cabrilla, Coris julis, Diplodus annularis</t>
  </si>
  <si>
    <t>Faire plus de reserves integrales</t>
  </si>
  <si>
    <t>"Un poisson rose"</t>
  </si>
  <si>
    <t>PECHLOIS2022_0139_C</t>
  </si>
  <si>
    <t>42°77,08'</t>
  </si>
  <si>
    <t>9°12,32'</t>
  </si>
  <si>
    <t>Richolu</t>
  </si>
  <si>
    <t>manager</t>
  </si>
  <si>
    <t>merou</t>
  </si>
  <si>
    <t>Augmentation de la pression, trop de passage</t>
  </si>
  <si>
    <t>PECHLOIS2022_0139_D</t>
  </si>
  <si>
    <t>42°72,34'</t>
  </si>
  <si>
    <t>9°01,36'</t>
  </si>
  <si>
    <t>Grande vieille, Serranus cabrilla, Sparus aurata</t>
  </si>
  <si>
    <t>Corsica Fishing</t>
  </si>
  <si>
    <t>Mare stagnu</t>
  </si>
  <si>
    <t>toutes, "50% en 20 ans c'est terrible"</t>
  </si>
  <si>
    <t>Augmenter les zones de reserve et recifs artificiels</t>
  </si>
  <si>
    <t>t_negatif</t>
  </si>
  <si>
    <t>herbiers</t>
  </si>
  <si>
    <t>PECHLOIS2023_0148</t>
  </si>
  <si>
    <t>PECHLOIS2023_0148_A</t>
  </si>
  <si>
    <t>Genova</t>
  </si>
  <si>
    <t>Sparus aurata, Chelon labrosus, Muraena helena</t>
  </si>
  <si>
    <t>PECHLOIS2023_0149</t>
  </si>
  <si>
    <t>PECHLOIS2023_0149_A</t>
  </si>
  <si>
    <t xml:space="preserve"> 22/06/2023</t>
  </si>
  <si>
    <t>Marseille</t>
  </si>
  <si>
    <t>PECHLOIS2023_0150_A</t>
  </si>
  <si>
    <t>Toulon</t>
  </si>
  <si>
    <t>Sparus aurata, Oedachilus labeo, Dicentrarchus labrax, Dentex dentex, Mullus spp, Diplodus puntazzo</t>
  </si>
  <si>
    <t>Chelon labrosus</t>
  </si>
  <si>
    <t>PECHLOIS2023_0151_C</t>
  </si>
  <si>
    <t>Avignon</t>
  </si>
  <si>
    <t>Sparus aurata, Dicentrarchus labrax, Octopus vulgaris, Sepiida</t>
  </si>
  <si>
    <t>PECHLOIS2023_0151_E</t>
  </si>
  <si>
    <t xml:space="preserve">Dentex dentex, Sphyraena sphyraena </t>
  </si>
  <si>
    <t>PECHLOIS2023_0151_F</t>
  </si>
  <si>
    <t>Diplodus sargus, Dicentrarchus labrax, Sparus aurata, Dentex dentex</t>
  </si>
  <si>
    <t>Lithognathus mormyrus, Diplodus sargus</t>
  </si>
  <si>
    <t>PECHLOIS2023_0154_B</t>
  </si>
  <si>
    <t>Pagellus erythrinus, Diplodus sargus, Sparus aurata</t>
  </si>
  <si>
    <t>PECHLOIS2023_0155_E</t>
  </si>
  <si>
    <t>Ansouis</t>
  </si>
  <si>
    <t>Coris julis, Diplodus sargus</t>
  </si>
  <si>
    <t>PECHLOIS2023_0158</t>
  </si>
  <si>
    <t>PECHLOIS2023_0158_A</t>
  </si>
  <si>
    <t>Chine</t>
  </si>
  <si>
    <t>PECHLOIS2023_0158_B</t>
  </si>
  <si>
    <t>Serranus cabrilla, Coris julis</t>
  </si>
  <si>
    <t>PECHLOIS2023_0159_B</t>
  </si>
  <si>
    <t>Pagellus erythrinus, Diplodus sargus</t>
  </si>
  <si>
    <t>PECHLOIS2023_0159_C</t>
  </si>
  <si>
    <t>Livourne</t>
  </si>
  <si>
    <t>Diplodus sargus, Oblada melanura</t>
  </si>
  <si>
    <t>PECHLOIS2023_0160_C</t>
  </si>
  <si>
    <t>Auxis thazard</t>
  </si>
  <si>
    <t>Boops boops</t>
  </si>
  <si>
    <t>PECHLOIS2023_0160_G</t>
  </si>
  <si>
    <t>Solesmes</t>
  </si>
  <si>
    <t>PECHLOIS2023_0161_A</t>
  </si>
  <si>
    <t>Serranus cabrilla, Serranus hepatus, Serranus scriba</t>
  </si>
  <si>
    <t>PECHLOIS2023_0161_D</t>
  </si>
  <si>
    <t>PECHLOIS2023_0162_B</t>
  </si>
  <si>
    <t>PECHLOIS2023_0162_C</t>
  </si>
  <si>
    <t>Grenoble</t>
  </si>
  <si>
    <t>PECHLOIS2023_0163_C</t>
  </si>
  <si>
    <t>Oblada melanura, Diplodus sargus, Sparus aurata</t>
  </si>
  <si>
    <t>PECHLOIS2023_0165_A</t>
  </si>
  <si>
    <t>Mullus surmuletus</t>
  </si>
  <si>
    <t>PECHLOIS2023_0165_D</t>
  </si>
  <si>
    <t>PECHLOIS2023_0166_A</t>
  </si>
  <si>
    <t>Lunel</t>
  </si>
  <si>
    <t>PECHLOIS2023_0166_C</t>
  </si>
  <si>
    <t>PECHLOIS2023_0167_A</t>
  </si>
  <si>
    <t>PECHLOIS2023_0167_B</t>
  </si>
  <si>
    <t>Muret</t>
  </si>
  <si>
    <t>Anarhichas lupus</t>
  </si>
  <si>
    <t>PECHLOIS2023_0167_C</t>
  </si>
  <si>
    <t>Hautmont</t>
  </si>
  <si>
    <t>PECHLOIS2023_0168</t>
  </si>
  <si>
    <t>PECHLOIS2023_0168_A</t>
  </si>
  <si>
    <t>PECHLOIS2023_0168_B</t>
  </si>
  <si>
    <t>Bordeau</t>
  </si>
  <si>
    <t>Mullus surmuletus, Sparus aurata</t>
  </si>
  <si>
    <t>PECHLOIS2023_0168_C</t>
  </si>
  <si>
    <t>Diplodus sargus, Sparus aurata, Coris julis</t>
  </si>
  <si>
    <t>Sparus aurata, Serranus cabrilla</t>
  </si>
  <si>
    <t>PECHLOIS2023_0170_B</t>
  </si>
  <si>
    <t>Lyon</t>
  </si>
  <si>
    <t>Coris julis, Sparus aurata, Muraena helena</t>
  </si>
  <si>
    <t>Coris julis, serranus cabrilla, Diplodus annularis</t>
  </si>
  <si>
    <t>PECHLOIS2023_0176_E</t>
  </si>
  <si>
    <t>PECHLOIS2023_0179_C</t>
  </si>
  <si>
    <t>PECHLOIS2023_0180_A</t>
  </si>
  <si>
    <t>PECHLOIS2023_0180_B</t>
  </si>
  <si>
    <t>Padova</t>
  </si>
  <si>
    <t>PECHLOIS2023_0181</t>
  </si>
  <si>
    <t>PECHLOIS2023_0181_A</t>
  </si>
  <si>
    <t>PECHLOIS2023_0181_B</t>
  </si>
  <si>
    <t>PECHLOIS2023_0184</t>
  </si>
  <si>
    <t>PECHLOIS2023_0184_A</t>
  </si>
  <si>
    <t>Diplodus annularis</t>
  </si>
  <si>
    <t>PECHLOIS2023_0184_B</t>
  </si>
  <si>
    <t>PECHLOIS2023_0184_C</t>
  </si>
  <si>
    <t>PECHLOIS2023_0184_D</t>
  </si>
  <si>
    <t>PECHLOIS2023_0184_E</t>
  </si>
  <si>
    <t>Vertieu</t>
  </si>
  <si>
    <t>PECHLOIS2023_0184_F</t>
  </si>
  <si>
    <t xml:space="preserve">Diplodus annularis, Synphodus roissali, Serranus scriba, Oblada melanura, Coris julis, Diplodus puntazzo, Diplodus sargus, Diplodus vulgaris </t>
  </si>
  <si>
    <t>PECHLOIS2023_0186_A</t>
  </si>
  <si>
    <t>PECHLOIS2023_0191_C</t>
  </si>
  <si>
    <t>PECHLOIS2023_0151_B</t>
  </si>
  <si>
    <t xml:space="preserve">touriste </t>
  </si>
  <si>
    <t>PECHLOIS2023_0157</t>
  </si>
  <si>
    <t>PECHLOIS2023_0157_A</t>
  </si>
  <si>
    <t>Diplodus sargus, Lithognathus mormyrus</t>
  </si>
  <si>
    <t>PECHLOIS2023_0165_E</t>
  </si>
  <si>
    <t>Sparus aurata, Diplodus sargus, Scorpaena scrofa, Muraena helena</t>
  </si>
  <si>
    <t>PECHLOIS2023_0169</t>
  </si>
  <si>
    <t>PECHLOIS2023_0169_A</t>
  </si>
  <si>
    <t>Diplodus sargus, Thalassoma pavo, Seranus cabrilla</t>
  </si>
  <si>
    <t>en_ligne</t>
  </si>
  <si>
    <t>ENQPUB2022_0001</t>
  </si>
  <si>
    <t>ENQPUB2022_0002</t>
  </si>
  <si>
    <t>Sotta</t>
  </si>
  <si>
    <t>2A288</t>
  </si>
  <si>
    <t xml:space="preserve">Epinephelus aeneus </t>
  </si>
  <si>
    <t>ENQPUB2022_0003</t>
  </si>
  <si>
    <t>ENQPUB2022_0004</t>
  </si>
  <si>
    <t>ENQPUB2022_0005</t>
  </si>
  <si>
    <t>ENQPUB2022_0006</t>
  </si>
  <si>
    <t>ENQPUB2022_0007</t>
  </si>
  <si>
    <t>ENQPUB2022_0008</t>
  </si>
  <si>
    <t>ENQPUB2022_0009</t>
  </si>
  <si>
    <t>ENQPUB2022_0010</t>
  </si>
  <si>
    <t>ENQPUB2022_0011</t>
  </si>
  <si>
    <t>ENQPUB2022_0012</t>
  </si>
  <si>
    <t>ENQPUB2022_0013</t>
  </si>
  <si>
    <t>ENQPUB2022_0014</t>
  </si>
  <si>
    <t>ENQPUB2022_0015</t>
  </si>
  <si>
    <t>ENQPUB2022_0016</t>
  </si>
  <si>
    <t>Luligo vulgaris</t>
  </si>
  <si>
    <t>ENQPUB2022_0017</t>
  </si>
  <si>
    <t>Euthynnus alletteratus</t>
  </si>
  <si>
    <t>ENQPUB2022_0018</t>
  </si>
  <si>
    <t>ENQPUB2022_0019</t>
  </si>
  <si>
    <t>ENQPUB2022_0020</t>
  </si>
  <si>
    <t>ENQPUB2022_0021</t>
  </si>
  <si>
    <t>ENQPUB2022_0022</t>
  </si>
  <si>
    <t>ENQPUB2022_0023</t>
  </si>
  <si>
    <t>Pelagides</t>
  </si>
  <si>
    <t>ENQPUB2022_0024</t>
  </si>
  <si>
    <t>ENQPUB2022_0025</t>
  </si>
  <si>
    <t>ENQPUB2022_0026</t>
  </si>
  <si>
    <t>ENQPUB2022_0027</t>
  </si>
  <si>
    <t>ENQPUB2022_0028</t>
  </si>
  <si>
    <t>2B169</t>
  </si>
  <si>
    <t>ENQPUB2022_0029</t>
  </si>
  <si>
    <t>ENQPUB2022_0030</t>
  </si>
  <si>
    <t>ENQPUB2022_0031</t>
  </si>
  <si>
    <t>ENQPUB2022_0032</t>
  </si>
  <si>
    <t>ENQPUB2022_0033</t>
  </si>
  <si>
    <t>ENQPUB2022_0034</t>
  </si>
  <si>
    <t>ENQPUB2022_0035</t>
  </si>
  <si>
    <t>ENQPUB2022_0036</t>
  </si>
  <si>
    <t>ENQPUB2022_0037</t>
  </si>
  <si>
    <t>ENQPUB2022_0038</t>
  </si>
  <si>
    <t>ENQPUB2022_0039</t>
  </si>
  <si>
    <t>ENQPUB2022_0040</t>
  </si>
  <si>
    <t>ENQPUB2022_0041</t>
  </si>
  <si>
    <t>ENQPUB2022_0042</t>
  </si>
  <si>
    <t>ENQPUB2022_0043</t>
  </si>
  <si>
    <t>Paracentrotus lividuss</t>
  </si>
  <si>
    <t>ENQPUB2022_0044</t>
  </si>
  <si>
    <t>Belone belone</t>
  </si>
  <si>
    <t>ENQPUB2022_0045</t>
  </si>
  <si>
    <t>Omessa</t>
  </si>
  <si>
    <t>2B193</t>
  </si>
  <si>
    <t>Mullus ssp</t>
  </si>
  <si>
    <t>ENQPUB2022_0046</t>
  </si>
  <si>
    <t>ENQPUB2022_0047</t>
  </si>
  <si>
    <t>ENQPUB2022_0048</t>
  </si>
  <si>
    <t>ENQPUB2022_0049</t>
  </si>
  <si>
    <t>ENQPUB2022_0050</t>
  </si>
  <si>
    <t>Mugil cephalus</t>
  </si>
  <si>
    <t>ENQPUB2022_0051</t>
  </si>
  <si>
    <t xml:space="preserve">Pseudocheilinus hexataenia </t>
  </si>
  <si>
    <t>ENQPUB2022_0052</t>
  </si>
  <si>
    <t>ENQPUB2022_0053</t>
  </si>
  <si>
    <t>ENQPUB2022_0054</t>
  </si>
  <si>
    <t>ENQPUB2022_0055</t>
  </si>
  <si>
    <t>Algajola</t>
  </si>
  <si>
    <t>2B010</t>
  </si>
  <si>
    <t>Trachurus trachurus</t>
  </si>
  <si>
    <t>ENQPUB2022_0056</t>
  </si>
  <si>
    <t>ENQPUB2022_0057</t>
  </si>
  <si>
    <t>ENQPUB2022_0058</t>
  </si>
  <si>
    <t>racaou</t>
  </si>
  <si>
    <t>ENQPUB2022_0059</t>
  </si>
  <si>
    <t>ENQPUB2022_0060</t>
  </si>
  <si>
    <t>ENQPUB2022_0061</t>
  </si>
  <si>
    <t>ENQPUB2022_0062</t>
  </si>
  <si>
    <t>ENQPUB2022_0063</t>
  </si>
  <si>
    <t>ENQPUB2022_0064</t>
  </si>
  <si>
    <t>ENQPUB2022_0065</t>
  </si>
  <si>
    <t>Phycis phycis</t>
  </si>
  <si>
    <t>ENQPUB2022_0066</t>
  </si>
  <si>
    <t>ENQPUB2022_0067</t>
  </si>
  <si>
    <t>ENQPUB2022_0068</t>
  </si>
  <si>
    <t>ENQPUB2022_0069</t>
  </si>
  <si>
    <t>2A247</t>
  </si>
  <si>
    <t>ENQPUB2022_0070</t>
  </si>
  <si>
    <t>ENQPUB2022_0071</t>
  </si>
  <si>
    <t>ENQPUB2022_0072</t>
  </si>
  <si>
    <t>Définition des métadonnées de contexte</t>
  </si>
  <si>
    <t>Intitulé</t>
  </si>
  <si>
    <t>Caractérisation de la pêche de loisir - ENQUETE STARESO + ENQUETE PUBLIQUE EN LIGNE</t>
  </si>
  <si>
    <t>Objectifs du suivi</t>
  </si>
  <si>
    <t>Renseigner, temporaliser et spatialiser des informations sur les pêcheurs de loisir du PNMCCA</t>
  </si>
  <si>
    <t>Référent suivi</t>
  </si>
  <si>
    <t>Identifiant de l'enquête par rapport à la sortie terrain de type "PECHELOIS[ANNEE]_N°sortie_[Lettre]Enquêté"</t>
  </si>
  <si>
    <t>Etendue spatiale</t>
  </si>
  <si>
    <t>PNMCCA</t>
  </si>
  <si>
    <t>Etendue temporelle</t>
  </si>
  <si>
    <r>
      <t xml:space="preserve">2020 - </t>
    </r>
    <r>
      <rPr>
        <sz val="14"/>
        <color theme="1"/>
        <rFont val="Calibri (Corps)"/>
      </rPr>
      <t>∞</t>
    </r>
  </si>
  <si>
    <t>Description</t>
  </si>
  <si>
    <t xml:space="preserve">Caractérisation et spatialisation de la pêche de loisir dans le PNMCCA :
- Prospection de terrain </t>
  </si>
  <si>
    <t>Méthode d'acquisition</t>
  </si>
  <si>
    <t>Enquêtes</t>
  </si>
  <si>
    <t>Cycle de vie</t>
  </si>
  <si>
    <t>Date de mise à jour de la BDD</t>
  </si>
  <si>
    <t>Sources à citer</t>
  </si>
  <si>
    <t>OFB, PNMCCA</t>
  </si>
  <si>
    <t xml:space="preserve">accessibilite, proximite </t>
  </si>
  <si>
    <t>maille</t>
  </si>
  <si>
    <t>cru</t>
  </si>
  <si>
    <t>palangrotte</t>
  </si>
  <si>
    <t>min_cons</t>
  </si>
  <si>
    <t>pss</t>
  </si>
  <si>
    <t>42°57.076'</t>
  </si>
  <si>
    <t>9°27.237'</t>
  </si>
  <si>
    <t xml:space="preserve">accessibilite, proximite, tranquillite </t>
  </si>
  <si>
    <t>accessibilite, proximite</t>
  </si>
  <si>
    <t>vers</t>
  </si>
  <si>
    <t>Scomber scombrus</t>
  </si>
  <si>
    <t>mll</t>
  </si>
  <si>
    <t>accessibilite, decor</t>
  </si>
  <si>
    <t>pss, mll, cru</t>
  </si>
  <si>
    <t>vous_meme, grande_s</t>
  </si>
  <si>
    <t>calee</t>
  </si>
  <si>
    <t>abondance, proximite</t>
  </si>
  <si>
    <t>rocheux, herbiers</t>
  </si>
  <si>
    <t>pss, mll</t>
  </si>
  <si>
    <t>pss, cru, mll</t>
  </si>
  <si>
    <t>traine de fond</t>
  </si>
  <si>
    <t>Loligo sp</t>
  </si>
  <si>
    <t>abondance, accessibilite</t>
  </si>
  <si>
    <t>turlutte, traine de fond</t>
  </si>
  <si>
    <t xml:space="preserve">abondance </t>
  </si>
  <si>
    <t>fireball, jigging, leurre, turlutte, tenya</t>
  </si>
  <si>
    <t>rocheux, sableux</t>
  </si>
  <si>
    <t>cru, mll</t>
  </si>
  <si>
    <t>mag_spe, vous_meme</t>
  </si>
  <si>
    <t>fireball, jigging, turlutte, tenya</t>
  </si>
  <si>
    <t>Helicolenus dactylopterus</t>
  </si>
  <si>
    <t xml:space="preserve">palangrotte </t>
  </si>
  <si>
    <t xml:space="preserve">ligne morte, bouchon </t>
  </si>
  <si>
    <t>fireball, turlutte, traine</t>
  </si>
  <si>
    <t xml:space="preserve">abondance, tranquilite </t>
  </si>
  <si>
    <t xml:space="preserve">turlutte, traine de fond </t>
  </si>
  <si>
    <t>fireball, turlutte, tenya</t>
  </si>
  <si>
    <t>agachon, trou, indienne</t>
  </si>
  <si>
    <t>Sphyraena viridensis</t>
  </si>
  <si>
    <t xml:space="preserve">madai, traine </t>
  </si>
  <si>
    <t>Synodus saurus</t>
  </si>
  <si>
    <t>conNAissance</t>
  </si>
  <si>
    <t xml:space="preserve">fireball, turlutte, traine </t>
  </si>
  <si>
    <t>abondance, connaissance, tranquilite</t>
  </si>
  <si>
    <t>palangrotte, turlutte</t>
  </si>
  <si>
    <t>Spondiliosomas cantharus</t>
  </si>
  <si>
    <t>jigging, ligne morte, palangrotte, turlutte</t>
  </si>
  <si>
    <t xml:space="preserve">leurre, tenya, madai </t>
  </si>
  <si>
    <t>traine de fond, tenya</t>
  </si>
  <si>
    <t>abondance, connaissance</t>
  </si>
  <si>
    <t>turlutte, fireball</t>
  </si>
  <si>
    <t>9°58.94'</t>
  </si>
  <si>
    <t xml:space="preserve">peche de grand fond </t>
  </si>
  <si>
    <t>palangrotte, tenya</t>
  </si>
  <si>
    <t>Labrus mixtus</t>
  </si>
  <si>
    <t>tenya, Palangre</t>
  </si>
  <si>
    <t>Muraena helena</t>
  </si>
  <si>
    <t>abondance, tranquilite</t>
  </si>
  <si>
    <t>surfcasting</t>
  </si>
  <si>
    <t>9°27.79'</t>
  </si>
  <si>
    <t>turlutte, traine de fond, leurre</t>
  </si>
  <si>
    <t>9°30.51'</t>
  </si>
  <si>
    <t>vous_meme, mag_spe</t>
  </si>
  <si>
    <t>9°27.973'</t>
  </si>
  <si>
    <t>accessibilite, tranquilite</t>
  </si>
  <si>
    <t>ligne morte</t>
  </si>
  <si>
    <t>42°53.979'</t>
  </si>
  <si>
    <t>9°28.443'</t>
  </si>
  <si>
    <t>accessibilite, conNAissance</t>
  </si>
  <si>
    <t>pain</t>
  </si>
  <si>
    <t>conNAissance, tranquilite</t>
  </si>
  <si>
    <t>tenya, Kabura</t>
  </si>
  <si>
    <t>42°45.035'</t>
  </si>
  <si>
    <t>9°27.971'</t>
  </si>
  <si>
    <t>crabe</t>
  </si>
  <si>
    <t>a soutenir du bord</t>
  </si>
  <si>
    <t>45°51,307'</t>
  </si>
  <si>
    <t>impossible de mesu (no kill)</t>
  </si>
  <si>
    <t>meteo</t>
  </si>
  <si>
    <t>impossible de mesu (gardes comme appats vivants dans un seau pour pecher le Denti)</t>
  </si>
  <si>
    <t>vent</t>
  </si>
  <si>
    <t>rocheux, sableux, herbiers</t>
  </si>
  <si>
    <t>traine de fond, traine de surface, turlutte, tenya, fireball</t>
  </si>
  <si>
    <t>4 cannes a peche en action</t>
  </si>
  <si>
    <t>pate</t>
  </si>
  <si>
    <t>captures hors maille min</t>
  </si>
  <si>
    <t>traine de fond, traine de surface</t>
  </si>
  <si>
    <t>hasard</t>
  </si>
  <si>
    <t>mll, cru</t>
  </si>
  <si>
    <t>mag_spe, grande_s</t>
  </si>
  <si>
    <t>leurre, shad</t>
  </si>
  <si>
    <t>pss, cru</t>
  </si>
  <si>
    <t>habitude</t>
  </si>
  <si>
    <t>grande_s, chalut</t>
  </si>
  <si>
    <t>tranquilite, beaute</t>
  </si>
  <si>
    <t>sableux, rocheux</t>
  </si>
  <si>
    <t>sableux, herbiers</t>
  </si>
  <si>
    <t>derive, tenya, madai</t>
  </si>
  <si>
    <t>abondance, profondeur, diversite</t>
  </si>
  <si>
    <t>Conger conger</t>
  </si>
  <si>
    <t>relache (no kill)</t>
  </si>
  <si>
    <t>tranquilite, derive</t>
  </si>
  <si>
    <t>taille en-dessous maille</t>
  </si>
  <si>
    <t>accessibilite, meteo</t>
  </si>
  <si>
    <t>palangrotte, traine de fond, traine de surface</t>
  </si>
  <si>
    <t>derive</t>
  </si>
  <si>
    <t>rocheux, tombants</t>
  </si>
  <si>
    <t>rocheux,tombants</t>
  </si>
  <si>
    <t>Loligo ssp</t>
  </si>
  <si>
    <t>accessibilite, conNAisance, tranquilite</t>
  </si>
  <si>
    <t>Echiichthys vipera</t>
  </si>
  <si>
    <t xml:space="preserve">aucun_part </t>
  </si>
  <si>
    <t>moulinet</t>
  </si>
  <si>
    <t>Scorpaena porcus</t>
  </si>
  <si>
    <t>Spondyliosoma cantharus </t>
  </si>
  <si>
    <t>accessibilite, conNAissance, tranquilite</t>
  </si>
  <si>
    <t>cru,pss,mll</t>
  </si>
  <si>
    <t>peche au leurre</t>
  </si>
  <si>
    <t>tranquille</t>
  </si>
  <si>
    <t>mag_peche</t>
  </si>
  <si>
    <t>800g</t>
  </si>
  <si>
    <t>encornet</t>
  </si>
  <si>
    <t>pss,mll,cru</t>
  </si>
  <si>
    <t>tenya, madai</t>
  </si>
  <si>
    <t>palangrotte, traine de surface</t>
  </si>
  <si>
    <t>indienne, chasse a trou</t>
  </si>
  <si>
    <t>Lithognathus mormyrus</t>
  </si>
  <si>
    <t>cru, vers</t>
  </si>
  <si>
    <t>indienne, agachon</t>
  </si>
  <si>
    <t>Mullus spp</t>
  </si>
  <si>
    <t xml:space="preserve">non </t>
  </si>
  <si>
    <t>Labrus viridis</t>
  </si>
  <si>
    <t>filet avec tous les poissons, ils etaient presses donc pas possible de prendre en photo</t>
  </si>
  <si>
    <t>leurre</t>
  </si>
  <si>
    <t>chasse a trou</t>
  </si>
  <si>
    <t>Chromis chromis</t>
  </si>
  <si>
    <t>a la pierre</t>
  </si>
  <si>
    <t xml:space="preserve">cru </t>
  </si>
  <si>
    <t>Diplodus puntazzo</t>
  </si>
  <si>
    <t>Epinephelus marginatus</t>
  </si>
  <si>
    <t xml:space="preserve">indienne </t>
  </si>
  <si>
    <t>queue</t>
  </si>
  <si>
    <t>Symphodus roissali</t>
  </si>
  <si>
    <t>saisie</t>
  </si>
  <si>
    <t>force_vent</t>
  </si>
  <si>
    <t>nebulosite</t>
  </si>
  <si>
    <t>y_degre</t>
  </si>
  <si>
    <t>x_degre</t>
  </si>
  <si>
    <t>long</t>
  </si>
  <si>
    <t>mod_pech</t>
  </si>
  <si>
    <t>prof_m</t>
  </si>
  <si>
    <t>heure_deb</t>
  </si>
  <si>
    <t>heure_fin</t>
  </si>
  <si>
    <t>temps_pech_effectif</t>
  </si>
  <si>
    <t>temps_peche_estime</t>
  </si>
  <si>
    <t>choix_site</t>
  </si>
  <si>
    <t>fond_rech</t>
  </si>
  <si>
    <t>mort_app</t>
  </si>
  <si>
    <t>viv_app</t>
  </si>
  <si>
    <t>app_autre</t>
  </si>
  <si>
    <t>tech_util</t>
  </si>
  <si>
    <t>infraction</t>
  </si>
  <si>
    <t>nom_scien</t>
  </si>
  <si>
    <t>nb_ind</t>
  </si>
  <si>
    <t>tail_cm</t>
  </si>
  <si>
    <t>poids_g</t>
  </si>
  <si>
    <t>poids_sor</t>
  </si>
  <si>
    <t>photos</t>
  </si>
  <si>
    <t>CPUE</t>
  </si>
  <si>
    <t>CPUE total</t>
  </si>
  <si>
    <t>zone_stares</t>
  </si>
  <si>
    <t>commentaire</t>
  </si>
  <si>
    <t>heure_obs</t>
  </si>
  <si>
    <t>nb_int</t>
  </si>
  <si>
    <t>nb_tot</t>
  </si>
  <si>
    <t>nb_pers_regr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</si>
  <si>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</si>
  <si>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</si>
  <si>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</si>
  <si>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</si>
  <si>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</si>
  <si>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</si>
  <si>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</si>
  <si>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</si>
  <si>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</si>
  <si>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</si>
  <si>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</si>
  <si>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</si>
  <si>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</si>
  <si>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</si>
  <si>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</si>
  <si>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</si>
  <si>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</si>
  <si>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</si>
  <si>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</si>
  <si>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</si>
  <si>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</si>
  <si>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</si>
  <si>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</si>
  <si>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</si>
  <si>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</si>
  <si>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</si>
  <si>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</si>
  <si>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</si>
  <si>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</si>
  <si>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</si>
  <si>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</si>
  <si>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</si>
  <si>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</si>
  <si>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</si>
  <si>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</si>
  <si>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</si>
  <si>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</si>
  <si>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</si>
  <si>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</si>
  <si>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</si>
  <si>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</si>
  <si>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</si>
  <si>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</si>
  <si>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</si>
  <si>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</si>
  <si>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</si>
  <si>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</si>
  <si>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</si>
  <si>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</si>
  <si>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</si>
  <si>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</si>
  <si>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</si>
  <si>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</si>
  <si>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</si>
  <si>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</si>
  <si>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</si>
  <si>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</si>
  <si>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</si>
  <si>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</si>
  <si>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</si>
  <si>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</si>
  <si>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</si>
  <si>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</si>
  <si>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</si>
  <si>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</si>
  <si>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</si>
  <si>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</si>
  <si>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</si>
  <si>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</si>
  <si>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</si>
  <si>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</si>
  <si>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</si>
  <si>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</si>
  <si>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</si>
  <si>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</si>
  <si>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</si>
  <si>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</si>
  <si>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</si>
  <si>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</si>
  <si>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</si>
  <si>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</si>
  <si>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</si>
  <si>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</si>
  <si>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</si>
  <si>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</si>
  <si>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</si>
  <si>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</si>
  <si>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</si>
  <si>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</si>
  <si>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</si>
  <si>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</si>
  <si>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</si>
  <si>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</si>
  <si>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</si>
  <si>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</si>
  <si>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</si>
  <si>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</si>
  <si>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</si>
  <si>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</si>
  <si>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</si>
  <si>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</si>
  <si>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</si>
  <si>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</si>
  <si>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</si>
  <si>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</si>
  <si>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</si>
  <si>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</si>
  <si>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</si>
  <si>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</si>
  <si>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</si>
  <si>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</si>
  <si>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</si>
  <si>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</si>
  <si>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</si>
  <si>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</si>
  <si>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</si>
  <si>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</si>
  <si>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</si>
  <si>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</si>
  <si>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</si>
  <si>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</si>
  <si>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</si>
  <si>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</si>
  <si>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</si>
  <si>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</si>
  <si>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</si>
  <si>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</si>
  <si>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</si>
  <si>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</si>
  <si>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</si>
  <si>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</si>
  <si>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</si>
  <si>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</si>
  <si>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</si>
  <si>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</si>
  <si>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</si>
  <si>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</si>
  <si>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</si>
  <si>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</si>
  <si>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</si>
  <si>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</si>
  <si>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</si>
  <si>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</si>
  <si>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</si>
  <si>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</si>
  <si>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</si>
  <si>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</si>
  <si>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</si>
  <si>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</si>
  <si>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</si>
  <si>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</si>
  <si>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</si>
  <si>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</si>
  <si>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</si>
  <si>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</si>
  <si>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</si>
  <si>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</si>
  <si>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</si>
  <si>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</si>
  <si>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</si>
  <si>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</si>
  <si>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</si>
  <si>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</si>
  <si>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</si>
  <si>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</si>
  <si>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</si>
  <si>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</si>
  <si>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</si>
  <si>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</si>
  <si>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</si>
  <si>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</si>
  <si>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</si>
  <si>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</si>
  <si>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</si>
  <si>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</si>
  <si>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</si>
  <si>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Vacancier etranger</t>
  </si>
  <si>
    <t>Pecheurs italiens</t>
  </si>
  <si>
    <t>Peche depuis 40 ans entre Calvi et IleNARousse</t>
  </si>
  <si>
    <t>President association port Erbalunga</t>
  </si>
  <si>
    <t>PECHLOIS2020_0009</t>
  </si>
  <si>
    <t>pas de pecheurs</t>
  </si>
  <si>
    <t>Touriste, premiere peche</t>
  </si>
  <si>
    <t>PECHLOIS2020_0012</t>
  </si>
  <si>
    <t>PECHLOIS2020_0014</t>
  </si>
  <si>
    <t>Touristes caravane</t>
  </si>
  <si>
    <t>PECHLOIS2020_0023</t>
  </si>
  <si>
    <t>PECHLOIS2020_0027</t>
  </si>
  <si>
    <t>PECHLOIS2020_0029</t>
  </si>
  <si>
    <t>PECHLOIS2020_0032</t>
  </si>
  <si>
    <t>PECHLOIS2020_0035</t>
  </si>
  <si>
    <t>PECHLOIS2020_0036</t>
  </si>
  <si>
    <t>PECHLOIS2020_0038</t>
  </si>
  <si>
    <t>Pecheur sportif, noNAkill exclusif</t>
  </si>
  <si>
    <t>PECHLOIS2020_0041</t>
  </si>
  <si>
    <t xml:space="preserve">pe </t>
  </si>
  <si>
    <t xml:space="preserve">Pas de pecheurs </t>
  </si>
  <si>
    <t>42°53,97'</t>
  </si>
  <si>
    <t>9°28,44'</t>
  </si>
  <si>
    <t>pecheur deja rencontre</t>
  </si>
  <si>
    <t>42°45,03'</t>
  </si>
  <si>
    <t>9°27,98'</t>
  </si>
  <si>
    <t>pecheurs deja rencontres</t>
  </si>
  <si>
    <t>42°48,27'</t>
  </si>
  <si>
    <t>9°20,27'</t>
  </si>
  <si>
    <t xml:space="preserve">En action NANA&gt; enquete impossible </t>
  </si>
  <si>
    <t>42°48,03'</t>
  </si>
  <si>
    <t>9°20,39'</t>
  </si>
  <si>
    <t>Vieux port</t>
  </si>
  <si>
    <t>42°42,64'</t>
  </si>
  <si>
    <t>9°27,31'</t>
  </si>
  <si>
    <t>42°47,56'</t>
  </si>
  <si>
    <t>9°29,36'</t>
  </si>
  <si>
    <t>42°50,50'</t>
  </si>
  <si>
    <t>9°29,06'</t>
  </si>
  <si>
    <t>42°48,83'</t>
  </si>
  <si>
    <t>9°29,43'</t>
  </si>
  <si>
    <t>42°41,83'</t>
  </si>
  <si>
    <t>9°19,36'</t>
  </si>
  <si>
    <t>9°27,97'</t>
  </si>
  <si>
    <t>42°47,31'</t>
  </si>
  <si>
    <t>9°29,24'</t>
  </si>
  <si>
    <t>42°56,56'</t>
  </si>
  <si>
    <t>9°27,94'</t>
  </si>
  <si>
    <t>sortie bateau</t>
  </si>
  <si>
    <t>42°51,30'</t>
  </si>
  <si>
    <t>9°29,28'</t>
  </si>
  <si>
    <t>priorite sur d'autres missions en mer pour les agents (suivi cetaces)</t>
  </si>
  <si>
    <t>noNAkill (appats vivants pour pecher Denti) / Sauvetage d'une tortue caouane deux semaines avant a l'Ile rousse</t>
  </si>
  <si>
    <t>42°40,37'</t>
  </si>
  <si>
    <t>9°17,01'</t>
  </si>
  <si>
    <t>42°41,54'</t>
  </si>
  <si>
    <t>groupement d'oursinade de 5 pers. (dont 1 pech)</t>
  </si>
  <si>
    <t>42°42,14'</t>
  </si>
  <si>
    <t>9°19,17'</t>
  </si>
  <si>
    <t>groupement d'oursinade de 3 pers. (dont 1 pech)</t>
  </si>
  <si>
    <t>42°41,45'</t>
  </si>
  <si>
    <t>9°19,18'</t>
  </si>
  <si>
    <t>hors pratique</t>
  </si>
  <si>
    <t>en action, 2 pecheurs</t>
  </si>
  <si>
    <t>groupement d'oursinade de 11 pers. (dont 1 pech)</t>
  </si>
  <si>
    <t xml:space="preserve">PECHLOIS20201_0092 </t>
  </si>
  <si>
    <t>4 cannes a peche en action / trouve que le stock de poisson a beaucoup diminue sauf chez la murene</t>
  </si>
  <si>
    <t>est alle place luiNAmeme son hameçon a la nage loin du bord pour pecher le Denti</t>
  </si>
  <si>
    <t>42°44,31'</t>
  </si>
  <si>
    <t>non interroge car sortie enquete en peche embarquee</t>
  </si>
  <si>
    <t>42°41,47'</t>
  </si>
  <si>
    <t>9°16,27'</t>
  </si>
  <si>
    <t>pecheurs oursin en bateau, impossible a interroger du bord</t>
  </si>
  <si>
    <t>3 pecheurs d'oursin ensemble</t>
  </si>
  <si>
    <t>Le pecheur n'a pas souhaite repondre (difficulte a communiquer en français)</t>
  </si>
  <si>
    <t>po, csm</t>
  </si>
  <si>
    <t>cherchait des oursins mais aussi du poisson donc avec harpon, filet et grapette (n'etant pas accompagnee d'un agent, je n'ai pas mesure les oursins)</t>
  </si>
  <si>
    <t>matin, premier passage</t>
  </si>
  <si>
    <t>apresNAmidi, second passage</t>
  </si>
  <si>
    <t>42°46,23'</t>
  </si>
  <si>
    <t>9°28,36'</t>
  </si>
  <si>
    <t>42°51,33'</t>
  </si>
  <si>
    <t>le pecheur n'a pas souhaite repondre (et avait deja repondu a un ancien questionnaire effectue)</t>
  </si>
  <si>
    <t>42°46,45'</t>
  </si>
  <si>
    <t>9°,06,76'</t>
  </si>
  <si>
    <t>le pecheur n'a pas souhaite repondre (et avait deja repondu a un ancien questionnaire effectue) / 4 cannes a peche en action</t>
  </si>
  <si>
    <t>PECHLOIS2022_0099</t>
  </si>
  <si>
    <t>42°40,27'</t>
  </si>
  <si>
    <t>9°18,06'</t>
  </si>
  <si>
    <t>debarquement</t>
  </si>
  <si>
    <t>Debarquement au port prive de St Florent</t>
  </si>
  <si>
    <t>1 chasseur sousNAmarin interroge, les 3 autres observes en action (enquete impossible)</t>
  </si>
  <si>
    <t>9°17,49'</t>
  </si>
  <si>
    <t>2 touristes pechant ensemble, ne parlaient pas français et n'ont pas souhaite repondre a l'enquete</t>
  </si>
  <si>
    <t>42°42,34'</t>
  </si>
  <si>
    <t>9°27,21'</t>
  </si>
  <si>
    <t>2 pecheurs ensemble (un pere et son petit garçon)</t>
  </si>
  <si>
    <t>42°46,25'</t>
  </si>
  <si>
    <t>2 pecheurs ensemble (un pere et son petit garçon) NA zone difficile d'acces NA enquete non realisee</t>
  </si>
  <si>
    <t>7 cannes a peche</t>
  </si>
  <si>
    <t>9°20,59'</t>
  </si>
  <si>
    <t>9°20,59</t>
  </si>
  <si>
    <t>pecheur ne parlant ni anglais, ni français : enquete impossible</t>
  </si>
  <si>
    <t>PECHLOIS2022_0105</t>
  </si>
  <si>
    <t>42°57,27'</t>
  </si>
  <si>
    <t>debarquement au Port de Macinaggio</t>
  </si>
  <si>
    <t>42°49,59'</t>
  </si>
  <si>
    <t>9°29,16'</t>
  </si>
  <si>
    <t>en action NANA&gt; enquete qui sera realisee par telephone (numero recupere) / Poisson peche : une vieille</t>
  </si>
  <si>
    <t>42°45,47'</t>
  </si>
  <si>
    <t>9°05,25'</t>
  </si>
  <si>
    <t>9°09,40'</t>
  </si>
  <si>
    <t>PECHLOIS2022_0109</t>
  </si>
  <si>
    <t>PECHLOIS2022_0110</t>
  </si>
  <si>
    <t>42°51,51'</t>
  </si>
  <si>
    <t>9°17,51'</t>
  </si>
  <si>
    <t>Enquete impossible &gt; Bateau du parc menaçant de tomber en panne d'essence, les agents n'ont pas pu s'arreter</t>
  </si>
  <si>
    <t>42°40,47'</t>
  </si>
  <si>
    <t>PECHLOIS2022_0112</t>
  </si>
  <si>
    <t>PECHLOIS2022_0113</t>
  </si>
  <si>
    <t>9°17,22'</t>
  </si>
  <si>
    <t>2 pecheurs sur une barque dans la baie de StNAFlo, etrangers italiens NANA&gt; enquete impossible</t>
  </si>
  <si>
    <t>PECHLOIS2022_0116</t>
  </si>
  <si>
    <t>bateaux pecheurs observes sur le trajet aller mais protocole ObsenMer (suivi dauphins) en cours / absents sur le retourNANA&gt; enquete impossible</t>
  </si>
  <si>
    <t>PECHLOIS2022_0117</t>
  </si>
  <si>
    <t>PECHLOIS2022_0120</t>
  </si>
  <si>
    <t>PECHLOIS2022_0123</t>
  </si>
  <si>
    <t>deux pecheurs embarquee ensemble sur le meme bateau</t>
  </si>
  <si>
    <t>3 pecheurs du bord ensemble</t>
  </si>
  <si>
    <t>deux pecheurs italiens qui reviennent chque annee</t>
  </si>
  <si>
    <t>deux pecheurs italiens dont 1 en infraction (engin de propulsion a bord)</t>
  </si>
  <si>
    <t>9°47,24'</t>
  </si>
  <si>
    <t>deux jeunes chasseurs sous marins qui allaient se mettre a l'eau</t>
  </si>
  <si>
    <t>42°42.26'</t>
  </si>
  <si>
    <t>2 touristes italiens</t>
  </si>
  <si>
    <t>Un monsieur qui reside 6 mois a l'annee dans le Parc</t>
  </si>
  <si>
    <t>Une famille a quai au port dont 2 pecheurs. Mais pas en train de pecher donc pas de partie peche du jour dans le questionnaire</t>
  </si>
  <si>
    <t>PECHLOIS2022_0133bis</t>
  </si>
  <si>
    <t>PECHLOIS2022_0134</t>
  </si>
  <si>
    <t>Aucun pecheur recence durant la sortie du 21 juillet</t>
  </si>
  <si>
    <t>9°16,77</t>
  </si>
  <si>
    <t>42°54,97</t>
  </si>
  <si>
    <t>9°18,58</t>
  </si>
  <si>
    <t>42°42,46</t>
  </si>
  <si>
    <t>9°27,99</t>
  </si>
  <si>
    <t>42°45,67</t>
  </si>
  <si>
    <t>9°28,52</t>
  </si>
  <si>
    <t>42°52,23</t>
  </si>
  <si>
    <t>9°28,75</t>
  </si>
  <si>
    <t>42°53,93</t>
  </si>
  <si>
    <t>9°28,73</t>
  </si>
  <si>
    <t>42°98,88</t>
  </si>
  <si>
    <t>9°26,74</t>
  </si>
  <si>
    <t>42°99,36</t>
  </si>
  <si>
    <t>9°27,20</t>
  </si>
  <si>
    <t>PECHLOIS2022_0138</t>
  </si>
  <si>
    <t>42°72,34</t>
  </si>
  <si>
    <t>9°01,36</t>
  </si>
  <si>
    <t>42°88,84</t>
  </si>
  <si>
    <t>9°31,53</t>
  </si>
  <si>
    <t>42°46,392</t>
  </si>
  <si>
    <t>9°08,467</t>
  </si>
  <si>
    <t>42°46,777</t>
  </si>
  <si>
    <t>9°08,554</t>
  </si>
  <si>
    <t>42°46,823</t>
  </si>
  <si>
    <t>9°11,221</t>
  </si>
  <si>
    <t>42°52,498</t>
  </si>
  <si>
    <t>9°18,471</t>
  </si>
  <si>
    <t>42°44,009</t>
  </si>
  <si>
    <t>9°27,943</t>
  </si>
  <si>
    <t>42°50,366</t>
  </si>
  <si>
    <t>9°29,886</t>
  </si>
  <si>
    <t>42°57,648</t>
  </si>
  <si>
    <t>9°27,238</t>
  </si>
  <si>
    <t>43°01,639</t>
  </si>
  <si>
    <t>9°25,649</t>
  </si>
  <si>
    <t>43°07,881</t>
  </si>
  <si>
    <t>9°31,524</t>
  </si>
  <si>
    <t>43°07,765</t>
  </si>
  <si>
    <t>9°31,612</t>
  </si>
  <si>
    <t>42°42,081</t>
  </si>
  <si>
    <t>9°02,884</t>
  </si>
  <si>
    <t>42°42,596</t>
  </si>
  <si>
    <t>9°27,332</t>
  </si>
  <si>
    <t>43°01,5628</t>
  </si>
  <si>
    <t>9°23,9282</t>
  </si>
  <si>
    <t>43°01,17</t>
  </si>
  <si>
    <t>9°24,68</t>
  </si>
  <si>
    <t xml:space="preserve">3 pecheurs interroges le matin et un le soir </t>
  </si>
  <si>
    <t xml:space="preserve">2 csm observes mais je n'ai pu en interroge qu'un, 1 pdb a Toga le soir deja interroge </t>
  </si>
  <si>
    <t>csm, pe</t>
  </si>
  <si>
    <t xml:space="preserve">1 csm et 1 pe interroge, 1 autre pdb etait la mais je n'ai pas eu le temps de l'interroger </t>
  </si>
  <si>
    <t xml:space="preserve">2 pecheurs dont un deja interroge </t>
  </si>
  <si>
    <t xml:space="preserve">pecheur chinois, communication difficile, le 3e pecheur etait csm mais apres 1H00  d'attente ne sortait toujours pas de l'eau donc pas interroge </t>
  </si>
  <si>
    <t xml:space="preserve">un pecheur le matin et 3 l'apres-midi </t>
  </si>
  <si>
    <t xml:space="preserve">n'a rien peche a cause des barracuda </t>
  </si>
  <si>
    <t>pdb, pe</t>
  </si>
  <si>
    <t xml:space="preserve">2 pecheurs dont un pe et un pdb interroges au port de saint florent </t>
  </si>
  <si>
    <t xml:space="preserve">2 pdb et 1 csm, 4e pecheur pdb n'a pas voulu etre interroge </t>
  </si>
  <si>
    <t xml:space="preserve">3 csm dont 2 interroges </t>
  </si>
  <si>
    <t>csm, pdb</t>
  </si>
  <si>
    <t>2 pdb, 1 csm</t>
  </si>
  <si>
    <t>1 pdb, 1 csm</t>
  </si>
  <si>
    <t>1 csm non interroge car j'avais un rendez-vous (je ne pouvais pas l'attendre sortir de l'eau)</t>
  </si>
  <si>
    <t>2 csm non interroges car j'avais un rendez-vous (je ne pouvais pas les attendre sortir de l'eau)</t>
  </si>
  <si>
    <t>1 csm, 2 pdb</t>
  </si>
  <si>
    <t xml:space="preserve"> PECHLOIS2023_0170</t>
  </si>
  <si>
    <t>pdb, pe, csm</t>
  </si>
  <si>
    <t>PECHLOIS2023_0177</t>
  </si>
  <si>
    <t>PECHLOIS2023_0185</t>
  </si>
  <si>
    <t>soupe, Coris julis, Serranus cabrilla, Serranus scriba, Pagellus erythrinus</t>
  </si>
  <si>
    <t>PECHLOIS2023_0198</t>
  </si>
  <si>
    <t>PECHLOIS2023_0198_A</t>
  </si>
  <si>
    <t>PECHLOIS2023_0198_B</t>
  </si>
  <si>
    <t>PECHLOIS2023_0199</t>
  </si>
  <si>
    <t>PECHLOIS2023_0199_A</t>
  </si>
  <si>
    <t>PECHLOIS2023_0200</t>
  </si>
  <si>
    <t>PECHLOIS2023_0200_A</t>
  </si>
  <si>
    <t>PECHLOIS2023_0200_B</t>
  </si>
  <si>
    <t>Dentex dentex, Seriola dumerili, Pagellus bogoraveo, Sphyraena barracuda</t>
  </si>
  <si>
    <t>PECHLOIS2023_0201</t>
  </si>
  <si>
    <t>PECHLOIS2023_0202</t>
  </si>
  <si>
    <t>PECHLOIS2023_0202_A</t>
  </si>
  <si>
    <t>PECHLOIS2023_0203</t>
  </si>
  <si>
    <t>Olmeta_di_tuda</t>
  </si>
  <si>
    <t>Saint_Florent</t>
  </si>
  <si>
    <t>Sainte_Lucie_de_Moriani</t>
  </si>
  <si>
    <t>Olmeto_di_capicorso</t>
  </si>
  <si>
    <t>Ville_di_Pietrabugno</t>
  </si>
  <si>
    <t>Santa_Maria_di_Lota</t>
  </si>
  <si>
    <t>San_Gavino_di_Tenda</t>
  </si>
  <si>
    <t>Saint_Savournin</t>
  </si>
  <si>
    <t>Montmerle_sur_Saône</t>
  </si>
  <si>
    <t>Saint_Firmin</t>
  </si>
  <si>
    <t>Jouars_Pontchartrain</t>
  </si>
  <si>
    <t>San_Martino_di_Lota</t>
  </si>
  <si>
    <t>Ile_Rousse</t>
  </si>
  <si>
    <t>Porto_Vecchio</t>
  </si>
  <si>
    <t>Santa_Severa</t>
  </si>
  <si>
    <t>Poggio_Mezzani</t>
  </si>
  <si>
    <t>Bastia_</t>
  </si>
  <si>
    <t>Ile_rousse</t>
  </si>
  <si>
    <t>Saint_Ambroggio</t>
  </si>
  <si>
    <t>Poggio_d'Oletta</t>
  </si>
  <si>
    <t>La_Bouilladisse</t>
  </si>
  <si>
    <t>Saint__Mammes</t>
  </si>
  <si>
    <t>Meria_</t>
  </si>
  <si>
    <t>Bergame_(Italie)</t>
  </si>
  <si>
    <t>2B188</t>
  </si>
  <si>
    <t>PECHLOIS2023_0207</t>
  </si>
  <si>
    <t>PECHLOIS2023_0207_A</t>
  </si>
  <si>
    <t>PECHLOIS2023_0207_B</t>
  </si>
  <si>
    <t>PECHLOIS2023_0207_C</t>
  </si>
  <si>
    <t>PECHLOIS2023_0207_D</t>
  </si>
  <si>
    <t>PECHLOIS2023_0205</t>
  </si>
  <si>
    <t>PECHLOIS2023_0205_A</t>
  </si>
  <si>
    <t>PECHLOIS2023_0205_B</t>
  </si>
  <si>
    <t>PECHLOIS2023_0205_C</t>
  </si>
  <si>
    <t>PECHLOIS2023_0205_D</t>
  </si>
  <si>
    <t>PECHLOIS2023_0204</t>
  </si>
  <si>
    <t>PECHLOIS2023_0206</t>
  </si>
  <si>
    <t>Mulet à grosse tête</t>
  </si>
  <si>
    <t>Libellé</t>
  </si>
  <si>
    <t>Contenu</t>
  </si>
  <si>
    <t>Format</t>
  </si>
  <si>
    <t xml:space="preserve">Unité </t>
  </si>
  <si>
    <t>Fourchette de valeur</t>
  </si>
  <si>
    <t>Modalité</t>
  </si>
  <si>
    <t>Obligatoire</t>
  </si>
  <si>
    <t>Commentaire</t>
  </si>
  <si>
    <t>Numéro de l'enquête</t>
  </si>
  <si>
    <t>Nombre</t>
  </si>
  <si>
    <t>Méthodologie d'enquête</t>
  </si>
  <si>
    <t>Texte</t>
  </si>
  <si>
    <t>Utilisation des données de terrain ="terrain" , Utilisation des données de l'enquête publique en ligne = "en_ligne"</t>
  </si>
  <si>
    <t>Identifiant de la sortie</t>
  </si>
  <si>
    <t>Alphanumérique</t>
  </si>
  <si>
    <t>Indentifiant de l'enquête</t>
  </si>
  <si>
    <t>Date de l'enquête</t>
  </si>
  <si>
    <t>Date</t>
  </si>
  <si>
    <t>jj/mm/aaaa</t>
  </si>
  <si>
    <t>Heure de l'enquête</t>
  </si>
  <si>
    <t>Horaire</t>
  </si>
  <si>
    <t>h:min</t>
  </si>
  <si>
    <t>Latitude</t>
  </si>
  <si>
    <t xml:space="preserve">Degres minute </t>
  </si>
  <si>
    <t>Coordonnées géographiques (latitude)</t>
  </si>
  <si>
    <t xml:space="preserve">Réel </t>
  </si>
  <si>
    <t>Dégre minute décimale</t>
  </si>
  <si>
    <t>Degré associé à la coordonnée "y_lat"</t>
  </si>
  <si>
    <t>Degré</t>
  </si>
  <si>
    <t>Minute décimale associée à la coordonnée "y_lat"</t>
  </si>
  <si>
    <t>Minute décimale</t>
  </si>
  <si>
    <t>Calcul automatique des coordonnées en dégrés décimaux</t>
  </si>
  <si>
    <t>Degré décimal</t>
  </si>
  <si>
    <t>Calcul automatique</t>
  </si>
  <si>
    <t>Coordonnées géographiques (longitude)</t>
  </si>
  <si>
    <t>Degré associé à la coordonnée "x_lon"</t>
  </si>
  <si>
    <t>Minute décimale associée à la coordonnée "x_lon"</t>
  </si>
  <si>
    <t>Etat de la mer</t>
  </si>
  <si>
    <t>[0-4]</t>
  </si>
  <si>
    <t>"0"-"1"-"2"-"3"-"4"</t>
  </si>
  <si>
    <t>Température</t>
  </si>
  <si>
    <t>Degré °C</t>
  </si>
  <si>
    <t>Couverture nuageuse lors de l'enquête</t>
  </si>
  <si>
    <t>%</t>
  </si>
  <si>
    <t>[0-100]</t>
  </si>
  <si>
    <t>"0_10","10_25","25_50","50_75","75_100"</t>
  </si>
  <si>
    <t>Force du vent selon l'échelle de Beaufort</t>
  </si>
  <si>
    <t>[0-12]</t>
  </si>
  <si>
    <t>"1";"2";"3";"4";"5";"6";"7";"8";"9";"10";"11";"12"</t>
  </si>
  <si>
    <t>Direction du vent</t>
  </si>
  <si>
    <t>Cardinale</t>
  </si>
  <si>
    <t>"S","N","E","O","SE","SO","NE","NO"</t>
  </si>
  <si>
    <t>Direction de la houle</t>
  </si>
  <si>
    <t>Etat de la lune au moment de l'enquête</t>
  </si>
  <si>
    <t>Nouvelle lune ="nouv_lune", 1er quartier ="pre_quart", Dernier quart ="der_quart", Pleine lune = "pln_lune"</t>
  </si>
  <si>
    <t>Heure du début de la prospection</t>
  </si>
  <si>
    <t>Heure de la fin de la prospection</t>
  </si>
  <si>
    <t>Mode de pêche pratiqué par le pêcheur lors de l'observation</t>
  </si>
  <si>
    <t>Pêche du bord ="pdb", Pêche embarquée ="pe",Chasse sous-marine = "csm", Pêche à l'oursin ="po"</t>
  </si>
  <si>
    <t xml:space="preserve">Profondeur du site de pêche </t>
  </si>
  <si>
    <t xml:space="preserve">mètre </t>
  </si>
  <si>
    <t>Profondeur moyenne du site de pêche (pour la palangre et la traine si exploitation de fonds à différentes profondeurs)</t>
  </si>
  <si>
    <t>Nombre de pêcheurs</t>
  </si>
  <si>
    <t xml:space="preserve">Observation </t>
  </si>
  <si>
    <t>multiple</t>
  </si>
  <si>
    <t>Identifier l'action de pêche</t>
  </si>
  <si>
    <t>"cot_sableuse","cot_rocheuse","jetee","port",en_mer"</t>
  </si>
  <si>
    <t>L'enquête à eu lieu au moment d'un débarquement</t>
  </si>
  <si>
    <t>Binaire</t>
  </si>
  <si>
    <t>[0-1]</t>
  </si>
  <si>
    <t>"0": pas de débarquement,"1": débarquement</t>
  </si>
  <si>
    <t>Sexe du pêcheur</t>
  </si>
  <si>
    <t>"homme","femme"</t>
  </si>
  <si>
    <t>Age du pêcheur enquêté</t>
  </si>
  <si>
    <t>Année</t>
  </si>
  <si>
    <t>Age moyen du pêcheur enquêté</t>
  </si>
  <si>
    <t>Catégorie professionnelle du pêcheur</t>
  </si>
  <si>
    <t>"retraite", "activite","etudiant", "sans_emploi","en_arret"</t>
  </si>
  <si>
    <t>Activité professionnelle du pêcheur</t>
  </si>
  <si>
    <t>Commune de résidence permanente ou temporaire du pêcheur</t>
  </si>
  <si>
    <t xml:space="preserve">Nom de la commune </t>
  </si>
  <si>
    <t>Code INSEE de la commune citée</t>
  </si>
  <si>
    <t>Code INSEE de la commune</t>
  </si>
  <si>
    <t xml:space="preserve">Le pêcheur est-il un résident, un touriste occasionnel ou possèdant une maison secondaire </t>
  </si>
  <si>
    <t>"resident","secondaire","occasionnel","touriste"</t>
  </si>
  <si>
    <t>Le pêcheur appartient à une association ou à une fédération</t>
  </si>
  <si>
    <t>Bianaire</t>
  </si>
  <si>
    <t>"0"= Non,"1"=Oui</t>
  </si>
  <si>
    <t>Nom de l'association ou de la fédération si le pêcheur est adhérent</t>
  </si>
  <si>
    <t>Le pêcheur pratique la pêche du bord dans l'année</t>
  </si>
  <si>
    <t>Le pêcheur pratique lachasse sous marine dans l'année</t>
  </si>
  <si>
    <t>Le pêcheur pratique la pêche embarquée dans l'année</t>
  </si>
  <si>
    <t>Le pêcheur pratique la pêcheaux oursins dans l'année</t>
  </si>
  <si>
    <t>L'âge à partir duqel le pêcheur à commencer la pratique de cette activité de loisir</t>
  </si>
  <si>
    <t>La durée depuis laquelle le pêcheur pêche dans le Parc</t>
  </si>
  <si>
    <t>Nombre de sortie de pêche de loisir effectuée par an par le pêcheur</t>
  </si>
  <si>
    <t>Le pêcheur pêche pendant le mois de janvier</t>
  </si>
  <si>
    <t>Le pêcheur pêche pendant le mois de février</t>
  </si>
  <si>
    <t>Le pêcheur pêche pendant le mois de mars</t>
  </si>
  <si>
    <t>Le pêcheur pêche pendant le mois de avril</t>
  </si>
  <si>
    <t>Le pêcheur pêche pendant le mois de mai</t>
  </si>
  <si>
    <t>Le pêcheur pêche pendant le mois de juin</t>
  </si>
  <si>
    <t>Le pêcheur pêche pendant le mois de juillet</t>
  </si>
  <si>
    <t>Le pêcheur pêche pendant le mois d'août</t>
  </si>
  <si>
    <t>Le pêcheur pêche pendant le mois de septembre</t>
  </si>
  <si>
    <t>Le pêcheur pêche pendant le mois d'octobre</t>
  </si>
  <si>
    <t>Le pêcheur pêche pendant le mois de novembre</t>
  </si>
  <si>
    <t>Le pêcheur pêche pendant le mois de décembre</t>
  </si>
  <si>
    <t>Le pêcheur pêche n'importe quand dans la semaine</t>
  </si>
  <si>
    <t>Le pêcheur pêche pendant ses vacances</t>
  </si>
  <si>
    <t>Le pêcheur pêche le week_end</t>
  </si>
  <si>
    <t>Le pêcheur pêche en semaine</t>
  </si>
  <si>
    <t>Le pêcheur pêche à l'aube</t>
  </si>
  <si>
    <t>Le pêcheur pêche le matin</t>
  </si>
  <si>
    <t>Le pêcheur pêche le soir</t>
  </si>
  <si>
    <t>Le pêcheur pêche au crépuscule</t>
  </si>
  <si>
    <t>Le pêcheur pêche la nuit</t>
  </si>
  <si>
    <t>Le pêcheur pêche l'après midi</t>
  </si>
  <si>
    <t>journée</t>
  </si>
  <si>
    <t>Le pêcheur pêche durant la journée</t>
  </si>
  <si>
    <t>Le pêcheur pêche à n'importe quel moment de la journée</t>
  </si>
  <si>
    <t>Première espèce ciblée dans le Parc durant  l'année</t>
  </si>
  <si>
    <t>Nom scientifique</t>
  </si>
  <si>
    <t>Deuxième espèce ciblée dans le Parc durant  l'année</t>
  </si>
  <si>
    <t>Troisième espèce ciblée dans le Parc durant  l'année</t>
  </si>
  <si>
    <t xml:space="preserve">Nom scientifique </t>
  </si>
  <si>
    <t>Pratique du no-kill par le pêcheur</t>
  </si>
  <si>
    <t>oui / non</t>
  </si>
  <si>
    <t>"oui","non"</t>
  </si>
  <si>
    <t>Le pêcheur possède une bague pour le thon</t>
  </si>
  <si>
    <t>La pêcheur pêche en zone 1</t>
  </si>
  <si>
    <t>La pêcheur pêche en zone 2</t>
  </si>
  <si>
    <t>La pêcheur pêche en zone 3</t>
  </si>
  <si>
    <t>La pêcheur pêche en zone 4</t>
  </si>
  <si>
    <t>La pêcheur pêche en zone 6</t>
  </si>
  <si>
    <t>La pêcheur pêche en zone 7</t>
  </si>
  <si>
    <t>La pêcheur pêche en zone 8</t>
  </si>
  <si>
    <t>La pêcheur pêche en zone 9</t>
  </si>
  <si>
    <t>La pêcheur pêche en zone 54</t>
  </si>
  <si>
    <t>La pêcheur pêche en zone 55</t>
  </si>
  <si>
    <t>La pêcheur pêche en zone 56</t>
  </si>
  <si>
    <t>La pêcheur pêche en zone 57</t>
  </si>
  <si>
    <t>La pêcheur pêche en zone 58</t>
  </si>
  <si>
    <t>La pêcheur pêche en zone 59</t>
  </si>
  <si>
    <t>La pêcheur pêche en zone 60</t>
  </si>
  <si>
    <t>La pêcheur pêche en zone 61</t>
  </si>
  <si>
    <t>Le pêcheur pêche l'oursin en décembre</t>
  </si>
  <si>
    <t>Le pêcheur pêche l'oursin en janvier</t>
  </si>
  <si>
    <t>Le pêcheur pêche l'oursin en février</t>
  </si>
  <si>
    <t>Le pêcheur pêche l'oursin en mars</t>
  </si>
  <si>
    <t>Le pêcheur pêche l'oursin en avril</t>
  </si>
  <si>
    <t>Le pêcheur pratique la pêche à l'oursin durant la semine</t>
  </si>
  <si>
    <t>Pourcentage</t>
  </si>
  <si>
    <t>Le pêcheur pratique la pêche à l'oursin le week_end</t>
  </si>
  <si>
    <t>Le pêcheur pratique la pêche à l'oursin les jours fériés</t>
  </si>
  <si>
    <t>Nombre de sortie de pêche à l'oursin effectuée par an par le pêcheur</t>
  </si>
  <si>
    <t>Durée moyenne d'une sortie oursin (heure)</t>
  </si>
  <si>
    <t>Code du secteur pour la pêche à l'oursin, voir sectorisation Aurélie</t>
  </si>
  <si>
    <t>Capture journalière moyenne en douzaines</t>
  </si>
  <si>
    <t>[0-6]</t>
  </si>
  <si>
    <t>"1";"2";"3";"4";"5";"6"</t>
  </si>
  <si>
    <t>Nombre de pêcheur d'oursins observé</t>
  </si>
  <si>
    <t>Durée moyenne de la sortie à oursins</t>
  </si>
  <si>
    <t>Nombre d'oursins pêchés</t>
  </si>
  <si>
    <t>Nombre d'oursins sous maillés</t>
  </si>
  <si>
    <t>L'embarcation appartient-elle au pêcheur au moment de l'enquête</t>
  </si>
  <si>
    <t>oui ; non</t>
  </si>
  <si>
    <t>Type d'embarcation</t>
  </si>
  <si>
    <t>"voilier","coq_dure","semi-rigid","kayak"</t>
  </si>
  <si>
    <t>Motorisation</t>
  </si>
  <si>
    <t xml:space="preserve">Nombre </t>
  </si>
  <si>
    <t>CV</t>
  </si>
  <si>
    <t>Longueur du bateau</t>
  </si>
  <si>
    <t>Lieu de stockage du bateau hors sortie</t>
  </si>
  <si>
    <t>"domicile" , "port" , "mouillage"</t>
  </si>
  <si>
    <t>Nom de la commune si le bateau est à domicile</t>
  </si>
  <si>
    <t>Port d'attache</t>
  </si>
  <si>
    <t>Le bateau a un GPS</t>
  </si>
  <si>
    <t>Le bateau a unsondeur</t>
  </si>
  <si>
    <t>Le bateau a un vivier</t>
  </si>
  <si>
    <t>Le bateau a une table traçante</t>
  </si>
  <si>
    <t>Le bateau a un vire ligne</t>
  </si>
  <si>
    <t>Le bateau a un autre équipement à bord</t>
  </si>
  <si>
    <t>Le pêcheur est vigilant aux herbiers de Posidonie lorsqu'il ancre  à proximité</t>
  </si>
  <si>
    <t>"oui","non" , "non concerné"</t>
  </si>
  <si>
    <t>Les dépenses annuelle pou la pratique de la pêche du bord</t>
  </si>
  <si>
    <t>euros</t>
  </si>
  <si>
    <t>1= "&lt; 100 euros"; 2="entre 100-500 euros"; 3= "entre 500-1000 euros "; 4= "entre 1000-2000 euros ";5 ="supérieur à 2000"</t>
  </si>
  <si>
    <t>Les dépenses annuelle pou la pratique de la pêche embarquée</t>
  </si>
  <si>
    <t>Les dépenses annuelle pou la pratique de la chasse sous marine</t>
  </si>
  <si>
    <t>Les dépenses annuelle pou la pratique de la chasse à l'oursin</t>
  </si>
  <si>
    <t>Connaissance du PNMCCA</t>
  </si>
  <si>
    <t>Connaissance des zones protégées du Parc</t>
  </si>
  <si>
    <t xml:space="preserve">Connaissance de la réglementation de la pêche de loisir </t>
  </si>
  <si>
    <t>non pas du tout ="non_pdt", non pas vraiment ="non_pv", oui un peu ="oui_peu", oui tout à fait="oui_taf"</t>
  </si>
  <si>
    <t>Connaissance de la réglementation de la pêche à l'oursin</t>
  </si>
  <si>
    <t>Connaissance de la saison de la pêche à l'oursin</t>
  </si>
  <si>
    <t>Connaissance de la taille minimale de la pêche à l'oursin</t>
  </si>
  <si>
    <t>Le pêcheur est informé du qota maximal d'oursins autorisé</t>
  </si>
  <si>
    <t>La réglementation est-elle assez bien communiquée dans le communauté des pêcheurs</t>
  </si>
  <si>
    <t xml:space="preserve">Avis du pêcheur sur les mesures de gestion de la pêche de loisir </t>
  </si>
  <si>
    <t>très insuffisante ="t_insuffi", insuffisante ="insuffi",adaptées ="adapt",trop restrictives ="t_restrict",pas d'avis = "p_avis", ne sait pas ="nsp", inadaptées ="inadapt"</t>
  </si>
  <si>
    <t>Avis du pêcheur sur les mesures de gestion de la pêche à l'oursin</t>
  </si>
  <si>
    <t>"diminue" , "bcp diminue" , "stable" , "augmente"</t>
  </si>
  <si>
    <t>Avis du pêcheur sur le stock d'oursin</t>
  </si>
  <si>
    <t>Avis du pêcheur sur le stock de poisson</t>
  </si>
  <si>
    <t>Espèces concernées par les changements</t>
  </si>
  <si>
    <t xml:space="preserve">Avis du pêcheur sur les raisons des variations du stock </t>
  </si>
  <si>
    <t>Commentaires complémentaires ou spécifiques sur les raisons des variations du stock selon l'avis du pêcheur</t>
  </si>
  <si>
    <t>Avis du pêcheur sur les solutions de gestion pouvant être réalisées</t>
  </si>
  <si>
    <t>Commentaires complémentaires ou spécifiques sur les solutions de gestion pouvant être réalisées</t>
  </si>
  <si>
    <t>Le pêcheur a déjà pêché des espèces non indigènes</t>
  </si>
  <si>
    <t>Nom des espèce dites non-indigènes capturées par le pêcheur</t>
  </si>
  <si>
    <t>Connaissance du Réseau ALIEN</t>
  </si>
  <si>
    <t>Avis du pêcheur sur le PNMCCA</t>
  </si>
  <si>
    <t>"t_positif","positif","negatif","t_negatif","p_avis","n_s_p"</t>
  </si>
  <si>
    <t>L'heure à laquelle le pêcheur déclare avoir commencer sa session de pêche journalière</t>
  </si>
  <si>
    <t>L'heure à laquelle le pêcheur prévoit de terminer sa session de pêche journalière</t>
  </si>
  <si>
    <t>temps_pêche</t>
  </si>
  <si>
    <t>h:min:sec</t>
  </si>
  <si>
    <t>Le pêcheur pêche ici car le site est accessible</t>
  </si>
  <si>
    <t>Le pêcheur pêche ici car le site est à proximité</t>
  </si>
  <si>
    <t>Le pêcheur pêche ici car il connaît bien le coin et à l'habitude d'y aller</t>
  </si>
  <si>
    <t>Le pêcheur pêche ici car on lui a recommandé</t>
  </si>
  <si>
    <t>Le pêcheur pêche ici pour une autre raison</t>
  </si>
  <si>
    <t>Le pêcheur pêche ici car c'est abondant</t>
  </si>
  <si>
    <t>Le pêcheur pêche ici car c'est tranquille</t>
  </si>
  <si>
    <t>Fond recherché par le pêcheur</t>
  </si>
  <si>
    <t>"rocheux","sableux","herbier","aucun_part"</t>
  </si>
  <si>
    <t>Espèces ciblées par le pêcheur</t>
  </si>
  <si>
    <t>Le pêcheur utilise du poisson mort comme appât</t>
  </si>
  <si>
    <t>Le pêcheur utilise du crustacé mort comme appât</t>
  </si>
  <si>
    <t>Le pêcheur utilise du mollusque mort comme appât</t>
  </si>
  <si>
    <t>Le pêcheur utilise du vers mort comme appât</t>
  </si>
  <si>
    <t>Nom de l'espèce morte</t>
  </si>
  <si>
    <t>Le pêcheur utilise du vers vivant comme appât</t>
  </si>
  <si>
    <t>Le pêcheur utilise du poisson vivant comme appât</t>
  </si>
  <si>
    <t>Le pêcheur utilise du du crustacé vivant comme appât</t>
  </si>
  <si>
    <t>Le pêcheur utilise dumollusque vivant comme appât</t>
  </si>
  <si>
    <t>Le pêcheur utilise un autre appât vivant</t>
  </si>
  <si>
    <t>Nom de l'espèce vivante utilisée</t>
  </si>
  <si>
    <t>Le pêcheur utilise un autre appât qui n'est pas un organisme vivant ou mort ex : du pain</t>
  </si>
  <si>
    <t>Lieu de procuration de l'appât</t>
  </si>
  <si>
    <t>Par ses propres moyens = "vous_meme",Dans un magasin spécialisé ="mag_spe", Dans une grande surface ="grand_surf"</t>
  </si>
  <si>
    <t>Au moment de l'enquête le pêcheur pêche à l'agachon</t>
  </si>
  <si>
    <t>"0","1"</t>
  </si>
  <si>
    <t>Au moment de l'enquête le pêcheur pêche à l'indienne</t>
  </si>
  <si>
    <t>Au moment de l'enquête le pêcheur pêche à la chasse à trou</t>
  </si>
  <si>
    <t>Au moment de l'enquête le pêcheur pêche à la traîne de fond</t>
  </si>
  <si>
    <t>Au moment de l'enquête le pêcheur pêche à la traîne de surface</t>
  </si>
  <si>
    <t>Au moment de l'enquête le pêcheur pêche à la pierre</t>
  </si>
  <si>
    <t>Au moment de l'enquête le pêcheur pêche à la palangrotte</t>
  </si>
  <si>
    <t>Au moment de l'enquête le pêcheur pêche à la palangre</t>
  </si>
  <si>
    <t>Au moment de l'enquête le pêcheur pêche à la nasse</t>
  </si>
  <si>
    <t>Au moment de l'enquête le pêcheur pêche à la ligne morte</t>
  </si>
  <si>
    <t>Au moment de l'enquête le pêcheur pêche au broumé</t>
  </si>
  <si>
    <t>Au moment de l'enquête le pêcheur pêche au flotteur</t>
  </si>
  <si>
    <t>Au moment de l'enquête le pêcheur pêche à la calée</t>
  </si>
  <si>
    <t>Au moment de l'enquête le pêcheur pêche au surfcasting</t>
  </si>
  <si>
    <t>Au moment de l'enquête le pêcheur pêche à la pelote</t>
  </si>
  <si>
    <t>Au moment de l'enquête le pêcheur pêche à lla pierre du bord</t>
  </si>
  <si>
    <t>Au moment de l'enquête le pêcheur pêche au soutenir du bord</t>
  </si>
  <si>
    <t>Au moment de l'enquête le pêcheur pêche au leurre tt</t>
  </si>
  <si>
    <t>Au moment de l'enquête le pêcheur pêche à la turlutte</t>
  </si>
  <si>
    <t>Au moment de l'enquête le pêcheur pêche au leurre de surface</t>
  </si>
  <si>
    <t>Au moment de l'enquête le pêcheur pêche avec un rockfishing</t>
  </si>
  <si>
    <t>Au moment de l'enquête le pêcheur pêche au shad</t>
  </si>
  <si>
    <t>Au moment de l'enquête le pêcheur pêche au jigging deouis la cote</t>
  </si>
  <si>
    <t>Au moment de l'enquête le pêcheur pêche au jigging en mer</t>
  </si>
  <si>
    <t>Au moment de l'enquête le pêcheur pêche au tenya</t>
  </si>
  <si>
    <t>Au moment de l'enquête le pêcheur pêche au madaï</t>
  </si>
  <si>
    <t>Au moment de l'enquête le pêcheur pêche avec un inchiku</t>
  </si>
  <si>
    <t>Au moment de l'enquête le pêcheur pêche avec un fireball</t>
  </si>
  <si>
    <t>Le pêcheur utilise une autre technique</t>
  </si>
  <si>
    <t>Prise du jour</t>
  </si>
  <si>
    <t>Nom_scientifique</t>
  </si>
  <si>
    <t>Caractérisation de la pêche de loisir à travers des données ponctuelles / Secteur Météo</t>
  </si>
  <si>
    <t xml:space="preserve">Renseigner la présence ou l'absence de pêcheurs observés par zone selon la Sectorisation préscrite par la STARESO. Des cartes de fréquentation pourront être réalisées. Chaque ligne du tableur correspond à une zone prospectée. Les données météorologiques sont aussi fournies pour mettre en évidence d'éventuelles corrélations à partir de ces paramètres. </t>
  </si>
  <si>
    <t>Jean-laurent Massey / Aurélie Essartier</t>
  </si>
  <si>
    <r>
      <t xml:space="preserve">2021 - </t>
    </r>
    <r>
      <rPr>
        <sz val="14"/>
        <color theme="1"/>
        <rFont val="Calibri (Corps)"/>
      </rPr>
      <t>∞</t>
    </r>
  </si>
  <si>
    <t>Renseigner la présence des pêcheurs observés sur le nombre de pêcheurs interrogés selon le profil météorologique</t>
  </si>
  <si>
    <t>Protocoles et version</t>
  </si>
  <si>
    <t>??</t>
  </si>
  <si>
    <t>Réferentiels</t>
  </si>
  <si>
    <t>Droit d'utilisation</t>
  </si>
  <si>
    <t>Libre de droit ?</t>
  </si>
  <si>
    <t>Droit de diffusion</t>
  </si>
  <si>
    <t>Unité</t>
  </si>
  <si>
    <t>Modalités</t>
  </si>
  <si>
    <t>Zone Stareso selon le numéro de référence secteurs</t>
  </si>
  <si>
    <t>"9" , "8" , "7" , "6" , "4" , "3" , "2" , "1" , "61" , "60" , "59" , "58" , "57" , "56" , "55" , "54"</t>
  </si>
  <si>
    <t>Nébulosité</t>
  </si>
  <si>
    <t>"0-10","10-25","25-50","50-75","75-100"</t>
  </si>
  <si>
    <t>Heure de début de la sortie de l'enquêteur</t>
  </si>
  <si>
    <t>Heure de fin de la sortie de l'enquêteur</t>
  </si>
  <si>
    <t>Heure de l'observation du 1er pêcheur de la zone par l'enquêteur</t>
  </si>
  <si>
    <t>Nombre de pêcheurs interrogés</t>
  </si>
  <si>
    <t xml:space="preserve">Nombre de pêcheurs accompagnant la personne interrogée sur le site </t>
  </si>
  <si>
    <t>Nombre de personnes regroupées (dans le cadre des oursinades)</t>
  </si>
  <si>
    <t>Force du vent</t>
  </si>
  <si>
    <t xml:space="preserve">"1" , "2" , "3" , "4" </t>
  </si>
  <si>
    <t>Cardinales</t>
  </si>
  <si>
    <t>°C</t>
  </si>
  <si>
    <t>Phase lunaire</t>
  </si>
  <si>
    <t>"nouv_lune","pre_quart","der_quart","pln_lune"</t>
  </si>
  <si>
    <t xml:space="preserve">Mode de pêche </t>
  </si>
  <si>
    <t>pêche embarquée ='pe',chasse sous marine ='csm, pêche du bord ='pdb' ,pêche à l'oursin ="po"</t>
  </si>
  <si>
    <t>Observations</t>
  </si>
  <si>
    <t>Nebulosité</t>
  </si>
  <si>
    <t>0-25%</t>
  </si>
  <si>
    <t xml:space="preserve">  </t>
  </si>
  <si>
    <t>25-50%</t>
  </si>
  <si>
    <t>50-75%</t>
  </si>
  <si>
    <t>75-100%</t>
  </si>
  <si>
    <t>Force</t>
  </si>
  <si>
    <t>Km/H</t>
  </si>
  <si>
    <t>Mer d'huile</t>
  </si>
  <si>
    <t>1 à 11</t>
  </si>
  <si>
    <t>Mer ridée / Vaguelette</t>
  </si>
  <si>
    <t>12 à 19</t>
  </si>
  <si>
    <t>Petits moutons</t>
  </si>
  <si>
    <t>20 à 28</t>
  </si>
  <si>
    <t>Nombreux moutons</t>
  </si>
  <si>
    <t>29 à 38</t>
  </si>
  <si>
    <t>Vagues</t>
  </si>
  <si>
    <t>Abrégé</t>
  </si>
  <si>
    <t>Nord</t>
  </si>
  <si>
    <t>Sud</t>
  </si>
  <si>
    <t>Est</t>
  </si>
  <si>
    <t>Ouest</t>
  </si>
  <si>
    <t>Nord-Ouest</t>
  </si>
  <si>
    <t>Nord-Est</t>
  </si>
  <si>
    <t>Sud-Ouest</t>
  </si>
  <si>
    <t>Sud-Est</t>
  </si>
  <si>
    <t xml:space="preserve">Description </t>
  </si>
  <si>
    <t>Hauteur</t>
  </si>
  <si>
    <t>Calme / ridée</t>
  </si>
  <si>
    <t>0 à 0,1</t>
  </si>
  <si>
    <t>Belle</t>
  </si>
  <si>
    <t>0,1 à 0,5</t>
  </si>
  <si>
    <t>Peu agitée</t>
  </si>
  <si>
    <t xml:space="preserve">0,5 à 1,25 </t>
  </si>
  <si>
    <t>Agitée</t>
  </si>
  <si>
    <t>1,25 à 2,5</t>
  </si>
  <si>
    <t>Forte</t>
  </si>
  <si>
    <t>2,5 à 4</t>
  </si>
  <si>
    <t>Caractérisation de la pêche du jour à travers des données ponctuelles</t>
  </si>
  <si>
    <t>Jean-laurent Massey</t>
  </si>
  <si>
    <t>Numéro de fiche</t>
  </si>
  <si>
    <t>Identifiant de l'observation</t>
  </si>
  <si>
    <t>multiple : "A" s'il s'agit du 1er pêcheur enquêté de la sortie, "B" s'il s'agit du 2ème etc</t>
  </si>
  <si>
    <t>id_enquete</t>
  </si>
  <si>
    <t>Identifiant de l'enquête</t>
  </si>
  <si>
    <t>saissi</t>
  </si>
  <si>
    <t>Initiales du saississeur de données</t>
  </si>
  <si>
    <t xml:space="preserve">calme:"0", belle: "1" , peu agitée: "2" , agitée: "3" , forte "4" </t>
  </si>
  <si>
    <t xml:space="preserve">1km/h: "0", 1-11km/h: "1" , 12-19km/h:  "2" , 20-28km/h: "3" , 29-38 km/h: "4" </t>
  </si>
  <si>
    <t>Direction du vent (d'où il vient)</t>
  </si>
  <si>
    <t>Direction de la houle (où elle va)</t>
  </si>
  <si>
    <t>nouvelle lune = "nouv_lune",premier quartier ="pre_quart",dernier quartier ="der_quart",pleine lune ="pln_lune"</t>
  </si>
  <si>
    <t>Coordonnees geographiques (latitudes)</t>
  </si>
  <si>
    <t>reel</t>
  </si>
  <si>
    <t>degre minute decimale</t>
  </si>
  <si>
    <t>degres</t>
  </si>
  <si>
    <t>minute decimale</t>
  </si>
  <si>
    <t>Reel</t>
  </si>
  <si>
    <t>Degre decimal</t>
  </si>
  <si>
    <t>Coordonnnes geographiques (longitute)</t>
  </si>
  <si>
    <t>Degres minute decimale</t>
  </si>
  <si>
    <t>Degres</t>
  </si>
  <si>
    <t>Minute decimale</t>
  </si>
  <si>
    <t>Degre decimale</t>
  </si>
  <si>
    <t>mode_pech</t>
  </si>
  <si>
    <t>pêche embarquée ="pe", pêche sous-marine="csm",pêche du bord ="pdb" , chasse à l'oursin = "po"</t>
  </si>
  <si>
    <t xml:space="preserve">Profondeur de pêche au moment de l'enquête </t>
  </si>
  <si>
    <t>mètres</t>
  </si>
  <si>
    <t>Nombre de pêcheur</t>
  </si>
  <si>
    <t>Heure déclarée du début de la session de pêche</t>
  </si>
  <si>
    <t>Heure déclarée de la fin de la session de pêche</t>
  </si>
  <si>
    <t>Temps de pêche entre "heure_deb" et "heure_enq"</t>
  </si>
  <si>
    <t>temps_pech_estime</t>
  </si>
  <si>
    <t>Temps de pêche entre "heure_deb" et "heure_fin"</t>
  </si>
  <si>
    <t xml:space="preserve">Choix du site de pêche </t>
  </si>
  <si>
    <t>"abondance","accessibilite","connaissance","tranquilite","recommandation"</t>
  </si>
  <si>
    <t>Fonds recherchés</t>
  </si>
  <si>
    <t>"rocheux","sableux","herbier","tombants","aucun_part"</t>
  </si>
  <si>
    <t>Espèces recherchées</t>
  </si>
  <si>
    <t>Type d'appât mort utilisé</t>
  </si>
  <si>
    <t>crustacé ="cru", mollusque ="mll", vers="vers",pss="poiss"</t>
  </si>
  <si>
    <t>Type d'espèce morte utilisée</t>
  </si>
  <si>
    <t>Type d'appât vivant utilisé</t>
  </si>
  <si>
    <t>Type d'espèce vivante utilsée</t>
  </si>
  <si>
    <t>autres appâts</t>
  </si>
  <si>
    <t>Procuration des appâts</t>
  </si>
  <si>
    <t>"vous_meme","mag_spe","grand_surf"</t>
  </si>
  <si>
    <t>Techniques utilisées lors de la session de pêche</t>
  </si>
  <si>
    <t>Nom scientifique  de l'espèce pêchée</t>
  </si>
  <si>
    <t>Nombre d'individus prélevés pour l'espèce en question</t>
  </si>
  <si>
    <t>tail_(cm)</t>
  </si>
  <si>
    <t>Taille</t>
  </si>
  <si>
    <t>cm</t>
  </si>
  <si>
    <t>poids_(g)</t>
  </si>
  <si>
    <t>Poids</t>
  </si>
  <si>
    <t>g</t>
  </si>
  <si>
    <t>Poids total sorti</t>
  </si>
  <si>
    <t>Photos des prises</t>
  </si>
  <si>
    <t>"oui" , "non"</t>
  </si>
  <si>
    <t>Capture par Unité d'effort</t>
  </si>
  <si>
    <t>Capture par Unité d'effort totale</t>
  </si>
  <si>
    <t>Observation</t>
  </si>
  <si>
    <t>Force Vent</t>
  </si>
  <si>
    <t>Force de la mer</t>
  </si>
  <si>
    <t>Hauteur des vagues</t>
  </si>
  <si>
    <t>infraction_nb</t>
  </si>
  <si>
    <t>b</t>
  </si>
  <si>
    <t>Apogon imberbis</t>
  </si>
  <si>
    <t>Apogon</t>
  </si>
  <si>
    <t>Argyrosomus regius</t>
  </si>
  <si>
    <t>Maigre</t>
  </si>
  <si>
    <t>Auxis rochei</t>
  </si>
  <si>
    <t>Bonitou</t>
  </si>
  <si>
    <t>Auxide</t>
  </si>
  <si>
    <t>Baliste</t>
  </si>
  <si>
    <t>Bogue</t>
  </si>
  <si>
    <t>Bothus podas</t>
  </si>
  <si>
    <t>Rombou</t>
  </si>
  <si>
    <t>Centrophorus granulosus</t>
  </si>
  <si>
    <t>Squale-chagrin commun</t>
  </si>
  <si>
    <t>Chelidonichthys lastoviza</t>
  </si>
  <si>
    <t>Grondin camard</t>
  </si>
  <si>
    <t>Chelidonichthys lucerna</t>
  </si>
  <si>
    <t>Grondin perlon</t>
  </si>
  <si>
    <t>Castagnole</t>
  </si>
  <si>
    <t>Congre</t>
  </si>
  <si>
    <t>Girelle commune</t>
  </si>
  <si>
    <t xml:space="preserve">Coryphaena hippurus </t>
  </si>
  <si>
    <t>Dorade coriphène</t>
  </si>
  <si>
    <t>Dasyatis pastinaca</t>
  </si>
  <si>
    <t>Raie pastenague</t>
  </si>
  <si>
    <t>Dasyatis tortonesei</t>
  </si>
  <si>
    <t>Pastenague de Tortonese</t>
  </si>
  <si>
    <t>Sparaillon</t>
  </si>
  <si>
    <t>Sar museau pointu</t>
  </si>
  <si>
    <t>Sar commun</t>
  </si>
  <si>
    <t>Sar a tete noir</t>
  </si>
  <si>
    <t>Dipturus oxyrinchus</t>
  </si>
  <si>
    <t>Pocheteau noir</t>
  </si>
  <si>
    <t>Eledone cirrhosa</t>
  </si>
  <si>
    <t>Pieuvre blanche</t>
  </si>
  <si>
    <t>Mérou brun</t>
  </si>
  <si>
    <t>Thonine commune</t>
  </si>
  <si>
    <t>Eutrigla gurnardus</t>
  </si>
  <si>
    <t>Grondin gris</t>
  </si>
  <si>
    <t>Galeus melastomus</t>
  </si>
  <si>
    <t>Chien espagnol</t>
  </si>
  <si>
    <t>Sébaste chèvre</t>
  </si>
  <si>
    <t>Homarus gammarus</t>
  </si>
  <si>
    <t>Homard europeen</t>
  </si>
  <si>
    <t>Isurus oxyrinchus</t>
  </si>
  <si>
    <t>Requin mako</t>
  </si>
  <si>
    <t>Vieille commune</t>
  </si>
  <si>
    <t>Labre merle</t>
  </si>
  <si>
    <t>Vieille coquette</t>
  </si>
  <si>
    <t>Lepidopus caudatus</t>
  </si>
  <si>
    <t>Sabre argenté</t>
  </si>
  <si>
    <t>Liche amie</t>
  </si>
  <si>
    <t>Marbré commun</t>
  </si>
  <si>
    <t>Liza aurata</t>
  </si>
  <si>
    <t>Mulet doré</t>
  </si>
  <si>
    <t>Lophius budegassa</t>
  </si>
  <si>
    <t>Baudroie rousse</t>
  </si>
  <si>
    <t>Lophius piscatorius</t>
  </si>
  <si>
    <t>Baudroie commune</t>
  </si>
  <si>
    <t>Merluccius merluccius</t>
  </si>
  <si>
    <t>Merlu d'Europe</t>
  </si>
  <si>
    <t>Micromesistius poutassou</t>
  </si>
  <si>
    <t>Merlan bleu</t>
  </si>
  <si>
    <t>Mullus barbatus</t>
  </si>
  <si>
    <t>Rouget de vase</t>
  </si>
  <si>
    <t>Rouget de roche</t>
  </si>
  <si>
    <t>Mustelus mustelus</t>
  </si>
  <si>
    <t>Emissole lisse</t>
  </si>
  <si>
    <t>Myliobatis aquila</t>
  </si>
  <si>
    <t>Aigle de mer</t>
  </si>
  <si>
    <t>Oblade</t>
  </si>
  <si>
    <t>Pagellus acarne</t>
  </si>
  <si>
    <t>Pageot acarne</t>
  </si>
  <si>
    <t>Pageot commun</t>
  </si>
  <si>
    <t>Pagre commun</t>
  </si>
  <si>
    <t>Palinurus elephas</t>
  </si>
  <si>
    <t>Langouste rouge</t>
  </si>
  <si>
    <t>Palinurus mauritanicus</t>
  </si>
  <si>
    <t>Langouste rose</t>
  </si>
  <si>
    <t>Mostelle</t>
  </si>
  <si>
    <t>Tassergal</t>
  </si>
  <si>
    <t>Prionace glauca</t>
  </si>
  <si>
    <t>Requin peau bleue</t>
  </si>
  <si>
    <t>Raja brachyura</t>
  </si>
  <si>
    <t>Raie lisse</t>
  </si>
  <si>
    <t>Raja clavata</t>
  </si>
  <si>
    <t>Raie bouclée</t>
  </si>
  <si>
    <t>Raja miraletus</t>
  </si>
  <si>
    <t>Raie miroir</t>
  </si>
  <si>
    <t>Rostroraja alba</t>
  </si>
  <si>
    <t>Raie blanche</t>
  </si>
  <si>
    <t>Bonite à dos rayé</t>
  </si>
  <si>
    <t>Sardinella aurita</t>
  </si>
  <si>
    <t>Sardine</t>
  </si>
  <si>
    <t>Saupe</t>
  </si>
  <si>
    <t>Sciaena umbra</t>
  </si>
  <si>
    <t>Corb</t>
  </si>
  <si>
    <t>Maquereau commun</t>
  </si>
  <si>
    <t>Scophthalmus maximus</t>
  </si>
  <si>
    <t>Turbot</t>
  </si>
  <si>
    <t>Scophthalmus rhombus</t>
  </si>
  <si>
    <t>Barbue</t>
  </si>
  <si>
    <t>Scorpaena notata</t>
  </si>
  <si>
    <t>Petite rascasse</t>
  </si>
  <si>
    <t>Rascasse brune</t>
  </si>
  <si>
    <t>Chapon</t>
  </si>
  <si>
    <t>Scyliorhinus canicula</t>
  </si>
  <si>
    <t>Petite roussette</t>
  </si>
  <si>
    <t>Scyliorhinus stellaris</t>
  </si>
  <si>
    <t>Grande roussette</t>
  </si>
  <si>
    <t>Seiche commune</t>
  </si>
  <si>
    <t>Seriola dumerilii</t>
  </si>
  <si>
    <t>Seriole couronee</t>
  </si>
  <si>
    <t>Serran chevrette</t>
  </si>
  <si>
    <t>Serranus hepatus</t>
  </si>
  <si>
    <t>Serran tambour</t>
  </si>
  <si>
    <t>Serran ecriture</t>
  </si>
  <si>
    <t>Solea solea</t>
  </si>
  <si>
    <t>Sole commune</t>
  </si>
  <si>
    <t>Dorade royale</t>
  </si>
  <si>
    <t>Sphyraena sphyraena</t>
  </si>
  <si>
    <t>Bécune européenne</t>
  </si>
  <si>
    <t>Bécune bouche jaune</t>
  </si>
  <si>
    <t>Spicara flexuosa</t>
  </si>
  <si>
    <t>Gerle</t>
  </si>
  <si>
    <t>Spicara maena</t>
  </si>
  <si>
    <t>Mendole</t>
  </si>
  <si>
    <t>Spicara smaris</t>
  </si>
  <si>
    <t>Picarel</t>
  </si>
  <si>
    <t>Dorade grise</t>
  </si>
  <si>
    <t>Squalus acanthias</t>
  </si>
  <si>
    <t>Aiguillat commun</t>
  </si>
  <si>
    <t>Squalus blainvillei</t>
  </si>
  <si>
    <t>Aiguillat coq</t>
  </si>
  <si>
    <t>Symphodus mediterraneus</t>
  </si>
  <si>
    <t>Crenilabre mediterraneen</t>
  </si>
  <si>
    <t>Symphodus tinca</t>
  </si>
  <si>
    <t>Synapturichthys kleinii</t>
  </si>
  <si>
    <t>Sole tachetee</t>
  </si>
  <si>
    <t>Poisson-lézard rayé</t>
  </si>
  <si>
    <t>Thunnus alalunga</t>
  </si>
  <si>
    <t>Germon</t>
  </si>
  <si>
    <t>Thon rouge</t>
  </si>
  <si>
    <t>Torpedo marmorata</t>
  </si>
  <si>
    <t>Torpille marbree</t>
  </si>
  <si>
    <t>Grande vive</t>
  </si>
  <si>
    <t>Trachurus mediterraneus</t>
  </si>
  <si>
    <t>Chinchard a queue jaune</t>
  </si>
  <si>
    <t>Trachurus picturatus</t>
  </si>
  <si>
    <t>Chinchard du large</t>
  </si>
  <si>
    <t>Chinchard d'Europe</t>
  </si>
  <si>
    <t>Trigla lyra</t>
  </si>
  <si>
    <t>Grondin lyre</t>
  </si>
  <si>
    <t>Xiphias gladius</t>
  </si>
  <si>
    <t>Espadon</t>
  </si>
  <si>
    <t>Saint-Pierre</t>
  </si>
  <si>
    <t>Aetomylaeus bovinus</t>
  </si>
  <si>
    <t>Aigle vachette</t>
  </si>
  <si>
    <t>Brama brama</t>
  </si>
  <si>
    <t>Grand castagnole</t>
  </si>
  <si>
    <t>Calappa granulata</t>
  </si>
  <si>
    <t>Crabe honteux</t>
  </si>
  <si>
    <t>Caretta caretta</t>
  </si>
  <si>
    <t>Tortue caouanne</t>
  </si>
  <si>
    <t>Chelidonichthys cuculus</t>
  </si>
  <si>
    <t>Grondin rouge</t>
  </si>
  <si>
    <t>Mulet lippu</t>
  </si>
  <si>
    <t>Dactylopterus volitans</t>
  </si>
  <si>
    <t>Grondin volant</t>
  </si>
  <si>
    <t>Dasyatis sp.</t>
  </si>
  <si>
    <t>Pastenague sp.</t>
  </si>
  <si>
    <t>Loup</t>
  </si>
  <si>
    <t>Dipturus batis</t>
  </si>
  <si>
    <t>Pocheteau gris</t>
  </si>
  <si>
    <t>Dipturus sp.</t>
  </si>
  <si>
    <t>Pocheteau sp.</t>
  </si>
  <si>
    <t>Petite vive</t>
  </si>
  <si>
    <t>Epinephelus costae</t>
  </si>
  <si>
    <t>Badeche</t>
  </si>
  <si>
    <t>Labre vert</t>
  </si>
  <si>
    <t>Encornet commun</t>
  </si>
  <si>
    <t>Lophius sp.</t>
  </si>
  <si>
    <t>Baudroie sp.</t>
  </si>
  <si>
    <t>Maja squinado</t>
  </si>
  <si>
    <t>Araignee de mer</t>
  </si>
  <si>
    <t>Merlangius merlangus</t>
  </si>
  <si>
    <t>Merlan commun</t>
  </si>
  <si>
    <t>Microchirus ocellatus</t>
  </si>
  <si>
    <t>Sole ocellee</t>
  </si>
  <si>
    <t>Mola mola</t>
  </si>
  <si>
    <t>Poisson lune</t>
  </si>
  <si>
    <t>Monochirus hispidus</t>
  </si>
  <si>
    <t>Sole velue</t>
  </si>
  <si>
    <t>Murene de méditerranée</t>
  </si>
  <si>
    <t>Poulpe commun</t>
  </si>
  <si>
    <t>Pageot à gros yeux</t>
  </si>
  <si>
    <t>Pagellus sp.</t>
  </si>
  <si>
    <t>Pageot sp.</t>
  </si>
  <si>
    <t>Polyprion americanus</t>
  </si>
  <si>
    <t>Cernier commun</t>
  </si>
  <si>
    <t>Pteroplatytrygon violacea</t>
  </si>
  <si>
    <t>Pastenague violette</t>
  </si>
  <si>
    <t>Raja asterias</t>
  </si>
  <si>
    <t>Raie etoilee</t>
  </si>
  <si>
    <t>Raja polystigma</t>
  </si>
  <si>
    <t>Raie tachetee</t>
  </si>
  <si>
    <t>Raja sp.</t>
  </si>
  <si>
    <t>Raie sp.</t>
  </si>
  <si>
    <t>Rhinobatos sp.</t>
  </si>
  <si>
    <t>Raie guitare sp.</t>
  </si>
  <si>
    <t>Scomber colias</t>
  </si>
  <si>
    <t>Maquereau espagnol</t>
  </si>
  <si>
    <t>Scomber sp.</t>
  </si>
  <si>
    <t>Maquereau sp.</t>
  </si>
  <si>
    <t>Scorpaena sp.</t>
  </si>
  <si>
    <t>Scyliorhinus sp.</t>
  </si>
  <si>
    <t>Roussette sp.</t>
  </si>
  <si>
    <t>Scyllarides latus</t>
  </si>
  <si>
    <t>Grande cigale de mer</t>
  </si>
  <si>
    <t>Squalus sp.</t>
  </si>
  <si>
    <t>Aiguillat sp.</t>
  </si>
  <si>
    <t>Squatina sp.</t>
  </si>
  <si>
    <t>Ainge de mer sp.</t>
  </si>
  <si>
    <t>Squatina squatina</t>
  </si>
  <si>
    <t>Ange de mer</t>
  </si>
  <si>
    <t>Squilla mantis</t>
  </si>
  <si>
    <t>Squille</t>
  </si>
  <si>
    <t>0.0356</t>
  </si>
  <si>
    <t xml:space="preserve"> 2.6100</t>
  </si>
  <si>
    <t>Symphodus sp.</t>
  </si>
  <si>
    <t>Crenilabre sp.</t>
  </si>
  <si>
    <t>Crénilabre tanche</t>
  </si>
  <si>
    <t>Todarodes sagittatus</t>
  </si>
  <si>
    <t>Toutenon commun</t>
  </si>
  <si>
    <t>Torpedo torpedo</t>
  </si>
  <si>
    <t>Torpille ocellée</t>
  </si>
  <si>
    <t>Trachinus araneus</t>
  </si>
  <si>
    <t>Vive araignée</t>
  </si>
  <si>
    <t>Vive rayonnee</t>
  </si>
  <si>
    <t>Trachinus sp.</t>
  </si>
  <si>
    <t>Vive sp.</t>
  </si>
  <si>
    <t>Trachurus sp.</t>
  </si>
  <si>
    <t>Chinchard sp.</t>
  </si>
  <si>
    <t>Umbrina cirrosa</t>
  </si>
  <si>
    <t xml:space="preserve">Ombrine commune </t>
  </si>
  <si>
    <t>Uranoscopus scaber</t>
  </si>
  <si>
    <t>Uranoscope</t>
  </si>
  <si>
    <t>Xyrichthys novacula</t>
  </si>
  <si>
    <t>Razon</t>
  </si>
  <si>
    <t>equivalence_noms</t>
  </si>
  <si>
    <t>Barracuda</t>
  </si>
  <si>
    <t>Calmar</t>
  </si>
  <si>
    <t>Somme_tot</t>
  </si>
  <si>
    <t>Somme_inf_maille</t>
  </si>
  <si>
    <t>%inf_maille</t>
  </si>
  <si>
    <t>analyse_respect_maille</t>
  </si>
  <si>
    <t>Espece_latin</t>
  </si>
  <si>
    <t>Espece_commun</t>
  </si>
  <si>
    <t>PECHLOIS2023_0208</t>
  </si>
  <si>
    <t>PECHLOIS2023_0208_A</t>
  </si>
  <si>
    <t>PECHLOIS2023_0208_B</t>
  </si>
  <si>
    <t>PECHLOIS2023_0208_C</t>
  </si>
  <si>
    <t>PECHLOIS2023_0208_D</t>
  </si>
  <si>
    <t>9, 8, 7, 6, 4, 3, 2, 1, 61, 60</t>
  </si>
  <si>
    <t>PECHLOIS2023_0144</t>
  </si>
  <si>
    <t>Saisie : Maeva Arcas ; Perrine Desvéronnières ; Anouk Laurent; Stephane Bordewie / Contrôle : Aurélie ; Jean-laurent / Validation : Aurélie ; Jean-laurent</t>
  </si>
  <si>
    <t>Remplissage automatisé:</t>
  </si>
  <si>
    <t>Coris julis, Serranus scriba, Diplodus annularis</t>
  </si>
  <si>
    <t>Serranus scriba, Scorpaena scrofa, Spondyliosoma cantharus, Loligo vulgaris</t>
  </si>
  <si>
    <t>Dentex dentex, Pagellus erythrinus, Spondyliosoma cantharus, Loligo vulgaris</t>
  </si>
  <si>
    <t>rockfishing</t>
  </si>
  <si>
    <t>Sorio</t>
  </si>
  <si>
    <t>2B287</t>
  </si>
  <si>
    <t>Serranus scriba, Sparus aurata, Oblada melanura</t>
  </si>
  <si>
    <t>Oblada melanura, Coris julis</t>
  </si>
  <si>
    <t>sable</t>
  </si>
  <si>
    <t>Sargus diplodus, Raja sp.</t>
  </si>
  <si>
    <t>vers, pss</t>
  </si>
  <si>
    <t>pl lune</t>
  </si>
  <si>
    <t>Homme</t>
  </si>
  <si>
    <t>cote sableuse</t>
  </si>
  <si>
    <t>pl-lune</t>
  </si>
  <si>
    <t>pl_lune</t>
  </si>
  <si>
    <t xml:space="preserve">Diplodus sargus, Dicentrarchus labrax, Sparus aurata, </t>
  </si>
  <si>
    <t xml:space="preserve">                    Oblada melanura, diplodus sargus</t>
  </si>
  <si>
    <t>Diplodus Sargus</t>
  </si>
  <si>
    <t xml:space="preserve">NO </t>
  </si>
  <si>
    <t>Serranus scriba, Oblada melanura, Diplodus sargus,Dicentrarchus labrax</t>
  </si>
  <si>
    <t>Lithognathus mormyrus, Diplodus sargus,Dicentrarchus labrax</t>
  </si>
  <si>
    <t>Oblada melanura, Diplodus sargus,Lithognathus mormyrus</t>
  </si>
  <si>
    <t>Diplodus sargus, Oblada melanura, Xyrichthys novacula, Umbrina cirrosa</t>
  </si>
  <si>
    <t>Diplodus sagus</t>
  </si>
  <si>
    <t>Roche, Diplodus sargus</t>
  </si>
  <si>
    <t>Diplodus sargus, Serranus scriba</t>
  </si>
  <si>
    <t>roche, soupe</t>
  </si>
  <si>
    <t>surfcasting, soutenir, flotteur</t>
  </si>
  <si>
    <t>roches</t>
  </si>
  <si>
    <t>PECHLOIS2024_0209</t>
  </si>
  <si>
    <t>PECHLOIS2024_0212</t>
  </si>
  <si>
    <t>PECHLOIS2024_0213</t>
  </si>
  <si>
    <t>PECHLOIS2024_0214</t>
  </si>
  <si>
    <t>PECHLOIS2024_0217</t>
  </si>
  <si>
    <t>PECHLOIS2024_0219</t>
  </si>
  <si>
    <t>PECHLOIS2024_0220</t>
  </si>
  <si>
    <t>PECHLOIS2024_0221</t>
  </si>
  <si>
    <t>PECHLOIS2024_0222</t>
  </si>
  <si>
    <t>PECHLOIS2024_0223</t>
  </si>
  <si>
    <t>PECHLOIS2024_0224</t>
  </si>
  <si>
    <t>PECHLOIS2024_0225</t>
  </si>
  <si>
    <t>PECHLOIS2024_0226</t>
  </si>
  <si>
    <t>PECHLOIS2024_0227</t>
  </si>
  <si>
    <t>PECHLOIS2024_0209_A</t>
  </si>
  <si>
    <t>PECHLOIS2024_0209_B</t>
  </si>
  <si>
    <t>PECHLOIS2024_0211_A</t>
  </si>
  <si>
    <t>PECHLOIS2024_0224_B</t>
  </si>
  <si>
    <t>PECHLOIS2024_0224_C</t>
  </si>
  <si>
    <t>PECHLOIS2024_0224_D</t>
  </si>
  <si>
    <t>PECHLOIS2024_0224_E</t>
  </si>
  <si>
    <t>PECHLOIS2024_0225_A</t>
  </si>
  <si>
    <t>PECHLOIS2024_0225_B</t>
  </si>
  <si>
    <t>PECHLOIS2024_0225_C</t>
  </si>
  <si>
    <t>PECHLOIS2024_0225_D</t>
  </si>
  <si>
    <t>PECHLOIS2024_0225_E</t>
  </si>
  <si>
    <t>PECHLOIS2024_0225_F</t>
  </si>
  <si>
    <t>PECHLOIS2024_0223_B</t>
  </si>
  <si>
    <t>PECHLOIS2024_0223_C</t>
  </si>
  <si>
    <t>PECHLOIS2024_0223_D</t>
  </si>
  <si>
    <t>PECHLOIS2024_0223_E</t>
  </si>
  <si>
    <t>PECHLOIS2024_0223_F</t>
  </si>
  <si>
    <t>PECHLOIS2024_0223_G</t>
  </si>
  <si>
    <t>PECHLOIS2024_0223_H</t>
  </si>
  <si>
    <t>PECHLOIS2024_0224_A</t>
  </si>
  <si>
    <t>PECHLOIS2024_0211_B</t>
  </si>
  <si>
    <t>PECHLOIS2024_0213_A</t>
  </si>
  <si>
    <t>PECHLOIS2024_0213_B</t>
  </si>
  <si>
    <t>PECHLOIS2024_0213_C</t>
  </si>
  <si>
    <t>PECHLOIS2024_0214_A</t>
  </si>
  <si>
    <t>PECHLOIS2024_0214_B</t>
  </si>
  <si>
    <t>PECHLOIS2024_0214_C</t>
  </si>
  <si>
    <t>PECHLOIS2024_0217_A</t>
  </si>
  <si>
    <t>PECHLOIS2024_0217_B</t>
  </si>
  <si>
    <t>PECHLOIS2024_0217_C</t>
  </si>
  <si>
    <t>PECHLOIS2024_0219_A</t>
  </si>
  <si>
    <t>PECHLOIS2024_0219_B</t>
  </si>
  <si>
    <t>PECHLOIS2024_0220_A</t>
  </si>
  <si>
    <t>PECHLOIS2024_0220_B</t>
  </si>
  <si>
    <t>PECHLOIS2024_0221_A</t>
  </si>
  <si>
    <t>PECHLOIS2024_0221_B</t>
  </si>
  <si>
    <t>PECHLOIS2024_0222_A</t>
  </si>
  <si>
    <t>PECHLOIS2024_0222_B</t>
  </si>
  <si>
    <t>PECHLOIS2024_0222_C</t>
  </si>
  <si>
    <t>PECHLOIS2024_0223_A</t>
  </si>
  <si>
    <t>PECHLOIS2024_0228</t>
  </si>
  <si>
    <t>PECHLOIS2024_0229</t>
  </si>
  <si>
    <t>Serranus Scriba, Sparus aurata</t>
  </si>
  <si>
    <t>Serranus scriba, Oblada melanura</t>
  </si>
  <si>
    <t>soutenir du bord</t>
  </si>
  <si>
    <t>Lithognathus mormyrus, Oblada melanura</t>
  </si>
  <si>
    <t>PECHLOIS2024_0226_A</t>
  </si>
  <si>
    <t>PECHLOIS2024_0226_B</t>
  </si>
  <si>
    <t>PECHLOIS2024_0226_C</t>
  </si>
  <si>
    <t>PECHLOIS2024_0226_D</t>
  </si>
  <si>
    <t>PECHLOIS2024_0227_A</t>
  </si>
  <si>
    <t>PECHLOIS2024_0228_A</t>
  </si>
  <si>
    <t>PECHLOIS2024_0228_B</t>
  </si>
  <si>
    <t>PECHLOIS2024_0228_C</t>
  </si>
  <si>
    <t>PECHLOIS2024_0228_D</t>
  </si>
  <si>
    <t>PECHLOIS2024_0228_E</t>
  </si>
  <si>
    <t>Lithognathus mormyrus, Sparus aurata</t>
  </si>
  <si>
    <t>PECHLOIS2024_0229_A</t>
  </si>
  <si>
    <t>sparus aurata</t>
  </si>
  <si>
    <t>PECHLOIS2024_0230</t>
  </si>
  <si>
    <t>Serranus Scriba, Coris julis, Labrus merula</t>
  </si>
  <si>
    <t>flotteur, soutenir</t>
  </si>
  <si>
    <t>PECHLOIS2024_229_B</t>
  </si>
  <si>
    <t>PECHLOIS2024_229_C</t>
  </si>
  <si>
    <t>Sparus aurata, Lithognathus mormyrus,Chelon labrosus</t>
  </si>
  <si>
    <t>PECHLOIS2024_229_D</t>
  </si>
  <si>
    <t>Coris julis, Labrus merula, Diplodus sargus, Diplodus annularis</t>
  </si>
  <si>
    <t>PECHLOIS2024_229_E</t>
  </si>
  <si>
    <t>PECHLOIS2024_229_F</t>
  </si>
  <si>
    <t>PECHLOIS2024_229_G</t>
  </si>
  <si>
    <t>Diplodus sargus, Coris julis, Diplodus annularis, Labrus merula</t>
  </si>
  <si>
    <t>Sparus aurata, Lithognathus mormyrus,Mullus surmuletus</t>
  </si>
  <si>
    <t>PECHLOIS2024_230_A</t>
  </si>
  <si>
    <t>PECHLOIS2024_0231</t>
  </si>
  <si>
    <t>PECHLOIS2024_231_A</t>
  </si>
  <si>
    <t>Labrus viridis, Octopus vulgaris</t>
  </si>
  <si>
    <t>PECHLOIS2024_0232</t>
  </si>
  <si>
    <t>PECHLOIS2024_231_B</t>
  </si>
  <si>
    <t>Sparus aurata, Diplodus sargus, Oblada melanura</t>
  </si>
  <si>
    <t>chasse a l'indienne</t>
  </si>
  <si>
    <t>PECHLOIS2024_231_C</t>
  </si>
  <si>
    <t>Coris julis, Diplodus sargus, Sparus aurata, Oblada melanura</t>
  </si>
  <si>
    <t>PECHLOIS2024_232_A</t>
  </si>
  <si>
    <t>Lithognatus mormyrus, Sparus aurata</t>
  </si>
  <si>
    <t>PECHLOIS2024_232_B</t>
  </si>
  <si>
    <t>PECHLOIS2024_232_C</t>
  </si>
  <si>
    <t>Lithognatus mormyrus</t>
  </si>
  <si>
    <t>PECHLOIS2024_232_D</t>
  </si>
  <si>
    <t>PECHLOIS2024_232_E</t>
  </si>
  <si>
    <t>Na</t>
  </si>
  <si>
    <t>PECHLOIS2024_232_G</t>
  </si>
  <si>
    <t>PECHLOIS2024_232_F</t>
  </si>
  <si>
    <t>Oblada melanura, Serranus scriba</t>
  </si>
  <si>
    <t>soutenir du bord, flotteur</t>
  </si>
  <si>
    <t>PECHLOIS2024_0233</t>
  </si>
  <si>
    <t>PECHLOIS2024_233_A</t>
  </si>
  <si>
    <t>Lithogantus mormyrus</t>
  </si>
  <si>
    <t>PECHLOIS2024_233_B</t>
  </si>
  <si>
    <t>PECHLOIS2024_233_C</t>
  </si>
  <si>
    <t>PECHLOIS2024_233_D</t>
  </si>
  <si>
    <t>PECHLOIS2024_233_E</t>
  </si>
  <si>
    <t>PECHLOIS2024_233_F</t>
  </si>
  <si>
    <t>PECHLOIS2024_0234</t>
  </si>
  <si>
    <t>PECHLOIS2024_234_A</t>
  </si>
  <si>
    <t>PECHLOIS2024_234_B</t>
  </si>
  <si>
    <t>PECHLOIS2024_234_C</t>
  </si>
  <si>
    <t>Coris julis, Serranus scriba, Labrus merula</t>
  </si>
  <si>
    <t>Coris julis, Serranus scriba, Scorpaena scrofa</t>
  </si>
  <si>
    <t>PECHLOIS2024_0235</t>
  </si>
  <si>
    <t>PECHLOIS2024_235_A</t>
  </si>
  <si>
    <t>PECHLOIS2024_235_B</t>
  </si>
  <si>
    <t>PECHLOIS2024_235_C</t>
  </si>
  <si>
    <t xml:space="preserve"> NE</t>
  </si>
  <si>
    <t>Aix_en_provence</t>
  </si>
  <si>
    <t>Nice</t>
  </si>
  <si>
    <t>Graveson</t>
  </si>
  <si>
    <t>Dortan</t>
  </si>
  <si>
    <t>Santa_severa</t>
  </si>
  <si>
    <t>sparides</t>
  </si>
  <si>
    <t>Chelon labrosus, Sarpa salpa</t>
  </si>
  <si>
    <t>Coris julis, Serranus scriba, Spondyliosoma cantharus</t>
  </si>
  <si>
    <t>Coris julis, Serranus scriba, Spondyliosoma cantharus, Boops boops, Serranus cabrilla</t>
  </si>
  <si>
    <t>Coris julis, Serranus scriba, Boops boops, Serranus cabrilla, Trachinus sp., Pagellus erythrinus</t>
  </si>
  <si>
    <t>Saisie : Laure-Hélène Garsi ; Jérémy Simeoni ; Maeva Arcas; Perrine Desvéronnières ; Anouk Laurent; Stephane Bordewie ; Pierre-charles Luzzi / Contrôle : Aurélie ; Jean-Laurent / Validation : Aurélie ; Jean-Laurent</t>
  </si>
  <si>
    <t>"NA"=pas de donnee, "non"=pas d'infration, "maille"=maille non respectée,"min_cons"= maille conseille non respectée, "queue"=queue non coupee, "esp"=espece interdite, "quantite"=quantite limite depassee, "periode"=periode non respectee</t>
  </si>
  <si>
    <t>Nombre de poissons concernés par l'infraction</t>
  </si>
  <si>
    <t>Type d'infraction sur l'espèce renseignée</t>
  </si>
  <si>
    <t>Temps de pêche au moment de l'enquête</t>
  </si>
  <si>
    <t>Temps de pêche estimé, basé sur l'heure de fin indiquée par le pêcheur</t>
  </si>
  <si>
    <t>Labre à 5 tâches</t>
  </si>
  <si>
    <t>PECHLOIS2024_0210</t>
  </si>
  <si>
    <t>PECHLOIS2024_0211</t>
  </si>
  <si>
    <t>PECHLOIS2024_0215</t>
  </si>
  <si>
    <t>PECHLOIS2024_0216</t>
  </si>
  <si>
    <t>PECHLOIS2024_0218</t>
  </si>
  <si>
    <t>PECHLOIS2021_0077_A</t>
  </si>
  <si>
    <t>PECHLOIS2021_0080_A</t>
  </si>
  <si>
    <t>PECHLOIS2021_0081_A</t>
  </si>
  <si>
    <t>PECHLOIS2021_0082_A</t>
  </si>
  <si>
    <t>PECHLOIS2021_0084_A</t>
  </si>
  <si>
    <t>PECHLOIS2021_0085_A</t>
  </si>
  <si>
    <t>PECHLOIS2021_0087_A</t>
  </si>
  <si>
    <t>PECHLOIS2021_0088_A</t>
  </si>
  <si>
    <t>PECHLOIS2021_0089_A</t>
  </si>
  <si>
    <t>PECHLOIS2021_0090_A</t>
  </si>
  <si>
    <t>PECHLOIS2021_0092_A</t>
  </si>
  <si>
    <t>PECHLOIS2021_0094_A</t>
  </si>
  <si>
    <t>PECHLOIS2022_0095_A</t>
  </si>
  <si>
    <t>PECHLOIS2022_0096_A</t>
  </si>
  <si>
    <t>PECHLOIS2022_0097_A</t>
  </si>
  <si>
    <t>PECHLOIS2022_0098_A</t>
  </si>
  <si>
    <t>PECHLOIS2022_0100_A</t>
  </si>
  <si>
    <t>PECHLOIS2022_0101_A</t>
  </si>
  <si>
    <t>PECHLOIS2022_0102_A</t>
  </si>
  <si>
    <t>PECHLOIS2022_0103_A</t>
  </si>
  <si>
    <t>PECHLOIS2022_0104_A</t>
  </si>
  <si>
    <t>PECHLOIS2022_0106_A</t>
  </si>
  <si>
    <t>PECHLOIS2022_0107_A</t>
  </si>
  <si>
    <t>PECHLOIS2022_0108_A</t>
  </si>
  <si>
    <t>PECHLOIS2022_0111_A</t>
  </si>
  <si>
    <t>PECHLOIS2022_0114_A</t>
  </si>
  <si>
    <t>PECHLOIS2022_0115_A</t>
  </si>
  <si>
    <t>PECHLOIS2022_0118_A</t>
  </si>
  <si>
    <t>PECHLOIS2022_0119_A</t>
  </si>
  <si>
    <t>PECHLOIS2022_0121_A</t>
  </si>
  <si>
    <t>PECHLOIS2022_0122_A</t>
  </si>
  <si>
    <t>PECHLOIS2022_0124_A</t>
  </si>
  <si>
    <t>PECHLOIS2022_0125_A</t>
  </si>
  <si>
    <t>PECHLOIS2022_0126_A</t>
  </si>
  <si>
    <t>PECHLOIS2021_0081_B</t>
  </si>
  <si>
    <t>PECHLOIS2021_0082_B</t>
  </si>
  <si>
    <t>PECHLOIS2021_0084_B</t>
  </si>
  <si>
    <t>PECHLOIS2021_0085_B</t>
  </si>
  <si>
    <t>PECHLOIS2021_0088_B</t>
  </si>
  <si>
    <t>PECHLOIS2021_0092_B</t>
  </si>
  <si>
    <t>PECHLOIS2022_0095_B</t>
  </si>
  <si>
    <t>PECHLOIS2022_0096_B</t>
  </si>
  <si>
    <t>PECHLOIS2022_0097_B</t>
  </si>
  <si>
    <t>PECHLOIS2022_0098_B</t>
  </si>
  <si>
    <t>PECHLOIS2022_0100_B</t>
  </si>
  <si>
    <t>PECHLOIS2022_0101_B</t>
  </si>
  <si>
    <t>PECHLOIS2022_0102_B</t>
  </si>
  <si>
    <t>PECHLOIS2022_0103_B</t>
  </si>
  <si>
    <t>PECHLOIS2022_0104_B</t>
  </si>
  <si>
    <t>PECHLOIS2022_0106_B</t>
  </si>
  <si>
    <t>PECHLOIS2022_0107_B</t>
  </si>
  <si>
    <t>PECHLOIS2022_0108_B</t>
  </si>
  <si>
    <t>PECHLOIS2022_0114_B</t>
  </si>
  <si>
    <t>PECHLOIS2022_0115_B</t>
  </si>
  <si>
    <t>PECHLOIS2022_0118_B</t>
  </si>
  <si>
    <t>PECHLOIS2022_0119_B</t>
  </si>
  <si>
    <t>PECHLOIS2022_0121_B</t>
  </si>
  <si>
    <t>PECHLOIS2022_0125_B</t>
  </si>
  <si>
    <t>PECHLOIS2022_0126_B</t>
  </si>
  <si>
    <t>PECHLOIS2022_0096_D</t>
  </si>
  <si>
    <t>PECHLOIS2022_0126_D</t>
  </si>
  <si>
    <t>PECHLOIS2021_0084_C</t>
  </si>
  <si>
    <t>PECHLOIS2021_0085_C</t>
  </si>
  <si>
    <t>PECHLOIS2021_0088_C</t>
  </si>
  <si>
    <t>PECHLOIS2022_0096_C</t>
  </si>
  <si>
    <t>PECHLOIS2022_0098_C</t>
  </si>
  <si>
    <t>PECHLOIS2022_0107_C</t>
  </si>
  <si>
    <t>PECHLOIS2020_0022_B</t>
  </si>
  <si>
    <t>PECHLOIS2022_0097_C</t>
  </si>
  <si>
    <t>PECHLOIS2022_0115_C</t>
  </si>
  <si>
    <t>PECHLOIS2022_0119_C</t>
  </si>
  <si>
    <t>PECHLOIS2022_0126_C</t>
  </si>
  <si>
    <t>calamar</t>
  </si>
  <si>
    <t>PECHLOIS2021_0093_A</t>
  </si>
  <si>
    <t>PECHLOIS2021_0091_A</t>
  </si>
  <si>
    <t>PECHLOIS2021_0093_B</t>
  </si>
  <si>
    <t>PECHLOIS2021_0093_C</t>
  </si>
  <si>
    <t>gambas</t>
  </si>
  <si>
    <t>poulpe</t>
  </si>
  <si>
    <t>calamar, serran</t>
  </si>
  <si>
    <t>sardine, calamar, gambas</t>
  </si>
  <si>
    <t>crevette</t>
  </si>
  <si>
    <t xml:space="preserve">pate a peche </t>
  </si>
  <si>
    <t>calamar, gambas</t>
  </si>
  <si>
    <t>seiche, calamar</t>
  </si>
  <si>
    <t>seiche</t>
  </si>
  <si>
    <t>coquillage</t>
  </si>
  <si>
    <t>moule, crevette</t>
  </si>
  <si>
    <t>bigorno</t>
  </si>
  <si>
    <t>moule, arapede</t>
  </si>
  <si>
    <t>bigorno, bulot</t>
  </si>
  <si>
    <t>calamar, crevette</t>
  </si>
  <si>
    <t>ver</t>
  </si>
  <si>
    <t>crevette, calamar, crabe, ver</t>
  </si>
  <si>
    <t>ver rose</t>
  </si>
  <si>
    <t>goel</t>
  </si>
  <si>
    <t>PECHLOIS2023_0170_D</t>
  </si>
  <si>
    <t>orfi</t>
  </si>
  <si>
    <t>mulet</t>
  </si>
  <si>
    <t>copa, bulot</t>
  </si>
  <si>
    <t>fromage</t>
  </si>
  <si>
    <t>bibi</t>
  </si>
  <si>
    <t>sardine</t>
  </si>
  <si>
    <t>saupe, mulet, crabe</t>
  </si>
  <si>
    <t>ver americain</t>
  </si>
  <si>
    <t>crabe, crevette</t>
  </si>
  <si>
    <t>pain, raisin</t>
  </si>
  <si>
    <t>crevette, calamar</t>
  </si>
  <si>
    <t>saupe</t>
  </si>
  <si>
    <t>crabe, bibi</t>
  </si>
  <si>
    <t>couteau</t>
  </si>
  <si>
    <t>crevette, seiche, calamar</t>
  </si>
  <si>
    <t>crevette, calmar</t>
  </si>
  <si>
    <t>calmar</t>
  </si>
  <si>
    <t>ver, mulet</t>
  </si>
  <si>
    <t>ver, crabe</t>
  </si>
  <si>
    <t>dure vert</t>
  </si>
  <si>
    <t>dure rouge</t>
  </si>
  <si>
    <t>coreen</t>
  </si>
  <si>
    <t>bibi, crabe, amande, calamar</t>
  </si>
  <si>
    <t>crevette, gambas</t>
  </si>
  <si>
    <t>gambas, crevette</t>
  </si>
  <si>
    <t>mulets, saupes</t>
  </si>
  <si>
    <t>severau, chinchard</t>
  </si>
  <si>
    <t>severau</t>
  </si>
  <si>
    <t>serran, calamar, crevette</t>
  </si>
  <si>
    <t>calamar, sardine, crevette</t>
  </si>
  <si>
    <t>sardine, calamar, crevette</t>
  </si>
  <si>
    <t>crevette, moule</t>
  </si>
  <si>
    <t>crevette, supion</t>
  </si>
  <si>
    <t>crevette, maquereau</t>
  </si>
  <si>
    <t>calamar, seiche</t>
  </si>
  <si>
    <t>americain</t>
  </si>
  <si>
    <t>vers, cru</t>
  </si>
  <si>
    <t>flotteur, calee</t>
  </si>
  <si>
    <t xml:space="preserve">flotteur </t>
  </si>
  <si>
    <t>calamar, crevette, sar</t>
  </si>
  <si>
    <t>crabe, amande, calamar</t>
  </si>
  <si>
    <t>Sparus aurata, Eurhynnus alletteratus, Dentex dentex</t>
  </si>
  <si>
    <t xml:space="preserve">sparidae, chapon </t>
  </si>
  <si>
    <t>Seriola dumerili,  Dentex dentex, Dicentrarchus labrax</t>
  </si>
  <si>
    <t>Sparus aurata, Dentex dentex, Diplodus vulgaris</t>
  </si>
  <si>
    <t>Dentex dentex, Dicentrarchus labrax, Lichia amia</t>
  </si>
  <si>
    <t>soupe, Pagellus erythrinus, Serranus cabrilla, Serranus scriba</t>
  </si>
  <si>
    <t>Pagrus pagrus, Spondyliosoma cantharus</t>
  </si>
  <si>
    <t xml:space="preserve">Sphyraena barracuda, Dicentrarchus labrax </t>
  </si>
  <si>
    <t>Sepia officinalis, Loligo vulgaris</t>
  </si>
  <si>
    <t>Sparus aurata, Pagellus erythrinus</t>
  </si>
  <si>
    <t>soupe, toutes</t>
  </si>
  <si>
    <t>Loligo vulgaris, toutes</t>
  </si>
  <si>
    <t xml:space="preserve">Mullus surmuletus, Diplodus sargus, Dicentrarchus labrax </t>
  </si>
  <si>
    <t>Pagellus erythrinus, Diplodus sargus, Serranus cabrilla, Trachinus draco</t>
  </si>
  <si>
    <t xml:space="preserve">Spondyliosoma cantharus, Euthynnus alletteratus </t>
  </si>
  <si>
    <t xml:space="preserve">Diplodus sargus, Labrus sp </t>
  </si>
  <si>
    <t>Diplodus sargus, Coris julis, Serranus scriba</t>
  </si>
  <si>
    <t xml:space="preserve">Coris julis, Serranus scriba, Diplodus sargus </t>
  </si>
  <si>
    <t>Serranus scriba, Trachinus draco</t>
  </si>
  <si>
    <t>Trachinus draco, Pagellus erythrinus, Spondyliosoma cantharus, Scomber scombrus</t>
  </si>
  <si>
    <t>Serranus scriba, Boops boops, Trachurus trachurus</t>
  </si>
  <si>
    <t>Serranus scriba, Coris julis</t>
  </si>
  <si>
    <t xml:space="preserve">Dentex dentex, Spondyliosoma cantharus, </t>
  </si>
  <si>
    <t>Dentex dentex, loligo spp</t>
  </si>
  <si>
    <t xml:space="preserve">Seriola dumerili, Helicolenus dactylopterus </t>
  </si>
  <si>
    <t xml:space="preserve">Loligo spp, Octopus vulgaris </t>
  </si>
  <si>
    <t xml:space="preserve">Serranus cabrilla, Synodus saurus </t>
  </si>
  <si>
    <t>Pagellus erythrinus, Spondyliosoma cantharus</t>
  </si>
  <si>
    <t>Serranus cabrilla, Pagellus erythrinus</t>
  </si>
  <si>
    <t xml:space="preserve">Pagellus erythrinus, Spondyliosoma cantharus </t>
  </si>
  <si>
    <t>Serranus cabrilla, Spondyliosoma cantharus, Labrus mixtus</t>
  </si>
  <si>
    <t>Faux debat peche pro/loisir, trop de tourisme, limitation des quantites</t>
  </si>
  <si>
    <t>"soupe" sauf Serranus, poissons roches</t>
  </si>
  <si>
    <t>Coris julis, Pagellus erythrinus, Diplodus spp</t>
  </si>
  <si>
    <t>Diplodus spp, pagellus erythrinus, "soupe"</t>
  </si>
  <si>
    <t>toutes (depuis la disparition des grandes nacres, plus rien)</t>
  </si>
  <si>
    <t>toutes, Diplodus spp</t>
  </si>
  <si>
    <t>Elargir zones protection forte, Sensibiliser</t>
  </si>
  <si>
    <t>Epinephelus costae, Pomatomus saltatrix, Callinectes sapidus</t>
  </si>
  <si>
    <t>Pomatomus saltatrix, Balistes capriscus</t>
  </si>
  <si>
    <t>Probleme, manque d'implication par les citoyens</t>
  </si>
  <si>
    <t>augmente1, diminue2</t>
  </si>
  <si>
    <t>Interdire ou limiter le Dentex dentex, Reouverture de Epinephelus marginatus sous quotas</t>
  </si>
  <si>
    <t>Serranus cabrilla, Synodus spp, Serranus scriba, Boops boops, Trachurus trachurus, Diplodus annularis</t>
  </si>
  <si>
    <t>Coris julis, Serranus cabrilla, Serranus scriba, Diplodus annularis</t>
  </si>
  <si>
    <t xml:space="preserve">Coris julis, Serranus sciba, Diplodus annularis </t>
  </si>
  <si>
    <t>climat, surpeche</t>
  </si>
  <si>
    <t>toutes, surtout Sparus aurata</t>
  </si>
  <si>
    <t>pollution, chalut</t>
  </si>
  <si>
    <t>grande_s, vous_meme</t>
  </si>
  <si>
    <t>pollution, surpeche</t>
  </si>
  <si>
    <t>Renforcer les contrôles, Sensibiliser</t>
  </si>
  <si>
    <t>Spondyliosoma cantharus, Trachinus radiatus</t>
  </si>
  <si>
    <t>Revoir reglementation, Renforcer les contrôles</t>
  </si>
  <si>
    <t>Revoir reglementation, elargir zones de protection forte</t>
  </si>
  <si>
    <t>quotas, plus de reserve, moins de filets</t>
  </si>
  <si>
    <t>Sphyraena barracuda, Pomatomus saltatrix</t>
  </si>
  <si>
    <t>peche a l'oursin, oursins enNAdessous de la taille minimale mais remis a l'eau lors de l'enquete</t>
  </si>
  <si>
    <t>insuffi, inadapt</t>
  </si>
  <si>
    <t>filets, surpeche</t>
  </si>
  <si>
    <t>Elargir zones de protection forte, Uniformiser reglementation</t>
  </si>
  <si>
    <t>limiter plus de zones, plus de coherence entre la peche loisir et peche professionnelle</t>
  </si>
  <si>
    <t>plus de respect de la part des pecheurs, sensibilisation</t>
  </si>
  <si>
    <t>surpeche, braconnage</t>
  </si>
  <si>
    <t>surpeche, reglementation non respectee avec braconnage</t>
  </si>
  <si>
    <t>Renforcer les contrôles, Sensibiliser, Elargir zones de protection forte</t>
  </si>
  <si>
    <t>plus de controle, plus d'infos, fermeture de zones</t>
  </si>
  <si>
    <t>surfrequentation, taxi boats</t>
  </si>
  <si>
    <t>Relaches, Sarpa salpa, Oblada melanura, Chromis chromis</t>
  </si>
  <si>
    <t>surpeche, pollution, activite humaine</t>
  </si>
  <si>
    <t>Pagellus erythrinus, Serranus cabrilla, Pagellus Bogaraveo</t>
  </si>
  <si>
    <t>pollution, meduses</t>
  </si>
  <si>
    <t>pollution, dechets bateaux, presence importante de meduses</t>
  </si>
  <si>
    <t>Sphyraena barracuda, Synodus saurus</t>
  </si>
  <si>
    <t>filets, braconnage</t>
  </si>
  <si>
    <t>filets peche pro, braconnage</t>
  </si>
  <si>
    <t>Renforcer les contrôles, Elargir zones de protection forte, Revoir reglementation, Sensibiliser</t>
  </si>
  <si>
    <t>plus de controles surtout en peche pro, reserves, quotas, clarification des infos, maille Dentis</t>
  </si>
  <si>
    <t>Spondyliosoma cantharus, Serranus cabrilla</t>
  </si>
  <si>
    <t>Sensibiliser, Renforcer les contrôles, Instaurer des zones pour les plaisanciers</t>
  </si>
  <si>
    <t>plus d'infos, contrôler l'ancrage des bateaux l'ete avec des zones reservees pour les plaisanciers</t>
  </si>
  <si>
    <t>Serranus cabrilla, Serranus scriba, Coris julis</t>
  </si>
  <si>
    <t>Dentex dentex, Serranus cabrilla, Pagellus erythrinus</t>
  </si>
  <si>
    <t>chalut, climat, pression peche</t>
  </si>
  <si>
    <t>chalut, climat, peche aux jiggs</t>
  </si>
  <si>
    <t>limitation a deux Dentis, quotas</t>
  </si>
  <si>
    <t>climat, palangres, filets</t>
  </si>
  <si>
    <t>climat, dereglement des migrations, trop de palangres et filets</t>
  </si>
  <si>
    <t xml:space="preserve">tourisme, pollution, climat, surpeche, Merou </t>
  </si>
  <si>
    <t xml:space="preserve">tourisme et circulation important l'ete, pollution, climat, surpeche, merou </t>
  </si>
  <si>
    <t>Renforcer les contrôles , Elargir zones de protection forte, Revoir reglementation</t>
  </si>
  <si>
    <t>plus de contrôle, plus de reserves, instaurer un quota et maille sur le Denti</t>
  </si>
  <si>
    <t>Sensibiliser, Renforcer les contrôles</t>
  </si>
  <si>
    <t>panneaux informatifs, clarification des infos, contrôle de nuit et sur les routes</t>
  </si>
  <si>
    <t>braconnage, Merou</t>
  </si>
  <si>
    <t>braconnage, fort presence du merou</t>
  </si>
  <si>
    <t>Uniformiser la reglementation, Renforcer les contrôles, Reduire le trafic taxi-boats</t>
  </si>
  <si>
    <t>Remedier au fosse sur la reglementation entre peche pro et loisir (ex, araignees de mer), contrôle de nuit, plus de contrôle dans les reserves, trafic taxi-boats</t>
  </si>
  <si>
    <t>pollution, surpeche, climat</t>
  </si>
  <si>
    <t xml:space="preserve">Recueillir davantage la parole des pecheurs, Elargir zones de protection forte </t>
  </si>
  <si>
    <t>plus d'ecoute aupres des pecheurs, plus de reserves</t>
  </si>
  <si>
    <t xml:space="preserve">pollution, filets </t>
  </si>
  <si>
    <t xml:space="preserve">pollution, filets pecheurs pro trop pres du bord </t>
  </si>
  <si>
    <t>Renforcer les contrôles, Revoir reglementation</t>
  </si>
  <si>
    <t>plus de contrôles et de normes, permis chasse sousNAmarine, contrôle de nuit</t>
  </si>
  <si>
    <t>chalut, filet, tourisme</t>
  </si>
  <si>
    <t>chalutage, tres gros filets, peche des touristes etrangers</t>
  </si>
  <si>
    <t>Renforcer les contrôles, Actions specifiques, Sensibiliser</t>
  </si>
  <si>
    <t>plus de contrôle, reequilibrer population de merous, plus de sensibilisation aupres des touristes, sensibiliser les plus jeunes</t>
  </si>
  <si>
    <t>Octopus vulgaris, Palinuridae, Thunnus thynnus</t>
  </si>
  <si>
    <t>Merou, peche pro</t>
  </si>
  <si>
    <t>surpopulation de merous, pratique peche pro</t>
  </si>
  <si>
    <t>pression peche, tourisme</t>
  </si>
  <si>
    <t>pollution, climat</t>
  </si>
  <si>
    <t>Revoir reglementation, Sensibiliser</t>
  </si>
  <si>
    <t>climat, surpeche, peche pro</t>
  </si>
  <si>
    <t>Pagellus bogaraveo, Conger conger</t>
  </si>
  <si>
    <t>climat, pollution, braconnage</t>
  </si>
  <si>
    <t>climat, pollution, peche illegale merous</t>
  </si>
  <si>
    <t>Pagellus erythrinus, Serranus cabrilla, Pagellus Bogaraveo, Diplodus vulgaris, Serranus cabrilla</t>
  </si>
  <si>
    <t>surpeche, traine, tourisme, braconnage</t>
  </si>
  <si>
    <t>surpeche, traine, bateaux italiens, braconnage, trop de pecheurs de loisir qui viennent avec des glaciaires</t>
  </si>
  <si>
    <t>plus de controles, contrôle bateaux italiens</t>
  </si>
  <si>
    <t>plus de contrôle, surtout les italiens,contrôle la nuit et en soiree</t>
  </si>
  <si>
    <t>Serranus cabrilla, Octopus vulgaris, Spondyliosoma cantharus, Pagrus pagrus</t>
  </si>
  <si>
    <t>surpeche, braconnage, manque sginalisation, tourisme</t>
  </si>
  <si>
    <t>surpeche, braconnage manque sginalisation, taxi_boats</t>
  </si>
  <si>
    <t xml:space="preserve">Sensibiliser, Renforcer les contrôles </t>
  </si>
  <si>
    <t>rajouter singalisation bouee lumineuse a l'entree port StNAFlo où se situe le caisson amarrage des gtos bateaux, contrôle de nuit, patrouille en voiture</t>
  </si>
  <si>
    <t>Serranus cabrilla, Labrus merula, Diplodus annularis, Pagellus erythrinus, Scomber scombrus, Coris julis</t>
  </si>
  <si>
    <t>surpeche, climat, braconnage, tourisme</t>
  </si>
  <si>
    <t xml:space="preserve">surpeche, climat, peche illegale Scandola, trafic l'ete </t>
  </si>
  <si>
    <t>grande_s, mag_spe</t>
  </si>
  <si>
    <t>braconnage, climat</t>
  </si>
  <si>
    <t>pollution, climat, surpeche</t>
  </si>
  <si>
    <t>pollution, climat, surpeche du bord</t>
  </si>
  <si>
    <t>augmenter controles de btraconnages pro et loisir, renforcer sensibilisation</t>
  </si>
  <si>
    <t>braconnage, climat, pollution</t>
  </si>
  <si>
    <t>plus de controles, mailles, quotas</t>
  </si>
  <si>
    <t xml:space="preserve">Revoir reglementation, Renforcer les contrôles, Sensibiliser </t>
  </si>
  <si>
    <t>maille Denti, augmenter les mailles min, peche anguille illegale au port prive de StNAFlo, prevention avec panneaux</t>
  </si>
  <si>
    <t xml:space="preserve">Renforcer les contrôles, Elargir zones de protection forte </t>
  </si>
  <si>
    <t>plus de controles sur les pecheurs italiens, agrandir le primetre du parc</t>
  </si>
  <si>
    <t>braconnage (nuit et zones protegees), changement climatique</t>
  </si>
  <si>
    <t>surpeche, climat, tourisme</t>
  </si>
  <si>
    <t>plus de contrôles de nuit et sur la surpeche, plus de sensibilisation</t>
  </si>
  <si>
    <t>climat, pollution, peche non ciblee</t>
  </si>
  <si>
    <t>Actions specifiques de nettoyage, Sensibiliser</t>
  </si>
  <si>
    <t>nettoyage sites, sensibilisation</t>
  </si>
  <si>
    <t>climat, braconnage</t>
  </si>
  <si>
    <t>sensibilisation, plus de controles</t>
  </si>
  <si>
    <t>surpeche, climat</t>
  </si>
  <si>
    <t>Renforcer les contrôles, limiter pression touristique</t>
  </si>
  <si>
    <t>plus de controles, limitation frequence touristes</t>
  </si>
  <si>
    <t>climat, activite humaine</t>
  </si>
  <si>
    <t>changement de temperatures et autres pressions multiples (mer, homme)</t>
  </si>
  <si>
    <t xml:space="preserve">installer davantage de panneaux (signaletique sur la reglementation), plus de contrôles </t>
  </si>
  <si>
    <t>surpeche, Merou</t>
  </si>
  <si>
    <t>surpeche dans le passe, surprotection du Merou, surpeche du Denti</t>
  </si>
  <si>
    <t>Zones ciblees, systeme protection tournant (type jachere)</t>
  </si>
  <si>
    <t>Pagellus erythrinus, toutes</t>
  </si>
  <si>
    <t>Mais il faut adapter/faire evoluer les tailles, limiter les prises /j/pecheur</t>
  </si>
  <si>
    <t>Protection de site/espece, formation enfants / aquis (ecole)</t>
  </si>
  <si>
    <t>Dentex dentex, Octopus vulgaris</t>
  </si>
  <si>
    <t>Augmenter les tailles de captures, Nb poisson (denti par pecheur/J</t>
  </si>
  <si>
    <t>Augmenter les tailles de captures, Nb poisson par pecheur/J</t>
  </si>
  <si>
    <t>Dentex dentex 1, Seriola dumerili 2</t>
  </si>
  <si>
    <t>grande_s, vous_meme, mag_spe</t>
  </si>
  <si>
    <t>definir une maille pour le Denti, plus de controle du braconnage, plus de suivi notamment entree/sortie des voitures au port de StNAFlo</t>
  </si>
  <si>
    <t>inadapt,insuffi</t>
  </si>
  <si>
    <t>plus de prevention, plus de panneaux signaletiques, information plus claire</t>
  </si>
  <si>
    <t>plus de regles (mailles, especes type)</t>
  </si>
  <si>
    <t>Chapon,Denti,Pagre</t>
  </si>
  <si>
    <t>insuffi, indapt</t>
  </si>
  <si>
    <t>PECHLOIS2021_0042</t>
  </si>
  <si>
    <t>PECHLOIS2021_0043</t>
  </si>
  <si>
    <t>PECHLOIS2021_0044</t>
  </si>
  <si>
    <t>PECHLOIS2021_0045</t>
  </si>
  <si>
    <t>PECHLOIS2021_0047</t>
  </si>
  <si>
    <t>PECHLOIS2021_0048</t>
  </si>
  <si>
    <t>PECHLOIS2021_0049</t>
  </si>
  <si>
    <t>PECHLOIS2021_0050</t>
  </si>
  <si>
    <t>PECHLOIS2021_0051</t>
  </si>
  <si>
    <t>PECHLOIS2021_0052</t>
  </si>
  <si>
    <t>PECHLOIS2021_0055</t>
  </si>
  <si>
    <t>PECHLOIS2021_0056</t>
  </si>
  <si>
    <t>PECHLOIS2021_0057</t>
  </si>
  <si>
    <t>PECHLOIS2021_0058</t>
  </si>
  <si>
    <t>PECHLOIS2021_0059</t>
  </si>
  <si>
    <t>PECHLOIS2021_0060</t>
  </si>
  <si>
    <t>PECHLOIS2021_0061</t>
  </si>
  <si>
    <t>PECHLOIS2021_0063</t>
  </si>
  <si>
    <t>PECHLOIS2021_0064</t>
  </si>
  <si>
    <t>PECHLOIS2021_0065</t>
  </si>
  <si>
    <t>PECHLOIS2021_0066</t>
  </si>
  <si>
    <t>PECHLOIS2021_0067</t>
  </si>
  <si>
    <t>PECHLOIS2021_0069</t>
  </si>
  <si>
    <t>PECHLOIS2021_0070</t>
  </si>
  <si>
    <t>PECHLOIS2021_0071</t>
  </si>
  <si>
    <t>PECHLOIS2021_0072</t>
  </si>
  <si>
    <t>PECHLOIS2021_0075</t>
  </si>
  <si>
    <t>PECHLOIS2021_0077</t>
  </si>
  <si>
    <t>PECHLOIS2021_0080</t>
  </si>
  <si>
    <t>PECHLOIS2021_0081</t>
  </si>
  <si>
    <t>PECHLOIS2021_0082</t>
  </si>
  <si>
    <t>PECHLOIS2021_0084</t>
  </si>
  <si>
    <t>PECHLOIS2021_0085</t>
  </si>
  <si>
    <t>PECHLOIS2021_0087</t>
  </si>
  <si>
    <t>PECHLOIS2021_0088</t>
  </si>
  <si>
    <t>PECHLOIS2021_0046</t>
  </si>
  <si>
    <t>PECHLOIS2021_0053</t>
  </si>
  <si>
    <t>PECHLOIS2021_0054</t>
  </si>
  <si>
    <t>PECHLOIS2021_0062</t>
  </si>
  <si>
    <t>PECHLOIS2021_0068</t>
  </si>
  <si>
    <t>PECHLOIS2021_0073</t>
  </si>
  <si>
    <t>PECHLOIS2021_0074</t>
  </si>
  <si>
    <t>PECHLOIS2021_0076</t>
  </si>
  <si>
    <t>PECHLOIS2021_0078</t>
  </si>
  <si>
    <t>PECHLOIS2021_0079</t>
  </si>
  <si>
    <t>PECHLOIS2021_0083</t>
  </si>
  <si>
    <t>Laure_Helene_GARSI</t>
  </si>
  <si>
    <t>Jeremy_SIMEONI</t>
  </si>
  <si>
    <t>Maeva_ARCAS</t>
  </si>
  <si>
    <t>Perrine_DESVERONNIERES</t>
  </si>
  <si>
    <t>Anouk_LAURENT</t>
  </si>
  <si>
    <t>Maeva_LABEGORRE</t>
  </si>
  <si>
    <t>Maea_LABEGORRE</t>
  </si>
  <si>
    <t>Stephane_BORDEWIE</t>
  </si>
  <si>
    <t>Pierre_Charles_LUZI</t>
  </si>
  <si>
    <t>coefs_allometriques</t>
  </si>
  <si>
    <t>Ce fichier regroupe les 3 bases de données pêche de loisir : "Enquete terrain publique", "Donnees peche du jour" et "Proportion pecheurs enquetes"</t>
  </si>
  <si>
    <t>Pour chaque BDD, une feuille Methadonnées présente la BDD et ses entrées, et une feuille BDD contient les données</t>
  </si>
  <si>
    <t>Une feuille "Donnees_scientifiques" liste les différentes espèces, leur coefficients allométriques, et le pourcentage de respecte des mailles au sein du Parc</t>
  </si>
  <si>
    <t>Ce tableau liste les différentes espèces pour trouver facilement le nom latin lors de la saisie.</t>
  </si>
  <si>
    <t>La partie analyse_respect_maille permet une analyse rapide automatisée pour chaque espèce du pourcentage d'individus sous_maillées à partir des saisies de la feuille "BDD_donnees_peche_du_jour"</t>
  </si>
  <si>
    <t xml:space="preserve"> Les coefficients allométriques permettent le calcul automatisé du poids en fonction de la taille et de l'espèce dans la feuille "BDD_donnees_peche_du_jour"</t>
  </si>
  <si>
    <t xml:space="preserve">1/ Rentrer le numero de l'enquete correspondante dans la colonne "id_sortie" </t>
  </si>
  <si>
    <t>3/  Il reste a remplir les colonnes "zone_stares", "y_lat_DD", "y_lon_DD", "heure_obs", "nb_int", "nb_tot" selon les modalités suivantes</t>
  </si>
  <si>
    <t>2/ Plusieurs colonnes se mettent à jour automatiquement selon les donnees rentrees dans la feuille "BDD_enquete_terrain_publique"</t>
  </si>
  <si>
    <t>1/ Rentrer le numero de la fiche enquête correspondante dans la colonne "fiche_n"</t>
  </si>
  <si>
    <t>4/ Le poids et le CPUE sont calculés automatiquement</t>
  </si>
  <si>
    <t xml:space="preserve">3/ Il reste a remplir les colonnes "mort_app", "viv_app", "tech_util" et "infraction", "infraction_nb", "nom_scien", "nb_ind", "tail_cm" </t>
  </si>
  <si>
    <t>NB : si les colonnes automatisées ne se remplissent pas, pensez à étirer la formule vers le bas</t>
  </si>
  <si>
    <t>IMPORTANT</t>
  </si>
  <si>
    <t>Cette BDD est à remplir uniquement si il y a au moins une prise du pêcheur enquêté</t>
  </si>
  <si>
    <t>2/ Plusieurs colonnes se mettent à jour automatiquement à partir des données rentrées dans la feuille "BDD_enquete_terrain_publique"</t>
  </si>
  <si>
    <t>Saisie : Laure-Hélène Garsi ; Jérémy Simeoni ; Maeva Arcas ; Perrine Desvéronnières ; Anouk Laurent ; Maéva Labegorre ; Stephane Bordewie ; Pierre-charles Luzi / Contrôle : Aurélie Essartier ; Jean-Laurent Massey/ Validation : Aurélie Essartier ; Jean-Laurent Massey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</si>
</sst>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0"/>
    <numFmt numFmtId="166" formatCode="h:mm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 (Corps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/>
  </cellStyleXfs>
  <cellXfs count="2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" fontId="0" fillId="0" borderId="4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20" fontId="8" fillId="0" borderId="4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" fontId="2" fillId="2" borderId="2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center" wrapText="1"/>
    </xf>
    <xf numFmtId="1" fontId="0" fillId="0" borderId="4" xfId="1" applyNumberFormat="1" applyFont="1" applyFill="1" applyBorder="1" applyAlignment="1">
      <alignment horizontal="left"/>
    </xf>
    <xf numFmtId="0" fontId="0" fillId="0" borderId="9" xfId="0" applyBorder="1"/>
    <xf numFmtId="0" fontId="2" fillId="5" borderId="4" xfId="0" applyFont="1" applyFill="1" applyBorder="1" applyAlignment="1">
      <alignment horizontal="center"/>
    </xf>
    <xf numFmtId="0" fontId="0" fillId="5" borderId="0" xfId="0" applyFill="1"/>
    <xf numFmtId="0" fontId="3" fillId="0" borderId="12" xfId="0" applyFont="1" applyBorder="1"/>
    <xf numFmtId="0" fontId="14" fillId="0" borderId="13" xfId="0" applyFont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8" fillId="0" borderId="17" xfId="2" applyFont="1" applyFill="1" applyBorder="1"/>
    <xf numFmtId="0" fontId="0" fillId="0" borderId="18" xfId="0" applyBorder="1" applyAlignment="1">
      <alignment vertical="center" wrapText="1"/>
    </xf>
    <xf numFmtId="15" fontId="0" fillId="0" borderId="18" xfId="0" applyNumberForma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0" fillId="0" borderId="4" xfId="0" applyBorder="1"/>
    <xf numFmtId="0" fontId="8" fillId="0" borderId="4" xfId="0" applyFont="1" applyBorder="1"/>
    <xf numFmtId="0" fontId="11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right"/>
    </xf>
    <xf numFmtId="0" fontId="18" fillId="0" borderId="4" xfId="3" applyFont="1" applyBorder="1" applyAlignment="1">
      <alignment horizontal="right"/>
    </xf>
    <xf numFmtId="11" fontId="0" fillId="0" borderId="4" xfId="0" applyNumberFormat="1" applyBorder="1"/>
    <xf numFmtId="0" fontId="1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7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18" fillId="0" borderId="6" xfId="3" applyFont="1" applyBorder="1" applyAlignment="1">
      <alignment horizontal="right"/>
    </xf>
    <xf numFmtId="0" fontId="2" fillId="5" borderId="6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20" fillId="6" borderId="0" xfId="0" applyFont="1" applyFill="1" applyAlignment="1">
      <alignment vertical="center"/>
    </xf>
    <xf numFmtId="0" fontId="20" fillId="6" borderId="0" xfId="0" applyFont="1" applyFill="1"/>
    <xf numFmtId="14" fontId="0" fillId="0" borderId="4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0" fontId="19" fillId="0" borderId="4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" fontId="8" fillId="0" borderId="2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0" borderId="25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/>
    </xf>
    <xf numFmtId="1" fontId="8" fillId="0" borderId="21" xfId="0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20" fontId="8" fillId="0" borderId="8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166" fontId="0" fillId="0" borderId="4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20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46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0" borderId="0" xfId="0" applyNumberFormat="1" applyAlignment="1">
      <alignment vertical="center"/>
    </xf>
    <xf numFmtId="0" fontId="2" fillId="7" borderId="6" xfId="0" applyFont="1" applyFill="1" applyBorder="1" applyAlignment="1">
      <alignment horizontal="center"/>
    </xf>
    <xf numFmtId="167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18" fillId="7" borderId="6" xfId="3" applyFont="1" applyFill="1" applyBorder="1" applyAlignment="1">
      <alignment horizontal="right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0" fillId="7" borderId="0" xfId="0" applyFill="1"/>
    <xf numFmtId="0" fontId="22" fillId="0" borderId="0" xfId="0" applyFont="1" applyAlignment="1">
      <alignment vertical="center"/>
    </xf>
    <xf numFmtId="0" fontId="22" fillId="0" borderId="0" xfId="0" applyFont="1"/>
    <xf numFmtId="1" fontId="22" fillId="0" borderId="4" xfId="0" applyNumberFormat="1" applyFont="1" applyBorder="1" applyAlignment="1">
      <alignment horizontal="center"/>
    </xf>
    <xf numFmtId="1" fontId="22" fillId="0" borderId="8" xfId="0" applyNumberFormat="1" applyFont="1" applyBorder="1" applyAlignment="1">
      <alignment horizontal="center"/>
    </xf>
    <xf numFmtId="1" fontId="22" fillId="0" borderId="4" xfId="0" applyNumberFormat="1" applyFont="1" applyBorder="1" applyAlignment="1">
      <alignment horizontal="center" vertical="center"/>
    </xf>
    <xf numFmtId="1" fontId="2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5" fontId="0" fillId="0" borderId="4" xfId="0" applyNumberForma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20" fillId="6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</cellXfs>
  <cellStyles count="4">
    <cellStyle name="Lien hypertexte" xfId="2" builtinId="8"/>
    <cellStyle name="Milliers" xfId="1" builtinId="3"/>
    <cellStyle name="Normal" xfId="0" builtinId="0"/>
    <cellStyle name="Normal_Feuil1" xfId="3" xr:uid="{E4A3D477-4979-4348-BBB1-6AC2BB93F76F}"/>
  </cellStyles>
  <dxfs count="51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F48AE-8C62-405A-8FF7-737C01BD524D}" name="Tableau3" displayName="Tableau3" ref="A14:H218" totalsRowShown="0" headerRowDxfId="510">
  <autoFilter ref="A14:H218" xr:uid="{EEB22391-F188-4CF2-AF4A-DAD2250A20E7}"/>
  <tableColumns count="8">
    <tableColumn id="1" xr3:uid="{1F6431C7-A3D4-4B02-A8A1-7A58EC667298}" name="Libellé"/>
    <tableColumn id="2" xr3:uid="{B2A56262-C9C4-4AE8-9609-853E23A2AB14}" name="Contenu"/>
    <tableColumn id="3" xr3:uid="{97859263-C9B1-475C-AC03-92001F93787D}" name="Format"/>
    <tableColumn id="4" xr3:uid="{01C81974-8ED0-413E-A01D-DF8B3B2AC7CB}" name="Unité "/>
    <tableColumn id="5" xr3:uid="{E167EEEB-B99C-4040-863D-556CD25ADB6F}" name="Fourchette de valeur"/>
    <tableColumn id="6" xr3:uid="{8E67CDF8-46DD-4C21-956F-1A2726DEE300}" name="Modalité"/>
    <tableColumn id="7" xr3:uid="{35967DE1-628C-4E46-B4A4-EFAF8812D6F2}" name="Obligatoire"/>
    <tableColumn id="8" xr3:uid="{865034FA-5A6C-4264-BA6E-C6951C6B5A1F}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D7A75-23D5-4AAF-B0D0-0AEEEA9BFA78}" name="Tableau2" displayName="Tableau2" ref="A1:GX699" totalsRowShown="0" headerRowDxfId="509" dataDxfId="507" headerRowBorderDxfId="508" tableBorderDxfId="506">
  <autoFilter ref="A1:GX699" xr:uid="{47C7240A-8DA7-42E6-BEB8-3C2E81115A59}"/>
  <sortState xmlns:xlrd2="http://schemas.microsoft.com/office/spreadsheetml/2017/richdata2" ref="A2:GX440">
    <sortCondition ref="D2"/>
  </sortState>
  <tableColumns count="206">
    <tableColumn id="1" xr3:uid="{E75D5CE8-68DE-4FFD-9235-B0AD8BA32D14}" name="mode_eqt" dataDxfId="505"/>
    <tableColumn id="2" xr3:uid="{DDF20117-FFF9-49CB-A10E-655B88FD6AEE}" name="fiche_n" dataDxfId="504"/>
    <tableColumn id="3" xr3:uid="{01458F38-967F-40F4-A1D6-26F9DC5680D8}" name="id_sortie" dataDxfId="503"/>
    <tableColumn id="4" xr3:uid="{B8DCC6BF-95C9-4042-8DEE-C994EB203BE6}" name="id_obs" dataDxfId="502"/>
    <tableColumn id="5" xr3:uid="{A369C59B-CD17-4DC9-B046-A57AFE1AEBAE}" name="date" dataDxfId="501"/>
    <tableColumn id="6" xr3:uid="{4359886A-301C-4C59-ADCE-2E7E33033C7E}" name="Saisie" dataDxfId="500"/>
    <tableColumn id="7" xr3:uid="{9514C6E5-21FB-4F9A-A503-A0A506BD2399}" name="etat_mer" dataDxfId="499"/>
    <tableColumn id="8" xr3:uid="{9BACFEFE-C8DD-41F0-8CAE-EF54114916ED}" name="temp" dataDxfId="498"/>
    <tableColumn id="9" xr3:uid="{0A270CD5-6478-4312-A927-5DB3002B26DD}" name="force_v" dataDxfId="497"/>
    <tableColumn id="10" xr3:uid="{6F85FACC-7BED-4F8F-AC1F-695752880562}" name="direct_v" dataDxfId="496"/>
    <tableColumn id="11" xr3:uid="{09CCFAB1-0C12-41AA-9245-DF2571902AC1}" name="direct_h" dataDxfId="495"/>
    <tableColumn id="12" xr3:uid="{E96D89EE-0254-4DE5-94F3-733092094D1B}" name="neb" dataDxfId="494"/>
    <tableColumn id="13" xr3:uid="{F098D36C-096C-4190-9A31-092DBF6EE8CF}" name="phase_lune" dataDxfId="493"/>
    <tableColumn id="14" xr3:uid="{7C8514C0-0BD7-4866-A6F8-3AE1AD746FDA}" name="y_lat" dataDxfId="492"/>
    <tableColumn id="15" xr3:uid="{BFF971D7-EF66-4687-96D7-C050CE391502}" name="y_degres" dataDxfId="491"/>
    <tableColumn id="16" xr3:uid="{23818D26-E8DD-4C0A-A54B-E4F310A78E65}" name="y_min_dec" dataDxfId="490"/>
    <tableColumn id="17" xr3:uid="{75C8699C-6B4D-42F9-B978-E9482BCB6A9C}" name="y_lat_DD" dataDxfId="489"/>
    <tableColumn id="18" xr3:uid="{66C2350E-CDC2-43A8-BF15-67201F0A4E11}" name="lat" dataDxfId="488"/>
    <tableColumn id="19" xr3:uid="{79C48B84-455C-410B-A84B-9246BE1EC30A}" name="x_lon" dataDxfId="487"/>
    <tableColumn id="20" xr3:uid="{145DCCAE-C252-4A01-908D-6D624432CDE0}" name="x_degres" dataDxfId="486"/>
    <tableColumn id="21" xr3:uid="{02F9A99D-8889-47FE-BE3C-7ECC4F44369B}" name="x_min_dec" dataDxfId="485"/>
    <tableColumn id="22" xr3:uid="{0729BFD8-D49C-4B88-B03C-E89B22900680}" name="x_lon_DD" dataDxfId="484"/>
    <tableColumn id="208" xr3:uid="{A9E5E029-2BC1-4D4C-A8D9-DB3B3E32C751}" name="mod_peche" dataDxfId="483"/>
    <tableColumn id="209" xr3:uid="{D4BF8AA9-F7A7-452C-8043-549B2D7263DC}" name="prof_m_moyen" dataDxfId="482"/>
    <tableColumn id="210" xr3:uid="{3F0ABB80-9A25-4430-B975-2F4911014B35}" name="nb_pecheur" dataDxfId="481"/>
    <tableColumn id="211" xr3:uid="{6B53518C-BAE2-4930-9ABC-6944A1CA64F1}" name="h_debut" dataDxfId="480"/>
    <tableColumn id="212" xr3:uid="{1AC6665E-C18F-414D-BB5A-0090077D69D9}" name="heure_enq" dataDxfId="479"/>
    <tableColumn id="213" xr3:uid="{D166F2B6-81C9-4F55-8B4D-3E4B243BEC3C}" name="h_fin" dataDxfId="478"/>
    <tableColumn id="25" xr3:uid="{F20FCAB0-CD3B-428C-B049-1F71D33FD3F6}" name="Temps_peche_effectif" dataDxfId="477">
      <calculatedColumnFormula>(Tableau2[[#This Row],[heure_enq]]-Tableau2[[#This Row],[h_debut]])</calculatedColumnFormula>
    </tableColumn>
    <tableColumn id="214" xr3:uid="{A3EA7E76-3CA8-40A6-B489-D31CCFA9926F}" name="Temps_peche_estime" dataDxfId="476">
      <calculatedColumnFormula>Tableau2[[#This Row],[h_fin]]-Tableau2[[#This Row],[h_debut]]</calculatedColumnFormula>
    </tableColumn>
    <tableColumn id="23" xr3:uid="{AD2F1C39-C5C6-45E7-8F49-9207063CAF0C}" name="deb_sortie" dataDxfId="475"/>
    <tableColumn id="24" xr3:uid="{E03CE319-A7FC-4882-AB05-02C1F13C229A}" name="fin_sortie" dataDxfId="474"/>
    <tableColumn id="29" xr3:uid="{753EEA79-89D4-4C56-9395-B292DAFB53E6}" name="obs" dataDxfId="473"/>
    <tableColumn id="30" xr3:uid="{836F15C0-A4E5-44CB-A847-CF7291E3338F}" name="act_peche" dataDxfId="472"/>
    <tableColumn id="31" xr3:uid="{E8770D02-F903-4070-858E-55D409E3F94E}" name="debarq" dataDxfId="471"/>
    <tableColumn id="32" xr3:uid="{BD55C905-BA78-405A-B40B-FDC3838BADCC}" name="commune" dataDxfId="470"/>
    <tableColumn id="33" xr3:uid="{4C6A2C25-ECE2-4BE7-B770-8A6300A4DE19}" name="code_insee" dataDxfId="469"/>
    <tableColumn id="34" xr3:uid="{1EB1C7C1-5AB2-42A4-915B-BEC7E4D13EE4}" name="res_tour" dataDxfId="468"/>
    <tableColumn id="35" xr3:uid="{F85CD93E-45DE-4936-B5B2-1007450F3AD9}" name="pdb" dataDxfId="467"/>
    <tableColumn id="36" xr3:uid="{9EBADCCC-D024-40EB-8635-941A44AE8AC7}" name="csm" dataDxfId="466"/>
    <tableColumn id="37" xr3:uid="{0D9D70AF-8A23-4F97-962C-C637FB74B187}" name="pe" dataDxfId="465"/>
    <tableColumn id="38" xr3:uid="{A8567EA2-34D0-409C-AEAE-712D4F5B25C0}" name="po" dataDxfId="464"/>
    <tableColumn id="39" xr3:uid="{584744C3-1F48-427D-8294-927E7D2DC951}" name="espcib1" dataDxfId="463"/>
    <tableColumn id="40" xr3:uid="{73734B27-8155-4CC1-AA7B-B75E4E1B9C5B}" name="espcib2" dataDxfId="462"/>
    <tableColumn id="41" xr3:uid="{B6DAB175-CC95-4711-8226-4FC77AD274D3}" name="espcib3" dataDxfId="461"/>
    <tableColumn id="42" xr3:uid="{F11DAF22-CC2B-4DC8-85DC-50C19D98B093}" name="z_1" dataDxfId="460"/>
    <tableColumn id="43" xr3:uid="{4B68B073-EF25-4E92-BB7C-53FDD24A258D}" name="z_2" dataDxfId="459"/>
    <tableColumn id="44" xr3:uid="{4CC43BC7-B025-4052-8DCB-EF84A5879BAF}" name="z_3" dataDxfId="458"/>
    <tableColumn id="45" xr3:uid="{CF8935E4-5307-45E9-B577-25EAA44B59A0}" name="z_4" dataDxfId="457"/>
    <tableColumn id="46" xr3:uid="{F6BC488A-6078-4191-AE42-23644AED6DD7}" name="z_6" dataDxfId="456"/>
    <tableColumn id="47" xr3:uid="{73BF9D0F-D5DB-46F6-BE0F-7FC320FB46DF}" name="z_7" dataDxfId="455"/>
    <tableColumn id="48" xr3:uid="{684DEA3E-9016-494A-A4AB-BB0D768F5CDA}" name="z_8" dataDxfId="454"/>
    <tableColumn id="49" xr3:uid="{CA1B5D48-1D4B-4990-828D-2BDB628273ED}" name="z_9" dataDxfId="453"/>
    <tableColumn id="50" xr3:uid="{4A3535BD-9234-4BC0-AC1F-594684EBD93A}" name="z_54" dataDxfId="452"/>
    <tableColumn id="51" xr3:uid="{0097D77F-138B-462E-A72E-A5F830482770}" name="z_55" dataDxfId="451"/>
    <tableColumn id="52" xr3:uid="{8281D60A-8A83-4A54-97A9-A3560F05231F}" name="z_56" dataDxfId="450"/>
    <tableColumn id="53" xr3:uid="{643594E9-99D1-4811-8217-08635A1FB32B}" name="z_57" dataDxfId="449"/>
    <tableColumn id="54" xr3:uid="{3D78BF89-A2A4-4E5A-B57C-134A0DE6AD30}" name="z_58" dataDxfId="448"/>
    <tableColumn id="55" xr3:uid="{6F3EF419-17E9-4842-AE70-6359A9C7F935}" name="z_59" dataDxfId="447"/>
    <tableColumn id="56" xr3:uid="{967EC678-BC12-4E36-8461-2C1C071C7D2F}" name="z_60" dataDxfId="446"/>
    <tableColumn id="57" xr3:uid="{7F1FB4B9-7EC3-46DE-B7B9-A940F6308E6E}" name="z_61" dataDxfId="445"/>
    <tableColumn id="62" xr3:uid="{E3335CA2-7BE5-43D9-AA47-523998054516}" name="esp_cib" dataDxfId="444"/>
    <tableColumn id="63" xr3:uid="{256B8CCF-7127-4F38-8D72-14CA68BA7811}" name="mort_pss" dataDxfId="443"/>
    <tableColumn id="64" xr3:uid="{F66B29F6-D52D-4952-B6C1-6660BF585851}" name="mort_cru" dataDxfId="442"/>
    <tableColumn id="65" xr3:uid="{CD8EBC13-5B97-4336-816A-E6B3042C93AF}" name="mort_mll" dataDxfId="441"/>
    <tableColumn id="66" xr3:uid="{F7ECCF5E-8F44-427E-BF4A-8599D793C907}" name="mort_vers" dataDxfId="440"/>
    <tableColumn id="67" xr3:uid="{E0A1EEB7-8625-40E0-88B8-D77EB0A614F0}" name="mort_esp" dataDxfId="439"/>
    <tableColumn id="68" xr3:uid="{47BB84A9-FC40-4122-B052-68E9982E6EBE}" name="viv_vers" dataDxfId="438"/>
    <tableColumn id="69" xr3:uid="{5B6E85B9-4416-4232-84B3-7EB346D31872}" name="viv_pss" dataDxfId="437"/>
    <tableColumn id="70" xr3:uid="{4E3571AE-11FD-4298-B29B-0FD0EB1AEF67}" name="viv_cru" dataDxfId="436"/>
    <tableColumn id="71" xr3:uid="{C29F2541-9C3F-4F6B-8D31-E727D1BD5B92}" name="viv_moll" dataDxfId="435"/>
    <tableColumn id="72" xr3:uid="{BC72E29E-91C7-4CAB-A718-B4704B434EC4}" name="autre" dataDxfId="434"/>
    <tableColumn id="73" xr3:uid="{EEBFF0E7-AA94-4160-9781-78BBE6731C77}" name="viv_esp" dataDxfId="433"/>
    <tableColumn id="74" xr3:uid="{BD1CCBF8-659D-4730-95AD-B3C6CF45DC44}" name="autre_app" dataDxfId="432"/>
    <tableColumn id="75" xr3:uid="{ADC41F6D-8668-43F0-8D46-3326C9492009}" name="procu_app" dataDxfId="431"/>
    <tableColumn id="76" xr3:uid="{1716EFBB-9DA2-44CC-A2E1-8AA587982A86}" name="agachon" dataDxfId="430"/>
    <tableColumn id="77" xr3:uid="{35198D44-A07D-468F-B47A-E89E857DB611}" name="indienne" dataDxfId="429"/>
    <tableColumn id="78" xr3:uid="{8E5E6178-B722-4A29-B536-9BE8A4D6AA5A}" name="chas_trou" dataDxfId="428"/>
    <tableColumn id="79" xr3:uid="{29B025FC-D5A0-4A9F-8410-057C8CB60844}" name="tra_fond" dataDxfId="427"/>
    <tableColumn id="80" xr3:uid="{F983E151-FA4E-49C6-87CB-0A9D7430BCF6}" name="tra_surf" dataDxfId="426"/>
    <tableColumn id="81" xr3:uid="{501678DC-8F29-4A38-9117-3ACC7434DA2A}" name="pierre" dataDxfId="425"/>
    <tableColumn id="82" xr3:uid="{206A6633-1F6C-47A4-B19C-2DEEAC711034}" name="palangro" dataDxfId="424"/>
    <tableColumn id="83" xr3:uid="{E1E4A2C4-EEB7-4410-B840-E2CA5CB26770}" name="palangre" dataDxfId="423"/>
    <tableColumn id="84" xr3:uid="{A4258138-B52D-41F1-BAB4-472455B23776}" name="nasse" dataDxfId="422"/>
    <tableColumn id="85" xr3:uid="{DB1929D4-0726-4F07-A5AF-88E89AB9CBAC}" name="ligne_m" dataDxfId="421"/>
    <tableColumn id="86" xr3:uid="{909452EF-10A7-4BDC-B3DA-C380228546DE}" name="broume" dataDxfId="420"/>
    <tableColumn id="87" xr3:uid="{4B8A3918-D24E-4B24-81B1-443DC52F7EBC}" name="flotteur" dataDxfId="419"/>
    <tableColumn id="88" xr3:uid="{B0D0CB5F-25C6-4922-9B60-20FD7A25B148}" name="peche_cal" dataDxfId="418"/>
    <tableColumn id="89" xr3:uid="{8EFB4964-F4B3-4944-9BE5-7D8CC2385925}" name="surfcas" dataDxfId="417"/>
    <tableColumn id="90" xr3:uid="{DF3A2AC6-96E9-4255-ACCB-073CCF2E718B}" name="pelote" dataDxfId="416"/>
    <tableColumn id="91" xr3:uid="{6A83DD8F-87DC-4A9C-AC9D-C55A33B36C99}" name="pierre_bd" dataDxfId="415"/>
    <tableColumn id="92" xr3:uid="{AFDA9296-EFC3-459C-8C13-9C72184D95B7}" name="sout_bd" dataDxfId="414"/>
    <tableColumn id="93" xr3:uid="{72E0C5A4-BAB9-4CE3-AEF0-FF34523B2BFD}" name="leurre_tt" dataDxfId="413"/>
    <tableColumn id="94" xr3:uid="{71222A84-9F20-4470-9753-EA252649C733}" name="turlutte" dataDxfId="412"/>
    <tableColumn id="95" xr3:uid="{A844AAC8-6D8C-40B1-8831-C0EC4D613ABC}" name="leur_surf" dataDxfId="411"/>
    <tableColumn id="96" xr3:uid="{13889271-B4D0-41FC-A2A7-0A341D57C4A0}" name="rockfish" dataDxfId="410"/>
    <tableColumn id="97" xr3:uid="{1F202A4B-156C-4855-814F-79276A21EA5E}" name="shad" dataDxfId="409"/>
    <tableColumn id="98" xr3:uid="{B3A4C3D4-53D1-4868-A155-305891CEF85C}" name="shore_jigg" dataDxfId="408"/>
    <tableColumn id="99" xr3:uid="{CA5BBD32-BA2F-49F3-B833-D8103EBFBCFF}" name="jigging" dataDxfId="407"/>
    <tableColumn id="100" xr3:uid="{EE3622EE-0EE2-4672-8FD9-F55E5697E264}" name="tenya" dataDxfId="406"/>
    <tableColumn id="101" xr3:uid="{3AAB8E69-0446-4000-98F9-1DAA78ECABD7}" name="madai" dataDxfId="405"/>
    <tableColumn id="102" xr3:uid="{9EC97E0C-6561-4C8F-93CF-3BA3E3CC37FF}" name="inchiku" dataDxfId="404"/>
    <tableColumn id="103" xr3:uid="{90307E11-01AC-47BF-BE72-77CDC574E674}" name="fireball" dataDxfId="403"/>
    <tableColumn id="104" xr3:uid="{1D262F37-0B29-4466-B953-03A98D551EEA}" name="autre_tech" dataDxfId="402"/>
    <tableColumn id="105" xr3:uid="{9B96C40B-5BE9-4B17-8B83-79D0EC0358E3}" name="prise_jour" dataDxfId="401"/>
    <tableColumn id="106" xr3:uid="{869B8031-2468-4564-85AC-39FD9B0722F5}" name="sexe" dataDxfId="400"/>
    <tableColumn id="107" xr3:uid="{93A71AC2-1774-4E08-9185-1DE322377B7F}" name="age" dataDxfId="399"/>
    <tableColumn id="108" xr3:uid="{DC84695D-9FEC-4888-B6E8-DBAF07898554}" name="age_moyen" dataDxfId="398"/>
    <tableColumn id="109" xr3:uid="{4BAFA563-AA7F-496C-830F-17EE14D85910}" name="cat_pro" dataDxfId="397"/>
    <tableColumn id="110" xr3:uid="{9761F84B-2822-4719-A534-67E70B4ADDE4}" name="act_pro" dataDxfId="396"/>
    <tableColumn id="111" xr3:uid="{AF067271-5632-453F-8567-B8224EE4C893}" name="assoc" dataDxfId="395"/>
    <tableColumn id="112" xr3:uid="{92058282-ED2A-4CEF-B5DA-6E9765B32B3F}" name="nom_asso" dataDxfId="394"/>
    <tableColumn id="113" xr3:uid="{E8C6F19E-E739-4276-B273-936F2EBCB13C}" name="deb_age" dataDxfId="393"/>
    <tableColumn id="114" xr3:uid="{D28F7427-86C7-4FDE-A6EF-1F2444E36F17}" name="temps_parc" dataDxfId="392"/>
    <tableColumn id="115" xr3:uid="{9E2BCAAD-A46E-4757-AFEC-12CA285A2AFB}" name="nb_sort_an" dataDxfId="391"/>
    <tableColumn id="116" xr3:uid="{85650A9F-5DB1-4C6E-B8E4-9224428F8EC7}" name="j" dataDxfId="390"/>
    <tableColumn id="117" xr3:uid="{EE81733B-77BB-4BD2-964F-83DBA73EE772}" name="f" dataDxfId="389"/>
    <tableColumn id="118" xr3:uid="{4F2A3B99-3B9F-4A7C-A5CD-B0F20E31504A}" name="m" dataDxfId="388"/>
    <tableColumn id="119" xr3:uid="{652B86DB-67DE-4D5F-AA88-2B56F1C4A12C}" name="a" dataDxfId="387"/>
    <tableColumn id="120" xr3:uid="{4CB81400-8F98-44E9-8A67-32502A4DFB1C}" name="m2" dataDxfId="386"/>
    <tableColumn id="121" xr3:uid="{211CE04F-DACB-4147-9DBA-938AEAF3A3D3}" name="j3" dataDxfId="385"/>
    <tableColumn id="122" xr3:uid="{24895EAE-8E4B-4AFB-B496-23C8D1E6DDCC}" name="j4" dataDxfId="384"/>
    <tableColumn id="123" xr3:uid="{A3802B25-4135-4C48-9F7E-630CFBBF21EF}" name="a5" dataDxfId="383"/>
    <tableColumn id="124" xr3:uid="{A3D56244-8708-4117-8765-69146500C252}" name="s" dataDxfId="382"/>
    <tableColumn id="125" xr3:uid="{57966170-8786-4664-9BD2-6D484CE95180}" name="o" dataDxfId="381"/>
    <tableColumn id="126" xr3:uid="{D5E927CB-09C7-4A80-A32A-9EE4B08E01CC}" name="n" dataDxfId="380"/>
    <tableColumn id="127" xr3:uid="{EA62A22B-31F8-46F8-AB77-8260CD233031}" name="d" dataDxfId="379"/>
    <tableColumn id="128" xr3:uid="{43BE34AF-2A39-4C81-B66E-6ED1F541F233}" name="niql" dataDxfId="378"/>
    <tableColumn id="129" xr3:uid="{5360B76E-493E-439F-8B67-BB1CC8046B65}" name="vac" dataDxfId="377"/>
    <tableColumn id="130" xr3:uid="{7ED6E641-23C6-43CB-804E-C1396A7DAA37}" name="we" dataDxfId="376"/>
    <tableColumn id="131" xr3:uid="{A6CD7B5C-93D5-4D49-A472-71A2EE6E610B}" name="sem" dataDxfId="375"/>
    <tableColumn id="132" xr3:uid="{1D57E75B-27F6-4EF4-A38A-A9ADDB66DE87}" name="aube" dataDxfId="374"/>
    <tableColumn id="133" xr3:uid="{E2849F7D-01D6-4BE6-B42A-AA94E2754B2F}" name="matin" dataDxfId="373"/>
    <tableColumn id="134" xr3:uid="{8776409E-14EF-49DD-B158-58884831758A}" name="soir" dataDxfId="372"/>
    <tableColumn id="135" xr3:uid="{A8EA417D-DDD7-4922-8DBC-C6E11119203C}" name="crepuscule" dataDxfId="371"/>
    <tableColumn id="136" xr3:uid="{3669C686-19C8-4633-8FE7-903E32332CBE}" name="nuit" dataDxfId="370"/>
    <tableColumn id="137" xr3:uid="{04059087-0CC5-4097-9AAB-DFB28F670BBF}" name="apm" dataDxfId="369"/>
    <tableColumn id="138" xr3:uid="{52EA900B-7800-4678-A218-426128B58FFB}" name="journee" dataDxfId="368"/>
    <tableColumn id="139" xr3:uid="{D2216E81-01D1-4DF8-B852-B0BF2EF0D968}" name="nimp_q" dataDxfId="367"/>
    <tableColumn id="140" xr3:uid="{71E3175D-CBAD-4251-91F7-3F4C77993C97}" name="p_no_kill" dataDxfId="366"/>
    <tableColumn id="141" xr3:uid="{B22C70E8-3ABC-422A-8B6B-47478B571FC2}" name="bag_thon" dataDxfId="365"/>
    <tableColumn id="142" xr3:uid="{3FA00204-1291-4DEB-BBD5-C902BA5A31FA}" name="doursin" dataDxfId="364"/>
    <tableColumn id="143" xr3:uid="{F24BA9F9-866A-4AE3-9E5C-B5BE235BAD15}" name="joursin" dataDxfId="363"/>
    <tableColumn id="144" xr3:uid="{EADCA5FC-0268-4AF9-83E0-C6EF74C70A88}" name="foursin" dataDxfId="362"/>
    <tableColumn id="145" xr3:uid="{EC870899-0A46-47BC-B047-B1D58A61BEC7}" name="moursin" dataDxfId="361"/>
    <tableColumn id="146" xr3:uid="{680A7534-17A4-491B-9BB7-42D106C5263E}" name="aoursin" dataDxfId="360"/>
    <tableColumn id="147" xr3:uid="{CA6F74E1-2C83-46C5-8C5B-ACC5D60445FE}" name="pourc_sem" dataDxfId="359"/>
    <tableColumn id="148" xr3:uid="{D0097A2C-E487-4153-A174-366881F08D74}" name="pourc_we" dataDxfId="358"/>
    <tableColumn id="149" xr3:uid="{62DD2F1F-F22B-403A-8B73-CCCCC2E1B346}" name="pour_jf" dataDxfId="357"/>
    <tableColumn id="150" xr3:uid="{08D228DC-5F5A-4F79-9972-A97DCA746500}" name="nb_sort_an6" dataDxfId="356"/>
    <tableColumn id="151" xr3:uid="{137F9891-FA9A-4A49-BA7B-E409B3EE40F3}" name="dur_sort" dataDxfId="355"/>
    <tableColumn id="152" xr3:uid="{A598B039-CBA1-4BAB-88BD-8850FAD53A97}" name="secteur_po" dataDxfId="354"/>
    <tableColumn id="153" xr3:uid="{A8D9371D-26DA-4FFA-ABF1-B9064520DBED}" name="secteur_po7" dataDxfId="353"/>
    <tableColumn id="154" xr3:uid="{1941F8FE-D036-4C80-8486-5B7AD722401E}" name="douz_jour" dataDxfId="352"/>
    <tableColumn id="155" xr3:uid="{F21CEC9B-9588-4E93-84F5-4C3EC8CB5D32}" name="douz_jour8" dataDxfId="351"/>
    <tableColumn id="156" xr3:uid="{45D5408E-7B32-481E-95AE-E0EA15739392}" name="nb_pech_o" dataDxfId="350"/>
    <tableColumn id="157" xr3:uid="{ED448D90-1C6C-4557-86DA-0BE0E962FDCA}" name="dur_moy_o" dataDxfId="349"/>
    <tableColumn id="158" xr3:uid="{15D48208-0781-4C20-95C0-C6808854BFFE}" name="nb_ours" dataDxfId="348"/>
    <tableColumn id="159" xr3:uid="{9AE15DB8-5115-4589-A43F-B4A101DCF0AE}" name="nb_sous_tail" dataDxfId="347"/>
    <tableColumn id="160" xr3:uid="{FF2B482D-360A-4C34-A692-E23DCF44A437}" name="poss_bat" dataDxfId="346"/>
    <tableColumn id="161" xr3:uid="{FDD9EC54-6B3F-416A-8F9A-B3E48B73FC45}" name="type_bat" dataDxfId="345"/>
    <tableColumn id="162" xr3:uid="{B685B13D-385A-4FC3-8B95-6A180ED0B06F}" name="motor" dataDxfId="344"/>
    <tableColumn id="163" xr3:uid="{2B3D1957-3556-404A-BBCD-728705132799}" name="longueur" dataDxfId="343"/>
    <tableColumn id="164" xr3:uid="{23095A69-5940-4608-9420-99E361FAD037}" name="loca_bat" dataDxfId="342"/>
    <tableColumn id="165" xr3:uid="{53691934-66EE-4E50-BA18-0822A2F409C3}" name="loca_dom" dataDxfId="341"/>
    <tableColumn id="166" xr3:uid="{45BF38F5-8898-4D30-B354-9541E07C8EDF}" name="port_atta" dataDxfId="340"/>
    <tableColumn id="167" xr3:uid="{5B4798FC-4A19-4739-8AAF-B15C7DF601BE}" name="gps" dataDxfId="339"/>
    <tableColumn id="168" xr3:uid="{30D9AFE1-CEAA-42A5-B5A3-0AC4979F44C0}" name="sondeur" dataDxfId="338"/>
    <tableColumn id="169" xr3:uid="{85586E60-93DB-4530-A347-BE93098FFC53}" name="vivier" dataDxfId="337"/>
    <tableColumn id="170" xr3:uid="{12B93F27-D657-4FED-BE96-F26E08614755}" name="table_traçante" dataDxfId="336"/>
    <tableColumn id="171" xr3:uid="{DF2D0954-44AC-45D3-9888-EFFC4B1DEE0B}" name="vire_ligne" dataDxfId="335"/>
    <tableColumn id="172" xr3:uid="{7687216F-6516-496F-957F-3E093392BAE9}" name="autre9" dataDxfId="334"/>
    <tableColumn id="173" xr3:uid="{DE6A7BFC-0746-4CC7-90FF-9896B80F67E4}" name="anc_posid" dataDxfId="333"/>
    <tableColumn id="174" xr3:uid="{6BAAD11C-E80F-4216-8A7A-356FA8674874}" name="dep_pdb" dataDxfId="332"/>
    <tableColumn id="175" xr3:uid="{DAFA011F-670E-48D2-BC35-292C907CDBCF}" name="dep_pe" dataDxfId="331"/>
    <tableColumn id="176" xr3:uid="{2708A2FD-9A83-49E5-8D12-82FD3F7E78D1}" name="dep_csm" dataDxfId="330"/>
    <tableColumn id="177" xr3:uid="{5DC0FC82-1B7E-44EA-BE57-C1BCB882C0AF}" name="dep_po" dataDxfId="329"/>
    <tableColumn id="178" xr3:uid="{06A443B4-A9DD-4330-A020-483C76C36AC6}" name="co_pnmcca" dataDxfId="328"/>
    <tableColumn id="179" xr3:uid="{EA1ABBC0-78C3-4B50-A9AA-AC1EE002568F}" name="zone_pro" dataDxfId="327"/>
    <tableColumn id="180" xr3:uid="{A8A6FADA-BFD6-45FC-A640-33EA1B540AAB}" name="reg_pech_l" dataDxfId="326"/>
    <tableColumn id="181" xr3:uid="{26C7C35D-E785-4EF0-8342-F0AE2F65E1A1}" name="reg_pech_o" dataDxfId="325"/>
    <tableColumn id="182" xr3:uid="{F6FFF1CA-9506-463E-9FF0-8C0434CF1570}" name="sais_pech_o" dataDxfId="324"/>
    <tableColumn id="183" xr3:uid="{9A38B270-DE78-4DF0-AA5F-E8292169E0D1}" name="tail_min_o" dataDxfId="323"/>
    <tableColumn id="184" xr3:uid="{FDF8F0EB-B15E-4371-8F95-71675D886A70}" name="quot_max_o" dataDxfId="322"/>
    <tableColumn id="185" xr3:uid="{7D36091C-7956-4DEA-AFA2-FC917DD73BD7}" name="inf_pech_l" dataDxfId="321"/>
    <tableColumn id="186" xr3:uid="{96D38B86-FFE0-4B36-B590-8C3E767C11B7}" name="avis_mes_l" dataDxfId="320"/>
    <tableColumn id="187" xr3:uid="{DC42AD0D-B55B-4D59-9250-80858E5EA172}" name="avis_mes_o" dataDxfId="319"/>
    <tableColumn id="188" xr3:uid="{0709C2E6-C8E7-4844-90CF-DCBCB9696574}" name="obs_stock_o" dataDxfId="318"/>
    <tableColumn id="189" xr3:uid="{1D1759DD-C61B-41FA-BA11-AC6455FB1605}" name="obs_stock_l" dataDxfId="317"/>
    <tableColumn id="190" xr3:uid="{23EA491C-5322-4923-B381-CE50808013E4}" name="q_esp" dataDxfId="316"/>
    <tableColumn id="191" xr3:uid="{FFD5B3C5-55BD-4282-BD02-F1C945E5C9FA}" name="raison_var" dataDxfId="315"/>
    <tableColumn id="192" xr3:uid="{F5FBD00F-5238-4BD3-B0DE-2161C131F882}" name="comm_rais_var" dataDxfId="314"/>
    <tableColumn id="193" xr3:uid="{3C8F017A-9D80-49ED-BB0A-C84BA950D67A}" name="solu_gest" dataDxfId="313"/>
    <tableColumn id="194" xr3:uid="{DAC18AF6-35EE-4C71-8EC0-A96BB999C9F4}" name="comm_gest" dataDxfId="312"/>
    <tableColumn id="195" xr3:uid="{5040388A-86D4-4085-AEC7-AB46A7AE9FDE}" name="esp_n_ind" dataDxfId="311"/>
    <tableColumn id="196" xr3:uid="{A4C3A74D-7A48-4658-8CF6-9F3023369635}" name="nom_esp_ind" dataDxfId="310"/>
    <tableColumn id="197" xr3:uid="{D74B56F7-0DB3-4905-B057-15DC9D85C0FE}" name="res_alien" dataDxfId="309"/>
    <tableColumn id="198" xr3:uid="{B05CD4B4-A12B-4158-BF50-5456A4E5519E}" name="avis_pnm" dataDxfId="308"/>
    <tableColumn id="199" xr3:uid="{033D9A11-432D-46DC-9944-7DF134DDCB7C}" name="accessibilite" dataDxfId="307"/>
    <tableColumn id="200" xr3:uid="{C2C08472-2B56-4B22-A630-4E82ABD0E03E}" name="proximite" dataDxfId="306"/>
    <tableColumn id="201" xr3:uid="{8378274C-A01A-4A76-B221-FED5D637BCDA}" name="connaissance" dataDxfId="305"/>
    <tableColumn id="202" xr3:uid="{58AE56BD-F025-4467-88BD-5CB0A5CAFB94}" name="recommandation" dataDxfId="304"/>
    <tableColumn id="203" xr3:uid="{F97F3D52-AB5D-4FDB-BB49-EA9ED1868CB7}" name="autre10" dataDxfId="303"/>
    <tableColumn id="204" xr3:uid="{DAE4CD4C-69EC-41E5-AA29-FF837C7F6BA2}" name="abondance" dataDxfId="302"/>
    <tableColumn id="205" xr3:uid="{3DF03A5E-49AD-4F66-86BC-22986030AC76}" name="tranquilite" dataDxfId="301"/>
    <tableColumn id="206" xr3:uid="{8ABF3561-EC6E-4CD8-86BA-BB032837415C}" name="fonds_rech" dataDxfId="30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9CD28-B380-4907-9268-778ADEE5A3AC}" name="Tableau6" displayName="Tableau6" ref="A24:H105" totalsRowShown="0" headerRowDxfId="299" dataDxfId="298">
  <autoFilter ref="A24:H105" xr:uid="{C8ACCE17-4ED6-4C89-A5E6-93E8FC0CDF37}"/>
  <tableColumns count="8">
    <tableColumn id="1" xr3:uid="{5039AC09-A8D6-45F7-BAF6-0D8703C15CE0}" name="Libellé" dataDxfId="297"/>
    <tableColumn id="2" xr3:uid="{0B1963B2-006C-4BDB-9ADF-F4D39D00BCD3}" name="Contenu" dataDxfId="296"/>
    <tableColumn id="3" xr3:uid="{3C4DCDBC-5285-452B-91FC-5E2045F82B64}" name="Format" dataDxfId="295"/>
    <tableColumn id="4" xr3:uid="{A2A2EA63-89B0-4D6F-B510-24C561A66B6E}" name="Unité" dataDxfId="294"/>
    <tableColumn id="5" xr3:uid="{FDDC5581-F58B-4912-87ED-8AF982FAE65C}" name="Fourchette de valeur" dataDxfId="293"/>
    <tableColumn id="6" xr3:uid="{D6C2FE24-8D97-4C18-81E9-A321541ED1BB}" name="Modalités" dataDxfId="292"/>
    <tableColumn id="7" xr3:uid="{0642A73C-32C2-4798-BB24-C6FDDBDD924F}" name="Obligatoire" dataDxfId="291"/>
    <tableColumn id="8" xr3:uid="{EAECECC7-7256-443A-A243-826C74B0F442}" name="Colonne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1C7BA5-F7BB-4C5E-BEAD-A3E7B1B8653A}" name="Tableau1" displayName="Tableau1" ref="A1:AZ834" totalsRowShown="0" headerRowDxfId="290" dataDxfId="288" headerRowBorderDxfId="289" tableBorderDxfId="287">
  <autoFilter ref="A1:AZ834" xr:uid="{D6D4C041-975B-4C00-A8AE-6A04675020AB}"/>
  <sortState xmlns:xlrd2="http://schemas.microsoft.com/office/spreadsheetml/2017/richdata2" ref="A2:AZ435">
    <sortCondition ref="A1:A435"/>
  </sortState>
  <tableColumns count="52">
    <tableColumn id="1" xr3:uid="{01D8D6C8-65FE-4E79-8694-B4267D03CCFD}" name="fiche_n" dataDxfId="286"/>
    <tableColumn id="2" xr3:uid="{F62FBDB5-1D00-4D23-833A-9DA7350B54D0}" name="id_sortie" dataDxfId="285"/>
    <tableColumn id="3" xr3:uid="{77D5CF61-EFAC-417D-A21A-C88FAD917050}" name="id_obs" dataDxfId="284"/>
    <tableColumn id="4" xr3:uid="{A1851578-3901-466C-9BA4-A8DF2B078FD4}" name="date" dataDxfId="283"/>
    <tableColumn id="5" xr3:uid="{EBA82233-ABB1-4BA4-AF2B-54448A7B0DB0}" name="saisie" dataDxfId="282"/>
    <tableColumn id="6" xr3:uid="{8FEEF7AC-664B-40D9-AC8C-7D416B60523C}" name="etat_mer" dataDxfId="281"/>
    <tableColumn id="7" xr3:uid="{772D0482-1B53-40D7-B738-D997E62BD15D}" name="temp" dataDxfId="280"/>
    <tableColumn id="8" xr3:uid="{7516A20E-89FB-4D6D-B30B-65DF3AD3D652}" name="force_vent" dataDxfId="279"/>
    <tableColumn id="9" xr3:uid="{0F483A08-9A10-4F61-879B-711E2AF84118}" name="direct_v" dataDxfId="278"/>
    <tableColumn id="10" xr3:uid="{B8B7B43A-33B6-4057-AB90-99D6C750BC06}" name="direct_h" dataDxfId="277"/>
    <tableColumn id="11" xr3:uid="{6E35B8E1-1326-498D-9859-628B1E8404AD}" name="nebulosite" dataDxfId="276"/>
    <tableColumn id="12" xr3:uid="{299C59A2-2F78-4627-B200-B15E128C6EDD}" name="phase_lune" dataDxfId="275"/>
    <tableColumn id="13" xr3:uid="{863069E6-4FB0-416D-93A8-37D5888040B4}" name="y_lat" dataDxfId="274"/>
    <tableColumn id="14" xr3:uid="{71ED15D1-CCEE-4D59-84C5-2659938306F0}" name="y_degre" dataDxfId="273"/>
    <tableColumn id="15" xr3:uid="{7C085AE1-0992-4F79-B4E5-3F1671EF9198}" name="y_min_dec" dataDxfId="272"/>
    <tableColumn id="16" xr3:uid="{30260AC6-64B7-4ED0-940D-C05C5B1CCC6A}" name="y_lat_DD" dataDxfId="271"/>
    <tableColumn id="17" xr3:uid="{CABAA7E8-3DB2-4F0D-BAED-224AC8D42FA9}" name="lat" dataDxfId="270"/>
    <tableColumn id="18" xr3:uid="{74C5886B-E7C3-4F40-8ECC-103E83B43597}" name="x_lon" dataDxfId="269"/>
    <tableColumn id="19" xr3:uid="{3423E570-6B8C-4EFC-AA8B-FA515F977B38}" name="x_degre" dataDxfId="268"/>
    <tableColumn id="20" xr3:uid="{28F04FEB-9349-45E1-B060-88F85E4C286B}" name="x_min_dec" dataDxfId="267"/>
    <tableColumn id="21" xr3:uid="{111EA9CE-1557-44B5-A578-8156EDB377BF}" name="x_lon_DD" dataDxfId="266"/>
    <tableColumn id="22" xr3:uid="{2679B517-E181-47E9-97B6-B80A69FB70F7}" name="long" dataDxfId="265"/>
    <tableColumn id="23" xr3:uid="{BD3EC08D-87EA-4AEC-ACD1-35453571330D}" name="mod_pech" dataDxfId="264"/>
    <tableColumn id="24" xr3:uid="{B7FF7755-E329-4B4B-AC3F-96659107245E}" name="prof_m" dataDxfId="263"/>
    <tableColumn id="25" xr3:uid="{F159AE3D-1180-4154-BC7C-7EB3E1E0E4F2}" name="nb_pecheur" dataDxfId="262"/>
    <tableColumn id="26" xr3:uid="{65A72ACE-02DB-4462-AB9E-37F623E8C449}" name="heure_deb" dataDxfId="261"/>
    <tableColumn id="27" xr3:uid="{06742A6A-B226-4C02-8955-2ADEAA3BA243}" name="heure_enq" dataDxfId="260"/>
    <tableColumn id="28" xr3:uid="{54D4BE42-7C6C-4BCE-81BA-A8FA2CDA4BF5}" name="heure_fin" dataDxfId="259"/>
    <tableColumn id="29" xr3:uid="{7B647E81-7E0D-4CD8-865D-8134FA50844C}" name="temps_pech_effectif" dataDxfId="258"/>
    <tableColumn id="49" xr3:uid="{1D789356-F325-476B-984A-46E5ACCE087A}" name="temps_peche_estime" dataDxfId="257">
      <calculatedColumnFormula>Tableau1[[#This Row],[heure_fin]]-Tableau1[[#This Row],[heure_deb]]</calculatedColumnFormula>
    </tableColumn>
    <tableColumn id="30" xr3:uid="{8478E667-9039-439E-9ACE-FF4BDF2E9CE0}" name="choix_site" dataDxfId="256"/>
    <tableColumn id="31" xr3:uid="{AFBB73A6-7842-4B54-9261-77E9328CB9D9}" name="fond_rech" dataDxfId="255"/>
    <tableColumn id="32" xr3:uid="{4951A735-0ABF-4077-9887-773AB80A3193}" name="esp_cib" dataDxfId="254"/>
    <tableColumn id="33" xr3:uid="{B1BB1DE3-FF71-4444-A8A8-9C97A89436E6}" name="mort_app" dataDxfId="253"/>
    <tableColumn id="34" xr3:uid="{43437AAF-80D2-478A-B48C-1733190B1D21}" name="mort_esp" dataDxfId="252"/>
    <tableColumn id="35" xr3:uid="{E11FD45D-1B25-43C9-BFA2-0B91AA238D37}" name="viv_app" dataDxfId="251"/>
    <tableColumn id="36" xr3:uid="{A7A8CF3B-2C39-4B0E-9839-3C4F8487FC2C}" name="viv_esp" dataDxfId="250"/>
    <tableColumn id="37" xr3:uid="{D63E9F7F-FCBF-4AB6-9C5F-1C4AB7B01FD7}" name="app_autre" dataDxfId="249">
      <calculatedColumnFormula>INDEX(BDD_enquete_terrain_publique!BV:BV, MATCH(A2, BDD_enquete_terrain_publique!B:B, 0))</calculatedColumnFormula>
    </tableColumn>
    <tableColumn id="38" xr3:uid="{E337A934-9A45-4FA5-BE40-CA56FC6E6588}" name="procu_app" dataDxfId="248"/>
    <tableColumn id="39" xr3:uid="{23856EB6-1A6C-4C63-89DD-307E27A6C68C}" name="tech_util" dataDxfId="247"/>
    <tableColumn id="52" xr3:uid="{8B2B1193-FBD2-45B9-B0A4-ABC50445D9EA}" name="res_tour" dataDxfId="246">
      <calculatedColumnFormula>INDEX(BDD_enquete_terrain_publique!AL:AL, MATCH(A2, BDD_enquete_terrain_publique!B:B, 0))</calculatedColumnFormula>
    </tableColumn>
    <tableColumn id="50" xr3:uid="{8774B7D0-863F-4240-BBDE-78F638DB7F67}" name="infraction" dataDxfId="245"/>
    <tableColumn id="51" xr3:uid="{E78B112D-82D6-48B6-92AE-0F4CDCC0C323}" name="infraction_nb" dataDxfId="244"/>
    <tableColumn id="40" xr3:uid="{AD501914-8223-4B6E-8F94-2B016E1F7C23}" name="nom_scien" dataDxfId="243"/>
    <tableColumn id="41" xr3:uid="{BF9A3842-A103-4A17-A254-E2642D49FBB6}" name="nb_ind" dataDxfId="242"/>
    <tableColumn id="42" xr3:uid="{931A2CA6-7898-4BCE-A550-208F33D9ADD7}" name="tail_cm" dataDxfId="241"/>
    <tableColumn id="43" xr3:uid="{7F5647F5-3704-4049-A1B9-DFD90BB00FE0}" name="poids_g" dataDxfId="240"/>
    <tableColumn id="44" xr3:uid="{FC8362B8-7A66-4FF4-87CC-775644370E39}" name="poids_sor" dataDxfId="239"/>
    <tableColumn id="45" xr3:uid="{1556DC5B-789F-42EC-9C3E-BF83023BC92A}" name="photos" dataDxfId="238"/>
    <tableColumn id="46" xr3:uid="{4ABB03E6-3AE2-421A-B787-5B13A1477BF1}" name="CPUE" dataDxfId="237"/>
    <tableColumn id="47" xr3:uid="{CA964820-3F18-473A-B12A-C843DE06EB88}" name="CPUE total" dataDxfId="236"/>
    <tableColumn id="48" xr3:uid="{182FFB06-5331-422D-80B2-D1C37556BEAC}" name="obs" dataDxfId="2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38EF2-3CD4-45DA-B22D-86B1323CB598}" name="Tableau4" displayName="Tableau4" ref="A21:H48" totalsRowShown="0" headerRowDxfId="234" dataDxfId="232" headerRowBorderDxfId="233" tableBorderDxfId="231" totalsRowBorderDxfId="230">
  <autoFilter ref="A21:H48" xr:uid="{EABE0C5E-2F98-41DC-995B-972212D3D5B5}"/>
  <tableColumns count="8">
    <tableColumn id="1" xr3:uid="{51DE19FB-E62D-46C0-8F08-567AA9134394}" name="Libellé" dataDxfId="229"/>
    <tableColumn id="2" xr3:uid="{0105249D-C753-4181-B5A3-F3B2379AFE40}" name="Contenu" dataDxfId="228"/>
    <tableColumn id="3" xr3:uid="{2C31EB5F-6DE8-419B-934C-9329A4AE819B}" name="Format" dataDxfId="227"/>
    <tableColumn id="4" xr3:uid="{F612BDB9-019D-4ECF-ABE7-407A9FD1F1C6}" name="Unité" dataDxfId="226"/>
    <tableColumn id="5" xr3:uid="{7ED86764-9234-4A6D-B9FC-FD4E2849BD77}" name="Fourchette de valeur" dataDxfId="225"/>
    <tableColumn id="6" xr3:uid="{60478C27-2442-4466-B168-4F13F9A29268}" name="Modalités" dataDxfId="224"/>
    <tableColumn id="7" xr3:uid="{590295B5-0A4E-44A7-AA72-13A6B7EA4F3B}" name="Obligatoire" dataDxfId="223"/>
    <tableColumn id="8" xr3:uid="{32BDF527-19A9-42ED-95AF-C52126250E2F}" name="Commentaire" dataDxfId="22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99B0D3-1AE5-4E33-ADED-2700645FC211}" name="Tableau26" displayName="Tableau26" ref="A1:GU911" totalsRowShown="0" headerRowDxfId="221" dataDxfId="219" headerRowBorderDxfId="220" tableBorderDxfId="218">
  <autoFilter ref="A1:GU911" xr:uid="{D50E7CC0-BA3F-4299-9132-959494B82CC4}"/>
  <tableColumns count="203">
    <tableColumn id="1" xr3:uid="{081CB45F-4962-4D0D-B3F7-742494AA1F9D}" name="id_sortie" dataDxfId="217"/>
    <tableColumn id="2" xr3:uid="{5017053E-6988-44B6-A526-603A3F2B57F9}" name="date" dataDxfId="216"/>
    <tableColumn id="3" xr3:uid="{80B4A987-BB14-4080-9899-8FAC2A5204D0}" name="zone_stares" dataDxfId="215"/>
    <tableColumn id="4" xr3:uid="{81C15DD3-70EC-4823-866C-B9503BE5C9F5}" name="commentaire" dataDxfId="214"/>
    <tableColumn id="5" xr3:uid="{D6544FF3-5D7C-45BE-862A-4861520A535F}" name="etat_mer" dataDxfId="213"/>
    <tableColumn id="6" xr3:uid="{1A1B641C-149B-47C7-B90C-3D5175F487ED}" name="temp" dataDxfId="212"/>
    <tableColumn id="7" xr3:uid="{DB11548D-1708-4216-8D2A-36B046880088}" name="force_v" dataDxfId="211"/>
    <tableColumn id="8" xr3:uid="{CD6A2869-3FB9-44B2-9B97-7AA6BA8B7EA9}" name="direct_v" dataDxfId="210"/>
    <tableColumn id="9" xr3:uid="{FDE96DF8-9917-4C91-884B-7FECE5D4007D}" name="direct_h" dataDxfId="209"/>
    <tableColumn id="10" xr3:uid="{03C96769-C91F-4AF2-8620-0B5F68F9EBF4}" name="neb" dataDxfId="208" dataCellStyle="Milliers"/>
    <tableColumn id="11" xr3:uid="{3F5DA938-BD11-4D49-9CEE-8E9881252A1E}" name="phase_lune" dataDxfId="207"/>
    <tableColumn id="12" xr3:uid="{B129F03E-86DF-4BE0-AD3E-045A83B5544D}" name="y_lat" dataDxfId="206"/>
    <tableColumn id="13" xr3:uid="{6C67EABE-4D8D-4F6E-86B5-F697BC5D46C5}" name="y_degres" dataDxfId="205"/>
    <tableColumn id="14" xr3:uid="{D010BEDC-5C28-453A-AB16-A1CE6C1159A7}" name="y_min_dec" dataDxfId="204"/>
    <tableColumn id="15" xr3:uid="{4AFF87DB-D5F8-418B-8C52-23B6BBCE9F2D}" name="y_lat_DD" dataDxfId="203"/>
    <tableColumn id="16" xr3:uid="{FE423EDF-BB6A-4EDC-B1F4-ABD757CC952C}" name="x_lon" dataDxfId="202"/>
    <tableColumn id="17" xr3:uid="{7FE0B724-6DF1-4B71-BBD7-2478C7010819}" name="x_degres" dataDxfId="201"/>
    <tableColumn id="18" xr3:uid="{9F06809B-96F0-49BF-AF56-08C53BAB451A}" name="x_min_dec" dataDxfId="200"/>
    <tableColumn id="19" xr3:uid="{C05452AA-9BC8-490F-9FC5-892FFB30E3C6}" name="x_lon_DD" dataDxfId="199"/>
    <tableColumn id="20" xr3:uid="{D8A15BA6-817C-4379-BE1C-13755CB2387C}" name="deb_sortie" dataDxfId="198"/>
    <tableColumn id="21" xr3:uid="{C11FD115-A54B-41EE-AB69-7563F6AEC140}" name="fin_sortie" dataDxfId="197"/>
    <tableColumn id="22" xr3:uid="{C4CB8480-594B-43FC-810A-62FC6294E454}" name="mod_peche" dataDxfId="196"/>
    <tableColumn id="23" xr3:uid="{5742D4C7-7D7C-4323-ADE1-C42F4E093966}" name="heure_obs" dataDxfId="195"/>
    <tableColumn id="24" xr3:uid="{ED10EB42-7683-42B4-AABB-C8D3EFE9EA89}" name="nb_int" dataDxfId="194"/>
    <tableColumn id="25" xr3:uid="{E3FFB763-C355-4A6A-9A9F-A15F2D3795F5}" name="nb_tot" dataDxfId="193"/>
    <tableColumn id="26" xr3:uid="{8BFB3331-04B6-47D8-A063-8A2119AFFCF9}" name="nb_pers_regr" dataDxfId="192"/>
    <tableColumn id="27" xr3:uid="{C4B62180-FCC1-47EC-9982-849F64837128}" name="obs" dataDxfId="191"/>
    <tableColumn id="28" xr3:uid="{796DBFA2-9469-466E-9145-A49BB1FE5157}" name="Colonne1" dataDxfId="190"/>
    <tableColumn id="29" xr3:uid="{B2A82542-CF66-4B36-AA5E-CEF7FB4B9F6C}" name="Colonne2" dataDxfId="189"/>
    <tableColumn id="30" xr3:uid="{545A8A18-CC0A-4E05-8F17-3F9593EF0655}" name="Colonne3" dataDxfId="188"/>
    <tableColumn id="31" xr3:uid="{C7BCAAEF-463A-42F8-83E5-FF2055644465}" name="Colonne4" dataDxfId="187"/>
    <tableColumn id="32" xr3:uid="{00A17820-0F29-43C3-A9C0-58418649B78F}" name="Colonne5" dataDxfId="186"/>
    <tableColumn id="33" xr3:uid="{4E08B97D-347E-4D32-A81B-A28454C6A4F3}" name="Colonne6" dataDxfId="185"/>
    <tableColumn id="34" xr3:uid="{EADC2E55-61A9-4619-AC66-63C97AE3C871}" name="Colonne7" dataDxfId="184"/>
    <tableColumn id="35" xr3:uid="{379C2BD0-EC4E-4039-8302-85974178F09E}" name="Colonne8" dataDxfId="183"/>
    <tableColumn id="36" xr3:uid="{8BCCE218-B68B-4561-963F-4D60C495E1E6}" name="Colonne9" dataDxfId="182"/>
    <tableColumn id="37" xr3:uid="{45B352DB-64E4-4C68-AD64-E791CDDFF363}" name="Colonne10" dataDxfId="181"/>
    <tableColumn id="38" xr3:uid="{9E969698-91EA-4304-95A9-7CA0D0659133}" name="Colonne11" dataDxfId="180"/>
    <tableColumn id="39" xr3:uid="{BDA0383D-6C4B-422E-AED8-E1CD6FAE03D0}" name="Colonne12" dataDxfId="179"/>
    <tableColumn id="40" xr3:uid="{14BEA350-58DC-4971-8CC4-24B18749E4DE}" name="Colonne13" dataDxfId="178"/>
    <tableColumn id="41" xr3:uid="{C798F252-8F52-4948-9E36-A573995B34EC}" name="Colonne14" dataDxfId="177"/>
    <tableColumn id="42" xr3:uid="{7CBDC172-A7A2-4C92-B45D-AB7EC44D7A42}" name="Colonne15" dataDxfId="176"/>
    <tableColumn id="43" xr3:uid="{06EE77F5-2BFD-4C1E-91AB-7252E4A92981}" name="Colonne16" dataDxfId="175"/>
    <tableColumn id="44" xr3:uid="{AC24192F-F685-44D5-B199-3E2271457A0B}" name="Colonne17" dataDxfId="174"/>
    <tableColumn id="45" xr3:uid="{7024D3C5-07CA-479E-8674-4908D6BA478F}" name="Colonne18" dataDxfId="173"/>
    <tableColumn id="46" xr3:uid="{0CA9B55D-B693-4686-A7F5-1A1E289F189A}" name="Colonne19" dataDxfId="172"/>
    <tableColumn id="47" xr3:uid="{E8C2D5B0-41C3-4889-BAD8-A250CFE6AA15}" name="Colonne20" dataDxfId="171"/>
    <tableColumn id="48" xr3:uid="{52093915-03E8-4C98-8B40-A670712785D5}" name="Colonne21" dataDxfId="170"/>
    <tableColumn id="49" xr3:uid="{B07555E4-D6E5-4FB6-92B8-F74E61A5C32B}" name="Colonne22" dataDxfId="169"/>
    <tableColumn id="50" xr3:uid="{0D7B5DDD-C310-4AF1-B2FE-934E52152C94}" name="Colonne23" dataDxfId="168"/>
    <tableColumn id="51" xr3:uid="{1ABE356F-B45B-4ED8-B350-AFC9F6216D87}" name="Colonne24" dataDxfId="167"/>
    <tableColumn id="52" xr3:uid="{34B6E96C-B7EE-49DE-85F5-117EE78CEA9E}" name="Colonne25" dataDxfId="166"/>
    <tableColumn id="53" xr3:uid="{6B9CCCBD-3192-4FC7-8EB5-FAA1C4BF0988}" name="Colonne26" dataDxfId="165"/>
    <tableColumn id="54" xr3:uid="{1948A0AE-9A08-4CB6-803F-5ED1029A94AD}" name="Colonne27" dataDxfId="164"/>
    <tableColumn id="55" xr3:uid="{21D54A04-1137-4375-A6ED-9279F0E07763}" name="Colonne28" dataDxfId="163"/>
    <tableColumn id="56" xr3:uid="{829748B2-9895-4311-81F1-D3F0D3A304A2}" name="Colonne29" dataDxfId="162"/>
    <tableColumn id="57" xr3:uid="{F6D475CF-899A-4E62-AD05-073B462E8F2E}" name="Colonne30" dataDxfId="161"/>
    <tableColumn id="58" xr3:uid="{3A459AD8-8192-4E04-80A2-2B6354C5BF06}" name="Colonne31" dataDxfId="160"/>
    <tableColumn id="59" xr3:uid="{DEDB27CB-5095-4EE0-8AB1-E207F1ECFE81}" name="Colonne32" dataDxfId="159"/>
    <tableColumn id="60" xr3:uid="{C1764505-EF1B-4CE7-8F1D-6BDF5229CAD3}" name="Colonne33" dataDxfId="158"/>
    <tableColumn id="61" xr3:uid="{78C9E09C-6DD0-4892-97D5-4C47F155B093}" name="Colonne34" dataDxfId="157"/>
    <tableColumn id="62" xr3:uid="{0FE76CF5-A236-4A11-BF7F-7D739E92D873}" name="Colonne35" dataDxfId="156"/>
    <tableColumn id="63" xr3:uid="{E9851882-7601-46E0-AF1B-9C370FFE7B3D}" name="Colonne36" dataDxfId="155"/>
    <tableColumn id="64" xr3:uid="{569C6FFC-A677-4B7D-9FAC-6A32FCF3F892}" name="Colonne37" dataDxfId="154"/>
    <tableColumn id="65" xr3:uid="{1F775A7B-AE10-43C1-A97F-F6FEC0551092}" name="Colonne38" dataDxfId="153"/>
    <tableColumn id="66" xr3:uid="{A56D3280-0D6E-4841-95C6-A64D2B9E4A6B}" name="Colonne39" dataDxfId="152"/>
    <tableColumn id="67" xr3:uid="{73084F87-FE6D-4ADA-8841-02709CE919AC}" name="Colonne40" dataDxfId="151"/>
    <tableColumn id="68" xr3:uid="{5CB5445D-CC13-4DE3-951D-2511A87B9076}" name="Colonne41" dataDxfId="150"/>
    <tableColumn id="69" xr3:uid="{43D831FD-9818-4602-A263-9086AD9DA8EA}" name="Colonne42" dataDxfId="149"/>
    <tableColumn id="70" xr3:uid="{466A24A2-A7A6-4C33-8946-4ADED1570AD0}" name="Colonne43" dataDxfId="148"/>
    <tableColumn id="71" xr3:uid="{6690A182-5544-424C-A031-383D3E2A6571}" name="Colonne44" dataDxfId="147"/>
    <tableColumn id="72" xr3:uid="{8748BD85-82BD-467B-BF64-010A9D57B9AC}" name="Colonne45" dataDxfId="146"/>
    <tableColumn id="73" xr3:uid="{AC1BD361-9F6E-495B-BAF7-72809862564A}" name="Colonne46" dataDxfId="145"/>
    <tableColumn id="74" xr3:uid="{380FA2AD-3F75-4792-A66F-A004B40CBE99}" name="Colonne47" dataDxfId="144"/>
    <tableColumn id="75" xr3:uid="{3F2BF4E3-1B29-4A67-B95D-F79BA9B39BD3}" name="Colonne48" dataDxfId="143"/>
    <tableColumn id="76" xr3:uid="{E8E6EFE9-C59B-4322-90BE-5492E21EF749}" name="Colonne49" dataDxfId="142"/>
    <tableColumn id="77" xr3:uid="{D770F69E-9364-420D-9187-90E1B6D70B07}" name="Colonne50" dataDxfId="141"/>
    <tableColumn id="78" xr3:uid="{B4FECAF1-3602-4164-BDF9-70C0B228098A}" name="Colonne51" dataDxfId="140"/>
    <tableColumn id="79" xr3:uid="{BDC17F84-0E20-4D4E-A539-B55691E8DA58}" name="Colonne52" dataDxfId="139"/>
    <tableColumn id="80" xr3:uid="{92F5D4F6-60F7-4554-984E-D67BFB72273C}" name="Colonne53" dataDxfId="138"/>
    <tableColumn id="81" xr3:uid="{00A5A837-2982-49C7-9AAD-EB4890F826B6}" name="Colonne54" dataDxfId="137"/>
    <tableColumn id="82" xr3:uid="{EB51B74F-0CE4-4889-8730-6D191277242F}" name="Colonne55" dataDxfId="136"/>
    <tableColumn id="83" xr3:uid="{F5E22758-3159-4A0C-A3AB-C8B963CBCFD0}" name="Colonne56" dataDxfId="135"/>
    <tableColumn id="84" xr3:uid="{2E3C5ADF-5369-40EA-B56A-8A1AA4FE63E4}" name="Colonne57" dataDxfId="134"/>
    <tableColumn id="85" xr3:uid="{8522B6A7-4F4F-4EE8-B7E0-F195E78ECD2C}" name="Colonne58" dataDxfId="133"/>
    <tableColumn id="86" xr3:uid="{744E3464-F426-4C8B-A0BC-38579C0218A0}" name="Colonne59" dataDxfId="132"/>
    <tableColumn id="87" xr3:uid="{6764A838-7BDD-4498-BF0F-CB598E45E28D}" name="Colonne60" dataDxfId="131"/>
    <tableColumn id="88" xr3:uid="{F0D75162-2E56-4F19-A259-1B91F9B9E764}" name="Colonne61" dataDxfId="130"/>
    <tableColumn id="89" xr3:uid="{442A2975-6247-49D9-8958-0BF1450FDE0C}" name="Colonne62" dataDxfId="129"/>
    <tableColumn id="90" xr3:uid="{0BBDE74C-4B0A-43DF-BBFC-922DA13A1F2D}" name="Colonne63" dataDxfId="128"/>
    <tableColumn id="91" xr3:uid="{131DFE3E-C6F6-45F6-B799-CB0C1AF1560A}" name="Colonne64" dataDxfId="127"/>
    <tableColumn id="92" xr3:uid="{56528C58-ACEA-40D0-AE67-61B645E9FA0F}" name="Colonne65" dataDxfId="126"/>
    <tableColumn id="93" xr3:uid="{41D050EF-08A5-4C0B-BF0B-E7DB2C2BF4CA}" name="Colonne66" dataDxfId="125"/>
    <tableColumn id="94" xr3:uid="{46B6CF8B-C4F8-4D8A-9005-3AC5F4EDA245}" name="Colonne67" dataDxfId="124"/>
    <tableColumn id="95" xr3:uid="{20F0EB6F-A4F0-4918-A2E7-A63A11FF2158}" name="Colonne68" dataDxfId="123"/>
    <tableColumn id="96" xr3:uid="{C9BDD053-E472-4103-AC8C-569990B9552C}" name="Colonne69" dataDxfId="122"/>
    <tableColumn id="97" xr3:uid="{F8216625-8169-48C1-BF38-981717558339}" name="Colonne70" dataDxfId="121"/>
    <tableColumn id="98" xr3:uid="{D9701FA2-4041-41D4-8C3B-9D429268D93D}" name="Colonne71" dataDxfId="120"/>
    <tableColumn id="99" xr3:uid="{9310F552-DAC3-4DC9-B1BA-9712A664689D}" name="Colonne72" dataDxfId="119"/>
    <tableColumn id="100" xr3:uid="{60E8D74F-8BA7-47A5-BD4F-001D365B43FE}" name="Colonne73" dataDxfId="118"/>
    <tableColumn id="101" xr3:uid="{7DFBC782-7709-4C83-93BC-9097F3E89B62}" name="Colonne74" dataDxfId="117"/>
    <tableColumn id="102" xr3:uid="{3F9004BB-2399-4B98-A684-A3B758A13EF1}" name="Colonne75" dataDxfId="116"/>
    <tableColumn id="103" xr3:uid="{A86ECD0F-2770-4F73-A1A8-704E37B212B0}" name="Colonne76" dataDxfId="115"/>
    <tableColumn id="104" xr3:uid="{FC31E921-4A02-4B48-93C5-5BBD497135DC}" name="Colonne77" dataDxfId="114"/>
    <tableColumn id="105" xr3:uid="{35AAE2D1-B0F5-4E1C-8BDC-C359BFE9802D}" name="Colonne78" dataDxfId="113"/>
    <tableColumn id="106" xr3:uid="{47B318D1-71A6-443C-86C4-6152C4905603}" name="Colonne79" dataDxfId="112"/>
    <tableColumn id="107" xr3:uid="{C90799A0-9A03-4210-9D92-BF47A604A4EC}" name="Colonne80" dataDxfId="111"/>
    <tableColumn id="108" xr3:uid="{88573F0D-88B0-4BB1-99C0-1B548F2FD7B6}" name="Colonne81" dataDxfId="110"/>
    <tableColumn id="109" xr3:uid="{487F7B1E-A1C7-4A1D-8130-CDD95AE4C93C}" name="Colonne82" dataDxfId="109"/>
    <tableColumn id="110" xr3:uid="{FA12EFC8-E12A-45C3-B49F-4CD7DE31F8E5}" name="Colonne83" dataDxfId="108"/>
    <tableColumn id="111" xr3:uid="{2D38ECE8-9552-4818-BC0E-C7D08BA58DDC}" name="Colonne84" dataDxfId="107"/>
    <tableColumn id="112" xr3:uid="{BE46BA1E-2377-4D05-A8C3-9402C6E99628}" name="Colonne85" dataDxfId="106"/>
    <tableColumn id="113" xr3:uid="{CEAAC0DC-95EF-4C54-B649-D6A5DF6EB8A2}" name="Colonne86" dataDxfId="105"/>
    <tableColumn id="114" xr3:uid="{CC11ECAB-E970-4B93-A759-B5D3EEDCD8CB}" name="Colonne87" dataDxfId="104"/>
    <tableColumn id="115" xr3:uid="{92C7C656-AF87-4F56-90A4-F51C6FD8952D}" name="Colonne88" dataDxfId="103"/>
    <tableColumn id="116" xr3:uid="{79D26B62-976E-48C0-87A9-67D25E8CD888}" name="Colonne89" dataDxfId="102"/>
    <tableColumn id="117" xr3:uid="{D7B5FE5C-A0EF-4132-8AB7-530FA3234C86}" name="Colonne90" dataDxfId="101"/>
    <tableColumn id="118" xr3:uid="{FB5F4816-F15A-414E-B1D7-2BD31ED98754}" name="Colonne91" dataDxfId="100"/>
    <tableColumn id="119" xr3:uid="{506B61D1-D650-43E6-AD02-EF3BA6F3A36A}" name="Colonne92" dataDxfId="99"/>
    <tableColumn id="120" xr3:uid="{BDDC64FD-788A-4BCA-AA8A-DE715DB1B654}" name="Colonne93" dataDxfId="98"/>
    <tableColumn id="121" xr3:uid="{D179CE64-E733-440C-B3F4-37E2E9FF1AA9}" name="Colonne94" dataDxfId="97"/>
    <tableColumn id="122" xr3:uid="{18397394-0F31-479E-8B8A-252B23F5E32C}" name="Colonne95" dataDxfId="96"/>
    <tableColumn id="123" xr3:uid="{9EC31834-CB82-4323-A819-9C2C7080B8C5}" name="Colonne96" dataDxfId="95"/>
    <tableColumn id="124" xr3:uid="{2A8E3A13-749C-4453-8F40-2ECA48FA2C11}" name="Colonne97" dataDxfId="94"/>
    <tableColumn id="125" xr3:uid="{1DDC044B-3533-47C1-9A12-56AEFFF7EC10}" name="Colonne98" dataDxfId="93"/>
    <tableColumn id="126" xr3:uid="{C2E71C69-CF8D-4FC5-AA92-002EFBB1CDC6}" name="Colonne99" dataDxfId="92"/>
    <tableColumn id="127" xr3:uid="{AFE055E4-49F8-46A9-8C68-D01215841A11}" name="Colonne100" dataDxfId="91"/>
    <tableColumn id="128" xr3:uid="{34C4ECEB-CAB5-4582-BC99-81FA0244123D}" name="Colonne101" dataDxfId="90"/>
    <tableColumn id="129" xr3:uid="{4F38F294-8393-4430-A869-5131B8F7CD31}" name="Colonne102" dataDxfId="89"/>
    <tableColumn id="130" xr3:uid="{D371231E-3A56-44CD-AEA8-6DB4296739F0}" name="Colonne103" dataDxfId="88"/>
    <tableColumn id="131" xr3:uid="{E12EAE6E-F9CA-4D6F-A08F-67464E0BBA73}" name="Colonne104" dataDxfId="87"/>
    <tableColumn id="132" xr3:uid="{8C17B6F6-84FA-4F40-B40E-66E2A669E554}" name="Colonne105" dataDxfId="86"/>
    <tableColumn id="133" xr3:uid="{344CD1FA-F896-41CE-B410-B65DD61BBE5A}" name="Colonne106" dataDxfId="85"/>
    <tableColumn id="134" xr3:uid="{645C490D-953F-4148-99CD-528FE351CC65}" name="Colonne107" dataDxfId="84"/>
    <tableColumn id="135" xr3:uid="{FE37F778-49DB-4EB3-9839-77B970DA2542}" name="Colonne108" dataDxfId="83"/>
    <tableColumn id="136" xr3:uid="{6F235BF3-BA1A-40F5-BD10-D334817ECB8B}" name="Colonne109" dataDxfId="82"/>
    <tableColumn id="137" xr3:uid="{C86198A2-8692-49DA-A4EF-9BBBD2E751A8}" name="Colonne110" dataDxfId="81"/>
    <tableColumn id="138" xr3:uid="{1F3B7824-E0A0-4B7D-9EA5-6F54BA7112CA}" name="Colonne111" dataDxfId="80"/>
    <tableColumn id="139" xr3:uid="{49EBAB91-13FA-41D1-B71A-FA363BAB3B32}" name="Colonne112" dataDxfId="79"/>
    <tableColumn id="140" xr3:uid="{0EDAF341-065F-4705-87B9-E84D015B6AEB}" name="Colonne113" dataDxfId="78"/>
    <tableColumn id="141" xr3:uid="{0EBF47AE-7DEE-464A-882A-8970C37EBA62}" name="Colonne114" dataDxfId="77"/>
    <tableColumn id="142" xr3:uid="{62872BBF-1DD0-4919-96BC-14833367FC6F}" name="Colonne115" dataDxfId="76"/>
    <tableColumn id="143" xr3:uid="{DE867F45-36BA-4A63-9551-7F956B334773}" name="Colonne116" dataDxfId="75"/>
    <tableColumn id="144" xr3:uid="{084DD07B-8A26-405F-B89C-55F70E5701D5}" name="Colonne117" dataDxfId="74"/>
    <tableColumn id="145" xr3:uid="{C4C03993-C37A-436D-BC11-61C5E8D6A3EC}" name="Colonne118" dataDxfId="73"/>
    <tableColumn id="146" xr3:uid="{2BC894FC-6B02-462B-9CD1-0FCF3E4B9729}" name="Colonne119" dataDxfId="72"/>
    <tableColumn id="147" xr3:uid="{482B063A-7710-4D17-A7A8-7934B5AE80A5}" name="Colonne120" dataDxfId="71"/>
    <tableColumn id="148" xr3:uid="{F03507FF-B52B-4039-863A-43FCFD47F17E}" name="Colonne121" dataDxfId="70"/>
    <tableColumn id="149" xr3:uid="{AB294529-6982-4B89-8D1B-577942E6033C}" name="Colonne122" dataDxfId="69"/>
    <tableColumn id="150" xr3:uid="{42224A02-8A76-40CE-80B0-6454FFA7673C}" name="Colonne123" dataDxfId="68"/>
    <tableColumn id="151" xr3:uid="{BFB66C4B-21D9-4D87-A3D1-961D9D5E06AF}" name="Colonne124" dataDxfId="67"/>
    <tableColumn id="152" xr3:uid="{906E0D4E-C9F9-467F-99A4-278834A565BF}" name="Colonne125" dataDxfId="66"/>
    <tableColumn id="153" xr3:uid="{3911D448-5171-4512-ABC3-17D64BBAD1FC}" name="Colonne126" dataDxfId="65"/>
    <tableColumn id="154" xr3:uid="{6D8CAA20-FD36-4498-A7A8-74C1E25D6645}" name="Colonne127" dataDxfId="64"/>
    <tableColumn id="155" xr3:uid="{18AFBBBE-2E2C-45DC-8F9D-5DC96A2CADE7}" name="Colonne128" dataDxfId="63"/>
    <tableColumn id="156" xr3:uid="{607CAD96-601E-44B3-BF74-20CFFF9700C4}" name="Colonne129" dataDxfId="62"/>
    <tableColumn id="157" xr3:uid="{C6A40B49-11C1-4DFF-BE21-41EEDE0C70E3}" name="Colonne130" dataDxfId="61"/>
    <tableColumn id="158" xr3:uid="{1311A4D9-F125-4B15-B9B5-53A5C90C6DAB}" name="Colonne131" dataDxfId="60"/>
    <tableColumn id="159" xr3:uid="{D18489AF-82BA-43C9-A8D7-72025C40A745}" name="Colonne132" dataDxfId="59"/>
    <tableColumn id="160" xr3:uid="{26E9B483-70E9-47B5-98C9-051CBFA79B7A}" name="Colonne133" dataDxfId="58"/>
    <tableColumn id="161" xr3:uid="{D1695B0D-63AF-4D10-904B-783384E59BDF}" name="Colonne134" dataDxfId="57"/>
    <tableColumn id="162" xr3:uid="{D9DB4627-B0F8-44F5-96F7-D0DA4ABB46FA}" name="Colonne135" dataDxfId="56"/>
    <tableColumn id="163" xr3:uid="{8BBDB9A3-AD6B-4041-98E5-969F37E38C31}" name="Colonne136" dataDxfId="55"/>
    <tableColumn id="164" xr3:uid="{52805D11-FBEE-479F-9BF8-041C58C55979}" name="Colonne137" dataDxfId="54"/>
    <tableColumn id="165" xr3:uid="{CC9F3535-F738-4AA6-90AC-A04191670014}" name="Colonne138" dataDxfId="53"/>
    <tableColumn id="166" xr3:uid="{F344BFAA-CC22-495B-A329-1FD003224997}" name="Colonne139" dataDxfId="52"/>
    <tableColumn id="167" xr3:uid="{91CFFBCD-BAEF-42B6-888D-AB66B3EB2D04}" name="Colonne140" dataDxfId="51"/>
    <tableColumn id="168" xr3:uid="{7C5041DD-794F-435C-BAC1-C8A6995512A2}" name="Colonne141" dataDxfId="50"/>
    <tableColumn id="169" xr3:uid="{863C65B0-6175-42BA-81E7-2EB518C9A879}" name="Colonne142" dataDxfId="49"/>
    <tableColumn id="170" xr3:uid="{5B539BFD-ADE2-419D-A857-036012E83C79}" name="Colonne143" dataDxfId="48"/>
    <tableColumn id="171" xr3:uid="{5DE31F8B-E275-454E-A995-0AB934C654F3}" name="Colonne144" dataDxfId="47"/>
    <tableColumn id="172" xr3:uid="{B97C84DF-786C-4CCB-98A7-C53EB9459D26}" name="Colonne145" dataDxfId="46"/>
    <tableColumn id="173" xr3:uid="{166FC5AC-C1BE-47C2-AE6A-C6CC554A6CC2}" name="Colonne146" dataDxfId="45"/>
    <tableColumn id="174" xr3:uid="{52A9DC29-E309-4552-BC4F-0D6EAB6C1F9E}" name="Colonne147" dataDxfId="44"/>
    <tableColumn id="175" xr3:uid="{6EFF8164-5EBA-4E0D-932B-E5762C8B4041}" name="Colonne148" dataDxfId="43"/>
    <tableColumn id="176" xr3:uid="{F6DE3A8E-644A-41B5-AFFA-2152BCA2CB8E}" name="Colonne149" dataDxfId="42"/>
    <tableColumn id="177" xr3:uid="{5D727BEE-4538-44E7-893F-3C769C3F5A8E}" name="Colonne150" dataDxfId="41"/>
    <tableColumn id="178" xr3:uid="{6983FD82-DF76-4F2E-BA45-0940525F1A3D}" name="Colonne151" dataDxfId="40"/>
    <tableColumn id="179" xr3:uid="{C319C118-00CF-4EE2-8570-2E6B1B5D2735}" name="Colonne152" dataDxfId="39"/>
    <tableColumn id="180" xr3:uid="{3BBD23A0-05B7-4D7F-B79E-D777212CDC07}" name="Colonne153" dataDxfId="38"/>
    <tableColumn id="181" xr3:uid="{B78429BF-1206-4B9D-8DF7-76A569B7960D}" name="Colonne154" dataDxfId="37"/>
    <tableColumn id="182" xr3:uid="{6039857F-60C4-4A76-8C55-F8EED2B2C6BE}" name="Colonne155" dataDxfId="36"/>
    <tableColumn id="183" xr3:uid="{38BF8BE7-814D-4107-A3A9-66D9CA0AD272}" name="Colonne156" dataDxfId="35"/>
    <tableColumn id="184" xr3:uid="{18D3CB39-8CB3-4061-86E0-B46412913ED4}" name="Colonne157" dataDxfId="34"/>
    <tableColumn id="185" xr3:uid="{0FEFEA7C-601B-453F-8A08-0892981052DC}" name="Colonne158" dataDxfId="33"/>
    <tableColumn id="186" xr3:uid="{002ECC63-672E-4ECF-B885-7DC60102F513}" name="Colonne159" dataDxfId="32"/>
    <tableColumn id="187" xr3:uid="{32D4F38C-4449-4A17-9DF2-269428F40BF6}" name="Colonne160" dataDxfId="31"/>
    <tableColumn id="188" xr3:uid="{644BAB82-5C22-4A38-9228-C5EE762470A0}" name="Colonne161" dataDxfId="30"/>
    <tableColumn id="189" xr3:uid="{BAA451E9-EF9E-491E-9A4F-C50D3B0AB7D2}" name="Colonne162" dataDxfId="29"/>
    <tableColumn id="190" xr3:uid="{0C498EA6-A7C3-403E-9051-7D13CC1E8FAD}" name="Colonne163" dataDxfId="28"/>
    <tableColumn id="191" xr3:uid="{BF618476-22C1-46C5-8957-9493D934E79D}" name="Colonne164" dataDxfId="27"/>
    <tableColumn id="192" xr3:uid="{00FFC9D2-7C3A-471A-949A-3C5C27EF2D19}" name="Colonne165" dataDxfId="26"/>
    <tableColumn id="193" xr3:uid="{A632D9B4-1CDB-41B5-ACC9-63392B0DAC70}" name="Colonne166" dataDxfId="25"/>
    <tableColumn id="194" xr3:uid="{677F86C5-596A-445B-B3B9-95D733437B75}" name="Colonne167" dataDxfId="24"/>
    <tableColumn id="195" xr3:uid="{A2B1908B-AEDC-48EE-99FA-A66EC43B6D97}" name="Colonne168" dataDxfId="23"/>
    <tableColumn id="196" xr3:uid="{2F06D7FE-917C-4786-A231-2D5E639D7CB3}" name="Colonne169" dataDxfId="22"/>
    <tableColumn id="197" xr3:uid="{0BD5CD1D-18DF-41E1-A7AE-F096312916FC}" name="Colonne170" dataDxfId="21"/>
    <tableColumn id="198" xr3:uid="{932747E3-F087-4A17-BDB7-1282AD5D83A8}" name="Colonne171" dataDxfId="20"/>
    <tableColumn id="199" xr3:uid="{FB053539-5730-4D7F-B648-5D9006BE8FBD}" name="Colonne172" dataDxfId="19"/>
    <tableColumn id="200" xr3:uid="{735D31EE-51DE-464A-B071-D68F4FAC510B}" name="Colonne173" dataDxfId="18"/>
    <tableColumn id="201" xr3:uid="{5E1A9508-CA10-497B-AE29-102A964E1B47}" name="Colonne174" dataDxfId="17"/>
    <tableColumn id="202" xr3:uid="{85C568CC-7911-4FC1-B3AE-3E7577BF1F09}" name="Colonne175" dataDxfId="16"/>
    <tableColumn id="203" xr3:uid="{24F25E47-BBB0-44BB-8017-3233781F9F94}" name="Colonne176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6CE004-24C2-4376-9BCB-2984F64231C0}" name="Tableau7" displayName="Tableau7" ref="A7:H177" headerRowCount="0" totalsRowShown="0" headerRowBorderDxfId="14" tableBorderDxfId="13" totalsRowBorderDxfId="12">
  <sortState xmlns:xlrd2="http://schemas.microsoft.com/office/spreadsheetml/2017/richdata2" ref="A7:H177">
    <sortCondition ref="B7"/>
  </sortState>
  <tableColumns count="8">
    <tableColumn id="1" xr3:uid="{82BE20C2-EA98-4EA9-85B3-1D492554F928}" name="Colonne1" headerRowDxfId="11" dataDxfId="10"/>
    <tableColumn id="2" xr3:uid="{D23A6E01-F7BD-46F5-BF6A-A0EC69338D94}" name="Colonne2" headerRowDxfId="9"/>
    <tableColumn id="3" xr3:uid="{52618382-2923-444E-A7D5-2F3928A0B734}" name="Colonne3" headerRowDxfId="8" dataDxfId="7"/>
    <tableColumn id="4" xr3:uid="{8D9E3949-3B6F-4730-A502-7262632F907E}" name="Colonne4" headerRowDxfId="6" dataDxfId="5"/>
    <tableColumn id="8" xr3:uid="{AC307F1B-8360-49AC-A86B-06DB1C228ED6}" name="Colonne8" headerRowDxfId="4" dataDxfId="3"/>
    <tableColumn id="5" xr3:uid="{5EFF1E3A-3913-41D7-93D6-C6DC5836BFCC}" name="Colonne5" dataDxfId="2">
      <calculatedColumnFormula>IFERROR(SUMIFS(BDD_donnees_peche_du_jour!AS:AS,BDD_donnees_peche_du_jour!AR:AR, Tableau7[[#This Row],[Colonne1]]),0)</calculatedColumnFormula>
    </tableColumn>
    <tableColumn id="6" xr3:uid="{2CD29E80-7917-475E-9E51-D1AD15F79EF1}" name="Colonne6" dataDxfId="1">
      <calculatedColumnFormula>IFERROR(SUMIFS(BDD_donnees_peche_du_jour!AQ:AQ,BDD_donnees_peche_du_jour!AR:AR, Tableau7[[#This Row],[Colonne1]]),0)</calculatedColumnFormula>
    </tableColumn>
    <tableColumn id="7" xr3:uid="{C1EC52C7-EE5E-4B3F-8784-35C2E4B55D5A}" name="Colonne7" dataDxfId="0">
      <calculatedColumnFormula>ROUND(Tableau7[[#This Row],[Colonne6]]/Tableau7[[#This Row],[Colonne5]]*100,1)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ris.ffessm.fr/Especes/Serranus-scriba-Serran-ecriture-1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4F08-E38E-49EA-8784-6F57BFCBC2C5}">
  <dimension ref="A1:K5"/>
  <sheetViews>
    <sheetView workbookViewId="0">
      <selection activeCell="E7" sqref="E7"/>
    </sheetView>
  </sheetViews>
  <sheetFormatPr baseColWidth="10" defaultRowHeight="14.5"/>
  <sheetData>
    <row r="1" spans="1:11">
      <c r="A1" s="189" t="s">
        <v>3900</v>
      </c>
    </row>
    <row r="2" spans="1:11">
      <c r="A2" s="189"/>
    </row>
    <row r="3" spans="1:11">
      <c r="A3" s="189" t="s">
        <v>3901</v>
      </c>
    </row>
    <row r="5" spans="1:11">
      <c r="A5" s="203" t="s">
        <v>3902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</row>
  </sheetData>
  <mergeCells count="1"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6D5C-5977-45FB-8FA9-F6EDD73D8500}">
  <dimension ref="A1:O218"/>
  <sheetViews>
    <sheetView topLeftCell="A80" workbookViewId="0">
      <selection activeCell="A87" sqref="A87"/>
    </sheetView>
  </sheetViews>
  <sheetFormatPr baseColWidth="10" defaultRowHeight="14.5"/>
  <cols>
    <col min="1" max="1" width="35.453125" customWidth="1"/>
    <col min="2" max="2" width="103.81640625" customWidth="1"/>
    <col min="3" max="3" width="15.453125" customWidth="1"/>
    <col min="4" max="4" width="28.6328125" customWidth="1"/>
    <col min="5" max="5" width="19.6328125" customWidth="1"/>
    <col min="6" max="6" width="98.81640625" customWidth="1"/>
    <col min="7" max="7" width="11.90625" customWidth="1"/>
    <col min="8" max="8" width="29.90625" customWidth="1"/>
  </cols>
  <sheetData>
    <row r="1" spans="1:15">
      <c r="A1" s="206" t="s">
        <v>2037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</row>
    <row r="2" spans="1:15">
      <c r="A2" s="14" t="s">
        <v>2038</v>
      </c>
      <c r="B2" s="204" t="s">
        <v>2039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ht="18.649999999999999" customHeight="1">
      <c r="A3" s="14" t="s">
        <v>2040</v>
      </c>
      <c r="B3" s="208" t="s">
        <v>2041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>
      <c r="A4" s="14" t="s">
        <v>2042</v>
      </c>
      <c r="B4" s="204" t="s">
        <v>2043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</row>
    <row r="5" spans="1:15">
      <c r="A5" s="14" t="s">
        <v>2044</v>
      </c>
      <c r="B5" s="204" t="s">
        <v>2045</v>
      </c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</row>
    <row r="6" spans="1:15" ht="17.5">
      <c r="A6" s="14" t="s">
        <v>2046</v>
      </c>
      <c r="B6" s="204" t="s">
        <v>2047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</row>
    <row r="7" spans="1:15" ht="28.25" customHeight="1">
      <c r="A7" s="14" t="s">
        <v>2048</v>
      </c>
      <c r="B7" s="208" t="s">
        <v>2049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</row>
    <row r="8" spans="1:15">
      <c r="A8" s="14" t="s">
        <v>2050</v>
      </c>
      <c r="B8" s="204" t="s">
        <v>2051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</row>
    <row r="9" spans="1:15">
      <c r="A9" s="14" t="s">
        <v>2052</v>
      </c>
      <c r="B9" s="204" t="s">
        <v>3916</v>
      </c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</row>
    <row r="10" spans="1:15">
      <c r="A10" s="14" t="s">
        <v>2053</v>
      </c>
      <c r="B10" s="205">
        <v>45400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</row>
    <row r="11" spans="1:15">
      <c r="A11" s="15" t="s">
        <v>2054</v>
      </c>
      <c r="B11" s="207" t="s">
        <v>2055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</row>
    <row r="14" spans="1:15">
      <c r="A14" s="50" t="s">
        <v>2671</v>
      </c>
      <c r="B14" s="50" t="s">
        <v>2672</v>
      </c>
      <c r="C14" s="50" t="s">
        <v>2673</v>
      </c>
      <c r="D14" s="50" t="s">
        <v>2674</v>
      </c>
      <c r="E14" s="50" t="s">
        <v>2675</v>
      </c>
      <c r="F14" s="50" t="s">
        <v>2676</v>
      </c>
      <c r="G14" s="50" t="s">
        <v>2677</v>
      </c>
      <c r="H14" s="50" t="s">
        <v>2678</v>
      </c>
    </row>
    <row r="15" spans="1:15">
      <c r="A15" t="s">
        <v>0</v>
      </c>
      <c r="B15" t="s">
        <v>2681</v>
      </c>
      <c r="C15" t="s">
        <v>2682</v>
      </c>
      <c r="D15" t="s">
        <v>1270</v>
      </c>
      <c r="E15" t="s">
        <v>1270</v>
      </c>
      <c r="F15" t="s">
        <v>2683</v>
      </c>
      <c r="G15" t="s">
        <v>223</v>
      </c>
    </row>
    <row r="16" spans="1:15">
      <c r="A16" t="s">
        <v>1</v>
      </c>
      <c r="B16" t="s">
        <v>2679</v>
      </c>
      <c r="C16" t="s">
        <v>2680</v>
      </c>
      <c r="D16" t="s">
        <v>1270</v>
      </c>
      <c r="E16" t="s">
        <v>1270</v>
      </c>
      <c r="F16" t="s">
        <v>1270</v>
      </c>
      <c r="G16" t="s">
        <v>223</v>
      </c>
    </row>
    <row r="17" spans="1:8">
      <c r="A17" t="s">
        <v>2</v>
      </c>
      <c r="B17" t="s">
        <v>2684</v>
      </c>
      <c r="C17" t="s">
        <v>2685</v>
      </c>
      <c r="D17" t="s">
        <v>1270</v>
      </c>
      <c r="E17" t="s">
        <v>1270</v>
      </c>
      <c r="F17" t="s">
        <v>1270</v>
      </c>
      <c r="G17" t="s">
        <v>223</v>
      </c>
    </row>
    <row r="18" spans="1:8">
      <c r="A18" t="s">
        <v>3</v>
      </c>
      <c r="B18" t="s">
        <v>2686</v>
      </c>
      <c r="C18" t="s">
        <v>2685</v>
      </c>
      <c r="D18" t="s">
        <v>1270</v>
      </c>
      <c r="E18" t="s">
        <v>1270</v>
      </c>
      <c r="F18" t="s">
        <v>1270</v>
      </c>
      <c r="G18" t="s">
        <v>223</v>
      </c>
    </row>
    <row r="19" spans="1:8">
      <c r="A19" t="s">
        <v>4</v>
      </c>
      <c r="B19" t="s">
        <v>2687</v>
      </c>
      <c r="C19" t="s">
        <v>2688</v>
      </c>
      <c r="D19" t="s">
        <v>2689</v>
      </c>
      <c r="E19" t="s">
        <v>1270</v>
      </c>
      <c r="F19" t="s">
        <v>1270</v>
      </c>
      <c r="G19" t="s">
        <v>223</v>
      </c>
    </row>
    <row r="20" spans="1:8">
      <c r="A20" t="s">
        <v>27</v>
      </c>
      <c r="B20" t="s">
        <v>2690</v>
      </c>
      <c r="C20" t="s">
        <v>2691</v>
      </c>
      <c r="D20" t="s">
        <v>2692</v>
      </c>
      <c r="E20" t="s">
        <v>1270</v>
      </c>
      <c r="F20" t="s">
        <v>1270</v>
      </c>
      <c r="G20" t="s">
        <v>223</v>
      </c>
    </row>
    <row r="21" spans="1:8">
      <c r="A21" t="s">
        <v>17</v>
      </c>
      <c r="B21" t="s">
        <v>2693</v>
      </c>
      <c r="C21" t="s">
        <v>2680</v>
      </c>
      <c r="D21" t="s">
        <v>2694</v>
      </c>
      <c r="E21" t="s">
        <v>1270</v>
      </c>
      <c r="F21" t="s">
        <v>1270</v>
      </c>
      <c r="G21" t="s">
        <v>222</v>
      </c>
    </row>
    <row r="22" spans="1:8">
      <c r="A22" t="s">
        <v>13</v>
      </c>
      <c r="B22" t="s">
        <v>2695</v>
      </c>
      <c r="C22" t="s">
        <v>2696</v>
      </c>
      <c r="D22" t="s">
        <v>2697</v>
      </c>
      <c r="E22" t="s">
        <v>1270</v>
      </c>
      <c r="F22" t="s">
        <v>1270</v>
      </c>
      <c r="G22" t="s">
        <v>223</v>
      </c>
    </row>
    <row r="23" spans="1:8">
      <c r="A23" t="s">
        <v>2203</v>
      </c>
      <c r="B23" t="s">
        <v>2698</v>
      </c>
      <c r="C23" t="s">
        <v>2696</v>
      </c>
      <c r="D23" t="s">
        <v>2699</v>
      </c>
      <c r="F23" t="s">
        <v>1270</v>
      </c>
      <c r="G23" t="s">
        <v>223</v>
      </c>
    </row>
    <row r="24" spans="1:8">
      <c r="A24" t="s">
        <v>15</v>
      </c>
      <c r="B24" t="s">
        <v>2700</v>
      </c>
      <c r="C24" t="s">
        <v>2696</v>
      </c>
      <c r="D24" t="s">
        <v>2701</v>
      </c>
      <c r="F24" t="s">
        <v>1270</v>
      </c>
      <c r="G24" t="s">
        <v>223</v>
      </c>
    </row>
    <row r="25" spans="1:8">
      <c r="A25" t="s">
        <v>16</v>
      </c>
      <c r="B25" t="s">
        <v>2702</v>
      </c>
      <c r="C25" t="s">
        <v>2696</v>
      </c>
      <c r="D25" t="s">
        <v>2703</v>
      </c>
      <c r="F25" t="s">
        <v>1270</v>
      </c>
      <c r="G25" t="s">
        <v>223</v>
      </c>
      <c r="H25" t="s">
        <v>2704</v>
      </c>
    </row>
    <row r="26" spans="1:8">
      <c r="A26" t="s">
        <v>18</v>
      </c>
      <c r="B26" t="s">
        <v>2705</v>
      </c>
      <c r="C26" t="s">
        <v>2696</v>
      </c>
      <c r="D26" t="s">
        <v>2697</v>
      </c>
      <c r="E26" t="s">
        <v>1270</v>
      </c>
      <c r="F26" t="s">
        <v>1270</v>
      </c>
      <c r="G26" t="s">
        <v>223</v>
      </c>
    </row>
    <row r="27" spans="1:8">
      <c r="A27" t="s">
        <v>2204</v>
      </c>
      <c r="B27" t="s">
        <v>2706</v>
      </c>
      <c r="C27" t="s">
        <v>2696</v>
      </c>
      <c r="D27" t="s">
        <v>2699</v>
      </c>
      <c r="F27" t="s">
        <v>1270</v>
      </c>
      <c r="G27" t="s">
        <v>223</v>
      </c>
    </row>
    <row r="28" spans="1:8">
      <c r="A28" t="s">
        <v>20</v>
      </c>
      <c r="B28" t="s">
        <v>2707</v>
      </c>
      <c r="C28" t="s">
        <v>2696</v>
      </c>
      <c r="D28" t="s">
        <v>2701</v>
      </c>
      <c r="F28" t="s">
        <v>1270</v>
      </c>
      <c r="G28" t="s">
        <v>223</v>
      </c>
    </row>
    <row r="29" spans="1:8">
      <c r="A29" t="s">
        <v>21</v>
      </c>
      <c r="B29" t="s">
        <v>2702</v>
      </c>
      <c r="C29" t="s">
        <v>2696</v>
      </c>
      <c r="D29" t="s">
        <v>2703</v>
      </c>
      <c r="F29" t="s">
        <v>1270</v>
      </c>
      <c r="G29" t="s">
        <v>223</v>
      </c>
      <c r="H29" t="s">
        <v>2704</v>
      </c>
    </row>
    <row r="30" spans="1:8">
      <c r="A30" t="s">
        <v>6</v>
      </c>
      <c r="B30" t="s">
        <v>2708</v>
      </c>
      <c r="C30" t="s">
        <v>2680</v>
      </c>
      <c r="D30" t="s">
        <v>1270</v>
      </c>
      <c r="E30" t="s">
        <v>2709</v>
      </c>
      <c r="F30" t="s">
        <v>2710</v>
      </c>
      <c r="G30" t="s">
        <v>223</v>
      </c>
    </row>
    <row r="31" spans="1:8">
      <c r="A31" t="s">
        <v>7</v>
      </c>
      <c r="B31" t="s">
        <v>2711</v>
      </c>
      <c r="C31" t="s">
        <v>2680</v>
      </c>
      <c r="D31" t="s">
        <v>2712</v>
      </c>
      <c r="E31" t="s">
        <v>1270</v>
      </c>
      <c r="F31" t="s">
        <v>1270</v>
      </c>
      <c r="G31" t="s">
        <v>223</v>
      </c>
    </row>
    <row r="32" spans="1:8">
      <c r="A32" t="s">
        <v>11</v>
      </c>
      <c r="B32" t="s">
        <v>2713</v>
      </c>
      <c r="C32" t="s">
        <v>2680</v>
      </c>
      <c r="D32" t="s">
        <v>2714</v>
      </c>
      <c r="E32" t="s">
        <v>2715</v>
      </c>
      <c r="F32" t="s">
        <v>2716</v>
      </c>
      <c r="G32" t="s">
        <v>223</v>
      </c>
    </row>
    <row r="33" spans="1:7">
      <c r="A33" t="s">
        <v>8</v>
      </c>
      <c r="B33" t="s">
        <v>2717</v>
      </c>
      <c r="C33" t="s">
        <v>2680</v>
      </c>
      <c r="D33" t="s">
        <v>1270</v>
      </c>
      <c r="E33" t="s">
        <v>2718</v>
      </c>
      <c r="F33" t="s">
        <v>2719</v>
      </c>
      <c r="G33" t="s">
        <v>223</v>
      </c>
    </row>
    <row r="34" spans="1:7">
      <c r="A34" t="s">
        <v>9</v>
      </c>
      <c r="B34" t="s">
        <v>2720</v>
      </c>
      <c r="C34" t="s">
        <v>2682</v>
      </c>
      <c r="D34" t="s">
        <v>2721</v>
      </c>
      <c r="E34" t="s">
        <v>1270</v>
      </c>
      <c r="F34" t="s">
        <v>2722</v>
      </c>
      <c r="G34" t="s">
        <v>223</v>
      </c>
    </row>
    <row r="35" spans="1:7">
      <c r="A35" t="s">
        <v>10</v>
      </c>
      <c r="B35" t="s">
        <v>2723</v>
      </c>
      <c r="C35" t="s">
        <v>2682</v>
      </c>
      <c r="D35" t="s">
        <v>2721</v>
      </c>
      <c r="E35" t="s">
        <v>1270</v>
      </c>
      <c r="F35" t="s">
        <v>2722</v>
      </c>
      <c r="G35" t="s">
        <v>223</v>
      </c>
    </row>
    <row r="36" spans="1:7">
      <c r="A36" t="s">
        <v>12</v>
      </c>
      <c r="B36" t="s">
        <v>2724</v>
      </c>
      <c r="C36" t="s">
        <v>2682</v>
      </c>
      <c r="D36" t="s">
        <v>1270</v>
      </c>
      <c r="E36" t="s">
        <v>1270</v>
      </c>
      <c r="F36" t="s">
        <v>2725</v>
      </c>
      <c r="G36" t="s">
        <v>223</v>
      </c>
    </row>
    <row r="37" spans="1:7">
      <c r="A37" t="s">
        <v>31</v>
      </c>
      <c r="B37" t="s">
        <v>2726</v>
      </c>
      <c r="C37" t="s">
        <v>2691</v>
      </c>
      <c r="D37" t="s">
        <v>2692</v>
      </c>
      <c r="E37" t="s">
        <v>1270</v>
      </c>
      <c r="F37" t="s">
        <v>1270</v>
      </c>
      <c r="G37" t="s">
        <v>223</v>
      </c>
    </row>
    <row r="38" spans="1:7">
      <c r="A38" t="s">
        <v>32</v>
      </c>
      <c r="B38" t="s">
        <v>2727</v>
      </c>
      <c r="C38" t="s">
        <v>2691</v>
      </c>
      <c r="D38" t="s">
        <v>2692</v>
      </c>
      <c r="E38" t="s">
        <v>1270</v>
      </c>
      <c r="F38" t="s">
        <v>1270</v>
      </c>
      <c r="G38" t="s">
        <v>223</v>
      </c>
    </row>
    <row r="39" spans="1:7">
      <c r="A39" t="s">
        <v>23</v>
      </c>
      <c r="B39" t="s">
        <v>2728</v>
      </c>
      <c r="C39" t="s">
        <v>2682</v>
      </c>
      <c r="D39" t="s">
        <v>1270</v>
      </c>
      <c r="E39" t="s">
        <v>1270</v>
      </c>
      <c r="F39" t="s">
        <v>2729</v>
      </c>
      <c r="G39" t="s">
        <v>223</v>
      </c>
    </row>
    <row r="40" spans="1:7">
      <c r="A40" t="s">
        <v>2207</v>
      </c>
      <c r="B40" t="s">
        <v>2730</v>
      </c>
      <c r="C40" t="s">
        <v>2680</v>
      </c>
      <c r="D40" t="s">
        <v>2731</v>
      </c>
      <c r="E40" t="s">
        <v>1270</v>
      </c>
      <c r="F40" t="s">
        <v>1270</v>
      </c>
      <c r="G40" t="s">
        <v>223</v>
      </c>
    </row>
    <row r="41" spans="1:7">
      <c r="A41" t="s">
        <v>24</v>
      </c>
      <c r="B41" t="s">
        <v>2732</v>
      </c>
      <c r="C41" t="s">
        <v>2680</v>
      </c>
      <c r="D41" t="s">
        <v>2731</v>
      </c>
      <c r="E41" t="s">
        <v>1270</v>
      </c>
      <c r="F41" t="s">
        <v>1270</v>
      </c>
      <c r="G41" t="s">
        <v>223</v>
      </c>
    </row>
    <row r="42" spans="1:7">
      <c r="A42" t="s">
        <v>25</v>
      </c>
      <c r="B42" t="s">
        <v>2733</v>
      </c>
      <c r="C42" t="s">
        <v>2680</v>
      </c>
      <c r="D42" t="s">
        <v>1270</v>
      </c>
      <c r="E42" t="s">
        <v>1270</v>
      </c>
      <c r="F42" t="s">
        <v>1270</v>
      </c>
      <c r="G42" t="s">
        <v>223</v>
      </c>
    </row>
    <row r="43" spans="1:7">
      <c r="A43" t="s">
        <v>33</v>
      </c>
      <c r="B43" t="s">
        <v>2734</v>
      </c>
      <c r="C43" t="s">
        <v>2682</v>
      </c>
      <c r="D43" t="s">
        <v>1270</v>
      </c>
      <c r="E43" t="s">
        <v>1270</v>
      </c>
      <c r="F43" t="s">
        <v>2735</v>
      </c>
      <c r="G43" t="s">
        <v>223</v>
      </c>
    </row>
    <row r="44" spans="1:7">
      <c r="A44" t="s">
        <v>34</v>
      </c>
      <c r="B44" t="s">
        <v>2736</v>
      </c>
      <c r="C44" t="s">
        <v>2682</v>
      </c>
      <c r="D44" t="s">
        <v>1270</v>
      </c>
      <c r="E44" t="s">
        <v>1270</v>
      </c>
      <c r="F44" t="s">
        <v>2737</v>
      </c>
      <c r="G44" t="s">
        <v>223</v>
      </c>
    </row>
    <row r="45" spans="1:7">
      <c r="A45" t="s">
        <v>35</v>
      </c>
      <c r="B45" t="s">
        <v>2738</v>
      </c>
      <c r="C45" t="s">
        <v>2739</v>
      </c>
      <c r="D45" t="s">
        <v>2739</v>
      </c>
      <c r="E45" t="s">
        <v>2740</v>
      </c>
      <c r="F45" t="s">
        <v>2741</v>
      </c>
      <c r="G45" t="s">
        <v>223</v>
      </c>
    </row>
    <row r="46" spans="1:7">
      <c r="A46" t="s">
        <v>106</v>
      </c>
      <c r="B46" t="s">
        <v>2742</v>
      </c>
      <c r="C46" t="s">
        <v>2682</v>
      </c>
      <c r="E46" t="s">
        <v>1270</v>
      </c>
      <c r="F46" t="s">
        <v>2743</v>
      </c>
      <c r="G46" t="s">
        <v>223</v>
      </c>
    </row>
    <row r="47" spans="1:7">
      <c r="A47" t="s">
        <v>107</v>
      </c>
      <c r="B47" t="s">
        <v>2744</v>
      </c>
      <c r="C47" t="s">
        <v>2680</v>
      </c>
      <c r="D47" t="s">
        <v>2745</v>
      </c>
      <c r="E47" t="s">
        <v>1270</v>
      </c>
      <c r="F47" t="s">
        <v>1270</v>
      </c>
      <c r="G47" t="s">
        <v>223</v>
      </c>
    </row>
    <row r="48" spans="1:7">
      <c r="A48" t="s">
        <v>108</v>
      </c>
      <c r="B48" t="s">
        <v>2746</v>
      </c>
      <c r="C48" t="s">
        <v>2680</v>
      </c>
      <c r="D48" t="s">
        <v>2745</v>
      </c>
      <c r="E48" t="s">
        <v>1270</v>
      </c>
      <c r="F48" t="s">
        <v>1270</v>
      </c>
      <c r="G48" t="s">
        <v>223</v>
      </c>
    </row>
    <row r="49" spans="1:7">
      <c r="A49" t="s">
        <v>109</v>
      </c>
      <c r="B49" t="s">
        <v>2747</v>
      </c>
      <c r="C49" t="s">
        <v>2682</v>
      </c>
      <c r="D49" t="s">
        <v>1270</v>
      </c>
      <c r="E49" t="s">
        <v>1270</v>
      </c>
      <c r="F49" t="s">
        <v>2748</v>
      </c>
      <c r="G49" t="s">
        <v>223</v>
      </c>
    </row>
    <row r="50" spans="1:7">
      <c r="A50" t="s">
        <v>110</v>
      </c>
      <c r="B50" t="s">
        <v>2749</v>
      </c>
      <c r="C50" t="s">
        <v>2682</v>
      </c>
      <c r="D50" t="s">
        <v>1270</v>
      </c>
      <c r="E50" t="s">
        <v>1270</v>
      </c>
      <c r="F50" t="s">
        <v>2735</v>
      </c>
      <c r="G50" t="s">
        <v>223</v>
      </c>
    </row>
    <row r="51" spans="1:7">
      <c r="A51" t="s">
        <v>36</v>
      </c>
      <c r="B51" t="s">
        <v>2750</v>
      </c>
      <c r="C51" t="s">
        <v>2682</v>
      </c>
      <c r="D51" t="s">
        <v>2751</v>
      </c>
      <c r="E51" t="s">
        <v>1270</v>
      </c>
      <c r="F51" t="s">
        <v>2735</v>
      </c>
      <c r="G51" t="s">
        <v>223</v>
      </c>
    </row>
    <row r="52" spans="1:7">
      <c r="A52" t="s">
        <v>37</v>
      </c>
      <c r="B52" t="s">
        <v>2752</v>
      </c>
      <c r="C52" t="s">
        <v>2685</v>
      </c>
      <c r="D52" t="s">
        <v>2753</v>
      </c>
      <c r="E52" t="s">
        <v>1270</v>
      </c>
      <c r="F52" t="s">
        <v>2735</v>
      </c>
      <c r="G52" t="s">
        <v>223</v>
      </c>
    </row>
    <row r="53" spans="1:7">
      <c r="A53" t="s">
        <v>38</v>
      </c>
      <c r="B53" t="s">
        <v>2754</v>
      </c>
      <c r="C53" t="s">
        <v>2682</v>
      </c>
      <c r="D53" t="s">
        <v>1270</v>
      </c>
      <c r="E53" t="s">
        <v>1270</v>
      </c>
      <c r="F53" t="s">
        <v>2755</v>
      </c>
      <c r="G53" t="s">
        <v>223</v>
      </c>
    </row>
    <row r="54" spans="1:7">
      <c r="A54" t="s">
        <v>111</v>
      </c>
      <c r="B54" t="s">
        <v>2756</v>
      </c>
      <c r="C54" t="s">
        <v>2739</v>
      </c>
      <c r="D54" t="s">
        <v>2757</v>
      </c>
      <c r="E54" t="s">
        <v>2740</v>
      </c>
      <c r="F54" t="s">
        <v>2758</v>
      </c>
      <c r="G54" t="s">
        <v>223</v>
      </c>
    </row>
    <row r="55" spans="1:7">
      <c r="A55" t="s">
        <v>112</v>
      </c>
      <c r="B55" t="s">
        <v>2759</v>
      </c>
      <c r="C55" t="s">
        <v>2682</v>
      </c>
      <c r="D55" t="s">
        <v>1270</v>
      </c>
      <c r="E55" t="s">
        <v>1270</v>
      </c>
      <c r="F55" t="s">
        <v>2735</v>
      </c>
      <c r="G55" t="s">
        <v>223</v>
      </c>
    </row>
    <row r="56" spans="1:7">
      <c r="A56" t="s">
        <v>39</v>
      </c>
      <c r="B56" t="s">
        <v>2760</v>
      </c>
      <c r="C56" t="s">
        <v>2739</v>
      </c>
      <c r="D56" t="s">
        <v>2739</v>
      </c>
      <c r="E56" t="s">
        <v>2740</v>
      </c>
      <c r="F56" t="s">
        <v>2758</v>
      </c>
      <c r="G56" t="s">
        <v>223</v>
      </c>
    </row>
    <row r="57" spans="1:7">
      <c r="A57" t="s">
        <v>40</v>
      </c>
      <c r="B57" t="s">
        <v>2761</v>
      </c>
      <c r="C57" t="s">
        <v>2739</v>
      </c>
      <c r="D57" t="s">
        <v>2739</v>
      </c>
      <c r="E57" t="s">
        <v>2740</v>
      </c>
      <c r="F57" t="s">
        <v>2758</v>
      </c>
      <c r="G57" t="s">
        <v>223</v>
      </c>
    </row>
    <row r="58" spans="1:7">
      <c r="A58" t="s">
        <v>41</v>
      </c>
      <c r="B58" t="s">
        <v>2762</v>
      </c>
      <c r="C58" t="s">
        <v>2739</v>
      </c>
      <c r="D58" t="s">
        <v>2739</v>
      </c>
      <c r="E58" t="s">
        <v>2740</v>
      </c>
      <c r="F58" t="s">
        <v>2758</v>
      </c>
      <c r="G58" t="s">
        <v>223</v>
      </c>
    </row>
    <row r="59" spans="1:7">
      <c r="A59" t="s">
        <v>42</v>
      </c>
      <c r="B59" t="s">
        <v>2763</v>
      </c>
      <c r="C59" t="s">
        <v>2739</v>
      </c>
      <c r="D59" t="s">
        <v>2739</v>
      </c>
      <c r="E59" t="s">
        <v>2740</v>
      </c>
      <c r="F59" t="s">
        <v>2758</v>
      </c>
      <c r="G59" t="s">
        <v>223</v>
      </c>
    </row>
    <row r="60" spans="1:7">
      <c r="A60" t="s">
        <v>113</v>
      </c>
      <c r="B60" t="s">
        <v>2764</v>
      </c>
      <c r="C60" t="s">
        <v>2680</v>
      </c>
      <c r="D60" t="s">
        <v>2745</v>
      </c>
      <c r="E60" t="s">
        <v>1270</v>
      </c>
      <c r="F60" t="s">
        <v>1270</v>
      </c>
      <c r="G60" t="s">
        <v>223</v>
      </c>
    </row>
    <row r="61" spans="1:7">
      <c r="A61" t="s">
        <v>114</v>
      </c>
      <c r="B61" t="s">
        <v>2765</v>
      </c>
      <c r="C61" t="s">
        <v>2680</v>
      </c>
      <c r="D61" t="s">
        <v>2745</v>
      </c>
      <c r="E61" t="s">
        <v>1270</v>
      </c>
      <c r="F61" t="s">
        <v>1270</v>
      </c>
      <c r="G61" t="s">
        <v>223</v>
      </c>
    </row>
    <row r="62" spans="1:7">
      <c r="A62" t="s">
        <v>115</v>
      </c>
      <c r="B62" t="s">
        <v>2766</v>
      </c>
      <c r="C62" t="s">
        <v>2680</v>
      </c>
      <c r="D62" t="s">
        <v>1270</v>
      </c>
      <c r="E62" t="s">
        <v>1270</v>
      </c>
      <c r="F62" t="s">
        <v>1270</v>
      </c>
      <c r="G62" t="s">
        <v>223</v>
      </c>
    </row>
    <row r="63" spans="1:7">
      <c r="A63" t="s">
        <v>116</v>
      </c>
      <c r="B63" t="s">
        <v>2767</v>
      </c>
      <c r="C63" t="s">
        <v>2739</v>
      </c>
      <c r="D63" t="s">
        <v>2739</v>
      </c>
      <c r="E63" t="s">
        <v>2740</v>
      </c>
      <c r="F63" t="s">
        <v>2758</v>
      </c>
      <c r="G63" t="s">
        <v>223</v>
      </c>
    </row>
    <row r="64" spans="1:7">
      <c r="A64" t="s">
        <v>117</v>
      </c>
      <c r="B64" t="s">
        <v>2768</v>
      </c>
      <c r="C64" t="s">
        <v>2739</v>
      </c>
      <c r="D64" t="s">
        <v>2739</v>
      </c>
      <c r="E64" t="s">
        <v>2740</v>
      </c>
      <c r="F64" t="s">
        <v>2758</v>
      </c>
      <c r="G64" t="s">
        <v>223</v>
      </c>
    </row>
    <row r="65" spans="1:7">
      <c r="A65" t="s">
        <v>118</v>
      </c>
      <c r="B65" t="s">
        <v>2769</v>
      </c>
      <c r="C65" t="s">
        <v>2739</v>
      </c>
      <c r="D65" t="s">
        <v>2739</v>
      </c>
      <c r="E65" t="s">
        <v>2740</v>
      </c>
      <c r="F65" t="s">
        <v>2758</v>
      </c>
      <c r="G65" t="s">
        <v>223</v>
      </c>
    </row>
    <row r="66" spans="1:7">
      <c r="A66" t="s">
        <v>119</v>
      </c>
      <c r="B66" t="s">
        <v>2770</v>
      </c>
      <c r="C66" t="s">
        <v>2739</v>
      </c>
      <c r="D66" t="s">
        <v>2739</v>
      </c>
      <c r="E66" t="s">
        <v>2740</v>
      </c>
      <c r="F66" t="s">
        <v>2758</v>
      </c>
      <c r="G66" t="s">
        <v>223</v>
      </c>
    </row>
    <row r="67" spans="1:7">
      <c r="A67" t="s">
        <v>118</v>
      </c>
      <c r="B67" t="s">
        <v>2771</v>
      </c>
      <c r="C67" t="s">
        <v>2739</v>
      </c>
      <c r="D67" t="s">
        <v>2739</v>
      </c>
      <c r="E67" t="s">
        <v>2740</v>
      </c>
      <c r="F67" t="s">
        <v>2758</v>
      </c>
      <c r="G67" t="s">
        <v>223</v>
      </c>
    </row>
    <row r="68" spans="1:7">
      <c r="A68" t="s">
        <v>116</v>
      </c>
      <c r="B68" t="s">
        <v>2772</v>
      </c>
      <c r="C68" t="s">
        <v>2739</v>
      </c>
      <c r="D68" t="s">
        <v>2739</v>
      </c>
      <c r="E68" t="s">
        <v>2740</v>
      </c>
      <c r="F68" t="s">
        <v>2758</v>
      </c>
      <c r="G68" t="s">
        <v>223</v>
      </c>
    </row>
    <row r="69" spans="1:7">
      <c r="A69" t="s">
        <v>116</v>
      </c>
      <c r="B69" t="s">
        <v>2773</v>
      </c>
      <c r="C69" t="s">
        <v>2739</v>
      </c>
      <c r="D69" t="s">
        <v>2739</v>
      </c>
      <c r="E69" t="s">
        <v>2740</v>
      </c>
      <c r="F69" t="s">
        <v>2758</v>
      </c>
      <c r="G69" t="s">
        <v>223</v>
      </c>
    </row>
    <row r="70" spans="1:7">
      <c r="A70" t="s">
        <v>119</v>
      </c>
      <c r="B70" t="s">
        <v>2774</v>
      </c>
      <c r="C70" t="s">
        <v>2739</v>
      </c>
      <c r="D70" t="s">
        <v>2739</v>
      </c>
      <c r="E70" t="s">
        <v>2740</v>
      </c>
      <c r="F70" t="s">
        <v>2758</v>
      </c>
      <c r="G70" t="s">
        <v>223</v>
      </c>
    </row>
    <row r="71" spans="1:7">
      <c r="A71" t="s">
        <v>124</v>
      </c>
      <c r="B71" t="s">
        <v>2775</v>
      </c>
      <c r="C71" t="s">
        <v>2739</v>
      </c>
      <c r="D71" t="s">
        <v>2739</v>
      </c>
      <c r="E71" t="s">
        <v>2740</v>
      </c>
      <c r="F71" t="s">
        <v>2758</v>
      </c>
      <c r="G71" t="s">
        <v>223</v>
      </c>
    </row>
    <row r="72" spans="1:7">
      <c r="A72" t="s">
        <v>125</v>
      </c>
      <c r="B72" t="s">
        <v>2776</v>
      </c>
      <c r="C72" t="s">
        <v>2739</v>
      </c>
      <c r="D72" t="s">
        <v>2739</v>
      </c>
      <c r="E72" t="s">
        <v>2740</v>
      </c>
      <c r="F72" t="s">
        <v>2758</v>
      </c>
      <c r="G72" t="s">
        <v>223</v>
      </c>
    </row>
    <row r="73" spans="1:7">
      <c r="A73" t="s">
        <v>126</v>
      </c>
      <c r="B73" t="s">
        <v>2777</v>
      </c>
      <c r="C73" t="s">
        <v>2739</v>
      </c>
      <c r="D73" t="s">
        <v>2739</v>
      </c>
      <c r="E73" t="s">
        <v>2740</v>
      </c>
      <c r="F73" t="s">
        <v>2758</v>
      </c>
      <c r="G73" t="s">
        <v>223</v>
      </c>
    </row>
    <row r="74" spans="1:7">
      <c r="A74" t="s">
        <v>127</v>
      </c>
      <c r="B74" t="s">
        <v>2778</v>
      </c>
      <c r="C74" t="s">
        <v>2739</v>
      </c>
      <c r="D74" t="s">
        <v>2739</v>
      </c>
      <c r="E74" t="s">
        <v>2740</v>
      </c>
      <c r="F74" t="s">
        <v>2758</v>
      </c>
      <c r="G74" t="s">
        <v>223</v>
      </c>
    </row>
    <row r="75" spans="1:7">
      <c r="A75" t="s">
        <v>128</v>
      </c>
      <c r="B75" t="s">
        <v>2779</v>
      </c>
      <c r="C75" t="s">
        <v>2739</v>
      </c>
      <c r="D75" t="s">
        <v>2739</v>
      </c>
      <c r="E75" t="s">
        <v>2740</v>
      </c>
      <c r="F75" t="s">
        <v>2758</v>
      </c>
      <c r="G75" t="s">
        <v>223</v>
      </c>
    </row>
    <row r="76" spans="1:7">
      <c r="A76" t="s">
        <v>129</v>
      </c>
      <c r="B76" t="s">
        <v>2780</v>
      </c>
      <c r="C76" t="s">
        <v>2739</v>
      </c>
      <c r="D76" t="s">
        <v>2739</v>
      </c>
      <c r="E76" t="s">
        <v>2740</v>
      </c>
      <c r="F76" t="s">
        <v>2758</v>
      </c>
      <c r="G76" t="s">
        <v>223</v>
      </c>
    </row>
    <row r="77" spans="1:7">
      <c r="A77" t="s">
        <v>130</v>
      </c>
      <c r="B77" t="s">
        <v>2781</v>
      </c>
      <c r="C77" t="s">
        <v>2739</v>
      </c>
      <c r="D77" t="s">
        <v>2739</v>
      </c>
      <c r="E77" t="s">
        <v>2740</v>
      </c>
      <c r="F77" t="s">
        <v>2758</v>
      </c>
      <c r="G77" t="s">
        <v>223</v>
      </c>
    </row>
    <row r="78" spans="1:7">
      <c r="A78" t="s">
        <v>131</v>
      </c>
      <c r="B78" t="s">
        <v>2782</v>
      </c>
      <c r="C78" t="s">
        <v>2739</v>
      </c>
      <c r="D78" t="s">
        <v>2739</v>
      </c>
      <c r="E78" t="s">
        <v>2740</v>
      </c>
      <c r="F78" t="s">
        <v>2758</v>
      </c>
      <c r="G78" t="s">
        <v>223</v>
      </c>
    </row>
    <row r="79" spans="1:7">
      <c r="A79" t="s">
        <v>132</v>
      </c>
      <c r="B79" t="s">
        <v>2783</v>
      </c>
      <c r="C79" t="s">
        <v>2739</v>
      </c>
      <c r="D79" t="s">
        <v>2739</v>
      </c>
      <c r="E79" t="s">
        <v>2740</v>
      </c>
      <c r="F79" t="s">
        <v>2758</v>
      </c>
      <c r="G79" t="s">
        <v>223</v>
      </c>
    </row>
    <row r="80" spans="1:7">
      <c r="A80" t="s">
        <v>133</v>
      </c>
      <c r="B80" t="s">
        <v>2784</v>
      </c>
      <c r="C80" t="s">
        <v>2739</v>
      </c>
      <c r="D80" t="s">
        <v>2739</v>
      </c>
      <c r="E80" t="s">
        <v>2740</v>
      </c>
      <c r="F80" t="s">
        <v>2758</v>
      </c>
      <c r="G80" t="s">
        <v>223</v>
      </c>
    </row>
    <row r="81" spans="1:7">
      <c r="A81" t="s">
        <v>134</v>
      </c>
      <c r="B81" t="s">
        <v>2785</v>
      </c>
      <c r="C81" t="s">
        <v>2739</v>
      </c>
      <c r="D81" t="s">
        <v>2739</v>
      </c>
      <c r="E81" t="s">
        <v>2740</v>
      </c>
      <c r="F81" t="s">
        <v>2758</v>
      </c>
      <c r="G81" t="s">
        <v>223</v>
      </c>
    </row>
    <row r="82" spans="1:7">
      <c r="A82" t="s">
        <v>135</v>
      </c>
      <c r="B82" t="s">
        <v>2786</v>
      </c>
      <c r="C82" t="s">
        <v>2739</v>
      </c>
      <c r="D82" t="s">
        <v>2739</v>
      </c>
      <c r="E82" t="s">
        <v>2740</v>
      </c>
      <c r="F82" t="s">
        <v>2758</v>
      </c>
      <c r="G82" t="s">
        <v>223</v>
      </c>
    </row>
    <row r="83" spans="1:7">
      <c r="A83" t="s">
        <v>136</v>
      </c>
      <c r="B83" t="s">
        <v>2787</v>
      </c>
      <c r="C83" t="s">
        <v>2739</v>
      </c>
      <c r="D83" t="s">
        <v>2739</v>
      </c>
      <c r="E83" t="s">
        <v>2740</v>
      </c>
      <c r="F83" t="s">
        <v>2758</v>
      </c>
      <c r="G83" t="s">
        <v>223</v>
      </c>
    </row>
    <row r="84" spans="1:7">
      <c r="A84" t="s">
        <v>137</v>
      </c>
      <c r="B84" t="s">
        <v>2788</v>
      </c>
      <c r="C84" t="s">
        <v>2739</v>
      </c>
      <c r="D84" t="s">
        <v>2739</v>
      </c>
      <c r="E84" t="s">
        <v>2740</v>
      </c>
      <c r="F84" t="s">
        <v>2758</v>
      </c>
      <c r="G84" t="s">
        <v>223</v>
      </c>
    </row>
    <row r="85" spans="1:7">
      <c r="A85" t="s">
        <v>2789</v>
      </c>
      <c r="B85" t="s">
        <v>2790</v>
      </c>
      <c r="C85" t="s">
        <v>2739</v>
      </c>
      <c r="D85" t="s">
        <v>2739</v>
      </c>
      <c r="E85" t="s">
        <v>2740</v>
      </c>
      <c r="F85" t="s">
        <v>2758</v>
      </c>
      <c r="G85" t="s">
        <v>223</v>
      </c>
    </row>
    <row r="86" spans="1:7">
      <c r="A86" t="s">
        <v>139</v>
      </c>
      <c r="B86" t="s">
        <v>2791</v>
      </c>
      <c r="C86" t="s">
        <v>2739</v>
      </c>
      <c r="D86" t="s">
        <v>2739</v>
      </c>
      <c r="E86" t="s">
        <v>2740</v>
      </c>
      <c r="F86" t="s">
        <v>2758</v>
      </c>
      <c r="G86" t="s">
        <v>223</v>
      </c>
    </row>
    <row r="87" spans="1:7">
      <c r="A87" t="s">
        <v>43</v>
      </c>
      <c r="B87" t="s">
        <v>2792</v>
      </c>
      <c r="C87" t="s">
        <v>2682</v>
      </c>
      <c r="D87" t="s">
        <v>2793</v>
      </c>
      <c r="E87" t="s">
        <v>1270</v>
      </c>
      <c r="F87" t="s">
        <v>2735</v>
      </c>
      <c r="G87" t="s">
        <v>223</v>
      </c>
    </row>
    <row r="88" spans="1:7">
      <c r="A88" t="s">
        <v>44</v>
      </c>
      <c r="B88" t="s">
        <v>2794</v>
      </c>
      <c r="C88" t="s">
        <v>2682</v>
      </c>
      <c r="D88" t="s">
        <v>2793</v>
      </c>
      <c r="E88" t="s">
        <v>1270</v>
      </c>
      <c r="F88" t="s">
        <v>2735</v>
      </c>
      <c r="G88" t="s">
        <v>223</v>
      </c>
    </row>
    <row r="89" spans="1:7">
      <c r="A89" t="s">
        <v>45</v>
      </c>
      <c r="B89" t="s">
        <v>2795</v>
      </c>
      <c r="C89" t="s">
        <v>2682</v>
      </c>
      <c r="D89" t="s">
        <v>2796</v>
      </c>
      <c r="E89" t="s">
        <v>1270</v>
      </c>
      <c r="F89" t="s">
        <v>2735</v>
      </c>
      <c r="G89" t="s">
        <v>223</v>
      </c>
    </row>
    <row r="90" spans="1:7">
      <c r="A90" t="s">
        <v>140</v>
      </c>
      <c r="B90" t="s">
        <v>2797</v>
      </c>
      <c r="C90" t="s">
        <v>2682</v>
      </c>
      <c r="D90" t="s">
        <v>2798</v>
      </c>
      <c r="E90" t="s">
        <v>1270</v>
      </c>
      <c r="F90" t="s">
        <v>2799</v>
      </c>
      <c r="G90" t="s">
        <v>223</v>
      </c>
    </row>
    <row r="91" spans="1:7">
      <c r="A91" t="s">
        <v>141</v>
      </c>
      <c r="B91" t="s">
        <v>2800</v>
      </c>
      <c r="C91" t="s">
        <v>2682</v>
      </c>
      <c r="D91" t="s">
        <v>2798</v>
      </c>
      <c r="E91" t="s">
        <v>1270</v>
      </c>
      <c r="F91" t="s">
        <v>2799</v>
      </c>
      <c r="G91" t="s">
        <v>223</v>
      </c>
    </row>
    <row r="92" spans="1:7">
      <c r="A92" t="s">
        <v>46</v>
      </c>
      <c r="B92" t="s">
        <v>2801</v>
      </c>
      <c r="C92" t="s">
        <v>2739</v>
      </c>
      <c r="D92" t="s">
        <v>2739</v>
      </c>
      <c r="E92" t="s">
        <v>2740</v>
      </c>
      <c r="F92" t="s">
        <v>2758</v>
      </c>
      <c r="G92" t="s">
        <v>223</v>
      </c>
    </row>
    <row r="93" spans="1:7">
      <c r="A93" t="s">
        <v>47</v>
      </c>
      <c r="B93" t="s">
        <v>2802</v>
      </c>
      <c r="C93" t="s">
        <v>2739</v>
      </c>
      <c r="D93" t="s">
        <v>2739</v>
      </c>
      <c r="E93" t="s">
        <v>2740</v>
      </c>
      <c r="F93" t="s">
        <v>2758</v>
      </c>
      <c r="G93" t="s">
        <v>223</v>
      </c>
    </row>
    <row r="94" spans="1:7">
      <c r="A94" t="s">
        <v>48</v>
      </c>
      <c r="B94" t="s">
        <v>2803</v>
      </c>
      <c r="C94" t="s">
        <v>2739</v>
      </c>
      <c r="D94" t="s">
        <v>2739</v>
      </c>
      <c r="E94" t="s">
        <v>2740</v>
      </c>
      <c r="F94" t="s">
        <v>2758</v>
      </c>
      <c r="G94" t="s">
        <v>223</v>
      </c>
    </row>
    <row r="95" spans="1:7">
      <c r="A95" t="s">
        <v>49</v>
      </c>
      <c r="B95" t="s">
        <v>2804</v>
      </c>
      <c r="C95" t="s">
        <v>2739</v>
      </c>
      <c r="D95" t="s">
        <v>2739</v>
      </c>
      <c r="E95" t="s">
        <v>2740</v>
      </c>
      <c r="F95" t="s">
        <v>2758</v>
      </c>
      <c r="G95" t="s">
        <v>223</v>
      </c>
    </row>
    <row r="96" spans="1:7">
      <c r="A96" t="s">
        <v>50</v>
      </c>
      <c r="B96" t="s">
        <v>2805</v>
      </c>
      <c r="C96" t="s">
        <v>2739</v>
      </c>
      <c r="D96" t="s">
        <v>2739</v>
      </c>
      <c r="E96" t="s">
        <v>2740</v>
      </c>
      <c r="F96" t="s">
        <v>2758</v>
      </c>
      <c r="G96" t="s">
        <v>223</v>
      </c>
    </row>
    <row r="97" spans="1:7">
      <c r="A97" t="s">
        <v>51</v>
      </c>
      <c r="B97" t="s">
        <v>2806</v>
      </c>
      <c r="C97" t="s">
        <v>2739</v>
      </c>
      <c r="D97" t="s">
        <v>2739</v>
      </c>
      <c r="E97" t="s">
        <v>2740</v>
      </c>
      <c r="F97" t="s">
        <v>2758</v>
      </c>
      <c r="G97" t="s">
        <v>223</v>
      </c>
    </row>
    <row r="98" spans="1:7">
      <c r="A98" t="s">
        <v>52</v>
      </c>
      <c r="B98" t="s">
        <v>2807</v>
      </c>
      <c r="C98" t="s">
        <v>2739</v>
      </c>
      <c r="D98" t="s">
        <v>2739</v>
      </c>
      <c r="E98" t="s">
        <v>2740</v>
      </c>
      <c r="F98" t="s">
        <v>2758</v>
      </c>
      <c r="G98" t="s">
        <v>223</v>
      </c>
    </row>
    <row r="99" spans="1:7">
      <c r="A99" t="s">
        <v>53</v>
      </c>
      <c r="B99" t="s">
        <v>2808</v>
      </c>
      <c r="C99" t="s">
        <v>2739</v>
      </c>
      <c r="D99" t="s">
        <v>2739</v>
      </c>
      <c r="E99" t="s">
        <v>2740</v>
      </c>
      <c r="F99" t="s">
        <v>2758</v>
      </c>
      <c r="G99" t="s">
        <v>223</v>
      </c>
    </row>
    <row r="100" spans="1:7">
      <c r="A100" t="s">
        <v>54</v>
      </c>
      <c r="B100" t="s">
        <v>2809</v>
      </c>
      <c r="C100" t="s">
        <v>2739</v>
      </c>
      <c r="D100" t="s">
        <v>2739</v>
      </c>
      <c r="E100" t="s">
        <v>2740</v>
      </c>
      <c r="F100" t="s">
        <v>2758</v>
      </c>
      <c r="G100" t="s">
        <v>223</v>
      </c>
    </row>
    <row r="101" spans="1:7">
      <c r="A101" t="s">
        <v>55</v>
      </c>
      <c r="B101" t="s">
        <v>2810</v>
      </c>
      <c r="C101" t="s">
        <v>2739</v>
      </c>
      <c r="D101" t="s">
        <v>2739</v>
      </c>
      <c r="E101" t="s">
        <v>2740</v>
      </c>
      <c r="F101" t="s">
        <v>2758</v>
      </c>
      <c r="G101" t="s">
        <v>223</v>
      </c>
    </row>
    <row r="102" spans="1:7">
      <c r="A102" t="s">
        <v>56</v>
      </c>
      <c r="B102" t="s">
        <v>2811</v>
      </c>
      <c r="C102" t="s">
        <v>2739</v>
      </c>
      <c r="D102" t="s">
        <v>2739</v>
      </c>
      <c r="E102" t="s">
        <v>2740</v>
      </c>
      <c r="F102" t="s">
        <v>2758</v>
      </c>
      <c r="G102" t="s">
        <v>223</v>
      </c>
    </row>
    <row r="103" spans="1:7">
      <c r="A103" t="s">
        <v>57</v>
      </c>
      <c r="B103" t="s">
        <v>2812</v>
      </c>
      <c r="C103" t="s">
        <v>2739</v>
      </c>
      <c r="D103" t="s">
        <v>2739</v>
      </c>
      <c r="E103" t="s">
        <v>2740</v>
      </c>
      <c r="F103" t="s">
        <v>2758</v>
      </c>
      <c r="G103" t="s">
        <v>223</v>
      </c>
    </row>
    <row r="104" spans="1:7">
      <c r="A104" t="s">
        <v>58</v>
      </c>
      <c r="B104" t="s">
        <v>2813</v>
      </c>
      <c r="C104" t="s">
        <v>2739</v>
      </c>
      <c r="D104" t="s">
        <v>2739</v>
      </c>
      <c r="E104" t="s">
        <v>2740</v>
      </c>
      <c r="F104" t="s">
        <v>2758</v>
      </c>
      <c r="G104" t="s">
        <v>223</v>
      </c>
    </row>
    <row r="105" spans="1:7">
      <c r="A105" t="s">
        <v>59</v>
      </c>
      <c r="B105" t="s">
        <v>2814</v>
      </c>
      <c r="C105" t="s">
        <v>2739</v>
      </c>
      <c r="D105" t="s">
        <v>2739</v>
      </c>
      <c r="E105" t="s">
        <v>2740</v>
      </c>
      <c r="F105" t="s">
        <v>2758</v>
      </c>
      <c r="G105" t="s">
        <v>223</v>
      </c>
    </row>
    <row r="106" spans="1:7">
      <c r="A106" t="s">
        <v>60</v>
      </c>
      <c r="B106" t="s">
        <v>2815</v>
      </c>
      <c r="C106" t="s">
        <v>2739</v>
      </c>
      <c r="D106" t="s">
        <v>2739</v>
      </c>
      <c r="E106" t="s">
        <v>2740</v>
      </c>
      <c r="F106" t="s">
        <v>2758</v>
      </c>
      <c r="G106" t="s">
        <v>223</v>
      </c>
    </row>
    <row r="107" spans="1:7">
      <c r="A107" t="s">
        <v>61</v>
      </c>
      <c r="B107" t="s">
        <v>2816</v>
      </c>
      <c r="C107" t="s">
        <v>2739</v>
      </c>
      <c r="D107" t="s">
        <v>2739</v>
      </c>
      <c r="E107" t="s">
        <v>2740</v>
      </c>
      <c r="F107" t="s">
        <v>2758</v>
      </c>
      <c r="G107" t="s">
        <v>223</v>
      </c>
    </row>
    <row r="108" spans="1:7">
      <c r="A108" t="s">
        <v>142</v>
      </c>
      <c r="B108" t="s">
        <v>2817</v>
      </c>
      <c r="C108" t="s">
        <v>2739</v>
      </c>
      <c r="D108" t="s">
        <v>2739</v>
      </c>
      <c r="E108" t="s">
        <v>2740</v>
      </c>
      <c r="F108" t="s">
        <v>2758</v>
      </c>
      <c r="G108" t="s">
        <v>223</v>
      </c>
    </row>
    <row r="109" spans="1:7">
      <c r="A109" t="s">
        <v>143</v>
      </c>
      <c r="B109" t="s">
        <v>2818</v>
      </c>
      <c r="C109" t="s">
        <v>2739</v>
      </c>
      <c r="D109" t="s">
        <v>2739</v>
      </c>
      <c r="E109" t="s">
        <v>2740</v>
      </c>
      <c r="F109" t="s">
        <v>2758</v>
      </c>
      <c r="G109" t="s">
        <v>223</v>
      </c>
    </row>
    <row r="110" spans="1:7">
      <c r="A110" t="s">
        <v>144</v>
      </c>
      <c r="B110" t="s">
        <v>2819</v>
      </c>
      <c r="C110" t="s">
        <v>2739</v>
      </c>
      <c r="D110" t="s">
        <v>2739</v>
      </c>
      <c r="E110" t="s">
        <v>2740</v>
      </c>
      <c r="F110" t="s">
        <v>2758</v>
      </c>
      <c r="G110" t="s">
        <v>223</v>
      </c>
    </row>
    <row r="111" spans="1:7">
      <c r="A111" t="s">
        <v>145</v>
      </c>
      <c r="B111" t="s">
        <v>2820</v>
      </c>
      <c r="C111" t="s">
        <v>2739</v>
      </c>
      <c r="D111" t="s">
        <v>2739</v>
      </c>
      <c r="E111" t="s">
        <v>2740</v>
      </c>
      <c r="F111" t="s">
        <v>2758</v>
      </c>
      <c r="G111" t="s">
        <v>223</v>
      </c>
    </row>
    <row r="112" spans="1:7">
      <c r="A112" t="s">
        <v>146</v>
      </c>
      <c r="B112" t="s">
        <v>2821</v>
      </c>
      <c r="C112" t="s">
        <v>2739</v>
      </c>
      <c r="D112" t="s">
        <v>2739</v>
      </c>
      <c r="E112" t="s">
        <v>2740</v>
      </c>
      <c r="F112" t="s">
        <v>2758</v>
      </c>
      <c r="G112" t="s">
        <v>223</v>
      </c>
    </row>
    <row r="113" spans="1:7">
      <c r="A113" t="s">
        <v>147</v>
      </c>
      <c r="B113" t="s">
        <v>2822</v>
      </c>
      <c r="C113" t="s">
        <v>2680</v>
      </c>
      <c r="D113" t="s">
        <v>2823</v>
      </c>
      <c r="E113" t="s">
        <v>2715</v>
      </c>
      <c r="F113" t="s">
        <v>1270</v>
      </c>
      <c r="G113" t="s">
        <v>223</v>
      </c>
    </row>
    <row r="114" spans="1:7">
      <c r="A114" t="s">
        <v>148</v>
      </c>
      <c r="B114" t="s">
        <v>2824</v>
      </c>
      <c r="C114" t="s">
        <v>2680</v>
      </c>
      <c r="D114" t="s">
        <v>2823</v>
      </c>
      <c r="E114" t="s">
        <v>2715</v>
      </c>
      <c r="F114" t="s">
        <v>1270</v>
      </c>
      <c r="G114" t="s">
        <v>223</v>
      </c>
    </row>
    <row r="115" spans="1:7">
      <c r="A115" t="s">
        <v>149</v>
      </c>
      <c r="B115" t="s">
        <v>2825</v>
      </c>
      <c r="C115" t="s">
        <v>2680</v>
      </c>
      <c r="D115" t="s">
        <v>2823</v>
      </c>
      <c r="E115" t="s">
        <v>2715</v>
      </c>
      <c r="F115" t="s">
        <v>1270</v>
      </c>
      <c r="G115" t="s">
        <v>223</v>
      </c>
    </row>
    <row r="116" spans="1:7">
      <c r="A116" t="s">
        <v>115</v>
      </c>
      <c r="B116" t="s">
        <v>2826</v>
      </c>
      <c r="C116" t="s">
        <v>2680</v>
      </c>
      <c r="D116" t="s">
        <v>1270</v>
      </c>
      <c r="E116" t="s">
        <v>1270</v>
      </c>
      <c r="F116" t="s">
        <v>1270</v>
      </c>
      <c r="G116" t="s">
        <v>223</v>
      </c>
    </row>
    <row r="117" spans="1:7">
      <c r="A117" t="s">
        <v>151</v>
      </c>
      <c r="B117" t="s">
        <v>2827</v>
      </c>
      <c r="C117" t="s">
        <v>2691</v>
      </c>
      <c r="D117" t="s">
        <v>2692</v>
      </c>
      <c r="E117" t="s">
        <v>1270</v>
      </c>
      <c r="F117" t="s">
        <v>1270</v>
      </c>
      <c r="G117" t="s">
        <v>223</v>
      </c>
    </row>
    <row r="118" spans="1:7">
      <c r="A118" t="s">
        <v>152</v>
      </c>
      <c r="B118" t="s">
        <v>2828</v>
      </c>
      <c r="C118" t="s">
        <v>2680</v>
      </c>
      <c r="D118" t="s">
        <v>1270</v>
      </c>
      <c r="E118" t="s">
        <v>1270</v>
      </c>
      <c r="F118" t="s">
        <v>1270</v>
      </c>
      <c r="G118" t="s">
        <v>223</v>
      </c>
    </row>
    <row r="119" spans="1:7">
      <c r="A119" t="s">
        <v>154</v>
      </c>
      <c r="B119" t="s">
        <v>2829</v>
      </c>
      <c r="C119" t="s">
        <v>2680</v>
      </c>
      <c r="D119" t="s">
        <v>1270</v>
      </c>
      <c r="E119" t="s">
        <v>2830</v>
      </c>
      <c r="F119" t="s">
        <v>2831</v>
      </c>
      <c r="G119" t="s">
        <v>223</v>
      </c>
    </row>
    <row r="120" spans="1:7">
      <c r="A120" t="s">
        <v>156</v>
      </c>
      <c r="B120" t="s">
        <v>2832</v>
      </c>
      <c r="C120" t="s">
        <v>2680</v>
      </c>
      <c r="D120" t="s">
        <v>1270</v>
      </c>
      <c r="E120" t="s">
        <v>1270</v>
      </c>
      <c r="F120" t="s">
        <v>1270</v>
      </c>
      <c r="G120" t="s">
        <v>223</v>
      </c>
    </row>
    <row r="121" spans="1:7">
      <c r="A121" t="s">
        <v>157</v>
      </c>
      <c r="B121" t="s">
        <v>2833</v>
      </c>
      <c r="C121" t="s">
        <v>2691</v>
      </c>
      <c r="D121" t="s">
        <v>2692</v>
      </c>
      <c r="E121" t="s">
        <v>1270</v>
      </c>
      <c r="F121" t="s">
        <v>1270</v>
      </c>
      <c r="G121" t="s">
        <v>223</v>
      </c>
    </row>
    <row r="122" spans="1:7">
      <c r="A122" t="s">
        <v>158</v>
      </c>
      <c r="B122" t="s">
        <v>2834</v>
      </c>
      <c r="C122" t="s">
        <v>1270</v>
      </c>
      <c r="D122" t="s">
        <v>1270</v>
      </c>
      <c r="E122" t="s">
        <v>1270</v>
      </c>
      <c r="F122" t="s">
        <v>1270</v>
      </c>
      <c r="G122" t="s">
        <v>1270</v>
      </c>
    </row>
    <row r="123" spans="1:7">
      <c r="A123" t="s">
        <v>159</v>
      </c>
      <c r="B123" t="s">
        <v>2835</v>
      </c>
      <c r="C123" t="s">
        <v>2680</v>
      </c>
      <c r="D123" t="s">
        <v>1270</v>
      </c>
      <c r="E123" t="s">
        <v>1270</v>
      </c>
      <c r="F123" t="s">
        <v>1270</v>
      </c>
      <c r="G123" t="s">
        <v>223</v>
      </c>
    </row>
    <row r="124" spans="1:7">
      <c r="A124" t="s">
        <v>160</v>
      </c>
      <c r="B124" t="s">
        <v>2836</v>
      </c>
      <c r="C124" t="s">
        <v>2682</v>
      </c>
      <c r="D124" t="s">
        <v>2837</v>
      </c>
      <c r="E124" t="s">
        <v>1270</v>
      </c>
      <c r="F124" t="s">
        <v>2799</v>
      </c>
      <c r="G124" t="s">
        <v>223</v>
      </c>
    </row>
    <row r="125" spans="1:7">
      <c r="A125" t="s">
        <v>161</v>
      </c>
      <c r="B125" t="s">
        <v>2838</v>
      </c>
      <c r="C125" t="s">
        <v>2682</v>
      </c>
      <c r="D125" t="s">
        <v>1270</v>
      </c>
      <c r="E125" t="s">
        <v>1270</v>
      </c>
      <c r="F125" t="s">
        <v>2839</v>
      </c>
      <c r="G125" t="s">
        <v>223</v>
      </c>
    </row>
    <row r="126" spans="1:7">
      <c r="A126" t="s">
        <v>162</v>
      </c>
      <c r="B126" t="s">
        <v>2840</v>
      </c>
      <c r="C126" t="s">
        <v>2841</v>
      </c>
      <c r="D126" t="s">
        <v>2842</v>
      </c>
      <c r="E126" t="s">
        <v>1270</v>
      </c>
      <c r="F126" t="s">
        <v>1270</v>
      </c>
      <c r="G126" t="s">
        <v>223</v>
      </c>
    </row>
    <row r="127" spans="1:7">
      <c r="A127" t="s">
        <v>163</v>
      </c>
      <c r="B127" t="s">
        <v>2843</v>
      </c>
      <c r="C127" t="s">
        <v>2680</v>
      </c>
      <c r="D127" t="s">
        <v>2731</v>
      </c>
      <c r="E127" t="s">
        <v>1270</v>
      </c>
      <c r="F127" t="s">
        <v>1270</v>
      </c>
      <c r="G127" t="s">
        <v>223</v>
      </c>
    </row>
    <row r="128" spans="1:7">
      <c r="A128" t="s">
        <v>164</v>
      </c>
      <c r="B128" t="s">
        <v>2844</v>
      </c>
      <c r="C128" t="s">
        <v>2682</v>
      </c>
      <c r="D128" t="s">
        <v>1270</v>
      </c>
      <c r="E128" t="s">
        <v>1270</v>
      </c>
      <c r="F128" t="s">
        <v>2845</v>
      </c>
      <c r="G128" t="s">
        <v>223</v>
      </c>
    </row>
    <row r="129" spans="1:7">
      <c r="A129" t="s">
        <v>165</v>
      </c>
      <c r="B129" t="s">
        <v>2846</v>
      </c>
      <c r="C129" t="s">
        <v>2682</v>
      </c>
      <c r="D129" t="s">
        <v>36</v>
      </c>
      <c r="E129" t="s">
        <v>1270</v>
      </c>
      <c r="F129" t="s">
        <v>2735</v>
      </c>
      <c r="G129" t="s">
        <v>223</v>
      </c>
    </row>
    <row r="130" spans="1:7">
      <c r="A130" t="s">
        <v>166</v>
      </c>
      <c r="B130" t="s">
        <v>2847</v>
      </c>
      <c r="C130" t="s">
        <v>2682</v>
      </c>
      <c r="D130" t="s">
        <v>36</v>
      </c>
      <c r="E130" t="s">
        <v>1270</v>
      </c>
      <c r="F130" t="s">
        <v>2735</v>
      </c>
      <c r="G130" t="s">
        <v>223</v>
      </c>
    </row>
    <row r="131" spans="1:7">
      <c r="A131" t="s">
        <v>167</v>
      </c>
      <c r="B131" t="s">
        <v>2848</v>
      </c>
      <c r="C131" t="s">
        <v>2739</v>
      </c>
      <c r="D131" t="s">
        <v>2739</v>
      </c>
      <c r="E131" t="s">
        <v>2740</v>
      </c>
      <c r="F131" t="s">
        <v>2758</v>
      </c>
      <c r="G131" t="s">
        <v>223</v>
      </c>
    </row>
    <row r="132" spans="1:7">
      <c r="A132" t="s">
        <v>168</v>
      </c>
      <c r="B132" t="s">
        <v>2849</v>
      </c>
      <c r="C132" t="s">
        <v>2739</v>
      </c>
      <c r="D132" t="s">
        <v>2739</v>
      </c>
      <c r="E132" t="s">
        <v>2740</v>
      </c>
      <c r="F132" t="s">
        <v>2758</v>
      </c>
      <c r="G132" t="s">
        <v>223</v>
      </c>
    </row>
    <row r="133" spans="1:7">
      <c r="A133" t="s">
        <v>169</v>
      </c>
      <c r="B133" t="s">
        <v>2850</v>
      </c>
      <c r="C133" t="s">
        <v>2739</v>
      </c>
      <c r="D133" t="s">
        <v>2739</v>
      </c>
      <c r="E133" t="s">
        <v>2740</v>
      </c>
      <c r="F133" t="s">
        <v>2758</v>
      </c>
      <c r="G133" t="s">
        <v>223</v>
      </c>
    </row>
    <row r="134" spans="1:7">
      <c r="A134" t="s">
        <v>170</v>
      </c>
      <c r="B134" t="s">
        <v>2851</v>
      </c>
      <c r="C134" t="s">
        <v>2739</v>
      </c>
      <c r="D134" t="s">
        <v>2739</v>
      </c>
      <c r="E134" t="s">
        <v>2740</v>
      </c>
      <c r="F134" t="s">
        <v>2758</v>
      </c>
      <c r="G134" t="s">
        <v>223</v>
      </c>
    </row>
    <row r="135" spans="1:7">
      <c r="A135" t="s">
        <v>171</v>
      </c>
      <c r="B135" t="s">
        <v>2852</v>
      </c>
      <c r="C135" t="s">
        <v>2739</v>
      </c>
      <c r="D135" t="s">
        <v>2739</v>
      </c>
      <c r="E135" t="s">
        <v>2740</v>
      </c>
      <c r="F135" t="s">
        <v>2758</v>
      </c>
      <c r="G135" t="s">
        <v>223</v>
      </c>
    </row>
    <row r="136" spans="1:7">
      <c r="A136" t="s">
        <v>72</v>
      </c>
      <c r="B136" t="s">
        <v>2853</v>
      </c>
      <c r="C136" t="s">
        <v>2739</v>
      </c>
      <c r="D136" t="s">
        <v>2739</v>
      </c>
      <c r="E136" t="s">
        <v>2740</v>
      </c>
      <c r="F136" t="s">
        <v>2758</v>
      </c>
      <c r="G136" t="s">
        <v>223</v>
      </c>
    </row>
    <row r="137" spans="1:7">
      <c r="A137" t="s">
        <v>173</v>
      </c>
      <c r="B137" t="s">
        <v>2854</v>
      </c>
      <c r="C137" t="s">
        <v>2682</v>
      </c>
      <c r="D137" t="s">
        <v>1270</v>
      </c>
      <c r="E137" t="s">
        <v>1270</v>
      </c>
      <c r="F137" t="s">
        <v>2855</v>
      </c>
      <c r="G137" t="s">
        <v>223</v>
      </c>
    </row>
    <row r="138" spans="1:7">
      <c r="A138" t="s">
        <v>174</v>
      </c>
      <c r="B138" t="s">
        <v>2856</v>
      </c>
      <c r="C138" t="s">
        <v>2680</v>
      </c>
      <c r="D138" t="s">
        <v>2857</v>
      </c>
      <c r="E138" t="s">
        <v>1270</v>
      </c>
      <c r="F138" t="s">
        <v>2858</v>
      </c>
      <c r="G138" t="s">
        <v>223</v>
      </c>
    </row>
    <row r="139" spans="1:7">
      <c r="A139" t="s">
        <v>175</v>
      </c>
      <c r="B139" t="s">
        <v>2859</v>
      </c>
      <c r="C139" t="s">
        <v>2680</v>
      </c>
      <c r="D139" t="s">
        <v>2857</v>
      </c>
      <c r="E139" t="s">
        <v>1270</v>
      </c>
      <c r="F139" t="s">
        <v>2858</v>
      </c>
      <c r="G139" t="s">
        <v>223</v>
      </c>
    </row>
    <row r="140" spans="1:7">
      <c r="A140" t="s">
        <v>176</v>
      </c>
      <c r="B140" t="s">
        <v>2860</v>
      </c>
      <c r="C140" t="s">
        <v>2680</v>
      </c>
      <c r="D140" t="s">
        <v>2857</v>
      </c>
      <c r="E140" t="s">
        <v>1270</v>
      </c>
      <c r="F140" t="s">
        <v>2858</v>
      </c>
      <c r="G140" t="s">
        <v>223</v>
      </c>
    </row>
    <row r="141" spans="1:7">
      <c r="A141" t="s">
        <v>177</v>
      </c>
      <c r="B141" t="s">
        <v>2861</v>
      </c>
      <c r="C141" t="s">
        <v>2680</v>
      </c>
      <c r="D141" t="s">
        <v>2857</v>
      </c>
      <c r="E141" t="s">
        <v>1270</v>
      </c>
      <c r="F141" t="s">
        <v>2858</v>
      </c>
      <c r="G141" t="s">
        <v>223</v>
      </c>
    </row>
    <row r="142" spans="1:7">
      <c r="A142" t="s">
        <v>178</v>
      </c>
      <c r="B142" t="s">
        <v>2862</v>
      </c>
      <c r="C142" t="s">
        <v>2682</v>
      </c>
      <c r="D142" t="s">
        <v>1270</v>
      </c>
      <c r="E142" t="s">
        <v>1270</v>
      </c>
      <c r="F142" t="s">
        <v>2799</v>
      </c>
      <c r="G142" t="s">
        <v>223</v>
      </c>
    </row>
    <row r="143" spans="1:7">
      <c r="A143" t="s">
        <v>179</v>
      </c>
      <c r="B143" t="s">
        <v>2863</v>
      </c>
      <c r="C143" t="s">
        <v>2682</v>
      </c>
      <c r="D143" t="s">
        <v>1270</v>
      </c>
      <c r="E143" t="s">
        <v>1270</v>
      </c>
      <c r="F143" t="s">
        <v>2799</v>
      </c>
      <c r="G143" t="s">
        <v>223</v>
      </c>
    </row>
    <row r="144" spans="1:7">
      <c r="A144" t="s">
        <v>180</v>
      </c>
      <c r="B144" t="s">
        <v>2864</v>
      </c>
      <c r="C144" t="s">
        <v>2682</v>
      </c>
      <c r="D144" t="s">
        <v>1270</v>
      </c>
      <c r="E144" t="s">
        <v>1270</v>
      </c>
      <c r="F144" t="s">
        <v>2865</v>
      </c>
      <c r="G144" t="s">
        <v>223</v>
      </c>
    </row>
    <row r="145" spans="1:7">
      <c r="A145" t="s">
        <v>181</v>
      </c>
      <c r="B145" t="s">
        <v>2866</v>
      </c>
      <c r="C145" t="s">
        <v>2682</v>
      </c>
      <c r="D145" t="s">
        <v>1270</v>
      </c>
      <c r="E145" t="s">
        <v>1270</v>
      </c>
      <c r="F145" t="s">
        <v>2865</v>
      </c>
      <c r="G145" t="s">
        <v>223</v>
      </c>
    </row>
    <row r="146" spans="1:7">
      <c r="A146" t="s">
        <v>182</v>
      </c>
      <c r="B146" t="s">
        <v>2867</v>
      </c>
      <c r="C146" t="s">
        <v>2682</v>
      </c>
      <c r="D146" t="s">
        <v>1270</v>
      </c>
      <c r="E146" t="s">
        <v>1270</v>
      </c>
      <c r="F146" t="s">
        <v>2865</v>
      </c>
      <c r="G146" t="s">
        <v>223</v>
      </c>
    </row>
    <row r="147" spans="1:7">
      <c r="A147" t="s">
        <v>183</v>
      </c>
      <c r="B147" t="s">
        <v>2868</v>
      </c>
      <c r="C147" t="s">
        <v>2682</v>
      </c>
      <c r="D147" t="s">
        <v>1270</v>
      </c>
      <c r="E147" t="s">
        <v>1270</v>
      </c>
      <c r="F147" t="s">
        <v>2865</v>
      </c>
      <c r="G147" t="s">
        <v>223</v>
      </c>
    </row>
    <row r="148" spans="1:7">
      <c r="A148" t="s">
        <v>184</v>
      </c>
      <c r="B148" t="s">
        <v>2869</v>
      </c>
      <c r="C148" t="s">
        <v>1270</v>
      </c>
      <c r="D148" t="s">
        <v>1270</v>
      </c>
      <c r="E148" t="s">
        <v>1270</v>
      </c>
      <c r="F148" t="s">
        <v>2865</v>
      </c>
      <c r="G148" t="s">
        <v>223</v>
      </c>
    </row>
    <row r="149" spans="1:7">
      <c r="A149" t="s">
        <v>185</v>
      </c>
      <c r="B149" t="s">
        <v>2870</v>
      </c>
      <c r="C149" t="s">
        <v>2682</v>
      </c>
      <c r="D149" t="s">
        <v>1270</v>
      </c>
      <c r="E149" t="s">
        <v>1270</v>
      </c>
      <c r="F149" t="s">
        <v>2865</v>
      </c>
      <c r="G149" t="s">
        <v>223</v>
      </c>
    </row>
    <row r="150" spans="1:7">
      <c r="A150" t="s">
        <v>186</v>
      </c>
      <c r="B150" t="s">
        <v>2871</v>
      </c>
      <c r="C150" t="s">
        <v>2682</v>
      </c>
      <c r="D150" t="s">
        <v>1270</v>
      </c>
      <c r="E150" t="s">
        <v>1270</v>
      </c>
      <c r="F150" t="s">
        <v>2872</v>
      </c>
      <c r="G150" t="s">
        <v>223</v>
      </c>
    </row>
    <row r="151" spans="1:7">
      <c r="A151" t="s">
        <v>187</v>
      </c>
      <c r="B151" t="s">
        <v>2873</v>
      </c>
      <c r="C151" t="s">
        <v>2682</v>
      </c>
      <c r="D151" t="s">
        <v>1270</v>
      </c>
      <c r="E151" t="s">
        <v>1270</v>
      </c>
      <c r="F151" t="s">
        <v>2874</v>
      </c>
      <c r="G151" t="s">
        <v>223</v>
      </c>
    </row>
    <row r="152" spans="1:7">
      <c r="A152" t="s">
        <v>188</v>
      </c>
      <c r="B152" t="s">
        <v>2875</v>
      </c>
      <c r="C152" t="s">
        <v>2682</v>
      </c>
      <c r="D152" t="s">
        <v>1270</v>
      </c>
      <c r="E152" t="s">
        <v>1270</v>
      </c>
      <c r="F152" t="s">
        <v>2872</v>
      </c>
      <c r="G152" t="s">
        <v>223</v>
      </c>
    </row>
    <row r="153" spans="1:7">
      <c r="A153" t="s">
        <v>189</v>
      </c>
      <c r="B153" t="s">
        <v>2876</v>
      </c>
      <c r="C153" t="s">
        <v>2682</v>
      </c>
      <c r="D153" t="s">
        <v>1270</v>
      </c>
      <c r="E153" t="s">
        <v>1270</v>
      </c>
      <c r="F153" t="s">
        <v>2874</v>
      </c>
      <c r="G153" t="s">
        <v>223</v>
      </c>
    </row>
    <row r="154" spans="1:7">
      <c r="A154" t="s">
        <v>190</v>
      </c>
      <c r="B154" t="s">
        <v>2877</v>
      </c>
      <c r="C154" t="s">
        <v>2682</v>
      </c>
      <c r="D154" t="s">
        <v>1270</v>
      </c>
      <c r="E154" t="s">
        <v>1270</v>
      </c>
      <c r="F154" t="s">
        <v>2735</v>
      </c>
      <c r="G154" t="s">
        <v>223</v>
      </c>
    </row>
    <row r="155" spans="1:7">
      <c r="A155" t="s">
        <v>191</v>
      </c>
      <c r="B155" t="s">
        <v>2878</v>
      </c>
      <c r="C155" t="s">
        <v>2682</v>
      </c>
      <c r="D155" t="s">
        <v>1270</v>
      </c>
      <c r="E155" t="s">
        <v>1270</v>
      </c>
      <c r="F155" t="s">
        <v>2735</v>
      </c>
      <c r="G155" t="s">
        <v>223</v>
      </c>
    </row>
    <row r="156" spans="1:7">
      <c r="A156" t="s">
        <v>192</v>
      </c>
      <c r="B156" t="s">
        <v>2879</v>
      </c>
      <c r="C156" t="s">
        <v>2682</v>
      </c>
      <c r="D156" t="s">
        <v>1270</v>
      </c>
      <c r="E156" t="s">
        <v>1270</v>
      </c>
      <c r="F156" t="s">
        <v>2735</v>
      </c>
      <c r="G156" t="s">
        <v>223</v>
      </c>
    </row>
    <row r="157" spans="1:7">
      <c r="A157" t="s">
        <v>193</v>
      </c>
      <c r="B157" t="s">
        <v>2880</v>
      </c>
      <c r="C157" t="s">
        <v>2682</v>
      </c>
      <c r="D157" t="s">
        <v>1270</v>
      </c>
      <c r="E157" t="s">
        <v>1270</v>
      </c>
      <c r="F157" t="s">
        <v>2735</v>
      </c>
      <c r="G157" t="s">
        <v>223</v>
      </c>
    </row>
    <row r="158" spans="1:7">
      <c r="A158" t="s">
        <v>194</v>
      </c>
      <c r="B158" t="s">
        <v>2881</v>
      </c>
      <c r="C158" t="s">
        <v>2682</v>
      </c>
      <c r="D158" t="s">
        <v>1270</v>
      </c>
      <c r="E158" t="s">
        <v>1270</v>
      </c>
      <c r="F158" t="s">
        <v>2735</v>
      </c>
      <c r="G158" t="s">
        <v>223</v>
      </c>
    </row>
    <row r="159" spans="1:7">
      <c r="A159" t="s">
        <v>195</v>
      </c>
      <c r="B159" t="s">
        <v>2882</v>
      </c>
      <c r="C159" t="s">
        <v>2682</v>
      </c>
      <c r="D159" t="s">
        <v>1270</v>
      </c>
      <c r="E159" t="s">
        <v>1270</v>
      </c>
      <c r="F159" t="s">
        <v>2799</v>
      </c>
      <c r="G159" t="s">
        <v>223</v>
      </c>
    </row>
    <row r="160" spans="1:7">
      <c r="A160" t="s">
        <v>196</v>
      </c>
      <c r="B160" t="s">
        <v>2883</v>
      </c>
      <c r="C160" t="s">
        <v>2682</v>
      </c>
      <c r="D160" t="s">
        <v>1270</v>
      </c>
      <c r="E160" t="s">
        <v>1270</v>
      </c>
      <c r="F160" t="s">
        <v>2735</v>
      </c>
      <c r="G160" t="s">
        <v>223</v>
      </c>
    </row>
    <row r="161" spans="1:7">
      <c r="A161" t="s">
        <v>197</v>
      </c>
      <c r="B161" t="s">
        <v>2884</v>
      </c>
      <c r="C161" t="s">
        <v>2682</v>
      </c>
      <c r="D161" t="s">
        <v>1270</v>
      </c>
      <c r="E161" t="s">
        <v>1270</v>
      </c>
      <c r="F161" t="s">
        <v>2799</v>
      </c>
      <c r="G161" t="s">
        <v>223</v>
      </c>
    </row>
    <row r="162" spans="1:7">
      <c r="A162" t="s">
        <v>198</v>
      </c>
      <c r="B162" t="s">
        <v>2885</v>
      </c>
      <c r="C162" t="s">
        <v>2682</v>
      </c>
      <c r="D162" t="s">
        <v>1270</v>
      </c>
      <c r="E162" t="s">
        <v>1270</v>
      </c>
      <c r="F162" t="s">
        <v>2886</v>
      </c>
      <c r="G162" t="s">
        <v>223</v>
      </c>
    </row>
    <row r="163" spans="1:7">
      <c r="A163" t="s">
        <v>26</v>
      </c>
      <c r="B163" t="s">
        <v>2887</v>
      </c>
      <c r="C163" t="s">
        <v>2691</v>
      </c>
      <c r="D163" t="s">
        <v>2692</v>
      </c>
      <c r="E163" t="s">
        <v>1270</v>
      </c>
      <c r="F163" t="s">
        <v>1270</v>
      </c>
      <c r="G163" t="s">
        <v>223</v>
      </c>
    </row>
    <row r="164" spans="1:7">
      <c r="A164" t="s">
        <v>28</v>
      </c>
      <c r="B164" t="s">
        <v>2888</v>
      </c>
      <c r="C164" t="s">
        <v>2691</v>
      </c>
      <c r="D164" t="s">
        <v>2692</v>
      </c>
      <c r="E164" t="s">
        <v>1270</v>
      </c>
      <c r="F164" t="s">
        <v>1270</v>
      </c>
      <c r="G164" t="s">
        <v>223</v>
      </c>
    </row>
    <row r="165" spans="1:7">
      <c r="A165" t="s">
        <v>2889</v>
      </c>
      <c r="B165" t="s">
        <v>3524</v>
      </c>
      <c r="C165" t="s">
        <v>2691</v>
      </c>
      <c r="D165" t="s">
        <v>2890</v>
      </c>
      <c r="E165" t="s">
        <v>1270</v>
      </c>
      <c r="F165" t="s">
        <v>1270</v>
      </c>
      <c r="G165" t="s">
        <v>223</v>
      </c>
    </row>
    <row r="166" spans="1:7">
      <c r="A166" t="s">
        <v>2211</v>
      </c>
      <c r="B166" t="s">
        <v>3525</v>
      </c>
      <c r="C166" t="s">
        <v>2691</v>
      </c>
      <c r="D166" t="s">
        <v>2890</v>
      </c>
      <c r="E166" t="s">
        <v>1270</v>
      </c>
      <c r="F166" t="s">
        <v>1270</v>
      </c>
      <c r="G166" t="s">
        <v>223</v>
      </c>
    </row>
    <row r="167" spans="1:7">
      <c r="A167" t="s">
        <v>199</v>
      </c>
      <c r="B167" t="s">
        <v>2891</v>
      </c>
      <c r="C167" t="s">
        <v>2739</v>
      </c>
      <c r="D167" t="s">
        <v>2739</v>
      </c>
      <c r="E167" t="s">
        <v>2740</v>
      </c>
      <c r="F167" t="s">
        <v>2758</v>
      </c>
      <c r="G167" t="s">
        <v>223</v>
      </c>
    </row>
    <row r="168" spans="1:7">
      <c r="A168" t="s">
        <v>200</v>
      </c>
      <c r="B168" t="s">
        <v>2892</v>
      </c>
      <c r="C168" t="s">
        <v>2739</v>
      </c>
      <c r="D168" t="s">
        <v>2739</v>
      </c>
      <c r="E168" t="s">
        <v>2740</v>
      </c>
      <c r="F168" t="s">
        <v>2758</v>
      </c>
      <c r="G168" t="s">
        <v>223</v>
      </c>
    </row>
    <row r="169" spans="1:7">
      <c r="A169" t="s">
        <v>201</v>
      </c>
      <c r="B169" t="s">
        <v>2893</v>
      </c>
      <c r="C169" t="s">
        <v>2739</v>
      </c>
      <c r="D169" t="s">
        <v>2739</v>
      </c>
      <c r="E169" t="s">
        <v>2740</v>
      </c>
      <c r="F169" t="s">
        <v>2758</v>
      </c>
      <c r="G169" t="s">
        <v>223</v>
      </c>
    </row>
    <row r="170" spans="1:7">
      <c r="A170" t="s">
        <v>202</v>
      </c>
      <c r="B170" t="s">
        <v>2894</v>
      </c>
      <c r="C170" t="s">
        <v>2739</v>
      </c>
      <c r="D170" t="s">
        <v>2739</v>
      </c>
      <c r="E170" t="s">
        <v>2740</v>
      </c>
      <c r="F170" t="s">
        <v>2758</v>
      </c>
      <c r="G170" t="s">
        <v>223</v>
      </c>
    </row>
    <row r="171" spans="1:7">
      <c r="A171" t="s">
        <v>72</v>
      </c>
      <c r="B171" t="s">
        <v>2895</v>
      </c>
      <c r="C171" t="s">
        <v>2739</v>
      </c>
      <c r="D171" t="s">
        <v>2739</v>
      </c>
      <c r="E171" t="s">
        <v>2740</v>
      </c>
      <c r="F171" t="s">
        <v>2758</v>
      </c>
      <c r="G171" t="s">
        <v>223</v>
      </c>
    </row>
    <row r="172" spans="1:7">
      <c r="A172" t="s">
        <v>204</v>
      </c>
      <c r="B172" t="s">
        <v>2896</v>
      </c>
      <c r="C172" t="s">
        <v>2739</v>
      </c>
      <c r="D172" t="s">
        <v>2739</v>
      </c>
      <c r="E172" t="s">
        <v>2740</v>
      </c>
      <c r="F172" t="s">
        <v>2758</v>
      </c>
      <c r="G172" t="s">
        <v>223</v>
      </c>
    </row>
    <row r="173" spans="1:7">
      <c r="A173" t="s">
        <v>205</v>
      </c>
      <c r="B173" t="s">
        <v>2897</v>
      </c>
      <c r="C173" t="s">
        <v>2739</v>
      </c>
      <c r="D173" t="s">
        <v>2739</v>
      </c>
      <c r="E173" t="s">
        <v>2740</v>
      </c>
      <c r="F173" t="s">
        <v>2758</v>
      </c>
      <c r="G173" t="s">
        <v>223</v>
      </c>
    </row>
    <row r="174" spans="1:7">
      <c r="A174" t="s">
        <v>206</v>
      </c>
      <c r="B174" t="s">
        <v>2898</v>
      </c>
      <c r="C174" t="s">
        <v>2682</v>
      </c>
      <c r="D174" t="s">
        <v>1270</v>
      </c>
      <c r="E174" t="s">
        <v>1270</v>
      </c>
      <c r="F174" t="s">
        <v>2899</v>
      </c>
      <c r="G174" t="s">
        <v>223</v>
      </c>
    </row>
    <row r="175" spans="1:7">
      <c r="A175" t="s">
        <v>62</v>
      </c>
      <c r="B175" t="s">
        <v>2900</v>
      </c>
      <c r="C175" t="s">
        <v>2682</v>
      </c>
      <c r="D175" t="s">
        <v>1270</v>
      </c>
      <c r="E175" t="s">
        <v>1270</v>
      </c>
      <c r="F175" t="s">
        <v>2735</v>
      </c>
      <c r="G175" t="s">
        <v>223</v>
      </c>
    </row>
    <row r="176" spans="1:7">
      <c r="A176" t="s">
        <v>63</v>
      </c>
      <c r="B176" t="s">
        <v>2901</v>
      </c>
      <c r="C176" t="s">
        <v>2739</v>
      </c>
      <c r="D176" t="s">
        <v>2739</v>
      </c>
      <c r="E176" t="s">
        <v>2740</v>
      </c>
      <c r="F176" t="s">
        <v>2758</v>
      </c>
      <c r="G176" t="s">
        <v>223</v>
      </c>
    </row>
    <row r="177" spans="1:7">
      <c r="A177" t="s">
        <v>64</v>
      </c>
      <c r="B177" t="s">
        <v>2902</v>
      </c>
      <c r="C177" t="s">
        <v>2739</v>
      </c>
      <c r="D177" t="s">
        <v>2739</v>
      </c>
      <c r="E177" t="s">
        <v>2740</v>
      </c>
      <c r="F177" t="s">
        <v>2758</v>
      </c>
      <c r="G177" t="s">
        <v>223</v>
      </c>
    </row>
    <row r="178" spans="1:7">
      <c r="A178" t="s">
        <v>65</v>
      </c>
      <c r="B178" t="s">
        <v>2903</v>
      </c>
      <c r="C178" t="s">
        <v>2739</v>
      </c>
      <c r="D178" t="s">
        <v>2739</v>
      </c>
      <c r="E178" t="s">
        <v>2740</v>
      </c>
      <c r="F178" t="s">
        <v>2758</v>
      </c>
      <c r="G178" t="s">
        <v>223</v>
      </c>
    </row>
    <row r="179" spans="1:7">
      <c r="A179" t="s">
        <v>66</v>
      </c>
      <c r="B179" t="s">
        <v>2904</v>
      </c>
      <c r="C179" t="s">
        <v>2739</v>
      </c>
      <c r="D179" t="s">
        <v>2739</v>
      </c>
      <c r="E179" t="s">
        <v>2740</v>
      </c>
      <c r="F179" t="s">
        <v>2758</v>
      </c>
      <c r="G179" t="s">
        <v>223</v>
      </c>
    </row>
    <row r="180" spans="1:7">
      <c r="A180" t="s">
        <v>67</v>
      </c>
      <c r="B180" t="s">
        <v>2905</v>
      </c>
      <c r="C180" t="s">
        <v>2739</v>
      </c>
      <c r="D180" t="s">
        <v>2739</v>
      </c>
      <c r="E180" t="s">
        <v>2740</v>
      </c>
      <c r="F180" t="s">
        <v>2758</v>
      </c>
      <c r="G180" t="s">
        <v>223</v>
      </c>
    </row>
    <row r="181" spans="1:7">
      <c r="A181" t="s">
        <v>68</v>
      </c>
      <c r="B181" t="s">
        <v>2906</v>
      </c>
      <c r="C181" t="s">
        <v>2739</v>
      </c>
      <c r="D181" t="s">
        <v>2739</v>
      </c>
      <c r="E181" t="s">
        <v>2740</v>
      </c>
      <c r="F181" t="s">
        <v>2758</v>
      </c>
      <c r="G181" t="s">
        <v>223</v>
      </c>
    </row>
    <row r="182" spans="1:7">
      <c r="A182" t="s">
        <v>69</v>
      </c>
      <c r="B182" t="s">
        <v>2907</v>
      </c>
      <c r="C182" t="s">
        <v>2739</v>
      </c>
      <c r="D182" t="s">
        <v>2739</v>
      </c>
      <c r="E182" t="s">
        <v>2740</v>
      </c>
      <c r="F182" t="s">
        <v>2758</v>
      </c>
      <c r="G182" t="s">
        <v>223</v>
      </c>
    </row>
    <row r="183" spans="1:7">
      <c r="A183" t="s">
        <v>70</v>
      </c>
      <c r="B183" t="s">
        <v>2908</v>
      </c>
      <c r="C183" t="s">
        <v>2739</v>
      </c>
      <c r="D183" t="s">
        <v>2739</v>
      </c>
      <c r="E183" t="s">
        <v>2740</v>
      </c>
      <c r="F183" t="s">
        <v>2758</v>
      </c>
      <c r="G183" t="s">
        <v>223</v>
      </c>
    </row>
    <row r="184" spans="1:7">
      <c r="A184" t="s">
        <v>71</v>
      </c>
      <c r="B184" t="s">
        <v>2909</v>
      </c>
      <c r="C184" t="s">
        <v>2739</v>
      </c>
      <c r="D184" t="s">
        <v>2739</v>
      </c>
      <c r="E184" t="s">
        <v>2740</v>
      </c>
      <c r="F184" t="s">
        <v>2758</v>
      </c>
      <c r="G184" t="s">
        <v>223</v>
      </c>
    </row>
    <row r="185" spans="1:7">
      <c r="A185" t="s">
        <v>72</v>
      </c>
      <c r="B185" t="s">
        <v>2910</v>
      </c>
      <c r="C185" t="s">
        <v>2739</v>
      </c>
      <c r="D185" t="s">
        <v>2739</v>
      </c>
      <c r="E185" t="s">
        <v>2740</v>
      </c>
      <c r="F185" t="s">
        <v>2758</v>
      </c>
      <c r="G185" t="s">
        <v>223</v>
      </c>
    </row>
    <row r="186" spans="1:7">
      <c r="A186" t="s">
        <v>73</v>
      </c>
      <c r="B186" t="s">
        <v>2911</v>
      </c>
      <c r="C186" t="s">
        <v>2682</v>
      </c>
      <c r="D186" t="s">
        <v>1270</v>
      </c>
      <c r="E186" t="s">
        <v>1270</v>
      </c>
      <c r="F186" t="s">
        <v>2735</v>
      </c>
      <c r="G186" t="s">
        <v>223</v>
      </c>
    </row>
    <row r="187" spans="1:7">
      <c r="A187" t="s">
        <v>74</v>
      </c>
      <c r="B187" t="s">
        <v>2912</v>
      </c>
      <c r="C187" t="s">
        <v>2682</v>
      </c>
      <c r="D187" t="s">
        <v>1270</v>
      </c>
      <c r="E187" t="s">
        <v>1270</v>
      </c>
      <c r="F187" t="s">
        <v>2735</v>
      </c>
      <c r="G187" t="s">
        <v>223</v>
      </c>
    </row>
    <row r="188" spans="1:7">
      <c r="A188" t="s">
        <v>75</v>
      </c>
      <c r="B188" t="s">
        <v>2913</v>
      </c>
      <c r="C188" t="s">
        <v>2682</v>
      </c>
      <c r="D188" t="s">
        <v>1270</v>
      </c>
      <c r="E188" t="s">
        <v>1270</v>
      </c>
      <c r="F188" t="s">
        <v>2914</v>
      </c>
      <c r="G188" t="s">
        <v>223</v>
      </c>
    </row>
    <row r="189" spans="1:7">
      <c r="A189" t="s">
        <v>76</v>
      </c>
      <c r="B189" t="s">
        <v>2915</v>
      </c>
      <c r="C189" t="s">
        <v>2739</v>
      </c>
      <c r="D189" t="s">
        <v>2739</v>
      </c>
      <c r="E189" t="s">
        <v>2740</v>
      </c>
      <c r="F189" t="s">
        <v>2916</v>
      </c>
      <c r="G189" t="s">
        <v>223</v>
      </c>
    </row>
    <row r="190" spans="1:7">
      <c r="A190" t="s">
        <v>77</v>
      </c>
      <c r="B190" t="s">
        <v>2917</v>
      </c>
      <c r="C190" t="s">
        <v>2739</v>
      </c>
      <c r="D190" t="s">
        <v>2739</v>
      </c>
      <c r="E190" t="s">
        <v>2740</v>
      </c>
      <c r="F190" t="s">
        <v>2758</v>
      </c>
      <c r="G190" t="s">
        <v>223</v>
      </c>
    </row>
    <row r="191" spans="1:7">
      <c r="A191" t="s">
        <v>78</v>
      </c>
      <c r="B191" t="s">
        <v>2918</v>
      </c>
      <c r="C191" t="s">
        <v>2739</v>
      </c>
      <c r="D191" t="s">
        <v>2739</v>
      </c>
      <c r="E191" t="s">
        <v>2740</v>
      </c>
      <c r="F191" t="s">
        <v>2758</v>
      </c>
      <c r="G191" t="s">
        <v>223</v>
      </c>
    </row>
    <row r="192" spans="1:7">
      <c r="A192" t="s">
        <v>79</v>
      </c>
      <c r="B192" t="s">
        <v>2919</v>
      </c>
      <c r="C192" t="s">
        <v>2739</v>
      </c>
      <c r="D192" t="s">
        <v>2739</v>
      </c>
      <c r="E192" t="s">
        <v>2740</v>
      </c>
      <c r="F192" t="s">
        <v>2758</v>
      </c>
      <c r="G192" t="s">
        <v>223</v>
      </c>
    </row>
    <row r="193" spans="1:7">
      <c r="A193" t="s">
        <v>80</v>
      </c>
      <c r="B193" t="s">
        <v>2920</v>
      </c>
      <c r="C193" t="s">
        <v>2739</v>
      </c>
      <c r="D193" t="s">
        <v>2739</v>
      </c>
      <c r="E193" t="s">
        <v>2740</v>
      </c>
      <c r="F193" t="s">
        <v>2758</v>
      </c>
      <c r="G193" t="s">
        <v>223</v>
      </c>
    </row>
    <row r="194" spans="1:7">
      <c r="A194" t="s">
        <v>81</v>
      </c>
      <c r="B194" t="s">
        <v>2921</v>
      </c>
      <c r="C194" t="s">
        <v>2739</v>
      </c>
      <c r="D194" t="s">
        <v>2739</v>
      </c>
      <c r="E194" t="s">
        <v>2740</v>
      </c>
      <c r="F194" t="s">
        <v>2758</v>
      </c>
      <c r="G194" t="s">
        <v>223</v>
      </c>
    </row>
    <row r="195" spans="1:7">
      <c r="A195" t="s">
        <v>82</v>
      </c>
      <c r="B195" t="s">
        <v>2922</v>
      </c>
      <c r="C195" t="s">
        <v>2739</v>
      </c>
      <c r="D195" t="s">
        <v>2739</v>
      </c>
      <c r="E195" t="s">
        <v>2740</v>
      </c>
      <c r="F195" t="s">
        <v>2758</v>
      </c>
      <c r="G195" t="s">
        <v>223</v>
      </c>
    </row>
    <row r="196" spans="1:7">
      <c r="A196" t="s">
        <v>83</v>
      </c>
      <c r="B196" t="s">
        <v>2923</v>
      </c>
      <c r="C196" t="s">
        <v>2739</v>
      </c>
      <c r="D196" t="s">
        <v>2739</v>
      </c>
      <c r="E196" t="s">
        <v>2740</v>
      </c>
      <c r="F196" t="s">
        <v>2758</v>
      </c>
      <c r="G196" t="s">
        <v>223</v>
      </c>
    </row>
    <row r="197" spans="1:7">
      <c r="A197" t="s">
        <v>84</v>
      </c>
      <c r="B197" t="s">
        <v>2924</v>
      </c>
      <c r="C197" t="s">
        <v>2739</v>
      </c>
      <c r="D197" t="s">
        <v>2739</v>
      </c>
      <c r="E197" t="s">
        <v>2740</v>
      </c>
      <c r="F197" t="s">
        <v>2758</v>
      </c>
      <c r="G197" t="s">
        <v>223</v>
      </c>
    </row>
    <row r="198" spans="1:7">
      <c r="A198" t="s">
        <v>85</v>
      </c>
      <c r="B198" t="s">
        <v>2925</v>
      </c>
      <c r="C198" t="s">
        <v>2739</v>
      </c>
      <c r="D198" t="s">
        <v>2739</v>
      </c>
      <c r="E198" t="s">
        <v>2740</v>
      </c>
      <c r="F198" t="s">
        <v>2758</v>
      </c>
      <c r="G198" t="s">
        <v>223</v>
      </c>
    </row>
    <row r="199" spans="1:7">
      <c r="A199" t="s">
        <v>86</v>
      </c>
      <c r="B199" t="s">
        <v>2926</v>
      </c>
      <c r="C199" t="s">
        <v>2739</v>
      </c>
      <c r="D199" t="s">
        <v>2739</v>
      </c>
      <c r="E199" t="s">
        <v>2740</v>
      </c>
      <c r="F199" t="s">
        <v>2758</v>
      </c>
      <c r="G199" t="s">
        <v>223</v>
      </c>
    </row>
    <row r="200" spans="1:7">
      <c r="A200" t="s">
        <v>87</v>
      </c>
      <c r="B200" t="s">
        <v>2927</v>
      </c>
      <c r="C200" t="s">
        <v>2739</v>
      </c>
      <c r="D200" t="s">
        <v>2739</v>
      </c>
      <c r="E200" t="s">
        <v>2740</v>
      </c>
      <c r="F200" t="s">
        <v>2758</v>
      </c>
      <c r="G200" t="s">
        <v>223</v>
      </c>
    </row>
    <row r="201" spans="1:7">
      <c r="A201" t="s">
        <v>88</v>
      </c>
      <c r="B201" t="s">
        <v>2928</v>
      </c>
      <c r="C201" t="s">
        <v>2739</v>
      </c>
      <c r="D201" t="s">
        <v>2739</v>
      </c>
      <c r="E201" t="s">
        <v>2740</v>
      </c>
      <c r="F201" t="s">
        <v>2758</v>
      </c>
      <c r="G201" t="s">
        <v>223</v>
      </c>
    </row>
    <row r="202" spans="1:7">
      <c r="A202" t="s">
        <v>89</v>
      </c>
      <c r="B202" t="s">
        <v>2929</v>
      </c>
      <c r="C202" t="s">
        <v>2739</v>
      </c>
      <c r="D202" t="s">
        <v>2739</v>
      </c>
      <c r="E202" t="s">
        <v>2740</v>
      </c>
      <c r="F202" t="s">
        <v>2758</v>
      </c>
      <c r="G202" t="s">
        <v>223</v>
      </c>
    </row>
    <row r="203" spans="1:7">
      <c r="A203" t="s">
        <v>90</v>
      </c>
      <c r="B203" t="s">
        <v>2930</v>
      </c>
      <c r="C203" t="s">
        <v>2739</v>
      </c>
      <c r="D203" t="s">
        <v>2739</v>
      </c>
      <c r="E203" t="s">
        <v>2740</v>
      </c>
      <c r="F203" t="s">
        <v>2758</v>
      </c>
      <c r="G203" t="s">
        <v>223</v>
      </c>
    </row>
    <row r="204" spans="1:7">
      <c r="A204" t="s">
        <v>91</v>
      </c>
      <c r="B204" t="s">
        <v>2931</v>
      </c>
      <c r="C204" t="s">
        <v>2739</v>
      </c>
      <c r="D204" t="s">
        <v>2739</v>
      </c>
      <c r="E204" t="s">
        <v>2740</v>
      </c>
      <c r="F204" t="s">
        <v>2758</v>
      </c>
      <c r="G204" t="s">
        <v>223</v>
      </c>
    </row>
    <row r="205" spans="1:7">
      <c r="A205" t="s">
        <v>92</v>
      </c>
      <c r="B205" t="s">
        <v>2932</v>
      </c>
      <c r="C205" t="s">
        <v>2739</v>
      </c>
      <c r="D205" t="s">
        <v>2739</v>
      </c>
      <c r="E205" t="s">
        <v>2740</v>
      </c>
      <c r="F205" t="s">
        <v>2758</v>
      </c>
      <c r="G205" t="s">
        <v>223</v>
      </c>
    </row>
    <row r="206" spans="1:7">
      <c r="A206" t="s">
        <v>93</v>
      </c>
      <c r="B206" t="s">
        <v>2933</v>
      </c>
      <c r="C206" t="s">
        <v>2739</v>
      </c>
      <c r="D206" t="s">
        <v>2739</v>
      </c>
      <c r="E206" t="s">
        <v>2740</v>
      </c>
      <c r="F206" t="s">
        <v>2758</v>
      </c>
      <c r="G206" t="s">
        <v>223</v>
      </c>
    </row>
    <row r="207" spans="1:7">
      <c r="A207" t="s">
        <v>94</v>
      </c>
      <c r="B207" t="s">
        <v>2934</v>
      </c>
      <c r="C207" t="s">
        <v>2739</v>
      </c>
      <c r="D207" t="s">
        <v>2739</v>
      </c>
      <c r="E207" t="s">
        <v>2740</v>
      </c>
      <c r="F207" t="s">
        <v>2758</v>
      </c>
      <c r="G207" t="s">
        <v>223</v>
      </c>
    </row>
    <row r="208" spans="1:7">
      <c r="A208" t="s">
        <v>95</v>
      </c>
      <c r="B208" t="s">
        <v>2935</v>
      </c>
      <c r="C208" t="s">
        <v>2739</v>
      </c>
      <c r="D208" t="s">
        <v>2739</v>
      </c>
      <c r="E208" t="s">
        <v>2740</v>
      </c>
      <c r="F208" t="s">
        <v>2758</v>
      </c>
      <c r="G208" t="s">
        <v>223</v>
      </c>
    </row>
    <row r="209" spans="1:7">
      <c r="A209" t="s">
        <v>96</v>
      </c>
      <c r="B209" t="s">
        <v>2936</v>
      </c>
      <c r="C209" t="s">
        <v>2739</v>
      </c>
      <c r="D209" t="s">
        <v>2739</v>
      </c>
      <c r="E209" t="s">
        <v>2740</v>
      </c>
      <c r="F209" t="s">
        <v>2758</v>
      </c>
      <c r="G209" t="s">
        <v>223</v>
      </c>
    </row>
    <row r="210" spans="1:7">
      <c r="A210" t="s">
        <v>97</v>
      </c>
      <c r="B210" t="s">
        <v>2937</v>
      </c>
      <c r="C210" t="s">
        <v>2739</v>
      </c>
      <c r="D210" t="s">
        <v>2739</v>
      </c>
      <c r="E210" t="s">
        <v>2740</v>
      </c>
      <c r="F210" t="s">
        <v>2758</v>
      </c>
      <c r="G210" t="s">
        <v>223</v>
      </c>
    </row>
    <row r="211" spans="1:7">
      <c r="A211" t="s">
        <v>98</v>
      </c>
      <c r="B211" t="s">
        <v>2938</v>
      </c>
      <c r="C211" t="s">
        <v>2739</v>
      </c>
      <c r="D211" t="s">
        <v>2739</v>
      </c>
      <c r="E211" t="s">
        <v>2740</v>
      </c>
      <c r="F211" t="s">
        <v>2758</v>
      </c>
      <c r="G211" t="s">
        <v>223</v>
      </c>
    </row>
    <row r="212" spans="1:7">
      <c r="A212" t="s">
        <v>99</v>
      </c>
      <c r="B212" t="s">
        <v>2939</v>
      </c>
      <c r="C212" t="s">
        <v>2739</v>
      </c>
      <c r="D212" t="s">
        <v>2739</v>
      </c>
      <c r="E212" t="s">
        <v>2740</v>
      </c>
      <c r="F212" t="s">
        <v>2758</v>
      </c>
      <c r="G212" t="s">
        <v>223</v>
      </c>
    </row>
    <row r="213" spans="1:7">
      <c r="A213" t="s">
        <v>100</v>
      </c>
      <c r="B213" t="s">
        <v>2940</v>
      </c>
      <c r="C213" t="s">
        <v>2739</v>
      </c>
      <c r="D213" t="s">
        <v>2739</v>
      </c>
      <c r="E213" t="s">
        <v>2740</v>
      </c>
      <c r="F213" t="s">
        <v>2758</v>
      </c>
      <c r="G213" t="s">
        <v>223</v>
      </c>
    </row>
    <row r="214" spans="1:7">
      <c r="A214" t="s">
        <v>101</v>
      </c>
      <c r="B214" t="s">
        <v>2941</v>
      </c>
      <c r="C214" t="s">
        <v>2739</v>
      </c>
      <c r="D214" t="s">
        <v>2739</v>
      </c>
      <c r="E214" t="s">
        <v>2740</v>
      </c>
      <c r="F214" t="s">
        <v>2758</v>
      </c>
      <c r="G214" t="s">
        <v>223</v>
      </c>
    </row>
    <row r="215" spans="1:7">
      <c r="A215" t="s">
        <v>102</v>
      </c>
      <c r="B215" t="s">
        <v>2942</v>
      </c>
      <c r="C215" t="s">
        <v>2739</v>
      </c>
      <c r="D215" t="s">
        <v>2739</v>
      </c>
      <c r="E215" t="s">
        <v>2740</v>
      </c>
      <c r="F215" t="s">
        <v>2758</v>
      </c>
      <c r="G215" t="s">
        <v>223</v>
      </c>
    </row>
    <row r="216" spans="1:7">
      <c r="A216" t="s">
        <v>103</v>
      </c>
      <c r="B216" t="s">
        <v>2943</v>
      </c>
      <c r="C216" t="s">
        <v>2739</v>
      </c>
      <c r="D216" t="s">
        <v>2739</v>
      </c>
      <c r="E216" t="s">
        <v>2740</v>
      </c>
      <c r="F216" t="s">
        <v>2758</v>
      </c>
      <c r="G216" t="s">
        <v>223</v>
      </c>
    </row>
    <row r="217" spans="1:7">
      <c r="A217" t="s">
        <v>104</v>
      </c>
      <c r="B217" t="s">
        <v>2944</v>
      </c>
      <c r="C217" t="s">
        <v>2739</v>
      </c>
      <c r="D217" t="s">
        <v>2739</v>
      </c>
      <c r="E217" t="s">
        <v>2740</v>
      </c>
      <c r="F217" t="s">
        <v>2758</v>
      </c>
      <c r="G217" t="s">
        <v>223</v>
      </c>
    </row>
    <row r="218" spans="1:7">
      <c r="A218" t="s">
        <v>105</v>
      </c>
      <c r="B218" t="s">
        <v>2945</v>
      </c>
      <c r="C218" t="s">
        <v>2682</v>
      </c>
      <c r="D218" t="s">
        <v>2946</v>
      </c>
      <c r="E218" t="s">
        <v>1270</v>
      </c>
      <c r="F218" t="s">
        <v>2735</v>
      </c>
      <c r="G218" t="s">
        <v>223</v>
      </c>
    </row>
  </sheetData>
  <mergeCells count="11">
    <mergeCell ref="B8:O8"/>
    <mergeCell ref="B9:O9"/>
    <mergeCell ref="B10:O10"/>
    <mergeCell ref="A1:O1"/>
    <mergeCell ref="B11:O11"/>
    <mergeCell ref="B2:O2"/>
    <mergeCell ref="B3:O3"/>
    <mergeCell ref="B4:O4"/>
    <mergeCell ref="B5:O5"/>
    <mergeCell ref="B6:O6"/>
    <mergeCell ref="B7:O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771"/>
  <sheetViews>
    <sheetView topLeftCell="Z1" zoomScale="86" zoomScaleNormal="85" workbookViewId="0">
      <pane ySplit="1" topLeftCell="A506" activePane="bottomLeft" state="frozen"/>
      <selection activeCell="L1" sqref="L1"/>
      <selection pane="bottomLeft" activeCell="AD1" sqref="AD1"/>
    </sheetView>
  </sheetViews>
  <sheetFormatPr baseColWidth="10" defaultColWidth="11.54296875" defaultRowHeight="14.5"/>
  <cols>
    <col min="1" max="1" width="12" style="6" customWidth="1"/>
    <col min="2" max="2" width="11.54296875" style="6"/>
    <col min="3" max="3" width="19.90625" style="6" bestFit="1" customWidth="1"/>
    <col min="4" max="4" width="21.6328125" style="6" bestFit="1" customWidth="1"/>
    <col min="5" max="5" width="14.453125" style="6" customWidth="1"/>
    <col min="6" max="6" width="24.54296875" style="6" customWidth="1"/>
    <col min="7" max="12" width="11.54296875" style="6"/>
    <col min="13" max="13" width="13.08984375" style="6" customWidth="1"/>
    <col min="14" max="14" width="11.54296875" style="6"/>
    <col min="15" max="15" width="11.54296875" style="7"/>
    <col min="16" max="16" width="12.54296875" style="6" customWidth="1"/>
    <col min="17" max="20" width="11.54296875" style="6"/>
    <col min="21" max="21" width="12.453125" style="6" customWidth="1"/>
    <col min="22" max="30" width="11.54296875" style="6"/>
    <col min="31" max="31" width="12.453125" style="6" customWidth="1"/>
    <col min="32" max="32" width="11.54296875" style="6"/>
    <col min="33" max="33" width="10" style="6" customWidth="1"/>
    <col min="34" max="34" width="17.90625" style="6" customWidth="1"/>
    <col min="35" max="35" width="11.54296875" style="6"/>
    <col min="36" max="36" width="20.6328125" style="6" bestFit="1" customWidth="1"/>
    <col min="37" max="37" width="12.81640625" style="6" customWidth="1"/>
    <col min="38" max="38" width="11.54296875" style="6"/>
    <col min="39" max="39" width="7.90625" style="6" customWidth="1"/>
    <col min="40" max="40" width="7" style="6" customWidth="1"/>
    <col min="41" max="41" width="6.90625" style="6" customWidth="1"/>
    <col min="42" max="42" width="8.08984375" style="6" customWidth="1"/>
    <col min="43" max="43" width="19" style="6" customWidth="1"/>
    <col min="44" max="44" width="17.36328125" style="6" customWidth="1"/>
    <col min="45" max="45" width="16" style="6" customWidth="1"/>
    <col min="46" max="46" width="8.36328125" style="6" customWidth="1"/>
    <col min="47" max="47" width="7.6328125" style="6" customWidth="1"/>
    <col min="48" max="48" width="8.1796875" style="6" customWidth="1"/>
    <col min="49" max="49" width="8" style="6" customWidth="1"/>
    <col min="50" max="50" width="8.90625" style="6" customWidth="1"/>
    <col min="51" max="51" width="8.453125" style="6" customWidth="1"/>
    <col min="52" max="52" width="7.90625" style="6" customWidth="1"/>
    <col min="53" max="53" width="8.36328125" style="6" customWidth="1"/>
    <col min="54" max="54" width="9.36328125" style="6" customWidth="1"/>
    <col min="55" max="55" width="8.54296875" style="6" customWidth="1"/>
    <col min="56" max="56" width="10" style="6" customWidth="1"/>
    <col min="57" max="58" width="8.453125" style="6" customWidth="1"/>
    <col min="59" max="59" width="8.90625" style="6" customWidth="1"/>
    <col min="60" max="60" width="9.08984375" style="6" customWidth="1"/>
    <col min="61" max="61" width="9.36328125" style="6" customWidth="1"/>
    <col min="62" max="62" width="69.36328125" style="6" customWidth="1"/>
    <col min="63" max="65" width="11.54296875" style="6"/>
    <col min="66" max="66" width="12" style="6" customWidth="1"/>
    <col min="67" max="67" width="11.54296875" style="16"/>
    <col min="68" max="72" width="11.54296875" style="6"/>
    <col min="73" max="73" width="11.54296875" style="16"/>
    <col min="74" max="74" width="12.08984375" style="6" customWidth="1"/>
    <col min="75" max="75" width="12.54296875" style="6" customWidth="1"/>
    <col min="76" max="77" width="11.54296875" style="6"/>
    <col min="78" max="78" width="11.81640625" style="6" customWidth="1"/>
    <col min="79" max="87" width="11.54296875" style="6"/>
    <col min="88" max="88" width="14" style="6" customWidth="1"/>
    <col min="89" max="90" width="11.54296875" style="6"/>
    <col min="91" max="91" width="11.6328125" style="6" customWidth="1"/>
    <col min="92" max="97" width="11.54296875" style="6"/>
    <col min="98" max="98" width="12" style="6" customWidth="1"/>
    <col min="99" max="103" width="11.54296875" style="6"/>
    <col min="104" max="104" width="12.6328125" style="6" customWidth="1"/>
    <col min="105" max="105" width="76" style="6" customWidth="1"/>
    <col min="106" max="106" width="11.54296875" style="6"/>
    <col min="107" max="107" width="6.6328125" style="6" customWidth="1"/>
    <col min="108" max="108" width="13.1796875" style="6" customWidth="1"/>
    <col min="109" max="109" width="9.81640625" style="6" customWidth="1"/>
    <col min="110" max="110" width="49.36328125" style="6" customWidth="1"/>
    <col min="111" max="111" width="7.54296875" style="6" customWidth="1"/>
    <col min="112" max="112" width="11.81640625" style="6" customWidth="1"/>
    <col min="113" max="113" width="10.453125" style="6" customWidth="1"/>
    <col min="114" max="114" width="13.36328125" style="6" customWidth="1"/>
    <col min="115" max="115" width="13.08984375" style="6" customWidth="1"/>
    <col min="116" max="116" width="7.1796875" style="6" customWidth="1"/>
    <col min="117" max="117" width="5.6328125" style="6" customWidth="1"/>
    <col min="118" max="118" width="4.90625" style="6" customWidth="1"/>
    <col min="119" max="119" width="8.08984375" style="6" customWidth="1"/>
    <col min="120" max="120" width="6.08984375" style="6" customWidth="1"/>
    <col min="121" max="121" width="7.08984375" style="6" customWidth="1"/>
    <col min="122" max="122" width="5.6328125" style="6" customWidth="1"/>
    <col min="123" max="123" width="5.36328125" style="6" customWidth="1"/>
    <col min="124" max="124" width="4.453125" style="6" customWidth="1"/>
    <col min="125" max="125" width="5.54296875" style="6" customWidth="1"/>
    <col min="126" max="126" width="5.453125" style="6" customWidth="1"/>
    <col min="127" max="127" width="4.81640625" style="6" customWidth="1"/>
    <col min="128" max="128" width="6.1796875" style="6" customWidth="1"/>
    <col min="129" max="129" width="5.90625" style="6" customWidth="1"/>
    <col min="130" max="131" width="6.453125" style="6" customWidth="1"/>
    <col min="132" max="132" width="7.36328125" style="6" customWidth="1"/>
    <col min="133" max="133" width="8.08984375" style="6" customWidth="1"/>
    <col min="134" max="134" width="6.08984375" style="6" customWidth="1"/>
    <col min="135" max="135" width="12.453125" style="6" customWidth="1"/>
    <col min="136" max="136" width="6.54296875" style="6" customWidth="1"/>
    <col min="137" max="137" width="6.81640625" style="6" customWidth="1"/>
    <col min="138" max="138" width="9.81640625" style="6" customWidth="1"/>
    <col min="139" max="139" width="9.6328125" style="6" customWidth="1"/>
    <col min="140" max="140" width="11.08984375" style="6" customWidth="1"/>
    <col min="141" max="141" width="11.54296875" style="6"/>
    <col min="142" max="142" width="9.6328125" style="6" customWidth="1"/>
    <col min="143" max="143" width="9" style="6" customWidth="1"/>
    <col min="144" max="144" width="9.08984375" style="6" customWidth="1"/>
    <col min="145" max="145" width="10.1796875" style="6" customWidth="1"/>
    <col min="146" max="146" width="9.54296875" style="6" customWidth="1"/>
    <col min="147" max="147" width="12.6328125" style="6" customWidth="1"/>
    <col min="148" max="148" width="11.81640625" style="6" customWidth="1"/>
    <col min="149" max="149" width="9.453125" style="6" customWidth="1"/>
    <col min="150" max="150" width="14.08984375" style="6" customWidth="1"/>
    <col min="151" max="151" width="10.54296875" style="6" customWidth="1"/>
    <col min="152" max="152" width="12.81640625" style="6" customWidth="1"/>
    <col min="153" max="153" width="13.90625" style="6" customWidth="1"/>
    <col min="154" max="154" width="11.90625" style="6" customWidth="1"/>
    <col min="155" max="155" width="12.90625" style="6" customWidth="1"/>
    <col min="156" max="156" width="12.81640625" style="6" customWidth="1"/>
    <col min="157" max="157" width="13.1796875" style="6" customWidth="1"/>
    <col min="158" max="158" width="11.54296875" style="6"/>
    <col min="159" max="159" width="14.08984375" style="6" customWidth="1"/>
    <col min="160" max="164" width="11.54296875" style="6"/>
    <col min="165" max="165" width="11.6328125" style="6" customWidth="1"/>
    <col min="166" max="168" width="11.54296875" style="6"/>
    <col min="169" max="169" width="8.08984375" style="6" customWidth="1"/>
    <col min="170" max="170" width="16.08984375" style="6" customWidth="1"/>
    <col min="171" max="171" width="11.6328125" style="6" customWidth="1"/>
    <col min="172" max="172" width="8.81640625" style="6" customWidth="1"/>
    <col min="173" max="173" width="11.90625" style="6" customWidth="1"/>
    <col min="174" max="177" width="11.54296875" style="6"/>
    <col min="178" max="178" width="12.90625" style="6" customWidth="1"/>
    <col min="179" max="179" width="11.54296875" style="6"/>
    <col min="180" max="180" width="12.6328125" style="6" customWidth="1"/>
    <col min="181" max="181" width="13.36328125" style="6" customWidth="1"/>
    <col min="182" max="182" width="13.54296875" style="6" customWidth="1"/>
    <col min="183" max="183" width="12.453125" style="6" customWidth="1"/>
    <col min="184" max="184" width="14.08984375" style="6" customWidth="1"/>
    <col min="185" max="185" width="12.08984375" style="6" customWidth="1"/>
    <col min="186" max="186" width="14" style="6" customWidth="1"/>
    <col min="187" max="187" width="13.08984375" style="6" customWidth="1"/>
    <col min="188" max="188" width="14" style="6" customWidth="1"/>
    <col min="189" max="189" width="13.36328125" style="6" customWidth="1"/>
    <col min="190" max="190" width="8.81640625" style="6" customWidth="1"/>
    <col min="191" max="191" width="12.36328125" style="6" customWidth="1"/>
    <col min="192" max="192" width="16.453125" style="6" customWidth="1"/>
    <col min="193" max="193" width="11.54296875" style="6"/>
    <col min="194" max="194" width="13.08984375" style="6" customWidth="1"/>
    <col min="195" max="195" width="12" style="6" customWidth="1"/>
    <col min="196" max="196" width="14.90625" style="6" customWidth="1"/>
    <col min="197" max="197" width="10.90625" style="6" customWidth="1"/>
    <col min="198" max="198" width="11.36328125" style="6" customWidth="1"/>
    <col min="199" max="199" width="13.453125" style="6" customWidth="1"/>
    <col min="200" max="200" width="11.54296875" style="6"/>
    <col min="201" max="201" width="14.6328125" style="6" customWidth="1"/>
    <col min="202" max="202" width="18.36328125" style="6" customWidth="1"/>
    <col min="203" max="203" width="11.54296875" style="6"/>
    <col min="204" max="204" width="12.81640625" style="6" customWidth="1"/>
    <col min="205" max="205" width="12.453125" style="6" customWidth="1"/>
    <col min="206" max="206" width="12.81640625" style="6" customWidth="1"/>
    <col min="207" max="16384" width="11.54296875" style="6"/>
  </cols>
  <sheetData>
    <row r="1" spans="1:206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  <c r="CH1" s="2" t="s">
        <v>86</v>
      </c>
      <c r="CI1" s="2" t="s">
        <v>87</v>
      </c>
      <c r="CJ1" s="2" t="s">
        <v>88</v>
      </c>
      <c r="CK1" s="2" t="s">
        <v>89</v>
      </c>
      <c r="CL1" s="2" t="s">
        <v>90</v>
      </c>
      <c r="CM1" s="2" t="s">
        <v>91</v>
      </c>
      <c r="CN1" s="2" t="s">
        <v>92</v>
      </c>
      <c r="CO1" s="2" t="s">
        <v>93</v>
      </c>
      <c r="CP1" s="2" t="s">
        <v>94</v>
      </c>
      <c r="CQ1" s="2" t="s">
        <v>95</v>
      </c>
      <c r="CR1" s="2" t="s">
        <v>96</v>
      </c>
      <c r="CS1" s="2" t="s">
        <v>97</v>
      </c>
      <c r="CT1" s="2" t="s">
        <v>98</v>
      </c>
      <c r="CU1" s="2" t="s">
        <v>99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  <c r="DD1" s="2" t="s">
        <v>108</v>
      </c>
      <c r="DE1" s="2" t="s">
        <v>109</v>
      </c>
      <c r="DF1" s="2" t="s">
        <v>110</v>
      </c>
      <c r="DG1" s="2" t="s">
        <v>111</v>
      </c>
      <c r="DH1" s="2" t="s">
        <v>112</v>
      </c>
      <c r="DI1" s="2" t="s">
        <v>113</v>
      </c>
      <c r="DJ1" s="2" t="s">
        <v>114</v>
      </c>
      <c r="DK1" s="2" t="s">
        <v>115</v>
      </c>
      <c r="DL1" s="2" t="s">
        <v>116</v>
      </c>
      <c r="DM1" s="2" t="s">
        <v>117</v>
      </c>
      <c r="DN1" s="2" t="s">
        <v>118</v>
      </c>
      <c r="DO1" s="2" t="s">
        <v>119</v>
      </c>
      <c r="DP1" s="2" t="s">
        <v>120</v>
      </c>
      <c r="DQ1" s="2" t="s">
        <v>121</v>
      </c>
      <c r="DR1" s="2" t="s">
        <v>122</v>
      </c>
      <c r="DS1" s="2" t="s">
        <v>123</v>
      </c>
      <c r="DT1" s="2" t="s">
        <v>124</v>
      </c>
      <c r="DU1" s="2" t="s">
        <v>125</v>
      </c>
      <c r="DV1" s="2" t="s">
        <v>126</v>
      </c>
      <c r="DW1" s="2" t="s">
        <v>127</v>
      </c>
      <c r="DX1" s="2" t="s">
        <v>128</v>
      </c>
      <c r="DY1" s="2" t="s">
        <v>129</v>
      </c>
      <c r="DZ1" s="2" t="s">
        <v>130</v>
      </c>
      <c r="EA1" s="2" t="s">
        <v>131</v>
      </c>
      <c r="EB1" s="2" t="s">
        <v>132</v>
      </c>
      <c r="EC1" s="2" t="s">
        <v>133</v>
      </c>
      <c r="ED1" s="2" t="s">
        <v>134</v>
      </c>
      <c r="EE1" s="2" t="s">
        <v>135</v>
      </c>
      <c r="EF1" s="2" t="s">
        <v>136</v>
      </c>
      <c r="EG1" s="2" t="s">
        <v>137</v>
      </c>
      <c r="EH1" s="2" t="s">
        <v>138</v>
      </c>
      <c r="EI1" s="2" t="s">
        <v>139</v>
      </c>
      <c r="EJ1" s="2" t="s">
        <v>140</v>
      </c>
      <c r="EK1" s="2" t="s">
        <v>141</v>
      </c>
      <c r="EL1" s="2" t="s">
        <v>142</v>
      </c>
      <c r="EM1" s="2" t="s">
        <v>143</v>
      </c>
      <c r="EN1" s="2" t="s">
        <v>144</v>
      </c>
      <c r="EO1" s="2" t="s">
        <v>145</v>
      </c>
      <c r="EP1" s="2" t="s">
        <v>146</v>
      </c>
      <c r="EQ1" s="2" t="s">
        <v>147</v>
      </c>
      <c r="ER1" s="2" t="s">
        <v>148</v>
      </c>
      <c r="ES1" s="2" t="s">
        <v>149</v>
      </c>
      <c r="ET1" s="2" t="s">
        <v>150</v>
      </c>
      <c r="EU1" s="2" t="s">
        <v>151</v>
      </c>
      <c r="EV1" s="2" t="s">
        <v>152</v>
      </c>
      <c r="EW1" s="2" t="s">
        <v>153</v>
      </c>
      <c r="EX1" s="2" t="s">
        <v>154</v>
      </c>
      <c r="EY1" s="2" t="s">
        <v>155</v>
      </c>
      <c r="EZ1" s="2" t="s">
        <v>156</v>
      </c>
      <c r="FA1" s="2" t="s">
        <v>157</v>
      </c>
      <c r="FB1" s="2" t="s">
        <v>158</v>
      </c>
      <c r="FC1" s="2" t="s">
        <v>159</v>
      </c>
      <c r="FD1" s="2" t="s">
        <v>160</v>
      </c>
      <c r="FE1" s="2" t="s">
        <v>161</v>
      </c>
      <c r="FF1" s="2" t="s">
        <v>162</v>
      </c>
      <c r="FG1" s="2" t="s">
        <v>163</v>
      </c>
      <c r="FH1" s="2" t="s">
        <v>164</v>
      </c>
      <c r="FI1" s="2" t="s">
        <v>165</v>
      </c>
      <c r="FJ1" s="2" t="s">
        <v>166</v>
      </c>
      <c r="FK1" s="2" t="s">
        <v>167</v>
      </c>
      <c r="FL1" s="2" t="s">
        <v>168</v>
      </c>
      <c r="FM1" s="2" t="s">
        <v>169</v>
      </c>
      <c r="FN1" s="2" t="s">
        <v>170</v>
      </c>
      <c r="FO1" s="2" t="s">
        <v>171</v>
      </c>
      <c r="FP1" s="2" t="s">
        <v>172</v>
      </c>
      <c r="FQ1" s="2" t="s">
        <v>173</v>
      </c>
      <c r="FR1" s="2" t="s">
        <v>174</v>
      </c>
      <c r="FS1" s="2" t="s">
        <v>175</v>
      </c>
      <c r="FT1" s="2" t="s">
        <v>176</v>
      </c>
      <c r="FU1" s="2" t="s">
        <v>177</v>
      </c>
      <c r="FV1" s="2" t="s">
        <v>178</v>
      </c>
      <c r="FW1" s="2" t="s">
        <v>179</v>
      </c>
      <c r="FX1" s="2" t="s">
        <v>180</v>
      </c>
      <c r="FY1" s="2" t="s">
        <v>181</v>
      </c>
      <c r="FZ1" s="2" t="s">
        <v>182</v>
      </c>
      <c r="GA1" s="2" t="s">
        <v>183</v>
      </c>
      <c r="GB1" s="2" t="s">
        <v>184</v>
      </c>
      <c r="GC1" s="2" t="s">
        <v>185</v>
      </c>
      <c r="GD1" s="2" t="s">
        <v>186</v>
      </c>
      <c r="GE1" s="2" t="s">
        <v>187</v>
      </c>
      <c r="GF1" s="2" t="s">
        <v>188</v>
      </c>
      <c r="GG1" s="2" t="s">
        <v>189</v>
      </c>
      <c r="GH1" s="2" t="s">
        <v>190</v>
      </c>
      <c r="GI1" s="2" t="s">
        <v>191</v>
      </c>
      <c r="GJ1" s="2" t="s">
        <v>192</v>
      </c>
      <c r="GK1" s="2" t="s">
        <v>193</v>
      </c>
      <c r="GL1" s="2" t="s">
        <v>194</v>
      </c>
      <c r="GM1" s="2" t="s">
        <v>195</v>
      </c>
      <c r="GN1" s="2" t="s">
        <v>196</v>
      </c>
      <c r="GO1" s="2" t="s">
        <v>197</v>
      </c>
      <c r="GP1" s="2" t="s">
        <v>198</v>
      </c>
      <c r="GQ1" s="2" t="s">
        <v>199</v>
      </c>
      <c r="GR1" s="2" t="s">
        <v>200</v>
      </c>
      <c r="GS1" s="2" t="s">
        <v>201</v>
      </c>
      <c r="GT1" s="2" t="s">
        <v>202</v>
      </c>
      <c r="GU1" s="2" t="s">
        <v>203</v>
      </c>
      <c r="GV1" s="2" t="s">
        <v>204</v>
      </c>
      <c r="GW1" s="2" t="s">
        <v>205</v>
      </c>
      <c r="GX1" s="4" t="s">
        <v>206</v>
      </c>
    </row>
    <row r="2" spans="1:206">
      <c r="A2" s="102" t="s">
        <v>207</v>
      </c>
      <c r="B2" s="6">
        <v>1</v>
      </c>
      <c r="C2" s="6" t="s">
        <v>413</v>
      </c>
      <c r="D2" s="6" t="s">
        <v>414</v>
      </c>
      <c r="E2" s="100">
        <v>44054</v>
      </c>
      <c r="F2" s="6" t="s">
        <v>3890</v>
      </c>
      <c r="G2" s="6">
        <v>0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" t="s">
        <v>415</v>
      </c>
      <c r="O2" s="7">
        <v>42</v>
      </c>
      <c r="P2" s="6">
        <v>44.02</v>
      </c>
      <c r="Q2" s="6">
        <f t="shared" ref="Q2:Q65" si="0">O2+P2/60</f>
        <v>42.733666666666664</v>
      </c>
      <c r="R2" s="6" t="s">
        <v>22</v>
      </c>
      <c r="S2" s="6" t="s">
        <v>416</v>
      </c>
      <c r="T2" s="6">
        <v>9</v>
      </c>
      <c r="U2" s="6">
        <v>27.675000000000001</v>
      </c>
      <c r="V2" s="6">
        <f t="shared" ref="V2:V65" si="1">T2+U2/60</f>
        <v>9.4612499999999997</v>
      </c>
      <c r="W2" s="6" t="s">
        <v>39</v>
      </c>
      <c r="X2" s="6">
        <v>0.5</v>
      </c>
      <c r="Y2" s="6">
        <v>1</v>
      </c>
      <c r="Z2" s="101">
        <v>0.29166666666666669</v>
      </c>
      <c r="AA2" s="101">
        <v>0.3125</v>
      </c>
      <c r="AB2" s="101">
        <v>0.375</v>
      </c>
      <c r="AC2" s="101">
        <f>(Tableau2[[#This Row],[heure_enq]]-Tableau2[[#This Row],[h_debut]])</f>
        <v>2.0833333333333315E-2</v>
      </c>
      <c r="AD2" s="101">
        <f>Tableau2[[#This Row],[h_fin]]-Tableau2[[#This Row],[h_debut]]</f>
        <v>8.3333333333333315E-2</v>
      </c>
      <c r="AE2" s="101">
        <v>0.29166666666666669</v>
      </c>
      <c r="AF2" s="101">
        <v>0.54166666666666663</v>
      </c>
      <c r="AG2" s="6" t="s">
        <v>22</v>
      </c>
      <c r="AH2" s="6" t="s">
        <v>234</v>
      </c>
      <c r="AI2" s="6">
        <v>0</v>
      </c>
      <c r="AJ2" s="6" t="s">
        <v>417</v>
      </c>
      <c r="AK2" s="6" t="s">
        <v>418</v>
      </c>
      <c r="AL2" s="6" t="s">
        <v>419</v>
      </c>
      <c r="AM2" s="6">
        <v>1</v>
      </c>
      <c r="AN2" s="6">
        <v>0</v>
      </c>
      <c r="AO2" s="6">
        <v>0</v>
      </c>
      <c r="AP2" s="6">
        <v>0</v>
      </c>
      <c r="AQ2" s="6" t="s">
        <v>22</v>
      </c>
      <c r="AR2" s="6" t="s">
        <v>22</v>
      </c>
      <c r="AS2" s="6" t="s">
        <v>22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1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 t="s">
        <v>2619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1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 t="s">
        <v>217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 t="s">
        <v>22</v>
      </c>
      <c r="DB2" s="6" t="s">
        <v>218</v>
      </c>
      <c r="DC2" s="6" t="s">
        <v>243</v>
      </c>
      <c r="DD2" s="6">
        <v>50</v>
      </c>
      <c r="DE2" s="6" t="s">
        <v>220</v>
      </c>
      <c r="DF2" s="6" t="s">
        <v>221</v>
      </c>
      <c r="DG2" s="6" t="s">
        <v>222</v>
      </c>
      <c r="DH2" s="6" t="s">
        <v>22</v>
      </c>
      <c r="DI2" s="6">
        <v>40</v>
      </c>
      <c r="DJ2" s="6">
        <v>15</v>
      </c>
      <c r="DK2" s="6">
        <v>5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1</v>
      </c>
      <c r="DR2" s="6">
        <v>1</v>
      </c>
      <c r="DS2" s="6">
        <v>1</v>
      </c>
      <c r="DT2" s="6">
        <v>0</v>
      </c>
      <c r="DU2" s="6">
        <v>0</v>
      </c>
      <c r="DV2" s="6">
        <v>0</v>
      </c>
      <c r="DW2" s="6">
        <v>0</v>
      </c>
      <c r="DX2" s="6">
        <v>1</v>
      </c>
      <c r="DY2" s="6">
        <v>0</v>
      </c>
      <c r="DZ2" s="6">
        <v>0</v>
      </c>
      <c r="EA2" s="6">
        <v>0</v>
      </c>
      <c r="EB2" s="6">
        <v>0</v>
      </c>
      <c r="EC2" s="6">
        <v>1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 t="s">
        <v>223</v>
      </c>
      <c r="EK2" s="6" t="s">
        <v>222</v>
      </c>
      <c r="EL2" s="6" t="s">
        <v>22</v>
      </c>
      <c r="EM2" s="6" t="s">
        <v>22</v>
      </c>
      <c r="EN2" s="6" t="s">
        <v>22</v>
      </c>
      <c r="EO2" s="6" t="s">
        <v>22</v>
      </c>
      <c r="EP2" s="6" t="s">
        <v>22</v>
      </c>
      <c r="EQ2" s="6" t="s">
        <v>22</v>
      </c>
      <c r="ER2" s="6" t="s">
        <v>22</v>
      </c>
      <c r="ES2" s="6" t="s">
        <v>22</v>
      </c>
      <c r="ET2" s="6" t="s">
        <v>22</v>
      </c>
      <c r="EU2" s="6" t="s">
        <v>22</v>
      </c>
      <c r="EV2" s="6" t="s">
        <v>22</v>
      </c>
      <c r="EW2" s="6" t="s">
        <v>22</v>
      </c>
      <c r="EX2" s="6" t="s">
        <v>22</v>
      </c>
      <c r="EY2" s="6" t="s">
        <v>22</v>
      </c>
      <c r="EZ2" s="6" t="s">
        <v>22</v>
      </c>
      <c r="FA2" s="6" t="s">
        <v>22</v>
      </c>
      <c r="FB2" s="6" t="s">
        <v>22</v>
      </c>
      <c r="FC2" s="6" t="s">
        <v>22</v>
      </c>
      <c r="FD2" s="6" t="s">
        <v>222</v>
      </c>
      <c r="FE2" s="6" t="s">
        <v>22</v>
      </c>
      <c r="FF2" s="6" t="s">
        <v>22</v>
      </c>
      <c r="FG2" s="6" t="s">
        <v>22</v>
      </c>
      <c r="FH2" s="6" t="s">
        <v>22</v>
      </c>
      <c r="FI2" s="6" t="s">
        <v>22</v>
      </c>
      <c r="FJ2" s="6" t="s">
        <v>22</v>
      </c>
      <c r="FK2" s="6">
        <v>0</v>
      </c>
      <c r="FL2" s="6">
        <v>0</v>
      </c>
      <c r="FM2" s="6">
        <v>0</v>
      </c>
      <c r="FN2" s="6">
        <v>0</v>
      </c>
      <c r="FO2" s="6">
        <v>0</v>
      </c>
      <c r="FP2" s="6">
        <v>0</v>
      </c>
      <c r="FQ2" s="6" t="s">
        <v>22</v>
      </c>
      <c r="FR2" s="6">
        <v>2</v>
      </c>
      <c r="FS2" s="6">
        <v>0</v>
      </c>
      <c r="FT2" s="6">
        <v>0</v>
      </c>
      <c r="FU2" s="6">
        <v>0</v>
      </c>
      <c r="FV2" s="6" t="s">
        <v>222</v>
      </c>
      <c r="FW2" s="6" t="s">
        <v>222</v>
      </c>
      <c r="FX2" s="6" t="s">
        <v>269</v>
      </c>
      <c r="FY2" s="6" t="s">
        <v>22</v>
      </c>
      <c r="FZ2" s="6" t="s">
        <v>22</v>
      </c>
      <c r="GA2" s="6" t="s">
        <v>22</v>
      </c>
      <c r="GB2" s="6" t="s">
        <v>22</v>
      </c>
      <c r="GC2" s="6" t="s">
        <v>269</v>
      </c>
      <c r="GD2" s="6" t="s">
        <v>226</v>
      </c>
      <c r="GE2" s="6" t="s">
        <v>22</v>
      </c>
      <c r="GF2" s="6" t="s">
        <v>22</v>
      </c>
      <c r="GG2" s="6" t="s">
        <v>260</v>
      </c>
      <c r="GH2" s="6" t="s">
        <v>235</v>
      </c>
      <c r="GI2" s="6" t="s">
        <v>22</v>
      </c>
      <c r="GJ2" s="6" t="s">
        <v>22</v>
      </c>
      <c r="GK2" s="6" t="s">
        <v>420</v>
      </c>
      <c r="GL2" s="6" t="s">
        <v>421</v>
      </c>
      <c r="GM2" s="6" t="s">
        <v>222</v>
      </c>
      <c r="GN2" s="6" t="s">
        <v>22</v>
      </c>
      <c r="GO2" s="6" t="s">
        <v>22</v>
      </c>
      <c r="GP2" s="6" t="s">
        <v>226</v>
      </c>
      <c r="GQ2" s="6">
        <v>1</v>
      </c>
      <c r="GR2" s="6">
        <v>0</v>
      </c>
      <c r="GS2" s="6">
        <v>1</v>
      </c>
      <c r="GT2" s="6">
        <v>0</v>
      </c>
      <c r="GU2" s="6">
        <v>1</v>
      </c>
      <c r="GV2" s="6">
        <v>0</v>
      </c>
      <c r="GW2" s="6">
        <v>0</v>
      </c>
      <c r="GX2" s="103" t="s">
        <v>229</v>
      </c>
    </row>
    <row r="3" spans="1:206">
      <c r="A3" s="102" t="s">
        <v>207</v>
      </c>
      <c r="B3" s="6">
        <v>2</v>
      </c>
      <c r="C3" s="6" t="s">
        <v>413</v>
      </c>
      <c r="D3" s="6" t="s">
        <v>1666</v>
      </c>
      <c r="E3" s="100">
        <v>44054</v>
      </c>
      <c r="F3" s="6" t="s">
        <v>3890</v>
      </c>
      <c r="G3" s="6">
        <v>0</v>
      </c>
      <c r="H3" s="6" t="s">
        <v>22</v>
      </c>
      <c r="I3" s="6" t="s">
        <v>22</v>
      </c>
      <c r="J3" s="6" t="s">
        <v>22</v>
      </c>
      <c r="K3" s="6" t="s">
        <v>22</v>
      </c>
      <c r="L3" s="6" t="s">
        <v>22</v>
      </c>
      <c r="M3" s="6" t="s">
        <v>22</v>
      </c>
      <c r="N3" s="6" t="s">
        <v>1667</v>
      </c>
      <c r="O3" s="7">
        <v>42</v>
      </c>
      <c r="P3" s="6">
        <v>46.62</v>
      </c>
      <c r="Q3" s="6">
        <f t="shared" si="0"/>
        <v>42.777000000000001</v>
      </c>
      <c r="R3" s="6" t="s">
        <v>22</v>
      </c>
      <c r="S3" s="6" t="s">
        <v>1668</v>
      </c>
      <c r="T3" s="6">
        <v>9</v>
      </c>
      <c r="U3" s="6">
        <v>28.678000000000001</v>
      </c>
      <c r="V3" s="6">
        <f t="shared" si="1"/>
        <v>9.4779666666666671</v>
      </c>
      <c r="W3" s="6" t="s">
        <v>40</v>
      </c>
      <c r="X3" s="6">
        <v>2.5</v>
      </c>
      <c r="Y3" s="6">
        <v>1</v>
      </c>
      <c r="Z3" s="101">
        <v>0.27083333333333331</v>
      </c>
      <c r="AA3" s="101">
        <v>0.33333333333333331</v>
      </c>
      <c r="AB3" s="101">
        <v>0.35416666666666669</v>
      </c>
      <c r="AC3" s="101">
        <f>(Tableau2[[#This Row],[heure_enq]]-Tableau2[[#This Row],[h_debut]])</f>
        <v>6.25E-2</v>
      </c>
      <c r="AD3" s="101">
        <f>Tableau2[[#This Row],[h_fin]]-Tableau2[[#This Row],[h_debut]]</f>
        <v>8.333333333333337E-2</v>
      </c>
      <c r="AE3" s="101">
        <v>0.29166666666666669</v>
      </c>
      <c r="AF3" s="101">
        <v>0.54166666666666663</v>
      </c>
      <c r="AG3" s="6" t="s">
        <v>22</v>
      </c>
      <c r="AH3" s="6" t="s">
        <v>213</v>
      </c>
      <c r="AI3" s="6">
        <v>0</v>
      </c>
      <c r="AJ3" s="6" t="s">
        <v>492</v>
      </c>
      <c r="AK3" s="6" t="s">
        <v>379</v>
      </c>
      <c r="AL3" s="6" t="s">
        <v>1669</v>
      </c>
      <c r="AM3" s="6">
        <v>1</v>
      </c>
      <c r="AN3" s="6">
        <v>1</v>
      </c>
      <c r="AO3" s="6">
        <v>0</v>
      </c>
      <c r="AP3" s="6">
        <v>0</v>
      </c>
      <c r="AQ3" s="6" t="s">
        <v>22</v>
      </c>
      <c r="AR3" s="6" t="s">
        <v>22</v>
      </c>
      <c r="AS3" s="6" t="s">
        <v>22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1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 t="s">
        <v>820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 t="s">
        <v>22</v>
      </c>
      <c r="BX3" s="6">
        <v>0</v>
      </c>
      <c r="BY3" s="6">
        <v>1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 t="s">
        <v>3682</v>
      </c>
      <c r="DB3" s="6" t="s">
        <v>218</v>
      </c>
      <c r="DC3" s="6" t="s">
        <v>219</v>
      </c>
      <c r="DD3" s="6">
        <v>45</v>
      </c>
      <c r="DE3" s="6" t="s">
        <v>220</v>
      </c>
      <c r="DF3" s="6" t="s">
        <v>1670</v>
      </c>
      <c r="DG3" s="6" t="s">
        <v>222</v>
      </c>
      <c r="DH3" s="6" t="s">
        <v>22</v>
      </c>
      <c r="DI3" s="6">
        <v>16</v>
      </c>
      <c r="DJ3" s="6">
        <v>30</v>
      </c>
      <c r="DK3" s="6">
        <v>5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1</v>
      </c>
      <c r="DS3" s="6">
        <v>1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1</v>
      </c>
      <c r="DZ3" s="6">
        <v>0</v>
      </c>
      <c r="EA3" s="6">
        <v>0</v>
      </c>
      <c r="EB3" s="6">
        <v>0</v>
      </c>
      <c r="EC3" s="6">
        <v>1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 t="s">
        <v>223</v>
      </c>
      <c r="EK3" s="6" t="s">
        <v>222</v>
      </c>
      <c r="EL3" s="6" t="s">
        <v>22</v>
      </c>
      <c r="EM3" s="6" t="s">
        <v>22</v>
      </c>
      <c r="EN3" s="6" t="s">
        <v>22</v>
      </c>
      <c r="EO3" s="6" t="s">
        <v>22</v>
      </c>
      <c r="EP3" s="6" t="s">
        <v>22</v>
      </c>
      <c r="EQ3" s="6" t="s">
        <v>22</v>
      </c>
      <c r="ER3" s="6" t="s">
        <v>22</v>
      </c>
      <c r="ES3" s="6" t="s">
        <v>22</v>
      </c>
      <c r="ET3" s="6" t="s">
        <v>22</v>
      </c>
      <c r="EU3" s="6" t="s">
        <v>22</v>
      </c>
      <c r="EV3" s="6" t="s">
        <v>22</v>
      </c>
      <c r="EW3" s="6" t="s">
        <v>22</v>
      </c>
      <c r="EX3" s="6" t="s">
        <v>22</v>
      </c>
      <c r="EY3" s="6" t="s">
        <v>22</v>
      </c>
      <c r="EZ3" s="6" t="s">
        <v>22</v>
      </c>
      <c r="FA3" s="6" t="s">
        <v>22</v>
      </c>
      <c r="FB3" s="6" t="s">
        <v>22</v>
      </c>
      <c r="FC3" s="6" t="s">
        <v>22</v>
      </c>
      <c r="FD3" s="6" t="s">
        <v>222</v>
      </c>
      <c r="FE3" s="6" t="s">
        <v>22</v>
      </c>
      <c r="FF3" s="6" t="s">
        <v>22</v>
      </c>
      <c r="FG3" s="6" t="s">
        <v>22</v>
      </c>
      <c r="FH3" s="6" t="s">
        <v>22</v>
      </c>
      <c r="FI3" s="6" t="s">
        <v>22</v>
      </c>
      <c r="FJ3" s="6" t="s">
        <v>22</v>
      </c>
      <c r="FK3" s="6">
        <v>0</v>
      </c>
      <c r="FL3" s="6">
        <v>0</v>
      </c>
      <c r="FM3" s="6">
        <v>0</v>
      </c>
      <c r="FN3" s="6">
        <v>0</v>
      </c>
      <c r="FO3" s="6">
        <v>0</v>
      </c>
      <c r="FP3" s="6">
        <v>0</v>
      </c>
      <c r="FQ3" s="6" t="s">
        <v>22</v>
      </c>
      <c r="FR3" s="6">
        <v>0</v>
      </c>
      <c r="FS3" s="6">
        <v>0</v>
      </c>
      <c r="FT3" s="6">
        <v>1</v>
      </c>
      <c r="FU3" s="6">
        <v>0</v>
      </c>
      <c r="FV3" s="6" t="s">
        <v>223</v>
      </c>
      <c r="FW3" s="6" t="s">
        <v>223</v>
      </c>
      <c r="FX3" s="6" t="s">
        <v>258</v>
      </c>
      <c r="FY3" s="6" t="s">
        <v>22</v>
      </c>
      <c r="FZ3" s="6" t="s">
        <v>22</v>
      </c>
      <c r="GA3" s="6" t="s">
        <v>22</v>
      </c>
      <c r="GB3" s="6" t="s">
        <v>22</v>
      </c>
      <c r="GC3" s="6" t="s">
        <v>258</v>
      </c>
      <c r="GD3" s="6" t="s">
        <v>259</v>
      </c>
      <c r="GE3" s="6" t="s">
        <v>22</v>
      </c>
      <c r="GF3" s="6" t="s">
        <v>22</v>
      </c>
      <c r="GG3" s="6" t="s">
        <v>260</v>
      </c>
      <c r="GH3" s="6" t="s">
        <v>3702</v>
      </c>
      <c r="GI3" s="6" t="s">
        <v>22</v>
      </c>
      <c r="GJ3" s="6" t="s">
        <v>22</v>
      </c>
      <c r="GK3" s="6" t="s">
        <v>1671</v>
      </c>
      <c r="GL3" s="6" t="s">
        <v>3829</v>
      </c>
      <c r="GM3" s="6" t="s">
        <v>222</v>
      </c>
      <c r="GN3" s="6" t="s">
        <v>22</v>
      </c>
      <c r="GO3" s="6" t="s">
        <v>22</v>
      </c>
      <c r="GP3" s="6" t="s">
        <v>261</v>
      </c>
      <c r="GQ3" s="6">
        <v>1</v>
      </c>
      <c r="GR3" s="6">
        <v>1</v>
      </c>
      <c r="GS3" s="6">
        <v>1</v>
      </c>
      <c r="GT3" s="6">
        <v>0</v>
      </c>
      <c r="GU3" s="6">
        <v>1</v>
      </c>
      <c r="GV3" s="6">
        <v>0</v>
      </c>
      <c r="GW3" s="6">
        <v>0</v>
      </c>
      <c r="GX3" s="103" t="s">
        <v>270</v>
      </c>
    </row>
    <row r="4" spans="1:206">
      <c r="A4" s="102" t="s">
        <v>207</v>
      </c>
      <c r="B4" s="6">
        <v>3</v>
      </c>
      <c r="C4" s="6" t="s">
        <v>208</v>
      </c>
      <c r="D4" s="6" t="s">
        <v>209</v>
      </c>
      <c r="E4" s="100">
        <v>44055</v>
      </c>
      <c r="F4" s="6" t="s">
        <v>3890</v>
      </c>
      <c r="G4" s="6">
        <v>0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" t="s">
        <v>210</v>
      </c>
      <c r="O4" s="7">
        <v>42</v>
      </c>
      <c r="P4" s="6">
        <v>40.460999999999999</v>
      </c>
      <c r="Q4" s="6">
        <f t="shared" si="0"/>
        <v>42.674349999999997</v>
      </c>
      <c r="R4" s="6" t="s">
        <v>22</v>
      </c>
      <c r="S4" s="6" t="s">
        <v>211</v>
      </c>
      <c r="T4" s="6">
        <v>9</v>
      </c>
      <c r="U4" s="6">
        <v>17.452999999999999</v>
      </c>
      <c r="V4" s="6">
        <f t="shared" si="1"/>
        <v>9.2908833333333334</v>
      </c>
      <c r="W4" s="6" t="s">
        <v>39</v>
      </c>
      <c r="X4" s="6">
        <v>0.5</v>
      </c>
      <c r="Y4" s="6">
        <v>1</v>
      </c>
      <c r="Z4" s="101">
        <v>0.29166666666666669</v>
      </c>
      <c r="AA4" s="101">
        <v>0.3125</v>
      </c>
      <c r="AB4" s="101">
        <v>0.35416666666666669</v>
      </c>
      <c r="AC4" s="101">
        <f>(Tableau2[[#This Row],[heure_enq]]-Tableau2[[#This Row],[h_debut]])</f>
        <v>2.0833333333333315E-2</v>
      </c>
      <c r="AD4" s="101">
        <f>Tableau2[[#This Row],[h_fin]]-Tableau2[[#This Row],[h_debut]]</f>
        <v>6.25E-2</v>
      </c>
      <c r="AE4" s="101">
        <v>0.29166666666666669</v>
      </c>
      <c r="AF4" s="101">
        <v>0.54166666666666663</v>
      </c>
      <c r="AG4" s="6" t="s">
        <v>212</v>
      </c>
      <c r="AH4" s="6" t="s">
        <v>213</v>
      </c>
      <c r="AI4" s="6">
        <v>0</v>
      </c>
      <c r="AJ4" s="6" t="s">
        <v>2634</v>
      </c>
      <c r="AK4" s="6" t="s">
        <v>215</v>
      </c>
      <c r="AL4" s="6" t="s">
        <v>216</v>
      </c>
      <c r="AM4" s="6">
        <v>1</v>
      </c>
      <c r="AN4" s="6">
        <v>0</v>
      </c>
      <c r="AO4" s="6">
        <v>0</v>
      </c>
      <c r="AP4" s="6">
        <v>0</v>
      </c>
      <c r="AQ4" s="6" t="s">
        <v>22</v>
      </c>
      <c r="AR4" s="6" t="s">
        <v>22</v>
      </c>
      <c r="AS4" s="6" t="s">
        <v>22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1</v>
      </c>
      <c r="BH4" s="6">
        <v>0</v>
      </c>
      <c r="BI4" s="6">
        <v>0</v>
      </c>
      <c r="BJ4" s="6" t="s">
        <v>22</v>
      </c>
      <c r="BK4" s="6">
        <v>1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 t="s">
        <v>217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1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 t="s">
        <v>22</v>
      </c>
      <c r="DB4" s="6" t="s">
        <v>218</v>
      </c>
      <c r="DC4" s="6" t="s">
        <v>219</v>
      </c>
      <c r="DD4" s="6">
        <v>45</v>
      </c>
      <c r="DE4" s="6" t="s">
        <v>220</v>
      </c>
      <c r="DF4" s="6" t="s">
        <v>221</v>
      </c>
      <c r="DG4" s="6" t="s">
        <v>222</v>
      </c>
      <c r="DH4" s="6" t="s">
        <v>22</v>
      </c>
      <c r="DI4" s="6">
        <v>20</v>
      </c>
      <c r="DJ4" s="6" t="s">
        <v>22</v>
      </c>
      <c r="DK4" s="6">
        <v>5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1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1</v>
      </c>
      <c r="DZ4" s="6">
        <v>0</v>
      </c>
      <c r="EA4" s="6">
        <v>0</v>
      </c>
      <c r="EB4" s="6">
        <v>0</v>
      </c>
      <c r="EC4" s="6">
        <v>1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 t="s">
        <v>223</v>
      </c>
      <c r="EK4" s="6" t="s">
        <v>222</v>
      </c>
      <c r="EL4" s="6" t="s">
        <v>22</v>
      </c>
      <c r="EM4" s="6" t="s">
        <v>22</v>
      </c>
      <c r="EN4" s="6" t="s">
        <v>22</v>
      </c>
      <c r="EO4" s="6" t="s">
        <v>22</v>
      </c>
      <c r="EP4" s="6" t="s">
        <v>22</v>
      </c>
      <c r="EQ4" s="6" t="s">
        <v>22</v>
      </c>
      <c r="ER4" s="6" t="s">
        <v>22</v>
      </c>
      <c r="ES4" s="6" t="s">
        <v>22</v>
      </c>
      <c r="ET4" s="6" t="s">
        <v>22</v>
      </c>
      <c r="EU4" s="6" t="s">
        <v>22</v>
      </c>
      <c r="EV4" s="6" t="s">
        <v>22</v>
      </c>
      <c r="EW4" s="6" t="s">
        <v>22</v>
      </c>
      <c r="EX4" s="6" t="s">
        <v>22</v>
      </c>
      <c r="EY4" s="6" t="s">
        <v>22</v>
      </c>
      <c r="EZ4" s="6" t="s">
        <v>22</v>
      </c>
      <c r="FA4" s="6" t="s">
        <v>22</v>
      </c>
      <c r="FB4" s="6" t="s">
        <v>22</v>
      </c>
      <c r="FC4" s="6" t="s">
        <v>22</v>
      </c>
      <c r="FD4" s="6" t="s">
        <v>222</v>
      </c>
      <c r="FE4" s="6" t="s">
        <v>22</v>
      </c>
      <c r="FF4" s="6" t="s">
        <v>22</v>
      </c>
      <c r="FG4" s="6" t="s">
        <v>22</v>
      </c>
      <c r="FH4" s="6" t="s">
        <v>22</v>
      </c>
      <c r="FI4" s="6" t="s">
        <v>22</v>
      </c>
      <c r="FJ4" s="6" t="s">
        <v>22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 t="s">
        <v>22</v>
      </c>
      <c r="FR4" s="6">
        <v>1</v>
      </c>
      <c r="FS4" s="6">
        <v>0</v>
      </c>
      <c r="FT4" s="6">
        <v>0</v>
      </c>
      <c r="FU4" s="6">
        <v>0</v>
      </c>
      <c r="FV4" s="6" t="s">
        <v>222</v>
      </c>
      <c r="FW4" s="6" t="s">
        <v>222</v>
      </c>
      <c r="FX4" s="6" t="s">
        <v>224</v>
      </c>
      <c r="FY4" s="6" t="s">
        <v>22</v>
      </c>
      <c r="FZ4" s="6" t="s">
        <v>22</v>
      </c>
      <c r="GA4" s="6" t="s">
        <v>22</v>
      </c>
      <c r="GB4" s="6" t="s">
        <v>22</v>
      </c>
      <c r="GC4" s="6" t="s">
        <v>225</v>
      </c>
      <c r="GD4" s="6" t="s">
        <v>226</v>
      </c>
      <c r="GE4" s="6" t="s">
        <v>22</v>
      </c>
      <c r="GF4" s="6" t="s">
        <v>22</v>
      </c>
      <c r="GG4" s="6" t="s">
        <v>227</v>
      </c>
      <c r="GH4" s="6" t="s">
        <v>22</v>
      </c>
      <c r="GI4" s="6" t="s">
        <v>22</v>
      </c>
      <c r="GJ4" s="6" t="s">
        <v>22</v>
      </c>
      <c r="GK4" s="6" t="s">
        <v>22</v>
      </c>
      <c r="GL4" s="6" t="s">
        <v>22</v>
      </c>
      <c r="GM4" s="6" t="s">
        <v>222</v>
      </c>
      <c r="GN4" s="6" t="s">
        <v>22</v>
      </c>
      <c r="GO4" s="6" t="s">
        <v>22</v>
      </c>
      <c r="GP4" s="6" t="s">
        <v>228</v>
      </c>
      <c r="GQ4" s="6">
        <v>1</v>
      </c>
      <c r="GR4" s="6">
        <v>1</v>
      </c>
      <c r="GS4" s="6">
        <v>1</v>
      </c>
      <c r="GT4" s="6">
        <v>0</v>
      </c>
      <c r="GU4" s="6">
        <v>1</v>
      </c>
      <c r="GV4" s="6">
        <v>0</v>
      </c>
      <c r="GW4" s="6">
        <v>0</v>
      </c>
      <c r="GX4" s="103" t="s">
        <v>229</v>
      </c>
    </row>
    <row r="5" spans="1:206">
      <c r="A5" s="102" t="s">
        <v>207</v>
      </c>
      <c r="B5" s="6">
        <v>4</v>
      </c>
      <c r="C5" s="6" t="s">
        <v>208</v>
      </c>
      <c r="D5" s="6" t="s">
        <v>422</v>
      </c>
      <c r="E5" s="100">
        <v>44055</v>
      </c>
      <c r="F5" s="6" t="s">
        <v>3890</v>
      </c>
      <c r="G5" s="6">
        <v>0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" t="s">
        <v>423</v>
      </c>
      <c r="O5" s="7">
        <v>42</v>
      </c>
      <c r="P5" s="6">
        <v>52.012</v>
      </c>
      <c r="Q5" s="6">
        <f t="shared" si="0"/>
        <v>42.866866666666667</v>
      </c>
      <c r="R5" s="6" t="s">
        <v>22</v>
      </c>
      <c r="S5" s="6" t="s">
        <v>424</v>
      </c>
      <c r="T5" s="6">
        <v>9</v>
      </c>
      <c r="U5" s="6">
        <v>20.443000000000001</v>
      </c>
      <c r="V5" s="6">
        <f t="shared" si="1"/>
        <v>9.3407166666666672</v>
      </c>
      <c r="W5" s="6" t="s">
        <v>41</v>
      </c>
      <c r="X5" s="6">
        <v>15</v>
      </c>
      <c r="Y5" s="6">
        <v>2</v>
      </c>
      <c r="Z5" s="101">
        <v>0.25</v>
      </c>
      <c r="AA5" s="101">
        <v>0.4375</v>
      </c>
      <c r="AB5" s="101">
        <v>0.41666666666666669</v>
      </c>
      <c r="AC5" s="101">
        <f>(Tableau2[[#This Row],[heure_enq]]-Tableau2[[#This Row],[h_debut]])</f>
        <v>0.1875</v>
      </c>
      <c r="AD5" s="101">
        <f>Tableau2[[#This Row],[h_fin]]-Tableau2[[#This Row],[h_debut]]</f>
        <v>0.16666666666666669</v>
      </c>
      <c r="AE5" s="101">
        <v>0.29166666666666669</v>
      </c>
      <c r="AF5" s="101">
        <v>0.54166666666666663</v>
      </c>
      <c r="AG5" s="6" t="s">
        <v>22</v>
      </c>
      <c r="AH5" s="6" t="s">
        <v>242</v>
      </c>
      <c r="AI5" s="6">
        <v>0</v>
      </c>
      <c r="AJ5" s="6" t="s">
        <v>425</v>
      </c>
      <c r="AK5" s="6" t="s">
        <v>426</v>
      </c>
      <c r="AL5" s="6" t="s">
        <v>419</v>
      </c>
      <c r="AM5" s="6">
        <v>0</v>
      </c>
      <c r="AN5" s="6">
        <v>0</v>
      </c>
      <c r="AO5" s="6">
        <v>1</v>
      </c>
      <c r="AP5" s="6">
        <v>1</v>
      </c>
      <c r="AQ5" s="6" t="s">
        <v>22</v>
      </c>
      <c r="AR5" s="6" t="s">
        <v>22</v>
      </c>
      <c r="AS5" s="6" t="s">
        <v>22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1</v>
      </c>
      <c r="BJ5" s="6" t="s">
        <v>235</v>
      </c>
      <c r="BK5" s="6">
        <v>0</v>
      </c>
      <c r="BL5" s="6">
        <v>1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 t="s">
        <v>217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1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 t="s">
        <v>3683</v>
      </c>
      <c r="DB5" s="6" t="s">
        <v>218</v>
      </c>
      <c r="DC5" s="6" t="s">
        <v>243</v>
      </c>
      <c r="DD5" s="6">
        <v>50</v>
      </c>
      <c r="DE5" s="6" t="s">
        <v>220</v>
      </c>
      <c r="DF5" s="6" t="s">
        <v>427</v>
      </c>
      <c r="DG5" s="6" t="s">
        <v>222</v>
      </c>
      <c r="DH5" s="6" t="s">
        <v>22</v>
      </c>
      <c r="DI5" s="6">
        <v>13</v>
      </c>
      <c r="DJ5" s="6">
        <v>40</v>
      </c>
      <c r="DK5" s="6">
        <v>30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1</v>
      </c>
      <c r="DT5" s="6">
        <v>1</v>
      </c>
      <c r="DU5" s="6">
        <v>1</v>
      </c>
      <c r="DV5" s="6">
        <v>1</v>
      </c>
      <c r="DW5" s="6">
        <v>0</v>
      </c>
      <c r="DX5" s="6">
        <v>0</v>
      </c>
      <c r="DY5" s="6">
        <v>0</v>
      </c>
      <c r="DZ5" s="6">
        <v>1</v>
      </c>
      <c r="EA5" s="6">
        <v>0</v>
      </c>
      <c r="EB5" s="6">
        <v>0</v>
      </c>
      <c r="EC5" s="6">
        <v>1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 t="s">
        <v>223</v>
      </c>
      <c r="EK5" s="6" t="s">
        <v>222</v>
      </c>
      <c r="EL5" s="6" t="s">
        <v>22</v>
      </c>
      <c r="EM5" s="6" t="s">
        <v>22</v>
      </c>
      <c r="EN5" s="6" t="s">
        <v>22</v>
      </c>
      <c r="EO5" s="6" t="s">
        <v>22</v>
      </c>
      <c r="EP5" s="6" t="s">
        <v>22</v>
      </c>
      <c r="EQ5" s="6" t="s">
        <v>22</v>
      </c>
      <c r="ER5" s="6" t="s">
        <v>22</v>
      </c>
      <c r="ES5" s="6" t="s">
        <v>22</v>
      </c>
      <c r="ET5" s="6" t="s">
        <v>22</v>
      </c>
      <c r="EU5" s="6" t="s">
        <v>22</v>
      </c>
      <c r="EV5" s="6" t="s">
        <v>22</v>
      </c>
      <c r="EW5" s="6" t="s">
        <v>22</v>
      </c>
      <c r="EX5" s="6" t="s">
        <v>22</v>
      </c>
      <c r="EY5" s="6" t="s">
        <v>22</v>
      </c>
      <c r="EZ5" s="6" t="s">
        <v>22</v>
      </c>
      <c r="FA5" s="6" t="s">
        <v>22</v>
      </c>
      <c r="FB5" s="6" t="s">
        <v>22</v>
      </c>
      <c r="FC5" s="6" t="s">
        <v>22</v>
      </c>
      <c r="FD5" s="6" t="s">
        <v>223</v>
      </c>
      <c r="FE5" s="6" t="s">
        <v>246</v>
      </c>
      <c r="FF5" s="6">
        <v>9</v>
      </c>
      <c r="FG5" s="6">
        <v>4</v>
      </c>
      <c r="FH5" s="6" t="s">
        <v>247</v>
      </c>
      <c r="FI5" s="6" t="s">
        <v>425</v>
      </c>
      <c r="FJ5" s="6" t="s">
        <v>22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 t="s">
        <v>223</v>
      </c>
      <c r="FR5" s="6">
        <v>0</v>
      </c>
      <c r="FS5" s="6">
        <v>3</v>
      </c>
      <c r="FT5" s="6">
        <v>0</v>
      </c>
      <c r="FU5" s="6">
        <v>0</v>
      </c>
      <c r="FV5" s="6" t="s">
        <v>223</v>
      </c>
      <c r="FW5" s="6" t="s">
        <v>223</v>
      </c>
      <c r="FX5" s="6" t="s">
        <v>258</v>
      </c>
      <c r="FY5" s="6" t="s">
        <v>22</v>
      </c>
      <c r="FZ5" s="6" t="s">
        <v>22</v>
      </c>
      <c r="GA5" s="6" t="s">
        <v>22</v>
      </c>
      <c r="GB5" s="6" t="s">
        <v>22</v>
      </c>
      <c r="GC5" s="6" t="s">
        <v>258</v>
      </c>
      <c r="GD5" s="6" t="s">
        <v>259</v>
      </c>
      <c r="GE5" s="6" t="s">
        <v>22</v>
      </c>
      <c r="GF5" s="6" t="s">
        <v>22</v>
      </c>
      <c r="GG5" s="6" t="s">
        <v>260</v>
      </c>
      <c r="GH5" s="6" t="s">
        <v>3703</v>
      </c>
      <c r="GI5" s="6" t="s">
        <v>22</v>
      </c>
      <c r="GJ5" s="6" t="s">
        <v>22</v>
      </c>
      <c r="GK5" s="6" t="s">
        <v>420</v>
      </c>
      <c r="GL5" s="6" t="s">
        <v>421</v>
      </c>
      <c r="GM5" s="6" t="s">
        <v>222</v>
      </c>
      <c r="GN5" s="6" t="s">
        <v>22</v>
      </c>
      <c r="GO5" s="6" t="s">
        <v>22</v>
      </c>
      <c r="GP5" s="6" t="s">
        <v>228</v>
      </c>
      <c r="GQ5" s="6">
        <v>1</v>
      </c>
      <c r="GR5" s="6">
        <v>1</v>
      </c>
      <c r="GS5" s="6">
        <v>1</v>
      </c>
      <c r="GT5" s="6">
        <v>0</v>
      </c>
      <c r="GU5" s="6">
        <v>1</v>
      </c>
      <c r="GV5" s="6">
        <v>0</v>
      </c>
      <c r="GW5" s="6">
        <v>0</v>
      </c>
      <c r="GX5" s="103" t="s">
        <v>229</v>
      </c>
    </row>
    <row r="6" spans="1:206">
      <c r="A6" s="102" t="s">
        <v>207</v>
      </c>
      <c r="B6" s="6">
        <v>5</v>
      </c>
      <c r="C6" s="6" t="s">
        <v>208</v>
      </c>
      <c r="D6" s="6" t="s">
        <v>428</v>
      </c>
      <c r="E6" s="100">
        <v>44055</v>
      </c>
      <c r="F6" s="6" t="s">
        <v>3890</v>
      </c>
      <c r="G6" s="6">
        <v>0</v>
      </c>
      <c r="H6" s="6" t="s">
        <v>22</v>
      </c>
      <c r="I6" s="6" t="s">
        <v>22</v>
      </c>
      <c r="J6" s="6" t="s">
        <v>22</v>
      </c>
      <c r="K6" s="6" t="s">
        <v>22</v>
      </c>
      <c r="L6" s="6" t="s">
        <v>22</v>
      </c>
      <c r="M6" s="6" t="s">
        <v>22</v>
      </c>
      <c r="N6" s="6" t="s">
        <v>423</v>
      </c>
      <c r="O6" s="7">
        <v>42</v>
      </c>
      <c r="P6" s="6">
        <v>52.012</v>
      </c>
      <c r="Q6" s="6">
        <f t="shared" si="0"/>
        <v>42.866866666666667</v>
      </c>
      <c r="R6" s="6" t="s">
        <v>22</v>
      </c>
      <c r="S6" s="6" t="s">
        <v>424</v>
      </c>
      <c r="T6" s="6">
        <v>9</v>
      </c>
      <c r="U6" s="6">
        <v>20.443000000000001</v>
      </c>
      <c r="V6" s="6">
        <f t="shared" si="1"/>
        <v>9.3407166666666672</v>
      </c>
      <c r="W6" s="6" t="s">
        <v>41</v>
      </c>
      <c r="X6" s="6">
        <v>20</v>
      </c>
      <c r="Y6" s="6">
        <v>2</v>
      </c>
      <c r="Z6" s="101">
        <v>0.25</v>
      </c>
      <c r="AA6" s="101">
        <v>0.45833333333333331</v>
      </c>
      <c r="AB6" s="101">
        <v>0.4375</v>
      </c>
      <c r="AC6" s="101">
        <f>(Tableau2[[#This Row],[heure_enq]]-Tableau2[[#This Row],[h_debut]])</f>
        <v>0.20833333333333331</v>
      </c>
      <c r="AD6" s="101">
        <f>Tableau2[[#This Row],[h_fin]]-Tableau2[[#This Row],[h_debut]]</f>
        <v>0.1875</v>
      </c>
      <c r="AE6" s="101">
        <v>0.29166666666666669</v>
      </c>
      <c r="AF6" s="101">
        <v>0.54166666666666663</v>
      </c>
      <c r="AG6" s="6" t="s">
        <v>22</v>
      </c>
      <c r="AH6" s="6" t="s">
        <v>242</v>
      </c>
      <c r="AI6" s="6">
        <v>0</v>
      </c>
      <c r="AJ6" s="6" t="s">
        <v>425</v>
      </c>
      <c r="AK6" s="6" t="s">
        <v>426</v>
      </c>
      <c r="AL6" s="6" t="s">
        <v>419</v>
      </c>
      <c r="AM6" s="6">
        <v>0</v>
      </c>
      <c r="AN6" s="6">
        <v>0</v>
      </c>
      <c r="AO6" s="6">
        <v>1</v>
      </c>
      <c r="AP6" s="6">
        <v>0</v>
      </c>
      <c r="AQ6" s="6" t="s">
        <v>22</v>
      </c>
      <c r="AR6" s="6" t="s">
        <v>22</v>
      </c>
      <c r="AS6" s="6" t="s">
        <v>22</v>
      </c>
      <c r="AT6" s="6">
        <v>1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1</v>
      </c>
      <c r="BJ6" s="6" t="s">
        <v>356</v>
      </c>
      <c r="BK6" s="6">
        <v>0</v>
      </c>
      <c r="BL6" s="6">
        <v>1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 t="s">
        <v>217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1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 t="s">
        <v>22</v>
      </c>
      <c r="DB6" s="6" t="s">
        <v>218</v>
      </c>
      <c r="DC6" s="6" t="s">
        <v>243</v>
      </c>
      <c r="DD6" s="6">
        <v>50</v>
      </c>
      <c r="DE6" s="6" t="s">
        <v>220</v>
      </c>
      <c r="DF6" s="6" t="s">
        <v>221</v>
      </c>
      <c r="DG6" s="6" t="s">
        <v>222</v>
      </c>
      <c r="DH6" s="6" t="s">
        <v>22</v>
      </c>
      <c r="DI6" s="6">
        <v>15</v>
      </c>
      <c r="DJ6" s="6">
        <v>40</v>
      </c>
      <c r="DK6" s="6">
        <v>15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1</v>
      </c>
      <c r="DR6" s="6">
        <v>1</v>
      </c>
      <c r="DS6" s="6">
        <v>1</v>
      </c>
      <c r="DT6" s="6">
        <v>1</v>
      </c>
      <c r="DU6" s="6">
        <v>1</v>
      </c>
      <c r="DV6" s="6">
        <v>0</v>
      </c>
      <c r="DW6" s="6">
        <v>0</v>
      </c>
      <c r="DX6" s="6">
        <v>0</v>
      </c>
      <c r="DY6" s="6">
        <v>1</v>
      </c>
      <c r="DZ6" s="6">
        <v>0</v>
      </c>
      <c r="EA6" s="6">
        <v>0</v>
      </c>
      <c r="EB6" s="6">
        <v>0</v>
      </c>
      <c r="EC6" s="6">
        <v>1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 t="s">
        <v>223</v>
      </c>
      <c r="EK6" s="6" t="s">
        <v>222</v>
      </c>
      <c r="EL6" s="6" t="s">
        <v>22</v>
      </c>
      <c r="EM6" s="6" t="s">
        <v>22</v>
      </c>
      <c r="EN6" s="6" t="s">
        <v>22</v>
      </c>
      <c r="EO6" s="6" t="s">
        <v>22</v>
      </c>
      <c r="EP6" s="6" t="s">
        <v>22</v>
      </c>
      <c r="EQ6" s="6" t="s">
        <v>22</v>
      </c>
      <c r="ER6" s="6" t="s">
        <v>22</v>
      </c>
      <c r="ES6" s="6" t="s">
        <v>22</v>
      </c>
      <c r="ET6" s="6" t="s">
        <v>22</v>
      </c>
      <c r="EU6" s="6" t="s">
        <v>22</v>
      </c>
      <c r="EV6" s="6" t="s">
        <v>22</v>
      </c>
      <c r="EW6" s="6" t="s">
        <v>22</v>
      </c>
      <c r="EX6" s="6" t="s">
        <v>22</v>
      </c>
      <c r="EY6" s="6" t="s">
        <v>22</v>
      </c>
      <c r="EZ6" s="6" t="s">
        <v>22</v>
      </c>
      <c r="FA6" s="6" t="s">
        <v>22</v>
      </c>
      <c r="FB6" s="6" t="s">
        <v>22</v>
      </c>
      <c r="FC6" s="6" t="s">
        <v>22</v>
      </c>
      <c r="FD6" s="6" t="s">
        <v>223</v>
      </c>
      <c r="FE6" s="6" t="s">
        <v>255</v>
      </c>
      <c r="FF6" s="6">
        <v>50</v>
      </c>
      <c r="FG6" s="6">
        <v>5</v>
      </c>
      <c r="FH6" s="6" t="s">
        <v>247</v>
      </c>
      <c r="FI6" s="6" t="s">
        <v>425</v>
      </c>
      <c r="FJ6" s="6" t="s">
        <v>22</v>
      </c>
      <c r="FK6" s="6">
        <v>1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 t="s">
        <v>223</v>
      </c>
      <c r="FR6" s="6">
        <v>0</v>
      </c>
      <c r="FS6" s="6">
        <v>3</v>
      </c>
      <c r="FT6" s="6">
        <v>0</v>
      </c>
      <c r="FU6" s="6">
        <v>0</v>
      </c>
      <c r="FV6" s="6" t="s">
        <v>223</v>
      </c>
      <c r="FW6" s="6" t="s">
        <v>223</v>
      </c>
      <c r="FX6" s="6" t="s">
        <v>269</v>
      </c>
      <c r="FY6" s="6" t="s">
        <v>22</v>
      </c>
      <c r="FZ6" s="6" t="s">
        <v>22</v>
      </c>
      <c r="GA6" s="6" t="s">
        <v>22</v>
      </c>
      <c r="GB6" s="6" t="s">
        <v>22</v>
      </c>
      <c r="GC6" s="6" t="s">
        <v>269</v>
      </c>
      <c r="GD6" s="6" t="s">
        <v>259</v>
      </c>
      <c r="GE6" s="6" t="s">
        <v>22</v>
      </c>
      <c r="GF6" s="6" t="s">
        <v>22</v>
      </c>
      <c r="GG6" s="6" t="s">
        <v>260</v>
      </c>
      <c r="GH6" s="6" t="s">
        <v>3704</v>
      </c>
      <c r="GI6" s="6" t="s">
        <v>22</v>
      </c>
      <c r="GJ6" s="6" t="s">
        <v>22</v>
      </c>
      <c r="GK6" s="6" t="s">
        <v>22</v>
      </c>
      <c r="GL6" s="6" t="s">
        <v>22</v>
      </c>
      <c r="GM6" s="6" t="s">
        <v>222</v>
      </c>
      <c r="GN6" s="6" t="s">
        <v>22</v>
      </c>
      <c r="GO6" s="6" t="s">
        <v>22</v>
      </c>
      <c r="GP6" s="6" t="s">
        <v>228</v>
      </c>
      <c r="GQ6" s="6">
        <v>1</v>
      </c>
      <c r="GR6" s="6">
        <v>1</v>
      </c>
      <c r="GS6" s="6">
        <v>1</v>
      </c>
      <c r="GT6" s="6">
        <v>0</v>
      </c>
      <c r="GU6" s="6">
        <v>1</v>
      </c>
      <c r="GV6" s="6">
        <v>0</v>
      </c>
      <c r="GW6" s="6">
        <v>0</v>
      </c>
      <c r="GX6" s="103" t="s">
        <v>270</v>
      </c>
    </row>
    <row r="7" spans="1:206">
      <c r="A7" s="102" t="s">
        <v>207</v>
      </c>
      <c r="B7" s="6">
        <v>6</v>
      </c>
      <c r="C7" s="6" t="s">
        <v>429</v>
      </c>
      <c r="D7" s="6" t="s">
        <v>430</v>
      </c>
      <c r="E7" s="100">
        <v>44057</v>
      </c>
      <c r="F7" s="6" t="s">
        <v>3890</v>
      </c>
      <c r="G7" s="6">
        <v>1</v>
      </c>
      <c r="H7" s="6" t="s">
        <v>22</v>
      </c>
      <c r="I7" s="6" t="s">
        <v>22</v>
      </c>
      <c r="J7" s="6" t="s">
        <v>22</v>
      </c>
      <c r="K7" s="6" t="s">
        <v>22</v>
      </c>
      <c r="L7" s="6" t="s">
        <v>22</v>
      </c>
      <c r="M7" s="6" t="s">
        <v>22</v>
      </c>
      <c r="N7" s="6" t="s">
        <v>431</v>
      </c>
      <c r="O7" s="7">
        <v>42</v>
      </c>
      <c r="P7" s="6">
        <v>42.856999999999999</v>
      </c>
      <c r="Q7" s="6">
        <f t="shared" si="0"/>
        <v>42.714283333333334</v>
      </c>
      <c r="R7" s="6" t="s">
        <v>22</v>
      </c>
      <c r="S7" s="6" t="s">
        <v>432</v>
      </c>
      <c r="T7" s="6">
        <v>9</v>
      </c>
      <c r="U7" s="6">
        <v>15.545999999999999</v>
      </c>
      <c r="V7" s="6">
        <f t="shared" si="1"/>
        <v>9.2591000000000001</v>
      </c>
      <c r="W7" s="6" t="s">
        <v>41</v>
      </c>
      <c r="X7" s="6">
        <v>20</v>
      </c>
      <c r="Y7" s="6">
        <v>2</v>
      </c>
      <c r="Z7" s="101">
        <v>0.41666666666666669</v>
      </c>
      <c r="AA7" s="101">
        <v>0.44791666666666669</v>
      </c>
      <c r="AB7" s="101">
        <v>0.47916666666666669</v>
      </c>
      <c r="AC7" s="101">
        <f>(Tableau2[[#This Row],[heure_enq]]-Tableau2[[#This Row],[h_debut]])</f>
        <v>3.125E-2</v>
      </c>
      <c r="AD7" s="101">
        <f>Tableau2[[#This Row],[h_fin]]-Tableau2[[#This Row],[h_debut]]</f>
        <v>6.25E-2</v>
      </c>
      <c r="AE7" s="101">
        <v>0.29166666666666669</v>
      </c>
      <c r="AF7" s="101">
        <v>0.54166666666666663</v>
      </c>
      <c r="AG7" s="6" t="s">
        <v>22</v>
      </c>
      <c r="AH7" s="6" t="s">
        <v>242</v>
      </c>
      <c r="AI7" s="6">
        <v>0</v>
      </c>
      <c r="AJ7" s="6" t="s">
        <v>433</v>
      </c>
      <c r="AK7" s="6" t="s">
        <v>434</v>
      </c>
      <c r="AL7" s="6" t="s">
        <v>419</v>
      </c>
      <c r="AM7" s="6">
        <v>0</v>
      </c>
      <c r="AN7" s="6">
        <v>0</v>
      </c>
      <c r="AO7" s="6">
        <v>1</v>
      </c>
      <c r="AP7" s="6">
        <v>0</v>
      </c>
      <c r="AQ7" s="6" t="s">
        <v>22</v>
      </c>
      <c r="AR7" s="6" t="s">
        <v>22</v>
      </c>
      <c r="AS7" s="6" t="s">
        <v>22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1</v>
      </c>
      <c r="BH7" s="6">
        <v>0</v>
      </c>
      <c r="BI7" s="6">
        <v>0</v>
      </c>
      <c r="BJ7" s="6" t="s">
        <v>435</v>
      </c>
      <c r="BK7" s="6">
        <v>0</v>
      </c>
      <c r="BL7" s="6">
        <v>0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 t="s">
        <v>217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1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 t="s">
        <v>22</v>
      </c>
      <c r="DB7" s="6" t="s">
        <v>218</v>
      </c>
      <c r="DC7" s="6" t="s">
        <v>243</v>
      </c>
      <c r="DD7" s="6">
        <v>50</v>
      </c>
      <c r="DE7" s="6" t="s">
        <v>244</v>
      </c>
      <c r="DF7" s="6" t="s">
        <v>436</v>
      </c>
      <c r="DG7" s="6" t="s">
        <v>222</v>
      </c>
      <c r="DH7" s="6" t="s">
        <v>22</v>
      </c>
      <c r="DI7" s="6">
        <v>14</v>
      </c>
      <c r="DJ7" s="6" t="s">
        <v>437</v>
      </c>
      <c r="DK7" s="6">
        <v>15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1</v>
      </c>
      <c r="DS7" s="6">
        <v>1</v>
      </c>
      <c r="DT7" s="6">
        <v>1</v>
      </c>
      <c r="DU7" s="6">
        <v>0</v>
      </c>
      <c r="DV7" s="6">
        <v>0</v>
      </c>
      <c r="DW7" s="6">
        <v>0</v>
      </c>
      <c r="DX7" s="6">
        <v>1</v>
      </c>
      <c r="DY7" s="6">
        <v>0</v>
      </c>
      <c r="DZ7" s="6">
        <v>0</v>
      </c>
      <c r="EA7" s="6">
        <v>0</v>
      </c>
      <c r="EB7" s="6">
        <v>0</v>
      </c>
      <c r="EC7" s="6">
        <v>1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 t="s">
        <v>223</v>
      </c>
      <c r="EK7" s="6" t="s">
        <v>222</v>
      </c>
      <c r="EL7" s="6" t="s">
        <v>22</v>
      </c>
      <c r="EM7" s="6" t="s">
        <v>22</v>
      </c>
      <c r="EN7" s="6" t="s">
        <v>22</v>
      </c>
      <c r="EO7" s="6" t="s">
        <v>22</v>
      </c>
      <c r="EP7" s="6" t="s">
        <v>22</v>
      </c>
      <c r="EQ7" s="6" t="s">
        <v>22</v>
      </c>
      <c r="ER7" s="6" t="s">
        <v>22</v>
      </c>
      <c r="ES7" s="6" t="s">
        <v>22</v>
      </c>
      <c r="ET7" s="6" t="s">
        <v>22</v>
      </c>
      <c r="EU7" s="6" t="s">
        <v>22</v>
      </c>
      <c r="EV7" s="6" t="s">
        <v>22</v>
      </c>
      <c r="EW7" s="6" t="s">
        <v>22</v>
      </c>
      <c r="EX7" s="6" t="s">
        <v>22</v>
      </c>
      <c r="EY7" s="6" t="s">
        <v>22</v>
      </c>
      <c r="EZ7" s="6" t="s">
        <v>22</v>
      </c>
      <c r="FA7" s="6" t="s">
        <v>22</v>
      </c>
      <c r="FB7" s="6" t="s">
        <v>22</v>
      </c>
      <c r="FC7" s="6" t="s">
        <v>22</v>
      </c>
      <c r="FD7" s="6" t="s">
        <v>223</v>
      </c>
      <c r="FE7" s="6" t="s">
        <v>246</v>
      </c>
      <c r="FF7" s="6">
        <v>70</v>
      </c>
      <c r="FG7" s="6">
        <v>5.25</v>
      </c>
      <c r="FH7" s="6" t="s">
        <v>22</v>
      </c>
      <c r="FI7" s="6" t="s">
        <v>22</v>
      </c>
      <c r="FJ7" s="6" t="s">
        <v>22</v>
      </c>
      <c r="FK7" s="6">
        <v>0</v>
      </c>
      <c r="FL7" s="6">
        <v>1</v>
      </c>
      <c r="FM7" s="6">
        <v>0</v>
      </c>
      <c r="FN7" s="6">
        <v>0</v>
      </c>
      <c r="FO7" s="6">
        <v>0</v>
      </c>
      <c r="FP7" s="6">
        <v>0</v>
      </c>
      <c r="FQ7" s="6" t="s">
        <v>223</v>
      </c>
      <c r="FR7" s="6">
        <v>0</v>
      </c>
      <c r="FS7" s="6">
        <v>4</v>
      </c>
      <c r="FT7" s="6">
        <v>0</v>
      </c>
      <c r="FU7" s="6">
        <v>0</v>
      </c>
      <c r="FV7" s="6" t="s">
        <v>223</v>
      </c>
      <c r="FW7" s="6" t="s">
        <v>223</v>
      </c>
      <c r="FX7" s="6" t="s">
        <v>269</v>
      </c>
      <c r="FY7" s="6" t="s">
        <v>22</v>
      </c>
      <c r="FZ7" s="6" t="s">
        <v>22</v>
      </c>
      <c r="GA7" s="6" t="s">
        <v>22</v>
      </c>
      <c r="GB7" s="6" t="s">
        <v>22</v>
      </c>
      <c r="GC7" s="6" t="s">
        <v>269</v>
      </c>
      <c r="GD7" s="6" t="s">
        <v>259</v>
      </c>
      <c r="GE7" s="6" t="s">
        <v>22</v>
      </c>
      <c r="GF7" s="6" t="s">
        <v>22</v>
      </c>
      <c r="GG7" s="6" t="s">
        <v>260</v>
      </c>
      <c r="GH7" s="6" t="s">
        <v>438</v>
      </c>
      <c r="GI7" s="6" t="s">
        <v>22</v>
      </c>
      <c r="GJ7" s="6" t="s">
        <v>22</v>
      </c>
      <c r="GK7" s="6" t="s">
        <v>22</v>
      </c>
      <c r="GL7" s="6" t="s">
        <v>22</v>
      </c>
      <c r="GM7" s="6" t="s">
        <v>222</v>
      </c>
      <c r="GN7" s="6" t="s">
        <v>22</v>
      </c>
      <c r="GO7" s="6" t="s">
        <v>22</v>
      </c>
      <c r="GP7" s="6" t="s">
        <v>228</v>
      </c>
      <c r="GQ7" s="6">
        <v>1</v>
      </c>
      <c r="GR7" s="6">
        <v>0</v>
      </c>
      <c r="GS7" s="6">
        <v>1</v>
      </c>
      <c r="GT7" s="6">
        <v>0</v>
      </c>
      <c r="GU7" s="6">
        <v>1</v>
      </c>
      <c r="GV7" s="6">
        <v>1</v>
      </c>
      <c r="GW7" s="6">
        <v>0</v>
      </c>
      <c r="GX7" s="103" t="s">
        <v>229</v>
      </c>
    </row>
    <row r="8" spans="1:206">
      <c r="A8" s="102" t="s">
        <v>207</v>
      </c>
      <c r="B8" s="6">
        <v>7</v>
      </c>
      <c r="C8" s="6" t="s">
        <v>429</v>
      </c>
      <c r="D8" s="6" t="s">
        <v>1672</v>
      </c>
      <c r="E8" s="100">
        <v>44057</v>
      </c>
      <c r="F8" s="6" t="s">
        <v>3890</v>
      </c>
      <c r="G8" s="6">
        <v>1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6" t="s">
        <v>1673</v>
      </c>
      <c r="O8" s="7">
        <v>42</v>
      </c>
      <c r="P8" s="6">
        <v>44.86</v>
      </c>
      <c r="Q8" s="6">
        <f t="shared" si="0"/>
        <v>42.747666666666667</v>
      </c>
      <c r="R8" s="6" t="s">
        <v>22</v>
      </c>
      <c r="S8" s="6" t="s">
        <v>1674</v>
      </c>
      <c r="T8" s="6">
        <v>9</v>
      </c>
      <c r="U8" s="6">
        <v>12.317</v>
      </c>
      <c r="V8" s="6">
        <f t="shared" si="1"/>
        <v>9.2052833333333339</v>
      </c>
      <c r="W8" s="6" t="s">
        <v>41</v>
      </c>
      <c r="X8" s="6">
        <v>20</v>
      </c>
      <c r="Y8" s="6">
        <v>4</v>
      </c>
      <c r="Z8" s="101">
        <v>0.41666666666666669</v>
      </c>
      <c r="AA8" s="101">
        <v>0.46180555555555558</v>
      </c>
      <c r="AB8" s="101">
        <v>0.5</v>
      </c>
      <c r="AC8" s="101">
        <f>(Tableau2[[#This Row],[heure_enq]]-Tableau2[[#This Row],[h_debut]])</f>
        <v>4.5138888888888895E-2</v>
      </c>
      <c r="AD8" s="101">
        <f>Tableau2[[#This Row],[h_fin]]-Tableau2[[#This Row],[h_debut]]</f>
        <v>8.3333333333333315E-2</v>
      </c>
      <c r="AE8" s="101">
        <v>0.29166666666666669</v>
      </c>
      <c r="AF8" s="101">
        <v>0.54166666666666663</v>
      </c>
      <c r="AG8" s="6" t="s">
        <v>22</v>
      </c>
      <c r="AH8" s="6" t="s">
        <v>242</v>
      </c>
      <c r="AI8" s="6">
        <v>0</v>
      </c>
      <c r="AJ8" s="6" t="s">
        <v>2635</v>
      </c>
      <c r="AK8" s="6" t="s">
        <v>1018</v>
      </c>
      <c r="AL8" s="6" t="s">
        <v>1669</v>
      </c>
      <c r="AM8" s="6">
        <v>0</v>
      </c>
      <c r="AN8" s="6">
        <v>0</v>
      </c>
      <c r="AO8" s="6">
        <v>1</v>
      </c>
      <c r="AP8" s="6">
        <v>0</v>
      </c>
      <c r="AQ8" s="6" t="s">
        <v>22</v>
      </c>
      <c r="AR8" s="6" t="s">
        <v>22</v>
      </c>
      <c r="AS8" s="6" t="s">
        <v>22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1</v>
      </c>
      <c r="BH8" s="6">
        <v>0</v>
      </c>
      <c r="BI8" s="6">
        <v>0</v>
      </c>
      <c r="BJ8" s="6" t="s">
        <v>435</v>
      </c>
      <c r="BK8" s="6">
        <v>0</v>
      </c>
      <c r="BL8" s="6">
        <v>1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 t="s">
        <v>217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1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 t="s">
        <v>22</v>
      </c>
      <c r="DB8" s="6" t="s">
        <v>218</v>
      </c>
      <c r="DC8" s="6" t="s">
        <v>457</v>
      </c>
      <c r="DD8" s="6">
        <v>25</v>
      </c>
      <c r="DE8" s="6" t="s">
        <v>220</v>
      </c>
      <c r="DF8" s="6" t="s">
        <v>1670</v>
      </c>
      <c r="DG8" s="6" t="s">
        <v>222</v>
      </c>
      <c r="DH8" s="6" t="s">
        <v>22</v>
      </c>
      <c r="DI8" s="6">
        <v>5</v>
      </c>
      <c r="DJ8" s="6">
        <v>20</v>
      </c>
      <c r="DK8" s="6">
        <v>5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1</v>
      </c>
      <c r="DS8" s="6">
        <v>1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1</v>
      </c>
      <c r="DZ8" s="6">
        <v>0</v>
      </c>
      <c r="EA8" s="6">
        <v>0</v>
      </c>
      <c r="EB8" s="6">
        <v>0</v>
      </c>
      <c r="EC8" s="6">
        <v>1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 t="s">
        <v>223</v>
      </c>
      <c r="EK8" s="6" t="s">
        <v>222</v>
      </c>
      <c r="EL8" s="6" t="s">
        <v>22</v>
      </c>
      <c r="EM8" s="6" t="s">
        <v>22</v>
      </c>
      <c r="EN8" s="6" t="s">
        <v>22</v>
      </c>
      <c r="EO8" s="6" t="s">
        <v>22</v>
      </c>
      <c r="EP8" s="6" t="s">
        <v>22</v>
      </c>
      <c r="EQ8" s="6" t="s">
        <v>22</v>
      </c>
      <c r="ER8" s="6" t="s">
        <v>22</v>
      </c>
      <c r="ES8" s="6" t="s">
        <v>22</v>
      </c>
      <c r="ET8" s="6" t="s">
        <v>22</v>
      </c>
      <c r="EU8" s="6" t="s">
        <v>22</v>
      </c>
      <c r="EV8" s="6" t="s">
        <v>22</v>
      </c>
      <c r="EW8" s="6" t="s">
        <v>22</v>
      </c>
      <c r="EX8" s="6" t="s">
        <v>22</v>
      </c>
      <c r="EY8" s="6" t="s">
        <v>22</v>
      </c>
      <c r="EZ8" s="6" t="s">
        <v>22</v>
      </c>
      <c r="FA8" s="6" t="s">
        <v>22</v>
      </c>
      <c r="FB8" s="6" t="s">
        <v>22</v>
      </c>
      <c r="FC8" s="6" t="s">
        <v>22</v>
      </c>
      <c r="FD8" s="6" t="s">
        <v>222</v>
      </c>
      <c r="FE8" s="6" t="s">
        <v>255</v>
      </c>
      <c r="FF8" s="6">
        <v>110</v>
      </c>
      <c r="FG8" s="6">
        <v>7</v>
      </c>
      <c r="FH8" s="6" t="s">
        <v>22</v>
      </c>
      <c r="FI8" s="6" t="s">
        <v>22</v>
      </c>
      <c r="FJ8" s="6" t="s">
        <v>22</v>
      </c>
      <c r="FK8" s="6">
        <v>1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 t="s">
        <v>223</v>
      </c>
      <c r="FR8" s="6">
        <v>0</v>
      </c>
      <c r="FS8" s="6">
        <v>1</v>
      </c>
      <c r="FT8" s="6">
        <v>0</v>
      </c>
      <c r="FU8" s="6">
        <v>0</v>
      </c>
      <c r="FV8" s="6" t="s">
        <v>223</v>
      </c>
      <c r="FW8" s="6" t="s">
        <v>223</v>
      </c>
      <c r="FX8" s="6" t="s">
        <v>269</v>
      </c>
      <c r="FY8" s="6" t="s">
        <v>22</v>
      </c>
      <c r="FZ8" s="6" t="s">
        <v>22</v>
      </c>
      <c r="GA8" s="6" t="s">
        <v>22</v>
      </c>
      <c r="GB8" s="6" t="s">
        <v>22</v>
      </c>
      <c r="GC8" s="6" t="s">
        <v>269</v>
      </c>
      <c r="GD8" s="6" t="s">
        <v>226</v>
      </c>
      <c r="GE8" s="6" t="s">
        <v>22</v>
      </c>
      <c r="GF8" s="6" t="s">
        <v>22</v>
      </c>
      <c r="GG8" s="6" t="s">
        <v>260</v>
      </c>
      <c r="GH8" s="6" t="s">
        <v>235</v>
      </c>
      <c r="GI8" s="6" t="s">
        <v>22</v>
      </c>
      <c r="GJ8" s="6" t="s">
        <v>22</v>
      </c>
      <c r="GK8" s="6" t="s">
        <v>22</v>
      </c>
      <c r="GL8" s="6" t="s">
        <v>22</v>
      </c>
      <c r="GM8" s="6" t="s">
        <v>222</v>
      </c>
      <c r="GN8" s="6" t="s">
        <v>22</v>
      </c>
      <c r="GO8" s="6" t="s">
        <v>22</v>
      </c>
      <c r="GP8" s="6" t="s">
        <v>261</v>
      </c>
      <c r="GQ8" s="6">
        <v>0</v>
      </c>
      <c r="GR8" s="6">
        <v>0</v>
      </c>
      <c r="GS8" s="6">
        <v>1</v>
      </c>
      <c r="GT8" s="6">
        <v>0</v>
      </c>
      <c r="GU8" s="6">
        <v>1</v>
      </c>
      <c r="GV8" s="6">
        <v>0</v>
      </c>
      <c r="GW8" s="6">
        <v>0</v>
      </c>
      <c r="GX8" s="103" t="s">
        <v>229</v>
      </c>
    </row>
    <row r="9" spans="1:206">
      <c r="A9" s="102" t="s">
        <v>207</v>
      </c>
      <c r="B9" s="6">
        <v>8</v>
      </c>
      <c r="C9" s="6" t="s">
        <v>429</v>
      </c>
      <c r="D9" s="6" t="s">
        <v>1675</v>
      </c>
      <c r="E9" s="100">
        <v>44057</v>
      </c>
      <c r="F9" s="6" t="s">
        <v>3890</v>
      </c>
      <c r="G9" s="6">
        <v>1</v>
      </c>
      <c r="H9" s="6" t="s">
        <v>22</v>
      </c>
      <c r="I9" s="6" t="s">
        <v>22</v>
      </c>
      <c r="J9" s="6" t="s">
        <v>22</v>
      </c>
      <c r="K9" s="6" t="s">
        <v>22</v>
      </c>
      <c r="L9" s="6" t="s">
        <v>22</v>
      </c>
      <c r="M9" s="6" t="s">
        <v>22</v>
      </c>
      <c r="N9" s="6" t="s">
        <v>1676</v>
      </c>
      <c r="O9" s="7">
        <v>42</v>
      </c>
      <c r="P9" s="6">
        <v>46.073</v>
      </c>
      <c r="Q9" s="6">
        <f t="shared" si="0"/>
        <v>42.76788333333333</v>
      </c>
      <c r="R9" s="6" t="s">
        <v>22</v>
      </c>
      <c r="S9" s="6" t="s">
        <v>1674</v>
      </c>
      <c r="T9" s="6">
        <v>9</v>
      </c>
      <c r="U9" s="6">
        <v>12.317</v>
      </c>
      <c r="V9" s="6">
        <f t="shared" si="1"/>
        <v>9.2052833333333339</v>
      </c>
      <c r="W9" s="6" t="s">
        <v>41</v>
      </c>
      <c r="X9" s="6">
        <v>55</v>
      </c>
      <c r="Y9" s="6">
        <v>3</v>
      </c>
      <c r="Z9" s="101">
        <v>0.29166666666666669</v>
      </c>
      <c r="AA9" s="101">
        <v>0.47569444444444442</v>
      </c>
      <c r="AB9" s="101">
        <v>0.5</v>
      </c>
      <c r="AC9" s="101">
        <f>(Tableau2[[#This Row],[heure_enq]]-Tableau2[[#This Row],[h_debut]])</f>
        <v>0.18402777777777773</v>
      </c>
      <c r="AD9" s="101">
        <f>Tableau2[[#This Row],[h_fin]]-Tableau2[[#This Row],[h_debut]]</f>
        <v>0.20833333333333331</v>
      </c>
      <c r="AE9" s="101">
        <v>0.29166666666666669</v>
      </c>
      <c r="AF9" s="101">
        <v>0.54166666666666663</v>
      </c>
      <c r="AG9" s="6" t="s">
        <v>22</v>
      </c>
      <c r="AH9" s="6" t="s">
        <v>242</v>
      </c>
      <c r="AI9" s="6">
        <v>0</v>
      </c>
      <c r="AJ9" s="6" t="s">
        <v>840</v>
      </c>
      <c r="AK9" s="6" t="s">
        <v>841</v>
      </c>
      <c r="AL9" s="6" t="s">
        <v>1669</v>
      </c>
      <c r="AM9" s="6">
        <v>0</v>
      </c>
      <c r="AN9" s="6">
        <v>0</v>
      </c>
      <c r="AO9" s="6">
        <v>1</v>
      </c>
      <c r="AP9" s="6">
        <v>1</v>
      </c>
      <c r="AQ9" s="6" t="s">
        <v>22</v>
      </c>
      <c r="AR9" s="6" t="s">
        <v>22</v>
      </c>
      <c r="AS9" s="6" t="s">
        <v>22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1</v>
      </c>
      <c r="BH9" s="6">
        <v>0</v>
      </c>
      <c r="BI9" s="6">
        <v>0</v>
      </c>
      <c r="BJ9" s="6" t="s">
        <v>3670</v>
      </c>
      <c r="BK9" s="6">
        <v>1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 t="s">
        <v>217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1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 t="s">
        <v>3684</v>
      </c>
      <c r="DB9" s="6" t="s">
        <v>218</v>
      </c>
      <c r="DC9" s="6" t="s">
        <v>243</v>
      </c>
      <c r="DD9" s="6">
        <v>50</v>
      </c>
      <c r="DE9" s="6" t="s">
        <v>220</v>
      </c>
      <c r="DF9" s="6" t="s">
        <v>221</v>
      </c>
      <c r="DG9" s="6" t="s">
        <v>222</v>
      </c>
      <c r="DH9" s="6" t="s">
        <v>22</v>
      </c>
      <c r="DI9" s="6">
        <v>5</v>
      </c>
      <c r="DJ9" s="6">
        <v>1</v>
      </c>
      <c r="DK9" s="6">
        <v>15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1</v>
      </c>
      <c r="DS9" s="6">
        <v>1</v>
      </c>
      <c r="DT9" s="6">
        <v>0</v>
      </c>
      <c r="DU9" s="6">
        <v>1</v>
      </c>
      <c r="DV9" s="6">
        <v>0</v>
      </c>
      <c r="DW9" s="6">
        <v>1</v>
      </c>
      <c r="DX9" s="6">
        <v>0</v>
      </c>
      <c r="DY9" s="6">
        <v>1</v>
      </c>
      <c r="DZ9" s="6">
        <v>0</v>
      </c>
      <c r="EA9" s="6">
        <v>0</v>
      </c>
      <c r="EB9" s="6">
        <v>0</v>
      </c>
      <c r="EC9" s="6">
        <v>1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 t="s">
        <v>223</v>
      </c>
      <c r="EK9" s="6" t="s">
        <v>222</v>
      </c>
      <c r="EL9" s="6" t="s">
        <v>22</v>
      </c>
      <c r="EM9" s="6" t="s">
        <v>22</v>
      </c>
      <c r="EN9" s="6" t="s">
        <v>22</v>
      </c>
      <c r="EO9" s="6" t="s">
        <v>22</v>
      </c>
      <c r="EP9" s="6" t="s">
        <v>22</v>
      </c>
      <c r="EQ9" s="6" t="s">
        <v>22</v>
      </c>
      <c r="ER9" s="6" t="s">
        <v>22</v>
      </c>
      <c r="ES9" s="6" t="s">
        <v>22</v>
      </c>
      <c r="ET9" s="6" t="s">
        <v>22</v>
      </c>
      <c r="EU9" s="6" t="s">
        <v>22</v>
      </c>
      <c r="EV9" s="6" t="s">
        <v>22</v>
      </c>
      <c r="EW9" s="6" t="s">
        <v>22</v>
      </c>
      <c r="EX9" s="6" t="s">
        <v>22</v>
      </c>
      <c r="EY9" s="6" t="s">
        <v>22</v>
      </c>
      <c r="EZ9" s="6" t="s">
        <v>22</v>
      </c>
      <c r="FA9" s="6" t="s">
        <v>22</v>
      </c>
      <c r="FB9" s="6" t="s">
        <v>22</v>
      </c>
      <c r="FC9" s="6" t="s">
        <v>22</v>
      </c>
      <c r="FD9" s="6" t="s">
        <v>223</v>
      </c>
      <c r="FE9" s="6" t="s">
        <v>255</v>
      </c>
      <c r="FF9" s="6">
        <v>200</v>
      </c>
      <c r="FG9" s="6">
        <v>7</v>
      </c>
      <c r="FH9" s="6" t="s">
        <v>22</v>
      </c>
      <c r="FI9" s="6" t="s">
        <v>22</v>
      </c>
      <c r="FJ9" s="6" t="s">
        <v>22</v>
      </c>
      <c r="FK9" s="6">
        <v>1</v>
      </c>
      <c r="FL9" s="6">
        <v>1</v>
      </c>
      <c r="FM9" s="6">
        <v>0</v>
      </c>
      <c r="FN9" s="6">
        <v>0</v>
      </c>
      <c r="FO9" s="6">
        <v>0</v>
      </c>
      <c r="FP9" s="6">
        <v>0</v>
      </c>
      <c r="FQ9" s="6" t="s">
        <v>223</v>
      </c>
      <c r="FR9" s="6">
        <v>0</v>
      </c>
      <c r="FS9" s="6">
        <v>5</v>
      </c>
      <c r="FT9" s="6">
        <v>0</v>
      </c>
      <c r="FU9" s="6">
        <v>0</v>
      </c>
      <c r="FV9" s="6" t="s">
        <v>223</v>
      </c>
      <c r="FW9" s="6" t="s">
        <v>223</v>
      </c>
      <c r="FX9" s="6" t="s">
        <v>258</v>
      </c>
      <c r="FY9" s="6" t="s">
        <v>22</v>
      </c>
      <c r="FZ9" s="6" t="s">
        <v>22</v>
      </c>
      <c r="GA9" s="6" t="s">
        <v>22</v>
      </c>
      <c r="GB9" s="6" t="s">
        <v>22</v>
      </c>
      <c r="GC9" s="6" t="s">
        <v>258</v>
      </c>
      <c r="GD9" s="6" t="s">
        <v>259</v>
      </c>
      <c r="GE9" s="6" t="s">
        <v>22</v>
      </c>
      <c r="GF9" s="6" t="s">
        <v>22</v>
      </c>
      <c r="GG9" s="6" t="s">
        <v>227</v>
      </c>
      <c r="GH9" s="6" t="s">
        <v>22</v>
      </c>
      <c r="GI9" s="6" t="s">
        <v>22</v>
      </c>
      <c r="GJ9" s="6" t="s">
        <v>22</v>
      </c>
      <c r="GK9" s="6" t="s">
        <v>420</v>
      </c>
      <c r="GL9" s="6" t="s">
        <v>421</v>
      </c>
      <c r="GM9" s="6" t="s">
        <v>222</v>
      </c>
      <c r="GN9" s="6" t="s">
        <v>22</v>
      </c>
      <c r="GO9" s="6" t="s">
        <v>22</v>
      </c>
      <c r="GP9" s="6" t="s">
        <v>261</v>
      </c>
      <c r="GQ9" s="6">
        <v>1</v>
      </c>
      <c r="GR9" s="6">
        <v>0</v>
      </c>
      <c r="GS9" s="6">
        <v>1</v>
      </c>
      <c r="GT9" s="6">
        <v>0</v>
      </c>
      <c r="GU9" s="6">
        <v>1</v>
      </c>
      <c r="GV9" s="6">
        <v>1</v>
      </c>
      <c r="GW9" s="6">
        <v>0</v>
      </c>
      <c r="GX9" s="103" t="s">
        <v>270</v>
      </c>
    </row>
    <row r="10" spans="1:206">
      <c r="A10" s="102" t="s">
        <v>207</v>
      </c>
      <c r="B10" s="6">
        <v>9</v>
      </c>
      <c r="C10" s="6" t="s">
        <v>439</v>
      </c>
      <c r="D10" s="6" t="s">
        <v>440</v>
      </c>
      <c r="E10" s="100">
        <v>44062</v>
      </c>
      <c r="F10" s="6" t="s">
        <v>3890</v>
      </c>
      <c r="G10" s="6">
        <v>0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  <c r="N10" s="6" t="s">
        <v>441</v>
      </c>
      <c r="O10" s="7">
        <v>42</v>
      </c>
      <c r="P10" s="6">
        <v>42.643000000000001</v>
      </c>
      <c r="Q10" s="6">
        <f t="shared" si="0"/>
        <v>42.71071666666667</v>
      </c>
      <c r="R10" s="6" t="s">
        <v>22</v>
      </c>
      <c r="S10" s="6" t="s">
        <v>442</v>
      </c>
      <c r="T10" s="6">
        <v>9</v>
      </c>
      <c r="U10" s="6">
        <v>27.315000000000001</v>
      </c>
      <c r="V10" s="6">
        <f t="shared" si="1"/>
        <v>9.4552499999999995</v>
      </c>
      <c r="W10" s="6" t="s">
        <v>39</v>
      </c>
      <c r="X10" s="6">
        <v>0.5</v>
      </c>
      <c r="Y10" s="6">
        <v>1</v>
      </c>
      <c r="Z10" s="101">
        <v>0.22916666666666666</v>
      </c>
      <c r="AA10" s="101">
        <v>0.30208333333333331</v>
      </c>
      <c r="AB10" s="101">
        <v>0.375</v>
      </c>
      <c r="AC10" s="101">
        <f>(Tableau2[[#This Row],[heure_enq]]-Tableau2[[#This Row],[h_debut]])</f>
        <v>7.2916666666666657E-2</v>
      </c>
      <c r="AD10" s="101">
        <f>Tableau2[[#This Row],[h_fin]]-Tableau2[[#This Row],[h_debut]]</f>
        <v>0.14583333333333334</v>
      </c>
      <c r="AE10" s="101">
        <v>0.29166666666666669</v>
      </c>
      <c r="AF10" s="101">
        <v>0.58333333333333337</v>
      </c>
      <c r="AG10" s="6" t="s">
        <v>22</v>
      </c>
      <c r="AH10" s="6" t="s">
        <v>234</v>
      </c>
      <c r="AI10" s="6">
        <v>0</v>
      </c>
      <c r="AJ10" s="6" t="s">
        <v>402</v>
      </c>
      <c r="AK10" s="6" t="s">
        <v>403</v>
      </c>
      <c r="AL10" s="6" t="s">
        <v>419</v>
      </c>
      <c r="AM10" s="6">
        <v>1</v>
      </c>
      <c r="AN10" s="6">
        <v>0</v>
      </c>
      <c r="AO10" s="6">
        <v>0</v>
      </c>
      <c r="AP10" s="6">
        <v>0</v>
      </c>
      <c r="AQ10" s="6" t="s">
        <v>22</v>
      </c>
      <c r="AR10" s="6" t="s">
        <v>22</v>
      </c>
      <c r="AS10" s="6" t="s">
        <v>22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1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 t="s">
        <v>235</v>
      </c>
      <c r="BK10" s="6">
        <v>0</v>
      </c>
      <c r="BL10" s="6">
        <v>1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 t="s">
        <v>217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 t="s">
        <v>22</v>
      </c>
      <c r="DB10" s="6" t="s">
        <v>218</v>
      </c>
      <c r="DC10" s="6" t="s">
        <v>243</v>
      </c>
      <c r="DD10" s="6">
        <v>50</v>
      </c>
      <c r="DE10" s="6" t="s">
        <v>443</v>
      </c>
      <c r="DF10" s="6" t="s">
        <v>444</v>
      </c>
      <c r="DG10" s="6" t="s">
        <v>222</v>
      </c>
      <c r="DH10" s="6" t="s">
        <v>22</v>
      </c>
      <c r="DI10" s="6">
        <v>10</v>
      </c>
      <c r="DJ10" s="6" t="s">
        <v>445</v>
      </c>
      <c r="DK10" s="6">
        <v>15</v>
      </c>
      <c r="DL10" s="6">
        <v>0</v>
      </c>
      <c r="DM10" s="6">
        <v>0</v>
      </c>
      <c r="DN10" s="6">
        <v>0</v>
      </c>
      <c r="DO10" s="6">
        <v>1</v>
      </c>
      <c r="DP10" s="6">
        <v>1</v>
      </c>
      <c r="DQ10" s="6">
        <v>1</v>
      </c>
      <c r="DR10" s="6">
        <v>1</v>
      </c>
      <c r="DS10" s="6">
        <v>1</v>
      </c>
      <c r="DT10" s="6">
        <v>0</v>
      </c>
      <c r="DU10" s="6">
        <v>0</v>
      </c>
      <c r="DV10" s="6">
        <v>0</v>
      </c>
      <c r="DW10" s="6">
        <v>0</v>
      </c>
      <c r="DX10" s="6">
        <v>1</v>
      </c>
      <c r="DY10" s="6">
        <v>0</v>
      </c>
      <c r="DZ10" s="6">
        <v>0</v>
      </c>
      <c r="EA10" s="6">
        <v>0</v>
      </c>
      <c r="EB10" s="6">
        <v>0</v>
      </c>
      <c r="EC10" s="6">
        <v>1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 t="s">
        <v>223</v>
      </c>
      <c r="EK10" s="6" t="s">
        <v>222</v>
      </c>
      <c r="EL10" s="6" t="s">
        <v>22</v>
      </c>
      <c r="EM10" s="6" t="s">
        <v>22</v>
      </c>
      <c r="EN10" s="6" t="s">
        <v>22</v>
      </c>
      <c r="EO10" s="6" t="s">
        <v>22</v>
      </c>
      <c r="EP10" s="6" t="s">
        <v>22</v>
      </c>
      <c r="EQ10" s="6" t="s">
        <v>22</v>
      </c>
      <c r="ER10" s="6" t="s">
        <v>22</v>
      </c>
      <c r="ES10" s="6" t="s">
        <v>22</v>
      </c>
      <c r="ET10" s="6" t="s">
        <v>22</v>
      </c>
      <c r="EU10" s="6" t="s">
        <v>22</v>
      </c>
      <c r="EV10" s="6" t="s">
        <v>22</v>
      </c>
      <c r="EW10" s="6" t="s">
        <v>22</v>
      </c>
      <c r="EX10" s="6" t="s">
        <v>22</v>
      </c>
      <c r="EY10" s="6" t="s">
        <v>22</v>
      </c>
      <c r="EZ10" s="6" t="s">
        <v>22</v>
      </c>
      <c r="FA10" s="6" t="s">
        <v>22</v>
      </c>
      <c r="FB10" s="6" t="s">
        <v>22</v>
      </c>
      <c r="FC10" s="6" t="s">
        <v>22</v>
      </c>
      <c r="FD10" s="6" t="s">
        <v>222</v>
      </c>
      <c r="FE10" s="6" t="s">
        <v>22</v>
      </c>
      <c r="FF10" s="6" t="s">
        <v>22</v>
      </c>
      <c r="FG10" s="6" t="s">
        <v>22</v>
      </c>
      <c r="FH10" s="6" t="s">
        <v>22</v>
      </c>
      <c r="FI10" s="6" t="s">
        <v>22</v>
      </c>
      <c r="FJ10" s="6" t="s">
        <v>22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 t="s">
        <v>22</v>
      </c>
      <c r="FR10" s="6">
        <v>2</v>
      </c>
      <c r="FS10" s="6">
        <v>0</v>
      </c>
      <c r="FT10" s="6">
        <v>0</v>
      </c>
      <c r="FU10" s="6">
        <v>0</v>
      </c>
      <c r="FV10" s="6" t="s">
        <v>222</v>
      </c>
      <c r="FW10" s="6" t="s">
        <v>222</v>
      </c>
      <c r="FX10" s="6" t="s">
        <v>224</v>
      </c>
      <c r="FY10" s="6" t="s">
        <v>22</v>
      </c>
      <c r="FZ10" s="6" t="s">
        <v>22</v>
      </c>
      <c r="GA10" s="6" t="s">
        <v>22</v>
      </c>
      <c r="GB10" s="6" t="s">
        <v>22</v>
      </c>
      <c r="GC10" s="6" t="s">
        <v>224</v>
      </c>
      <c r="GD10" s="6" t="s">
        <v>226</v>
      </c>
      <c r="GE10" s="6" t="s">
        <v>22</v>
      </c>
      <c r="GF10" s="6" t="s">
        <v>22</v>
      </c>
      <c r="GG10" s="6" t="s">
        <v>227</v>
      </c>
      <c r="GH10" s="6" t="s">
        <v>22</v>
      </c>
      <c r="GI10" s="6" t="s">
        <v>22</v>
      </c>
      <c r="GJ10" s="6" t="s">
        <v>22</v>
      </c>
      <c r="GK10" s="6" t="s">
        <v>22</v>
      </c>
      <c r="GL10" s="6" t="s">
        <v>22</v>
      </c>
      <c r="GM10" s="6" t="s">
        <v>222</v>
      </c>
      <c r="GN10" s="6" t="s">
        <v>22</v>
      </c>
      <c r="GO10" s="6" t="s">
        <v>22</v>
      </c>
      <c r="GP10" s="6" t="s">
        <v>226</v>
      </c>
      <c r="GQ10" s="6">
        <v>1</v>
      </c>
      <c r="GR10" s="6">
        <v>1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103" t="s">
        <v>270</v>
      </c>
    </row>
    <row r="11" spans="1:206">
      <c r="A11" s="102" t="s">
        <v>207</v>
      </c>
      <c r="B11" s="6">
        <v>10</v>
      </c>
      <c r="C11" s="6" t="s">
        <v>439</v>
      </c>
      <c r="D11" s="6" t="s">
        <v>1677</v>
      </c>
      <c r="E11" s="100">
        <v>44062</v>
      </c>
      <c r="F11" s="6" t="s">
        <v>3890</v>
      </c>
      <c r="G11" s="6">
        <v>0</v>
      </c>
      <c r="H11" s="6" t="s">
        <v>22</v>
      </c>
      <c r="I11" s="6" t="s">
        <v>22</v>
      </c>
      <c r="J11" s="6" t="s">
        <v>22</v>
      </c>
      <c r="K11" s="6" t="s">
        <v>22</v>
      </c>
      <c r="L11" s="6" t="s">
        <v>22</v>
      </c>
      <c r="M11" s="6" t="s">
        <v>22</v>
      </c>
      <c r="N11" s="6" t="s">
        <v>1678</v>
      </c>
      <c r="O11" s="7">
        <v>42</v>
      </c>
      <c r="P11" s="6">
        <v>42.607999999999997</v>
      </c>
      <c r="Q11" s="6">
        <f t="shared" si="0"/>
        <v>42.710133333333332</v>
      </c>
      <c r="R11" s="6" t="s">
        <v>22</v>
      </c>
      <c r="S11" s="6" t="s">
        <v>1679</v>
      </c>
      <c r="T11" s="6">
        <v>9</v>
      </c>
      <c r="U11" s="6">
        <v>27.327000000000002</v>
      </c>
      <c r="V11" s="6">
        <f t="shared" si="1"/>
        <v>9.4554500000000008</v>
      </c>
      <c r="W11" s="6" t="s">
        <v>39</v>
      </c>
      <c r="X11" s="6">
        <v>2.5</v>
      </c>
      <c r="Y11" s="6">
        <v>1</v>
      </c>
      <c r="Z11" s="101">
        <v>0.3125</v>
      </c>
      <c r="AA11" s="101">
        <v>0.3125</v>
      </c>
      <c r="AB11" s="101">
        <v>0.35416666666666669</v>
      </c>
      <c r="AC11" s="101">
        <f>(Tableau2[[#This Row],[heure_enq]]-Tableau2[[#This Row],[h_debut]])</f>
        <v>0</v>
      </c>
      <c r="AD11" s="101">
        <f>Tableau2[[#This Row],[h_fin]]-Tableau2[[#This Row],[h_debut]]</f>
        <v>4.1666666666666685E-2</v>
      </c>
      <c r="AE11" s="101">
        <v>0.29166666666666669</v>
      </c>
      <c r="AF11" s="101">
        <v>0.58333333333333337</v>
      </c>
      <c r="AG11" s="6" t="s">
        <v>22</v>
      </c>
      <c r="AH11" s="6" t="s">
        <v>234</v>
      </c>
      <c r="AI11" s="6">
        <v>0</v>
      </c>
      <c r="AJ11" s="6" t="s">
        <v>1680</v>
      </c>
      <c r="AK11" s="6" t="s">
        <v>347</v>
      </c>
      <c r="AL11" s="6" t="s">
        <v>1669</v>
      </c>
      <c r="AM11" s="6">
        <v>1</v>
      </c>
      <c r="AN11" s="6">
        <v>1</v>
      </c>
      <c r="AO11" s="6">
        <v>1</v>
      </c>
      <c r="AP11" s="6">
        <v>1</v>
      </c>
      <c r="AQ11" s="6" t="s">
        <v>22</v>
      </c>
      <c r="AR11" s="6" t="s">
        <v>22</v>
      </c>
      <c r="AS11" s="6" t="s">
        <v>22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1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 t="s">
        <v>235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1</v>
      </c>
      <c r="BU11" s="6">
        <v>0</v>
      </c>
      <c r="BV11" s="6" t="s">
        <v>2126</v>
      </c>
      <c r="BW11" s="6" t="s">
        <v>217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1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 t="s">
        <v>22</v>
      </c>
      <c r="DB11" s="6" t="s">
        <v>218</v>
      </c>
      <c r="DC11" s="6" t="s">
        <v>243</v>
      </c>
      <c r="DD11" s="6">
        <v>50</v>
      </c>
      <c r="DE11" s="6" t="s">
        <v>220</v>
      </c>
      <c r="DF11" s="6" t="s">
        <v>1681</v>
      </c>
      <c r="DG11" s="6" t="s">
        <v>222</v>
      </c>
      <c r="DH11" s="6" t="s">
        <v>22</v>
      </c>
      <c r="DI11" s="6">
        <v>5</v>
      </c>
      <c r="DJ11" s="6">
        <v>50</v>
      </c>
      <c r="DK11" s="6">
        <v>15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1</v>
      </c>
      <c r="DS11" s="6">
        <v>1</v>
      </c>
      <c r="DT11" s="6">
        <v>1</v>
      </c>
      <c r="DU11" s="6">
        <v>0</v>
      </c>
      <c r="DV11" s="6">
        <v>0</v>
      </c>
      <c r="DW11" s="6">
        <v>0</v>
      </c>
      <c r="DX11" s="6">
        <v>1</v>
      </c>
      <c r="DY11" s="6">
        <v>0</v>
      </c>
      <c r="DZ11" s="6">
        <v>0</v>
      </c>
      <c r="EA11" s="6">
        <v>0</v>
      </c>
      <c r="EB11" s="6">
        <v>0</v>
      </c>
      <c r="EC11" s="6">
        <v>1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 t="s">
        <v>223</v>
      </c>
      <c r="EK11" s="6" t="s">
        <v>222</v>
      </c>
      <c r="EL11" s="6" t="s">
        <v>22</v>
      </c>
      <c r="EM11" s="6" t="s">
        <v>22</v>
      </c>
      <c r="EN11" s="6" t="s">
        <v>22</v>
      </c>
      <c r="EO11" s="6" t="s">
        <v>22</v>
      </c>
      <c r="EP11" s="6" t="s">
        <v>22</v>
      </c>
      <c r="EQ11" s="6" t="s">
        <v>22</v>
      </c>
      <c r="ER11" s="6" t="s">
        <v>22</v>
      </c>
      <c r="ES11" s="6" t="s">
        <v>22</v>
      </c>
      <c r="ET11" s="6" t="s">
        <v>22</v>
      </c>
      <c r="EU11" s="6" t="s">
        <v>22</v>
      </c>
      <c r="EV11" s="6" t="s">
        <v>22</v>
      </c>
      <c r="EW11" s="6" t="s">
        <v>22</v>
      </c>
      <c r="EX11" s="6" t="s">
        <v>22</v>
      </c>
      <c r="EY11" s="6" t="s">
        <v>22</v>
      </c>
      <c r="EZ11" s="6" t="s">
        <v>22</v>
      </c>
      <c r="FA11" s="6" t="s">
        <v>22</v>
      </c>
      <c r="FB11" s="6" t="s">
        <v>22</v>
      </c>
      <c r="FC11" s="6" t="s">
        <v>22</v>
      </c>
      <c r="FD11" s="6" t="s">
        <v>222</v>
      </c>
      <c r="FE11" s="6" t="s">
        <v>22</v>
      </c>
      <c r="FF11" s="6" t="s">
        <v>22</v>
      </c>
      <c r="FG11" s="6" t="s">
        <v>22</v>
      </c>
      <c r="FH11" s="6" t="s">
        <v>22</v>
      </c>
      <c r="FI11" s="6" t="s">
        <v>22</v>
      </c>
      <c r="FJ11" s="6" t="s">
        <v>22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 t="s">
        <v>22</v>
      </c>
      <c r="FR11" s="6">
        <v>1</v>
      </c>
      <c r="FS11" s="6">
        <v>0</v>
      </c>
      <c r="FT11" s="6">
        <v>0</v>
      </c>
      <c r="FU11" s="6">
        <v>0</v>
      </c>
      <c r="FV11" s="6" t="s">
        <v>222</v>
      </c>
      <c r="FW11" s="6" t="s">
        <v>222</v>
      </c>
      <c r="FX11" s="6" t="s">
        <v>225</v>
      </c>
      <c r="FY11" s="6" t="s">
        <v>22</v>
      </c>
      <c r="FZ11" s="6" t="s">
        <v>22</v>
      </c>
      <c r="GA11" s="6" t="s">
        <v>22</v>
      </c>
      <c r="GB11" s="6" t="s">
        <v>22</v>
      </c>
      <c r="GC11" s="6" t="s">
        <v>225</v>
      </c>
      <c r="GD11" s="6" t="s">
        <v>226</v>
      </c>
      <c r="GE11" s="6" t="s">
        <v>22</v>
      </c>
      <c r="GF11" s="6" t="s">
        <v>22</v>
      </c>
      <c r="GG11" s="6" t="s">
        <v>260</v>
      </c>
      <c r="GH11" s="6" t="s">
        <v>3830</v>
      </c>
      <c r="GI11" s="6" t="s">
        <v>22</v>
      </c>
      <c r="GJ11" s="6" t="s">
        <v>22</v>
      </c>
      <c r="GK11" s="6" t="s">
        <v>22</v>
      </c>
      <c r="GL11" s="6" t="s">
        <v>22</v>
      </c>
      <c r="GM11" s="6" t="s">
        <v>222</v>
      </c>
      <c r="GN11" s="6" t="s">
        <v>22</v>
      </c>
      <c r="GO11" s="6" t="s">
        <v>22</v>
      </c>
      <c r="GP11" s="6" t="s">
        <v>261</v>
      </c>
      <c r="GQ11" s="6">
        <v>1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103" t="s">
        <v>270</v>
      </c>
    </row>
    <row r="12" spans="1:206">
      <c r="A12" s="102" t="s">
        <v>207</v>
      </c>
      <c r="B12" s="6">
        <v>11</v>
      </c>
      <c r="C12" s="6" t="s">
        <v>439</v>
      </c>
      <c r="D12" s="6" t="s">
        <v>446</v>
      </c>
      <c r="E12" s="100">
        <v>44062</v>
      </c>
      <c r="F12" s="6" t="s">
        <v>3890</v>
      </c>
      <c r="G12" s="6">
        <v>0</v>
      </c>
      <c r="H12" s="6" t="s">
        <v>22</v>
      </c>
      <c r="I12" s="6" t="s">
        <v>22</v>
      </c>
      <c r="J12" s="6" t="s">
        <v>22</v>
      </c>
      <c r="K12" s="6" t="s">
        <v>22</v>
      </c>
      <c r="L12" s="6" t="s">
        <v>22</v>
      </c>
      <c r="M12" s="6" t="s">
        <v>22</v>
      </c>
      <c r="N12" s="6" t="s">
        <v>447</v>
      </c>
      <c r="O12" s="7">
        <v>42</v>
      </c>
      <c r="P12" s="6">
        <v>48.624000000000002</v>
      </c>
      <c r="Q12" s="6">
        <f t="shared" si="0"/>
        <v>42.810400000000001</v>
      </c>
      <c r="R12" s="6" t="s">
        <v>22</v>
      </c>
      <c r="S12" s="6" t="s">
        <v>448</v>
      </c>
      <c r="T12" s="6">
        <v>9</v>
      </c>
      <c r="U12" s="6">
        <v>29.405000000000001</v>
      </c>
      <c r="V12" s="6">
        <f t="shared" si="1"/>
        <v>9.4900833333333328</v>
      </c>
      <c r="W12" s="6" t="s">
        <v>39</v>
      </c>
      <c r="X12" s="6">
        <v>0.5</v>
      </c>
      <c r="Y12" s="6">
        <v>1</v>
      </c>
      <c r="Z12" s="101">
        <v>0.33333333333333331</v>
      </c>
      <c r="AA12" s="101">
        <v>0.34375</v>
      </c>
      <c r="AB12" s="101">
        <v>0.39583333333333331</v>
      </c>
      <c r="AC12" s="101">
        <f>(Tableau2[[#This Row],[heure_enq]]-Tableau2[[#This Row],[h_debut]])</f>
        <v>1.0416666666666685E-2</v>
      </c>
      <c r="AD12" s="101">
        <f>Tableau2[[#This Row],[h_fin]]-Tableau2[[#This Row],[h_debut]]</f>
        <v>6.25E-2</v>
      </c>
      <c r="AE12" s="101">
        <v>0.29166666666666669</v>
      </c>
      <c r="AF12" s="101">
        <v>0.58333333333333337</v>
      </c>
      <c r="AG12" s="6" t="s">
        <v>22</v>
      </c>
      <c r="AH12" s="6" t="s">
        <v>234</v>
      </c>
      <c r="AI12" s="6">
        <v>0</v>
      </c>
      <c r="AJ12" s="6" t="s">
        <v>305</v>
      </c>
      <c r="AK12" s="6" t="s">
        <v>306</v>
      </c>
      <c r="AL12" s="6" t="s">
        <v>419</v>
      </c>
      <c r="AM12" s="6">
        <v>1</v>
      </c>
      <c r="AN12" s="6">
        <v>0</v>
      </c>
      <c r="AO12" s="6">
        <v>0</v>
      </c>
      <c r="AP12" s="6">
        <v>0</v>
      </c>
      <c r="AQ12" s="6" t="s">
        <v>22</v>
      </c>
      <c r="AR12" s="6" t="s">
        <v>22</v>
      </c>
      <c r="AS12" s="6" t="s">
        <v>22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1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 t="s">
        <v>235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1</v>
      </c>
      <c r="BU12" s="6">
        <v>0</v>
      </c>
      <c r="BV12" s="6" t="s">
        <v>2126</v>
      </c>
      <c r="BW12" s="6" t="s">
        <v>217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1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 t="s">
        <v>22</v>
      </c>
      <c r="DB12" s="6" t="s">
        <v>218</v>
      </c>
      <c r="DC12" s="6" t="s">
        <v>243</v>
      </c>
      <c r="DD12" s="6">
        <v>50</v>
      </c>
      <c r="DE12" s="6" t="s">
        <v>220</v>
      </c>
      <c r="DF12" s="6" t="s">
        <v>449</v>
      </c>
      <c r="DG12" s="6" t="s">
        <v>222</v>
      </c>
      <c r="DH12" s="6" t="s">
        <v>22</v>
      </c>
      <c r="DI12" s="6">
        <v>10</v>
      </c>
      <c r="DJ12" s="6">
        <v>12</v>
      </c>
      <c r="DK12" s="6">
        <v>5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1</v>
      </c>
      <c r="DS12" s="6">
        <v>1</v>
      </c>
      <c r="DT12" s="6">
        <v>0</v>
      </c>
      <c r="DU12" s="6">
        <v>0</v>
      </c>
      <c r="DV12" s="6">
        <v>0</v>
      </c>
      <c r="DW12" s="6">
        <v>0</v>
      </c>
      <c r="DX12" s="6">
        <v>1</v>
      </c>
      <c r="DY12" s="6">
        <v>0</v>
      </c>
      <c r="DZ12" s="6">
        <v>0</v>
      </c>
      <c r="EA12" s="6">
        <v>0</v>
      </c>
      <c r="EB12" s="6">
        <v>0</v>
      </c>
      <c r="EC12" s="6">
        <v>1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 t="s">
        <v>223</v>
      </c>
      <c r="EK12" s="6" t="s">
        <v>222</v>
      </c>
      <c r="EL12" s="6" t="s">
        <v>22</v>
      </c>
      <c r="EM12" s="6" t="s">
        <v>22</v>
      </c>
      <c r="EN12" s="6" t="s">
        <v>22</v>
      </c>
      <c r="EO12" s="6" t="s">
        <v>22</v>
      </c>
      <c r="EP12" s="6" t="s">
        <v>22</v>
      </c>
      <c r="EQ12" s="6" t="s">
        <v>22</v>
      </c>
      <c r="ER12" s="6" t="s">
        <v>22</v>
      </c>
      <c r="ES12" s="6" t="s">
        <v>22</v>
      </c>
      <c r="ET12" s="6" t="s">
        <v>22</v>
      </c>
      <c r="EU12" s="6" t="s">
        <v>22</v>
      </c>
      <c r="EV12" s="6" t="s">
        <v>22</v>
      </c>
      <c r="EW12" s="6" t="s">
        <v>22</v>
      </c>
      <c r="EX12" s="6" t="s">
        <v>22</v>
      </c>
      <c r="EY12" s="6" t="s">
        <v>22</v>
      </c>
      <c r="EZ12" s="6" t="s">
        <v>22</v>
      </c>
      <c r="FA12" s="6" t="s">
        <v>22</v>
      </c>
      <c r="FB12" s="6" t="s">
        <v>22</v>
      </c>
      <c r="FC12" s="6" t="s">
        <v>22</v>
      </c>
      <c r="FD12" s="6" t="s">
        <v>222</v>
      </c>
      <c r="FE12" s="6" t="s">
        <v>22</v>
      </c>
      <c r="FF12" s="6" t="s">
        <v>22</v>
      </c>
      <c r="FG12" s="6" t="s">
        <v>22</v>
      </c>
      <c r="FH12" s="6" t="s">
        <v>22</v>
      </c>
      <c r="FI12" s="6" t="s">
        <v>22</v>
      </c>
      <c r="FJ12" s="6" t="s">
        <v>22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 t="s">
        <v>22</v>
      </c>
      <c r="FR12" s="6">
        <v>1</v>
      </c>
      <c r="FS12" s="6">
        <v>0</v>
      </c>
      <c r="FT12" s="6">
        <v>0</v>
      </c>
      <c r="FU12" s="6">
        <v>0</v>
      </c>
      <c r="FV12" s="6" t="s">
        <v>222</v>
      </c>
      <c r="FW12" s="6" t="s">
        <v>222</v>
      </c>
      <c r="FX12" s="6" t="s">
        <v>269</v>
      </c>
      <c r="FY12" s="6" t="s">
        <v>22</v>
      </c>
      <c r="FZ12" s="6" t="s">
        <v>22</v>
      </c>
      <c r="GA12" s="6" t="s">
        <v>22</v>
      </c>
      <c r="GB12" s="6" t="s">
        <v>22</v>
      </c>
      <c r="GC12" s="6" t="s">
        <v>224</v>
      </c>
      <c r="GD12" s="6" t="s">
        <v>226</v>
      </c>
      <c r="GE12" s="6" t="s">
        <v>22</v>
      </c>
      <c r="GF12" s="6" t="s">
        <v>22</v>
      </c>
      <c r="GG12" s="6" t="s">
        <v>260</v>
      </c>
      <c r="GH12" s="6" t="s">
        <v>235</v>
      </c>
      <c r="GI12" s="6" t="s">
        <v>22</v>
      </c>
      <c r="GJ12" s="6" t="s">
        <v>22</v>
      </c>
      <c r="GK12" s="6" t="s">
        <v>22</v>
      </c>
      <c r="GL12" s="6" t="s">
        <v>22</v>
      </c>
      <c r="GM12" s="6" t="s">
        <v>222</v>
      </c>
      <c r="GN12" s="6" t="s">
        <v>22</v>
      </c>
      <c r="GO12" s="6" t="s">
        <v>22</v>
      </c>
      <c r="GP12" s="6" t="s">
        <v>261</v>
      </c>
      <c r="GQ12" s="6">
        <v>1</v>
      </c>
      <c r="GR12" s="6">
        <v>1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103" t="s">
        <v>229</v>
      </c>
    </row>
    <row r="13" spans="1:206">
      <c r="A13" s="102" t="s">
        <v>207</v>
      </c>
      <c r="B13" s="6">
        <v>12</v>
      </c>
      <c r="C13" s="6" t="s">
        <v>450</v>
      </c>
      <c r="D13" s="6" t="s">
        <v>451</v>
      </c>
      <c r="E13" s="100">
        <v>44063</v>
      </c>
      <c r="F13" s="6" t="s">
        <v>3890</v>
      </c>
      <c r="G13" s="6">
        <v>0</v>
      </c>
      <c r="H13" s="6" t="s">
        <v>22</v>
      </c>
      <c r="I13" s="6" t="s">
        <v>22</v>
      </c>
      <c r="J13" s="6" t="s">
        <v>22</v>
      </c>
      <c r="K13" s="6" t="s">
        <v>22</v>
      </c>
      <c r="L13" s="6" t="s">
        <v>22</v>
      </c>
      <c r="M13" s="6" t="s">
        <v>22</v>
      </c>
      <c r="N13" s="6" t="s">
        <v>452</v>
      </c>
      <c r="O13" s="7">
        <v>42</v>
      </c>
      <c r="P13" s="6">
        <v>50.500999999999998</v>
      </c>
      <c r="Q13" s="6">
        <f t="shared" si="0"/>
        <v>42.841683333333336</v>
      </c>
      <c r="R13" s="6" t="s">
        <v>22</v>
      </c>
      <c r="S13" s="6" t="s">
        <v>322</v>
      </c>
      <c r="T13" s="6">
        <v>9</v>
      </c>
      <c r="U13" s="6">
        <v>29.024999999999999</v>
      </c>
      <c r="V13" s="6">
        <f t="shared" si="1"/>
        <v>9.4837500000000006</v>
      </c>
      <c r="W13" s="6" t="s">
        <v>39</v>
      </c>
      <c r="X13" s="6">
        <v>1</v>
      </c>
      <c r="Y13" s="6">
        <v>1</v>
      </c>
      <c r="Z13" s="101">
        <v>0.8125</v>
      </c>
      <c r="AA13" s="101">
        <v>0.82291666666666663</v>
      </c>
      <c r="AB13" s="101">
        <v>0.89583333333333337</v>
      </c>
      <c r="AC13" s="101">
        <f>(Tableau2[[#This Row],[heure_enq]]-Tableau2[[#This Row],[h_debut]])</f>
        <v>1.041666666666663E-2</v>
      </c>
      <c r="AD13" s="101">
        <f>Tableau2[[#This Row],[h_fin]]-Tableau2[[#This Row],[h_debut]]</f>
        <v>8.333333333333337E-2</v>
      </c>
      <c r="AE13" s="101">
        <v>0.79166666666666663</v>
      </c>
      <c r="AF13" s="101">
        <v>0.91666666666666663</v>
      </c>
      <c r="AG13" s="6" t="s">
        <v>22</v>
      </c>
      <c r="AH13" s="6" t="s">
        <v>234</v>
      </c>
      <c r="AI13" s="6">
        <v>0</v>
      </c>
      <c r="AJ13" s="6" t="s">
        <v>280</v>
      </c>
      <c r="AK13" s="6" t="s">
        <v>281</v>
      </c>
      <c r="AL13" s="6" t="s">
        <v>419</v>
      </c>
      <c r="AM13" s="6">
        <v>1</v>
      </c>
      <c r="AN13" s="6">
        <v>0</v>
      </c>
      <c r="AO13" s="6">
        <v>0</v>
      </c>
      <c r="AP13" s="6">
        <v>0</v>
      </c>
      <c r="AQ13" s="6" t="s">
        <v>22</v>
      </c>
      <c r="AR13" s="6" t="s">
        <v>22</v>
      </c>
      <c r="AS13" s="6" t="s">
        <v>22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1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 t="s">
        <v>356</v>
      </c>
      <c r="BK13" s="6">
        <v>0</v>
      </c>
      <c r="BL13" s="6">
        <v>1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 t="s">
        <v>217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 t="s">
        <v>22</v>
      </c>
      <c r="DB13" s="6" t="s">
        <v>218</v>
      </c>
      <c r="DC13" s="6" t="s">
        <v>243</v>
      </c>
      <c r="DD13" s="6">
        <v>50</v>
      </c>
      <c r="DE13" s="6" t="s">
        <v>244</v>
      </c>
      <c r="DF13" s="6" t="s">
        <v>245</v>
      </c>
      <c r="DG13" s="6" t="s">
        <v>222</v>
      </c>
      <c r="DH13" s="6" t="s">
        <v>22</v>
      </c>
      <c r="DI13" s="6">
        <v>10</v>
      </c>
      <c r="DJ13" s="6">
        <v>50</v>
      </c>
      <c r="DK13" s="6">
        <v>15</v>
      </c>
      <c r="DL13" s="6">
        <v>0</v>
      </c>
      <c r="DM13" s="6">
        <v>0</v>
      </c>
      <c r="DN13" s="6">
        <v>0</v>
      </c>
      <c r="DO13" s="6">
        <v>1</v>
      </c>
      <c r="DP13" s="6">
        <v>1</v>
      </c>
      <c r="DQ13" s="6">
        <v>1</v>
      </c>
      <c r="DR13" s="6">
        <v>1</v>
      </c>
      <c r="DS13" s="6">
        <v>1</v>
      </c>
      <c r="DT13" s="6">
        <v>1</v>
      </c>
      <c r="DU13" s="6">
        <v>1</v>
      </c>
      <c r="DV13" s="6">
        <v>1</v>
      </c>
      <c r="DW13" s="6">
        <v>0</v>
      </c>
      <c r="DX13" s="6">
        <v>1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1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 t="s">
        <v>223</v>
      </c>
      <c r="EK13" s="6" t="s">
        <v>222</v>
      </c>
      <c r="EL13" s="6" t="s">
        <v>22</v>
      </c>
      <c r="EM13" s="6" t="s">
        <v>22</v>
      </c>
      <c r="EN13" s="6" t="s">
        <v>22</v>
      </c>
      <c r="EO13" s="6" t="s">
        <v>22</v>
      </c>
      <c r="EP13" s="6" t="s">
        <v>22</v>
      </c>
      <c r="EQ13" s="6" t="s">
        <v>22</v>
      </c>
      <c r="ER13" s="6" t="s">
        <v>22</v>
      </c>
      <c r="ES13" s="6" t="s">
        <v>22</v>
      </c>
      <c r="ET13" s="6" t="s">
        <v>22</v>
      </c>
      <c r="EU13" s="6" t="s">
        <v>22</v>
      </c>
      <c r="EV13" s="6" t="s">
        <v>22</v>
      </c>
      <c r="EW13" s="6" t="s">
        <v>22</v>
      </c>
      <c r="EX13" s="6" t="s">
        <v>22</v>
      </c>
      <c r="EY13" s="6" t="s">
        <v>22</v>
      </c>
      <c r="EZ13" s="6" t="s">
        <v>22</v>
      </c>
      <c r="FA13" s="6" t="s">
        <v>22</v>
      </c>
      <c r="FB13" s="6" t="s">
        <v>22</v>
      </c>
      <c r="FC13" s="6" t="s">
        <v>22</v>
      </c>
      <c r="FD13" s="6" t="s">
        <v>222</v>
      </c>
      <c r="FE13" s="6" t="s">
        <v>22</v>
      </c>
      <c r="FF13" s="6" t="s">
        <v>22</v>
      </c>
      <c r="FG13" s="6" t="s">
        <v>22</v>
      </c>
      <c r="FH13" s="6" t="s">
        <v>22</v>
      </c>
      <c r="FI13" s="6" t="s">
        <v>22</v>
      </c>
      <c r="FJ13" s="6" t="s">
        <v>22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 t="s">
        <v>22</v>
      </c>
      <c r="FR13" s="6">
        <v>1</v>
      </c>
      <c r="FS13" s="6">
        <v>0</v>
      </c>
      <c r="FT13" s="6">
        <v>0</v>
      </c>
      <c r="FU13" s="6">
        <v>0</v>
      </c>
      <c r="FV13" s="6" t="s">
        <v>223</v>
      </c>
      <c r="FW13" s="6" t="s">
        <v>223</v>
      </c>
      <c r="FX13" s="6" t="s">
        <v>269</v>
      </c>
      <c r="FY13" s="6" t="s">
        <v>22</v>
      </c>
      <c r="FZ13" s="6" t="s">
        <v>22</v>
      </c>
      <c r="GA13" s="6" t="s">
        <v>22</v>
      </c>
      <c r="GB13" s="6" t="s">
        <v>22</v>
      </c>
      <c r="GC13" s="6" t="s">
        <v>269</v>
      </c>
      <c r="GD13" s="6" t="s">
        <v>259</v>
      </c>
      <c r="GE13" s="6" t="s">
        <v>22</v>
      </c>
      <c r="GF13" s="6" t="s">
        <v>22</v>
      </c>
      <c r="GG13" s="6" t="s">
        <v>260</v>
      </c>
      <c r="GH13" s="6" t="s">
        <v>235</v>
      </c>
      <c r="GI13" s="6" t="s">
        <v>22</v>
      </c>
      <c r="GJ13" s="6" t="s">
        <v>22</v>
      </c>
      <c r="GK13" s="6" t="s">
        <v>22</v>
      </c>
      <c r="GL13" s="6" t="s">
        <v>22</v>
      </c>
      <c r="GM13" s="6" t="s">
        <v>222</v>
      </c>
      <c r="GN13" s="6" t="s">
        <v>22</v>
      </c>
      <c r="GO13" s="6" t="s">
        <v>22</v>
      </c>
      <c r="GP13" s="6" t="s">
        <v>261</v>
      </c>
      <c r="GQ13" s="6">
        <v>1</v>
      </c>
      <c r="GR13" s="6">
        <v>0</v>
      </c>
      <c r="GS13" s="6">
        <v>1</v>
      </c>
      <c r="GT13" s="6">
        <v>0</v>
      </c>
      <c r="GU13" s="6">
        <v>1</v>
      </c>
      <c r="GV13" s="6">
        <v>0</v>
      </c>
      <c r="GW13" s="6">
        <v>1</v>
      </c>
      <c r="GX13" s="103" t="s">
        <v>229</v>
      </c>
    </row>
    <row r="14" spans="1:206">
      <c r="A14" s="102" t="s">
        <v>207</v>
      </c>
      <c r="B14" s="6">
        <v>13</v>
      </c>
      <c r="C14" s="6" t="s">
        <v>450</v>
      </c>
      <c r="D14" s="6" t="s">
        <v>453</v>
      </c>
      <c r="E14" s="100">
        <v>44063</v>
      </c>
      <c r="F14" s="6" t="s">
        <v>3890</v>
      </c>
      <c r="G14" s="6">
        <v>0</v>
      </c>
      <c r="H14" s="6" t="s">
        <v>22</v>
      </c>
      <c r="I14" s="6" t="s">
        <v>22</v>
      </c>
      <c r="J14" s="6" t="s">
        <v>22</v>
      </c>
      <c r="K14" s="6" t="s">
        <v>22</v>
      </c>
      <c r="L14" s="6" t="s">
        <v>22</v>
      </c>
      <c r="M14" s="6" t="s">
        <v>22</v>
      </c>
      <c r="N14" s="6" t="s">
        <v>454</v>
      </c>
      <c r="O14" s="7">
        <v>42</v>
      </c>
      <c r="P14" s="6">
        <v>57.127000000000002</v>
      </c>
      <c r="Q14" s="6">
        <f t="shared" si="0"/>
        <v>42.952116666666669</v>
      </c>
      <c r="R14" s="6" t="s">
        <v>22</v>
      </c>
      <c r="S14" s="6" t="s">
        <v>455</v>
      </c>
      <c r="T14" s="6">
        <v>9</v>
      </c>
      <c r="U14" s="6">
        <v>27.395</v>
      </c>
      <c r="V14" s="6">
        <f t="shared" si="1"/>
        <v>9.4565833333333327</v>
      </c>
      <c r="W14" s="6" t="s">
        <v>40</v>
      </c>
      <c r="X14" s="6">
        <v>10</v>
      </c>
      <c r="Y14" s="6">
        <v>1</v>
      </c>
      <c r="Z14" s="101">
        <v>0.75</v>
      </c>
      <c r="AA14" s="101">
        <v>0.84375</v>
      </c>
      <c r="AB14" s="101">
        <v>0.83333333333333337</v>
      </c>
      <c r="AC14" s="101">
        <f>(Tableau2[[#This Row],[heure_enq]]-Tableau2[[#This Row],[h_debut]])</f>
        <v>9.375E-2</v>
      </c>
      <c r="AD14" s="101">
        <f>Tableau2[[#This Row],[h_fin]]-Tableau2[[#This Row],[h_debut]]</f>
        <v>8.333333333333337E-2</v>
      </c>
      <c r="AE14" s="101">
        <v>0.79166666666666663</v>
      </c>
      <c r="AF14" s="101">
        <v>0.91666666666666663</v>
      </c>
      <c r="AG14" s="6" t="s">
        <v>22</v>
      </c>
      <c r="AH14" s="6" t="s">
        <v>22</v>
      </c>
      <c r="AI14" s="6">
        <v>0</v>
      </c>
      <c r="AJ14" s="6" t="s">
        <v>368</v>
      </c>
      <c r="AK14" s="6" t="s">
        <v>369</v>
      </c>
      <c r="AL14" s="6" t="s">
        <v>419</v>
      </c>
      <c r="AM14" s="6">
        <v>1</v>
      </c>
      <c r="AN14" s="6">
        <v>1</v>
      </c>
      <c r="AO14" s="6">
        <v>0</v>
      </c>
      <c r="AP14" s="6">
        <v>0</v>
      </c>
      <c r="AQ14" s="6" t="s">
        <v>22</v>
      </c>
      <c r="AR14" s="6" t="s">
        <v>22</v>
      </c>
      <c r="AS14" s="6" t="s">
        <v>22</v>
      </c>
      <c r="AT14" s="6">
        <v>0</v>
      </c>
      <c r="AU14" s="6">
        <v>0</v>
      </c>
      <c r="AV14" s="6">
        <v>0</v>
      </c>
      <c r="AW14" s="6">
        <v>0</v>
      </c>
      <c r="AX14" s="6">
        <v>1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 t="s">
        <v>456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 t="s">
        <v>22</v>
      </c>
      <c r="BX14" s="6">
        <v>0</v>
      </c>
      <c r="BY14" s="6">
        <v>1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 t="s">
        <v>3685</v>
      </c>
      <c r="DB14" s="6" t="s">
        <v>218</v>
      </c>
      <c r="DC14" s="6" t="s">
        <v>457</v>
      </c>
      <c r="DD14" s="6">
        <v>25</v>
      </c>
      <c r="DE14" s="6" t="s">
        <v>220</v>
      </c>
      <c r="DF14" s="6" t="s">
        <v>458</v>
      </c>
      <c r="DG14" s="6" t="s">
        <v>222</v>
      </c>
      <c r="DH14" s="6" t="s">
        <v>22</v>
      </c>
      <c r="DI14" s="6">
        <v>10</v>
      </c>
      <c r="DJ14" s="6">
        <v>20</v>
      </c>
      <c r="DK14" s="6">
        <v>15</v>
      </c>
      <c r="DL14" s="6">
        <v>0</v>
      </c>
      <c r="DM14" s="6">
        <v>0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>
        <v>1</v>
      </c>
      <c r="DU14" s="6">
        <v>1</v>
      </c>
      <c r="DV14" s="6">
        <v>1</v>
      </c>
      <c r="DW14" s="6">
        <v>0</v>
      </c>
      <c r="DX14" s="6">
        <v>1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1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 t="s">
        <v>223</v>
      </c>
      <c r="EK14" s="6" t="s">
        <v>222</v>
      </c>
      <c r="EL14" s="6" t="s">
        <v>22</v>
      </c>
      <c r="EM14" s="6" t="s">
        <v>22</v>
      </c>
      <c r="EN14" s="6" t="s">
        <v>22</v>
      </c>
      <c r="EO14" s="6" t="s">
        <v>22</v>
      </c>
      <c r="EP14" s="6" t="s">
        <v>22</v>
      </c>
      <c r="EQ14" s="6" t="s">
        <v>22</v>
      </c>
      <c r="ER14" s="6" t="s">
        <v>22</v>
      </c>
      <c r="ES14" s="6" t="s">
        <v>22</v>
      </c>
      <c r="ET14" s="6" t="s">
        <v>22</v>
      </c>
      <c r="EU14" s="6" t="s">
        <v>22</v>
      </c>
      <c r="EV14" s="6" t="s">
        <v>22</v>
      </c>
      <c r="EW14" s="6" t="s">
        <v>22</v>
      </c>
      <c r="EX14" s="6" t="s">
        <v>22</v>
      </c>
      <c r="EY14" s="6" t="s">
        <v>22</v>
      </c>
      <c r="EZ14" s="6" t="s">
        <v>22</v>
      </c>
      <c r="FA14" s="6" t="s">
        <v>22</v>
      </c>
      <c r="FB14" s="6" t="s">
        <v>22</v>
      </c>
      <c r="FC14" s="6" t="s">
        <v>22</v>
      </c>
      <c r="FD14" s="6" t="s">
        <v>222</v>
      </c>
      <c r="FE14" s="6" t="s">
        <v>22</v>
      </c>
      <c r="FF14" s="6" t="s">
        <v>22</v>
      </c>
      <c r="FG14" s="6" t="s">
        <v>22</v>
      </c>
      <c r="FH14" s="6" t="s">
        <v>22</v>
      </c>
      <c r="FI14" s="6" t="s">
        <v>22</v>
      </c>
      <c r="FJ14" s="6" t="s">
        <v>22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 t="s">
        <v>22</v>
      </c>
      <c r="FR14" s="6">
        <v>0</v>
      </c>
      <c r="FS14" s="6">
        <v>0</v>
      </c>
      <c r="FT14" s="6">
        <v>2</v>
      </c>
      <c r="FU14" s="6">
        <v>0</v>
      </c>
      <c r="FV14" s="6" t="s">
        <v>223</v>
      </c>
      <c r="FW14" s="6" t="s">
        <v>223</v>
      </c>
      <c r="FX14" s="6" t="s">
        <v>258</v>
      </c>
      <c r="FY14" s="6" t="s">
        <v>22</v>
      </c>
      <c r="FZ14" s="6" t="s">
        <v>22</v>
      </c>
      <c r="GA14" s="6" t="s">
        <v>22</v>
      </c>
      <c r="GB14" s="6" t="s">
        <v>22</v>
      </c>
      <c r="GC14" s="6" t="s">
        <v>258</v>
      </c>
      <c r="GD14" s="6" t="s">
        <v>259</v>
      </c>
      <c r="GE14" s="6" t="s">
        <v>22</v>
      </c>
      <c r="GF14" s="6" t="s">
        <v>22</v>
      </c>
      <c r="GG14" s="6" t="s">
        <v>260</v>
      </c>
      <c r="GH14" s="6" t="s">
        <v>235</v>
      </c>
      <c r="GI14" s="6" t="s">
        <v>22</v>
      </c>
      <c r="GJ14" s="6" t="s">
        <v>22</v>
      </c>
      <c r="GK14" s="6" t="s">
        <v>374</v>
      </c>
      <c r="GL14" s="6" t="s">
        <v>3831</v>
      </c>
      <c r="GM14" s="6" t="s">
        <v>222</v>
      </c>
      <c r="GN14" s="6" t="s">
        <v>22</v>
      </c>
      <c r="GO14" s="6" t="s">
        <v>22</v>
      </c>
      <c r="GP14" s="6" t="s">
        <v>228</v>
      </c>
      <c r="GQ14" s="6">
        <v>1</v>
      </c>
      <c r="GR14" s="6">
        <v>1</v>
      </c>
      <c r="GS14" s="6">
        <v>1</v>
      </c>
      <c r="GT14" s="6">
        <v>0</v>
      </c>
      <c r="GU14" s="6">
        <v>1</v>
      </c>
      <c r="GV14" s="6">
        <v>0</v>
      </c>
      <c r="GW14" s="6">
        <v>0</v>
      </c>
      <c r="GX14" s="103" t="s">
        <v>270</v>
      </c>
    </row>
    <row r="15" spans="1:206">
      <c r="A15" s="102" t="s">
        <v>207</v>
      </c>
      <c r="B15" s="6">
        <v>14</v>
      </c>
      <c r="C15" s="6" t="s">
        <v>450</v>
      </c>
      <c r="D15" s="6" t="s">
        <v>459</v>
      </c>
      <c r="E15" s="100">
        <v>44063</v>
      </c>
      <c r="F15" s="6" t="s">
        <v>3890</v>
      </c>
      <c r="G15" s="6">
        <v>0</v>
      </c>
      <c r="H15" s="6" t="s">
        <v>22</v>
      </c>
      <c r="I15" s="6" t="s">
        <v>22</v>
      </c>
      <c r="J15" s="6" t="s">
        <v>22</v>
      </c>
      <c r="K15" s="6" t="s">
        <v>22</v>
      </c>
      <c r="L15" s="6" t="s">
        <v>22</v>
      </c>
      <c r="M15" s="6" t="s">
        <v>22</v>
      </c>
      <c r="N15" s="6" t="s">
        <v>460</v>
      </c>
      <c r="O15" s="7">
        <v>42</v>
      </c>
      <c r="P15" s="6">
        <v>52.232999999999997</v>
      </c>
      <c r="Q15" s="6">
        <f t="shared" si="0"/>
        <v>42.870550000000001</v>
      </c>
      <c r="R15" s="6" t="s">
        <v>22</v>
      </c>
      <c r="S15" s="6" t="s">
        <v>266</v>
      </c>
      <c r="T15" s="6">
        <v>9</v>
      </c>
      <c r="U15" s="6">
        <v>28.7</v>
      </c>
      <c r="V15" s="6">
        <f t="shared" si="1"/>
        <v>9.4783333333333335</v>
      </c>
      <c r="W15" s="6" t="s">
        <v>39</v>
      </c>
      <c r="X15" s="6">
        <v>1</v>
      </c>
      <c r="Y15" s="6">
        <v>1</v>
      </c>
      <c r="Z15" s="101">
        <v>0.83333333333333337</v>
      </c>
      <c r="AA15" s="101">
        <v>0.86805555555555547</v>
      </c>
      <c r="AB15" s="101">
        <v>0.91666666666666663</v>
      </c>
      <c r="AC15" s="101">
        <f>(Tableau2[[#This Row],[heure_enq]]-Tableau2[[#This Row],[h_debut]])</f>
        <v>3.4722222222222099E-2</v>
      </c>
      <c r="AD15" s="101">
        <f>Tableau2[[#This Row],[h_fin]]-Tableau2[[#This Row],[h_debut]]</f>
        <v>8.3333333333333259E-2</v>
      </c>
      <c r="AE15" s="101">
        <v>0.79166666666666663</v>
      </c>
      <c r="AF15" s="101">
        <v>0.91666666666666663</v>
      </c>
      <c r="AG15" s="6" t="s">
        <v>22</v>
      </c>
      <c r="AH15" s="6" t="s">
        <v>234</v>
      </c>
      <c r="AI15" s="6">
        <v>0</v>
      </c>
      <c r="AJ15" s="6" t="s">
        <v>280</v>
      </c>
      <c r="AK15" s="6" t="s">
        <v>281</v>
      </c>
      <c r="AL15" s="6" t="s">
        <v>419</v>
      </c>
      <c r="AM15" s="6">
        <v>1</v>
      </c>
      <c r="AN15" s="6">
        <v>0</v>
      </c>
      <c r="AO15" s="6">
        <v>0</v>
      </c>
      <c r="AP15" s="6">
        <v>0</v>
      </c>
      <c r="AQ15" s="6" t="s">
        <v>22</v>
      </c>
      <c r="AR15" s="6" t="s">
        <v>22</v>
      </c>
      <c r="AS15" s="6" t="s">
        <v>22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1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 t="s">
        <v>235</v>
      </c>
      <c r="BK15" s="6">
        <v>0</v>
      </c>
      <c r="BL15" s="6">
        <v>1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 t="s">
        <v>217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 t="s">
        <v>461</v>
      </c>
      <c r="DB15" s="6" t="s">
        <v>218</v>
      </c>
      <c r="DC15" s="6" t="s">
        <v>219</v>
      </c>
      <c r="DD15" s="6">
        <v>45</v>
      </c>
      <c r="DE15" s="6" t="s">
        <v>220</v>
      </c>
      <c r="DF15" s="6" t="s">
        <v>462</v>
      </c>
      <c r="DG15" s="6" t="s">
        <v>222</v>
      </c>
      <c r="DH15" s="6" t="s">
        <v>22</v>
      </c>
      <c r="DI15" s="6">
        <v>10</v>
      </c>
      <c r="DJ15" s="6">
        <v>30</v>
      </c>
      <c r="DK15" s="6">
        <v>15</v>
      </c>
      <c r="DL15" s="6">
        <v>0</v>
      </c>
      <c r="DM15" s="6">
        <v>0</v>
      </c>
      <c r="DN15" s="6">
        <v>0</v>
      </c>
      <c r="DO15" s="6">
        <v>1</v>
      </c>
      <c r="DP15" s="6">
        <v>1</v>
      </c>
      <c r="DQ15" s="6">
        <v>1</v>
      </c>
      <c r="DR15" s="6">
        <v>1</v>
      </c>
      <c r="DS15" s="6">
        <v>1</v>
      </c>
      <c r="DT15" s="6">
        <v>1</v>
      </c>
      <c r="DU15" s="6">
        <v>1</v>
      </c>
      <c r="DV15" s="6">
        <v>0</v>
      </c>
      <c r="DW15" s="6">
        <v>0</v>
      </c>
      <c r="DX15" s="6">
        <v>1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1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 t="s">
        <v>223</v>
      </c>
      <c r="EK15" s="6" t="s">
        <v>222</v>
      </c>
      <c r="EL15" s="6" t="s">
        <v>22</v>
      </c>
      <c r="EM15" s="6" t="s">
        <v>22</v>
      </c>
      <c r="EN15" s="6" t="s">
        <v>22</v>
      </c>
      <c r="EO15" s="6" t="s">
        <v>22</v>
      </c>
      <c r="EP15" s="6" t="s">
        <v>22</v>
      </c>
      <c r="EQ15" s="6" t="s">
        <v>22</v>
      </c>
      <c r="ER15" s="6" t="s">
        <v>22</v>
      </c>
      <c r="ES15" s="6" t="s">
        <v>22</v>
      </c>
      <c r="ET15" s="6" t="s">
        <v>22</v>
      </c>
      <c r="EU15" s="6" t="s">
        <v>22</v>
      </c>
      <c r="EV15" s="6" t="s">
        <v>22</v>
      </c>
      <c r="EW15" s="6" t="s">
        <v>22</v>
      </c>
      <c r="EX15" s="6" t="s">
        <v>22</v>
      </c>
      <c r="EY15" s="6" t="s">
        <v>22</v>
      </c>
      <c r="EZ15" s="6" t="s">
        <v>22</v>
      </c>
      <c r="FA15" s="6" t="s">
        <v>22</v>
      </c>
      <c r="FB15" s="6" t="s">
        <v>22</v>
      </c>
      <c r="FC15" s="6" t="s">
        <v>22</v>
      </c>
      <c r="FD15" s="6" t="s">
        <v>222</v>
      </c>
      <c r="FE15" s="6" t="s">
        <v>22</v>
      </c>
      <c r="FF15" s="6" t="s">
        <v>22</v>
      </c>
      <c r="FG15" s="6" t="s">
        <v>22</v>
      </c>
      <c r="FH15" s="6" t="s">
        <v>22</v>
      </c>
      <c r="FI15" s="6" t="s">
        <v>22</v>
      </c>
      <c r="FJ15" s="6" t="s">
        <v>22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 t="s">
        <v>22</v>
      </c>
      <c r="FR15" s="6">
        <v>1</v>
      </c>
      <c r="FS15" s="6">
        <v>0</v>
      </c>
      <c r="FT15" s="6">
        <v>0</v>
      </c>
      <c r="FU15" s="6">
        <v>0</v>
      </c>
      <c r="FV15" s="6" t="s">
        <v>223</v>
      </c>
      <c r="FW15" s="6" t="s">
        <v>223</v>
      </c>
      <c r="FX15" s="6" t="s">
        <v>258</v>
      </c>
      <c r="FY15" s="6" t="s">
        <v>22</v>
      </c>
      <c r="FZ15" s="6" t="s">
        <v>22</v>
      </c>
      <c r="GA15" s="6" t="s">
        <v>22</v>
      </c>
      <c r="GB15" s="6" t="s">
        <v>22</v>
      </c>
      <c r="GC15" s="6" t="s">
        <v>258</v>
      </c>
      <c r="GD15" s="6" t="s">
        <v>259</v>
      </c>
      <c r="GE15" s="6" t="s">
        <v>22</v>
      </c>
      <c r="GF15" s="6" t="s">
        <v>22</v>
      </c>
      <c r="GG15" s="6" t="s">
        <v>260</v>
      </c>
      <c r="GH15" s="6" t="s">
        <v>235</v>
      </c>
      <c r="GI15" s="6" t="s">
        <v>22</v>
      </c>
      <c r="GJ15" s="6" t="s">
        <v>22</v>
      </c>
      <c r="GK15" s="6" t="s">
        <v>374</v>
      </c>
      <c r="GL15" s="6" t="s">
        <v>463</v>
      </c>
      <c r="GM15" s="6" t="s">
        <v>222</v>
      </c>
      <c r="GN15" s="6" t="s">
        <v>22</v>
      </c>
      <c r="GO15" s="6" t="s">
        <v>22</v>
      </c>
      <c r="GP15" s="6" t="s">
        <v>261</v>
      </c>
      <c r="GQ15" s="6">
        <v>1</v>
      </c>
      <c r="GR15" s="6">
        <v>1</v>
      </c>
      <c r="GS15" s="6">
        <v>0</v>
      </c>
      <c r="GT15" s="6">
        <v>0</v>
      </c>
      <c r="GU15" s="6">
        <v>0</v>
      </c>
      <c r="GV15" s="6">
        <v>0</v>
      </c>
      <c r="GW15" s="6">
        <v>1</v>
      </c>
      <c r="GX15" s="103" t="s">
        <v>229</v>
      </c>
    </row>
    <row r="16" spans="1:206">
      <c r="A16" s="102" t="s">
        <v>207</v>
      </c>
      <c r="B16" s="6">
        <v>15</v>
      </c>
      <c r="C16" s="6" t="s">
        <v>450</v>
      </c>
      <c r="D16" s="6" t="s">
        <v>464</v>
      </c>
      <c r="E16" s="100">
        <v>44063</v>
      </c>
      <c r="F16" s="6" t="s">
        <v>3890</v>
      </c>
      <c r="G16" s="6">
        <v>0</v>
      </c>
      <c r="H16" s="6" t="s">
        <v>22</v>
      </c>
      <c r="I16" s="6" t="s">
        <v>22</v>
      </c>
      <c r="J16" s="6" t="s">
        <v>22</v>
      </c>
      <c r="K16" s="6" t="s">
        <v>22</v>
      </c>
      <c r="L16" s="6" t="s">
        <v>22</v>
      </c>
      <c r="M16" s="6" t="s">
        <v>22</v>
      </c>
      <c r="N16" s="6" t="s">
        <v>465</v>
      </c>
      <c r="O16" s="7">
        <v>42</v>
      </c>
      <c r="P16" s="6">
        <v>45.5</v>
      </c>
      <c r="Q16" s="6">
        <f t="shared" si="0"/>
        <v>42.758333333333333</v>
      </c>
      <c r="R16" s="6" t="s">
        <v>22</v>
      </c>
      <c r="S16" s="6" t="s">
        <v>466</v>
      </c>
      <c r="T16" s="6">
        <v>9</v>
      </c>
      <c r="U16" s="6">
        <v>27.954999999999998</v>
      </c>
      <c r="V16" s="6">
        <f t="shared" si="1"/>
        <v>9.4659166666666668</v>
      </c>
      <c r="W16" s="6" t="s">
        <v>39</v>
      </c>
      <c r="X16" s="6">
        <v>1</v>
      </c>
      <c r="Y16" s="6">
        <v>2</v>
      </c>
      <c r="Z16" s="101">
        <v>0.83333333333333337</v>
      </c>
      <c r="AA16" s="101">
        <v>0.875</v>
      </c>
      <c r="AB16" s="101">
        <v>0.95833333333333337</v>
      </c>
      <c r="AC16" s="101">
        <f>(Tableau2[[#This Row],[heure_enq]]-Tableau2[[#This Row],[h_debut]])</f>
        <v>4.166666666666663E-2</v>
      </c>
      <c r="AD16" s="101">
        <f>Tableau2[[#This Row],[h_fin]]-Tableau2[[#This Row],[h_debut]]</f>
        <v>0.125</v>
      </c>
      <c r="AE16" s="101">
        <v>0.79166666666666663</v>
      </c>
      <c r="AF16" s="101">
        <v>0.91666666666666663</v>
      </c>
      <c r="AG16" s="6" t="s">
        <v>22</v>
      </c>
      <c r="AH16" s="6" t="s">
        <v>234</v>
      </c>
      <c r="AI16" s="6">
        <v>0</v>
      </c>
      <c r="AJ16" s="6" t="s">
        <v>467</v>
      </c>
      <c r="AK16" s="6" t="s">
        <v>379</v>
      </c>
      <c r="AL16" s="6" t="s">
        <v>419</v>
      </c>
      <c r="AM16" s="6">
        <v>1</v>
      </c>
      <c r="AN16" s="6">
        <v>0</v>
      </c>
      <c r="AO16" s="6">
        <v>0</v>
      </c>
      <c r="AP16" s="6">
        <v>0</v>
      </c>
      <c r="AQ16" s="6" t="s">
        <v>22</v>
      </c>
      <c r="AR16" s="6" t="s">
        <v>22</v>
      </c>
      <c r="AS16" s="6" t="s">
        <v>22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1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 t="s">
        <v>235</v>
      </c>
      <c r="BK16" s="6">
        <v>0</v>
      </c>
      <c r="BL16" s="6">
        <v>1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 t="s">
        <v>217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 t="s">
        <v>22</v>
      </c>
      <c r="DB16" s="6" t="s">
        <v>218</v>
      </c>
      <c r="DC16" s="6" t="s">
        <v>290</v>
      </c>
      <c r="DD16" s="6">
        <v>35</v>
      </c>
      <c r="DE16" s="6" t="s">
        <v>443</v>
      </c>
      <c r="DF16" s="6" t="s">
        <v>444</v>
      </c>
      <c r="DG16" s="6" t="s">
        <v>222</v>
      </c>
      <c r="DH16" s="6" t="s">
        <v>22</v>
      </c>
      <c r="DI16" s="6">
        <v>10</v>
      </c>
      <c r="DJ16" s="6">
        <v>30</v>
      </c>
      <c r="DK16" s="6">
        <v>15</v>
      </c>
      <c r="DL16" s="6">
        <v>0</v>
      </c>
      <c r="DM16" s="6">
        <v>0</v>
      </c>
      <c r="DN16" s="6">
        <v>0</v>
      </c>
      <c r="DO16" s="6">
        <v>0</v>
      </c>
      <c r="DP16" s="6">
        <v>1</v>
      </c>
      <c r="DQ16" s="6">
        <v>1</v>
      </c>
      <c r="DR16" s="6">
        <v>1</v>
      </c>
      <c r="DS16" s="6">
        <v>1</v>
      </c>
      <c r="DT16" s="6">
        <v>1</v>
      </c>
      <c r="DU16" s="6">
        <v>0</v>
      </c>
      <c r="DV16" s="6">
        <v>0</v>
      </c>
      <c r="DW16" s="6">
        <v>0</v>
      </c>
      <c r="DX16" s="6">
        <v>1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1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 t="s">
        <v>223</v>
      </c>
      <c r="EK16" s="6" t="s">
        <v>222</v>
      </c>
      <c r="EL16" s="6" t="s">
        <v>22</v>
      </c>
      <c r="EM16" s="6" t="s">
        <v>22</v>
      </c>
      <c r="EN16" s="6" t="s">
        <v>22</v>
      </c>
      <c r="EO16" s="6" t="s">
        <v>22</v>
      </c>
      <c r="EP16" s="6" t="s">
        <v>22</v>
      </c>
      <c r="EQ16" s="6" t="s">
        <v>22</v>
      </c>
      <c r="ER16" s="6" t="s">
        <v>22</v>
      </c>
      <c r="ES16" s="6" t="s">
        <v>22</v>
      </c>
      <c r="ET16" s="6" t="s">
        <v>22</v>
      </c>
      <c r="EU16" s="6" t="s">
        <v>22</v>
      </c>
      <c r="EV16" s="6" t="s">
        <v>22</v>
      </c>
      <c r="EW16" s="6" t="s">
        <v>22</v>
      </c>
      <c r="EX16" s="6" t="s">
        <v>22</v>
      </c>
      <c r="EY16" s="6" t="s">
        <v>22</v>
      </c>
      <c r="EZ16" s="6" t="s">
        <v>22</v>
      </c>
      <c r="FA16" s="6" t="s">
        <v>22</v>
      </c>
      <c r="FB16" s="6" t="s">
        <v>22</v>
      </c>
      <c r="FC16" s="6" t="s">
        <v>22</v>
      </c>
      <c r="FD16" s="6" t="s">
        <v>222</v>
      </c>
      <c r="FE16" s="6" t="s">
        <v>22</v>
      </c>
      <c r="FF16" s="6" t="s">
        <v>22</v>
      </c>
      <c r="FG16" s="6" t="s">
        <v>22</v>
      </c>
      <c r="FH16" s="6" t="s">
        <v>22</v>
      </c>
      <c r="FI16" s="6" t="s">
        <v>22</v>
      </c>
      <c r="FJ16" s="6" t="s">
        <v>22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 t="s">
        <v>22</v>
      </c>
      <c r="FR16" s="6">
        <v>1</v>
      </c>
      <c r="FS16" s="6">
        <v>0</v>
      </c>
      <c r="FT16" s="6">
        <v>0</v>
      </c>
      <c r="FU16" s="6">
        <v>0</v>
      </c>
      <c r="FV16" s="6" t="s">
        <v>223</v>
      </c>
      <c r="FW16" s="6" t="s">
        <v>223</v>
      </c>
      <c r="FX16" s="6" t="s">
        <v>258</v>
      </c>
      <c r="FY16" s="6" t="s">
        <v>22</v>
      </c>
      <c r="FZ16" s="6" t="s">
        <v>22</v>
      </c>
      <c r="GA16" s="6" t="s">
        <v>22</v>
      </c>
      <c r="GB16" s="6" t="s">
        <v>22</v>
      </c>
      <c r="GC16" s="6" t="s">
        <v>258</v>
      </c>
      <c r="GD16" s="6" t="s">
        <v>373</v>
      </c>
      <c r="GE16" s="6" t="s">
        <v>22</v>
      </c>
      <c r="GF16" s="6" t="s">
        <v>22</v>
      </c>
      <c r="GG16" s="6" t="s">
        <v>260</v>
      </c>
      <c r="GH16" s="6" t="s">
        <v>235</v>
      </c>
      <c r="GI16" s="6" t="s">
        <v>22</v>
      </c>
      <c r="GJ16" s="6" t="s">
        <v>22</v>
      </c>
      <c r="GK16" s="6" t="s">
        <v>374</v>
      </c>
      <c r="GL16" s="6" t="s">
        <v>468</v>
      </c>
      <c r="GM16" s="6" t="s">
        <v>222</v>
      </c>
      <c r="GN16" s="6" t="s">
        <v>22</v>
      </c>
      <c r="GO16" s="6" t="s">
        <v>22</v>
      </c>
      <c r="GP16" s="6" t="s">
        <v>261</v>
      </c>
      <c r="GQ16" s="6">
        <v>1</v>
      </c>
      <c r="GR16" s="6">
        <v>1</v>
      </c>
      <c r="GS16" s="6">
        <v>1</v>
      </c>
      <c r="GT16" s="6">
        <v>0</v>
      </c>
      <c r="GU16" s="6">
        <v>1</v>
      </c>
      <c r="GV16" s="6">
        <v>0</v>
      </c>
      <c r="GW16" s="6">
        <v>0</v>
      </c>
      <c r="GX16" s="103" t="s">
        <v>229</v>
      </c>
    </row>
    <row r="17" spans="1:206">
      <c r="A17" s="102" t="s">
        <v>207</v>
      </c>
      <c r="B17" s="6">
        <v>16</v>
      </c>
      <c r="C17" s="6" t="s">
        <v>230</v>
      </c>
      <c r="D17" s="6" t="s">
        <v>231</v>
      </c>
      <c r="E17" s="100">
        <v>44064</v>
      </c>
      <c r="F17" s="6" t="s">
        <v>3890</v>
      </c>
      <c r="G17" s="6">
        <v>0</v>
      </c>
      <c r="H17" s="6" t="s">
        <v>22</v>
      </c>
      <c r="I17" s="6" t="s">
        <v>22</v>
      </c>
      <c r="J17" s="6" t="s">
        <v>22</v>
      </c>
      <c r="K17" s="6" t="s">
        <v>22</v>
      </c>
      <c r="L17" s="6" t="s">
        <v>22</v>
      </c>
      <c r="M17" s="6" t="s">
        <v>22</v>
      </c>
      <c r="N17" s="6" t="s">
        <v>232</v>
      </c>
      <c r="O17" s="7">
        <v>42</v>
      </c>
      <c r="P17" s="6">
        <v>41.841000000000001</v>
      </c>
      <c r="Q17" s="6">
        <f t="shared" si="0"/>
        <v>42.69735</v>
      </c>
      <c r="R17" s="6" t="s">
        <v>22</v>
      </c>
      <c r="S17" s="6" t="s">
        <v>233</v>
      </c>
      <c r="T17" s="6">
        <v>9</v>
      </c>
      <c r="U17" s="6">
        <v>19.38</v>
      </c>
      <c r="V17" s="6">
        <f t="shared" si="1"/>
        <v>9.3230000000000004</v>
      </c>
      <c r="W17" s="6" t="s">
        <v>39</v>
      </c>
      <c r="X17" s="6">
        <v>1</v>
      </c>
      <c r="Y17" s="6">
        <v>1</v>
      </c>
      <c r="Z17" s="101">
        <v>0.25</v>
      </c>
      <c r="AA17" s="101">
        <v>0.31944444444444448</v>
      </c>
      <c r="AB17" s="101">
        <v>0.375</v>
      </c>
      <c r="AC17" s="101">
        <f>(Tableau2[[#This Row],[heure_enq]]-Tableau2[[#This Row],[h_debut]])</f>
        <v>6.9444444444444475E-2</v>
      </c>
      <c r="AD17" s="101">
        <f>Tableau2[[#This Row],[h_fin]]-Tableau2[[#This Row],[h_debut]]</f>
        <v>0.125</v>
      </c>
      <c r="AE17" s="101">
        <v>0.29166666666666669</v>
      </c>
      <c r="AF17" s="101">
        <v>0.54166666666666663</v>
      </c>
      <c r="AG17" s="6" t="s">
        <v>22</v>
      </c>
      <c r="AH17" s="6" t="s">
        <v>234</v>
      </c>
      <c r="AI17" s="6">
        <v>0</v>
      </c>
      <c r="AJ17" s="6" t="s">
        <v>2634</v>
      </c>
      <c r="AK17" s="6" t="s">
        <v>215</v>
      </c>
      <c r="AL17" s="6" t="s">
        <v>216</v>
      </c>
      <c r="AM17" s="6">
        <v>1</v>
      </c>
      <c r="AN17" s="6">
        <v>0</v>
      </c>
      <c r="AO17" s="6">
        <v>0</v>
      </c>
      <c r="AP17" s="6">
        <v>0</v>
      </c>
      <c r="AQ17" s="6" t="s">
        <v>22</v>
      </c>
      <c r="AR17" s="6" t="s">
        <v>22</v>
      </c>
      <c r="AS17" s="6" t="s">
        <v>22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1</v>
      </c>
      <c r="BH17" s="6">
        <v>0</v>
      </c>
      <c r="BI17" s="6">
        <v>0</v>
      </c>
      <c r="BJ17" s="6" t="s">
        <v>235</v>
      </c>
      <c r="BK17" s="6">
        <v>0</v>
      </c>
      <c r="BL17" s="6">
        <v>1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 t="s">
        <v>217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 t="s">
        <v>3686</v>
      </c>
      <c r="DB17" s="6" t="s">
        <v>218</v>
      </c>
      <c r="DC17" s="6" t="s">
        <v>219</v>
      </c>
      <c r="DD17" s="6">
        <v>45</v>
      </c>
      <c r="DE17" s="6" t="s">
        <v>220</v>
      </c>
      <c r="DF17" s="6" t="s">
        <v>236</v>
      </c>
      <c r="DG17" s="6" t="s">
        <v>222</v>
      </c>
      <c r="DH17" s="6" t="s">
        <v>22</v>
      </c>
      <c r="DI17" s="6">
        <v>10</v>
      </c>
      <c r="DJ17" s="6" t="s">
        <v>22</v>
      </c>
      <c r="DK17" s="6">
        <v>5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1</v>
      </c>
      <c r="DU17" s="6">
        <v>0</v>
      </c>
      <c r="DV17" s="6">
        <v>0</v>
      </c>
      <c r="DW17" s="6">
        <v>0</v>
      </c>
      <c r="DX17" s="6">
        <v>1</v>
      </c>
      <c r="DY17" s="6">
        <v>0</v>
      </c>
      <c r="DZ17" s="6">
        <v>0</v>
      </c>
      <c r="EA17" s="6">
        <v>0</v>
      </c>
      <c r="EB17" s="6">
        <v>0</v>
      </c>
      <c r="EC17" s="6">
        <v>1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 t="s">
        <v>223</v>
      </c>
      <c r="EK17" s="6" t="s">
        <v>222</v>
      </c>
      <c r="EL17" s="6" t="s">
        <v>22</v>
      </c>
      <c r="EM17" s="6" t="s">
        <v>22</v>
      </c>
      <c r="EN17" s="6" t="s">
        <v>22</v>
      </c>
      <c r="EO17" s="6" t="s">
        <v>22</v>
      </c>
      <c r="EP17" s="6" t="s">
        <v>22</v>
      </c>
      <c r="EQ17" s="6" t="s">
        <v>22</v>
      </c>
      <c r="ER17" s="6" t="s">
        <v>22</v>
      </c>
      <c r="ES17" s="6" t="s">
        <v>22</v>
      </c>
      <c r="ET17" s="6" t="s">
        <v>22</v>
      </c>
      <c r="EU17" s="6" t="s">
        <v>22</v>
      </c>
      <c r="EV17" s="6" t="s">
        <v>22</v>
      </c>
      <c r="EW17" s="6" t="s">
        <v>22</v>
      </c>
      <c r="EX17" s="6" t="s">
        <v>22</v>
      </c>
      <c r="EY17" s="6" t="s">
        <v>22</v>
      </c>
      <c r="EZ17" s="6" t="s">
        <v>22</v>
      </c>
      <c r="FA17" s="6" t="s">
        <v>22</v>
      </c>
      <c r="FB17" s="6" t="s">
        <v>22</v>
      </c>
      <c r="FC17" s="6" t="s">
        <v>22</v>
      </c>
      <c r="FD17" s="6" t="s">
        <v>222</v>
      </c>
      <c r="FE17" s="6" t="s">
        <v>22</v>
      </c>
      <c r="FF17" s="6" t="s">
        <v>22</v>
      </c>
      <c r="FG17" s="6" t="s">
        <v>22</v>
      </c>
      <c r="FH17" s="6" t="s">
        <v>22</v>
      </c>
      <c r="FI17" s="6" t="s">
        <v>22</v>
      </c>
      <c r="FJ17" s="6" t="s">
        <v>22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 t="s">
        <v>22</v>
      </c>
      <c r="FR17" s="6">
        <v>1</v>
      </c>
      <c r="FS17" s="6">
        <v>0</v>
      </c>
      <c r="FT17" s="6">
        <v>0</v>
      </c>
      <c r="FU17" s="6">
        <v>0</v>
      </c>
      <c r="FV17" s="6" t="s">
        <v>222</v>
      </c>
      <c r="FW17" s="6" t="s">
        <v>222</v>
      </c>
      <c r="FX17" s="6" t="s">
        <v>224</v>
      </c>
      <c r="FY17" s="6" t="s">
        <v>22</v>
      </c>
      <c r="FZ17" s="6" t="s">
        <v>22</v>
      </c>
      <c r="GA17" s="6" t="s">
        <v>22</v>
      </c>
      <c r="GB17" s="6" t="s">
        <v>22</v>
      </c>
      <c r="GC17" s="6" t="s">
        <v>225</v>
      </c>
      <c r="GD17" s="6" t="s">
        <v>226</v>
      </c>
      <c r="GE17" s="6" t="s">
        <v>22</v>
      </c>
      <c r="GF17" s="6" t="s">
        <v>22</v>
      </c>
      <c r="GG17" s="6" t="s">
        <v>227</v>
      </c>
      <c r="GH17" s="6" t="s">
        <v>22</v>
      </c>
      <c r="GI17" s="6" t="s">
        <v>22</v>
      </c>
      <c r="GJ17" s="6" t="s">
        <v>22</v>
      </c>
      <c r="GK17" s="6" t="s">
        <v>22</v>
      </c>
      <c r="GL17" s="6" t="s">
        <v>22</v>
      </c>
      <c r="GM17" s="6" t="s">
        <v>222</v>
      </c>
      <c r="GN17" s="6" t="s">
        <v>22</v>
      </c>
      <c r="GO17" s="6" t="s">
        <v>22</v>
      </c>
      <c r="GP17" s="6" t="s">
        <v>228</v>
      </c>
      <c r="GQ17" s="6">
        <v>1</v>
      </c>
      <c r="GR17" s="6">
        <v>1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103" t="s">
        <v>229</v>
      </c>
    </row>
    <row r="18" spans="1:206">
      <c r="A18" s="102" t="s">
        <v>207</v>
      </c>
      <c r="B18" s="6">
        <v>17</v>
      </c>
      <c r="C18" s="6" t="s">
        <v>237</v>
      </c>
      <c r="D18" s="6" t="s">
        <v>469</v>
      </c>
      <c r="E18" s="100">
        <v>44064</v>
      </c>
      <c r="F18" s="6" t="s">
        <v>3890</v>
      </c>
      <c r="G18" s="6">
        <v>0</v>
      </c>
      <c r="H18" s="6" t="s">
        <v>22</v>
      </c>
      <c r="I18" s="6" t="s">
        <v>22</v>
      </c>
      <c r="J18" s="6" t="s">
        <v>22</v>
      </c>
      <c r="K18" s="6" t="s">
        <v>22</v>
      </c>
      <c r="L18" s="6" t="s">
        <v>22</v>
      </c>
      <c r="M18" s="6" t="s">
        <v>22</v>
      </c>
      <c r="N18" s="6" t="s">
        <v>470</v>
      </c>
      <c r="O18" s="7">
        <v>42</v>
      </c>
      <c r="P18" s="6">
        <v>44.222999999999999</v>
      </c>
      <c r="Q18" s="6">
        <f t="shared" si="0"/>
        <v>42.737049999999996</v>
      </c>
      <c r="R18" s="6" t="s">
        <v>22</v>
      </c>
      <c r="S18" s="6" t="s">
        <v>471</v>
      </c>
      <c r="T18" s="6">
        <v>9</v>
      </c>
      <c r="U18" s="6">
        <v>20.69</v>
      </c>
      <c r="V18" s="6">
        <f t="shared" si="1"/>
        <v>9.3448333333333338</v>
      </c>
      <c r="W18" s="6" t="s">
        <v>39</v>
      </c>
      <c r="X18" s="6">
        <v>1</v>
      </c>
      <c r="Y18" s="6">
        <v>1</v>
      </c>
      <c r="Z18" s="101">
        <v>0.25</v>
      </c>
      <c r="AA18" s="101">
        <v>0.3611111111111111</v>
      </c>
      <c r="AB18" s="101">
        <v>0.41666666666666669</v>
      </c>
      <c r="AC18" s="101">
        <f>(Tableau2[[#This Row],[heure_enq]]-Tableau2[[#This Row],[h_debut]])</f>
        <v>0.1111111111111111</v>
      </c>
      <c r="AD18" s="101">
        <f>Tableau2[[#This Row],[h_fin]]-Tableau2[[#This Row],[h_debut]]</f>
        <v>0.16666666666666669</v>
      </c>
      <c r="AE18" s="101">
        <v>0.29166666666666669</v>
      </c>
      <c r="AF18" s="101">
        <v>0.54166666666666663</v>
      </c>
      <c r="AG18" s="6" t="s">
        <v>22</v>
      </c>
      <c r="AH18" s="6" t="s">
        <v>234</v>
      </c>
      <c r="AI18" s="6">
        <v>0</v>
      </c>
      <c r="AJ18" s="6" t="s">
        <v>433</v>
      </c>
      <c r="AK18" s="6" t="s">
        <v>434</v>
      </c>
      <c r="AL18" s="6" t="s">
        <v>419</v>
      </c>
      <c r="AM18" s="6">
        <v>1</v>
      </c>
      <c r="AN18" s="6">
        <v>0</v>
      </c>
      <c r="AO18" s="6">
        <v>0</v>
      </c>
      <c r="AP18" s="6">
        <v>0</v>
      </c>
      <c r="AQ18" s="6" t="s">
        <v>22</v>
      </c>
      <c r="AR18" s="6" t="s">
        <v>22</v>
      </c>
      <c r="AS18" s="6" t="s">
        <v>22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1</v>
      </c>
      <c r="BH18" s="6">
        <v>0</v>
      </c>
      <c r="BI18" s="6">
        <v>0</v>
      </c>
      <c r="BJ18" s="6" t="s">
        <v>235</v>
      </c>
      <c r="BK18" s="6">
        <v>1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 t="s">
        <v>217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 t="s">
        <v>3687</v>
      </c>
      <c r="DB18" s="6" t="s">
        <v>218</v>
      </c>
      <c r="DC18" s="6" t="s">
        <v>243</v>
      </c>
      <c r="DD18" s="6">
        <v>50</v>
      </c>
      <c r="DE18" s="6" t="s">
        <v>244</v>
      </c>
      <c r="DF18" s="6" t="s">
        <v>245</v>
      </c>
      <c r="DG18" s="6" t="s">
        <v>222</v>
      </c>
      <c r="DH18" s="6" t="s">
        <v>22</v>
      </c>
      <c r="DI18" s="6">
        <v>5</v>
      </c>
      <c r="DJ18" s="6">
        <v>60</v>
      </c>
      <c r="DK18" s="6">
        <v>15</v>
      </c>
      <c r="DL18" s="6">
        <v>0</v>
      </c>
      <c r="DM18" s="6">
        <v>0</v>
      </c>
      <c r="DN18" s="6">
        <v>1</v>
      </c>
      <c r="DO18" s="6">
        <v>1</v>
      </c>
      <c r="DP18" s="6">
        <v>1</v>
      </c>
      <c r="DQ18" s="6">
        <v>1</v>
      </c>
      <c r="DR18" s="6">
        <v>1</v>
      </c>
      <c r="DS18" s="6">
        <v>1</v>
      </c>
      <c r="DT18" s="6">
        <v>1</v>
      </c>
      <c r="DU18" s="6">
        <v>1</v>
      </c>
      <c r="DV18" s="6">
        <v>1</v>
      </c>
      <c r="DW18" s="6">
        <v>0</v>
      </c>
      <c r="DX18" s="6">
        <v>1</v>
      </c>
      <c r="DY18" s="6">
        <v>0</v>
      </c>
      <c r="DZ18" s="6">
        <v>0</v>
      </c>
      <c r="EA18" s="6">
        <v>0</v>
      </c>
      <c r="EB18" s="6">
        <v>0</v>
      </c>
      <c r="EC18" s="6">
        <v>1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 t="s">
        <v>223</v>
      </c>
      <c r="EK18" s="6" t="s">
        <v>222</v>
      </c>
      <c r="EL18" s="6" t="s">
        <v>22</v>
      </c>
      <c r="EM18" s="6" t="s">
        <v>22</v>
      </c>
      <c r="EN18" s="6" t="s">
        <v>22</v>
      </c>
      <c r="EO18" s="6" t="s">
        <v>22</v>
      </c>
      <c r="EP18" s="6" t="s">
        <v>22</v>
      </c>
      <c r="EQ18" s="6" t="s">
        <v>22</v>
      </c>
      <c r="ER18" s="6" t="s">
        <v>22</v>
      </c>
      <c r="ES18" s="6" t="s">
        <v>22</v>
      </c>
      <c r="ET18" s="6" t="s">
        <v>22</v>
      </c>
      <c r="EU18" s="6" t="s">
        <v>22</v>
      </c>
      <c r="EV18" s="6" t="s">
        <v>22</v>
      </c>
      <c r="EW18" s="6" t="s">
        <v>22</v>
      </c>
      <c r="EX18" s="6" t="s">
        <v>22</v>
      </c>
      <c r="EY18" s="6" t="s">
        <v>22</v>
      </c>
      <c r="EZ18" s="6" t="s">
        <v>22</v>
      </c>
      <c r="FA18" s="6" t="s">
        <v>22</v>
      </c>
      <c r="FB18" s="6" t="s">
        <v>22</v>
      </c>
      <c r="FC18" s="6" t="s">
        <v>22</v>
      </c>
      <c r="FD18" s="6" t="s">
        <v>222</v>
      </c>
      <c r="FE18" s="6" t="s">
        <v>22</v>
      </c>
      <c r="FF18" s="6" t="s">
        <v>22</v>
      </c>
      <c r="FG18" s="6" t="s">
        <v>22</v>
      </c>
      <c r="FH18" s="6" t="s">
        <v>22</v>
      </c>
      <c r="FI18" s="6" t="s">
        <v>22</v>
      </c>
      <c r="FJ18" s="6" t="s">
        <v>22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 t="s">
        <v>22</v>
      </c>
      <c r="FR18" s="6">
        <v>1</v>
      </c>
      <c r="FS18" s="6">
        <v>0</v>
      </c>
      <c r="FT18" s="6">
        <v>0</v>
      </c>
      <c r="FU18" s="6">
        <v>0</v>
      </c>
      <c r="FV18" s="6" t="s">
        <v>222</v>
      </c>
      <c r="FW18" s="6" t="s">
        <v>223</v>
      </c>
      <c r="FX18" s="6" t="s">
        <v>269</v>
      </c>
      <c r="FY18" s="6" t="s">
        <v>22</v>
      </c>
      <c r="FZ18" s="6" t="s">
        <v>22</v>
      </c>
      <c r="GA18" s="6" t="s">
        <v>22</v>
      </c>
      <c r="GB18" s="6" t="s">
        <v>22</v>
      </c>
      <c r="GC18" s="6" t="s">
        <v>269</v>
      </c>
      <c r="GD18" s="6" t="s">
        <v>373</v>
      </c>
      <c r="GE18" s="6" t="s">
        <v>22</v>
      </c>
      <c r="GF18" s="6" t="s">
        <v>22</v>
      </c>
      <c r="GG18" s="6" t="s">
        <v>260</v>
      </c>
      <c r="GH18" s="6" t="s">
        <v>235</v>
      </c>
      <c r="GI18" s="6" t="s">
        <v>22</v>
      </c>
      <c r="GJ18" s="6" t="s">
        <v>22</v>
      </c>
      <c r="GK18" s="6" t="s">
        <v>420</v>
      </c>
      <c r="GL18" s="6" t="s">
        <v>472</v>
      </c>
      <c r="GM18" s="6" t="s">
        <v>222</v>
      </c>
      <c r="GN18" s="6" t="s">
        <v>22</v>
      </c>
      <c r="GO18" s="6" t="s">
        <v>22</v>
      </c>
      <c r="GP18" s="6" t="s">
        <v>261</v>
      </c>
      <c r="GQ18" s="6">
        <v>1</v>
      </c>
      <c r="GR18" s="6">
        <v>1</v>
      </c>
      <c r="GS18" s="6">
        <v>0</v>
      </c>
      <c r="GT18" s="6">
        <v>0</v>
      </c>
      <c r="GU18" s="6">
        <v>0</v>
      </c>
      <c r="GV18" s="6">
        <v>0</v>
      </c>
      <c r="GW18" s="6">
        <v>1</v>
      </c>
      <c r="GX18" s="103" t="s">
        <v>270</v>
      </c>
    </row>
    <row r="19" spans="1:206">
      <c r="A19" s="102" t="s">
        <v>207</v>
      </c>
      <c r="B19" s="6">
        <v>18</v>
      </c>
      <c r="C19" s="6" t="s">
        <v>237</v>
      </c>
      <c r="D19" s="6" t="s">
        <v>473</v>
      </c>
      <c r="E19" s="100">
        <v>44068</v>
      </c>
      <c r="F19" s="6" t="s">
        <v>3890</v>
      </c>
      <c r="G19" s="6">
        <v>0</v>
      </c>
      <c r="H19" s="6" t="s">
        <v>22</v>
      </c>
      <c r="I19" s="6" t="s">
        <v>22</v>
      </c>
      <c r="J19" s="6" t="s">
        <v>22</v>
      </c>
      <c r="K19" s="6" t="s">
        <v>22</v>
      </c>
      <c r="L19" s="6" t="s">
        <v>22</v>
      </c>
      <c r="M19" s="6" t="s">
        <v>22</v>
      </c>
      <c r="N19" s="6" t="s">
        <v>474</v>
      </c>
      <c r="O19" s="7">
        <v>42</v>
      </c>
      <c r="P19" s="6">
        <v>41.665999999999997</v>
      </c>
      <c r="Q19" s="6">
        <f t="shared" si="0"/>
        <v>42.694433333333336</v>
      </c>
      <c r="R19" s="6" t="s">
        <v>22</v>
      </c>
      <c r="S19" s="6" t="s">
        <v>475</v>
      </c>
      <c r="T19" s="6">
        <v>9</v>
      </c>
      <c r="U19" s="6">
        <v>16.896000000000001</v>
      </c>
      <c r="V19" s="6">
        <f t="shared" si="1"/>
        <v>9.2815999999999992</v>
      </c>
      <c r="W19" s="6" t="s">
        <v>41</v>
      </c>
      <c r="X19" s="6">
        <v>10</v>
      </c>
      <c r="Y19" s="6">
        <v>4</v>
      </c>
      <c r="Z19" s="101">
        <v>0.29166666666666669</v>
      </c>
      <c r="AA19" s="101">
        <v>0.36458333333333331</v>
      </c>
      <c r="AB19" s="101">
        <v>0.375</v>
      </c>
      <c r="AC19" s="101">
        <f>(Tableau2[[#This Row],[heure_enq]]-Tableau2[[#This Row],[h_debut]])</f>
        <v>7.291666666666663E-2</v>
      </c>
      <c r="AD19" s="101">
        <f>Tableau2[[#This Row],[h_fin]]-Tableau2[[#This Row],[h_debut]]</f>
        <v>8.3333333333333315E-2</v>
      </c>
      <c r="AE19" s="101">
        <v>0.29166666666666669</v>
      </c>
      <c r="AF19" s="101">
        <v>0.58333333333333337</v>
      </c>
      <c r="AG19" s="6" t="s">
        <v>22</v>
      </c>
      <c r="AH19" s="6" t="s">
        <v>242</v>
      </c>
      <c r="AI19" s="6">
        <v>0</v>
      </c>
      <c r="AJ19" s="6" t="s">
        <v>2634</v>
      </c>
      <c r="AK19" s="6" t="s">
        <v>215</v>
      </c>
      <c r="AL19" s="6" t="s">
        <v>419</v>
      </c>
      <c r="AM19" s="6">
        <v>0</v>
      </c>
      <c r="AN19" s="6">
        <v>0</v>
      </c>
      <c r="AO19" s="6">
        <v>1</v>
      </c>
      <c r="AP19" s="6">
        <v>1</v>
      </c>
      <c r="AQ19" s="6" t="s">
        <v>22</v>
      </c>
      <c r="AR19" s="6" t="s">
        <v>22</v>
      </c>
      <c r="AS19" s="6" t="s">
        <v>22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1</v>
      </c>
      <c r="BH19" s="6">
        <v>0</v>
      </c>
      <c r="BI19" s="6">
        <v>0</v>
      </c>
      <c r="BJ19" s="6" t="s">
        <v>435</v>
      </c>
      <c r="BK19" s="6">
        <v>0</v>
      </c>
      <c r="BL19" s="6">
        <v>1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 t="s">
        <v>217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1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 t="s">
        <v>3688</v>
      </c>
      <c r="DB19" s="6" t="s">
        <v>218</v>
      </c>
      <c r="DC19" s="6" t="s">
        <v>243</v>
      </c>
      <c r="DD19" s="6">
        <v>50</v>
      </c>
      <c r="DE19" s="6" t="s">
        <v>244</v>
      </c>
      <c r="DF19" s="6" t="s">
        <v>245</v>
      </c>
      <c r="DG19" s="6" t="s">
        <v>222</v>
      </c>
      <c r="DH19" s="6" t="s">
        <v>22</v>
      </c>
      <c r="DI19" s="6" t="s">
        <v>22</v>
      </c>
      <c r="DJ19" s="6" t="s">
        <v>22</v>
      </c>
      <c r="DK19" s="6">
        <v>15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1</v>
      </c>
      <c r="DS19" s="6">
        <v>1</v>
      </c>
      <c r="DT19" s="6">
        <v>1</v>
      </c>
      <c r="DU19" s="6">
        <v>0</v>
      </c>
      <c r="DV19" s="6">
        <v>0</v>
      </c>
      <c r="DW19" s="6">
        <v>0</v>
      </c>
      <c r="DX19" s="6">
        <v>1</v>
      </c>
      <c r="DY19" s="6">
        <v>0</v>
      </c>
      <c r="DZ19" s="6">
        <v>0</v>
      </c>
      <c r="EA19" s="6">
        <v>0</v>
      </c>
      <c r="EB19" s="6">
        <v>0</v>
      </c>
      <c r="EC19" s="6">
        <v>1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 t="s">
        <v>223</v>
      </c>
      <c r="EK19" s="6" t="s">
        <v>222</v>
      </c>
      <c r="EL19" s="6" t="s">
        <v>22</v>
      </c>
      <c r="EM19" s="6" t="s">
        <v>22</v>
      </c>
      <c r="EN19" s="6" t="s">
        <v>22</v>
      </c>
      <c r="EO19" s="6" t="s">
        <v>22</v>
      </c>
      <c r="EP19" s="6" t="s">
        <v>22</v>
      </c>
      <c r="EQ19" s="6" t="s">
        <v>22</v>
      </c>
      <c r="ER19" s="6" t="s">
        <v>22</v>
      </c>
      <c r="ES19" s="6" t="s">
        <v>22</v>
      </c>
      <c r="ET19" s="6" t="s">
        <v>22</v>
      </c>
      <c r="EU19" s="6" t="s">
        <v>22</v>
      </c>
      <c r="EV19" s="6" t="s">
        <v>22</v>
      </c>
      <c r="EW19" s="6" t="s">
        <v>22</v>
      </c>
      <c r="EX19" s="6" t="s">
        <v>22</v>
      </c>
      <c r="EY19" s="6" t="s">
        <v>22</v>
      </c>
      <c r="EZ19" s="6" t="s">
        <v>22</v>
      </c>
      <c r="FA19" s="6" t="s">
        <v>22</v>
      </c>
      <c r="FB19" s="6" t="s">
        <v>22</v>
      </c>
      <c r="FC19" s="6" t="s">
        <v>22</v>
      </c>
      <c r="FD19" s="6" t="s">
        <v>223</v>
      </c>
      <c r="FE19" s="6" t="s">
        <v>246</v>
      </c>
      <c r="FF19" s="6">
        <v>250</v>
      </c>
      <c r="FG19" s="6">
        <v>7.5</v>
      </c>
      <c r="FH19" s="6" t="s">
        <v>22</v>
      </c>
      <c r="FI19" s="6" t="s">
        <v>22</v>
      </c>
      <c r="FJ19" s="6" t="s">
        <v>22</v>
      </c>
      <c r="FK19" s="6">
        <v>1</v>
      </c>
      <c r="FL19" s="6">
        <v>1</v>
      </c>
      <c r="FM19" s="6">
        <v>0</v>
      </c>
      <c r="FN19" s="6">
        <v>0</v>
      </c>
      <c r="FO19" s="6">
        <v>0</v>
      </c>
      <c r="FP19" s="6">
        <v>0</v>
      </c>
      <c r="FQ19" s="6" t="s">
        <v>223</v>
      </c>
      <c r="FR19" s="6">
        <v>0</v>
      </c>
      <c r="FS19" s="6">
        <v>0</v>
      </c>
      <c r="FT19" s="6">
        <v>0</v>
      </c>
      <c r="FU19" s="6">
        <v>0</v>
      </c>
      <c r="FV19" s="6" t="s">
        <v>223</v>
      </c>
      <c r="FW19" s="6" t="s">
        <v>223</v>
      </c>
      <c r="FX19" s="6" t="s">
        <v>258</v>
      </c>
      <c r="FY19" s="6" t="s">
        <v>22</v>
      </c>
      <c r="FZ19" s="6" t="s">
        <v>22</v>
      </c>
      <c r="GA19" s="6" t="s">
        <v>22</v>
      </c>
      <c r="GB19" s="6" t="s">
        <v>22</v>
      </c>
      <c r="GC19" s="6" t="s">
        <v>258</v>
      </c>
      <c r="GD19" s="6" t="s">
        <v>226</v>
      </c>
      <c r="GE19" s="6" t="s">
        <v>22</v>
      </c>
      <c r="GF19" s="6" t="s">
        <v>22</v>
      </c>
      <c r="GG19" s="6" t="s">
        <v>260</v>
      </c>
      <c r="GH19" s="6" t="s">
        <v>235</v>
      </c>
      <c r="GI19" s="6" t="s">
        <v>22</v>
      </c>
      <c r="GJ19" s="6" t="s">
        <v>22</v>
      </c>
      <c r="GK19" s="6" t="s">
        <v>22</v>
      </c>
      <c r="GL19" s="6" t="s">
        <v>22</v>
      </c>
      <c r="GM19" s="6" t="s">
        <v>222</v>
      </c>
      <c r="GN19" s="6" t="s">
        <v>22</v>
      </c>
      <c r="GO19" s="6" t="s">
        <v>22</v>
      </c>
      <c r="GP19" s="6" t="s">
        <v>261</v>
      </c>
      <c r="GQ19" s="6">
        <v>1</v>
      </c>
      <c r="GR19" s="6">
        <v>1</v>
      </c>
      <c r="GS19" s="6">
        <v>1</v>
      </c>
      <c r="GT19" s="6">
        <v>0</v>
      </c>
      <c r="GU19" s="6">
        <v>1</v>
      </c>
      <c r="GV19" s="6">
        <v>0</v>
      </c>
      <c r="GW19" s="6">
        <v>0</v>
      </c>
      <c r="GX19" s="103" t="s">
        <v>229</v>
      </c>
    </row>
    <row r="20" spans="1:206">
      <c r="A20" s="102" t="s">
        <v>207</v>
      </c>
      <c r="B20" s="6">
        <v>19</v>
      </c>
      <c r="C20" s="6" t="s">
        <v>237</v>
      </c>
      <c r="D20" s="6" t="s">
        <v>238</v>
      </c>
      <c r="E20" s="100">
        <v>44068</v>
      </c>
      <c r="F20" s="6" t="s">
        <v>3890</v>
      </c>
      <c r="G20" s="6">
        <v>0</v>
      </c>
      <c r="H20" s="6" t="s">
        <v>22</v>
      </c>
      <c r="I20" s="6" t="s">
        <v>22</v>
      </c>
      <c r="J20" s="6" t="s">
        <v>22</v>
      </c>
      <c r="K20" s="6" t="s">
        <v>22</v>
      </c>
      <c r="L20" s="6" t="s">
        <v>22</v>
      </c>
      <c r="M20" s="6" t="s">
        <v>22</v>
      </c>
      <c r="N20" s="6" t="s">
        <v>239</v>
      </c>
      <c r="O20" s="7">
        <v>42</v>
      </c>
      <c r="P20" s="6">
        <v>42.456000000000003</v>
      </c>
      <c r="Q20" s="6">
        <f t="shared" si="0"/>
        <v>42.707599999999999</v>
      </c>
      <c r="R20" s="6" t="s">
        <v>22</v>
      </c>
      <c r="S20" s="6" t="s">
        <v>240</v>
      </c>
      <c r="T20" s="6">
        <v>9</v>
      </c>
      <c r="U20" s="6">
        <v>15.724</v>
      </c>
      <c r="V20" s="6">
        <f t="shared" si="1"/>
        <v>9.2620666666666658</v>
      </c>
      <c r="W20" s="6" t="s">
        <v>41</v>
      </c>
      <c r="X20" s="6">
        <v>10</v>
      </c>
      <c r="Y20" s="6">
        <v>2</v>
      </c>
      <c r="Z20" s="101">
        <v>0.29166666666666669</v>
      </c>
      <c r="AA20" s="101">
        <v>0.37847222222222227</v>
      </c>
      <c r="AB20" s="101">
        <v>0.41666666666666669</v>
      </c>
      <c r="AC20" s="101">
        <f>(Tableau2[[#This Row],[heure_enq]]-Tableau2[[#This Row],[h_debut]])</f>
        <v>8.680555555555558E-2</v>
      </c>
      <c r="AD20" s="101">
        <f>Tableau2[[#This Row],[h_fin]]-Tableau2[[#This Row],[h_debut]]</f>
        <v>0.125</v>
      </c>
      <c r="AE20" s="101">
        <v>0.29166666666666669</v>
      </c>
      <c r="AF20" s="101">
        <v>0.58333333333333337</v>
      </c>
      <c r="AG20" s="6" t="s">
        <v>241</v>
      </c>
      <c r="AH20" s="6" t="s">
        <v>242</v>
      </c>
      <c r="AI20" s="6">
        <v>0</v>
      </c>
      <c r="AJ20" s="6" t="s">
        <v>2634</v>
      </c>
      <c r="AK20" s="6" t="s">
        <v>215</v>
      </c>
      <c r="AL20" s="6" t="s">
        <v>216</v>
      </c>
      <c r="AM20" s="6">
        <v>0</v>
      </c>
      <c r="AN20" s="6">
        <v>0</v>
      </c>
      <c r="AO20" s="6">
        <v>1</v>
      </c>
      <c r="AP20" s="6">
        <v>0</v>
      </c>
      <c r="AQ20" s="6" t="s">
        <v>22</v>
      </c>
      <c r="AR20" s="6" t="s">
        <v>22</v>
      </c>
      <c r="AS20" s="6" t="s">
        <v>22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1</v>
      </c>
      <c r="BH20" s="6">
        <v>0</v>
      </c>
      <c r="BI20" s="6">
        <v>0</v>
      </c>
      <c r="BJ20" s="6" t="s">
        <v>235</v>
      </c>
      <c r="BK20" s="6">
        <v>0</v>
      </c>
      <c r="BL20" s="6">
        <v>1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 t="s">
        <v>217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1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 t="s">
        <v>22</v>
      </c>
      <c r="DB20" s="6" t="s">
        <v>218</v>
      </c>
      <c r="DC20" s="6" t="s">
        <v>243</v>
      </c>
      <c r="DD20" s="6">
        <v>50</v>
      </c>
      <c r="DE20" s="6" t="s">
        <v>244</v>
      </c>
      <c r="DF20" s="6" t="s">
        <v>245</v>
      </c>
      <c r="DG20" s="6" t="s">
        <v>222</v>
      </c>
      <c r="DH20" s="6" t="s">
        <v>22</v>
      </c>
      <c r="DI20" s="6" t="s">
        <v>22</v>
      </c>
      <c r="DJ20" s="6" t="s">
        <v>22</v>
      </c>
      <c r="DK20" s="6">
        <v>5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1</v>
      </c>
      <c r="DT20" s="6">
        <v>0</v>
      </c>
      <c r="DU20" s="6">
        <v>0</v>
      </c>
      <c r="DV20" s="6">
        <v>0</v>
      </c>
      <c r="DW20" s="6">
        <v>0</v>
      </c>
      <c r="DX20" s="6">
        <v>1</v>
      </c>
      <c r="DY20" s="6">
        <v>0</v>
      </c>
      <c r="DZ20" s="6">
        <v>0</v>
      </c>
      <c r="EA20" s="6">
        <v>0</v>
      </c>
      <c r="EB20" s="6">
        <v>0</v>
      </c>
      <c r="EC20" s="6">
        <v>1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 t="s">
        <v>223</v>
      </c>
      <c r="EK20" s="6" t="s">
        <v>222</v>
      </c>
      <c r="EL20" s="6" t="s">
        <v>22</v>
      </c>
      <c r="EM20" s="6" t="s">
        <v>22</v>
      </c>
      <c r="EN20" s="6" t="s">
        <v>22</v>
      </c>
      <c r="EO20" s="6" t="s">
        <v>22</v>
      </c>
      <c r="EP20" s="6" t="s">
        <v>22</v>
      </c>
      <c r="EQ20" s="6" t="s">
        <v>22</v>
      </c>
      <c r="ER20" s="6" t="s">
        <v>22</v>
      </c>
      <c r="ES20" s="6" t="s">
        <v>22</v>
      </c>
      <c r="ET20" s="6" t="s">
        <v>22</v>
      </c>
      <c r="EU20" s="6" t="s">
        <v>22</v>
      </c>
      <c r="EV20" s="6" t="s">
        <v>22</v>
      </c>
      <c r="EW20" s="6" t="s">
        <v>22</v>
      </c>
      <c r="EX20" s="6" t="s">
        <v>22</v>
      </c>
      <c r="EY20" s="6" t="s">
        <v>22</v>
      </c>
      <c r="EZ20" s="6" t="s">
        <v>22</v>
      </c>
      <c r="FA20" s="6" t="s">
        <v>22</v>
      </c>
      <c r="FB20" s="6" t="s">
        <v>22</v>
      </c>
      <c r="FC20" s="6" t="s">
        <v>22</v>
      </c>
      <c r="FD20" s="6" t="s">
        <v>223</v>
      </c>
      <c r="FE20" s="6" t="s">
        <v>246</v>
      </c>
      <c r="FF20" s="6">
        <v>110</v>
      </c>
      <c r="FG20" s="6">
        <v>5.2</v>
      </c>
      <c r="FH20" s="6" t="s">
        <v>247</v>
      </c>
      <c r="FI20" s="6" t="s">
        <v>214</v>
      </c>
      <c r="FJ20" s="6" t="s">
        <v>22</v>
      </c>
      <c r="FK20" s="6">
        <v>1</v>
      </c>
      <c r="FL20" s="6">
        <v>1</v>
      </c>
      <c r="FM20" s="6">
        <v>0</v>
      </c>
      <c r="FN20" s="6">
        <v>0</v>
      </c>
      <c r="FO20" s="6">
        <v>0</v>
      </c>
      <c r="FP20" s="6">
        <v>0</v>
      </c>
      <c r="FQ20" s="6" t="s">
        <v>223</v>
      </c>
      <c r="FR20" s="6">
        <v>0</v>
      </c>
      <c r="FS20" s="6">
        <v>2</v>
      </c>
      <c r="FT20" s="6">
        <v>0</v>
      </c>
      <c r="FU20" s="6">
        <v>0</v>
      </c>
      <c r="FV20" s="6" t="s">
        <v>222</v>
      </c>
      <c r="FW20" s="6" t="s">
        <v>222</v>
      </c>
      <c r="FX20" s="6" t="s">
        <v>225</v>
      </c>
      <c r="FY20" s="6" t="s">
        <v>22</v>
      </c>
      <c r="FZ20" s="6" t="s">
        <v>22</v>
      </c>
      <c r="GA20" s="6" t="s">
        <v>22</v>
      </c>
      <c r="GB20" s="6" t="s">
        <v>22</v>
      </c>
      <c r="GC20" s="6" t="s">
        <v>225</v>
      </c>
      <c r="GD20" s="6" t="s">
        <v>226</v>
      </c>
      <c r="GE20" s="6" t="s">
        <v>22</v>
      </c>
      <c r="GF20" s="6" t="s">
        <v>22</v>
      </c>
      <c r="GG20" s="6" t="s">
        <v>227</v>
      </c>
      <c r="GH20" s="6" t="s">
        <v>22</v>
      </c>
      <c r="GI20" s="6" t="s">
        <v>22</v>
      </c>
      <c r="GJ20" s="6" t="s">
        <v>22</v>
      </c>
      <c r="GK20" s="6" t="s">
        <v>22</v>
      </c>
      <c r="GL20" s="6" t="s">
        <v>22</v>
      </c>
      <c r="GM20" s="6" t="s">
        <v>222</v>
      </c>
      <c r="GN20" s="6" t="s">
        <v>22</v>
      </c>
      <c r="GO20" s="6" t="s">
        <v>22</v>
      </c>
      <c r="GP20" s="6" t="s">
        <v>226</v>
      </c>
      <c r="GQ20" s="6">
        <v>1</v>
      </c>
      <c r="GR20" s="6">
        <v>1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103" t="s">
        <v>229</v>
      </c>
    </row>
    <row r="21" spans="1:206">
      <c r="A21" s="102" t="s">
        <v>207</v>
      </c>
      <c r="B21" s="6">
        <v>20</v>
      </c>
      <c r="C21" s="6" t="s">
        <v>237</v>
      </c>
      <c r="D21" s="6" t="s">
        <v>248</v>
      </c>
      <c r="E21" s="100">
        <v>44068</v>
      </c>
      <c r="F21" s="6" t="s">
        <v>3890</v>
      </c>
      <c r="G21" s="6">
        <v>0</v>
      </c>
      <c r="H21" s="6" t="s">
        <v>22</v>
      </c>
      <c r="I21" s="6" t="s">
        <v>22</v>
      </c>
      <c r="J21" s="6" t="s">
        <v>22</v>
      </c>
      <c r="K21" s="6" t="s">
        <v>22</v>
      </c>
      <c r="L21" s="6" t="s">
        <v>22</v>
      </c>
      <c r="M21" s="6" t="s">
        <v>22</v>
      </c>
      <c r="N21" s="6" t="s">
        <v>249</v>
      </c>
      <c r="O21" s="7">
        <v>42</v>
      </c>
      <c r="P21" s="6">
        <v>46.042000000000002</v>
      </c>
      <c r="Q21" s="6">
        <f t="shared" si="0"/>
        <v>42.767366666666668</v>
      </c>
      <c r="R21" s="6" t="s">
        <v>22</v>
      </c>
      <c r="S21" s="6" t="s">
        <v>250</v>
      </c>
      <c r="T21" s="6">
        <v>9</v>
      </c>
      <c r="U21" s="6">
        <v>12.106999999999999</v>
      </c>
      <c r="V21" s="6">
        <f t="shared" si="1"/>
        <v>9.2017833333333332</v>
      </c>
      <c r="W21" s="6" t="s">
        <v>41</v>
      </c>
      <c r="X21" s="6">
        <v>20</v>
      </c>
      <c r="Y21" s="6">
        <v>2</v>
      </c>
      <c r="Z21" s="101">
        <v>0.35416666666666669</v>
      </c>
      <c r="AA21" s="101">
        <v>0.40972222222222227</v>
      </c>
      <c r="AB21" s="101">
        <v>0.5</v>
      </c>
      <c r="AC21" s="101">
        <f>(Tableau2[[#This Row],[heure_enq]]-Tableau2[[#This Row],[h_debut]])</f>
        <v>5.555555555555558E-2</v>
      </c>
      <c r="AD21" s="101">
        <f>Tableau2[[#This Row],[h_fin]]-Tableau2[[#This Row],[h_debut]]</f>
        <v>0.14583333333333331</v>
      </c>
      <c r="AE21" s="101">
        <v>0.29166666666666669</v>
      </c>
      <c r="AF21" s="101">
        <v>0.58333333333333337</v>
      </c>
      <c r="AG21" s="6" t="s">
        <v>251</v>
      </c>
      <c r="AH21" s="6" t="s">
        <v>242</v>
      </c>
      <c r="AI21" s="6">
        <v>0</v>
      </c>
      <c r="AJ21" s="6" t="s">
        <v>252</v>
      </c>
      <c r="AK21" s="6" t="s">
        <v>253</v>
      </c>
      <c r="AL21" s="6" t="s">
        <v>216</v>
      </c>
      <c r="AM21" s="6">
        <v>1</v>
      </c>
      <c r="AN21" s="6">
        <v>0</v>
      </c>
      <c r="AO21" s="6">
        <v>1</v>
      </c>
      <c r="AP21" s="6">
        <v>0</v>
      </c>
      <c r="AQ21" s="6" t="s">
        <v>22</v>
      </c>
      <c r="AR21" s="6" t="s">
        <v>22</v>
      </c>
      <c r="AS21" s="6" t="s">
        <v>22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1</v>
      </c>
      <c r="BH21" s="6">
        <v>0</v>
      </c>
      <c r="BI21" s="6">
        <v>0</v>
      </c>
      <c r="BJ21" s="6" t="s">
        <v>254</v>
      </c>
      <c r="BK21" s="6">
        <v>0</v>
      </c>
      <c r="BL21" s="6">
        <v>0</v>
      </c>
      <c r="BM21" s="6">
        <v>1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 t="s">
        <v>217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1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 t="s">
        <v>22</v>
      </c>
      <c r="DB21" s="6" t="s">
        <v>218</v>
      </c>
      <c r="DC21" s="6" t="s">
        <v>243</v>
      </c>
      <c r="DD21" s="6">
        <v>50</v>
      </c>
      <c r="DE21" s="6" t="s">
        <v>244</v>
      </c>
      <c r="DF21" s="6" t="s">
        <v>245</v>
      </c>
      <c r="DG21" s="6" t="s">
        <v>222</v>
      </c>
      <c r="DH21" s="6" t="s">
        <v>22</v>
      </c>
      <c r="DI21" s="6">
        <v>10</v>
      </c>
      <c r="DJ21" s="6" t="s">
        <v>22</v>
      </c>
      <c r="DK21" s="6">
        <v>5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1</v>
      </c>
      <c r="DS21" s="6">
        <v>1</v>
      </c>
      <c r="DT21" s="6">
        <v>1</v>
      </c>
      <c r="DU21" s="6">
        <v>1</v>
      </c>
      <c r="DV21" s="6">
        <v>1</v>
      </c>
      <c r="DW21" s="6">
        <v>1</v>
      </c>
      <c r="DX21" s="6">
        <v>1</v>
      </c>
      <c r="DY21" s="6">
        <v>0</v>
      </c>
      <c r="DZ21" s="6">
        <v>0</v>
      </c>
      <c r="EA21" s="6">
        <v>0</v>
      </c>
      <c r="EB21" s="6">
        <v>0</v>
      </c>
      <c r="EC21" s="6">
        <v>1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 t="s">
        <v>223</v>
      </c>
      <c r="EK21" s="6" t="s">
        <v>222</v>
      </c>
      <c r="EL21" s="6" t="s">
        <v>22</v>
      </c>
      <c r="EM21" s="6" t="s">
        <v>22</v>
      </c>
      <c r="EN21" s="6" t="s">
        <v>22</v>
      </c>
      <c r="EO21" s="6" t="s">
        <v>22</v>
      </c>
      <c r="EP21" s="6" t="s">
        <v>22</v>
      </c>
      <c r="EQ21" s="6" t="s">
        <v>22</v>
      </c>
      <c r="ER21" s="6" t="s">
        <v>22</v>
      </c>
      <c r="ES21" s="6" t="s">
        <v>22</v>
      </c>
      <c r="ET21" s="6" t="s">
        <v>22</v>
      </c>
      <c r="EU21" s="6" t="s">
        <v>22</v>
      </c>
      <c r="EV21" s="6" t="s">
        <v>22</v>
      </c>
      <c r="EW21" s="6" t="s">
        <v>22</v>
      </c>
      <c r="EX21" s="6" t="s">
        <v>22</v>
      </c>
      <c r="EY21" s="6" t="s">
        <v>22</v>
      </c>
      <c r="EZ21" s="6" t="s">
        <v>22</v>
      </c>
      <c r="FA21" s="6" t="s">
        <v>22</v>
      </c>
      <c r="FB21" s="6" t="s">
        <v>22</v>
      </c>
      <c r="FC21" s="6" t="s">
        <v>22</v>
      </c>
      <c r="FD21" s="6" t="s">
        <v>223</v>
      </c>
      <c r="FE21" s="6" t="s">
        <v>255</v>
      </c>
      <c r="FF21" s="6">
        <v>150</v>
      </c>
      <c r="FG21" s="6">
        <v>6.5</v>
      </c>
      <c r="FH21" s="6" t="s">
        <v>256</v>
      </c>
      <c r="FI21" s="6" t="s">
        <v>22</v>
      </c>
      <c r="FJ21" s="6" t="s">
        <v>257</v>
      </c>
      <c r="FK21" s="6">
        <v>1</v>
      </c>
      <c r="FL21" s="6">
        <v>1</v>
      </c>
      <c r="FM21" s="6">
        <v>0</v>
      </c>
      <c r="FN21" s="6">
        <v>0</v>
      </c>
      <c r="FO21" s="6">
        <v>0</v>
      </c>
      <c r="FP21" s="6">
        <v>0</v>
      </c>
      <c r="FQ21" s="6" t="s">
        <v>223</v>
      </c>
      <c r="FR21" s="6">
        <v>0</v>
      </c>
      <c r="FS21" s="6">
        <v>5</v>
      </c>
      <c r="FT21" s="6">
        <v>0</v>
      </c>
      <c r="FU21" s="6">
        <v>0</v>
      </c>
      <c r="FV21" s="6" t="s">
        <v>223</v>
      </c>
      <c r="FW21" s="6" t="s">
        <v>223</v>
      </c>
      <c r="FX21" s="6" t="s">
        <v>258</v>
      </c>
      <c r="FY21" s="6" t="s">
        <v>22</v>
      </c>
      <c r="FZ21" s="6" t="s">
        <v>22</v>
      </c>
      <c r="GA21" s="6" t="s">
        <v>22</v>
      </c>
      <c r="GB21" s="6" t="s">
        <v>22</v>
      </c>
      <c r="GC21" s="6" t="s">
        <v>258</v>
      </c>
      <c r="GD21" s="6" t="s">
        <v>259</v>
      </c>
      <c r="GE21" s="6" t="s">
        <v>22</v>
      </c>
      <c r="GF21" s="6" t="s">
        <v>22</v>
      </c>
      <c r="GG21" s="6" t="s">
        <v>260</v>
      </c>
      <c r="GH21" s="6" t="s">
        <v>235</v>
      </c>
      <c r="GI21" s="6" t="s">
        <v>22</v>
      </c>
      <c r="GJ21" s="6" t="s">
        <v>22</v>
      </c>
      <c r="GK21" s="6" t="s">
        <v>22</v>
      </c>
      <c r="GL21" s="6" t="s">
        <v>22</v>
      </c>
      <c r="GM21" s="6" t="s">
        <v>222</v>
      </c>
      <c r="GN21" s="6" t="s">
        <v>22</v>
      </c>
      <c r="GO21" s="6" t="s">
        <v>22</v>
      </c>
      <c r="GP21" s="6" t="s">
        <v>261</v>
      </c>
      <c r="GQ21" s="6">
        <v>0</v>
      </c>
      <c r="GR21" s="6">
        <v>0</v>
      </c>
      <c r="GS21" s="6">
        <v>0</v>
      </c>
      <c r="GT21" s="6">
        <v>0</v>
      </c>
      <c r="GU21" s="6">
        <v>1</v>
      </c>
      <c r="GV21" s="6">
        <v>0</v>
      </c>
      <c r="GW21" s="6">
        <v>0</v>
      </c>
      <c r="GX21" s="103" t="s">
        <v>229</v>
      </c>
    </row>
    <row r="22" spans="1:206">
      <c r="A22" s="102" t="s">
        <v>207</v>
      </c>
      <c r="B22" s="6">
        <v>21</v>
      </c>
      <c r="C22" s="6" t="s">
        <v>237</v>
      </c>
      <c r="D22" s="6" t="s">
        <v>1682</v>
      </c>
      <c r="E22" s="100">
        <v>44068</v>
      </c>
      <c r="F22" s="6" t="s">
        <v>3890</v>
      </c>
      <c r="G22" s="6">
        <v>0</v>
      </c>
      <c r="H22" s="6" t="s">
        <v>22</v>
      </c>
      <c r="I22" s="6" t="s">
        <v>22</v>
      </c>
      <c r="J22" s="6" t="s">
        <v>22</v>
      </c>
      <c r="K22" s="6" t="s">
        <v>22</v>
      </c>
      <c r="L22" s="6" t="s">
        <v>22</v>
      </c>
      <c r="M22" s="6" t="s">
        <v>22</v>
      </c>
      <c r="N22" s="6" t="s">
        <v>1683</v>
      </c>
      <c r="O22" s="7">
        <v>42</v>
      </c>
      <c r="P22" s="6">
        <v>57.756</v>
      </c>
      <c r="Q22" s="6">
        <f t="shared" si="0"/>
        <v>42.962600000000002</v>
      </c>
      <c r="R22" s="6" t="s">
        <v>22</v>
      </c>
      <c r="S22" s="6" t="s">
        <v>1684</v>
      </c>
      <c r="T22" s="6">
        <v>9</v>
      </c>
      <c r="U22" s="6">
        <v>28.856999999999999</v>
      </c>
      <c r="V22" s="6">
        <f t="shared" si="1"/>
        <v>9.48095</v>
      </c>
      <c r="W22" s="6" t="s">
        <v>41</v>
      </c>
      <c r="X22" s="6">
        <v>15</v>
      </c>
      <c r="Y22" s="6">
        <v>3</v>
      </c>
      <c r="Z22" s="101">
        <v>0.39583333333333331</v>
      </c>
      <c r="AA22" s="101">
        <v>0.47916666666666669</v>
      </c>
      <c r="AB22" s="101">
        <v>0.5</v>
      </c>
      <c r="AC22" s="101">
        <f>(Tableau2[[#This Row],[heure_enq]]-Tableau2[[#This Row],[h_debut]])</f>
        <v>8.333333333333337E-2</v>
      </c>
      <c r="AD22" s="101">
        <f>Tableau2[[#This Row],[h_fin]]-Tableau2[[#This Row],[h_debut]]</f>
        <v>0.10416666666666669</v>
      </c>
      <c r="AE22" s="101">
        <v>0.29166666666666669</v>
      </c>
      <c r="AF22" s="101">
        <v>0.58333333333333337</v>
      </c>
      <c r="AG22" s="6" t="s">
        <v>241</v>
      </c>
      <c r="AH22" s="6" t="s">
        <v>242</v>
      </c>
      <c r="AI22" s="6">
        <v>0</v>
      </c>
      <c r="AJ22" s="6" t="s">
        <v>368</v>
      </c>
      <c r="AK22" s="6" t="s">
        <v>369</v>
      </c>
      <c r="AL22" s="6" t="s">
        <v>1669</v>
      </c>
      <c r="AM22" s="6">
        <v>0</v>
      </c>
      <c r="AN22" s="6">
        <v>0</v>
      </c>
      <c r="AO22" s="6">
        <v>1</v>
      </c>
      <c r="AP22" s="6">
        <v>0</v>
      </c>
      <c r="AQ22" s="6" t="s">
        <v>22</v>
      </c>
      <c r="AR22" s="6" t="s">
        <v>22</v>
      </c>
      <c r="AS22" s="6" t="s">
        <v>22</v>
      </c>
      <c r="AT22" s="6">
        <v>0</v>
      </c>
      <c r="AU22" s="6">
        <v>0</v>
      </c>
      <c r="AV22" s="6">
        <v>0</v>
      </c>
      <c r="AW22" s="6">
        <v>0</v>
      </c>
      <c r="AX22" s="6">
        <v>1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 t="s">
        <v>235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1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 t="s">
        <v>217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1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 t="s">
        <v>22</v>
      </c>
      <c r="DB22" s="6" t="s">
        <v>218</v>
      </c>
      <c r="DC22" s="6" t="s">
        <v>243</v>
      </c>
      <c r="DD22" s="6">
        <v>50</v>
      </c>
      <c r="DE22" s="6" t="s">
        <v>244</v>
      </c>
      <c r="DF22" s="6" t="s">
        <v>245</v>
      </c>
      <c r="DG22" s="6" t="s">
        <v>222</v>
      </c>
      <c r="DH22" s="6" t="s">
        <v>22</v>
      </c>
      <c r="DI22" s="6" t="s">
        <v>22</v>
      </c>
      <c r="DJ22" s="6">
        <v>40</v>
      </c>
      <c r="DK22" s="6">
        <v>15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1</v>
      </c>
      <c r="DR22" s="6">
        <v>1</v>
      </c>
      <c r="DS22" s="6">
        <v>1</v>
      </c>
      <c r="DT22" s="6">
        <v>0</v>
      </c>
      <c r="DU22" s="6">
        <v>0</v>
      </c>
      <c r="DV22" s="6">
        <v>0</v>
      </c>
      <c r="DW22" s="6">
        <v>0</v>
      </c>
      <c r="DX22" s="6">
        <v>1</v>
      </c>
      <c r="DY22" s="6">
        <v>0</v>
      </c>
      <c r="DZ22" s="6">
        <v>0</v>
      </c>
      <c r="EA22" s="6">
        <v>0</v>
      </c>
      <c r="EB22" s="6">
        <v>0</v>
      </c>
      <c r="EC22" s="6">
        <v>1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 t="s">
        <v>223</v>
      </c>
      <c r="EK22" s="6" t="s">
        <v>222</v>
      </c>
      <c r="EL22" s="6" t="s">
        <v>22</v>
      </c>
      <c r="EM22" s="6" t="s">
        <v>22</v>
      </c>
      <c r="EN22" s="6" t="s">
        <v>22</v>
      </c>
      <c r="EO22" s="6" t="s">
        <v>22</v>
      </c>
      <c r="EP22" s="6" t="s">
        <v>22</v>
      </c>
      <c r="EQ22" s="6" t="s">
        <v>22</v>
      </c>
      <c r="ER22" s="6" t="s">
        <v>22</v>
      </c>
      <c r="ES22" s="6" t="s">
        <v>22</v>
      </c>
      <c r="ET22" s="6" t="s">
        <v>22</v>
      </c>
      <c r="EU22" s="6" t="s">
        <v>22</v>
      </c>
      <c r="EV22" s="6" t="s">
        <v>22</v>
      </c>
      <c r="EW22" s="6" t="s">
        <v>22</v>
      </c>
      <c r="EX22" s="6" t="s">
        <v>22</v>
      </c>
      <c r="EY22" s="6" t="s">
        <v>22</v>
      </c>
      <c r="EZ22" s="6" t="s">
        <v>22</v>
      </c>
      <c r="FA22" s="6" t="s">
        <v>22</v>
      </c>
      <c r="FB22" s="6" t="s">
        <v>22</v>
      </c>
      <c r="FC22" s="6" t="s">
        <v>22</v>
      </c>
      <c r="FD22" s="6" t="s">
        <v>223</v>
      </c>
      <c r="FE22" s="6" t="s">
        <v>246</v>
      </c>
      <c r="FF22" s="6">
        <v>480</v>
      </c>
      <c r="FG22" s="6">
        <v>9.9</v>
      </c>
      <c r="FH22" s="6" t="s">
        <v>22</v>
      </c>
      <c r="FI22" s="6" t="s">
        <v>22</v>
      </c>
      <c r="FJ22" s="6" t="s">
        <v>22</v>
      </c>
      <c r="FK22" s="6">
        <v>1</v>
      </c>
      <c r="FL22" s="6">
        <v>1</v>
      </c>
      <c r="FM22" s="6">
        <v>0</v>
      </c>
      <c r="FN22" s="6">
        <v>0</v>
      </c>
      <c r="FO22" s="6">
        <v>0</v>
      </c>
      <c r="FP22" s="6">
        <v>0</v>
      </c>
      <c r="FQ22" s="6" t="s">
        <v>223</v>
      </c>
      <c r="FR22" s="6">
        <v>0</v>
      </c>
      <c r="FS22" s="6">
        <v>5</v>
      </c>
      <c r="FT22" s="6">
        <v>0</v>
      </c>
      <c r="FU22" s="6">
        <v>0</v>
      </c>
      <c r="FV22" s="6" t="s">
        <v>222</v>
      </c>
      <c r="FW22" s="6" t="s">
        <v>223</v>
      </c>
      <c r="FX22" s="6" t="s">
        <v>269</v>
      </c>
      <c r="FY22" s="6" t="s">
        <v>22</v>
      </c>
      <c r="FZ22" s="6" t="s">
        <v>22</v>
      </c>
      <c r="GA22" s="6" t="s">
        <v>22</v>
      </c>
      <c r="GB22" s="6" t="s">
        <v>22</v>
      </c>
      <c r="GC22" s="6" t="s">
        <v>269</v>
      </c>
      <c r="GD22" s="6" t="s">
        <v>226</v>
      </c>
      <c r="GE22" s="6" t="s">
        <v>22</v>
      </c>
      <c r="GF22" s="6" t="s">
        <v>22</v>
      </c>
      <c r="GG22" s="6" t="s">
        <v>260</v>
      </c>
      <c r="GH22" s="6" t="s">
        <v>235</v>
      </c>
      <c r="GI22" s="6" t="s">
        <v>22</v>
      </c>
      <c r="GJ22" s="6" t="s">
        <v>22</v>
      </c>
      <c r="GK22" s="6" t="s">
        <v>22</v>
      </c>
      <c r="GL22" s="6" t="s">
        <v>22</v>
      </c>
      <c r="GM22" s="6" t="s">
        <v>222</v>
      </c>
      <c r="GN22" s="6" t="s">
        <v>22</v>
      </c>
      <c r="GO22" s="6" t="s">
        <v>22</v>
      </c>
      <c r="GP22" s="6" t="s">
        <v>226</v>
      </c>
      <c r="GQ22" s="6">
        <v>1</v>
      </c>
      <c r="GR22" s="6">
        <v>1</v>
      </c>
      <c r="GS22" s="6">
        <v>1</v>
      </c>
      <c r="GT22" s="6">
        <v>0</v>
      </c>
      <c r="GU22" s="6">
        <v>1</v>
      </c>
      <c r="GV22" s="6">
        <v>0</v>
      </c>
      <c r="GW22" s="6">
        <v>0</v>
      </c>
      <c r="GX22" s="103" t="s">
        <v>229</v>
      </c>
    </row>
    <row r="23" spans="1:206">
      <c r="A23" s="102" t="s">
        <v>207</v>
      </c>
      <c r="B23" s="6">
        <v>22</v>
      </c>
      <c r="C23" s="6" t="s">
        <v>476</v>
      </c>
      <c r="D23" s="6" t="s">
        <v>477</v>
      </c>
      <c r="E23" s="100">
        <v>44069</v>
      </c>
      <c r="F23" s="6" t="s">
        <v>3890</v>
      </c>
      <c r="G23" s="6">
        <v>0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  <c r="N23" s="6" t="s">
        <v>478</v>
      </c>
      <c r="O23" s="7">
        <v>42</v>
      </c>
      <c r="P23" s="6">
        <v>44.874000000000002</v>
      </c>
      <c r="Q23" s="6">
        <f t="shared" si="0"/>
        <v>42.747900000000001</v>
      </c>
      <c r="R23" s="6" t="s">
        <v>22</v>
      </c>
      <c r="S23" s="6" t="s">
        <v>479</v>
      </c>
      <c r="T23" s="6">
        <v>9</v>
      </c>
      <c r="U23" s="6">
        <v>28.082000000000001</v>
      </c>
      <c r="V23" s="6">
        <f t="shared" si="1"/>
        <v>9.4680333333333326</v>
      </c>
      <c r="W23" s="6" t="s">
        <v>41</v>
      </c>
      <c r="X23" s="6">
        <v>10</v>
      </c>
      <c r="Y23" s="6">
        <v>2</v>
      </c>
      <c r="Z23" s="101">
        <v>0.29166666666666669</v>
      </c>
      <c r="AA23" s="101">
        <v>0.3263888888888889</v>
      </c>
      <c r="AB23" s="101">
        <v>0.5</v>
      </c>
      <c r="AC23" s="101">
        <f>(Tableau2[[#This Row],[heure_enq]]-Tableau2[[#This Row],[h_debut]])</f>
        <v>3.472222222222221E-2</v>
      </c>
      <c r="AD23" s="101">
        <f>Tableau2[[#This Row],[h_fin]]-Tableau2[[#This Row],[h_debut]]</f>
        <v>0.20833333333333331</v>
      </c>
      <c r="AE23" s="101">
        <v>0.29166666666666669</v>
      </c>
      <c r="AF23" s="101">
        <v>0.54166666666666663</v>
      </c>
      <c r="AG23" s="6" t="s">
        <v>22</v>
      </c>
      <c r="AH23" s="6" t="s">
        <v>242</v>
      </c>
      <c r="AI23" s="6">
        <v>0</v>
      </c>
      <c r="AJ23" s="6" t="s">
        <v>378</v>
      </c>
      <c r="AK23" s="6" t="s">
        <v>379</v>
      </c>
      <c r="AL23" s="6" t="s">
        <v>419</v>
      </c>
      <c r="AM23" s="6">
        <v>1</v>
      </c>
      <c r="AN23" s="6">
        <v>0</v>
      </c>
      <c r="AO23" s="6">
        <v>1</v>
      </c>
      <c r="AP23" s="6">
        <v>0</v>
      </c>
      <c r="AQ23" s="6" t="s">
        <v>22</v>
      </c>
      <c r="AR23" s="6" t="s">
        <v>22</v>
      </c>
      <c r="AS23" s="6" t="s">
        <v>22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1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 t="s">
        <v>235</v>
      </c>
      <c r="BK23" s="6">
        <v>0</v>
      </c>
      <c r="BL23" s="6">
        <v>1</v>
      </c>
      <c r="BM23" s="6">
        <v>0</v>
      </c>
      <c r="BN23" s="6">
        <v>0</v>
      </c>
      <c r="BO23" s="6">
        <v>0</v>
      </c>
      <c r="BP23" s="6">
        <v>1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 t="s">
        <v>217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1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 t="s">
        <v>22</v>
      </c>
      <c r="DB23" s="6" t="s">
        <v>218</v>
      </c>
      <c r="DC23" s="6" t="s">
        <v>243</v>
      </c>
      <c r="DD23" s="6">
        <v>50</v>
      </c>
      <c r="DE23" s="6" t="s">
        <v>244</v>
      </c>
      <c r="DF23" s="6" t="s">
        <v>245</v>
      </c>
      <c r="DG23" s="6" t="s">
        <v>222</v>
      </c>
      <c r="DH23" s="6" t="s">
        <v>22</v>
      </c>
      <c r="DI23" s="6">
        <v>7</v>
      </c>
      <c r="DJ23" s="6">
        <v>30</v>
      </c>
      <c r="DK23" s="6">
        <v>15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1</v>
      </c>
      <c r="DS23" s="6">
        <v>1</v>
      </c>
      <c r="DT23" s="6">
        <v>1</v>
      </c>
      <c r="DU23" s="6">
        <v>0</v>
      </c>
      <c r="DV23" s="6">
        <v>0</v>
      </c>
      <c r="DW23" s="6">
        <v>0</v>
      </c>
      <c r="DX23" s="6">
        <v>1</v>
      </c>
      <c r="DY23" s="6">
        <v>0</v>
      </c>
      <c r="DZ23" s="6">
        <v>0</v>
      </c>
      <c r="EA23" s="6">
        <v>0</v>
      </c>
      <c r="EB23" s="6">
        <v>0</v>
      </c>
      <c r="EC23" s="6">
        <v>1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 t="s">
        <v>223</v>
      </c>
      <c r="EK23" s="6" t="s">
        <v>222</v>
      </c>
      <c r="EL23" s="6" t="s">
        <v>22</v>
      </c>
      <c r="EM23" s="6" t="s">
        <v>22</v>
      </c>
      <c r="EN23" s="6" t="s">
        <v>22</v>
      </c>
      <c r="EO23" s="6" t="s">
        <v>22</v>
      </c>
      <c r="EP23" s="6" t="s">
        <v>22</v>
      </c>
      <c r="EQ23" s="6" t="s">
        <v>22</v>
      </c>
      <c r="ER23" s="6" t="s">
        <v>22</v>
      </c>
      <c r="ES23" s="6" t="s">
        <v>22</v>
      </c>
      <c r="ET23" s="6" t="s">
        <v>22</v>
      </c>
      <c r="EU23" s="6" t="s">
        <v>22</v>
      </c>
      <c r="EV23" s="6" t="s">
        <v>22</v>
      </c>
      <c r="EW23" s="6" t="s">
        <v>22</v>
      </c>
      <c r="EX23" s="6" t="s">
        <v>22</v>
      </c>
      <c r="EY23" s="6" t="s">
        <v>22</v>
      </c>
      <c r="EZ23" s="6" t="s">
        <v>22</v>
      </c>
      <c r="FA23" s="6" t="s">
        <v>22</v>
      </c>
      <c r="FB23" s="6" t="s">
        <v>22</v>
      </c>
      <c r="FC23" s="6" t="s">
        <v>22</v>
      </c>
      <c r="FD23" s="6" t="s">
        <v>223</v>
      </c>
      <c r="FE23" s="6" t="s">
        <v>246</v>
      </c>
      <c r="FF23" s="6">
        <v>6</v>
      </c>
      <c r="FG23" s="6">
        <v>3.5</v>
      </c>
      <c r="FH23" s="6" t="s">
        <v>247</v>
      </c>
      <c r="FI23" s="6" t="s">
        <v>467</v>
      </c>
      <c r="FJ23" s="6" t="s">
        <v>22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 t="s">
        <v>223</v>
      </c>
      <c r="FR23" s="6">
        <v>0</v>
      </c>
      <c r="FS23" s="6">
        <v>1</v>
      </c>
      <c r="FT23" s="6">
        <v>0</v>
      </c>
      <c r="FU23" s="6">
        <v>0</v>
      </c>
      <c r="FV23" s="6" t="s">
        <v>223</v>
      </c>
      <c r="FW23" s="6" t="s">
        <v>223</v>
      </c>
      <c r="FX23" s="6" t="s">
        <v>258</v>
      </c>
      <c r="FY23" s="6" t="s">
        <v>22</v>
      </c>
      <c r="FZ23" s="6" t="s">
        <v>22</v>
      </c>
      <c r="GA23" s="6" t="s">
        <v>22</v>
      </c>
      <c r="GB23" s="6" t="s">
        <v>22</v>
      </c>
      <c r="GC23" s="6" t="s">
        <v>258</v>
      </c>
      <c r="GD23" s="6" t="s">
        <v>259</v>
      </c>
      <c r="GE23" s="6" t="s">
        <v>22</v>
      </c>
      <c r="GF23" s="6" t="s">
        <v>22</v>
      </c>
      <c r="GG23" s="6" t="s">
        <v>260</v>
      </c>
      <c r="GH23" s="6" t="s">
        <v>480</v>
      </c>
      <c r="GI23" s="6" t="s">
        <v>22</v>
      </c>
      <c r="GJ23" s="6" t="s">
        <v>22</v>
      </c>
      <c r="GK23" s="6" t="s">
        <v>22</v>
      </c>
      <c r="GL23" s="6" t="s">
        <v>22</v>
      </c>
      <c r="GM23" s="6" t="s">
        <v>222</v>
      </c>
      <c r="GN23" s="6" t="s">
        <v>22</v>
      </c>
      <c r="GO23" s="6" t="s">
        <v>22</v>
      </c>
      <c r="GP23" s="6" t="s">
        <v>261</v>
      </c>
      <c r="GQ23" s="6">
        <v>1</v>
      </c>
      <c r="GR23" s="6">
        <v>1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103" t="s">
        <v>229</v>
      </c>
    </row>
    <row r="24" spans="1:206">
      <c r="A24" s="102" t="s">
        <v>207</v>
      </c>
      <c r="B24" s="6">
        <v>23</v>
      </c>
      <c r="C24" s="6" t="s">
        <v>476</v>
      </c>
      <c r="D24" s="6" t="s">
        <v>481</v>
      </c>
      <c r="E24" s="100">
        <v>44069</v>
      </c>
      <c r="F24" s="6" t="s">
        <v>3890</v>
      </c>
      <c r="G24" s="6">
        <v>0</v>
      </c>
      <c r="H24" s="6" t="s">
        <v>22</v>
      </c>
      <c r="I24" s="6" t="s">
        <v>22</v>
      </c>
      <c r="J24" s="6" t="s">
        <v>22</v>
      </c>
      <c r="K24" s="6" t="s">
        <v>22</v>
      </c>
      <c r="L24" s="6" t="s">
        <v>22</v>
      </c>
      <c r="M24" s="6" t="s">
        <v>22</v>
      </c>
      <c r="N24" s="6" t="s">
        <v>482</v>
      </c>
      <c r="O24" s="7">
        <v>42</v>
      </c>
      <c r="P24" s="6">
        <v>45.143000000000001</v>
      </c>
      <c r="Q24" s="6">
        <f t="shared" si="0"/>
        <v>42.752383333333334</v>
      </c>
      <c r="R24" s="6" t="s">
        <v>22</v>
      </c>
      <c r="S24" s="6" t="s">
        <v>483</v>
      </c>
      <c r="T24" s="6">
        <v>9</v>
      </c>
      <c r="U24" s="6">
        <v>28.436</v>
      </c>
      <c r="V24" s="6">
        <f t="shared" si="1"/>
        <v>9.4739333333333331</v>
      </c>
      <c r="W24" s="6" t="s">
        <v>40</v>
      </c>
      <c r="X24" s="6">
        <v>15</v>
      </c>
      <c r="Y24" s="6">
        <v>2</v>
      </c>
      <c r="Z24" s="101">
        <v>0.25</v>
      </c>
      <c r="AA24" s="101">
        <v>0.33680555555555558</v>
      </c>
      <c r="AB24" s="101">
        <v>0.33333333333333331</v>
      </c>
      <c r="AC24" s="101">
        <f>(Tableau2[[#This Row],[heure_enq]]-Tableau2[[#This Row],[h_debut]])</f>
        <v>8.680555555555558E-2</v>
      </c>
      <c r="AD24" s="101">
        <f>Tableau2[[#This Row],[h_fin]]-Tableau2[[#This Row],[h_debut]]</f>
        <v>8.3333333333333315E-2</v>
      </c>
      <c r="AE24" s="101">
        <v>0.29166666666666669</v>
      </c>
      <c r="AF24" s="101">
        <v>0.54166666666666663</v>
      </c>
      <c r="AG24" s="6" t="s">
        <v>22</v>
      </c>
      <c r="AH24" s="6" t="s">
        <v>242</v>
      </c>
      <c r="AI24" s="6">
        <v>0</v>
      </c>
      <c r="AJ24" s="6" t="s">
        <v>402</v>
      </c>
      <c r="AK24" s="6" t="s">
        <v>403</v>
      </c>
      <c r="AL24" s="6" t="s">
        <v>419</v>
      </c>
      <c r="AM24" s="6">
        <v>0</v>
      </c>
      <c r="AN24" s="6">
        <v>1</v>
      </c>
      <c r="AO24" s="6">
        <v>0</v>
      </c>
      <c r="AP24" s="6">
        <v>0</v>
      </c>
      <c r="AQ24" s="6" t="s">
        <v>22</v>
      </c>
      <c r="AR24" s="6" t="s">
        <v>22</v>
      </c>
      <c r="AS24" s="6" t="s">
        <v>22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1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 t="s">
        <v>484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 t="s">
        <v>22</v>
      </c>
      <c r="BX24" s="6">
        <v>0</v>
      </c>
      <c r="BY24" s="6">
        <v>1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 t="s">
        <v>22</v>
      </c>
      <c r="DB24" s="6" t="s">
        <v>218</v>
      </c>
      <c r="DC24" s="6" t="s">
        <v>219</v>
      </c>
      <c r="DD24" s="6">
        <v>15</v>
      </c>
      <c r="DE24" s="6" t="s">
        <v>220</v>
      </c>
      <c r="DF24" s="6" t="s">
        <v>330</v>
      </c>
      <c r="DG24" s="6" t="s">
        <v>223</v>
      </c>
      <c r="DH24" s="6" t="s">
        <v>485</v>
      </c>
      <c r="DI24" s="6">
        <v>12</v>
      </c>
      <c r="DJ24" s="6">
        <v>30</v>
      </c>
      <c r="DK24" s="6">
        <v>40</v>
      </c>
      <c r="DL24" s="6">
        <v>1</v>
      </c>
      <c r="DM24" s="6">
        <v>1</v>
      </c>
      <c r="DN24" s="6">
        <v>1</v>
      </c>
      <c r="DO24" s="6">
        <v>1</v>
      </c>
      <c r="DP24" s="6">
        <v>1</v>
      </c>
      <c r="DQ24" s="6">
        <v>1</v>
      </c>
      <c r="DR24" s="6">
        <v>1</v>
      </c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6">
        <v>1</v>
      </c>
      <c r="DY24" s="6">
        <v>0</v>
      </c>
      <c r="DZ24" s="6">
        <v>0</v>
      </c>
      <c r="EA24" s="6">
        <v>0</v>
      </c>
      <c r="EB24" s="6">
        <v>0</v>
      </c>
      <c r="EC24" s="6">
        <v>1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 t="s">
        <v>222</v>
      </c>
      <c r="EK24" s="6" t="s">
        <v>222</v>
      </c>
      <c r="EL24" s="6" t="s">
        <v>22</v>
      </c>
      <c r="EM24" s="6" t="s">
        <v>22</v>
      </c>
      <c r="EN24" s="6" t="s">
        <v>22</v>
      </c>
      <c r="EO24" s="6" t="s">
        <v>22</v>
      </c>
      <c r="EP24" s="6" t="s">
        <v>22</v>
      </c>
      <c r="EQ24" s="6" t="s">
        <v>22</v>
      </c>
      <c r="ER24" s="6" t="s">
        <v>22</v>
      </c>
      <c r="ES24" s="6" t="s">
        <v>22</v>
      </c>
      <c r="ET24" s="6" t="s">
        <v>22</v>
      </c>
      <c r="EU24" s="6" t="s">
        <v>22</v>
      </c>
      <c r="EV24" s="6" t="s">
        <v>22</v>
      </c>
      <c r="EW24" s="6" t="s">
        <v>22</v>
      </c>
      <c r="EX24" s="6" t="s">
        <v>22</v>
      </c>
      <c r="EY24" s="6" t="s">
        <v>22</v>
      </c>
      <c r="EZ24" s="6" t="s">
        <v>22</v>
      </c>
      <c r="FA24" s="6" t="s">
        <v>22</v>
      </c>
      <c r="FB24" s="6" t="s">
        <v>22</v>
      </c>
      <c r="FC24" s="6" t="s">
        <v>22</v>
      </c>
      <c r="FD24" s="6" t="s">
        <v>222</v>
      </c>
      <c r="FE24" s="6" t="s">
        <v>246</v>
      </c>
      <c r="FF24" s="6">
        <v>17</v>
      </c>
      <c r="FG24" s="6">
        <v>7</v>
      </c>
      <c r="FH24" s="6" t="s">
        <v>247</v>
      </c>
      <c r="FI24" s="6" t="s">
        <v>402</v>
      </c>
      <c r="FJ24" s="6" t="s">
        <v>22</v>
      </c>
      <c r="FK24" s="6">
        <v>0</v>
      </c>
      <c r="FL24" s="6">
        <v>1</v>
      </c>
      <c r="FM24" s="6">
        <v>0</v>
      </c>
      <c r="FN24" s="6">
        <v>0</v>
      </c>
      <c r="FO24" s="6">
        <v>0</v>
      </c>
      <c r="FP24" s="6">
        <v>0</v>
      </c>
      <c r="FQ24" s="6" t="s">
        <v>223</v>
      </c>
      <c r="FR24" s="6">
        <v>0</v>
      </c>
      <c r="FS24" s="6">
        <v>0</v>
      </c>
      <c r="FT24" s="6">
        <v>2</v>
      </c>
      <c r="FU24" s="6">
        <v>0</v>
      </c>
      <c r="FV24" s="6" t="s">
        <v>223</v>
      </c>
      <c r="FW24" s="6" t="s">
        <v>223</v>
      </c>
      <c r="FX24" s="6" t="s">
        <v>258</v>
      </c>
      <c r="FY24" s="6" t="s">
        <v>22</v>
      </c>
      <c r="FZ24" s="6" t="s">
        <v>22</v>
      </c>
      <c r="GA24" s="6" t="s">
        <v>22</v>
      </c>
      <c r="GB24" s="6" t="s">
        <v>22</v>
      </c>
      <c r="GC24" s="6" t="s">
        <v>258</v>
      </c>
      <c r="GD24" s="6" t="s">
        <v>373</v>
      </c>
      <c r="GE24" s="6" t="s">
        <v>22</v>
      </c>
      <c r="GF24" s="6" t="s">
        <v>22</v>
      </c>
      <c r="GG24" s="6" t="s">
        <v>260</v>
      </c>
      <c r="GH24" s="6" t="s">
        <v>3705</v>
      </c>
      <c r="GI24" s="6" t="s">
        <v>22</v>
      </c>
      <c r="GJ24" s="6" t="s">
        <v>22</v>
      </c>
      <c r="GK24" s="6" t="s">
        <v>486</v>
      </c>
      <c r="GL24" s="6" t="s">
        <v>487</v>
      </c>
      <c r="GM24" s="6" t="s">
        <v>222</v>
      </c>
      <c r="GN24" s="6" t="s">
        <v>22</v>
      </c>
      <c r="GO24" s="6" t="s">
        <v>22</v>
      </c>
      <c r="GP24" s="6" t="s">
        <v>261</v>
      </c>
      <c r="GQ24" s="6">
        <v>1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103" t="s">
        <v>229</v>
      </c>
    </row>
    <row r="25" spans="1:206">
      <c r="A25" s="102" t="s">
        <v>207</v>
      </c>
      <c r="B25" s="6">
        <v>24</v>
      </c>
      <c r="C25" s="6" t="s">
        <v>476</v>
      </c>
      <c r="D25" s="6" t="s">
        <v>488</v>
      </c>
      <c r="E25" s="100">
        <v>44069</v>
      </c>
      <c r="F25" s="6" t="s">
        <v>3890</v>
      </c>
      <c r="G25" s="6">
        <v>0</v>
      </c>
      <c r="H25" s="6" t="s">
        <v>22</v>
      </c>
      <c r="I25" s="6" t="s">
        <v>22</v>
      </c>
      <c r="J25" s="6" t="s">
        <v>22</v>
      </c>
      <c r="K25" s="6" t="s">
        <v>22</v>
      </c>
      <c r="L25" s="6" t="s">
        <v>22</v>
      </c>
      <c r="M25" s="6" t="s">
        <v>22</v>
      </c>
      <c r="N25" s="6" t="s">
        <v>489</v>
      </c>
      <c r="O25" s="7">
        <v>42</v>
      </c>
      <c r="P25" s="6">
        <v>47.012999999999998</v>
      </c>
      <c r="Q25" s="6">
        <f t="shared" si="0"/>
        <v>42.783549999999998</v>
      </c>
      <c r="R25" s="6" t="s">
        <v>22</v>
      </c>
      <c r="S25" s="6" t="s">
        <v>490</v>
      </c>
      <c r="T25" s="6">
        <v>9</v>
      </c>
      <c r="U25" s="6">
        <v>29.279</v>
      </c>
      <c r="V25" s="6">
        <f t="shared" si="1"/>
        <v>9.4879833333333341</v>
      </c>
      <c r="W25" s="6" t="s">
        <v>41</v>
      </c>
      <c r="X25" s="6">
        <v>10</v>
      </c>
      <c r="Y25" s="6">
        <v>2</v>
      </c>
      <c r="Z25" s="101">
        <v>0.29166666666666669</v>
      </c>
      <c r="AA25" s="101">
        <v>0.35416666666666669</v>
      </c>
      <c r="AB25" s="101">
        <v>0.375</v>
      </c>
      <c r="AC25" s="101">
        <f>(Tableau2[[#This Row],[heure_enq]]-Tableau2[[#This Row],[h_debut]])</f>
        <v>6.25E-2</v>
      </c>
      <c r="AD25" s="101">
        <f>Tableau2[[#This Row],[h_fin]]-Tableau2[[#This Row],[h_debut]]</f>
        <v>8.3333333333333315E-2</v>
      </c>
      <c r="AE25" s="101">
        <v>0.29166666666666669</v>
      </c>
      <c r="AF25" s="101">
        <v>0.54166666666666663</v>
      </c>
      <c r="AG25" s="6" t="s">
        <v>491</v>
      </c>
      <c r="AH25" s="6" t="s">
        <v>242</v>
      </c>
      <c r="AI25" s="6">
        <v>0</v>
      </c>
      <c r="AJ25" s="6" t="s">
        <v>492</v>
      </c>
      <c r="AK25" s="6" t="s">
        <v>379</v>
      </c>
      <c r="AL25" s="6" t="s">
        <v>419</v>
      </c>
      <c r="AM25" s="6">
        <v>0</v>
      </c>
      <c r="AN25" s="6">
        <v>0</v>
      </c>
      <c r="AO25" s="6">
        <v>1</v>
      </c>
      <c r="AP25" s="6">
        <v>1</v>
      </c>
      <c r="AQ25" s="6" t="s">
        <v>22</v>
      </c>
      <c r="AR25" s="6" t="s">
        <v>22</v>
      </c>
      <c r="AS25" s="6" t="s">
        <v>22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1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 t="s">
        <v>235</v>
      </c>
      <c r="BK25" s="6">
        <v>0</v>
      </c>
      <c r="BL25" s="6">
        <v>0</v>
      </c>
      <c r="BM25" s="6">
        <v>1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 t="s">
        <v>217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1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 t="s">
        <v>493</v>
      </c>
      <c r="DB25" s="6" t="s">
        <v>218</v>
      </c>
      <c r="DC25" s="6" t="s">
        <v>243</v>
      </c>
      <c r="DD25" s="6">
        <v>50</v>
      </c>
      <c r="DE25" s="6" t="s">
        <v>244</v>
      </c>
      <c r="DF25" s="6" t="s">
        <v>245</v>
      </c>
      <c r="DG25" s="6" t="s">
        <v>223</v>
      </c>
      <c r="DH25" s="6" t="s">
        <v>494</v>
      </c>
      <c r="DI25" s="6">
        <v>20</v>
      </c>
      <c r="DJ25" s="6">
        <v>50</v>
      </c>
      <c r="DK25" s="6">
        <v>5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1</v>
      </c>
      <c r="DT25" s="6">
        <v>1</v>
      </c>
      <c r="DU25" s="6">
        <v>0</v>
      </c>
      <c r="DV25" s="6">
        <v>0</v>
      </c>
      <c r="DW25" s="6">
        <v>0</v>
      </c>
      <c r="DX25" s="6">
        <v>1</v>
      </c>
      <c r="DY25" s="6">
        <v>0</v>
      </c>
      <c r="DZ25" s="6">
        <v>0</v>
      </c>
      <c r="EA25" s="6">
        <v>0</v>
      </c>
      <c r="EB25" s="6">
        <v>0</v>
      </c>
      <c r="EC25" s="6">
        <v>1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 t="s">
        <v>223</v>
      </c>
      <c r="EK25" s="6" t="s">
        <v>222</v>
      </c>
      <c r="EL25" s="6" t="s">
        <v>22</v>
      </c>
      <c r="EM25" s="6" t="s">
        <v>22</v>
      </c>
      <c r="EN25" s="6" t="s">
        <v>22</v>
      </c>
      <c r="EO25" s="6" t="s">
        <v>22</v>
      </c>
      <c r="EP25" s="6" t="s">
        <v>22</v>
      </c>
      <c r="EQ25" s="6" t="s">
        <v>22</v>
      </c>
      <c r="ER25" s="6" t="s">
        <v>22</v>
      </c>
      <c r="ES25" s="6" t="s">
        <v>22</v>
      </c>
      <c r="ET25" s="6" t="s">
        <v>22</v>
      </c>
      <c r="EU25" s="6" t="s">
        <v>22</v>
      </c>
      <c r="EV25" s="6" t="s">
        <v>22</v>
      </c>
      <c r="EW25" s="6" t="s">
        <v>22</v>
      </c>
      <c r="EX25" s="6" t="s">
        <v>22</v>
      </c>
      <c r="EY25" s="6" t="s">
        <v>22</v>
      </c>
      <c r="EZ25" s="6" t="s">
        <v>22</v>
      </c>
      <c r="FA25" s="6" t="s">
        <v>22</v>
      </c>
      <c r="FB25" s="6" t="s">
        <v>22</v>
      </c>
      <c r="FC25" s="6" t="s">
        <v>22</v>
      </c>
      <c r="FD25" s="6" t="s">
        <v>223</v>
      </c>
      <c r="FE25" s="6" t="s">
        <v>246</v>
      </c>
      <c r="FF25" s="6">
        <v>110</v>
      </c>
      <c r="FG25" s="6">
        <v>5.5</v>
      </c>
      <c r="FH25" s="6" t="s">
        <v>22</v>
      </c>
      <c r="FI25" s="6" t="s">
        <v>22</v>
      </c>
      <c r="FJ25" s="6" t="s">
        <v>22</v>
      </c>
      <c r="FK25" s="6">
        <v>1</v>
      </c>
      <c r="FL25" s="6">
        <v>1</v>
      </c>
      <c r="FM25" s="6">
        <v>0</v>
      </c>
      <c r="FN25" s="6">
        <v>0</v>
      </c>
      <c r="FO25" s="6">
        <v>0</v>
      </c>
      <c r="FP25" s="6">
        <v>0</v>
      </c>
      <c r="FQ25" s="6" t="s">
        <v>223</v>
      </c>
      <c r="FR25" s="6">
        <v>0</v>
      </c>
      <c r="FS25" s="6">
        <v>2</v>
      </c>
      <c r="FT25" s="6">
        <v>0</v>
      </c>
      <c r="FU25" s="6">
        <v>0</v>
      </c>
      <c r="FV25" s="6" t="s">
        <v>223</v>
      </c>
      <c r="FW25" s="6" t="s">
        <v>223</v>
      </c>
      <c r="FX25" s="6" t="s">
        <v>258</v>
      </c>
      <c r="FY25" s="6" t="s">
        <v>22</v>
      </c>
      <c r="FZ25" s="6" t="s">
        <v>22</v>
      </c>
      <c r="GA25" s="6" t="s">
        <v>22</v>
      </c>
      <c r="GB25" s="6" t="s">
        <v>22</v>
      </c>
      <c r="GC25" s="6" t="s">
        <v>258</v>
      </c>
      <c r="GD25" s="6" t="s">
        <v>259</v>
      </c>
      <c r="GE25" s="6" t="s">
        <v>22</v>
      </c>
      <c r="GF25" s="6" t="s">
        <v>22</v>
      </c>
      <c r="GG25" s="6" t="s">
        <v>260</v>
      </c>
      <c r="GH25" s="6" t="s">
        <v>235</v>
      </c>
      <c r="GI25" s="6" t="s">
        <v>22</v>
      </c>
      <c r="GJ25" s="6" t="s">
        <v>22</v>
      </c>
      <c r="GK25" s="6" t="s">
        <v>22</v>
      </c>
      <c r="GL25" s="6" t="s">
        <v>22</v>
      </c>
      <c r="GM25" s="6" t="s">
        <v>222</v>
      </c>
      <c r="GN25" s="6" t="s">
        <v>22</v>
      </c>
      <c r="GO25" s="6" t="s">
        <v>22</v>
      </c>
      <c r="GP25" s="6" t="s">
        <v>226</v>
      </c>
      <c r="GQ25" s="6">
        <v>1</v>
      </c>
      <c r="GR25" s="6">
        <v>1</v>
      </c>
      <c r="GS25" s="6">
        <v>1</v>
      </c>
      <c r="GT25" s="6">
        <v>0</v>
      </c>
      <c r="GU25" s="6">
        <v>1</v>
      </c>
      <c r="GV25" s="6">
        <v>0</v>
      </c>
      <c r="GW25" s="6">
        <v>0</v>
      </c>
      <c r="GX25" s="103" t="s">
        <v>229</v>
      </c>
    </row>
    <row r="26" spans="1:206">
      <c r="A26" s="102" t="s">
        <v>207</v>
      </c>
      <c r="B26" s="6">
        <v>25</v>
      </c>
      <c r="C26" s="6" t="s">
        <v>476</v>
      </c>
      <c r="D26" s="6" t="s">
        <v>495</v>
      </c>
      <c r="E26" s="100">
        <v>44069</v>
      </c>
      <c r="F26" s="6" t="s">
        <v>3890</v>
      </c>
      <c r="G26" s="6">
        <v>0</v>
      </c>
      <c r="H26" s="6" t="s">
        <v>22</v>
      </c>
      <c r="I26" s="6" t="s">
        <v>22</v>
      </c>
      <c r="J26" s="6" t="s">
        <v>22</v>
      </c>
      <c r="K26" s="6" t="s">
        <v>22</v>
      </c>
      <c r="L26" s="6" t="s">
        <v>22</v>
      </c>
      <c r="M26" s="6" t="s">
        <v>22</v>
      </c>
      <c r="N26" s="6" t="s">
        <v>496</v>
      </c>
      <c r="O26" s="7">
        <v>42</v>
      </c>
      <c r="P26" s="6">
        <v>50.168999999999997</v>
      </c>
      <c r="Q26" s="6">
        <f t="shared" si="0"/>
        <v>42.836150000000004</v>
      </c>
      <c r="R26" s="6" t="s">
        <v>22</v>
      </c>
      <c r="S26" s="6" t="s">
        <v>497</v>
      </c>
      <c r="T26" s="6">
        <v>9</v>
      </c>
      <c r="U26" s="6">
        <v>30.13</v>
      </c>
      <c r="V26" s="6">
        <f t="shared" si="1"/>
        <v>9.5021666666666675</v>
      </c>
      <c r="W26" s="6" t="s">
        <v>41</v>
      </c>
      <c r="X26" s="6">
        <v>10</v>
      </c>
      <c r="Y26" s="6">
        <v>1</v>
      </c>
      <c r="Z26" s="101">
        <v>0.27083333333333331</v>
      </c>
      <c r="AA26" s="101">
        <v>0.36458333333333331</v>
      </c>
      <c r="AB26" s="101">
        <v>0.41666666666666669</v>
      </c>
      <c r="AC26" s="101">
        <f>(Tableau2[[#This Row],[heure_enq]]-Tableau2[[#This Row],[h_debut]])</f>
        <v>9.375E-2</v>
      </c>
      <c r="AD26" s="101">
        <f>Tableau2[[#This Row],[h_fin]]-Tableau2[[#This Row],[h_debut]]</f>
        <v>0.14583333333333337</v>
      </c>
      <c r="AE26" s="101">
        <v>0.29166666666666669</v>
      </c>
      <c r="AF26" s="101">
        <v>0.54166666666666663</v>
      </c>
      <c r="AG26" s="6" t="s">
        <v>22</v>
      </c>
      <c r="AH26" s="6" t="s">
        <v>242</v>
      </c>
      <c r="AI26" s="6">
        <v>0</v>
      </c>
      <c r="AJ26" s="6" t="s">
        <v>280</v>
      </c>
      <c r="AK26" s="6" t="s">
        <v>281</v>
      </c>
      <c r="AL26" s="6" t="s">
        <v>419</v>
      </c>
      <c r="AM26" s="6">
        <v>0</v>
      </c>
      <c r="AN26" s="6">
        <v>0</v>
      </c>
      <c r="AO26" s="6">
        <v>1</v>
      </c>
      <c r="AP26" s="6">
        <v>1</v>
      </c>
      <c r="AQ26" s="6" t="s">
        <v>22</v>
      </c>
      <c r="AR26" s="6" t="s">
        <v>22</v>
      </c>
      <c r="AS26" s="6" t="s">
        <v>22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1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 t="s">
        <v>235</v>
      </c>
      <c r="BK26" s="6">
        <v>0</v>
      </c>
      <c r="BL26" s="6">
        <v>1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 t="s">
        <v>217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1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 t="s">
        <v>3689</v>
      </c>
      <c r="DB26" s="6" t="s">
        <v>218</v>
      </c>
      <c r="DC26" s="6" t="s">
        <v>243</v>
      </c>
      <c r="DD26" s="6">
        <v>50</v>
      </c>
      <c r="DE26" s="6" t="s">
        <v>244</v>
      </c>
      <c r="DF26" s="6" t="s">
        <v>245</v>
      </c>
      <c r="DG26" s="6" t="s">
        <v>222</v>
      </c>
      <c r="DH26" s="6" t="s">
        <v>22</v>
      </c>
      <c r="DI26" s="6">
        <v>14</v>
      </c>
      <c r="DJ26" s="6">
        <v>50</v>
      </c>
      <c r="DK26" s="6">
        <v>30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1</v>
      </c>
      <c r="DS26" s="6">
        <v>1</v>
      </c>
      <c r="DT26" s="6">
        <v>1</v>
      </c>
      <c r="DU26" s="6">
        <v>0</v>
      </c>
      <c r="DV26" s="6">
        <v>0</v>
      </c>
      <c r="DW26" s="6">
        <v>0</v>
      </c>
      <c r="DX26" s="6">
        <v>1</v>
      </c>
      <c r="DY26" s="6">
        <v>0</v>
      </c>
      <c r="DZ26" s="6">
        <v>0</v>
      </c>
      <c r="EA26" s="6">
        <v>0</v>
      </c>
      <c r="EB26" s="6">
        <v>0</v>
      </c>
      <c r="EC26" s="6">
        <v>1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 t="s">
        <v>223</v>
      </c>
      <c r="EK26" s="6" t="s">
        <v>222</v>
      </c>
      <c r="EL26" s="6" t="s">
        <v>22</v>
      </c>
      <c r="EM26" s="6" t="s">
        <v>22</v>
      </c>
      <c r="EN26" s="6" t="s">
        <v>22</v>
      </c>
      <c r="EO26" s="6" t="s">
        <v>22</v>
      </c>
      <c r="EP26" s="6" t="s">
        <v>22</v>
      </c>
      <c r="EQ26" s="6" t="s">
        <v>22</v>
      </c>
      <c r="ER26" s="6" t="s">
        <v>22</v>
      </c>
      <c r="ES26" s="6" t="s">
        <v>22</v>
      </c>
      <c r="ET26" s="6" t="s">
        <v>22</v>
      </c>
      <c r="EU26" s="6" t="s">
        <v>22</v>
      </c>
      <c r="EV26" s="6" t="s">
        <v>22</v>
      </c>
      <c r="EW26" s="6" t="s">
        <v>22</v>
      </c>
      <c r="EX26" s="6" t="s">
        <v>22</v>
      </c>
      <c r="EY26" s="6" t="s">
        <v>22</v>
      </c>
      <c r="EZ26" s="6" t="s">
        <v>22</v>
      </c>
      <c r="FA26" s="6" t="s">
        <v>22</v>
      </c>
      <c r="FB26" s="6" t="s">
        <v>22</v>
      </c>
      <c r="FC26" s="6" t="s">
        <v>22</v>
      </c>
      <c r="FD26" s="6" t="s">
        <v>223</v>
      </c>
      <c r="FE26" s="6" t="s">
        <v>246</v>
      </c>
      <c r="FF26" s="6">
        <v>50</v>
      </c>
      <c r="FG26" s="6">
        <v>5</v>
      </c>
      <c r="FH26" s="6" t="s">
        <v>22</v>
      </c>
      <c r="FI26" s="6" t="s">
        <v>22</v>
      </c>
      <c r="FJ26" s="6" t="s">
        <v>22</v>
      </c>
      <c r="FK26" s="6">
        <v>0</v>
      </c>
      <c r="FL26" s="6">
        <v>1</v>
      </c>
      <c r="FM26" s="6">
        <v>0</v>
      </c>
      <c r="FN26" s="6">
        <v>0</v>
      </c>
      <c r="FO26" s="6">
        <v>0</v>
      </c>
      <c r="FP26" s="6">
        <v>0</v>
      </c>
      <c r="FQ26" s="6" t="s">
        <v>223</v>
      </c>
      <c r="FR26" s="6">
        <v>0</v>
      </c>
      <c r="FS26" s="6">
        <v>4</v>
      </c>
      <c r="FT26" s="6">
        <v>0</v>
      </c>
      <c r="FU26" s="6">
        <v>0</v>
      </c>
      <c r="FV26" s="6" t="s">
        <v>222</v>
      </c>
      <c r="FW26" s="6" t="s">
        <v>223</v>
      </c>
      <c r="FX26" s="6" t="s">
        <v>258</v>
      </c>
      <c r="FY26" s="6" t="s">
        <v>22</v>
      </c>
      <c r="FZ26" s="6" t="s">
        <v>22</v>
      </c>
      <c r="GA26" s="6" t="s">
        <v>22</v>
      </c>
      <c r="GB26" s="6" t="s">
        <v>22</v>
      </c>
      <c r="GC26" s="6" t="s">
        <v>258</v>
      </c>
      <c r="GD26" s="6" t="s">
        <v>373</v>
      </c>
      <c r="GE26" s="6" t="s">
        <v>22</v>
      </c>
      <c r="GF26" s="6" t="s">
        <v>22</v>
      </c>
      <c r="GG26" s="6" t="s">
        <v>260</v>
      </c>
      <c r="GH26" s="6" t="s">
        <v>235</v>
      </c>
      <c r="GI26" s="6" t="s">
        <v>22</v>
      </c>
      <c r="GJ26" s="6" t="s">
        <v>22</v>
      </c>
      <c r="GK26" s="6" t="s">
        <v>486</v>
      </c>
      <c r="GL26" s="6" t="s">
        <v>498</v>
      </c>
      <c r="GM26" s="6" t="s">
        <v>222</v>
      </c>
      <c r="GN26" s="6" t="s">
        <v>22</v>
      </c>
      <c r="GO26" s="6" t="s">
        <v>22</v>
      </c>
      <c r="GP26" s="6" t="s">
        <v>261</v>
      </c>
      <c r="GQ26" s="6">
        <v>1</v>
      </c>
      <c r="GR26" s="6">
        <v>1</v>
      </c>
      <c r="GS26" s="6">
        <v>1</v>
      </c>
      <c r="GT26" s="6">
        <v>0</v>
      </c>
      <c r="GU26" s="6">
        <v>1</v>
      </c>
      <c r="GV26" s="6">
        <v>0</v>
      </c>
      <c r="GW26" s="6">
        <v>0</v>
      </c>
      <c r="GX26" s="103" t="s">
        <v>229</v>
      </c>
    </row>
    <row r="27" spans="1:206">
      <c r="A27" s="102" t="s">
        <v>207</v>
      </c>
      <c r="B27" s="6">
        <v>26</v>
      </c>
      <c r="C27" s="6" t="s">
        <v>476</v>
      </c>
      <c r="D27" s="6" t="s">
        <v>1685</v>
      </c>
      <c r="E27" s="100">
        <v>44069</v>
      </c>
      <c r="F27" s="6" t="s">
        <v>3890</v>
      </c>
      <c r="G27" s="6">
        <v>0</v>
      </c>
      <c r="H27" s="6" t="s">
        <v>22</v>
      </c>
      <c r="I27" s="6" t="s">
        <v>22</v>
      </c>
      <c r="J27" s="6" t="s">
        <v>22</v>
      </c>
      <c r="K27" s="6" t="s">
        <v>22</v>
      </c>
      <c r="L27" s="6" t="s">
        <v>22</v>
      </c>
      <c r="M27" s="6" t="s">
        <v>22</v>
      </c>
      <c r="N27" s="6" t="s">
        <v>1686</v>
      </c>
      <c r="O27" s="7">
        <v>42</v>
      </c>
      <c r="P27" s="6">
        <v>52.161999999999999</v>
      </c>
      <c r="Q27" s="6">
        <f t="shared" si="0"/>
        <v>42.869366666666664</v>
      </c>
      <c r="R27" s="6" t="s">
        <v>22</v>
      </c>
      <c r="S27" s="6" t="s">
        <v>1687</v>
      </c>
      <c r="T27" s="6">
        <v>9</v>
      </c>
      <c r="U27" s="6">
        <v>29.385999999999999</v>
      </c>
      <c r="V27" s="6">
        <f t="shared" si="1"/>
        <v>9.4897666666666662</v>
      </c>
      <c r="W27" s="6" t="s">
        <v>41</v>
      </c>
      <c r="X27" s="6">
        <v>10</v>
      </c>
      <c r="Y27" s="6">
        <v>5</v>
      </c>
      <c r="Z27" s="101">
        <v>0.33333333333333331</v>
      </c>
      <c r="AA27" s="101">
        <v>0.37847222222222227</v>
      </c>
      <c r="AB27" s="101">
        <v>0.41666666666666669</v>
      </c>
      <c r="AC27" s="101">
        <f>(Tableau2[[#This Row],[heure_enq]]-Tableau2[[#This Row],[h_debut]])</f>
        <v>4.5138888888888951E-2</v>
      </c>
      <c r="AD27" s="101">
        <f>Tableau2[[#This Row],[h_fin]]-Tableau2[[#This Row],[h_debut]]</f>
        <v>8.333333333333337E-2</v>
      </c>
      <c r="AE27" s="101">
        <v>0.29166666666666669</v>
      </c>
      <c r="AF27" s="101">
        <v>0.54166666666666663</v>
      </c>
      <c r="AG27" s="6" t="s">
        <v>22</v>
      </c>
      <c r="AH27" s="6" t="s">
        <v>242</v>
      </c>
      <c r="AI27" s="6">
        <v>0</v>
      </c>
      <c r="AJ27" s="6" t="s">
        <v>2647</v>
      </c>
      <c r="AK27" s="6" t="s">
        <v>275</v>
      </c>
      <c r="AL27" s="6" t="s">
        <v>1669</v>
      </c>
      <c r="AM27" s="6">
        <v>1</v>
      </c>
      <c r="AN27" s="6">
        <v>0</v>
      </c>
      <c r="AO27" s="6">
        <v>0</v>
      </c>
      <c r="AP27" s="6">
        <v>0</v>
      </c>
      <c r="AQ27" s="6" t="s">
        <v>22</v>
      </c>
      <c r="AR27" s="6" t="s">
        <v>22</v>
      </c>
      <c r="AS27" s="6" t="s">
        <v>22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1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 t="s">
        <v>435</v>
      </c>
      <c r="BK27" s="6">
        <v>0</v>
      </c>
      <c r="BL27" s="6">
        <v>1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 t="s">
        <v>217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1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 t="s">
        <v>3690</v>
      </c>
      <c r="DB27" s="6" t="s">
        <v>348</v>
      </c>
      <c r="DC27" s="6" t="s">
        <v>243</v>
      </c>
      <c r="DD27" s="6">
        <v>50</v>
      </c>
      <c r="DE27" s="6" t="s">
        <v>220</v>
      </c>
      <c r="DF27" s="6" t="s">
        <v>1688</v>
      </c>
      <c r="DG27" s="6" t="s">
        <v>222</v>
      </c>
      <c r="DH27" s="6" t="s">
        <v>22</v>
      </c>
      <c r="DI27" s="6">
        <v>10</v>
      </c>
      <c r="DJ27" s="6">
        <v>50</v>
      </c>
      <c r="DK27" s="6">
        <v>15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1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1</v>
      </c>
      <c r="DZ27" s="6">
        <v>0</v>
      </c>
      <c r="EA27" s="6">
        <v>0</v>
      </c>
      <c r="EB27" s="6">
        <v>0</v>
      </c>
      <c r="EC27" s="6">
        <v>1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 t="s">
        <v>223</v>
      </c>
      <c r="EK27" s="6" t="s">
        <v>222</v>
      </c>
      <c r="EL27" s="6" t="s">
        <v>22</v>
      </c>
      <c r="EM27" s="6" t="s">
        <v>22</v>
      </c>
      <c r="EN27" s="6" t="s">
        <v>22</v>
      </c>
      <c r="EO27" s="6" t="s">
        <v>22</v>
      </c>
      <c r="EP27" s="6" t="s">
        <v>22</v>
      </c>
      <c r="EQ27" s="6" t="s">
        <v>22</v>
      </c>
      <c r="ER27" s="6" t="s">
        <v>22</v>
      </c>
      <c r="ES27" s="6" t="s">
        <v>22</v>
      </c>
      <c r="ET27" s="6" t="s">
        <v>22</v>
      </c>
      <c r="EU27" s="6" t="s">
        <v>22</v>
      </c>
      <c r="EV27" s="6" t="s">
        <v>22</v>
      </c>
      <c r="EW27" s="6" t="s">
        <v>22</v>
      </c>
      <c r="EX27" s="6" t="s">
        <v>22</v>
      </c>
      <c r="EY27" s="6" t="s">
        <v>22</v>
      </c>
      <c r="EZ27" s="6" t="s">
        <v>22</v>
      </c>
      <c r="FA27" s="6" t="s">
        <v>22</v>
      </c>
      <c r="FB27" s="6" t="s">
        <v>22</v>
      </c>
      <c r="FC27" s="6" t="s">
        <v>22</v>
      </c>
      <c r="FD27" s="6" t="s">
        <v>222</v>
      </c>
      <c r="FE27" s="6" t="s">
        <v>255</v>
      </c>
      <c r="FF27" s="6">
        <v>50</v>
      </c>
      <c r="FG27" s="6">
        <v>6</v>
      </c>
      <c r="FH27" s="6" t="s">
        <v>22</v>
      </c>
      <c r="FI27" s="6" t="s">
        <v>22</v>
      </c>
      <c r="FJ27" s="6" t="s">
        <v>22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1</v>
      </c>
      <c r="FQ27" s="6" t="s">
        <v>223</v>
      </c>
      <c r="FR27" s="6">
        <v>0</v>
      </c>
      <c r="FS27" s="6">
        <v>4</v>
      </c>
      <c r="FT27" s="6">
        <v>0</v>
      </c>
      <c r="FU27" s="6">
        <v>0</v>
      </c>
      <c r="FV27" s="6" t="s">
        <v>223</v>
      </c>
      <c r="FW27" s="6" t="s">
        <v>223</v>
      </c>
      <c r="FX27" s="6" t="s">
        <v>258</v>
      </c>
      <c r="FY27" s="6" t="s">
        <v>22</v>
      </c>
      <c r="FZ27" s="6" t="s">
        <v>22</v>
      </c>
      <c r="GA27" s="6" t="s">
        <v>22</v>
      </c>
      <c r="GB27" s="6" t="s">
        <v>22</v>
      </c>
      <c r="GC27" s="6" t="s">
        <v>258</v>
      </c>
      <c r="GD27" s="6" t="s">
        <v>259</v>
      </c>
      <c r="GE27" s="6" t="s">
        <v>22</v>
      </c>
      <c r="GF27" s="6" t="s">
        <v>22</v>
      </c>
      <c r="GG27" s="6" t="s">
        <v>260</v>
      </c>
      <c r="GH27" s="6" t="s">
        <v>235</v>
      </c>
      <c r="GI27" s="6" t="s">
        <v>22</v>
      </c>
      <c r="GJ27" s="6" t="s">
        <v>22</v>
      </c>
      <c r="GK27" s="6" t="s">
        <v>22</v>
      </c>
      <c r="GL27" s="6" t="s">
        <v>22</v>
      </c>
      <c r="GM27" s="6" t="s">
        <v>222</v>
      </c>
      <c r="GN27" s="6" t="s">
        <v>22</v>
      </c>
      <c r="GO27" s="6" t="s">
        <v>22</v>
      </c>
      <c r="GP27" s="6" t="s">
        <v>228</v>
      </c>
      <c r="GQ27" s="6">
        <v>1</v>
      </c>
      <c r="GR27" s="6">
        <v>1</v>
      </c>
      <c r="GS27" s="6">
        <v>1</v>
      </c>
      <c r="GT27" s="6">
        <v>0</v>
      </c>
      <c r="GU27" s="6">
        <v>1</v>
      </c>
      <c r="GV27" s="6">
        <v>0</v>
      </c>
      <c r="GW27" s="6">
        <v>0</v>
      </c>
      <c r="GX27" s="103" t="s">
        <v>229</v>
      </c>
    </row>
    <row r="28" spans="1:206">
      <c r="A28" s="102" t="s">
        <v>207</v>
      </c>
      <c r="B28" s="6">
        <v>27</v>
      </c>
      <c r="C28" s="6" t="s">
        <v>476</v>
      </c>
      <c r="D28" s="6" t="s">
        <v>499</v>
      </c>
      <c r="E28" s="100">
        <v>44069</v>
      </c>
      <c r="F28" s="6" t="s">
        <v>3890</v>
      </c>
      <c r="G28" s="6">
        <v>0</v>
      </c>
      <c r="H28" s="6" t="s">
        <v>22</v>
      </c>
      <c r="I28" s="6" t="s">
        <v>22</v>
      </c>
      <c r="J28" s="6" t="s">
        <v>22</v>
      </c>
      <c r="K28" s="6" t="s">
        <v>22</v>
      </c>
      <c r="L28" s="6" t="s">
        <v>22</v>
      </c>
      <c r="M28" s="6" t="s">
        <v>22</v>
      </c>
      <c r="N28" s="6" t="s">
        <v>500</v>
      </c>
      <c r="O28" s="7">
        <v>42</v>
      </c>
      <c r="P28" s="6">
        <v>53.765999999999998</v>
      </c>
      <c r="Q28" s="6">
        <f t="shared" si="0"/>
        <v>42.896099999999997</v>
      </c>
      <c r="R28" s="6" t="s">
        <v>22</v>
      </c>
      <c r="S28" s="6" t="s">
        <v>501</v>
      </c>
      <c r="T28" s="6">
        <v>9</v>
      </c>
      <c r="U28" s="6">
        <v>28.957000000000001</v>
      </c>
      <c r="V28" s="6">
        <f t="shared" si="1"/>
        <v>9.4826166666666669</v>
      </c>
      <c r="W28" s="6" t="s">
        <v>41</v>
      </c>
      <c r="X28" s="6">
        <v>10</v>
      </c>
      <c r="Y28" s="6">
        <v>3</v>
      </c>
      <c r="Z28" s="101">
        <v>0.3125</v>
      </c>
      <c r="AA28" s="101">
        <v>0.39583333333333331</v>
      </c>
      <c r="AB28" s="101">
        <v>0.5</v>
      </c>
      <c r="AC28" s="101">
        <f>(Tableau2[[#This Row],[heure_enq]]-Tableau2[[#This Row],[h_debut]])</f>
        <v>8.3333333333333315E-2</v>
      </c>
      <c r="AD28" s="101">
        <f>Tableau2[[#This Row],[h_fin]]-Tableau2[[#This Row],[h_debut]]</f>
        <v>0.1875</v>
      </c>
      <c r="AE28" s="101">
        <v>0.29166666666666669</v>
      </c>
      <c r="AF28" s="101">
        <v>0.54166666666666663</v>
      </c>
      <c r="AG28" s="6" t="s">
        <v>22</v>
      </c>
      <c r="AH28" s="6" t="s">
        <v>242</v>
      </c>
      <c r="AI28" s="6">
        <v>0</v>
      </c>
      <c r="AJ28" s="6" t="s">
        <v>280</v>
      </c>
      <c r="AK28" s="6" t="s">
        <v>281</v>
      </c>
      <c r="AL28" s="6" t="s">
        <v>419</v>
      </c>
      <c r="AM28" s="6">
        <v>0</v>
      </c>
      <c r="AN28" s="6">
        <v>0</v>
      </c>
      <c r="AO28" s="6">
        <v>1</v>
      </c>
      <c r="AP28" s="6">
        <v>1</v>
      </c>
      <c r="AQ28" s="6" t="s">
        <v>22</v>
      </c>
      <c r="AR28" s="6" t="s">
        <v>22</v>
      </c>
      <c r="AS28" s="6" t="s">
        <v>22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1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 t="s">
        <v>435</v>
      </c>
      <c r="BK28" s="6">
        <v>0</v>
      </c>
      <c r="BL28" s="6">
        <v>1</v>
      </c>
      <c r="BM28" s="6">
        <v>0</v>
      </c>
      <c r="BN28" s="6">
        <v>0</v>
      </c>
      <c r="BO28" s="6">
        <v>0</v>
      </c>
      <c r="BP28" s="6">
        <v>1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 t="s">
        <v>217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1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 t="s">
        <v>1608</v>
      </c>
      <c r="DB28" s="6" t="s">
        <v>218</v>
      </c>
      <c r="DC28" s="6" t="s">
        <v>243</v>
      </c>
      <c r="DD28" s="6">
        <v>50</v>
      </c>
      <c r="DE28" s="6" t="s">
        <v>220</v>
      </c>
      <c r="DF28" s="6" t="s">
        <v>502</v>
      </c>
      <c r="DG28" s="6" t="s">
        <v>222</v>
      </c>
      <c r="DH28" s="6" t="s">
        <v>22</v>
      </c>
      <c r="DI28" s="6">
        <v>14</v>
      </c>
      <c r="DJ28" s="6">
        <v>35</v>
      </c>
      <c r="DK28" s="6">
        <v>5</v>
      </c>
      <c r="DL28" s="6">
        <v>1</v>
      </c>
      <c r="DM28" s="6">
        <v>1</v>
      </c>
      <c r="DN28" s="6">
        <v>1</v>
      </c>
      <c r="DO28" s="6">
        <v>1</v>
      </c>
      <c r="DP28" s="6">
        <v>1</v>
      </c>
      <c r="DQ28" s="6">
        <v>1</v>
      </c>
      <c r="DR28" s="6">
        <v>1</v>
      </c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6">
        <v>1</v>
      </c>
      <c r="DY28" s="6">
        <v>0</v>
      </c>
      <c r="DZ28" s="6">
        <v>0</v>
      </c>
      <c r="EA28" s="6">
        <v>0</v>
      </c>
      <c r="EB28" s="6">
        <v>0</v>
      </c>
      <c r="EC28" s="6">
        <v>1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 t="s">
        <v>223</v>
      </c>
      <c r="EK28" s="6" t="s">
        <v>222</v>
      </c>
      <c r="EL28" s="6" t="s">
        <v>22</v>
      </c>
      <c r="EM28" s="6" t="s">
        <v>22</v>
      </c>
      <c r="EN28" s="6" t="s">
        <v>22</v>
      </c>
      <c r="EO28" s="6" t="s">
        <v>22</v>
      </c>
      <c r="EP28" s="6" t="s">
        <v>22</v>
      </c>
      <c r="EQ28" s="6" t="s">
        <v>22</v>
      </c>
      <c r="ER28" s="6" t="s">
        <v>22</v>
      </c>
      <c r="ES28" s="6" t="s">
        <v>22</v>
      </c>
      <c r="ET28" s="6" t="s">
        <v>22</v>
      </c>
      <c r="EU28" s="6" t="s">
        <v>22</v>
      </c>
      <c r="EV28" s="6" t="s">
        <v>22</v>
      </c>
      <c r="EW28" s="6" t="s">
        <v>22</v>
      </c>
      <c r="EX28" s="6" t="s">
        <v>22</v>
      </c>
      <c r="EY28" s="6" t="s">
        <v>22</v>
      </c>
      <c r="EZ28" s="6" t="s">
        <v>22</v>
      </c>
      <c r="FA28" s="6" t="s">
        <v>22</v>
      </c>
      <c r="FB28" s="6" t="s">
        <v>22</v>
      </c>
      <c r="FC28" s="6" t="s">
        <v>22</v>
      </c>
      <c r="FD28" s="6" t="s">
        <v>223</v>
      </c>
      <c r="FE28" s="6" t="s">
        <v>246</v>
      </c>
      <c r="FF28" s="6">
        <v>115</v>
      </c>
      <c r="FG28" s="6">
        <v>5.65</v>
      </c>
      <c r="FH28" s="6" t="s">
        <v>22</v>
      </c>
      <c r="FI28" s="6" t="s">
        <v>22</v>
      </c>
      <c r="FJ28" s="6" t="s">
        <v>22</v>
      </c>
      <c r="FK28" s="6">
        <v>1</v>
      </c>
      <c r="FL28" s="6">
        <v>1</v>
      </c>
      <c r="FM28" s="6">
        <v>0</v>
      </c>
      <c r="FN28" s="6">
        <v>0</v>
      </c>
      <c r="FO28" s="6">
        <v>0</v>
      </c>
      <c r="FP28" s="6">
        <v>0</v>
      </c>
      <c r="FQ28" s="6" t="s">
        <v>223</v>
      </c>
      <c r="FR28" s="6">
        <v>0</v>
      </c>
      <c r="FS28" s="6">
        <v>3</v>
      </c>
      <c r="FT28" s="6">
        <v>0</v>
      </c>
      <c r="FU28" s="6">
        <v>0</v>
      </c>
      <c r="FV28" s="6" t="s">
        <v>223</v>
      </c>
      <c r="FW28" s="6" t="s">
        <v>223</v>
      </c>
      <c r="FX28" s="6" t="s">
        <v>258</v>
      </c>
      <c r="FY28" s="6" t="s">
        <v>22</v>
      </c>
      <c r="FZ28" s="6" t="s">
        <v>22</v>
      </c>
      <c r="GA28" s="6" t="s">
        <v>22</v>
      </c>
      <c r="GB28" s="6" t="s">
        <v>22</v>
      </c>
      <c r="GC28" s="6" t="s">
        <v>258</v>
      </c>
      <c r="GD28" s="6" t="s">
        <v>259</v>
      </c>
      <c r="GE28" s="6" t="s">
        <v>22</v>
      </c>
      <c r="GF28" s="6" t="s">
        <v>22</v>
      </c>
      <c r="GG28" s="6" t="s">
        <v>260</v>
      </c>
      <c r="GH28" s="6" t="s">
        <v>503</v>
      </c>
      <c r="GI28" s="6" t="s">
        <v>22</v>
      </c>
      <c r="GJ28" s="6" t="s">
        <v>22</v>
      </c>
      <c r="GK28" s="6" t="s">
        <v>22</v>
      </c>
      <c r="GL28" s="6" t="s">
        <v>22</v>
      </c>
      <c r="GM28" s="6" t="s">
        <v>222</v>
      </c>
      <c r="GN28" s="6" t="s">
        <v>22</v>
      </c>
      <c r="GO28" s="6" t="s">
        <v>22</v>
      </c>
      <c r="GP28" s="6" t="s">
        <v>228</v>
      </c>
      <c r="GQ28" s="6">
        <v>1</v>
      </c>
      <c r="GR28" s="6">
        <v>1</v>
      </c>
      <c r="GS28" s="6">
        <v>1</v>
      </c>
      <c r="GT28" s="6">
        <v>0</v>
      </c>
      <c r="GU28" s="6">
        <v>1</v>
      </c>
      <c r="GV28" s="6">
        <v>0</v>
      </c>
      <c r="GW28" s="6">
        <v>0</v>
      </c>
      <c r="GX28" s="103" t="s">
        <v>270</v>
      </c>
    </row>
    <row r="29" spans="1:206">
      <c r="A29" s="102" t="s">
        <v>207</v>
      </c>
      <c r="B29" s="6">
        <v>28</v>
      </c>
      <c r="C29" s="6" t="s">
        <v>262</v>
      </c>
      <c r="D29" s="6" t="s">
        <v>504</v>
      </c>
      <c r="E29" s="100">
        <v>44071</v>
      </c>
      <c r="F29" s="6" t="s">
        <v>3890</v>
      </c>
      <c r="G29" s="6">
        <v>1</v>
      </c>
      <c r="H29" s="6" t="s">
        <v>22</v>
      </c>
      <c r="I29" s="6">
        <v>0</v>
      </c>
      <c r="J29" s="6" t="s">
        <v>264</v>
      </c>
      <c r="K29" s="6" t="s">
        <v>22</v>
      </c>
      <c r="L29" s="6" t="s">
        <v>22</v>
      </c>
      <c r="M29" s="6" t="s">
        <v>22</v>
      </c>
      <c r="N29" s="6" t="s">
        <v>505</v>
      </c>
      <c r="O29" s="7">
        <v>42</v>
      </c>
      <c r="P29" s="6">
        <v>42.652000000000001</v>
      </c>
      <c r="Q29" s="6">
        <f t="shared" si="0"/>
        <v>42.710866666666668</v>
      </c>
      <c r="R29" s="6" t="s">
        <v>22</v>
      </c>
      <c r="S29" s="6" t="s">
        <v>506</v>
      </c>
      <c r="T29" s="6">
        <v>9</v>
      </c>
      <c r="U29" s="6">
        <v>27.315999999999999</v>
      </c>
      <c r="V29" s="6">
        <f t="shared" si="1"/>
        <v>9.4552666666666667</v>
      </c>
      <c r="W29" s="6" t="s">
        <v>39</v>
      </c>
      <c r="X29" s="6">
        <v>2.5</v>
      </c>
      <c r="Y29" s="6">
        <v>1</v>
      </c>
      <c r="Z29" s="101">
        <v>0.25</v>
      </c>
      <c r="AA29" s="101">
        <v>0.2951388888888889</v>
      </c>
      <c r="AB29" s="101">
        <v>0.41666666666666669</v>
      </c>
      <c r="AC29" s="101">
        <f>(Tableau2[[#This Row],[heure_enq]]-Tableau2[[#This Row],[h_debut]])</f>
        <v>4.5138888888888895E-2</v>
      </c>
      <c r="AD29" s="101">
        <f>Tableau2[[#This Row],[h_fin]]-Tableau2[[#This Row],[h_debut]]</f>
        <v>0.16666666666666669</v>
      </c>
      <c r="AE29" s="101">
        <v>0.29166666666666669</v>
      </c>
      <c r="AF29" s="101">
        <v>0.54166666666666663</v>
      </c>
      <c r="AG29" s="6" t="s">
        <v>22</v>
      </c>
      <c r="AH29" s="6" t="s">
        <v>234</v>
      </c>
      <c r="AI29" s="6">
        <v>0</v>
      </c>
      <c r="AJ29" s="6" t="s">
        <v>402</v>
      </c>
      <c r="AK29" s="6" t="s">
        <v>403</v>
      </c>
      <c r="AL29" s="6" t="s">
        <v>419</v>
      </c>
      <c r="AM29" s="6">
        <v>1</v>
      </c>
      <c r="AN29" s="6">
        <v>0</v>
      </c>
      <c r="AO29" s="6">
        <v>0</v>
      </c>
      <c r="AP29" s="6">
        <v>0</v>
      </c>
      <c r="AQ29" s="6" t="s">
        <v>22</v>
      </c>
      <c r="AR29" s="6" t="s">
        <v>22</v>
      </c>
      <c r="AS29" s="6" t="s">
        <v>22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1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 t="s">
        <v>235</v>
      </c>
      <c r="BK29" s="6">
        <v>0</v>
      </c>
      <c r="BL29" s="6">
        <v>1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 t="s">
        <v>217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 t="s">
        <v>22</v>
      </c>
      <c r="DB29" s="6" t="s">
        <v>218</v>
      </c>
      <c r="DC29" s="6" t="s">
        <v>219</v>
      </c>
      <c r="DD29" s="6">
        <v>45</v>
      </c>
      <c r="DE29" s="6" t="s">
        <v>443</v>
      </c>
      <c r="DF29" s="6" t="s">
        <v>444</v>
      </c>
      <c r="DG29" s="6" t="s">
        <v>222</v>
      </c>
      <c r="DH29" s="6" t="s">
        <v>22</v>
      </c>
      <c r="DI29" s="6">
        <v>10</v>
      </c>
      <c r="DJ29" s="6">
        <v>30</v>
      </c>
      <c r="DK29" s="6">
        <v>15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1</v>
      </c>
      <c r="DR29" s="6">
        <v>1</v>
      </c>
      <c r="DS29" s="6">
        <v>1</v>
      </c>
      <c r="DT29" s="6">
        <v>1</v>
      </c>
      <c r="DU29" s="6">
        <v>1</v>
      </c>
      <c r="DV29" s="6">
        <v>0</v>
      </c>
      <c r="DW29" s="6">
        <v>0</v>
      </c>
      <c r="DX29" s="6">
        <v>1</v>
      </c>
      <c r="DY29" s="6">
        <v>0</v>
      </c>
      <c r="DZ29" s="6">
        <v>0</v>
      </c>
      <c r="EA29" s="6">
        <v>0</v>
      </c>
      <c r="EB29" s="6">
        <v>0</v>
      </c>
      <c r="EC29" s="6">
        <v>1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 t="s">
        <v>223</v>
      </c>
      <c r="EK29" s="6" t="s">
        <v>222</v>
      </c>
      <c r="EL29" s="6" t="s">
        <v>22</v>
      </c>
      <c r="EM29" s="6" t="s">
        <v>22</v>
      </c>
      <c r="EN29" s="6" t="s">
        <v>22</v>
      </c>
      <c r="EO29" s="6" t="s">
        <v>22</v>
      </c>
      <c r="EP29" s="6" t="s">
        <v>22</v>
      </c>
      <c r="EQ29" s="6" t="s">
        <v>22</v>
      </c>
      <c r="ER29" s="6" t="s">
        <v>22</v>
      </c>
      <c r="ES29" s="6" t="s">
        <v>22</v>
      </c>
      <c r="ET29" s="6" t="s">
        <v>22</v>
      </c>
      <c r="EU29" s="6" t="s">
        <v>22</v>
      </c>
      <c r="EV29" s="6" t="s">
        <v>22</v>
      </c>
      <c r="EW29" s="6" t="s">
        <v>22</v>
      </c>
      <c r="EX29" s="6" t="s">
        <v>22</v>
      </c>
      <c r="EY29" s="6" t="s">
        <v>22</v>
      </c>
      <c r="EZ29" s="6" t="s">
        <v>22</v>
      </c>
      <c r="FA29" s="6" t="s">
        <v>22</v>
      </c>
      <c r="FB29" s="6" t="s">
        <v>22</v>
      </c>
      <c r="FC29" s="6" t="s">
        <v>22</v>
      </c>
      <c r="FD29" s="6" t="s">
        <v>222</v>
      </c>
      <c r="FE29" s="6" t="s">
        <v>22</v>
      </c>
      <c r="FF29" s="6" t="s">
        <v>22</v>
      </c>
      <c r="FG29" s="6" t="s">
        <v>22</v>
      </c>
      <c r="FH29" s="6" t="s">
        <v>22</v>
      </c>
      <c r="FI29" s="6" t="s">
        <v>22</v>
      </c>
      <c r="FJ29" s="6" t="s">
        <v>22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 t="s">
        <v>22</v>
      </c>
      <c r="FR29" s="6">
        <v>1</v>
      </c>
      <c r="FS29" s="6">
        <v>0</v>
      </c>
      <c r="FT29" s="6">
        <v>0</v>
      </c>
      <c r="FU29" s="6">
        <v>0</v>
      </c>
      <c r="FV29" s="6" t="s">
        <v>222</v>
      </c>
      <c r="FW29" s="6" t="s">
        <v>222</v>
      </c>
      <c r="FX29" s="6" t="s">
        <v>269</v>
      </c>
      <c r="FY29" s="6" t="s">
        <v>22</v>
      </c>
      <c r="FZ29" s="6" t="s">
        <v>22</v>
      </c>
      <c r="GA29" s="6" t="s">
        <v>22</v>
      </c>
      <c r="GB29" s="6" t="s">
        <v>22</v>
      </c>
      <c r="GC29" s="6" t="s">
        <v>269</v>
      </c>
      <c r="GD29" s="6" t="s">
        <v>259</v>
      </c>
      <c r="GE29" s="6" t="s">
        <v>22</v>
      </c>
      <c r="GF29" s="6" t="s">
        <v>22</v>
      </c>
      <c r="GG29" s="6" t="s">
        <v>260</v>
      </c>
      <c r="GH29" s="6" t="s">
        <v>235</v>
      </c>
      <c r="GI29" s="6" t="s">
        <v>22</v>
      </c>
      <c r="GJ29" s="6" t="s">
        <v>22</v>
      </c>
      <c r="GK29" s="6" t="s">
        <v>22</v>
      </c>
      <c r="GL29" s="6" t="s">
        <v>22</v>
      </c>
      <c r="GM29" s="6" t="s">
        <v>222</v>
      </c>
      <c r="GN29" s="6" t="s">
        <v>22</v>
      </c>
      <c r="GO29" s="6" t="s">
        <v>22</v>
      </c>
      <c r="GP29" s="6" t="s">
        <v>261</v>
      </c>
      <c r="GQ29" s="6">
        <v>1</v>
      </c>
      <c r="GR29" s="6">
        <v>1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103" t="s">
        <v>270</v>
      </c>
    </row>
    <row r="30" spans="1:206">
      <c r="A30" s="102" t="s">
        <v>207</v>
      </c>
      <c r="B30" s="6">
        <v>29</v>
      </c>
      <c r="C30" s="6" t="s">
        <v>262</v>
      </c>
      <c r="D30" s="6" t="s">
        <v>507</v>
      </c>
      <c r="E30" s="100">
        <v>44071</v>
      </c>
      <c r="F30" s="6" t="s">
        <v>3890</v>
      </c>
      <c r="G30" s="6">
        <v>1</v>
      </c>
      <c r="H30" s="6" t="s">
        <v>22</v>
      </c>
      <c r="I30" s="6">
        <v>0</v>
      </c>
      <c r="J30" s="6" t="s">
        <v>264</v>
      </c>
      <c r="K30" s="6" t="s">
        <v>22</v>
      </c>
      <c r="L30" s="6" t="s">
        <v>22</v>
      </c>
      <c r="M30" s="6" t="s">
        <v>22</v>
      </c>
      <c r="N30" s="6" t="s">
        <v>508</v>
      </c>
      <c r="O30" s="7">
        <v>42</v>
      </c>
      <c r="P30" s="6">
        <v>42.621000000000002</v>
      </c>
      <c r="Q30" s="6">
        <f t="shared" si="0"/>
        <v>42.710349999999998</v>
      </c>
      <c r="R30" s="6" t="s">
        <v>22</v>
      </c>
      <c r="S30" s="6" t="s">
        <v>509</v>
      </c>
      <c r="T30" s="6">
        <v>9</v>
      </c>
      <c r="U30" s="6">
        <v>27.324999999999999</v>
      </c>
      <c r="V30" s="6">
        <f t="shared" si="1"/>
        <v>9.4554166666666664</v>
      </c>
      <c r="W30" s="6" t="s">
        <v>39</v>
      </c>
      <c r="X30" s="6">
        <v>2.5</v>
      </c>
      <c r="Y30" s="6">
        <v>1</v>
      </c>
      <c r="Z30" s="101">
        <v>0.29166666666666669</v>
      </c>
      <c r="AA30" s="101">
        <v>0.30208333333333331</v>
      </c>
      <c r="AB30" s="101">
        <v>0.375</v>
      </c>
      <c r="AC30" s="101">
        <f>(Tableau2[[#This Row],[heure_enq]]-Tableau2[[#This Row],[h_debut]])</f>
        <v>1.041666666666663E-2</v>
      </c>
      <c r="AD30" s="101">
        <f>Tableau2[[#This Row],[h_fin]]-Tableau2[[#This Row],[h_debut]]</f>
        <v>8.3333333333333315E-2</v>
      </c>
      <c r="AE30" s="101">
        <v>0.29166666666666669</v>
      </c>
      <c r="AF30" s="101">
        <v>0.54166666666666663</v>
      </c>
      <c r="AG30" s="6" t="s">
        <v>22</v>
      </c>
      <c r="AH30" s="6" t="s">
        <v>234</v>
      </c>
      <c r="AI30" s="6">
        <v>0</v>
      </c>
      <c r="AJ30" s="6" t="s">
        <v>402</v>
      </c>
      <c r="AK30" s="6" t="s">
        <v>403</v>
      </c>
      <c r="AL30" s="6" t="s">
        <v>419</v>
      </c>
      <c r="AM30" s="6">
        <v>1</v>
      </c>
      <c r="AN30" s="6">
        <v>0</v>
      </c>
      <c r="AO30" s="6">
        <v>0</v>
      </c>
      <c r="AP30" s="6">
        <v>0</v>
      </c>
      <c r="AQ30" s="6" t="s">
        <v>22</v>
      </c>
      <c r="AR30" s="6" t="s">
        <v>22</v>
      </c>
      <c r="AS30" s="6" t="s">
        <v>22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1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 t="s">
        <v>235</v>
      </c>
      <c r="BK30" s="6">
        <v>0</v>
      </c>
      <c r="BL30" s="6">
        <v>1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1</v>
      </c>
      <c r="BU30" s="6">
        <v>0</v>
      </c>
      <c r="BV30" s="6" t="s">
        <v>2126</v>
      </c>
      <c r="BW30" s="6" t="s">
        <v>217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 t="s">
        <v>22</v>
      </c>
      <c r="DB30" s="6" t="s">
        <v>218</v>
      </c>
      <c r="DC30" s="6" t="s">
        <v>243</v>
      </c>
      <c r="DD30" s="6">
        <v>50</v>
      </c>
      <c r="DE30" s="6" t="s">
        <v>244</v>
      </c>
      <c r="DF30" s="6" t="s">
        <v>245</v>
      </c>
      <c r="DG30" s="6" t="s">
        <v>222</v>
      </c>
      <c r="DH30" s="6" t="s">
        <v>22</v>
      </c>
      <c r="DI30" s="6" t="s">
        <v>22</v>
      </c>
      <c r="DJ30" s="6" t="s">
        <v>22</v>
      </c>
      <c r="DK30" s="6">
        <v>15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1</v>
      </c>
      <c r="DS30" s="6">
        <v>1</v>
      </c>
      <c r="DT30" s="6">
        <v>1</v>
      </c>
      <c r="DU30" s="6">
        <v>0</v>
      </c>
      <c r="DV30" s="6">
        <v>0</v>
      </c>
      <c r="DW30" s="6">
        <v>0</v>
      </c>
      <c r="DX30" s="6">
        <v>1</v>
      </c>
      <c r="DY30" s="6">
        <v>0</v>
      </c>
      <c r="DZ30" s="6">
        <v>0</v>
      </c>
      <c r="EA30" s="6">
        <v>0</v>
      </c>
      <c r="EB30" s="6">
        <v>0</v>
      </c>
      <c r="EC30" s="6">
        <v>1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 t="s">
        <v>223</v>
      </c>
      <c r="EK30" s="6" t="s">
        <v>222</v>
      </c>
      <c r="EL30" s="6" t="s">
        <v>22</v>
      </c>
      <c r="EM30" s="6" t="s">
        <v>22</v>
      </c>
      <c r="EN30" s="6" t="s">
        <v>22</v>
      </c>
      <c r="EO30" s="6" t="s">
        <v>22</v>
      </c>
      <c r="EP30" s="6" t="s">
        <v>22</v>
      </c>
      <c r="EQ30" s="6" t="s">
        <v>22</v>
      </c>
      <c r="ER30" s="6" t="s">
        <v>22</v>
      </c>
      <c r="ES30" s="6" t="s">
        <v>22</v>
      </c>
      <c r="ET30" s="6" t="s">
        <v>22</v>
      </c>
      <c r="EU30" s="6" t="s">
        <v>22</v>
      </c>
      <c r="EV30" s="6" t="s">
        <v>22</v>
      </c>
      <c r="EW30" s="6" t="s">
        <v>22</v>
      </c>
      <c r="EX30" s="6" t="s">
        <v>22</v>
      </c>
      <c r="EY30" s="6" t="s">
        <v>22</v>
      </c>
      <c r="EZ30" s="6" t="s">
        <v>22</v>
      </c>
      <c r="FA30" s="6" t="s">
        <v>22</v>
      </c>
      <c r="FB30" s="6" t="s">
        <v>22</v>
      </c>
      <c r="FC30" s="6" t="s">
        <v>22</v>
      </c>
      <c r="FD30" s="6" t="s">
        <v>222</v>
      </c>
      <c r="FE30" s="6" t="s">
        <v>22</v>
      </c>
      <c r="FF30" s="6" t="s">
        <v>22</v>
      </c>
      <c r="FG30" s="6" t="s">
        <v>22</v>
      </c>
      <c r="FH30" s="6" t="s">
        <v>22</v>
      </c>
      <c r="FI30" s="6" t="s">
        <v>22</v>
      </c>
      <c r="FJ30" s="6" t="s">
        <v>22</v>
      </c>
      <c r="FK30" s="6">
        <v>0</v>
      </c>
      <c r="FL30" s="6">
        <v>0</v>
      </c>
      <c r="FM30" s="6">
        <v>0</v>
      </c>
      <c r="FN30" s="6">
        <v>0</v>
      </c>
      <c r="FO30" s="6">
        <v>0</v>
      </c>
      <c r="FP30" s="6">
        <v>0</v>
      </c>
      <c r="FQ30" s="6" t="s">
        <v>22</v>
      </c>
      <c r="FR30" s="6">
        <v>1</v>
      </c>
      <c r="FS30" s="6">
        <v>0</v>
      </c>
      <c r="FT30" s="6">
        <v>0</v>
      </c>
      <c r="FU30" s="6">
        <v>0</v>
      </c>
      <c r="FV30" s="6" t="s">
        <v>222</v>
      </c>
      <c r="FW30" s="6" t="s">
        <v>223</v>
      </c>
      <c r="FX30" s="6" t="s">
        <v>258</v>
      </c>
      <c r="FY30" s="6" t="s">
        <v>22</v>
      </c>
      <c r="FZ30" s="6" t="s">
        <v>22</v>
      </c>
      <c r="GA30" s="6" t="s">
        <v>22</v>
      </c>
      <c r="GB30" s="6" t="s">
        <v>22</v>
      </c>
      <c r="GC30" s="6" t="s">
        <v>258</v>
      </c>
      <c r="GD30" s="6" t="s">
        <v>259</v>
      </c>
      <c r="GE30" s="6" t="s">
        <v>22</v>
      </c>
      <c r="GF30" s="6" t="s">
        <v>22</v>
      </c>
      <c r="GG30" s="6" t="s">
        <v>260</v>
      </c>
      <c r="GH30" s="6" t="s">
        <v>235</v>
      </c>
      <c r="GI30" s="6" t="s">
        <v>22</v>
      </c>
      <c r="GJ30" s="6" t="s">
        <v>22</v>
      </c>
      <c r="GK30" s="6" t="s">
        <v>22</v>
      </c>
      <c r="GL30" s="6" t="s">
        <v>22</v>
      </c>
      <c r="GM30" s="6" t="s">
        <v>222</v>
      </c>
      <c r="GN30" s="6" t="s">
        <v>22</v>
      </c>
      <c r="GO30" s="6" t="s">
        <v>22</v>
      </c>
      <c r="GP30" s="6" t="s">
        <v>226</v>
      </c>
      <c r="GQ30" s="6">
        <v>0</v>
      </c>
      <c r="GR30" s="6">
        <v>1</v>
      </c>
      <c r="GS30" s="6">
        <v>0</v>
      </c>
      <c r="GT30" s="6">
        <v>0</v>
      </c>
      <c r="GU30" s="6">
        <v>0</v>
      </c>
      <c r="GV30" s="6">
        <v>0</v>
      </c>
      <c r="GW30" s="6">
        <v>1</v>
      </c>
      <c r="GX30" s="103" t="s">
        <v>270</v>
      </c>
    </row>
    <row r="31" spans="1:206">
      <c r="A31" s="102" t="s">
        <v>207</v>
      </c>
      <c r="B31" s="6">
        <v>30</v>
      </c>
      <c r="C31" s="6" t="s">
        <v>262</v>
      </c>
      <c r="D31" s="6" t="s">
        <v>263</v>
      </c>
      <c r="E31" s="100">
        <v>44071</v>
      </c>
      <c r="F31" s="6" t="s">
        <v>3890</v>
      </c>
      <c r="G31" s="6">
        <v>1</v>
      </c>
      <c r="H31" s="6" t="s">
        <v>22</v>
      </c>
      <c r="I31" s="6">
        <v>0</v>
      </c>
      <c r="J31" s="6" t="s">
        <v>264</v>
      </c>
      <c r="K31" s="6" t="s">
        <v>22</v>
      </c>
      <c r="L31" s="6" t="s">
        <v>22</v>
      </c>
      <c r="M31" s="6" t="s">
        <v>22</v>
      </c>
      <c r="N31" s="6" t="s">
        <v>265</v>
      </c>
      <c r="O31" s="7">
        <v>42</v>
      </c>
      <c r="P31" s="6">
        <v>46.658000000000001</v>
      </c>
      <c r="Q31" s="6">
        <f t="shared" si="0"/>
        <v>42.777633333333334</v>
      </c>
      <c r="R31" s="6" t="s">
        <v>22</v>
      </c>
      <c r="S31" s="6" t="s">
        <v>266</v>
      </c>
      <c r="T31" s="6">
        <v>9</v>
      </c>
      <c r="U31" s="6">
        <v>28.7</v>
      </c>
      <c r="V31" s="6">
        <f t="shared" si="1"/>
        <v>9.4783333333333335</v>
      </c>
      <c r="W31" s="6" t="s">
        <v>39</v>
      </c>
      <c r="X31" s="6">
        <v>2.5</v>
      </c>
      <c r="Y31" s="6">
        <v>1</v>
      </c>
      <c r="Z31" s="101">
        <v>0.29166666666666669</v>
      </c>
      <c r="AA31" s="101">
        <v>0.3125</v>
      </c>
      <c r="AB31" s="101">
        <v>0.41666666666666669</v>
      </c>
      <c r="AC31" s="101">
        <f>(Tableau2[[#This Row],[heure_enq]]-Tableau2[[#This Row],[h_debut]])</f>
        <v>2.0833333333333315E-2</v>
      </c>
      <c r="AD31" s="101">
        <f>Tableau2[[#This Row],[h_fin]]-Tableau2[[#This Row],[h_debut]]</f>
        <v>0.125</v>
      </c>
      <c r="AE31" s="101">
        <v>0.29166666666666669</v>
      </c>
      <c r="AF31" s="101">
        <v>0.54166666666666663</v>
      </c>
      <c r="AG31" s="6" t="s">
        <v>22</v>
      </c>
      <c r="AH31" s="6" t="s">
        <v>234</v>
      </c>
      <c r="AI31" s="6">
        <v>0</v>
      </c>
      <c r="AJ31" s="6" t="s">
        <v>267</v>
      </c>
      <c r="AK31" s="6" t="s">
        <v>268</v>
      </c>
      <c r="AL31" s="6" t="s">
        <v>216</v>
      </c>
      <c r="AM31" s="6">
        <v>1</v>
      </c>
      <c r="AN31" s="6">
        <v>0</v>
      </c>
      <c r="AO31" s="6">
        <v>0</v>
      </c>
      <c r="AP31" s="6">
        <v>0</v>
      </c>
      <c r="AQ31" s="6" t="s">
        <v>22</v>
      </c>
      <c r="AR31" s="6" t="s">
        <v>22</v>
      </c>
      <c r="AS31" s="6" t="s">
        <v>22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1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 t="s">
        <v>235</v>
      </c>
      <c r="BK31" s="6">
        <v>0</v>
      </c>
      <c r="BL31" s="6">
        <v>1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 t="s">
        <v>217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 t="s">
        <v>22</v>
      </c>
      <c r="DB31" s="6" t="s">
        <v>218</v>
      </c>
      <c r="DC31" s="6" t="s">
        <v>243</v>
      </c>
      <c r="DD31" s="6">
        <v>50</v>
      </c>
      <c r="DE31" s="6" t="s">
        <v>244</v>
      </c>
      <c r="DF31" s="6" t="s">
        <v>245</v>
      </c>
      <c r="DG31" s="6" t="s">
        <v>222</v>
      </c>
      <c r="DH31" s="6" t="s">
        <v>22</v>
      </c>
      <c r="DI31" s="6">
        <v>15</v>
      </c>
      <c r="DJ31" s="6" t="s">
        <v>22</v>
      </c>
      <c r="DK31" s="6">
        <v>5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1</v>
      </c>
      <c r="DT31" s="6">
        <v>0</v>
      </c>
      <c r="DU31" s="6">
        <v>0</v>
      </c>
      <c r="DV31" s="6">
        <v>0</v>
      </c>
      <c r="DW31" s="6">
        <v>0</v>
      </c>
      <c r="DX31" s="6">
        <v>1</v>
      </c>
      <c r="DY31" s="6">
        <v>0</v>
      </c>
      <c r="DZ31" s="6">
        <v>0</v>
      </c>
      <c r="EA31" s="6">
        <v>0</v>
      </c>
      <c r="EB31" s="6">
        <v>0</v>
      </c>
      <c r="EC31" s="6">
        <v>1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 t="s">
        <v>223</v>
      </c>
      <c r="EK31" s="6" t="s">
        <v>222</v>
      </c>
      <c r="EL31" s="6" t="s">
        <v>22</v>
      </c>
      <c r="EM31" s="6" t="s">
        <v>22</v>
      </c>
      <c r="EN31" s="6" t="s">
        <v>22</v>
      </c>
      <c r="EO31" s="6" t="s">
        <v>22</v>
      </c>
      <c r="EP31" s="6" t="s">
        <v>22</v>
      </c>
      <c r="EQ31" s="6" t="s">
        <v>22</v>
      </c>
      <c r="ER31" s="6" t="s">
        <v>22</v>
      </c>
      <c r="ES31" s="6" t="s">
        <v>22</v>
      </c>
      <c r="ET31" s="6" t="s">
        <v>22</v>
      </c>
      <c r="EU31" s="6" t="s">
        <v>22</v>
      </c>
      <c r="EV31" s="6" t="s">
        <v>22</v>
      </c>
      <c r="EW31" s="6" t="s">
        <v>22</v>
      </c>
      <c r="EX31" s="6" t="s">
        <v>22</v>
      </c>
      <c r="EY31" s="6" t="s">
        <v>22</v>
      </c>
      <c r="EZ31" s="6" t="s">
        <v>22</v>
      </c>
      <c r="FA31" s="6" t="s">
        <v>22</v>
      </c>
      <c r="FB31" s="6" t="s">
        <v>22</v>
      </c>
      <c r="FC31" s="6" t="s">
        <v>22</v>
      </c>
      <c r="FD31" s="6" t="s">
        <v>222</v>
      </c>
      <c r="FE31" s="6" t="s">
        <v>22</v>
      </c>
      <c r="FF31" s="6" t="s">
        <v>22</v>
      </c>
      <c r="FG31" s="6" t="s">
        <v>22</v>
      </c>
      <c r="FH31" s="6" t="s">
        <v>22</v>
      </c>
      <c r="FI31" s="6" t="s">
        <v>22</v>
      </c>
      <c r="FJ31" s="6" t="s">
        <v>22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 t="s">
        <v>22</v>
      </c>
      <c r="FR31" s="6">
        <v>1</v>
      </c>
      <c r="FS31" s="6">
        <v>0</v>
      </c>
      <c r="FT31" s="6">
        <v>0</v>
      </c>
      <c r="FU31" s="6">
        <v>0</v>
      </c>
      <c r="FV31" s="6" t="s">
        <v>222</v>
      </c>
      <c r="FW31" s="6" t="s">
        <v>222</v>
      </c>
      <c r="FX31" s="6" t="s">
        <v>269</v>
      </c>
      <c r="FY31" s="6" t="s">
        <v>22</v>
      </c>
      <c r="FZ31" s="6" t="s">
        <v>22</v>
      </c>
      <c r="GA31" s="6" t="s">
        <v>22</v>
      </c>
      <c r="GB31" s="6" t="s">
        <v>22</v>
      </c>
      <c r="GC31" s="6" t="s">
        <v>269</v>
      </c>
      <c r="GD31" s="6" t="s">
        <v>226</v>
      </c>
      <c r="GE31" s="6" t="s">
        <v>22</v>
      </c>
      <c r="GF31" s="6" t="s">
        <v>22</v>
      </c>
      <c r="GG31" s="6" t="s">
        <v>227</v>
      </c>
      <c r="GH31" s="6" t="s">
        <v>22</v>
      </c>
      <c r="GI31" s="6" t="s">
        <v>22</v>
      </c>
      <c r="GJ31" s="6" t="s">
        <v>22</v>
      </c>
      <c r="GK31" s="6" t="s">
        <v>22</v>
      </c>
      <c r="GL31" s="6" t="s">
        <v>22</v>
      </c>
      <c r="GM31" s="6" t="s">
        <v>222</v>
      </c>
      <c r="GN31" s="6" t="s">
        <v>22</v>
      </c>
      <c r="GO31" s="6" t="s">
        <v>22</v>
      </c>
      <c r="GP31" s="6" t="s">
        <v>261</v>
      </c>
      <c r="GQ31" s="6">
        <v>1</v>
      </c>
      <c r="GR31" s="6">
        <v>1</v>
      </c>
      <c r="GS31" s="6">
        <v>0</v>
      </c>
      <c r="GT31" s="6">
        <v>0</v>
      </c>
      <c r="GU31" s="6">
        <v>0</v>
      </c>
      <c r="GV31" s="6">
        <v>0</v>
      </c>
      <c r="GW31" s="6">
        <v>1</v>
      </c>
      <c r="GX31" s="103" t="s">
        <v>270</v>
      </c>
    </row>
    <row r="32" spans="1:206">
      <c r="A32" s="102" t="s">
        <v>207</v>
      </c>
      <c r="B32" s="6">
        <v>31</v>
      </c>
      <c r="C32" s="6" t="s">
        <v>262</v>
      </c>
      <c r="D32" s="6" t="s">
        <v>510</v>
      </c>
      <c r="E32" s="100">
        <v>44071</v>
      </c>
      <c r="F32" s="6" t="s">
        <v>3890</v>
      </c>
      <c r="G32" s="6">
        <v>1</v>
      </c>
      <c r="H32" s="6" t="s">
        <v>22</v>
      </c>
      <c r="I32" s="6">
        <v>0</v>
      </c>
      <c r="J32" s="6" t="s">
        <v>264</v>
      </c>
      <c r="K32" s="6" t="s">
        <v>22</v>
      </c>
      <c r="L32" s="6" t="s">
        <v>22</v>
      </c>
      <c r="M32" s="6" t="s">
        <v>22</v>
      </c>
      <c r="N32" s="6" t="s">
        <v>511</v>
      </c>
      <c r="O32" s="7">
        <v>42</v>
      </c>
      <c r="P32" s="6">
        <v>57.878999999999998</v>
      </c>
      <c r="Q32" s="6">
        <f t="shared" si="0"/>
        <v>42.964649999999999</v>
      </c>
      <c r="R32" s="6" t="s">
        <v>22</v>
      </c>
      <c r="S32" s="6" t="s">
        <v>512</v>
      </c>
      <c r="T32" s="6">
        <v>9</v>
      </c>
      <c r="U32" s="6">
        <v>20.78</v>
      </c>
      <c r="V32" s="6">
        <f t="shared" si="1"/>
        <v>9.3463333333333338</v>
      </c>
      <c r="W32" s="6" t="s">
        <v>39</v>
      </c>
      <c r="X32" s="6">
        <v>2.5</v>
      </c>
      <c r="Y32" s="6">
        <v>1</v>
      </c>
      <c r="Z32" s="101">
        <v>0.25</v>
      </c>
      <c r="AA32" s="101">
        <v>0.375</v>
      </c>
      <c r="AB32" s="101">
        <v>0.375</v>
      </c>
      <c r="AC32" s="101">
        <f>(Tableau2[[#This Row],[heure_enq]]-Tableau2[[#This Row],[h_debut]])</f>
        <v>0.125</v>
      </c>
      <c r="AD32" s="101">
        <f>Tableau2[[#This Row],[h_fin]]-Tableau2[[#This Row],[h_debut]]</f>
        <v>0.125</v>
      </c>
      <c r="AE32" s="101">
        <v>0.29166666666666669</v>
      </c>
      <c r="AF32" s="101">
        <v>0.54166666666666663</v>
      </c>
      <c r="AG32" s="6" t="s">
        <v>22</v>
      </c>
      <c r="AH32" s="6" t="s">
        <v>234</v>
      </c>
      <c r="AI32" s="6">
        <v>0</v>
      </c>
      <c r="AJ32" s="6" t="s">
        <v>384</v>
      </c>
      <c r="AK32" s="6" t="s">
        <v>339</v>
      </c>
      <c r="AL32" s="6" t="s">
        <v>419</v>
      </c>
      <c r="AM32" s="6">
        <v>1</v>
      </c>
      <c r="AN32" s="6">
        <v>0</v>
      </c>
      <c r="AO32" s="6">
        <v>0</v>
      </c>
      <c r="AP32" s="6">
        <v>0</v>
      </c>
      <c r="AQ32" s="6" t="s">
        <v>22</v>
      </c>
      <c r="AR32" s="6" t="s">
        <v>22</v>
      </c>
      <c r="AS32" s="6" t="s">
        <v>22</v>
      </c>
      <c r="AT32" s="6">
        <v>0</v>
      </c>
      <c r="AU32" s="6">
        <v>1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 t="s">
        <v>235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1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 t="s">
        <v>217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 t="s">
        <v>22</v>
      </c>
      <c r="DB32" s="6" t="s">
        <v>218</v>
      </c>
      <c r="DC32" s="6" t="s">
        <v>243</v>
      </c>
      <c r="DD32" s="6">
        <v>50</v>
      </c>
      <c r="DE32" s="6" t="s">
        <v>244</v>
      </c>
      <c r="DF32" s="6" t="s">
        <v>245</v>
      </c>
      <c r="DG32" s="6" t="s">
        <v>222</v>
      </c>
      <c r="DH32" s="6" t="s">
        <v>22</v>
      </c>
      <c r="DI32" s="6">
        <v>5</v>
      </c>
      <c r="DJ32" s="6">
        <v>1</v>
      </c>
      <c r="DK32" s="6">
        <v>15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1</v>
      </c>
      <c r="DS32" s="6">
        <v>1</v>
      </c>
      <c r="DT32" s="6">
        <v>1</v>
      </c>
      <c r="DU32" s="6">
        <v>1</v>
      </c>
      <c r="DV32" s="6">
        <v>1</v>
      </c>
      <c r="DW32" s="6">
        <v>1</v>
      </c>
      <c r="DX32" s="6">
        <v>1</v>
      </c>
      <c r="DY32" s="6">
        <v>0</v>
      </c>
      <c r="DZ32" s="6">
        <v>0</v>
      </c>
      <c r="EA32" s="6">
        <v>0</v>
      </c>
      <c r="EB32" s="6">
        <v>0</v>
      </c>
      <c r="EC32" s="6">
        <v>1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 t="s">
        <v>223</v>
      </c>
      <c r="EK32" s="6" t="s">
        <v>222</v>
      </c>
      <c r="EL32" s="6" t="s">
        <v>22</v>
      </c>
      <c r="EM32" s="6" t="s">
        <v>22</v>
      </c>
      <c r="EN32" s="6" t="s">
        <v>22</v>
      </c>
      <c r="EO32" s="6" t="s">
        <v>22</v>
      </c>
      <c r="EP32" s="6" t="s">
        <v>22</v>
      </c>
      <c r="EQ32" s="6" t="s">
        <v>22</v>
      </c>
      <c r="ER32" s="6" t="s">
        <v>22</v>
      </c>
      <c r="ES32" s="6" t="s">
        <v>22</v>
      </c>
      <c r="ET32" s="6" t="s">
        <v>22</v>
      </c>
      <c r="EU32" s="6" t="s">
        <v>22</v>
      </c>
      <c r="EV32" s="6" t="s">
        <v>22</v>
      </c>
      <c r="EW32" s="6" t="s">
        <v>22</v>
      </c>
      <c r="EX32" s="6" t="s">
        <v>22</v>
      </c>
      <c r="EY32" s="6" t="s">
        <v>22</v>
      </c>
      <c r="EZ32" s="6" t="s">
        <v>22</v>
      </c>
      <c r="FA32" s="6" t="s">
        <v>22</v>
      </c>
      <c r="FB32" s="6" t="s">
        <v>22</v>
      </c>
      <c r="FC32" s="6" t="s">
        <v>22</v>
      </c>
      <c r="FD32" s="6" t="s">
        <v>222</v>
      </c>
      <c r="FE32" s="6" t="s">
        <v>22</v>
      </c>
      <c r="FF32" s="6" t="s">
        <v>22</v>
      </c>
      <c r="FG32" s="6" t="s">
        <v>22</v>
      </c>
      <c r="FH32" s="6" t="s">
        <v>22</v>
      </c>
      <c r="FI32" s="6" t="s">
        <v>22</v>
      </c>
      <c r="FJ32" s="6" t="s">
        <v>22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 t="s">
        <v>22</v>
      </c>
      <c r="FR32" s="6">
        <v>1</v>
      </c>
      <c r="FS32" s="6">
        <v>0</v>
      </c>
      <c r="FT32" s="6">
        <v>0</v>
      </c>
      <c r="FU32" s="6">
        <v>0</v>
      </c>
      <c r="FV32" s="6" t="s">
        <v>223</v>
      </c>
      <c r="FW32" s="6" t="s">
        <v>223</v>
      </c>
      <c r="FX32" s="6" t="s">
        <v>269</v>
      </c>
      <c r="FY32" s="6" t="s">
        <v>22</v>
      </c>
      <c r="FZ32" s="6" t="s">
        <v>22</v>
      </c>
      <c r="GA32" s="6" t="s">
        <v>22</v>
      </c>
      <c r="GB32" s="6" t="s">
        <v>22</v>
      </c>
      <c r="GC32" s="6" t="s">
        <v>269</v>
      </c>
      <c r="GD32" s="6" t="s">
        <v>259</v>
      </c>
      <c r="GE32" s="6" t="s">
        <v>22</v>
      </c>
      <c r="GF32" s="6" t="s">
        <v>22</v>
      </c>
      <c r="GG32" s="6" t="s">
        <v>227</v>
      </c>
      <c r="GH32" s="6" t="s">
        <v>22</v>
      </c>
      <c r="GI32" s="6" t="s">
        <v>22</v>
      </c>
      <c r="GJ32" s="6" t="s">
        <v>22</v>
      </c>
      <c r="GK32" s="6" t="s">
        <v>374</v>
      </c>
      <c r="GL32" s="6" t="s">
        <v>513</v>
      </c>
      <c r="GM32" s="6" t="s">
        <v>222</v>
      </c>
      <c r="GN32" s="6" t="s">
        <v>22</v>
      </c>
      <c r="GO32" s="6" t="s">
        <v>22</v>
      </c>
      <c r="GP32" s="6" t="s">
        <v>261</v>
      </c>
      <c r="GQ32" s="6">
        <v>1</v>
      </c>
      <c r="GR32" s="6">
        <v>1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103" t="s">
        <v>270</v>
      </c>
    </row>
    <row r="33" spans="1:206">
      <c r="A33" s="102" t="s">
        <v>207</v>
      </c>
      <c r="B33" s="6">
        <v>32</v>
      </c>
      <c r="C33" s="6" t="s">
        <v>262</v>
      </c>
      <c r="D33" s="6" t="s">
        <v>271</v>
      </c>
      <c r="E33" s="100">
        <v>44071</v>
      </c>
      <c r="F33" s="6" t="s">
        <v>3890</v>
      </c>
      <c r="G33" s="6">
        <v>1</v>
      </c>
      <c r="H33" s="6" t="s">
        <v>22</v>
      </c>
      <c r="I33" s="6">
        <v>0</v>
      </c>
      <c r="J33" s="6" t="s">
        <v>264</v>
      </c>
      <c r="K33" s="6" t="s">
        <v>22</v>
      </c>
      <c r="L33" s="6" t="s">
        <v>22</v>
      </c>
      <c r="M33" s="6" t="s">
        <v>22</v>
      </c>
      <c r="N33" s="6" t="s">
        <v>272</v>
      </c>
      <c r="O33" s="7">
        <v>42</v>
      </c>
      <c r="P33" s="6">
        <v>51.591000000000001</v>
      </c>
      <c r="Q33" s="6">
        <f t="shared" si="0"/>
        <v>42.859850000000002</v>
      </c>
      <c r="R33" s="6" t="s">
        <v>22</v>
      </c>
      <c r="S33" s="6" t="s">
        <v>273</v>
      </c>
      <c r="T33" s="6">
        <v>9</v>
      </c>
      <c r="U33" s="6">
        <v>28.812000000000001</v>
      </c>
      <c r="V33" s="6">
        <f t="shared" si="1"/>
        <v>9.4802</v>
      </c>
      <c r="W33" s="6" t="s">
        <v>39</v>
      </c>
      <c r="X33" s="6">
        <v>2.5</v>
      </c>
      <c r="Y33" s="6">
        <v>1</v>
      </c>
      <c r="Z33" s="101">
        <v>0.33333333333333331</v>
      </c>
      <c r="AA33" s="101">
        <v>0.40972222222222227</v>
      </c>
      <c r="AB33" s="101">
        <v>0.41666666666666669</v>
      </c>
      <c r="AC33" s="101">
        <f>(Tableau2[[#This Row],[heure_enq]]-Tableau2[[#This Row],[h_debut]])</f>
        <v>7.6388888888888951E-2</v>
      </c>
      <c r="AD33" s="101">
        <f>Tableau2[[#This Row],[h_fin]]-Tableau2[[#This Row],[h_debut]]</f>
        <v>8.333333333333337E-2</v>
      </c>
      <c r="AE33" s="101">
        <v>0.29166666666666669</v>
      </c>
      <c r="AF33" s="101">
        <v>0.54166666666666663</v>
      </c>
      <c r="AG33" s="6" t="s">
        <v>22</v>
      </c>
      <c r="AH33" s="6" t="s">
        <v>234</v>
      </c>
      <c r="AI33" s="6">
        <v>0</v>
      </c>
      <c r="AJ33" s="6" t="s">
        <v>274</v>
      </c>
      <c r="AK33" s="6" t="s">
        <v>275</v>
      </c>
      <c r="AL33" s="6" t="s">
        <v>216</v>
      </c>
      <c r="AM33" s="6">
        <v>1</v>
      </c>
      <c r="AN33" s="6">
        <v>0</v>
      </c>
      <c r="AO33" s="6">
        <v>0</v>
      </c>
      <c r="AP33" s="6">
        <v>0</v>
      </c>
      <c r="AQ33" s="6" t="s">
        <v>22</v>
      </c>
      <c r="AR33" s="6" t="s">
        <v>22</v>
      </c>
      <c r="AS33" s="6" t="s">
        <v>22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1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 t="s">
        <v>235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1</v>
      </c>
      <c r="BU33" s="6">
        <v>0</v>
      </c>
      <c r="BV33" s="6" t="s">
        <v>2126</v>
      </c>
      <c r="BW33" s="6" t="s">
        <v>217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 t="s">
        <v>22</v>
      </c>
      <c r="DB33" s="6" t="s">
        <v>218</v>
      </c>
      <c r="DC33" s="6" t="s">
        <v>243</v>
      </c>
      <c r="DD33" s="6">
        <v>50</v>
      </c>
      <c r="DE33" s="6" t="s">
        <v>244</v>
      </c>
      <c r="DF33" s="6" t="s">
        <v>245</v>
      </c>
      <c r="DG33" s="6" t="s">
        <v>222</v>
      </c>
      <c r="DH33" s="6" t="s">
        <v>22</v>
      </c>
      <c r="DI33" s="6">
        <v>20</v>
      </c>
      <c r="DJ33" s="6" t="s">
        <v>22</v>
      </c>
      <c r="DK33" s="6">
        <v>5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1</v>
      </c>
      <c r="DT33" s="6">
        <v>0</v>
      </c>
      <c r="DU33" s="6">
        <v>0</v>
      </c>
      <c r="DV33" s="6">
        <v>0</v>
      </c>
      <c r="DW33" s="6">
        <v>0</v>
      </c>
      <c r="DX33" s="6">
        <v>1</v>
      </c>
      <c r="DY33" s="6">
        <v>0</v>
      </c>
      <c r="DZ33" s="6">
        <v>0</v>
      </c>
      <c r="EA33" s="6">
        <v>0</v>
      </c>
      <c r="EB33" s="6">
        <v>0</v>
      </c>
      <c r="EC33" s="6">
        <v>1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 t="s">
        <v>223</v>
      </c>
      <c r="EK33" s="6" t="s">
        <v>222</v>
      </c>
      <c r="EL33" s="6" t="s">
        <v>22</v>
      </c>
      <c r="EM33" s="6" t="s">
        <v>22</v>
      </c>
      <c r="EN33" s="6" t="s">
        <v>22</v>
      </c>
      <c r="EO33" s="6" t="s">
        <v>22</v>
      </c>
      <c r="EP33" s="6" t="s">
        <v>22</v>
      </c>
      <c r="EQ33" s="6" t="s">
        <v>22</v>
      </c>
      <c r="ER33" s="6" t="s">
        <v>22</v>
      </c>
      <c r="ES33" s="6" t="s">
        <v>22</v>
      </c>
      <c r="ET33" s="6" t="s">
        <v>22</v>
      </c>
      <c r="EU33" s="6" t="s">
        <v>22</v>
      </c>
      <c r="EV33" s="6" t="s">
        <v>22</v>
      </c>
      <c r="EW33" s="6" t="s">
        <v>22</v>
      </c>
      <c r="EX33" s="6" t="s">
        <v>22</v>
      </c>
      <c r="EY33" s="6" t="s">
        <v>22</v>
      </c>
      <c r="EZ33" s="6" t="s">
        <v>22</v>
      </c>
      <c r="FA33" s="6" t="s">
        <v>22</v>
      </c>
      <c r="FB33" s="6" t="s">
        <v>22</v>
      </c>
      <c r="FC33" s="6" t="s">
        <v>22</v>
      </c>
      <c r="FD33" s="6" t="s">
        <v>222</v>
      </c>
      <c r="FE33" s="6" t="s">
        <v>22</v>
      </c>
      <c r="FF33" s="6" t="s">
        <v>22</v>
      </c>
      <c r="FG33" s="6" t="s">
        <v>22</v>
      </c>
      <c r="FH33" s="6" t="s">
        <v>22</v>
      </c>
      <c r="FI33" s="6" t="s">
        <v>22</v>
      </c>
      <c r="FJ33" s="6" t="s">
        <v>22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 t="s">
        <v>22</v>
      </c>
      <c r="FR33" s="6">
        <v>1</v>
      </c>
      <c r="FS33" s="6">
        <v>0</v>
      </c>
      <c r="FT33" s="6">
        <v>0</v>
      </c>
      <c r="FU33" s="6">
        <v>0</v>
      </c>
      <c r="FV33" s="6" t="s">
        <v>222</v>
      </c>
      <c r="FW33" s="6" t="s">
        <v>222</v>
      </c>
      <c r="FX33" s="6" t="s">
        <v>224</v>
      </c>
      <c r="FY33" s="6" t="s">
        <v>22</v>
      </c>
      <c r="FZ33" s="6" t="s">
        <v>22</v>
      </c>
      <c r="GA33" s="6" t="s">
        <v>22</v>
      </c>
      <c r="GB33" s="6" t="s">
        <v>22</v>
      </c>
      <c r="GC33" s="6" t="s">
        <v>224</v>
      </c>
      <c r="GD33" s="6" t="s">
        <v>227</v>
      </c>
      <c r="GE33" s="6" t="s">
        <v>22</v>
      </c>
      <c r="GF33" s="6" t="s">
        <v>22</v>
      </c>
      <c r="GG33" s="6" t="s">
        <v>227</v>
      </c>
      <c r="GH33" s="6" t="s">
        <v>22</v>
      </c>
      <c r="GI33" s="6" t="s">
        <v>22</v>
      </c>
      <c r="GJ33" s="6" t="s">
        <v>22</v>
      </c>
      <c r="GK33" s="6" t="s">
        <v>22</v>
      </c>
      <c r="GL33" s="6" t="s">
        <v>22</v>
      </c>
      <c r="GM33" s="6" t="s">
        <v>222</v>
      </c>
      <c r="GN33" s="6" t="s">
        <v>22</v>
      </c>
      <c r="GO33" s="6" t="s">
        <v>22</v>
      </c>
      <c r="GP33" s="6" t="s">
        <v>226</v>
      </c>
      <c r="GQ33" s="6">
        <v>1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103" t="s">
        <v>229</v>
      </c>
    </row>
    <row r="34" spans="1:206">
      <c r="A34" s="102" t="s">
        <v>207</v>
      </c>
      <c r="B34" s="6">
        <v>33</v>
      </c>
      <c r="C34" s="6" t="s">
        <v>262</v>
      </c>
      <c r="D34" s="6" t="s">
        <v>1689</v>
      </c>
      <c r="E34" s="100">
        <v>44071</v>
      </c>
      <c r="F34" s="6" t="s">
        <v>3890</v>
      </c>
      <c r="G34" s="6">
        <v>1</v>
      </c>
      <c r="H34" s="6" t="s">
        <v>22</v>
      </c>
      <c r="I34" s="6">
        <v>0</v>
      </c>
      <c r="J34" s="6" t="s">
        <v>264</v>
      </c>
      <c r="K34" s="6" t="s">
        <v>22</v>
      </c>
      <c r="L34" s="6" t="s">
        <v>22</v>
      </c>
      <c r="M34" s="6" t="s">
        <v>22</v>
      </c>
      <c r="N34" s="6" t="s">
        <v>321</v>
      </c>
      <c r="O34" s="7">
        <v>42</v>
      </c>
      <c r="P34" s="6">
        <v>50.472999999999999</v>
      </c>
      <c r="Q34" s="6">
        <f t="shared" si="0"/>
        <v>42.841216666666668</v>
      </c>
      <c r="R34" s="6" t="s">
        <v>22</v>
      </c>
      <c r="S34" s="6" t="s">
        <v>1690</v>
      </c>
      <c r="T34" s="6">
        <v>9</v>
      </c>
      <c r="U34" s="6">
        <v>29.045999999999999</v>
      </c>
      <c r="V34" s="6">
        <f t="shared" si="1"/>
        <v>9.4840999999999998</v>
      </c>
      <c r="W34" s="6" t="s">
        <v>39</v>
      </c>
      <c r="X34" s="6">
        <v>2.5</v>
      </c>
      <c r="Y34" s="6">
        <v>2</v>
      </c>
      <c r="Z34" s="101">
        <v>0.35416666666666669</v>
      </c>
      <c r="AA34" s="101">
        <v>0.42708333333333331</v>
      </c>
      <c r="AB34" s="101">
        <v>0.5</v>
      </c>
      <c r="AC34" s="101">
        <f>(Tableau2[[#This Row],[heure_enq]]-Tableau2[[#This Row],[h_debut]])</f>
        <v>7.291666666666663E-2</v>
      </c>
      <c r="AD34" s="101">
        <f>Tableau2[[#This Row],[h_fin]]-Tableau2[[#This Row],[h_debut]]</f>
        <v>0.14583333333333331</v>
      </c>
      <c r="AE34" s="101">
        <v>0.29166666666666669</v>
      </c>
      <c r="AF34" s="101">
        <v>0.54166666666666663</v>
      </c>
      <c r="AG34" s="6" t="s">
        <v>22</v>
      </c>
      <c r="AH34" s="6" t="s">
        <v>234</v>
      </c>
      <c r="AI34" s="6">
        <v>0</v>
      </c>
      <c r="AJ34" s="6" t="s">
        <v>280</v>
      </c>
      <c r="AK34" s="6" t="s">
        <v>281</v>
      </c>
      <c r="AL34" s="6" t="s">
        <v>1669</v>
      </c>
      <c r="AM34" s="6">
        <v>1</v>
      </c>
      <c r="AN34" s="6">
        <v>0</v>
      </c>
      <c r="AO34" s="6">
        <v>1</v>
      </c>
      <c r="AP34" s="6">
        <v>0</v>
      </c>
      <c r="AQ34" s="6" t="s">
        <v>22</v>
      </c>
      <c r="AR34" s="6" t="s">
        <v>22</v>
      </c>
      <c r="AS34" s="6" t="s">
        <v>22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1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 t="s">
        <v>235</v>
      </c>
      <c r="BK34" s="6">
        <v>0</v>
      </c>
      <c r="BL34" s="6">
        <v>1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 t="s">
        <v>217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 t="s">
        <v>22</v>
      </c>
      <c r="DB34" s="6" t="s">
        <v>218</v>
      </c>
      <c r="DC34" s="6" t="s">
        <v>243</v>
      </c>
      <c r="DD34" s="6">
        <v>50</v>
      </c>
      <c r="DE34" s="6" t="s">
        <v>220</v>
      </c>
      <c r="DF34" s="6" t="s">
        <v>236</v>
      </c>
      <c r="DG34" s="6" t="s">
        <v>222</v>
      </c>
      <c r="DH34" s="6" t="s">
        <v>22</v>
      </c>
      <c r="DI34" s="6">
        <v>5</v>
      </c>
      <c r="DJ34" s="6">
        <v>50</v>
      </c>
      <c r="DK34" s="6">
        <v>30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0</v>
      </c>
      <c r="DY34" s="6">
        <v>1</v>
      </c>
      <c r="DZ34" s="6">
        <v>0</v>
      </c>
      <c r="EA34" s="6">
        <v>0</v>
      </c>
      <c r="EB34" s="6">
        <v>0</v>
      </c>
      <c r="EC34" s="6">
        <v>1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 t="s">
        <v>223</v>
      </c>
      <c r="EK34" s="6" t="s">
        <v>222</v>
      </c>
      <c r="EL34" s="6" t="s">
        <v>22</v>
      </c>
      <c r="EM34" s="6" t="s">
        <v>22</v>
      </c>
      <c r="EN34" s="6" t="s">
        <v>22</v>
      </c>
      <c r="EO34" s="6" t="s">
        <v>22</v>
      </c>
      <c r="EP34" s="6" t="s">
        <v>22</v>
      </c>
      <c r="EQ34" s="6" t="s">
        <v>22</v>
      </c>
      <c r="ER34" s="6" t="s">
        <v>22</v>
      </c>
      <c r="ES34" s="6" t="s">
        <v>22</v>
      </c>
      <c r="ET34" s="6" t="s">
        <v>22</v>
      </c>
      <c r="EU34" s="6" t="s">
        <v>22</v>
      </c>
      <c r="EV34" s="6" t="s">
        <v>22</v>
      </c>
      <c r="EW34" s="6" t="s">
        <v>22</v>
      </c>
      <c r="EX34" s="6" t="s">
        <v>22</v>
      </c>
      <c r="EY34" s="6" t="s">
        <v>22</v>
      </c>
      <c r="EZ34" s="6" t="s">
        <v>22</v>
      </c>
      <c r="FA34" s="6" t="s">
        <v>22</v>
      </c>
      <c r="FB34" s="6" t="s">
        <v>22</v>
      </c>
      <c r="FC34" s="6" t="s">
        <v>22</v>
      </c>
      <c r="FD34" s="6" t="s">
        <v>223</v>
      </c>
      <c r="FE34" s="6" t="s">
        <v>246</v>
      </c>
      <c r="FF34" s="6">
        <v>110</v>
      </c>
      <c r="FG34" s="6">
        <v>5.5</v>
      </c>
      <c r="FH34" s="6" t="s">
        <v>22</v>
      </c>
      <c r="FI34" s="6" t="s">
        <v>22</v>
      </c>
      <c r="FJ34" s="6" t="s">
        <v>22</v>
      </c>
      <c r="FK34" s="6">
        <v>1</v>
      </c>
      <c r="FL34" s="6">
        <v>1</v>
      </c>
      <c r="FM34" s="6">
        <v>0</v>
      </c>
      <c r="FN34" s="6">
        <v>0</v>
      </c>
      <c r="FO34" s="6">
        <v>0</v>
      </c>
      <c r="FP34" s="6">
        <v>0</v>
      </c>
      <c r="FQ34" s="6" t="s">
        <v>223</v>
      </c>
      <c r="FR34" s="6">
        <v>4</v>
      </c>
      <c r="FS34" s="6">
        <v>0</v>
      </c>
      <c r="FT34" s="6">
        <v>0</v>
      </c>
      <c r="FU34" s="6">
        <v>0</v>
      </c>
      <c r="FV34" s="6" t="s">
        <v>223</v>
      </c>
      <c r="FW34" s="6" t="s">
        <v>223</v>
      </c>
      <c r="FX34" s="6" t="s">
        <v>269</v>
      </c>
      <c r="FY34" s="6" t="s">
        <v>22</v>
      </c>
      <c r="FZ34" s="6" t="s">
        <v>22</v>
      </c>
      <c r="GA34" s="6" t="s">
        <v>22</v>
      </c>
      <c r="GB34" s="6" t="s">
        <v>22</v>
      </c>
      <c r="GC34" s="6" t="s">
        <v>269</v>
      </c>
      <c r="GD34" s="6" t="s">
        <v>259</v>
      </c>
      <c r="GE34" s="6" t="s">
        <v>22</v>
      </c>
      <c r="GF34" s="6" t="s">
        <v>22</v>
      </c>
      <c r="GG34" s="6" t="s">
        <v>260</v>
      </c>
      <c r="GH34" s="6" t="s">
        <v>235</v>
      </c>
      <c r="GI34" s="6" t="s">
        <v>22</v>
      </c>
      <c r="GJ34" s="6" t="s">
        <v>22</v>
      </c>
      <c r="GK34" s="6" t="s">
        <v>22</v>
      </c>
      <c r="GL34" s="6" t="s">
        <v>22</v>
      </c>
      <c r="GM34" s="6" t="s">
        <v>222</v>
      </c>
      <c r="GN34" s="6" t="s">
        <v>22</v>
      </c>
      <c r="GO34" s="6" t="s">
        <v>22</v>
      </c>
      <c r="GP34" s="6" t="s">
        <v>261</v>
      </c>
      <c r="GQ34" s="6">
        <v>1</v>
      </c>
      <c r="GR34" s="6">
        <v>1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103" t="s">
        <v>229</v>
      </c>
    </row>
    <row r="35" spans="1:206">
      <c r="A35" s="102" t="s">
        <v>207</v>
      </c>
      <c r="B35" s="6">
        <v>34</v>
      </c>
      <c r="C35" s="6" t="s">
        <v>262</v>
      </c>
      <c r="D35" s="6" t="s">
        <v>276</v>
      </c>
      <c r="E35" s="100">
        <v>44071</v>
      </c>
      <c r="F35" s="6" t="s">
        <v>3890</v>
      </c>
      <c r="G35" s="6">
        <v>1</v>
      </c>
      <c r="H35" s="6" t="s">
        <v>22</v>
      </c>
      <c r="I35" s="6">
        <v>0</v>
      </c>
      <c r="J35" s="6" t="s">
        <v>264</v>
      </c>
      <c r="K35" s="6" t="s">
        <v>22</v>
      </c>
      <c r="L35" s="6" t="s">
        <v>22</v>
      </c>
      <c r="M35" s="6" t="s">
        <v>22</v>
      </c>
      <c r="N35" s="6" t="s">
        <v>277</v>
      </c>
      <c r="O35" s="7">
        <v>42</v>
      </c>
      <c r="P35" s="6">
        <v>50.180999999999997</v>
      </c>
      <c r="Q35" s="6">
        <f t="shared" si="0"/>
        <v>42.836350000000003</v>
      </c>
      <c r="R35" s="6" t="s">
        <v>22</v>
      </c>
      <c r="S35" s="6" t="s">
        <v>278</v>
      </c>
      <c r="T35" s="6">
        <v>9</v>
      </c>
      <c r="U35" s="6">
        <v>28.876999999999999</v>
      </c>
      <c r="V35" s="6">
        <f t="shared" si="1"/>
        <v>9.4812833333333337</v>
      </c>
      <c r="W35" s="6" t="s">
        <v>39</v>
      </c>
      <c r="X35" s="6">
        <v>2.5</v>
      </c>
      <c r="Y35" s="6">
        <v>1</v>
      </c>
      <c r="Z35" s="101">
        <v>0.375</v>
      </c>
      <c r="AA35" s="101">
        <v>0.4513888888888889</v>
      </c>
      <c r="AB35" s="101">
        <v>0.5</v>
      </c>
      <c r="AC35" s="101">
        <f>(Tableau2[[#This Row],[heure_enq]]-Tableau2[[#This Row],[h_debut]])</f>
        <v>7.6388888888888895E-2</v>
      </c>
      <c r="AD35" s="101">
        <f>Tableau2[[#This Row],[h_fin]]-Tableau2[[#This Row],[h_debut]]</f>
        <v>0.125</v>
      </c>
      <c r="AE35" s="101">
        <v>0.29166666666666669</v>
      </c>
      <c r="AF35" s="101">
        <v>0.54166666666666663</v>
      </c>
      <c r="AG35" s="6" t="s">
        <v>279</v>
      </c>
      <c r="AH35" s="6" t="s">
        <v>234</v>
      </c>
      <c r="AI35" s="6">
        <v>0</v>
      </c>
      <c r="AJ35" s="6" t="s">
        <v>280</v>
      </c>
      <c r="AK35" s="6" t="s">
        <v>281</v>
      </c>
      <c r="AL35" s="6" t="s">
        <v>216</v>
      </c>
      <c r="AM35" s="6">
        <v>1</v>
      </c>
      <c r="AN35" s="6">
        <v>0</v>
      </c>
      <c r="AO35" s="6">
        <v>0</v>
      </c>
      <c r="AP35" s="6">
        <v>0</v>
      </c>
      <c r="AQ35" s="6" t="s">
        <v>22</v>
      </c>
      <c r="AR35" s="6" t="s">
        <v>22</v>
      </c>
      <c r="AS35" s="6" t="s">
        <v>22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 t="s">
        <v>235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1</v>
      </c>
      <c r="BU35" s="6">
        <v>0</v>
      </c>
      <c r="BV35" s="6" t="s">
        <v>2126</v>
      </c>
      <c r="BW35" s="6" t="s">
        <v>217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1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 t="s">
        <v>22</v>
      </c>
      <c r="DB35" s="6" t="s">
        <v>218</v>
      </c>
      <c r="DC35" s="6" t="s">
        <v>219</v>
      </c>
      <c r="DD35" s="6">
        <v>45</v>
      </c>
      <c r="DE35" s="6" t="s">
        <v>220</v>
      </c>
      <c r="DF35" s="6" t="s">
        <v>282</v>
      </c>
      <c r="DG35" s="6" t="s">
        <v>222</v>
      </c>
      <c r="DH35" s="6" t="s">
        <v>22</v>
      </c>
      <c r="DI35" s="6">
        <v>20</v>
      </c>
      <c r="DJ35" s="6" t="s">
        <v>22</v>
      </c>
      <c r="DK35" s="6">
        <v>5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1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1</v>
      </c>
      <c r="DZ35" s="6">
        <v>0</v>
      </c>
      <c r="EA35" s="6">
        <v>0</v>
      </c>
      <c r="EB35" s="6">
        <v>0</v>
      </c>
      <c r="EC35" s="6">
        <v>1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 t="s">
        <v>223</v>
      </c>
      <c r="EK35" s="6" t="s">
        <v>222</v>
      </c>
      <c r="EL35" s="6" t="s">
        <v>22</v>
      </c>
      <c r="EM35" s="6" t="s">
        <v>22</v>
      </c>
      <c r="EN35" s="6" t="s">
        <v>22</v>
      </c>
      <c r="EO35" s="6" t="s">
        <v>22</v>
      </c>
      <c r="EP35" s="6" t="s">
        <v>22</v>
      </c>
      <c r="EQ35" s="6" t="s">
        <v>22</v>
      </c>
      <c r="ER35" s="6" t="s">
        <v>22</v>
      </c>
      <c r="ES35" s="6" t="s">
        <v>22</v>
      </c>
      <c r="ET35" s="6" t="s">
        <v>22</v>
      </c>
      <c r="EU35" s="6" t="s">
        <v>22</v>
      </c>
      <c r="EV35" s="6" t="s">
        <v>22</v>
      </c>
      <c r="EW35" s="6" t="s">
        <v>22</v>
      </c>
      <c r="EX35" s="6" t="s">
        <v>22</v>
      </c>
      <c r="EY35" s="6" t="s">
        <v>22</v>
      </c>
      <c r="EZ35" s="6" t="s">
        <v>22</v>
      </c>
      <c r="FA35" s="6" t="s">
        <v>22</v>
      </c>
      <c r="FB35" s="6" t="s">
        <v>22</v>
      </c>
      <c r="FC35" s="6" t="s">
        <v>22</v>
      </c>
      <c r="FD35" s="6" t="s">
        <v>222</v>
      </c>
      <c r="FE35" s="6" t="s">
        <v>22</v>
      </c>
      <c r="FF35" s="6" t="s">
        <v>22</v>
      </c>
      <c r="FG35" s="6" t="s">
        <v>22</v>
      </c>
      <c r="FH35" s="6" t="s">
        <v>22</v>
      </c>
      <c r="FI35" s="6" t="s">
        <v>22</v>
      </c>
      <c r="FJ35" s="6" t="s">
        <v>22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6" t="s">
        <v>22</v>
      </c>
      <c r="FR35" s="6">
        <v>1</v>
      </c>
      <c r="FS35" s="6">
        <v>0</v>
      </c>
      <c r="FT35" s="6">
        <v>0</v>
      </c>
      <c r="FU35" s="6">
        <v>0</v>
      </c>
      <c r="FV35" s="6" t="s">
        <v>222</v>
      </c>
      <c r="FW35" s="6" t="s">
        <v>222</v>
      </c>
      <c r="FX35" s="6" t="s">
        <v>224</v>
      </c>
      <c r="FY35" s="6" t="s">
        <v>22</v>
      </c>
      <c r="FZ35" s="6" t="s">
        <v>22</v>
      </c>
      <c r="GA35" s="6" t="s">
        <v>22</v>
      </c>
      <c r="GB35" s="6" t="s">
        <v>22</v>
      </c>
      <c r="GC35" s="6" t="s">
        <v>224</v>
      </c>
      <c r="GD35" s="6" t="s">
        <v>227</v>
      </c>
      <c r="GE35" s="6" t="s">
        <v>22</v>
      </c>
      <c r="GF35" s="6" t="s">
        <v>22</v>
      </c>
      <c r="GG35" s="6" t="s">
        <v>227</v>
      </c>
      <c r="GH35" s="6" t="s">
        <v>22</v>
      </c>
      <c r="GI35" s="6" t="s">
        <v>22</v>
      </c>
      <c r="GJ35" s="6" t="s">
        <v>22</v>
      </c>
      <c r="GK35" s="6" t="s">
        <v>22</v>
      </c>
      <c r="GL35" s="6" t="s">
        <v>22</v>
      </c>
      <c r="GM35" s="6" t="s">
        <v>22</v>
      </c>
      <c r="GN35" s="6" t="s">
        <v>22</v>
      </c>
      <c r="GO35" s="6" t="s">
        <v>22</v>
      </c>
      <c r="GP35" s="6" t="s">
        <v>261</v>
      </c>
      <c r="GQ35" s="6">
        <v>1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103" t="s">
        <v>229</v>
      </c>
    </row>
    <row r="36" spans="1:206">
      <c r="A36" s="102" t="s">
        <v>207</v>
      </c>
      <c r="B36" s="6">
        <v>35</v>
      </c>
      <c r="C36" s="6" t="s">
        <v>1691</v>
      </c>
      <c r="D36" s="6" t="s">
        <v>1692</v>
      </c>
      <c r="E36" s="100">
        <v>44075</v>
      </c>
      <c r="F36" s="6" t="s">
        <v>3890</v>
      </c>
      <c r="G36" s="6">
        <v>0</v>
      </c>
      <c r="H36" s="6" t="s">
        <v>22</v>
      </c>
      <c r="I36" s="6" t="s">
        <v>22</v>
      </c>
      <c r="J36" s="6" t="s">
        <v>22</v>
      </c>
      <c r="K36" s="6" t="s">
        <v>22</v>
      </c>
      <c r="L36" s="6" t="s">
        <v>22</v>
      </c>
      <c r="M36" s="6" t="s">
        <v>22</v>
      </c>
      <c r="N36" s="6" t="s">
        <v>609</v>
      </c>
      <c r="O36" s="7">
        <v>42</v>
      </c>
      <c r="P36" s="6">
        <v>52.238</v>
      </c>
      <c r="Q36" s="6">
        <f t="shared" si="0"/>
        <v>42.87063333333333</v>
      </c>
      <c r="R36" s="6" t="s">
        <v>22</v>
      </c>
      <c r="S36" s="6" t="s">
        <v>1693</v>
      </c>
      <c r="T36" s="6">
        <v>9</v>
      </c>
      <c r="U36" s="6">
        <v>28.696000000000002</v>
      </c>
      <c r="V36" s="6">
        <f t="shared" si="1"/>
        <v>9.4782666666666664</v>
      </c>
      <c r="W36" s="6" t="s">
        <v>39</v>
      </c>
      <c r="X36" s="6">
        <v>2.5</v>
      </c>
      <c r="Y36" s="6">
        <v>1</v>
      </c>
      <c r="Z36" s="101">
        <v>0.25</v>
      </c>
      <c r="AA36" s="101">
        <v>0.29166666666666669</v>
      </c>
      <c r="AB36" s="101">
        <v>0.41666666666666669</v>
      </c>
      <c r="AC36" s="101">
        <f>(Tableau2[[#This Row],[heure_enq]]-Tableau2[[#This Row],[h_debut]])</f>
        <v>4.1666666666666685E-2</v>
      </c>
      <c r="AD36" s="101">
        <f>Tableau2[[#This Row],[h_fin]]-Tableau2[[#This Row],[h_debut]]</f>
        <v>0.16666666666666669</v>
      </c>
      <c r="AE36" s="101">
        <v>0.29166666666666669</v>
      </c>
      <c r="AF36" s="101">
        <v>0.5</v>
      </c>
      <c r="AG36" s="6" t="s">
        <v>22</v>
      </c>
      <c r="AH36" s="6" t="s">
        <v>287</v>
      </c>
      <c r="AI36" s="6">
        <v>0</v>
      </c>
      <c r="AJ36" s="6" t="s">
        <v>288</v>
      </c>
      <c r="AK36" s="6" t="s">
        <v>289</v>
      </c>
      <c r="AL36" s="6" t="s">
        <v>1669</v>
      </c>
      <c r="AM36" s="6">
        <v>1</v>
      </c>
      <c r="AN36" s="6">
        <v>0</v>
      </c>
      <c r="AO36" s="6">
        <v>0</v>
      </c>
      <c r="AP36" s="6">
        <v>0</v>
      </c>
      <c r="AQ36" s="6" t="s">
        <v>22</v>
      </c>
      <c r="AR36" s="6" t="s">
        <v>22</v>
      </c>
      <c r="AS36" s="6" t="s">
        <v>22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 t="s">
        <v>235</v>
      </c>
      <c r="BK36" s="6">
        <v>0</v>
      </c>
      <c r="BL36" s="6">
        <v>1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 t="s">
        <v>217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 t="s">
        <v>22</v>
      </c>
      <c r="DB36" s="6" t="s">
        <v>218</v>
      </c>
      <c r="DC36" s="6" t="s">
        <v>243</v>
      </c>
      <c r="DD36" s="6">
        <v>50</v>
      </c>
      <c r="DE36" s="6" t="s">
        <v>244</v>
      </c>
      <c r="DF36" s="6" t="s">
        <v>245</v>
      </c>
      <c r="DG36" s="6" t="s">
        <v>222</v>
      </c>
      <c r="DH36" s="6" t="s">
        <v>22</v>
      </c>
      <c r="DI36" s="6">
        <v>5</v>
      </c>
      <c r="DJ36" s="6">
        <v>60</v>
      </c>
      <c r="DK36" s="6">
        <v>15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1</v>
      </c>
      <c r="DT36" s="6">
        <v>1</v>
      </c>
      <c r="DU36" s="6">
        <v>1</v>
      </c>
      <c r="DV36" s="6">
        <v>0</v>
      </c>
      <c r="DW36" s="6">
        <v>0</v>
      </c>
      <c r="DX36" s="6">
        <v>1</v>
      </c>
      <c r="DY36" s="6">
        <v>0</v>
      </c>
      <c r="DZ36" s="6">
        <v>0</v>
      </c>
      <c r="EA36" s="6">
        <v>0</v>
      </c>
      <c r="EB36" s="6">
        <v>0</v>
      </c>
      <c r="EC36" s="6">
        <v>1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 t="s">
        <v>223</v>
      </c>
      <c r="EK36" s="6" t="s">
        <v>222</v>
      </c>
      <c r="EL36" s="6" t="s">
        <v>22</v>
      </c>
      <c r="EM36" s="6" t="s">
        <v>22</v>
      </c>
      <c r="EN36" s="6" t="s">
        <v>22</v>
      </c>
      <c r="EO36" s="6" t="s">
        <v>22</v>
      </c>
      <c r="EP36" s="6" t="s">
        <v>22</v>
      </c>
      <c r="EQ36" s="6" t="s">
        <v>22</v>
      </c>
      <c r="ER36" s="6" t="s">
        <v>22</v>
      </c>
      <c r="ES36" s="6" t="s">
        <v>22</v>
      </c>
      <c r="ET36" s="6" t="s">
        <v>22</v>
      </c>
      <c r="EU36" s="6" t="s">
        <v>22</v>
      </c>
      <c r="EV36" s="6" t="s">
        <v>22</v>
      </c>
      <c r="EW36" s="6" t="s">
        <v>22</v>
      </c>
      <c r="EX36" s="6" t="s">
        <v>22</v>
      </c>
      <c r="EY36" s="6" t="s">
        <v>22</v>
      </c>
      <c r="EZ36" s="6" t="s">
        <v>22</v>
      </c>
      <c r="FA36" s="6" t="s">
        <v>22</v>
      </c>
      <c r="FB36" s="6" t="s">
        <v>22</v>
      </c>
      <c r="FC36" s="6" t="s">
        <v>22</v>
      </c>
      <c r="FD36" s="6" t="s">
        <v>222</v>
      </c>
      <c r="FE36" s="6" t="s">
        <v>22</v>
      </c>
      <c r="FF36" s="6" t="s">
        <v>22</v>
      </c>
      <c r="FG36" s="6" t="s">
        <v>22</v>
      </c>
      <c r="FH36" s="6" t="s">
        <v>22</v>
      </c>
      <c r="FI36" s="6" t="s">
        <v>22</v>
      </c>
      <c r="FJ36" s="6" t="s">
        <v>22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 t="s">
        <v>22</v>
      </c>
      <c r="FR36" s="6">
        <v>1</v>
      </c>
      <c r="FS36" s="6">
        <v>0</v>
      </c>
      <c r="FT36" s="6">
        <v>0</v>
      </c>
      <c r="FU36" s="6">
        <v>0</v>
      </c>
      <c r="FV36" s="6" t="s">
        <v>222</v>
      </c>
      <c r="FW36" s="6" t="s">
        <v>223</v>
      </c>
      <c r="FX36" s="6" t="s">
        <v>269</v>
      </c>
      <c r="FY36" s="6" t="s">
        <v>22</v>
      </c>
      <c r="FZ36" s="6" t="s">
        <v>22</v>
      </c>
      <c r="GA36" s="6" t="s">
        <v>22</v>
      </c>
      <c r="GB36" s="6" t="s">
        <v>22</v>
      </c>
      <c r="GC36" s="6" t="s">
        <v>269</v>
      </c>
      <c r="GD36" s="6" t="s">
        <v>259</v>
      </c>
      <c r="GE36" s="6" t="s">
        <v>22</v>
      </c>
      <c r="GF36" s="6" t="s">
        <v>22</v>
      </c>
      <c r="GG36" s="6" t="s">
        <v>260</v>
      </c>
      <c r="GH36" s="6" t="s">
        <v>235</v>
      </c>
      <c r="GI36" s="6" t="s">
        <v>22</v>
      </c>
      <c r="GJ36" s="6" t="s">
        <v>22</v>
      </c>
      <c r="GK36" s="6" t="s">
        <v>22</v>
      </c>
      <c r="GL36" s="6" t="s">
        <v>22</v>
      </c>
      <c r="GM36" s="6" t="s">
        <v>222</v>
      </c>
      <c r="GN36" s="6" t="s">
        <v>22</v>
      </c>
      <c r="GO36" s="6" t="s">
        <v>22</v>
      </c>
      <c r="GP36" s="6" t="s">
        <v>261</v>
      </c>
      <c r="GQ36" s="6">
        <v>1</v>
      </c>
      <c r="GR36" s="6">
        <v>1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103" t="s">
        <v>229</v>
      </c>
    </row>
    <row r="37" spans="1:206">
      <c r="A37" s="102" t="s">
        <v>207</v>
      </c>
      <c r="B37" s="6">
        <v>36</v>
      </c>
      <c r="C37" s="6" t="s">
        <v>514</v>
      </c>
      <c r="D37" s="6" t="s">
        <v>515</v>
      </c>
      <c r="E37" s="100">
        <v>44077</v>
      </c>
      <c r="F37" s="6" t="s">
        <v>3890</v>
      </c>
      <c r="G37" s="6">
        <v>0</v>
      </c>
      <c r="H37" s="6" t="s">
        <v>22</v>
      </c>
      <c r="I37" s="6" t="s">
        <v>22</v>
      </c>
      <c r="J37" s="6" t="s">
        <v>22</v>
      </c>
      <c r="K37" s="6" t="s">
        <v>22</v>
      </c>
      <c r="L37" s="6" t="s">
        <v>22</v>
      </c>
      <c r="M37" s="6" t="s">
        <v>22</v>
      </c>
      <c r="N37" s="6" t="s">
        <v>516</v>
      </c>
      <c r="O37" s="7">
        <v>42</v>
      </c>
      <c r="P37" s="6">
        <v>42.613</v>
      </c>
      <c r="Q37" s="6">
        <f t="shared" si="0"/>
        <v>42.710216666666668</v>
      </c>
      <c r="R37" s="6" t="s">
        <v>22</v>
      </c>
      <c r="S37" s="6" t="s">
        <v>517</v>
      </c>
      <c r="T37" s="6">
        <v>9</v>
      </c>
      <c r="U37" s="6">
        <v>27.327999999999999</v>
      </c>
      <c r="V37" s="6">
        <f t="shared" si="1"/>
        <v>9.4554666666666662</v>
      </c>
      <c r="W37" s="6" t="s">
        <v>39</v>
      </c>
      <c r="X37" s="6">
        <v>2.5</v>
      </c>
      <c r="Y37" s="6">
        <v>2</v>
      </c>
      <c r="Z37" s="101">
        <v>0.25</v>
      </c>
      <c r="AA37" s="101">
        <v>0.29166666666666669</v>
      </c>
      <c r="AB37" s="101">
        <v>0.41666666666666669</v>
      </c>
      <c r="AC37" s="101">
        <f>(Tableau2[[#This Row],[heure_enq]]-Tableau2[[#This Row],[h_debut]])</f>
        <v>4.1666666666666685E-2</v>
      </c>
      <c r="AD37" s="101">
        <f>Tableau2[[#This Row],[h_fin]]-Tableau2[[#This Row],[h_debut]]</f>
        <v>0.16666666666666669</v>
      </c>
      <c r="AE37" s="101">
        <v>0.29166666666666669</v>
      </c>
      <c r="AF37" s="101">
        <v>0.5</v>
      </c>
      <c r="AG37" s="6" t="s">
        <v>22</v>
      </c>
      <c r="AH37" s="6" t="s">
        <v>234</v>
      </c>
      <c r="AI37" s="6">
        <v>0</v>
      </c>
      <c r="AJ37" s="6" t="s">
        <v>402</v>
      </c>
      <c r="AK37" s="6" t="s">
        <v>403</v>
      </c>
      <c r="AL37" s="6" t="s">
        <v>419</v>
      </c>
      <c r="AM37" s="6">
        <v>1</v>
      </c>
      <c r="AN37" s="6">
        <v>0</v>
      </c>
      <c r="AO37" s="6">
        <v>0</v>
      </c>
      <c r="AP37" s="6">
        <v>0</v>
      </c>
      <c r="AQ37" s="6" t="s">
        <v>22</v>
      </c>
      <c r="AR37" s="6" t="s">
        <v>22</v>
      </c>
      <c r="AS37" s="6" t="s">
        <v>22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1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 t="s">
        <v>235</v>
      </c>
      <c r="BK37" s="6">
        <v>0</v>
      </c>
      <c r="BL37" s="6">
        <v>1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 t="s">
        <v>217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 t="s">
        <v>22</v>
      </c>
      <c r="DB37" s="6" t="s">
        <v>218</v>
      </c>
      <c r="DC37" s="6" t="s">
        <v>219</v>
      </c>
      <c r="DD37" s="6">
        <v>45</v>
      </c>
      <c r="DE37" s="6" t="s">
        <v>443</v>
      </c>
      <c r="DF37" s="6" t="s">
        <v>444</v>
      </c>
      <c r="DG37" s="6" t="s">
        <v>222</v>
      </c>
      <c r="DH37" s="6" t="s">
        <v>22</v>
      </c>
      <c r="DI37" s="6">
        <v>15</v>
      </c>
      <c r="DJ37" s="6">
        <v>30</v>
      </c>
      <c r="DK37" s="6">
        <v>15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1</v>
      </c>
      <c r="DR37" s="6">
        <v>1</v>
      </c>
      <c r="DS37" s="6">
        <v>1</v>
      </c>
      <c r="DT37" s="6">
        <v>1</v>
      </c>
      <c r="DU37" s="6">
        <v>0</v>
      </c>
      <c r="DV37" s="6">
        <v>0</v>
      </c>
      <c r="DW37" s="6">
        <v>0</v>
      </c>
      <c r="DX37" s="6">
        <v>1</v>
      </c>
      <c r="DY37" s="6">
        <v>0</v>
      </c>
      <c r="DZ37" s="6">
        <v>0</v>
      </c>
      <c r="EA37" s="6">
        <v>0</v>
      </c>
      <c r="EB37" s="6">
        <v>0</v>
      </c>
      <c r="EC37" s="6">
        <v>1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 t="s">
        <v>223</v>
      </c>
      <c r="EK37" s="6" t="s">
        <v>222</v>
      </c>
      <c r="EL37" s="6" t="s">
        <v>22</v>
      </c>
      <c r="EM37" s="6" t="s">
        <v>22</v>
      </c>
      <c r="EN37" s="6" t="s">
        <v>22</v>
      </c>
      <c r="EO37" s="6" t="s">
        <v>22</v>
      </c>
      <c r="EP37" s="6" t="s">
        <v>22</v>
      </c>
      <c r="EQ37" s="6" t="s">
        <v>22</v>
      </c>
      <c r="ER37" s="6" t="s">
        <v>22</v>
      </c>
      <c r="ES37" s="6" t="s">
        <v>22</v>
      </c>
      <c r="ET37" s="6" t="s">
        <v>22</v>
      </c>
      <c r="EU37" s="6" t="s">
        <v>22</v>
      </c>
      <c r="EV37" s="6" t="s">
        <v>22</v>
      </c>
      <c r="EW37" s="6" t="s">
        <v>22</v>
      </c>
      <c r="EX37" s="6" t="s">
        <v>22</v>
      </c>
      <c r="EY37" s="6" t="s">
        <v>22</v>
      </c>
      <c r="EZ37" s="6" t="s">
        <v>22</v>
      </c>
      <c r="FA37" s="6" t="s">
        <v>22</v>
      </c>
      <c r="FB37" s="6" t="s">
        <v>22</v>
      </c>
      <c r="FC37" s="6" t="s">
        <v>22</v>
      </c>
      <c r="FD37" s="6" t="s">
        <v>222</v>
      </c>
      <c r="FE37" s="6" t="s">
        <v>22</v>
      </c>
      <c r="FF37" s="6" t="s">
        <v>22</v>
      </c>
      <c r="FG37" s="6" t="s">
        <v>22</v>
      </c>
      <c r="FH37" s="6" t="s">
        <v>22</v>
      </c>
      <c r="FI37" s="6" t="s">
        <v>22</v>
      </c>
      <c r="FJ37" s="6" t="s">
        <v>22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 t="s">
        <v>22</v>
      </c>
      <c r="FR37" s="6">
        <v>1</v>
      </c>
      <c r="FS37" s="6">
        <v>0</v>
      </c>
      <c r="FT37" s="6">
        <v>0</v>
      </c>
      <c r="FU37" s="6">
        <v>0</v>
      </c>
      <c r="FV37" s="6" t="s">
        <v>222</v>
      </c>
      <c r="FW37" s="6" t="s">
        <v>222</v>
      </c>
      <c r="FX37" s="6" t="s">
        <v>269</v>
      </c>
      <c r="FY37" s="6" t="s">
        <v>22</v>
      </c>
      <c r="FZ37" s="6" t="s">
        <v>22</v>
      </c>
      <c r="GA37" s="6" t="s">
        <v>22</v>
      </c>
      <c r="GB37" s="6" t="s">
        <v>22</v>
      </c>
      <c r="GC37" s="6" t="s">
        <v>269</v>
      </c>
      <c r="GD37" s="6" t="s">
        <v>259</v>
      </c>
      <c r="GE37" s="6" t="s">
        <v>22</v>
      </c>
      <c r="GF37" s="6" t="s">
        <v>22</v>
      </c>
      <c r="GG37" s="6" t="s">
        <v>260</v>
      </c>
      <c r="GH37" s="6" t="s">
        <v>235</v>
      </c>
      <c r="GI37" s="6" t="s">
        <v>22</v>
      </c>
      <c r="GJ37" s="6" t="s">
        <v>22</v>
      </c>
      <c r="GK37" s="6" t="s">
        <v>22</v>
      </c>
      <c r="GL37" s="6" t="s">
        <v>22</v>
      </c>
      <c r="GM37" s="6" t="s">
        <v>222</v>
      </c>
      <c r="GN37" s="6" t="s">
        <v>22</v>
      </c>
      <c r="GO37" s="6" t="s">
        <v>22</v>
      </c>
      <c r="GP37" s="6" t="s">
        <v>261</v>
      </c>
      <c r="GQ37" s="6">
        <v>1</v>
      </c>
      <c r="GR37" s="6">
        <v>1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103" t="s">
        <v>229</v>
      </c>
    </row>
    <row r="38" spans="1:206">
      <c r="A38" s="102" t="s">
        <v>207</v>
      </c>
      <c r="B38" s="6">
        <v>37</v>
      </c>
      <c r="C38" s="6" t="s">
        <v>514</v>
      </c>
      <c r="D38" s="6" t="s">
        <v>518</v>
      </c>
      <c r="E38" s="100">
        <v>44077</v>
      </c>
      <c r="F38" s="6" t="s">
        <v>3890</v>
      </c>
      <c r="G38" s="6">
        <v>0</v>
      </c>
      <c r="H38" s="6" t="s">
        <v>22</v>
      </c>
      <c r="I38" s="6" t="s">
        <v>22</v>
      </c>
      <c r="J38" s="6" t="s">
        <v>22</v>
      </c>
      <c r="K38" s="6" t="s">
        <v>22</v>
      </c>
      <c r="L38" s="6" t="s">
        <v>22</v>
      </c>
      <c r="M38" s="6" t="s">
        <v>22</v>
      </c>
      <c r="N38" s="6" t="s">
        <v>519</v>
      </c>
      <c r="O38" s="7">
        <v>42</v>
      </c>
      <c r="P38" s="6">
        <v>42.634999999999998</v>
      </c>
      <c r="Q38" s="6">
        <f t="shared" si="0"/>
        <v>42.710583333333332</v>
      </c>
      <c r="R38" s="6" t="s">
        <v>22</v>
      </c>
      <c r="S38" s="6" t="s">
        <v>520</v>
      </c>
      <c r="T38" s="6">
        <v>9</v>
      </c>
      <c r="U38" s="6">
        <v>27.323</v>
      </c>
      <c r="V38" s="6">
        <f t="shared" si="1"/>
        <v>9.4553833333333337</v>
      </c>
      <c r="W38" s="6" t="s">
        <v>39</v>
      </c>
      <c r="X38" s="6">
        <v>2.5</v>
      </c>
      <c r="Y38" s="6">
        <v>1</v>
      </c>
      <c r="Z38" s="101">
        <v>0.29166666666666669</v>
      </c>
      <c r="AA38" s="101">
        <v>0.30208333333333331</v>
      </c>
      <c r="AB38" s="101">
        <v>0.375</v>
      </c>
      <c r="AC38" s="101">
        <f>(Tableau2[[#This Row],[heure_enq]]-Tableau2[[#This Row],[h_debut]])</f>
        <v>1.041666666666663E-2</v>
      </c>
      <c r="AD38" s="101">
        <f>Tableau2[[#This Row],[h_fin]]-Tableau2[[#This Row],[h_debut]]</f>
        <v>8.3333333333333315E-2</v>
      </c>
      <c r="AE38" s="101">
        <v>0.29166666666666669</v>
      </c>
      <c r="AF38" s="101">
        <v>0.5</v>
      </c>
      <c r="AG38" s="6" t="s">
        <v>22</v>
      </c>
      <c r="AH38" s="6" t="s">
        <v>234</v>
      </c>
      <c r="AI38" s="6">
        <v>0</v>
      </c>
      <c r="AJ38" s="6" t="s">
        <v>402</v>
      </c>
      <c r="AK38" s="6" t="s">
        <v>403</v>
      </c>
      <c r="AL38" s="6" t="s">
        <v>419</v>
      </c>
      <c r="AM38" s="6">
        <v>1</v>
      </c>
      <c r="AN38" s="6">
        <v>0</v>
      </c>
      <c r="AO38" s="6">
        <v>0</v>
      </c>
      <c r="AP38" s="6">
        <v>0</v>
      </c>
      <c r="AQ38" s="6" t="s">
        <v>22</v>
      </c>
      <c r="AR38" s="6" t="s">
        <v>22</v>
      </c>
      <c r="AS38" s="6" t="s">
        <v>22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1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 t="s">
        <v>235</v>
      </c>
      <c r="BK38" s="6">
        <v>0</v>
      </c>
      <c r="BL38" s="6">
        <v>1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 t="s">
        <v>217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 t="s">
        <v>22</v>
      </c>
      <c r="DB38" s="6" t="s">
        <v>218</v>
      </c>
      <c r="DC38" s="6" t="s">
        <v>290</v>
      </c>
      <c r="DD38" s="6">
        <v>35</v>
      </c>
      <c r="DE38" s="6" t="s">
        <v>220</v>
      </c>
      <c r="DF38" s="6" t="s">
        <v>330</v>
      </c>
      <c r="DG38" s="6" t="s">
        <v>222</v>
      </c>
      <c r="DH38" s="6" t="s">
        <v>22</v>
      </c>
      <c r="DI38" s="6" t="s">
        <v>22</v>
      </c>
      <c r="DJ38" s="6" t="s">
        <v>22</v>
      </c>
      <c r="DK38" s="6">
        <v>5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1</v>
      </c>
      <c r="DT38" s="6">
        <v>1</v>
      </c>
      <c r="DU38" s="6">
        <v>0</v>
      </c>
      <c r="DV38" s="6">
        <v>0</v>
      </c>
      <c r="DW38" s="6">
        <v>0</v>
      </c>
      <c r="DX38" s="6">
        <v>1</v>
      </c>
      <c r="DY38" s="6">
        <v>0</v>
      </c>
      <c r="DZ38" s="6">
        <v>0</v>
      </c>
      <c r="EA38" s="6">
        <v>0</v>
      </c>
      <c r="EB38" s="6">
        <v>0</v>
      </c>
      <c r="EC38" s="6">
        <v>1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 t="s">
        <v>22</v>
      </c>
      <c r="EK38" s="6" t="s">
        <v>222</v>
      </c>
      <c r="EL38" s="6" t="s">
        <v>22</v>
      </c>
      <c r="EM38" s="6" t="s">
        <v>22</v>
      </c>
      <c r="EN38" s="6" t="s">
        <v>22</v>
      </c>
      <c r="EO38" s="6" t="s">
        <v>22</v>
      </c>
      <c r="EP38" s="6" t="s">
        <v>22</v>
      </c>
      <c r="EQ38" s="6" t="s">
        <v>22</v>
      </c>
      <c r="ER38" s="6" t="s">
        <v>22</v>
      </c>
      <c r="ES38" s="6" t="s">
        <v>22</v>
      </c>
      <c r="ET38" s="6" t="s">
        <v>22</v>
      </c>
      <c r="EU38" s="6" t="s">
        <v>22</v>
      </c>
      <c r="EV38" s="6" t="s">
        <v>22</v>
      </c>
      <c r="EW38" s="6" t="s">
        <v>22</v>
      </c>
      <c r="EX38" s="6" t="s">
        <v>22</v>
      </c>
      <c r="EY38" s="6" t="s">
        <v>22</v>
      </c>
      <c r="EZ38" s="6" t="s">
        <v>22</v>
      </c>
      <c r="FA38" s="6" t="s">
        <v>22</v>
      </c>
      <c r="FB38" s="6" t="s">
        <v>22</v>
      </c>
      <c r="FC38" s="6" t="s">
        <v>22</v>
      </c>
      <c r="FD38" s="6" t="s">
        <v>222</v>
      </c>
      <c r="FE38" s="6" t="s">
        <v>22</v>
      </c>
      <c r="FF38" s="6" t="s">
        <v>22</v>
      </c>
      <c r="FG38" s="6" t="s">
        <v>22</v>
      </c>
      <c r="FH38" s="6" t="s">
        <v>22</v>
      </c>
      <c r="FI38" s="6" t="s">
        <v>22</v>
      </c>
      <c r="FJ38" s="6" t="s">
        <v>22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 t="s">
        <v>22</v>
      </c>
      <c r="FR38" s="6">
        <v>1</v>
      </c>
      <c r="FS38" s="6">
        <v>0</v>
      </c>
      <c r="FT38" s="6">
        <v>0</v>
      </c>
      <c r="FU38" s="6">
        <v>0</v>
      </c>
      <c r="FV38" s="6" t="s">
        <v>222</v>
      </c>
      <c r="FW38" s="6" t="s">
        <v>222</v>
      </c>
      <c r="FX38" s="6" t="s">
        <v>269</v>
      </c>
      <c r="FY38" s="6" t="s">
        <v>22</v>
      </c>
      <c r="FZ38" s="6" t="s">
        <v>22</v>
      </c>
      <c r="GA38" s="6" t="s">
        <v>22</v>
      </c>
      <c r="GB38" s="6" t="s">
        <v>22</v>
      </c>
      <c r="GC38" s="6" t="s">
        <v>269</v>
      </c>
      <c r="GD38" s="6" t="s">
        <v>259</v>
      </c>
      <c r="GE38" s="6" t="s">
        <v>22</v>
      </c>
      <c r="GF38" s="6" t="s">
        <v>22</v>
      </c>
      <c r="GG38" s="6" t="s">
        <v>227</v>
      </c>
      <c r="GH38" s="6" t="s">
        <v>22</v>
      </c>
      <c r="GI38" s="6" t="s">
        <v>22</v>
      </c>
      <c r="GJ38" s="6" t="s">
        <v>22</v>
      </c>
      <c r="GK38" s="6" t="s">
        <v>22</v>
      </c>
      <c r="GL38" s="6" t="s">
        <v>22</v>
      </c>
      <c r="GM38" s="6" t="s">
        <v>222</v>
      </c>
      <c r="GN38" s="6" t="s">
        <v>22</v>
      </c>
      <c r="GO38" s="6" t="s">
        <v>22</v>
      </c>
      <c r="GP38" s="6" t="s">
        <v>261</v>
      </c>
      <c r="GQ38" s="6">
        <v>1</v>
      </c>
      <c r="GR38" s="6">
        <v>1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103" t="s">
        <v>229</v>
      </c>
    </row>
    <row r="39" spans="1:206">
      <c r="A39" s="102" t="s">
        <v>207</v>
      </c>
      <c r="B39" s="6">
        <v>38</v>
      </c>
      <c r="C39" s="6" t="s">
        <v>514</v>
      </c>
      <c r="D39" s="6" t="s">
        <v>521</v>
      </c>
      <c r="E39" s="100">
        <v>44077</v>
      </c>
      <c r="F39" s="6" t="s">
        <v>3890</v>
      </c>
      <c r="G39" s="6">
        <v>0</v>
      </c>
      <c r="H39" s="6" t="s">
        <v>22</v>
      </c>
      <c r="I39" s="6" t="s">
        <v>22</v>
      </c>
      <c r="J39" s="6" t="s">
        <v>22</v>
      </c>
      <c r="K39" s="6" t="s">
        <v>22</v>
      </c>
      <c r="L39" s="6" t="s">
        <v>22</v>
      </c>
      <c r="M39" s="6" t="s">
        <v>22</v>
      </c>
      <c r="N39" s="6" t="s">
        <v>522</v>
      </c>
      <c r="O39" s="7">
        <v>42</v>
      </c>
      <c r="P39" s="6">
        <v>50.183</v>
      </c>
      <c r="Q39" s="6">
        <f t="shared" si="0"/>
        <v>42.83638333333333</v>
      </c>
      <c r="R39" s="6" t="s">
        <v>22</v>
      </c>
      <c r="S39" s="6" t="s">
        <v>523</v>
      </c>
      <c r="T39" s="6">
        <v>9</v>
      </c>
      <c r="U39" s="6">
        <v>28.885000000000002</v>
      </c>
      <c r="V39" s="6">
        <f t="shared" si="1"/>
        <v>9.4814166666666662</v>
      </c>
      <c r="W39" s="6" t="s">
        <v>39</v>
      </c>
      <c r="X39" s="6">
        <v>2.5</v>
      </c>
      <c r="Y39" s="6">
        <v>2</v>
      </c>
      <c r="Z39" s="101">
        <v>0.25</v>
      </c>
      <c r="AA39" s="101">
        <v>0.31597222222222221</v>
      </c>
      <c r="AB39" s="101">
        <v>0.41666666666666669</v>
      </c>
      <c r="AC39" s="101">
        <f>(Tableau2[[#This Row],[heure_enq]]-Tableau2[[#This Row],[h_debut]])</f>
        <v>6.597222222222221E-2</v>
      </c>
      <c r="AD39" s="101">
        <f>Tableau2[[#This Row],[h_fin]]-Tableau2[[#This Row],[h_debut]]</f>
        <v>0.16666666666666669</v>
      </c>
      <c r="AE39" s="101">
        <v>0.29166666666666669</v>
      </c>
      <c r="AF39" s="101">
        <v>0.5</v>
      </c>
      <c r="AG39" s="6" t="s">
        <v>22</v>
      </c>
      <c r="AH39" s="6" t="s">
        <v>234</v>
      </c>
      <c r="AI39" s="6">
        <v>0</v>
      </c>
      <c r="AJ39" s="6" t="s">
        <v>280</v>
      </c>
      <c r="AK39" s="6" t="s">
        <v>281</v>
      </c>
      <c r="AL39" s="6" t="s">
        <v>419</v>
      </c>
      <c r="AM39" s="6">
        <v>1</v>
      </c>
      <c r="AN39" s="6">
        <v>0</v>
      </c>
      <c r="AO39" s="6">
        <v>0</v>
      </c>
      <c r="AP39" s="6">
        <v>0</v>
      </c>
      <c r="AQ39" s="6" t="s">
        <v>22</v>
      </c>
      <c r="AR39" s="6" t="s">
        <v>22</v>
      </c>
      <c r="AS39" s="6" t="s">
        <v>22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 t="s">
        <v>235</v>
      </c>
      <c r="BK39" s="6">
        <v>0</v>
      </c>
      <c r="BL39" s="6">
        <v>1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 t="s">
        <v>217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 t="s">
        <v>22</v>
      </c>
      <c r="DB39" s="6" t="s">
        <v>218</v>
      </c>
      <c r="DC39" s="6" t="s">
        <v>243</v>
      </c>
      <c r="DD39" s="6">
        <v>50</v>
      </c>
      <c r="DE39" s="6" t="s">
        <v>244</v>
      </c>
      <c r="DF39" s="6" t="s">
        <v>245</v>
      </c>
      <c r="DG39" s="6" t="s">
        <v>222</v>
      </c>
      <c r="DH39" s="6" t="s">
        <v>22</v>
      </c>
      <c r="DI39" s="6">
        <v>10</v>
      </c>
      <c r="DJ39" s="6">
        <v>60</v>
      </c>
      <c r="DK39" s="6">
        <v>15</v>
      </c>
      <c r="DL39" s="6">
        <v>0</v>
      </c>
      <c r="DM39" s="6">
        <v>0</v>
      </c>
      <c r="DN39" s="6">
        <v>0</v>
      </c>
      <c r="DO39" s="6">
        <v>0</v>
      </c>
      <c r="DP39" s="6">
        <v>1</v>
      </c>
      <c r="DQ39" s="6">
        <v>1</v>
      </c>
      <c r="DR39" s="6">
        <v>1</v>
      </c>
      <c r="DS39" s="6">
        <v>1</v>
      </c>
      <c r="DT39" s="6">
        <v>1</v>
      </c>
      <c r="DU39" s="6">
        <v>1</v>
      </c>
      <c r="DV39" s="6">
        <v>0</v>
      </c>
      <c r="DW39" s="6">
        <v>0</v>
      </c>
      <c r="DX39" s="6">
        <v>1</v>
      </c>
      <c r="DY39" s="6">
        <v>0</v>
      </c>
      <c r="DZ39" s="6">
        <v>0</v>
      </c>
      <c r="EA39" s="6">
        <v>0</v>
      </c>
      <c r="EB39" s="6">
        <v>0</v>
      </c>
      <c r="EC39" s="6">
        <v>1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 t="s">
        <v>223</v>
      </c>
      <c r="EK39" s="6" t="s">
        <v>222</v>
      </c>
      <c r="EL39" s="6" t="s">
        <v>22</v>
      </c>
      <c r="EM39" s="6" t="s">
        <v>22</v>
      </c>
      <c r="EN39" s="6" t="s">
        <v>22</v>
      </c>
      <c r="EO39" s="6" t="s">
        <v>22</v>
      </c>
      <c r="EP39" s="6" t="s">
        <v>22</v>
      </c>
      <c r="EQ39" s="6" t="s">
        <v>22</v>
      </c>
      <c r="ER39" s="6" t="s">
        <v>22</v>
      </c>
      <c r="ES39" s="6" t="s">
        <v>22</v>
      </c>
      <c r="ET39" s="6" t="s">
        <v>22</v>
      </c>
      <c r="EU39" s="6" t="s">
        <v>22</v>
      </c>
      <c r="EV39" s="6" t="s">
        <v>22</v>
      </c>
      <c r="EW39" s="6" t="s">
        <v>22</v>
      </c>
      <c r="EX39" s="6" t="s">
        <v>22</v>
      </c>
      <c r="EY39" s="6" t="s">
        <v>22</v>
      </c>
      <c r="EZ39" s="6" t="s">
        <v>22</v>
      </c>
      <c r="FA39" s="6" t="s">
        <v>22</v>
      </c>
      <c r="FB39" s="6" t="s">
        <v>22</v>
      </c>
      <c r="FC39" s="6" t="s">
        <v>22</v>
      </c>
      <c r="FD39" s="6" t="s">
        <v>222</v>
      </c>
      <c r="FE39" s="6" t="s">
        <v>22</v>
      </c>
      <c r="FF39" s="6" t="s">
        <v>22</v>
      </c>
      <c r="FG39" s="6" t="s">
        <v>22</v>
      </c>
      <c r="FH39" s="6" t="s">
        <v>22</v>
      </c>
      <c r="FI39" s="6" t="s">
        <v>22</v>
      </c>
      <c r="FJ39" s="6" t="s">
        <v>22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 t="s">
        <v>22</v>
      </c>
      <c r="FR39" s="6">
        <v>1</v>
      </c>
      <c r="FS39" s="6">
        <v>0</v>
      </c>
      <c r="FT39" s="6">
        <v>0</v>
      </c>
      <c r="FU39" s="6">
        <v>0</v>
      </c>
      <c r="FV39" s="6" t="s">
        <v>223</v>
      </c>
      <c r="FW39" s="6" t="s">
        <v>223</v>
      </c>
      <c r="FX39" s="6" t="s">
        <v>269</v>
      </c>
      <c r="FY39" s="6" t="s">
        <v>22</v>
      </c>
      <c r="FZ39" s="6" t="s">
        <v>22</v>
      </c>
      <c r="GA39" s="6" t="s">
        <v>22</v>
      </c>
      <c r="GB39" s="6" t="s">
        <v>22</v>
      </c>
      <c r="GC39" s="6" t="s">
        <v>269</v>
      </c>
      <c r="GD39" s="6" t="s">
        <v>259</v>
      </c>
      <c r="GE39" s="6" t="s">
        <v>22</v>
      </c>
      <c r="GF39" s="6" t="s">
        <v>22</v>
      </c>
      <c r="GG39" s="6" t="s">
        <v>260</v>
      </c>
      <c r="GH39" s="6" t="s">
        <v>235</v>
      </c>
      <c r="GI39" s="6" t="s">
        <v>22</v>
      </c>
      <c r="GJ39" s="6" t="s">
        <v>22</v>
      </c>
      <c r="GK39" s="6" t="s">
        <v>22</v>
      </c>
      <c r="GL39" s="6" t="s">
        <v>22</v>
      </c>
      <c r="GM39" s="6" t="s">
        <v>222</v>
      </c>
      <c r="GN39" s="6" t="s">
        <v>22</v>
      </c>
      <c r="GO39" s="6" t="s">
        <v>22</v>
      </c>
      <c r="GP39" s="6" t="s">
        <v>261</v>
      </c>
      <c r="GQ39" s="6">
        <v>1</v>
      </c>
      <c r="GR39" s="6">
        <v>1</v>
      </c>
      <c r="GS39" s="6">
        <v>1</v>
      </c>
      <c r="GT39" s="6">
        <v>0</v>
      </c>
      <c r="GU39" s="6">
        <v>1</v>
      </c>
      <c r="GV39" s="6">
        <v>0</v>
      </c>
      <c r="GW39" s="6">
        <v>0</v>
      </c>
      <c r="GX39" s="103" t="s">
        <v>229</v>
      </c>
    </row>
    <row r="40" spans="1:206">
      <c r="A40" s="102" t="s">
        <v>207</v>
      </c>
      <c r="B40" s="6">
        <v>39</v>
      </c>
      <c r="C40" s="6" t="s">
        <v>524</v>
      </c>
      <c r="D40" s="6" t="s">
        <v>525</v>
      </c>
      <c r="E40" s="100">
        <v>44078</v>
      </c>
      <c r="F40" s="6" t="s">
        <v>3890</v>
      </c>
      <c r="G40" s="6">
        <v>0</v>
      </c>
      <c r="H40" s="6" t="s">
        <v>22</v>
      </c>
      <c r="I40" s="6" t="s">
        <v>22</v>
      </c>
      <c r="J40" s="6" t="s">
        <v>22</v>
      </c>
      <c r="K40" s="6" t="s">
        <v>22</v>
      </c>
      <c r="L40" s="6" t="s">
        <v>22</v>
      </c>
      <c r="M40" s="6" t="s">
        <v>22</v>
      </c>
      <c r="N40" s="6" t="s">
        <v>526</v>
      </c>
      <c r="O40" s="7">
        <v>42</v>
      </c>
      <c r="P40" s="6">
        <v>47.692</v>
      </c>
      <c r="Q40" s="6">
        <f t="shared" si="0"/>
        <v>42.794866666666664</v>
      </c>
      <c r="R40" s="6" t="s">
        <v>22</v>
      </c>
      <c r="S40" s="6" t="s">
        <v>527</v>
      </c>
      <c r="T40" s="6">
        <v>9</v>
      </c>
      <c r="U40" s="6">
        <v>29.468</v>
      </c>
      <c r="V40" s="6">
        <f t="shared" si="1"/>
        <v>9.4911333333333339</v>
      </c>
      <c r="W40" s="6" t="s">
        <v>39</v>
      </c>
      <c r="X40" s="6">
        <v>2.5</v>
      </c>
      <c r="Y40" s="6">
        <v>1</v>
      </c>
      <c r="Z40" s="101">
        <v>0.25</v>
      </c>
      <c r="AA40" s="101">
        <v>0.3298611111111111</v>
      </c>
      <c r="AB40" s="101">
        <v>0.41666666666666669</v>
      </c>
      <c r="AC40" s="101">
        <f>(Tableau2[[#This Row],[heure_enq]]-Tableau2[[#This Row],[h_debut]])</f>
        <v>7.9861111111111105E-2</v>
      </c>
      <c r="AD40" s="101">
        <f>Tableau2[[#This Row],[h_fin]]-Tableau2[[#This Row],[h_debut]]</f>
        <v>0.16666666666666669</v>
      </c>
      <c r="AE40" s="101">
        <v>0.29166666666666669</v>
      </c>
      <c r="AF40" s="101">
        <v>0.54166666666666663</v>
      </c>
      <c r="AG40" s="6" t="s">
        <v>22</v>
      </c>
      <c r="AH40" s="6" t="s">
        <v>234</v>
      </c>
      <c r="AI40" s="6">
        <v>0</v>
      </c>
      <c r="AJ40" s="6" t="s">
        <v>267</v>
      </c>
      <c r="AK40" s="6" t="s">
        <v>268</v>
      </c>
      <c r="AL40" s="6" t="s">
        <v>419</v>
      </c>
      <c r="AM40" s="6">
        <v>1</v>
      </c>
      <c r="AN40" s="6">
        <v>0</v>
      </c>
      <c r="AO40" s="6">
        <v>0</v>
      </c>
      <c r="AP40" s="6">
        <v>0</v>
      </c>
      <c r="AQ40" s="6" t="s">
        <v>22</v>
      </c>
      <c r="AR40" s="6" t="s">
        <v>22</v>
      </c>
      <c r="AS40" s="6" t="s">
        <v>22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1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 t="s">
        <v>235</v>
      </c>
      <c r="BK40" s="6">
        <v>0</v>
      </c>
      <c r="BL40" s="6">
        <v>1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 t="s">
        <v>217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 t="s">
        <v>22</v>
      </c>
      <c r="DB40" s="6" t="s">
        <v>218</v>
      </c>
      <c r="DC40" s="6" t="s">
        <v>243</v>
      </c>
      <c r="DD40" s="6">
        <v>50</v>
      </c>
      <c r="DE40" s="6" t="s">
        <v>244</v>
      </c>
      <c r="DF40" s="6" t="s">
        <v>245</v>
      </c>
      <c r="DG40" s="6" t="s">
        <v>222</v>
      </c>
      <c r="DH40" s="6" t="s">
        <v>22</v>
      </c>
      <c r="DI40" s="6" t="s">
        <v>22</v>
      </c>
      <c r="DJ40" s="6" t="s">
        <v>22</v>
      </c>
      <c r="DK40" s="6">
        <v>15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1</v>
      </c>
      <c r="DS40" s="6">
        <v>1</v>
      </c>
      <c r="DT40" s="6">
        <v>1</v>
      </c>
      <c r="DU40" s="6">
        <v>1</v>
      </c>
      <c r="DV40" s="6">
        <v>0</v>
      </c>
      <c r="DW40" s="6">
        <v>0</v>
      </c>
      <c r="DX40" s="6">
        <v>1</v>
      </c>
      <c r="DY40" s="6">
        <v>0</v>
      </c>
      <c r="DZ40" s="6">
        <v>0</v>
      </c>
      <c r="EA40" s="6">
        <v>0</v>
      </c>
      <c r="EB40" s="6">
        <v>0</v>
      </c>
      <c r="EC40" s="6">
        <v>1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 t="s">
        <v>223</v>
      </c>
      <c r="EK40" s="6" t="s">
        <v>222</v>
      </c>
      <c r="EL40" s="6" t="s">
        <v>22</v>
      </c>
      <c r="EM40" s="6" t="s">
        <v>22</v>
      </c>
      <c r="EN40" s="6" t="s">
        <v>22</v>
      </c>
      <c r="EO40" s="6" t="s">
        <v>22</v>
      </c>
      <c r="EP40" s="6" t="s">
        <v>22</v>
      </c>
      <c r="EQ40" s="6" t="s">
        <v>22</v>
      </c>
      <c r="ER40" s="6" t="s">
        <v>22</v>
      </c>
      <c r="ES40" s="6" t="s">
        <v>22</v>
      </c>
      <c r="ET40" s="6" t="s">
        <v>22</v>
      </c>
      <c r="EU40" s="6" t="s">
        <v>22</v>
      </c>
      <c r="EV40" s="6" t="s">
        <v>22</v>
      </c>
      <c r="EW40" s="6" t="s">
        <v>22</v>
      </c>
      <c r="EX40" s="6" t="s">
        <v>22</v>
      </c>
      <c r="EY40" s="6" t="s">
        <v>22</v>
      </c>
      <c r="EZ40" s="6" t="s">
        <v>22</v>
      </c>
      <c r="FA40" s="6" t="s">
        <v>22</v>
      </c>
      <c r="FB40" s="6" t="s">
        <v>22</v>
      </c>
      <c r="FC40" s="6" t="s">
        <v>22</v>
      </c>
      <c r="FD40" s="6" t="s">
        <v>222</v>
      </c>
      <c r="FE40" s="6" t="s">
        <v>22</v>
      </c>
      <c r="FF40" s="6" t="s">
        <v>22</v>
      </c>
      <c r="FG40" s="6" t="s">
        <v>22</v>
      </c>
      <c r="FH40" s="6" t="s">
        <v>22</v>
      </c>
      <c r="FI40" s="6" t="s">
        <v>22</v>
      </c>
      <c r="FJ40" s="6" t="s">
        <v>22</v>
      </c>
      <c r="FK40" s="6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 t="s">
        <v>22</v>
      </c>
      <c r="FR40" s="6">
        <v>1</v>
      </c>
      <c r="FS40" s="6">
        <v>0</v>
      </c>
      <c r="FT40" s="6">
        <v>0</v>
      </c>
      <c r="FU40" s="6">
        <v>0</v>
      </c>
      <c r="FV40" s="6" t="s">
        <v>222</v>
      </c>
      <c r="FW40" s="6" t="s">
        <v>222</v>
      </c>
      <c r="FX40" s="6" t="s">
        <v>269</v>
      </c>
      <c r="FY40" s="6" t="s">
        <v>22</v>
      </c>
      <c r="FZ40" s="6" t="s">
        <v>22</v>
      </c>
      <c r="GA40" s="6" t="s">
        <v>22</v>
      </c>
      <c r="GB40" s="6" t="s">
        <v>22</v>
      </c>
      <c r="GC40" s="6" t="s">
        <v>269</v>
      </c>
      <c r="GD40" s="6" t="s">
        <v>227</v>
      </c>
      <c r="GE40" s="6" t="s">
        <v>22</v>
      </c>
      <c r="GF40" s="6" t="s">
        <v>22</v>
      </c>
      <c r="GG40" s="6" t="s">
        <v>227</v>
      </c>
      <c r="GH40" s="6" t="s">
        <v>22</v>
      </c>
      <c r="GI40" s="6" t="s">
        <v>22</v>
      </c>
      <c r="GJ40" s="6" t="s">
        <v>22</v>
      </c>
      <c r="GK40" s="6" t="s">
        <v>22</v>
      </c>
      <c r="GL40" s="6" t="s">
        <v>22</v>
      </c>
      <c r="GM40" s="6" t="s">
        <v>222</v>
      </c>
      <c r="GN40" s="6" t="s">
        <v>22</v>
      </c>
      <c r="GO40" s="6" t="s">
        <v>22</v>
      </c>
      <c r="GP40" s="6" t="s">
        <v>228</v>
      </c>
      <c r="GQ40" s="6">
        <v>1</v>
      </c>
      <c r="GR40" s="6">
        <v>1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103" t="s">
        <v>229</v>
      </c>
    </row>
    <row r="41" spans="1:206">
      <c r="A41" s="102" t="s">
        <v>207</v>
      </c>
      <c r="B41" s="6">
        <v>40</v>
      </c>
      <c r="C41" s="6" t="s">
        <v>524</v>
      </c>
      <c r="D41" s="6" t="s">
        <v>528</v>
      </c>
      <c r="E41" s="100">
        <v>44078</v>
      </c>
      <c r="F41" s="6" t="s">
        <v>3890</v>
      </c>
      <c r="G41" s="6">
        <v>0</v>
      </c>
      <c r="H41" s="6" t="s">
        <v>22</v>
      </c>
      <c r="I41" s="6" t="s">
        <v>22</v>
      </c>
      <c r="J41" s="6" t="s">
        <v>22</v>
      </c>
      <c r="K41" s="6" t="s">
        <v>22</v>
      </c>
      <c r="L41" s="6" t="s">
        <v>22</v>
      </c>
      <c r="M41" s="6" t="s">
        <v>22</v>
      </c>
      <c r="N41" s="6" t="s">
        <v>529</v>
      </c>
      <c r="O41" s="7">
        <v>42</v>
      </c>
      <c r="P41" s="6">
        <v>58.124000000000002</v>
      </c>
      <c r="Q41" s="6">
        <f t="shared" si="0"/>
        <v>42.968733333333333</v>
      </c>
      <c r="R41" s="6" t="s">
        <v>22</v>
      </c>
      <c r="S41" s="6" t="s">
        <v>530</v>
      </c>
      <c r="T41" s="6">
        <v>9</v>
      </c>
      <c r="U41" s="6">
        <v>21.001999999999999</v>
      </c>
      <c r="V41" s="6">
        <f t="shared" si="1"/>
        <v>9.3500333333333341</v>
      </c>
      <c r="W41" s="6" t="s">
        <v>39</v>
      </c>
      <c r="X41" s="6">
        <v>2.5</v>
      </c>
      <c r="Y41" s="6">
        <v>2</v>
      </c>
      <c r="Z41" s="101">
        <v>0.25</v>
      </c>
      <c r="AA41" s="101">
        <v>0.43055555555555558</v>
      </c>
      <c r="AB41" s="101">
        <v>0.41666666666666669</v>
      </c>
      <c r="AC41" s="101">
        <f>(Tableau2[[#This Row],[heure_enq]]-Tableau2[[#This Row],[h_debut]])</f>
        <v>0.18055555555555558</v>
      </c>
      <c r="AD41" s="101">
        <f>Tableau2[[#This Row],[h_fin]]-Tableau2[[#This Row],[h_debut]]</f>
        <v>0.16666666666666669</v>
      </c>
      <c r="AE41" s="101">
        <v>0.29166666666666669</v>
      </c>
      <c r="AF41" s="101">
        <v>0.54166666666666663</v>
      </c>
      <c r="AG41" s="6" t="s">
        <v>22</v>
      </c>
      <c r="AH41" s="6" t="s">
        <v>234</v>
      </c>
      <c r="AI41" s="6">
        <v>0</v>
      </c>
      <c r="AJ41" s="6" t="s">
        <v>384</v>
      </c>
      <c r="AK41" s="6" t="s">
        <v>339</v>
      </c>
      <c r="AL41" s="6" t="s">
        <v>419</v>
      </c>
      <c r="AM41" s="6">
        <v>1</v>
      </c>
      <c r="AN41" s="6">
        <v>0</v>
      </c>
      <c r="AO41" s="6">
        <v>0</v>
      </c>
      <c r="AP41" s="6">
        <v>0</v>
      </c>
      <c r="AQ41" s="6" t="s">
        <v>22</v>
      </c>
      <c r="AR41" s="6" t="s">
        <v>22</v>
      </c>
      <c r="AS41" s="6" t="s">
        <v>22</v>
      </c>
      <c r="AT41" s="6">
        <v>0</v>
      </c>
      <c r="AU41" s="6">
        <v>1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 t="s">
        <v>235</v>
      </c>
      <c r="BK41" s="6">
        <v>0</v>
      </c>
      <c r="BL41" s="6">
        <v>1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 t="s">
        <v>217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 t="s">
        <v>22</v>
      </c>
      <c r="DB41" s="6" t="s">
        <v>218</v>
      </c>
      <c r="DC41" s="6" t="s">
        <v>243</v>
      </c>
      <c r="DD41" s="6">
        <v>50</v>
      </c>
      <c r="DE41" s="6" t="s">
        <v>244</v>
      </c>
      <c r="DF41" s="6" t="s">
        <v>245</v>
      </c>
      <c r="DG41" s="6" t="s">
        <v>222</v>
      </c>
      <c r="DH41" s="6" t="s">
        <v>22</v>
      </c>
      <c r="DI41" s="6">
        <v>10</v>
      </c>
      <c r="DJ41" s="6">
        <v>40</v>
      </c>
      <c r="DK41" s="6">
        <v>15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1</v>
      </c>
      <c r="DS41" s="6">
        <v>1</v>
      </c>
      <c r="DT41" s="6">
        <v>1</v>
      </c>
      <c r="DU41" s="6">
        <v>1</v>
      </c>
      <c r="DV41" s="6">
        <v>1</v>
      </c>
      <c r="DW41" s="6">
        <v>1</v>
      </c>
      <c r="DX41" s="6">
        <v>1</v>
      </c>
      <c r="DY41" s="6">
        <v>0</v>
      </c>
      <c r="DZ41" s="6">
        <v>0</v>
      </c>
      <c r="EA41" s="6">
        <v>0</v>
      </c>
      <c r="EB41" s="6">
        <v>0</v>
      </c>
      <c r="EC41" s="6">
        <v>1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 t="s">
        <v>223</v>
      </c>
      <c r="EK41" s="6" t="s">
        <v>222</v>
      </c>
      <c r="EL41" s="6" t="s">
        <v>22</v>
      </c>
      <c r="EM41" s="6" t="s">
        <v>22</v>
      </c>
      <c r="EN41" s="6" t="s">
        <v>22</v>
      </c>
      <c r="EO41" s="6" t="s">
        <v>22</v>
      </c>
      <c r="EP41" s="6" t="s">
        <v>22</v>
      </c>
      <c r="EQ41" s="6" t="s">
        <v>22</v>
      </c>
      <c r="ER41" s="6" t="s">
        <v>22</v>
      </c>
      <c r="ES41" s="6" t="s">
        <v>22</v>
      </c>
      <c r="ET41" s="6" t="s">
        <v>22</v>
      </c>
      <c r="EU41" s="6" t="s">
        <v>22</v>
      </c>
      <c r="EV41" s="6" t="s">
        <v>22</v>
      </c>
      <c r="EW41" s="6" t="s">
        <v>22</v>
      </c>
      <c r="EX41" s="6" t="s">
        <v>22</v>
      </c>
      <c r="EY41" s="6" t="s">
        <v>22</v>
      </c>
      <c r="EZ41" s="6" t="s">
        <v>22</v>
      </c>
      <c r="FA41" s="6" t="s">
        <v>22</v>
      </c>
      <c r="FB41" s="6" t="s">
        <v>22</v>
      </c>
      <c r="FC41" s="6" t="s">
        <v>22</v>
      </c>
      <c r="FD41" s="6" t="s">
        <v>222</v>
      </c>
      <c r="FE41" s="6" t="s">
        <v>22</v>
      </c>
      <c r="FF41" s="6" t="s">
        <v>22</v>
      </c>
      <c r="FG41" s="6" t="s">
        <v>22</v>
      </c>
      <c r="FH41" s="6" t="s">
        <v>22</v>
      </c>
      <c r="FI41" s="6" t="s">
        <v>22</v>
      </c>
      <c r="FJ41" s="6" t="s">
        <v>22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 t="s">
        <v>22</v>
      </c>
      <c r="FR41" s="6">
        <v>1</v>
      </c>
      <c r="FS41" s="6">
        <v>0</v>
      </c>
      <c r="FT41" s="6">
        <v>0</v>
      </c>
      <c r="FU41" s="6">
        <v>0</v>
      </c>
      <c r="FV41" s="6" t="s">
        <v>223</v>
      </c>
      <c r="FW41" s="6" t="s">
        <v>223</v>
      </c>
      <c r="FX41" s="6" t="s">
        <v>269</v>
      </c>
      <c r="FY41" s="6" t="s">
        <v>22</v>
      </c>
      <c r="FZ41" s="6" t="s">
        <v>22</v>
      </c>
      <c r="GA41" s="6" t="s">
        <v>22</v>
      </c>
      <c r="GB41" s="6" t="s">
        <v>22</v>
      </c>
      <c r="GC41" s="6" t="s">
        <v>269</v>
      </c>
      <c r="GD41" s="6" t="s">
        <v>259</v>
      </c>
      <c r="GE41" s="6" t="s">
        <v>22</v>
      </c>
      <c r="GF41" s="6" t="s">
        <v>22</v>
      </c>
      <c r="GG41" s="6" t="s">
        <v>260</v>
      </c>
      <c r="GH41" s="6" t="s">
        <v>235</v>
      </c>
      <c r="GI41" s="6" t="s">
        <v>22</v>
      </c>
      <c r="GJ41" s="6" t="s">
        <v>22</v>
      </c>
      <c r="GK41" s="6" t="s">
        <v>22</v>
      </c>
      <c r="GL41" s="6" t="s">
        <v>22</v>
      </c>
      <c r="GM41" s="6" t="s">
        <v>222</v>
      </c>
      <c r="GN41" s="6" t="s">
        <v>22</v>
      </c>
      <c r="GO41" s="6" t="s">
        <v>22</v>
      </c>
      <c r="GP41" s="6" t="s">
        <v>261</v>
      </c>
      <c r="GQ41" s="6">
        <v>1</v>
      </c>
      <c r="GR41" s="6">
        <v>1</v>
      </c>
      <c r="GS41" s="6">
        <v>0</v>
      </c>
      <c r="GT41" s="6">
        <v>0</v>
      </c>
      <c r="GU41" s="6">
        <v>0</v>
      </c>
      <c r="GV41" s="6">
        <v>0</v>
      </c>
      <c r="GW41" s="6">
        <v>1</v>
      </c>
      <c r="GX41" s="103" t="s">
        <v>270</v>
      </c>
    </row>
    <row r="42" spans="1:206">
      <c r="A42" s="102" t="s">
        <v>207</v>
      </c>
      <c r="B42" s="6">
        <v>41</v>
      </c>
      <c r="C42" s="6" t="s">
        <v>283</v>
      </c>
      <c r="D42" s="6" t="s">
        <v>531</v>
      </c>
      <c r="E42" s="100">
        <v>44082</v>
      </c>
      <c r="F42" s="6" t="s">
        <v>3890</v>
      </c>
      <c r="G42" s="6">
        <v>0</v>
      </c>
      <c r="H42" s="6" t="s">
        <v>22</v>
      </c>
      <c r="I42" s="6" t="s">
        <v>22</v>
      </c>
      <c r="J42" s="6" t="s">
        <v>22</v>
      </c>
      <c r="K42" s="6" t="s">
        <v>22</v>
      </c>
      <c r="L42" s="6" t="s">
        <v>22</v>
      </c>
      <c r="M42" s="6" t="s">
        <v>22</v>
      </c>
      <c r="N42" s="6" t="s">
        <v>532</v>
      </c>
      <c r="O42" s="7">
        <v>42</v>
      </c>
      <c r="P42" s="6">
        <v>42.627000000000002</v>
      </c>
      <c r="Q42" s="6">
        <f t="shared" si="0"/>
        <v>42.710450000000002</v>
      </c>
      <c r="R42" s="6" t="s">
        <v>22</v>
      </c>
      <c r="S42" s="6" t="s">
        <v>533</v>
      </c>
      <c r="T42" s="6">
        <v>9</v>
      </c>
      <c r="U42" s="6">
        <v>27.326000000000001</v>
      </c>
      <c r="V42" s="6">
        <f t="shared" si="1"/>
        <v>9.4554333333333336</v>
      </c>
      <c r="W42" s="6" t="s">
        <v>39</v>
      </c>
      <c r="X42" s="6">
        <v>2.5</v>
      </c>
      <c r="Y42" s="6">
        <v>3</v>
      </c>
      <c r="Z42" s="101">
        <v>0.79166666666666663</v>
      </c>
      <c r="AA42" s="101">
        <v>0.79513888888888884</v>
      </c>
      <c r="AB42" s="101">
        <v>0.91666666666666663</v>
      </c>
      <c r="AC42" s="101">
        <f>(Tableau2[[#This Row],[heure_enq]]-Tableau2[[#This Row],[h_debut]])</f>
        <v>3.4722222222222099E-3</v>
      </c>
      <c r="AD42" s="101">
        <f>Tableau2[[#This Row],[h_fin]]-Tableau2[[#This Row],[h_debut]]</f>
        <v>0.125</v>
      </c>
      <c r="AE42" s="101">
        <v>0.77083333333333337</v>
      </c>
      <c r="AF42" s="101">
        <v>0.91666666666666663</v>
      </c>
      <c r="AG42" s="6" t="s">
        <v>22</v>
      </c>
      <c r="AH42" s="6" t="s">
        <v>234</v>
      </c>
      <c r="AI42" s="6">
        <v>0</v>
      </c>
      <c r="AJ42" s="6" t="s">
        <v>402</v>
      </c>
      <c r="AK42" s="6" t="s">
        <v>403</v>
      </c>
      <c r="AL42" s="6" t="s">
        <v>419</v>
      </c>
      <c r="AM42" s="6">
        <v>1</v>
      </c>
      <c r="AN42" s="6">
        <v>0</v>
      </c>
      <c r="AO42" s="6">
        <v>0</v>
      </c>
      <c r="AP42" s="6">
        <v>0</v>
      </c>
      <c r="AQ42" s="6" t="s">
        <v>22</v>
      </c>
      <c r="AR42" s="6" t="s">
        <v>22</v>
      </c>
      <c r="AS42" s="6" t="s">
        <v>22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1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 t="s">
        <v>235</v>
      </c>
      <c r="BK42" s="6">
        <v>0</v>
      </c>
      <c r="BL42" s="6">
        <v>1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 t="s">
        <v>217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 t="s">
        <v>22</v>
      </c>
      <c r="DB42" s="6" t="s">
        <v>218</v>
      </c>
      <c r="DC42" s="6" t="s">
        <v>219</v>
      </c>
      <c r="DD42" s="6">
        <v>45</v>
      </c>
      <c r="DE42" s="6" t="s">
        <v>220</v>
      </c>
      <c r="DF42" s="6" t="s">
        <v>534</v>
      </c>
      <c r="DG42" s="6" t="s">
        <v>222</v>
      </c>
      <c r="DH42" s="6" t="s">
        <v>22</v>
      </c>
      <c r="DI42" s="6">
        <v>10</v>
      </c>
      <c r="DJ42" s="6">
        <v>20</v>
      </c>
      <c r="DK42" s="6">
        <v>15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1</v>
      </c>
      <c r="DT42" s="6">
        <v>1</v>
      </c>
      <c r="DU42" s="6">
        <v>1</v>
      </c>
      <c r="DV42" s="6">
        <v>0</v>
      </c>
      <c r="DW42" s="6">
        <v>0</v>
      </c>
      <c r="DX42" s="6">
        <v>1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1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 t="s">
        <v>22</v>
      </c>
      <c r="EK42" s="6" t="s">
        <v>222</v>
      </c>
      <c r="EL42" s="6" t="s">
        <v>22</v>
      </c>
      <c r="EM42" s="6" t="s">
        <v>22</v>
      </c>
      <c r="EN42" s="6" t="s">
        <v>22</v>
      </c>
      <c r="EO42" s="6" t="s">
        <v>22</v>
      </c>
      <c r="EP42" s="6" t="s">
        <v>22</v>
      </c>
      <c r="EQ42" s="6" t="s">
        <v>22</v>
      </c>
      <c r="ER42" s="6" t="s">
        <v>22</v>
      </c>
      <c r="ES42" s="6" t="s">
        <v>22</v>
      </c>
      <c r="ET42" s="6" t="s">
        <v>22</v>
      </c>
      <c r="EU42" s="6" t="s">
        <v>22</v>
      </c>
      <c r="EV42" s="6" t="s">
        <v>22</v>
      </c>
      <c r="EW42" s="6" t="s">
        <v>22</v>
      </c>
      <c r="EX42" s="6" t="s">
        <v>22</v>
      </c>
      <c r="EY42" s="6" t="s">
        <v>22</v>
      </c>
      <c r="EZ42" s="6" t="s">
        <v>22</v>
      </c>
      <c r="FA42" s="6" t="s">
        <v>22</v>
      </c>
      <c r="FB42" s="6" t="s">
        <v>22</v>
      </c>
      <c r="FC42" s="6" t="s">
        <v>22</v>
      </c>
      <c r="FD42" s="6" t="s">
        <v>222</v>
      </c>
      <c r="FE42" s="6" t="s">
        <v>22</v>
      </c>
      <c r="FF42" s="6" t="s">
        <v>22</v>
      </c>
      <c r="FG42" s="6" t="s">
        <v>22</v>
      </c>
      <c r="FH42" s="6" t="s">
        <v>22</v>
      </c>
      <c r="FI42" s="6" t="s">
        <v>22</v>
      </c>
      <c r="FJ42" s="6" t="s">
        <v>22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 t="s">
        <v>22</v>
      </c>
      <c r="FR42" s="6">
        <v>1</v>
      </c>
      <c r="FS42" s="6">
        <v>0</v>
      </c>
      <c r="FT42" s="6">
        <v>0</v>
      </c>
      <c r="FU42" s="6">
        <v>0</v>
      </c>
      <c r="FV42" s="6" t="s">
        <v>222</v>
      </c>
      <c r="FW42" s="6" t="s">
        <v>223</v>
      </c>
      <c r="FX42" s="6" t="s">
        <v>269</v>
      </c>
      <c r="FY42" s="6" t="s">
        <v>22</v>
      </c>
      <c r="FZ42" s="6" t="s">
        <v>22</v>
      </c>
      <c r="GA42" s="6" t="s">
        <v>22</v>
      </c>
      <c r="GB42" s="6" t="s">
        <v>22</v>
      </c>
      <c r="GC42" s="6" t="s">
        <v>269</v>
      </c>
      <c r="GD42" s="6" t="s">
        <v>227</v>
      </c>
      <c r="GE42" s="6" t="s">
        <v>22</v>
      </c>
      <c r="GF42" s="6" t="s">
        <v>22</v>
      </c>
      <c r="GG42" s="6" t="s">
        <v>260</v>
      </c>
      <c r="GH42" s="6" t="s">
        <v>235</v>
      </c>
      <c r="GI42" s="6" t="s">
        <v>22</v>
      </c>
      <c r="GJ42" s="6" t="s">
        <v>22</v>
      </c>
      <c r="GK42" s="6" t="s">
        <v>22</v>
      </c>
      <c r="GL42" s="6" t="s">
        <v>22</v>
      </c>
      <c r="GM42" s="6" t="s">
        <v>222</v>
      </c>
      <c r="GN42" s="6" t="s">
        <v>22</v>
      </c>
      <c r="GO42" s="6" t="s">
        <v>22</v>
      </c>
      <c r="GP42" s="6" t="s">
        <v>228</v>
      </c>
      <c r="GQ42" s="6">
        <v>1</v>
      </c>
      <c r="GR42" s="6">
        <v>1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103" t="s">
        <v>229</v>
      </c>
    </row>
    <row r="43" spans="1:206">
      <c r="A43" s="102" t="s">
        <v>207</v>
      </c>
      <c r="B43" s="6">
        <v>42</v>
      </c>
      <c r="C43" s="6" t="s">
        <v>283</v>
      </c>
      <c r="D43" s="6" t="s">
        <v>535</v>
      </c>
      <c r="E43" s="100">
        <v>44082</v>
      </c>
      <c r="F43" s="6" t="s">
        <v>3890</v>
      </c>
      <c r="G43" s="6">
        <v>0</v>
      </c>
      <c r="H43" s="6" t="s">
        <v>22</v>
      </c>
      <c r="I43" s="6" t="s">
        <v>22</v>
      </c>
      <c r="J43" s="6" t="s">
        <v>22</v>
      </c>
      <c r="K43" s="6" t="s">
        <v>22</v>
      </c>
      <c r="L43" s="6" t="s">
        <v>22</v>
      </c>
      <c r="M43" s="6" t="s">
        <v>22</v>
      </c>
      <c r="N43" s="6" t="s">
        <v>536</v>
      </c>
      <c r="O43" s="7">
        <v>42</v>
      </c>
      <c r="P43" s="6">
        <v>49.787999999999997</v>
      </c>
      <c r="Q43" s="6">
        <f t="shared" si="0"/>
        <v>42.829799999999999</v>
      </c>
      <c r="R43" s="6" t="s">
        <v>22</v>
      </c>
      <c r="S43" s="6" t="s">
        <v>537</v>
      </c>
      <c r="T43" s="6">
        <v>9</v>
      </c>
      <c r="U43" s="6">
        <v>29.19</v>
      </c>
      <c r="V43" s="6">
        <f t="shared" si="1"/>
        <v>9.4864999999999995</v>
      </c>
      <c r="W43" s="6" t="s">
        <v>40</v>
      </c>
      <c r="X43" s="6">
        <v>10</v>
      </c>
      <c r="Y43" s="6">
        <v>1</v>
      </c>
      <c r="Z43" s="101">
        <v>0.75</v>
      </c>
      <c r="AA43" s="101">
        <v>0.81944444444444453</v>
      </c>
      <c r="AB43" s="101">
        <v>0.8125</v>
      </c>
      <c r="AC43" s="101">
        <f>(Tableau2[[#This Row],[heure_enq]]-Tableau2[[#This Row],[h_debut]])</f>
        <v>6.9444444444444531E-2</v>
      </c>
      <c r="AD43" s="101">
        <f>Tableau2[[#This Row],[h_fin]]-Tableau2[[#This Row],[h_debut]]</f>
        <v>6.25E-2</v>
      </c>
      <c r="AE43" s="101">
        <v>0.77083333333333337</v>
      </c>
      <c r="AF43" s="101">
        <v>0.91666666666666663</v>
      </c>
      <c r="AG43" s="6" t="s">
        <v>22</v>
      </c>
      <c r="AH43" s="6" t="s">
        <v>287</v>
      </c>
      <c r="AI43" s="6">
        <v>0</v>
      </c>
      <c r="AJ43" s="6" t="s">
        <v>280</v>
      </c>
      <c r="AK43" s="6" t="s">
        <v>281</v>
      </c>
      <c r="AL43" s="6" t="s">
        <v>419</v>
      </c>
      <c r="AM43" s="6">
        <v>0</v>
      </c>
      <c r="AN43" s="6">
        <v>1</v>
      </c>
      <c r="AO43" s="6">
        <v>0</v>
      </c>
      <c r="AP43" s="6">
        <v>0</v>
      </c>
      <c r="AQ43" s="6" t="s">
        <v>22</v>
      </c>
      <c r="AR43" s="6" t="s">
        <v>22</v>
      </c>
      <c r="AS43" s="6" t="s">
        <v>22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 t="s">
        <v>538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 t="s">
        <v>22</v>
      </c>
      <c r="BX43" s="6">
        <v>0</v>
      </c>
      <c r="BY43" s="6">
        <v>1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 t="s">
        <v>22</v>
      </c>
      <c r="DB43" s="6" t="s">
        <v>218</v>
      </c>
      <c r="DC43" s="6" t="s">
        <v>219</v>
      </c>
      <c r="DD43" s="6">
        <v>45</v>
      </c>
      <c r="DE43" s="6" t="s">
        <v>220</v>
      </c>
      <c r="DF43" s="6" t="s">
        <v>462</v>
      </c>
      <c r="DG43" s="6" t="s">
        <v>222</v>
      </c>
      <c r="DH43" s="6" t="s">
        <v>22</v>
      </c>
      <c r="DI43" s="6">
        <v>15</v>
      </c>
      <c r="DJ43" s="6">
        <v>30</v>
      </c>
      <c r="DK43" s="6">
        <v>15</v>
      </c>
      <c r="DL43" s="6">
        <v>0</v>
      </c>
      <c r="DM43" s="6">
        <v>0</v>
      </c>
      <c r="DN43" s="6">
        <v>0</v>
      </c>
      <c r="DO43" s="6">
        <v>1</v>
      </c>
      <c r="DP43" s="6">
        <v>1</v>
      </c>
      <c r="DQ43" s="6">
        <v>1</v>
      </c>
      <c r="DR43" s="6">
        <v>1</v>
      </c>
      <c r="DS43" s="6">
        <v>1</v>
      </c>
      <c r="DT43" s="6">
        <v>1</v>
      </c>
      <c r="DU43" s="6">
        <v>1</v>
      </c>
      <c r="DV43" s="6">
        <v>1</v>
      </c>
      <c r="DW43" s="6">
        <v>0</v>
      </c>
      <c r="DX43" s="6">
        <v>1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1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 t="s">
        <v>22</v>
      </c>
      <c r="EK43" s="6" t="s">
        <v>222</v>
      </c>
      <c r="EL43" s="6" t="s">
        <v>22</v>
      </c>
      <c r="EM43" s="6" t="s">
        <v>22</v>
      </c>
      <c r="EN43" s="6" t="s">
        <v>22</v>
      </c>
      <c r="EO43" s="6" t="s">
        <v>22</v>
      </c>
      <c r="EP43" s="6" t="s">
        <v>22</v>
      </c>
      <c r="EQ43" s="6" t="s">
        <v>22</v>
      </c>
      <c r="ER43" s="6" t="s">
        <v>22</v>
      </c>
      <c r="ES43" s="6" t="s">
        <v>22</v>
      </c>
      <c r="ET43" s="6" t="s">
        <v>22</v>
      </c>
      <c r="EU43" s="6" t="s">
        <v>22</v>
      </c>
      <c r="EV43" s="6" t="s">
        <v>22</v>
      </c>
      <c r="EW43" s="6" t="s">
        <v>22</v>
      </c>
      <c r="EX43" s="6" t="s">
        <v>22</v>
      </c>
      <c r="EY43" s="6" t="s">
        <v>22</v>
      </c>
      <c r="EZ43" s="6" t="s">
        <v>22</v>
      </c>
      <c r="FA43" s="6" t="s">
        <v>22</v>
      </c>
      <c r="FB43" s="6" t="s">
        <v>22</v>
      </c>
      <c r="FC43" s="6" t="s">
        <v>22</v>
      </c>
      <c r="FD43" s="6" t="s">
        <v>222</v>
      </c>
      <c r="FE43" s="6" t="s">
        <v>22</v>
      </c>
      <c r="FF43" s="6" t="s">
        <v>22</v>
      </c>
      <c r="FG43" s="6" t="s">
        <v>22</v>
      </c>
      <c r="FH43" s="6" t="s">
        <v>22</v>
      </c>
      <c r="FI43" s="6" t="s">
        <v>22</v>
      </c>
      <c r="FJ43" s="6" t="s">
        <v>22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 t="s">
        <v>22</v>
      </c>
      <c r="FR43" s="6">
        <v>0</v>
      </c>
      <c r="FS43" s="6">
        <v>0</v>
      </c>
      <c r="FT43" s="6">
        <v>1</v>
      </c>
      <c r="FU43" s="6">
        <v>0</v>
      </c>
      <c r="FV43" s="6" t="s">
        <v>223</v>
      </c>
      <c r="FW43" s="6" t="s">
        <v>223</v>
      </c>
      <c r="FX43" s="6" t="s">
        <v>258</v>
      </c>
      <c r="FY43" s="6" t="s">
        <v>22</v>
      </c>
      <c r="FZ43" s="6" t="s">
        <v>22</v>
      </c>
      <c r="GA43" s="6" t="s">
        <v>22</v>
      </c>
      <c r="GB43" s="6" t="s">
        <v>22</v>
      </c>
      <c r="GC43" s="6" t="s">
        <v>258</v>
      </c>
      <c r="GD43" s="6" t="s">
        <v>373</v>
      </c>
      <c r="GE43" s="6" t="s">
        <v>22</v>
      </c>
      <c r="GF43" s="6" t="s">
        <v>22</v>
      </c>
      <c r="GG43" s="6" t="s">
        <v>260</v>
      </c>
      <c r="GH43" s="6" t="s">
        <v>235</v>
      </c>
      <c r="GI43" s="6" t="s">
        <v>22</v>
      </c>
      <c r="GJ43" s="6" t="s">
        <v>22</v>
      </c>
      <c r="GK43" s="6" t="s">
        <v>22</v>
      </c>
      <c r="GL43" s="6" t="s">
        <v>22</v>
      </c>
      <c r="GM43" s="6" t="s">
        <v>222</v>
      </c>
      <c r="GN43" s="6" t="s">
        <v>22</v>
      </c>
      <c r="GO43" s="6" t="s">
        <v>22</v>
      </c>
      <c r="GP43" s="6" t="s">
        <v>261</v>
      </c>
      <c r="GQ43" s="6">
        <v>1</v>
      </c>
      <c r="GR43" s="6">
        <v>1</v>
      </c>
      <c r="GS43" s="6">
        <v>1</v>
      </c>
      <c r="GT43" s="6">
        <v>0</v>
      </c>
      <c r="GU43" s="6">
        <v>1</v>
      </c>
      <c r="GV43" s="6">
        <v>0</v>
      </c>
      <c r="GW43" s="6">
        <v>0</v>
      </c>
      <c r="GX43" s="103" t="s">
        <v>270</v>
      </c>
    </row>
    <row r="44" spans="1:206">
      <c r="A44" s="102" t="s">
        <v>207</v>
      </c>
      <c r="B44" s="6">
        <v>43</v>
      </c>
      <c r="C44" s="6" t="s">
        <v>283</v>
      </c>
      <c r="D44" s="6" t="s">
        <v>539</v>
      </c>
      <c r="E44" s="100">
        <v>44082</v>
      </c>
      <c r="F44" s="6" t="s">
        <v>3890</v>
      </c>
      <c r="G44" s="6">
        <v>0</v>
      </c>
      <c r="H44" s="6" t="s">
        <v>22</v>
      </c>
      <c r="I44" s="6" t="s">
        <v>22</v>
      </c>
      <c r="J44" s="6" t="s">
        <v>22</v>
      </c>
      <c r="K44" s="6" t="s">
        <v>22</v>
      </c>
      <c r="L44" s="6" t="s">
        <v>22</v>
      </c>
      <c r="M44" s="6" t="s">
        <v>22</v>
      </c>
      <c r="N44" s="6" t="s">
        <v>540</v>
      </c>
      <c r="O44" s="7">
        <v>42</v>
      </c>
      <c r="P44" s="6">
        <v>50.183999999999997</v>
      </c>
      <c r="Q44" s="6">
        <f t="shared" si="0"/>
        <v>42.836399999999998</v>
      </c>
      <c r="R44" s="6" t="s">
        <v>22</v>
      </c>
      <c r="S44" s="6" t="s">
        <v>541</v>
      </c>
      <c r="T44" s="6">
        <v>9</v>
      </c>
      <c r="U44" s="6">
        <v>28.88</v>
      </c>
      <c r="V44" s="6">
        <f t="shared" si="1"/>
        <v>9.4813333333333336</v>
      </c>
      <c r="W44" s="6" t="s">
        <v>39</v>
      </c>
      <c r="X44" s="6">
        <v>2.5</v>
      </c>
      <c r="Y44" s="6">
        <v>3</v>
      </c>
      <c r="Z44" s="101">
        <v>0.79166666666666663</v>
      </c>
      <c r="AA44" s="101">
        <v>0.82638888888888884</v>
      </c>
      <c r="AB44" s="101">
        <v>0.875</v>
      </c>
      <c r="AC44" s="101">
        <f>(Tableau2[[#This Row],[heure_enq]]-Tableau2[[#This Row],[h_debut]])</f>
        <v>3.472222222222221E-2</v>
      </c>
      <c r="AD44" s="101">
        <f>Tableau2[[#This Row],[h_fin]]-Tableau2[[#This Row],[h_debut]]</f>
        <v>8.333333333333337E-2</v>
      </c>
      <c r="AE44" s="101">
        <v>0.77083333333333337</v>
      </c>
      <c r="AF44" s="101">
        <v>0.91666666666666663</v>
      </c>
      <c r="AG44" s="6" t="s">
        <v>542</v>
      </c>
      <c r="AH44" s="6" t="s">
        <v>287</v>
      </c>
      <c r="AI44" s="6">
        <v>0</v>
      </c>
      <c r="AJ44" s="6" t="s">
        <v>280</v>
      </c>
      <c r="AK44" s="6" t="s">
        <v>281</v>
      </c>
      <c r="AL44" s="6" t="s">
        <v>419</v>
      </c>
      <c r="AM44" s="6">
        <v>1</v>
      </c>
      <c r="AN44" s="6">
        <v>0</v>
      </c>
      <c r="AO44" s="6">
        <v>0</v>
      </c>
      <c r="AP44" s="6">
        <v>0</v>
      </c>
      <c r="AQ44" s="6" t="s">
        <v>22</v>
      </c>
      <c r="AR44" s="6" t="s">
        <v>22</v>
      </c>
      <c r="AS44" s="6" t="s">
        <v>22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 t="s">
        <v>235</v>
      </c>
      <c r="BK44" s="6">
        <v>0</v>
      </c>
      <c r="BL44" s="6">
        <v>1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1</v>
      </c>
      <c r="BU44" s="6">
        <v>0</v>
      </c>
      <c r="BV44" s="6" t="s">
        <v>2126</v>
      </c>
      <c r="BW44" s="6" t="s">
        <v>217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1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 t="s">
        <v>22</v>
      </c>
      <c r="DB44" s="6" t="s">
        <v>218</v>
      </c>
      <c r="DC44" s="6" t="s">
        <v>219</v>
      </c>
      <c r="DD44" s="6">
        <v>45</v>
      </c>
      <c r="DE44" s="6" t="s">
        <v>220</v>
      </c>
      <c r="DF44" s="6" t="s">
        <v>543</v>
      </c>
      <c r="DG44" s="6" t="s">
        <v>222</v>
      </c>
      <c r="DH44" s="6" t="s">
        <v>22</v>
      </c>
      <c r="DI44" s="6">
        <v>10</v>
      </c>
      <c r="DJ44" s="6">
        <v>30</v>
      </c>
      <c r="DK44" s="6">
        <v>15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1</v>
      </c>
      <c r="DS44" s="6">
        <v>1</v>
      </c>
      <c r="DT44" s="6">
        <v>1</v>
      </c>
      <c r="DU44" s="6">
        <v>1</v>
      </c>
      <c r="DV44" s="6">
        <v>1</v>
      </c>
      <c r="DW44" s="6">
        <v>0</v>
      </c>
      <c r="DX44" s="6">
        <v>1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1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 t="s">
        <v>223</v>
      </c>
      <c r="EK44" s="6" t="s">
        <v>222</v>
      </c>
      <c r="EL44" s="6" t="s">
        <v>22</v>
      </c>
      <c r="EM44" s="6" t="s">
        <v>22</v>
      </c>
      <c r="EN44" s="6" t="s">
        <v>22</v>
      </c>
      <c r="EO44" s="6" t="s">
        <v>22</v>
      </c>
      <c r="EP44" s="6" t="s">
        <v>22</v>
      </c>
      <c r="EQ44" s="6" t="s">
        <v>22</v>
      </c>
      <c r="ER44" s="6" t="s">
        <v>22</v>
      </c>
      <c r="ES44" s="6" t="s">
        <v>22</v>
      </c>
      <c r="ET44" s="6" t="s">
        <v>22</v>
      </c>
      <c r="EU44" s="6" t="s">
        <v>22</v>
      </c>
      <c r="EV44" s="6" t="s">
        <v>22</v>
      </c>
      <c r="EW44" s="6" t="s">
        <v>22</v>
      </c>
      <c r="EX44" s="6" t="s">
        <v>22</v>
      </c>
      <c r="EY44" s="6" t="s">
        <v>22</v>
      </c>
      <c r="EZ44" s="6" t="s">
        <v>22</v>
      </c>
      <c r="FA44" s="6" t="s">
        <v>22</v>
      </c>
      <c r="FB44" s="6" t="s">
        <v>22</v>
      </c>
      <c r="FC44" s="6" t="s">
        <v>22</v>
      </c>
      <c r="FD44" s="6" t="s">
        <v>222</v>
      </c>
      <c r="FE44" s="6" t="s">
        <v>22</v>
      </c>
      <c r="FF44" s="6" t="s">
        <v>22</v>
      </c>
      <c r="FG44" s="6" t="s">
        <v>22</v>
      </c>
      <c r="FH44" s="6" t="s">
        <v>22</v>
      </c>
      <c r="FI44" s="6" t="s">
        <v>22</v>
      </c>
      <c r="FJ44" s="6" t="s">
        <v>22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 t="s">
        <v>22</v>
      </c>
      <c r="FR44" s="6">
        <v>1</v>
      </c>
      <c r="FS44" s="6">
        <v>0</v>
      </c>
      <c r="FT44" s="6">
        <v>0</v>
      </c>
      <c r="FU44" s="6">
        <v>0</v>
      </c>
      <c r="FV44" s="6" t="s">
        <v>223</v>
      </c>
      <c r="FW44" s="6" t="s">
        <v>223</v>
      </c>
      <c r="FX44" s="6" t="s">
        <v>258</v>
      </c>
      <c r="FY44" s="6" t="s">
        <v>22</v>
      </c>
      <c r="FZ44" s="6" t="s">
        <v>22</v>
      </c>
      <c r="GA44" s="6" t="s">
        <v>22</v>
      </c>
      <c r="GB44" s="6" t="s">
        <v>22</v>
      </c>
      <c r="GC44" s="6" t="s">
        <v>258</v>
      </c>
      <c r="GD44" s="6" t="s">
        <v>259</v>
      </c>
      <c r="GE44" s="6" t="s">
        <v>22</v>
      </c>
      <c r="GF44" s="6" t="s">
        <v>22</v>
      </c>
      <c r="GG44" s="6" t="s">
        <v>260</v>
      </c>
      <c r="GH44" s="6" t="s">
        <v>235</v>
      </c>
      <c r="GI44" s="6" t="s">
        <v>22</v>
      </c>
      <c r="GJ44" s="6" t="s">
        <v>22</v>
      </c>
      <c r="GK44" s="6" t="s">
        <v>374</v>
      </c>
      <c r="GL44" s="6" t="s">
        <v>544</v>
      </c>
      <c r="GM44" s="6" t="s">
        <v>222</v>
      </c>
      <c r="GN44" s="6" t="s">
        <v>22</v>
      </c>
      <c r="GO44" s="6" t="s">
        <v>22</v>
      </c>
      <c r="GP44" s="6" t="s">
        <v>261</v>
      </c>
      <c r="GQ44" s="6">
        <v>1</v>
      </c>
      <c r="GR44" s="6">
        <v>1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103" t="s">
        <v>229</v>
      </c>
    </row>
    <row r="45" spans="1:206">
      <c r="A45" s="102" t="s">
        <v>207</v>
      </c>
      <c r="B45" s="6">
        <v>44</v>
      </c>
      <c r="C45" s="6" t="s">
        <v>283</v>
      </c>
      <c r="D45" s="6" t="s">
        <v>284</v>
      </c>
      <c r="E45" s="100">
        <v>44082</v>
      </c>
      <c r="F45" s="6" t="s">
        <v>3890</v>
      </c>
      <c r="G45" s="6">
        <v>0</v>
      </c>
      <c r="H45" s="6" t="s">
        <v>22</v>
      </c>
      <c r="I45" s="6" t="s">
        <v>22</v>
      </c>
      <c r="J45" s="6" t="s">
        <v>22</v>
      </c>
      <c r="K45" s="6" t="s">
        <v>22</v>
      </c>
      <c r="L45" s="6" t="s">
        <v>22</v>
      </c>
      <c r="M45" s="6" t="s">
        <v>22</v>
      </c>
      <c r="N45" s="6" t="s">
        <v>285</v>
      </c>
      <c r="O45" s="7">
        <v>42</v>
      </c>
      <c r="P45" s="6">
        <v>52.24</v>
      </c>
      <c r="Q45" s="6">
        <f t="shared" si="0"/>
        <v>42.870666666666665</v>
      </c>
      <c r="R45" s="6" t="s">
        <v>22</v>
      </c>
      <c r="S45" s="6" t="s">
        <v>286</v>
      </c>
      <c r="T45" s="6">
        <v>9</v>
      </c>
      <c r="U45" s="6">
        <v>28.728000000000002</v>
      </c>
      <c r="V45" s="6">
        <f t="shared" si="1"/>
        <v>9.4787999999999997</v>
      </c>
      <c r="W45" s="6" t="s">
        <v>39</v>
      </c>
      <c r="X45" s="6">
        <v>2.5</v>
      </c>
      <c r="Y45" s="6">
        <v>2</v>
      </c>
      <c r="Z45" s="101">
        <v>0.79166666666666663</v>
      </c>
      <c r="AA45" s="101">
        <v>0.84027777777777779</v>
      </c>
      <c r="AB45" s="101">
        <v>0.875</v>
      </c>
      <c r="AC45" s="101">
        <f>(Tableau2[[#This Row],[heure_enq]]-Tableau2[[#This Row],[h_debut]])</f>
        <v>4.861111111111116E-2</v>
      </c>
      <c r="AD45" s="101">
        <f>Tableau2[[#This Row],[h_fin]]-Tableau2[[#This Row],[h_debut]]</f>
        <v>8.333333333333337E-2</v>
      </c>
      <c r="AE45" s="101">
        <v>0.77083333333333337</v>
      </c>
      <c r="AF45" s="101">
        <v>0.91666666666666663</v>
      </c>
      <c r="AG45" s="6" t="s">
        <v>22</v>
      </c>
      <c r="AH45" s="6" t="s">
        <v>287</v>
      </c>
      <c r="AI45" s="6">
        <v>0</v>
      </c>
      <c r="AJ45" s="6" t="s">
        <v>288</v>
      </c>
      <c r="AK45" s="6" t="s">
        <v>289</v>
      </c>
      <c r="AL45" s="6" t="s">
        <v>216</v>
      </c>
      <c r="AM45" s="6">
        <v>1</v>
      </c>
      <c r="AN45" s="6">
        <v>0</v>
      </c>
      <c r="AO45" s="6">
        <v>0</v>
      </c>
      <c r="AP45" s="6">
        <v>0</v>
      </c>
      <c r="AQ45" s="6" t="s">
        <v>22</v>
      </c>
      <c r="AR45" s="6" t="s">
        <v>22</v>
      </c>
      <c r="AS45" s="6" t="s">
        <v>22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 t="s">
        <v>235</v>
      </c>
      <c r="BK45" s="6">
        <v>0</v>
      </c>
      <c r="BL45" s="6">
        <v>1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 t="s">
        <v>217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 t="s">
        <v>22</v>
      </c>
      <c r="DB45" s="6" t="s">
        <v>218</v>
      </c>
      <c r="DC45" s="6" t="s">
        <v>290</v>
      </c>
      <c r="DD45" s="6">
        <v>35</v>
      </c>
      <c r="DE45" s="6" t="s">
        <v>220</v>
      </c>
      <c r="DF45" s="6" t="s">
        <v>291</v>
      </c>
      <c r="DG45" s="6" t="s">
        <v>222</v>
      </c>
      <c r="DH45" s="6" t="s">
        <v>22</v>
      </c>
      <c r="DI45" s="6">
        <v>10</v>
      </c>
      <c r="DJ45" s="6" t="s">
        <v>22</v>
      </c>
      <c r="DK45" s="6">
        <v>5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1</v>
      </c>
      <c r="DU45" s="6">
        <v>0</v>
      </c>
      <c r="DV45" s="6">
        <v>0</v>
      </c>
      <c r="DW45" s="6">
        <v>0</v>
      </c>
      <c r="DX45" s="6">
        <v>0</v>
      </c>
      <c r="DY45" s="6">
        <v>1</v>
      </c>
      <c r="DZ45" s="6">
        <v>0</v>
      </c>
      <c r="EA45" s="6">
        <v>0</v>
      </c>
      <c r="EB45" s="6">
        <v>0</v>
      </c>
      <c r="EC45" s="6">
        <v>0</v>
      </c>
      <c r="ED45" s="6">
        <v>1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 t="s">
        <v>223</v>
      </c>
      <c r="EK45" s="6" t="s">
        <v>222</v>
      </c>
      <c r="EL45" s="6" t="s">
        <v>22</v>
      </c>
      <c r="EM45" s="6" t="s">
        <v>22</v>
      </c>
      <c r="EN45" s="6" t="s">
        <v>22</v>
      </c>
      <c r="EO45" s="6" t="s">
        <v>22</v>
      </c>
      <c r="EP45" s="6" t="s">
        <v>22</v>
      </c>
      <c r="EQ45" s="6" t="s">
        <v>22</v>
      </c>
      <c r="ER45" s="6" t="s">
        <v>22</v>
      </c>
      <c r="ES45" s="6" t="s">
        <v>22</v>
      </c>
      <c r="ET45" s="6" t="s">
        <v>22</v>
      </c>
      <c r="EU45" s="6" t="s">
        <v>22</v>
      </c>
      <c r="EV45" s="6" t="s">
        <v>22</v>
      </c>
      <c r="EW45" s="6" t="s">
        <v>22</v>
      </c>
      <c r="EX45" s="6" t="s">
        <v>22</v>
      </c>
      <c r="EY45" s="6" t="s">
        <v>22</v>
      </c>
      <c r="EZ45" s="6" t="s">
        <v>22</v>
      </c>
      <c r="FA45" s="6" t="s">
        <v>22</v>
      </c>
      <c r="FB45" s="6" t="s">
        <v>22</v>
      </c>
      <c r="FC45" s="6" t="s">
        <v>22</v>
      </c>
      <c r="FD45" s="6" t="s">
        <v>222</v>
      </c>
      <c r="FE45" s="6" t="s">
        <v>22</v>
      </c>
      <c r="FF45" s="6" t="s">
        <v>22</v>
      </c>
      <c r="FG45" s="6" t="s">
        <v>22</v>
      </c>
      <c r="FH45" s="6" t="s">
        <v>22</v>
      </c>
      <c r="FI45" s="6" t="s">
        <v>22</v>
      </c>
      <c r="FJ45" s="6" t="s">
        <v>22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 t="s">
        <v>22</v>
      </c>
      <c r="FR45" s="6">
        <v>1</v>
      </c>
      <c r="FS45" s="6">
        <v>0</v>
      </c>
      <c r="FT45" s="6">
        <v>0</v>
      </c>
      <c r="FU45" s="6">
        <v>0</v>
      </c>
      <c r="FV45" s="6" t="s">
        <v>222</v>
      </c>
      <c r="FW45" s="6" t="s">
        <v>222</v>
      </c>
      <c r="FX45" s="6" t="s">
        <v>269</v>
      </c>
      <c r="FY45" s="6" t="s">
        <v>22</v>
      </c>
      <c r="FZ45" s="6" t="s">
        <v>22</v>
      </c>
      <c r="GA45" s="6" t="s">
        <v>22</v>
      </c>
      <c r="GB45" s="6" t="s">
        <v>22</v>
      </c>
      <c r="GC45" s="6" t="s">
        <v>269</v>
      </c>
      <c r="GD45" s="6" t="s">
        <v>227</v>
      </c>
      <c r="GE45" s="6" t="s">
        <v>22</v>
      </c>
      <c r="GF45" s="6" t="s">
        <v>22</v>
      </c>
      <c r="GG45" s="6" t="s">
        <v>227</v>
      </c>
      <c r="GH45" s="6" t="s">
        <v>22</v>
      </c>
      <c r="GI45" s="6" t="s">
        <v>22</v>
      </c>
      <c r="GJ45" s="6" t="s">
        <v>22</v>
      </c>
      <c r="GK45" s="6" t="s">
        <v>22</v>
      </c>
      <c r="GL45" s="6" t="s">
        <v>22</v>
      </c>
      <c r="GM45" s="6" t="s">
        <v>222</v>
      </c>
      <c r="GN45" s="6" t="s">
        <v>22</v>
      </c>
      <c r="GO45" s="6" t="s">
        <v>22</v>
      </c>
      <c r="GP45" s="6" t="s">
        <v>227</v>
      </c>
      <c r="GQ45" s="6">
        <v>1</v>
      </c>
      <c r="GR45" s="6">
        <v>1</v>
      </c>
      <c r="GS45" s="6">
        <v>0</v>
      </c>
      <c r="GT45" s="6">
        <v>1</v>
      </c>
      <c r="GU45" s="6">
        <v>1</v>
      </c>
      <c r="GV45" s="6">
        <v>0</v>
      </c>
      <c r="GW45" s="6">
        <v>0</v>
      </c>
      <c r="GX45" s="103" t="s">
        <v>229</v>
      </c>
    </row>
    <row r="46" spans="1:206">
      <c r="A46" s="102" t="s">
        <v>207</v>
      </c>
      <c r="B46" s="6">
        <v>45</v>
      </c>
      <c r="C46" s="6" t="s">
        <v>292</v>
      </c>
      <c r="D46" s="6" t="s">
        <v>545</v>
      </c>
      <c r="E46" s="100">
        <v>44083</v>
      </c>
      <c r="F46" s="6" t="s">
        <v>3890</v>
      </c>
      <c r="G46" s="6">
        <v>1</v>
      </c>
      <c r="H46" s="6" t="s">
        <v>22</v>
      </c>
      <c r="I46" s="6">
        <v>0</v>
      </c>
      <c r="J46" s="6" t="s">
        <v>294</v>
      </c>
      <c r="K46" s="6" t="s">
        <v>22</v>
      </c>
      <c r="L46" s="6" t="s">
        <v>22</v>
      </c>
      <c r="M46" s="6" t="s">
        <v>22</v>
      </c>
      <c r="N46" s="6" t="s">
        <v>546</v>
      </c>
      <c r="O46" s="7">
        <v>42</v>
      </c>
      <c r="P46" s="6">
        <v>43.024000000000001</v>
      </c>
      <c r="Q46" s="6">
        <f t="shared" si="0"/>
        <v>42.717066666666668</v>
      </c>
      <c r="R46" s="6" t="s">
        <v>22</v>
      </c>
      <c r="S46" s="6" t="s">
        <v>547</v>
      </c>
      <c r="T46" s="6">
        <v>9</v>
      </c>
      <c r="U46" s="6">
        <v>15.912000000000001</v>
      </c>
      <c r="V46" s="6">
        <f t="shared" si="1"/>
        <v>9.2652000000000001</v>
      </c>
      <c r="W46" s="6" t="s">
        <v>41</v>
      </c>
      <c r="X46" s="6">
        <v>10</v>
      </c>
      <c r="Y46" s="6">
        <v>1</v>
      </c>
      <c r="Z46" s="101">
        <v>0.25</v>
      </c>
      <c r="AA46" s="101">
        <v>0.3923611111111111</v>
      </c>
      <c r="AB46" s="101">
        <v>0.45833333333333331</v>
      </c>
      <c r="AC46" s="101">
        <f>(Tableau2[[#This Row],[heure_enq]]-Tableau2[[#This Row],[h_debut]])</f>
        <v>0.1423611111111111</v>
      </c>
      <c r="AD46" s="101">
        <f>Tableau2[[#This Row],[h_fin]]-Tableau2[[#This Row],[h_debut]]</f>
        <v>0.20833333333333331</v>
      </c>
      <c r="AE46" s="101">
        <v>0.3125</v>
      </c>
      <c r="AF46" s="101">
        <v>0.5</v>
      </c>
      <c r="AG46" s="6" t="s">
        <v>22</v>
      </c>
      <c r="AH46" s="6" t="s">
        <v>242</v>
      </c>
      <c r="AI46" s="6">
        <v>0</v>
      </c>
      <c r="AJ46" s="6" t="s">
        <v>297</v>
      </c>
      <c r="AK46" s="6" t="s">
        <v>298</v>
      </c>
      <c r="AL46" s="6" t="s">
        <v>419</v>
      </c>
      <c r="AM46" s="6">
        <v>0</v>
      </c>
      <c r="AN46" s="6">
        <v>0</v>
      </c>
      <c r="AO46" s="6">
        <v>1</v>
      </c>
      <c r="AP46" s="6">
        <v>0</v>
      </c>
      <c r="AQ46" s="6" t="s">
        <v>22</v>
      </c>
      <c r="AR46" s="6" t="s">
        <v>22</v>
      </c>
      <c r="AS46" s="6" t="s">
        <v>22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1</v>
      </c>
      <c r="BH46" s="6">
        <v>0</v>
      </c>
      <c r="BI46" s="6">
        <v>0</v>
      </c>
      <c r="BJ46" s="6" t="s">
        <v>235</v>
      </c>
      <c r="BK46" s="6">
        <v>0</v>
      </c>
      <c r="BL46" s="6">
        <v>1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 t="s">
        <v>217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 t="s">
        <v>548</v>
      </c>
      <c r="DB46" s="6" t="s">
        <v>218</v>
      </c>
      <c r="DC46" s="6" t="s">
        <v>243</v>
      </c>
      <c r="DD46" s="6">
        <v>50</v>
      </c>
      <c r="DE46" s="6" t="s">
        <v>244</v>
      </c>
      <c r="DF46" s="6" t="s">
        <v>245</v>
      </c>
      <c r="DG46" s="6" t="s">
        <v>222</v>
      </c>
      <c r="DH46" s="6" t="s">
        <v>22</v>
      </c>
      <c r="DI46" s="6">
        <v>10</v>
      </c>
      <c r="DJ46" s="6">
        <v>50</v>
      </c>
      <c r="DK46" s="6">
        <v>30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1</v>
      </c>
      <c r="DS46" s="6">
        <v>1</v>
      </c>
      <c r="DT46" s="6">
        <v>1</v>
      </c>
      <c r="DU46" s="6">
        <v>1</v>
      </c>
      <c r="DV46" s="6">
        <v>1</v>
      </c>
      <c r="DW46" s="6">
        <v>1</v>
      </c>
      <c r="DX46" s="6">
        <v>1</v>
      </c>
      <c r="DY46" s="6">
        <v>0</v>
      </c>
      <c r="DZ46" s="6">
        <v>0</v>
      </c>
      <c r="EA46" s="6">
        <v>0</v>
      </c>
      <c r="EB46" s="6">
        <v>0</v>
      </c>
      <c r="EC46" s="6">
        <v>1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 t="s">
        <v>223</v>
      </c>
      <c r="EK46" s="6" t="s">
        <v>222</v>
      </c>
      <c r="EL46" s="6" t="s">
        <v>22</v>
      </c>
      <c r="EM46" s="6" t="s">
        <v>22</v>
      </c>
      <c r="EN46" s="6" t="s">
        <v>22</v>
      </c>
      <c r="EO46" s="6" t="s">
        <v>22</v>
      </c>
      <c r="EP46" s="6" t="s">
        <v>22</v>
      </c>
      <c r="EQ46" s="6" t="s">
        <v>22</v>
      </c>
      <c r="ER46" s="6" t="s">
        <v>22</v>
      </c>
      <c r="ES46" s="6" t="s">
        <v>22</v>
      </c>
      <c r="ET46" s="6" t="s">
        <v>22</v>
      </c>
      <c r="EU46" s="6" t="s">
        <v>22</v>
      </c>
      <c r="EV46" s="6" t="s">
        <v>22</v>
      </c>
      <c r="EW46" s="6" t="s">
        <v>22</v>
      </c>
      <c r="EX46" s="6" t="s">
        <v>22</v>
      </c>
      <c r="EY46" s="6" t="s">
        <v>22</v>
      </c>
      <c r="EZ46" s="6" t="s">
        <v>22</v>
      </c>
      <c r="FA46" s="6" t="s">
        <v>22</v>
      </c>
      <c r="FB46" s="6" t="s">
        <v>22</v>
      </c>
      <c r="FC46" s="6" t="s">
        <v>22</v>
      </c>
      <c r="FD46" s="6" t="s">
        <v>222</v>
      </c>
      <c r="FE46" s="6" t="s">
        <v>255</v>
      </c>
      <c r="FF46" s="6">
        <v>40</v>
      </c>
      <c r="FG46" s="6">
        <v>4</v>
      </c>
      <c r="FH46" s="6" t="s">
        <v>22</v>
      </c>
      <c r="FI46" s="6" t="s">
        <v>22</v>
      </c>
      <c r="FJ46" s="6" t="s">
        <v>22</v>
      </c>
      <c r="FK46" s="6">
        <v>1</v>
      </c>
      <c r="FL46" s="6">
        <v>1</v>
      </c>
      <c r="FM46" s="6">
        <v>0</v>
      </c>
      <c r="FN46" s="6">
        <v>0</v>
      </c>
      <c r="FO46" s="6">
        <v>0</v>
      </c>
      <c r="FP46" s="6">
        <v>0</v>
      </c>
      <c r="FQ46" s="6" t="s">
        <v>223</v>
      </c>
      <c r="FR46" s="6">
        <v>0</v>
      </c>
      <c r="FS46" s="6">
        <v>2</v>
      </c>
      <c r="FT46" s="6">
        <v>0</v>
      </c>
      <c r="FU46" s="6">
        <v>0</v>
      </c>
      <c r="FV46" s="6" t="s">
        <v>223</v>
      </c>
      <c r="FW46" s="6" t="s">
        <v>222</v>
      </c>
      <c r="FX46" s="6" t="s">
        <v>224</v>
      </c>
      <c r="FY46" s="6" t="s">
        <v>22</v>
      </c>
      <c r="FZ46" s="6" t="s">
        <v>22</v>
      </c>
      <c r="GA46" s="6" t="s">
        <v>22</v>
      </c>
      <c r="GB46" s="6" t="s">
        <v>22</v>
      </c>
      <c r="GC46" s="6" t="s">
        <v>224</v>
      </c>
      <c r="GD46" s="6" t="s">
        <v>259</v>
      </c>
      <c r="GE46" s="6" t="s">
        <v>22</v>
      </c>
      <c r="GF46" s="6" t="s">
        <v>22</v>
      </c>
      <c r="GG46" s="6" t="s">
        <v>260</v>
      </c>
      <c r="GH46" s="6" t="s">
        <v>235</v>
      </c>
      <c r="GI46" s="6" t="s">
        <v>22</v>
      </c>
      <c r="GJ46" s="6" t="s">
        <v>22</v>
      </c>
      <c r="GK46" s="6" t="s">
        <v>22</v>
      </c>
      <c r="GL46" s="6" t="s">
        <v>22</v>
      </c>
      <c r="GM46" s="6" t="s">
        <v>222</v>
      </c>
      <c r="GN46" s="6" t="s">
        <v>22</v>
      </c>
      <c r="GO46" s="6" t="s">
        <v>22</v>
      </c>
      <c r="GP46" s="6" t="s">
        <v>261</v>
      </c>
      <c r="GQ46" s="6">
        <v>1</v>
      </c>
      <c r="GR46" s="6">
        <v>1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103" t="s">
        <v>229</v>
      </c>
    </row>
    <row r="47" spans="1:206">
      <c r="A47" s="102" t="s">
        <v>207</v>
      </c>
      <c r="B47" s="6">
        <v>46</v>
      </c>
      <c r="C47" s="6" t="s">
        <v>292</v>
      </c>
      <c r="D47" s="6" t="s">
        <v>549</v>
      </c>
      <c r="E47" s="100">
        <v>44083</v>
      </c>
      <c r="F47" s="6" t="s">
        <v>3890</v>
      </c>
      <c r="G47" s="6">
        <v>1</v>
      </c>
      <c r="H47" s="6" t="s">
        <v>22</v>
      </c>
      <c r="I47" s="6">
        <v>0</v>
      </c>
      <c r="J47" s="6" t="s">
        <v>294</v>
      </c>
      <c r="K47" s="6" t="s">
        <v>22</v>
      </c>
      <c r="L47" s="6" t="s">
        <v>22</v>
      </c>
      <c r="M47" s="6" t="s">
        <v>22</v>
      </c>
      <c r="N47" s="6" t="s">
        <v>550</v>
      </c>
      <c r="O47" s="7">
        <v>42</v>
      </c>
      <c r="P47" s="6">
        <v>43.719000000000001</v>
      </c>
      <c r="Q47" s="6">
        <f t="shared" si="0"/>
        <v>42.728650000000002</v>
      </c>
      <c r="R47" s="6" t="s">
        <v>22</v>
      </c>
      <c r="S47" s="6" t="s">
        <v>551</v>
      </c>
      <c r="T47" s="6">
        <v>9</v>
      </c>
      <c r="U47" s="6">
        <v>14.436999999999999</v>
      </c>
      <c r="V47" s="6">
        <f t="shared" si="1"/>
        <v>9.240616666666666</v>
      </c>
      <c r="W47" s="6" t="s">
        <v>41</v>
      </c>
      <c r="X47" s="6">
        <v>10</v>
      </c>
      <c r="Y47" s="6">
        <v>1</v>
      </c>
      <c r="Z47" s="101">
        <v>0.33333333333333331</v>
      </c>
      <c r="AA47" s="101">
        <v>0.41319444444444442</v>
      </c>
      <c r="AB47" s="101">
        <v>0.41666666666666669</v>
      </c>
      <c r="AC47" s="101">
        <f>(Tableau2[[#This Row],[heure_enq]]-Tableau2[[#This Row],[h_debut]])</f>
        <v>7.9861111111111105E-2</v>
      </c>
      <c r="AD47" s="101">
        <f>Tableau2[[#This Row],[h_fin]]-Tableau2[[#This Row],[h_debut]]</f>
        <v>8.333333333333337E-2</v>
      </c>
      <c r="AE47" s="101">
        <v>0.3125</v>
      </c>
      <c r="AF47" s="101">
        <v>0.5</v>
      </c>
      <c r="AG47" s="6" t="s">
        <v>22</v>
      </c>
      <c r="AH47" s="6" t="s">
        <v>242</v>
      </c>
      <c r="AI47" s="6">
        <v>0</v>
      </c>
      <c r="AJ47" s="6" t="s">
        <v>402</v>
      </c>
      <c r="AK47" s="6" t="s">
        <v>403</v>
      </c>
      <c r="AL47" s="6" t="s">
        <v>419</v>
      </c>
      <c r="AM47" s="6">
        <v>0</v>
      </c>
      <c r="AN47" s="6">
        <v>0</v>
      </c>
      <c r="AO47" s="6">
        <v>1</v>
      </c>
      <c r="AP47" s="6">
        <v>1</v>
      </c>
      <c r="AQ47" s="6" t="s">
        <v>22</v>
      </c>
      <c r="AR47" s="6" t="s">
        <v>22</v>
      </c>
      <c r="AS47" s="6" t="s">
        <v>22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1</v>
      </c>
      <c r="BH47" s="6">
        <v>0</v>
      </c>
      <c r="BI47" s="6">
        <v>0</v>
      </c>
      <c r="BJ47" s="6" t="s">
        <v>235</v>
      </c>
      <c r="BK47" s="6">
        <v>0</v>
      </c>
      <c r="BL47" s="6">
        <v>0</v>
      </c>
      <c r="BM47" s="6">
        <v>1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 t="s">
        <v>217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 t="s">
        <v>1449</v>
      </c>
      <c r="DB47" s="6" t="s">
        <v>218</v>
      </c>
      <c r="DC47" s="6" t="s">
        <v>243</v>
      </c>
      <c r="DD47" s="6">
        <v>50</v>
      </c>
      <c r="DE47" s="6" t="s">
        <v>244</v>
      </c>
      <c r="DF47" s="6" t="s">
        <v>245</v>
      </c>
      <c r="DG47" s="6" t="s">
        <v>222</v>
      </c>
      <c r="DH47" s="6" t="s">
        <v>22</v>
      </c>
      <c r="DI47" s="6">
        <v>5</v>
      </c>
      <c r="DJ47" s="6">
        <v>60</v>
      </c>
      <c r="DK47" s="6">
        <v>15</v>
      </c>
      <c r="DL47" s="6">
        <v>1</v>
      </c>
      <c r="DM47" s="6">
        <v>1</v>
      </c>
      <c r="DN47" s="6">
        <v>1</v>
      </c>
      <c r="DO47" s="6">
        <v>1</v>
      </c>
      <c r="DP47" s="6">
        <v>1</v>
      </c>
      <c r="DQ47" s="6">
        <v>1</v>
      </c>
      <c r="DR47" s="6">
        <v>1</v>
      </c>
      <c r="DS47" s="6">
        <v>1</v>
      </c>
      <c r="DT47" s="6">
        <v>1</v>
      </c>
      <c r="DU47" s="6">
        <v>1</v>
      </c>
      <c r="DV47" s="6">
        <v>1</v>
      </c>
      <c r="DW47" s="6">
        <v>1</v>
      </c>
      <c r="DX47" s="6">
        <v>1</v>
      </c>
      <c r="DY47" s="6">
        <v>0</v>
      </c>
      <c r="DZ47" s="6">
        <v>0</v>
      </c>
      <c r="EA47" s="6">
        <v>0</v>
      </c>
      <c r="EB47" s="6">
        <v>0</v>
      </c>
      <c r="EC47" s="6">
        <v>1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 t="s">
        <v>223</v>
      </c>
      <c r="EK47" s="6" t="s">
        <v>222</v>
      </c>
      <c r="EL47" s="6" t="s">
        <v>22</v>
      </c>
      <c r="EM47" s="6" t="s">
        <v>22</v>
      </c>
      <c r="EN47" s="6" t="s">
        <v>22</v>
      </c>
      <c r="EO47" s="6" t="s">
        <v>22</v>
      </c>
      <c r="EP47" s="6" t="s">
        <v>22</v>
      </c>
      <c r="EQ47" s="6" t="s">
        <v>22</v>
      </c>
      <c r="ER47" s="6" t="s">
        <v>22</v>
      </c>
      <c r="ES47" s="6" t="s">
        <v>22</v>
      </c>
      <c r="ET47" s="6" t="s">
        <v>22</v>
      </c>
      <c r="EU47" s="6" t="s">
        <v>22</v>
      </c>
      <c r="EV47" s="6" t="s">
        <v>22</v>
      </c>
      <c r="EW47" s="6" t="s">
        <v>22</v>
      </c>
      <c r="EX47" s="6" t="s">
        <v>22</v>
      </c>
      <c r="EY47" s="6" t="s">
        <v>22</v>
      </c>
      <c r="EZ47" s="6" t="s">
        <v>22</v>
      </c>
      <c r="FA47" s="6" t="s">
        <v>22</v>
      </c>
      <c r="FB47" s="6" t="s">
        <v>22</v>
      </c>
      <c r="FC47" s="6" t="s">
        <v>22</v>
      </c>
      <c r="FD47" s="6" t="s">
        <v>223</v>
      </c>
      <c r="FE47" s="6" t="s">
        <v>246</v>
      </c>
      <c r="FF47" s="6">
        <v>50</v>
      </c>
      <c r="FG47" s="6">
        <v>5</v>
      </c>
      <c r="FH47" s="6" t="s">
        <v>22</v>
      </c>
      <c r="FI47" s="6" t="s">
        <v>22</v>
      </c>
      <c r="FJ47" s="6" t="s">
        <v>22</v>
      </c>
      <c r="FK47" s="6">
        <v>1</v>
      </c>
      <c r="FL47" s="6">
        <v>1</v>
      </c>
      <c r="FM47" s="6">
        <v>0</v>
      </c>
      <c r="FN47" s="6">
        <v>0</v>
      </c>
      <c r="FO47" s="6">
        <v>0</v>
      </c>
      <c r="FP47" s="6">
        <v>0</v>
      </c>
      <c r="FQ47" s="6" t="s">
        <v>223</v>
      </c>
      <c r="FR47" s="6">
        <v>0</v>
      </c>
      <c r="FS47" s="6">
        <v>2</v>
      </c>
      <c r="FT47" s="6">
        <v>0</v>
      </c>
      <c r="FU47" s="6">
        <v>0</v>
      </c>
      <c r="FV47" s="6" t="s">
        <v>223</v>
      </c>
      <c r="FW47" s="6" t="s">
        <v>223</v>
      </c>
      <c r="FX47" s="6" t="s">
        <v>269</v>
      </c>
      <c r="FY47" s="6" t="s">
        <v>22</v>
      </c>
      <c r="FZ47" s="6" t="s">
        <v>22</v>
      </c>
      <c r="GA47" s="6" t="s">
        <v>22</v>
      </c>
      <c r="GB47" s="6" t="s">
        <v>22</v>
      </c>
      <c r="GC47" s="6" t="s">
        <v>269</v>
      </c>
      <c r="GD47" s="6" t="s">
        <v>259</v>
      </c>
      <c r="GE47" s="6" t="s">
        <v>22</v>
      </c>
      <c r="GF47" s="6" t="s">
        <v>22</v>
      </c>
      <c r="GG47" s="6" t="s">
        <v>260</v>
      </c>
      <c r="GH47" s="6" t="s">
        <v>235</v>
      </c>
      <c r="GI47" s="6" t="s">
        <v>22</v>
      </c>
      <c r="GJ47" s="6" t="s">
        <v>22</v>
      </c>
      <c r="GK47" s="6" t="s">
        <v>22</v>
      </c>
      <c r="GL47" s="6" t="s">
        <v>22</v>
      </c>
      <c r="GM47" s="6" t="s">
        <v>222</v>
      </c>
      <c r="GN47" s="6" t="s">
        <v>22</v>
      </c>
      <c r="GO47" s="6" t="s">
        <v>22</v>
      </c>
      <c r="GP47" s="6" t="s">
        <v>228</v>
      </c>
      <c r="GQ47" s="6">
        <v>1</v>
      </c>
      <c r="GR47" s="6">
        <v>1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103" t="s">
        <v>270</v>
      </c>
    </row>
    <row r="48" spans="1:206">
      <c r="A48" s="102" t="s">
        <v>207</v>
      </c>
      <c r="B48" s="6">
        <v>47</v>
      </c>
      <c r="C48" s="6" t="s">
        <v>292</v>
      </c>
      <c r="D48" s="6" t="s">
        <v>1694</v>
      </c>
      <c r="E48" s="100">
        <v>44083</v>
      </c>
      <c r="F48" s="6" t="s">
        <v>3890</v>
      </c>
      <c r="G48" s="6">
        <v>1</v>
      </c>
      <c r="H48" s="6" t="s">
        <v>22</v>
      </c>
      <c r="I48" s="6">
        <v>0</v>
      </c>
      <c r="J48" s="6" t="s">
        <v>294</v>
      </c>
      <c r="K48" s="6" t="s">
        <v>22</v>
      </c>
      <c r="L48" s="6" t="s">
        <v>22</v>
      </c>
      <c r="M48" s="6" t="s">
        <v>22</v>
      </c>
      <c r="N48" s="6" t="s">
        <v>1695</v>
      </c>
      <c r="O48" s="7">
        <v>42</v>
      </c>
      <c r="P48" s="6">
        <v>43.777000000000001</v>
      </c>
      <c r="Q48" s="6">
        <f t="shared" si="0"/>
        <v>42.729616666666665</v>
      </c>
      <c r="R48" s="6" t="s">
        <v>22</v>
      </c>
      <c r="S48" s="6" t="s">
        <v>1696</v>
      </c>
      <c r="T48" s="6">
        <v>9</v>
      </c>
      <c r="U48" s="6">
        <v>14.315</v>
      </c>
      <c r="V48" s="6">
        <f t="shared" si="1"/>
        <v>9.2385833333333327</v>
      </c>
      <c r="W48" s="6" t="s">
        <v>41</v>
      </c>
      <c r="X48" s="6">
        <v>15</v>
      </c>
      <c r="Y48" s="6">
        <v>2</v>
      </c>
      <c r="Z48" s="101">
        <v>0.35416666666666669</v>
      </c>
      <c r="AA48" s="101">
        <v>0.42708333333333331</v>
      </c>
      <c r="AB48" s="101">
        <v>0.625</v>
      </c>
      <c r="AC48" s="101">
        <f>(Tableau2[[#This Row],[heure_enq]]-Tableau2[[#This Row],[h_debut]])</f>
        <v>7.291666666666663E-2</v>
      </c>
      <c r="AD48" s="101">
        <f>Tableau2[[#This Row],[h_fin]]-Tableau2[[#This Row],[h_debut]]</f>
        <v>0.27083333333333331</v>
      </c>
      <c r="AE48" s="101">
        <v>0.3125</v>
      </c>
      <c r="AF48" s="101">
        <v>0.5</v>
      </c>
      <c r="AG48" s="6" t="s">
        <v>22</v>
      </c>
      <c r="AH48" s="6" t="s">
        <v>242</v>
      </c>
      <c r="AI48" s="6">
        <v>0</v>
      </c>
      <c r="AJ48" s="6" t="s">
        <v>492</v>
      </c>
      <c r="AK48" s="6" t="s">
        <v>379</v>
      </c>
      <c r="AL48" s="6" t="s">
        <v>1669</v>
      </c>
      <c r="AM48" s="6">
        <v>0</v>
      </c>
      <c r="AN48" s="6">
        <v>0</v>
      </c>
      <c r="AO48" s="6">
        <v>1</v>
      </c>
      <c r="AP48" s="6">
        <v>0</v>
      </c>
      <c r="AQ48" s="6" t="s">
        <v>22</v>
      </c>
      <c r="AR48" s="6" t="s">
        <v>22</v>
      </c>
      <c r="AS48" s="6" t="s">
        <v>22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1</v>
      </c>
      <c r="BH48" s="6">
        <v>0</v>
      </c>
      <c r="BI48" s="6">
        <v>0</v>
      </c>
      <c r="BJ48" s="6" t="s">
        <v>235</v>
      </c>
      <c r="BK48" s="6">
        <v>0</v>
      </c>
      <c r="BL48" s="6">
        <v>1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 t="s">
        <v>217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 t="s">
        <v>22</v>
      </c>
      <c r="DB48" s="6" t="s">
        <v>218</v>
      </c>
      <c r="DC48" s="6" t="s">
        <v>243</v>
      </c>
      <c r="DD48" s="6">
        <v>50</v>
      </c>
      <c r="DE48" s="6" t="s">
        <v>244</v>
      </c>
      <c r="DF48" s="6" t="s">
        <v>245</v>
      </c>
      <c r="DG48" s="6" t="s">
        <v>222</v>
      </c>
      <c r="DH48" s="6" t="s">
        <v>22</v>
      </c>
      <c r="DI48" s="6">
        <v>12</v>
      </c>
      <c r="DJ48" s="6">
        <v>60</v>
      </c>
      <c r="DK48" s="6">
        <v>15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1</v>
      </c>
      <c r="DS48" s="6">
        <v>1</v>
      </c>
      <c r="DT48" s="6">
        <v>1</v>
      </c>
      <c r="DU48" s="6">
        <v>0</v>
      </c>
      <c r="DV48" s="6">
        <v>0</v>
      </c>
      <c r="DW48" s="6">
        <v>0</v>
      </c>
      <c r="DX48" s="6">
        <v>1</v>
      </c>
      <c r="DY48" s="6">
        <v>0</v>
      </c>
      <c r="DZ48" s="6">
        <v>0</v>
      </c>
      <c r="EA48" s="6">
        <v>0</v>
      </c>
      <c r="EB48" s="6">
        <v>0</v>
      </c>
      <c r="EC48" s="6">
        <v>1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 t="s">
        <v>223</v>
      </c>
      <c r="EK48" s="6" t="s">
        <v>222</v>
      </c>
      <c r="EL48" s="6" t="s">
        <v>22</v>
      </c>
      <c r="EM48" s="6" t="s">
        <v>22</v>
      </c>
      <c r="EN48" s="6" t="s">
        <v>22</v>
      </c>
      <c r="EO48" s="6" t="s">
        <v>22</v>
      </c>
      <c r="EP48" s="6" t="s">
        <v>22</v>
      </c>
      <c r="EQ48" s="6" t="s">
        <v>22</v>
      </c>
      <c r="ER48" s="6" t="s">
        <v>22</v>
      </c>
      <c r="ES48" s="6" t="s">
        <v>22</v>
      </c>
      <c r="ET48" s="6" t="s">
        <v>22</v>
      </c>
      <c r="EU48" s="6" t="s">
        <v>22</v>
      </c>
      <c r="EV48" s="6" t="s">
        <v>22</v>
      </c>
      <c r="EW48" s="6" t="s">
        <v>22</v>
      </c>
      <c r="EX48" s="6" t="s">
        <v>22</v>
      </c>
      <c r="EY48" s="6" t="s">
        <v>22</v>
      </c>
      <c r="EZ48" s="6" t="s">
        <v>22</v>
      </c>
      <c r="FA48" s="6" t="s">
        <v>22</v>
      </c>
      <c r="FB48" s="6" t="s">
        <v>22</v>
      </c>
      <c r="FC48" s="6" t="s">
        <v>22</v>
      </c>
      <c r="FD48" s="6" t="s">
        <v>223</v>
      </c>
      <c r="FE48" s="6" t="s">
        <v>255</v>
      </c>
      <c r="FF48" s="6">
        <v>50</v>
      </c>
      <c r="FG48" s="6">
        <v>6</v>
      </c>
      <c r="FH48" s="6" t="s">
        <v>247</v>
      </c>
      <c r="FI48" s="6" t="s">
        <v>492</v>
      </c>
      <c r="FJ48" s="6" t="s">
        <v>22</v>
      </c>
      <c r="FK48" s="6">
        <v>0</v>
      </c>
      <c r="FL48" s="6">
        <v>1</v>
      </c>
      <c r="FM48" s="6">
        <v>0</v>
      </c>
      <c r="FN48" s="6">
        <v>0</v>
      </c>
      <c r="FO48" s="6">
        <v>0</v>
      </c>
      <c r="FP48" s="6">
        <v>0</v>
      </c>
      <c r="FQ48" s="6" t="s">
        <v>223</v>
      </c>
      <c r="FR48" s="6">
        <v>0</v>
      </c>
      <c r="FS48" s="6">
        <v>3</v>
      </c>
      <c r="FT48" s="6">
        <v>0</v>
      </c>
      <c r="FU48" s="6">
        <v>0</v>
      </c>
      <c r="FV48" s="6" t="s">
        <v>223</v>
      </c>
      <c r="FW48" s="6" t="s">
        <v>223</v>
      </c>
      <c r="FX48" s="6" t="s">
        <v>258</v>
      </c>
      <c r="FY48" s="6" t="s">
        <v>22</v>
      </c>
      <c r="FZ48" s="6" t="s">
        <v>22</v>
      </c>
      <c r="GA48" s="6" t="s">
        <v>22</v>
      </c>
      <c r="GB48" s="6" t="s">
        <v>22</v>
      </c>
      <c r="GC48" s="6" t="s">
        <v>258</v>
      </c>
      <c r="GD48" s="6" t="s">
        <v>259</v>
      </c>
      <c r="GE48" s="6" t="s">
        <v>22</v>
      </c>
      <c r="GF48" s="6" t="s">
        <v>22</v>
      </c>
      <c r="GG48" s="6" t="s">
        <v>260</v>
      </c>
      <c r="GH48" s="6" t="s">
        <v>235</v>
      </c>
      <c r="GI48" s="6" t="s">
        <v>22</v>
      </c>
      <c r="GJ48" s="6" t="s">
        <v>22</v>
      </c>
      <c r="GK48" s="6" t="s">
        <v>22</v>
      </c>
      <c r="GL48" s="6" t="s">
        <v>22</v>
      </c>
      <c r="GM48" s="6" t="s">
        <v>222</v>
      </c>
      <c r="GN48" s="6" t="s">
        <v>22</v>
      </c>
      <c r="GO48" s="6" t="s">
        <v>22</v>
      </c>
      <c r="GP48" s="6" t="s">
        <v>226</v>
      </c>
      <c r="GQ48" s="6">
        <v>1</v>
      </c>
      <c r="GR48" s="6">
        <v>1</v>
      </c>
      <c r="GS48" s="6">
        <v>1</v>
      </c>
      <c r="GT48" s="6">
        <v>0</v>
      </c>
      <c r="GU48" s="6">
        <v>0</v>
      </c>
      <c r="GV48" s="6">
        <v>0</v>
      </c>
      <c r="GW48" s="6">
        <v>0</v>
      </c>
      <c r="GX48" s="103" t="s">
        <v>229</v>
      </c>
    </row>
    <row r="49" spans="1:206">
      <c r="A49" s="102" t="s">
        <v>207</v>
      </c>
      <c r="B49" s="6">
        <v>48</v>
      </c>
      <c r="C49" s="6" t="s">
        <v>292</v>
      </c>
      <c r="D49" s="6" t="s">
        <v>293</v>
      </c>
      <c r="E49" s="100">
        <v>44083</v>
      </c>
      <c r="F49" s="6" t="s">
        <v>3890</v>
      </c>
      <c r="G49" s="6">
        <v>1</v>
      </c>
      <c r="H49" s="6" t="s">
        <v>22</v>
      </c>
      <c r="I49" s="6">
        <v>0</v>
      </c>
      <c r="J49" s="6" t="s">
        <v>294</v>
      </c>
      <c r="K49" s="6" t="s">
        <v>22</v>
      </c>
      <c r="L49" s="6" t="s">
        <v>22</v>
      </c>
      <c r="M49" s="6" t="s">
        <v>22</v>
      </c>
      <c r="N49" s="6" t="s">
        <v>295</v>
      </c>
      <c r="O49" s="7">
        <v>42</v>
      </c>
      <c r="P49" s="6">
        <v>44.624000000000002</v>
      </c>
      <c r="Q49" s="6">
        <f t="shared" si="0"/>
        <v>42.743733333333331</v>
      </c>
      <c r="R49" s="6" t="s">
        <v>22</v>
      </c>
      <c r="S49" s="6" t="s">
        <v>296</v>
      </c>
      <c r="T49" s="6">
        <v>9</v>
      </c>
      <c r="U49" s="6">
        <v>12.646000000000001</v>
      </c>
      <c r="V49" s="6">
        <f t="shared" si="1"/>
        <v>9.2107666666666663</v>
      </c>
      <c r="W49" s="6" t="s">
        <v>41</v>
      </c>
      <c r="X49" s="6">
        <v>15</v>
      </c>
      <c r="Y49" s="6">
        <v>4</v>
      </c>
      <c r="Z49" s="101">
        <v>0.27083333333333331</v>
      </c>
      <c r="AA49" s="101">
        <v>0.4375</v>
      </c>
      <c r="AB49" s="101">
        <v>0.5</v>
      </c>
      <c r="AC49" s="101">
        <f>(Tableau2[[#This Row],[heure_enq]]-Tableau2[[#This Row],[h_debut]])</f>
        <v>0.16666666666666669</v>
      </c>
      <c r="AD49" s="101">
        <f>Tableau2[[#This Row],[h_fin]]-Tableau2[[#This Row],[h_debut]]</f>
        <v>0.22916666666666669</v>
      </c>
      <c r="AE49" s="101">
        <v>0.3125</v>
      </c>
      <c r="AF49" s="101">
        <v>0.5</v>
      </c>
      <c r="AG49" s="6" t="s">
        <v>22</v>
      </c>
      <c r="AH49" s="6" t="s">
        <v>242</v>
      </c>
      <c r="AI49" s="6">
        <v>0</v>
      </c>
      <c r="AJ49" s="6" t="s">
        <v>297</v>
      </c>
      <c r="AK49" s="6" t="s">
        <v>298</v>
      </c>
      <c r="AL49" s="6" t="s">
        <v>216</v>
      </c>
      <c r="AM49" s="6">
        <v>0</v>
      </c>
      <c r="AN49" s="6">
        <v>0</v>
      </c>
      <c r="AO49" s="6">
        <v>1</v>
      </c>
      <c r="AP49" s="6">
        <v>0</v>
      </c>
      <c r="AQ49" s="6" t="s">
        <v>22</v>
      </c>
      <c r="AR49" s="6" t="s">
        <v>22</v>
      </c>
      <c r="AS49" s="6" t="s">
        <v>22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1</v>
      </c>
      <c r="BH49" s="6">
        <v>0</v>
      </c>
      <c r="BI49" s="6">
        <v>0</v>
      </c>
      <c r="BJ49" s="6" t="s">
        <v>235</v>
      </c>
      <c r="BK49" s="6">
        <v>0</v>
      </c>
      <c r="BL49" s="6">
        <v>1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 t="s">
        <v>217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 t="s">
        <v>22</v>
      </c>
      <c r="DB49" s="6" t="s">
        <v>218</v>
      </c>
      <c r="DC49" s="6" t="s">
        <v>243</v>
      </c>
      <c r="DD49" s="6">
        <v>50</v>
      </c>
      <c r="DE49" s="6" t="s">
        <v>220</v>
      </c>
      <c r="DF49" s="6" t="s">
        <v>299</v>
      </c>
      <c r="DG49" s="6" t="s">
        <v>222</v>
      </c>
      <c r="DH49" s="6" t="s">
        <v>22</v>
      </c>
      <c r="DI49" s="6">
        <v>10</v>
      </c>
      <c r="DJ49" s="6">
        <v>20</v>
      </c>
      <c r="DK49" s="6">
        <v>5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1</v>
      </c>
      <c r="DS49" s="6">
        <v>1</v>
      </c>
      <c r="DT49" s="6">
        <v>1</v>
      </c>
      <c r="DU49" s="6">
        <v>0</v>
      </c>
      <c r="DV49" s="6">
        <v>0</v>
      </c>
      <c r="DW49" s="6">
        <v>0</v>
      </c>
      <c r="DX49" s="6">
        <v>0</v>
      </c>
      <c r="DY49" s="6">
        <v>1</v>
      </c>
      <c r="DZ49" s="6">
        <v>0</v>
      </c>
      <c r="EA49" s="6">
        <v>0</v>
      </c>
      <c r="EB49" s="6">
        <v>0</v>
      </c>
      <c r="EC49" s="6">
        <v>1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 t="s">
        <v>223</v>
      </c>
      <c r="EK49" s="6" t="s">
        <v>222</v>
      </c>
      <c r="EL49" s="6" t="s">
        <v>22</v>
      </c>
      <c r="EM49" s="6" t="s">
        <v>22</v>
      </c>
      <c r="EN49" s="6" t="s">
        <v>22</v>
      </c>
      <c r="EO49" s="6" t="s">
        <v>22</v>
      </c>
      <c r="EP49" s="6" t="s">
        <v>22</v>
      </c>
      <c r="EQ49" s="6" t="s">
        <v>22</v>
      </c>
      <c r="ER49" s="6" t="s">
        <v>22</v>
      </c>
      <c r="ES49" s="6" t="s">
        <v>22</v>
      </c>
      <c r="ET49" s="6" t="s">
        <v>22</v>
      </c>
      <c r="EU49" s="6" t="s">
        <v>22</v>
      </c>
      <c r="EV49" s="6" t="s">
        <v>22</v>
      </c>
      <c r="EW49" s="6" t="s">
        <v>22</v>
      </c>
      <c r="EX49" s="6" t="s">
        <v>22</v>
      </c>
      <c r="EY49" s="6" t="s">
        <v>22</v>
      </c>
      <c r="EZ49" s="6" t="s">
        <v>22</v>
      </c>
      <c r="FA49" s="6" t="s">
        <v>22</v>
      </c>
      <c r="FB49" s="6" t="s">
        <v>22</v>
      </c>
      <c r="FC49" s="6" t="s">
        <v>22</v>
      </c>
      <c r="FD49" s="6" t="s">
        <v>222</v>
      </c>
      <c r="FE49" s="6" t="s">
        <v>255</v>
      </c>
      <c r="FF49" s="6">
        <v>60</v>
      </c>
      <c r="FG49" s="6">
        <v>7</v>
      </c>
      <c r="FH49" s="6" t="s">
        <v>22</v>
      </c>
      <c r="FI49" s="6" t="s">
        <v>22</v>
      </c>
      <c r="FJ49" s="6" t="s">
        <v>22</v>
      </c>
      <c r="FK49" s="6">
        <v>0</v>
      </c>
      <c r="FL49" s="6">
        <v>1</v>
      </c>
      <c r="FM49" s="6">
        <v>0</v>
      </c>
      <c r="FN49" s="6">
        <v>0</v>
      </c>
      <c r="FO49" s="6">
        <v>0</v>
      </c>
      <c r="FP49" s="6">
        <v>0</v>
      </c>
      <c r="FQ49" s="6" t="s">
        <v>223</v>
      </c>
      <c r="FR49" s="6">
        <v>0</v>
      </c>
      <c r="FS49" s="6">
        <v>1</v>
      </c>
      <c r="FT49" s="6">
        <v>0</v>
      </c>
      <c r="FU49" s="6">
        <v>0</v>
      </c>
      <c r="FV49" s="6" t="s">
        <v>223</v>
      </c>
      <c r="FW49" s="6" t="s">
        <v>223</v>
      </c>
      <c r="FX49" s="6" t="s">
        <v>269</v>
      </c>
      <c r="FY49" s="6" t="s">
        <v>22</v>
      </c>
      <c r="FZ49" s="6" t="s">
        <v>22</v>
      </c>
      <c r="GA49" s="6" t="s">
        <v>22</v>
      </c>
      <c r="GB49" s="6" t="s">
        <v>22</v>
      </c>
      <c r="GC49" s="6" t="s">
        <v>269</v>
      </c>
      <c r="GD49" s="6" t="s">
        <v>259</v>
      </c>
      <c r="GE49" s="6" t="s">
        <v>22</v>
      </c>
      <c r="GF49" s="6" t="s">
        <v>22</v>
      </c>
      <c r="GG49" s="6" t="s">
        <v>300</v>
      </c>
      <c r="GH49" s="6" t="s">
        <v>235</v>
      </c>
      <c r="GI49" s="6" t="s">
        <v>22</v>
      </c>
      <c r="GJ49" s="6" t="s">
        <v>22</v>
      </c>
      <c r="GK49" s="6" t="s">
        <v>22</v>
      </c>
      <c r="GL49" s="6" t="s">
        <v>22</v>
      </c>
      <c r="GM49" s="6" t="s">
        <v>222</v>
      </c>
      <c r="GN49" s="6" t="s">
        <v>22</v>
      </c>
      <c r="GO49" s="6" t="s">
        <v>22</v>
      </c>
      <c r="GP49" s="6" t="s">
        <v>261</v>
      </c>
      <c r="GQ49" s="6">
        <v>1</v>
      </c>
      <c r="GR49" s="6">
        <v>1</v>
      </c>
      <c r="GS49" s="6">
        <v>1</v>
      </c>
      <c r="GT49" s="6">
        <v>0</v>
      </c>
      <c r="GU49" s="6">
        <v>0</v>
      </c>
      <c r="GV49" s="6">
        <v>0</v>
      </c>
      <c r="GW49" s="6">
        <v>0</v>
      </c>
      <c r="GX49" s="103" t="s">
        <v>270</v>
      </c>
    </row>
    <row r="50" spans="1:206">
      <c r="A50" s="102" t="s">
        <v>207</v>
      </c>
      <c r="B50" s="6">
        <v>49</v>
      </c>
      <c r="C50" s="6" t="s">
        <v>292</v>
      </c>
      <c r="D50" s="6" t="s">
        <v>552</v>
      </c>
      <c r="E50" s="100">
        <v>44083</v>
      </c>
      <c r="F50" s="6" t="s">
        <v>3890</v>
      </c>
      <c r="G50" s="6">
        <v>1</v>
      </c>
      <c r="H50" s="6" t="s">
        <v>22</v>
      </c>
      <c r="I50" s="6">
        <v>0</v>
      </c>
      <c r="J50" s="6" t="s">
        <v>294</v>
      </c>
      <c r="K50" s="6" t="s">
        <v>22</v>
      </c>
      <c r="L50" s="6" t="s">
        <v>22</v>
      </c>
      <c r="M50" s="6" t="s">
        <v>22</v>
      </c>
      <c r="N50" s="6" t="s">
        <v>553</v>
      </c>
      <c r="O50" s="7">
        <v>42</v>
      </c>
      <c r="P50" s="6">
        <v>44.646999999999998</v>
      </c>
      <c r="Q50" s="6">
        <f t="shared" si="0"/>
        <v>42.744116666666663</v>
      </c>
      <c r="R50" s="6" t="s">
        <v>22</v>
      </c>
      <c r="S50" s="6" t="s">
        <v>554</v>
      </c>
      <c r="T50" s="6">
        <v>9</v>
      </c>
      <c r="U50" s="6">
        <v>12.429</v>
      </c>
      <c r="V50" s="6">
        <f t="shared" si="1"/>
        <v>9.2071500000000004</v>
      </c>
      <c r="W50" s="6" t="s">
        <v>41</v>
      </c>
      <c r="X50" s="6">
        <v>15</v>
      </c>
      <c r="Y50" s="6">
        <v>2</v>
      </c>
      <c r="Z50" s="101">
        <v>0.33333333333333331</v>
      </c>
      <c r="AA50" s="101">
        <v>0.44791666666666669</v>
      </c>
      <c r="AB50" s="101">
        <v>0.41666666666666669</v>
      </c>
      <c r="AC50" s="101">
        <f>(Tableau2[[#This Row],[heure_enq]]-Tableau2[[#This Row],[h_debut]])</f>
        <v>0.11458333333333337</v>
      </c>
      <c r="AD50" s="101">
        <f>Tableau2[[#This Row],[h_fin]]-Tableau2[[#This Row],[h_debut]]</f>
        <v>8.333333333333337E-2</v>
      </c>
      <c r="AE50" s="101">
        <v>0.3125</v>
      </c>
      <c r="AF50" s="101">
        <v>0.5</v>
      </c>
      <c r="AG50" s="6" t="s">
        <v>22</v>
      </c>
      <c r="AH50" s="6" t="s">
        <v>242</v>
      </c>
      <c r="AI50" s="6">
        <v>0</v>
      </c>
      <c r="AJ50" s="6" t="s">
        <v>402</v>
      </c>
      <c r="AK50" s="6" t="s">
        <v>403</v>
      </c>
      <c r="AL50" s="6" t="s">
        <v>419</v>
      </c>
      <c r="AM50" s="6">
        <v>0</v>
      </c>
      <c r="AN50" s="6">
        <v>0</v>
      </c>
      <c r="AO50" s="6">
        <v>1</v>
      </c>
      <c r="AP50" s="6">
        <v>0</v>
      </c>
      <c r="AQ50" s="6" t="s">
        <v>22</v>
      </c>
      <c r="AR50" s="6" t="s">
        <v>22</v>
      </c>
      <c r="AS50" s="6" t="s">
        <v>22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1</v>
      </c>
      <c r="BH50" s="6">
        <v>1</v>
      </c>
      <c r="BI50" s="6">
        <v>1</v>
      </c>
      <c r="BJ50" s="6" t="s">
        <v>235</v>
      </c>
      <c r="BK50" s="6">
        <v>0</v>
      </c>
      <c r="BL50" s="6">
        <v>1</v>
      </c>
      <c r="BM50" s="6">
        <v>1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 t="s">
        <v>217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 t="s">
        <v>22</v>
      </c>
      <c r="DB50" s="6" t="s">
        <v>218</v>
      </c>
      <c r="DC50" s="6" t="s">
        <v>243</v>
      </c>
      <c r="DD50" s="6">
        <v>45</v>
      </c>
      <c r="DE50" s="6" t="s">
        <v>443</v>
      </c>
      <c r="DF50" s="6" t="s">
        <v>444</v>
      </c>
      <c r="DG50" s="6" t="s">
        <v>222</v>
      </c>
      <c r="DH50" s="6" t="s">
        <v>22</v>
      </c>
      <c r="DI50" s="6">
        <v>5</v>
      </c>
      <c r="DJ50" s="6">
        <v>50</v>
      </c>
      <c r="DK50" s="6">
        <v>30</v>
      </c>
      <c r="DL50" s="6">
        <v>1</v>
      </c>
      <c r="DM50" s="6">
        <v>1</v>
      </c>
      <c r="DN50" s="6">
        <v>1</v>
      </c>
      <c r="DO50" s="6">
        <v>1</v>
      </c>
      <c r="DP50" s="6">
        <v>1</v>
      </c>
      <c r="DQ50" s="6">
        <v>1</v>
      </c>
      <c r="DR50" s="6">
        <v>1</v>
      </c>
      <c r="DS50" s="6">
        <v>1</v>
      </c>
      <c r="DT50" s="6">
        <v>1</v>
      </c>
      <c r="DU50" s="6">
        <v>1</v>
      </c>
      <c r="DV50" s="6">
        <v>1</v>
      </c>
      <c r="DW50" s="6">
        <v>1</v>
      </c>
      <c r="DX50" s="6">
        <v>1</v>
      </c>
      <c r="DY50" s="6">
        <v>0</v>
      </c>
      <c r="DZ50" s="6">
        <v>0</v>
      </c>
      <c r="EA50" s="6">
        <v>0</v>
      </c>
      <c r="EB50" s="6">
        <v>0</v>
      </c>
      <c r="EC50" s="6">
        <v>1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 t="s">
        <v>223</v>
      </c>
      <c r="EK50" s="6" t="s">
        <v>222</v>
      </c>
      <c r="EL50" s="6" t="s">
        <v>22</v>
      </c>
      <c r="EM50" s="6" t="s">
        <v>22</v>
      </c>
      <c r="EN50" s="6" t="s">
        <v>22</v>
      </c>
      <c r="EO50" s="6" t="s">
        <v>22</v>
      </c>
      <c r="EP50" s="6" t="s">
        <v>22</v>
      </c>
      <c r="EQ50" s="6" t="s">
        <v>22</v>
      </c>
      <c r="ER50" s="6" t="s">
        <v>22</v>
      </c>
      <c r="ES50" s="6" t="s">
        <v>22</v>
      </c>
      <c r="ET50" s="6" t="s">
        <v>22</v>
      </c>
      <c r="EU50" s="6" t="s">
        <v>22</v>
      </c>
      <c r="EV50" s="6" t="s">
        <v>22</v>
      </c>
      <c r="EW50" s="6" t="s">
        <v>22</v>
      </c>
      <c r="EX50" s="6" t="s">
        <v>22</v>
      </c>
      <c r="EY50" s="6" t="s">
        <v>22</v>
      </c>
      <c r="EZ50" s="6" t="s">
        <v>22</v>
      </c>
      <c r="FA50" s="6" t="s">
        <v>22</v>
      </c>
      <c r="FB50" s="6" t="s">
        <v>22</v>
      </c>
      <c r="FC50" s="6" t="s">
        <v>22</v>
      </c>
      <c r="FD50" s="6" t="s">
        <v>222</v>
      </c>
      <c r="FE50" s="6" t="s">
        <v>246</v>
      </c>
      <c r="FF50" s="6">
        <v>200</v>
      </c>
      <c r="FG50" s="6">
        <v>8</v>
      </c>
      <c r="FH50" s="6" t="s">
        <v>22</v>
      </c>
      <c r="FI50" s="6" t="s">
        <v>22</v>
      </c>
      <c r="FJ50" s="6" t="s">
        <v>22</v>
      </c>
      <c r="FK50" s="6">
        <v>1</v>
      </c>
      <c r="FL50" s="6">
        <v>1</v>
      </c>
      <c r="FM50" s="6">
        <v>0</v>
      </c>
      <c r="FN50" s="6">
        <v>0</v>
      </c>
      <c r="FO50" s="6">
        <v>0</v>
      </c>
      <c r="FP50" s="6">
        <v>0</v>
      </c>
      <c r="FQ50" s="6" t="s">
        <v>223</v>
      </c>
      <c r="FR50" s="6">
        <v>0</v>
      </c>
      <c r="FS50" s="6">
        <v>1</v>
      </c>
      <c r="FT50" s="6">
        <v>0</v>
      </c>
      <c r="FU50" s="6">
        <v>0</v>
      </c>
      <c r="FV50" s="6" t="s">
        <v>223</v>
      </c>
      <c r="FW50" s="6" t="s">
        <v>223</v>
      </c>
      <c r="FX50" s="6" t="s">
        <v>258</v>
      </c>
      <c r="FY50" s="6" t="s">
        <v>22</v>
      </c>
      <c r="FZ50" s="6" t="s">
        <v>22</v>
      </c>
      <c r="GA50" s="6" t="s">
        <v>22</v>
      </c>
      <c r="GB50" s="6" t="s">
        <v>22</v>
      </c>
      <c r="GC50" s="6" t="s">
        <v>258</v>
      </c>
      <c r="GD50" s="6" t="s">
        <v>259</v>
      </c>
      <c r="GE50" s="6" t="s">
        <v>22</v>
      </c>
      <c r="GF50" s="6" t="s">
        <v>22</v>
      </c>
      <c r="GG50" s="6" t="s">
        <v>260</v>
      </c>
      <c r="GH50" s="6" t="s">
        <v>235</v>
      </c>
      <c r="GI50" s="6" t="s">
        <v>22</v>
      </c>
      <c r="GJ50" s="6" t="s">
        <v>22</v>
      </c>
      <c r="GK50" s="6" t="s">
        <v>374</v>
      </c>
      <c r="GL50" s="6" t="s">
        <v>555</v>
      </c>
      <c r="GM50" s="6" t="s">
        <v>222</v>
      </c>
      <c r="GN50" s="6" t="s">
        <v>22</v>
      </c>
      <c r="GO50" s="6" t="s">
        <v>22</v>
      </c>
      <c r="GP50" s="6" t="s">
        <v>261</v>
      </c>
      <c r="GQ50" s="6">
        <v>1</v>
      </c>
      <c r="GR50" s="6">
        <v>1</v>
      </c>
      <c r="GS50" s="6">
        <v>1</v>
      </c>
      <c r="GT50" s="6">
        <v>0</v>
      </c>
      <c r="GU50" s="6">
        <v>0</v>
      </c>
      <c r="GV50" s="6">
        <v>0</v>
      </c>
      <c r="GW50" s="6">
        <v>0</v>
      </c>
      <c r="GX50" s="103" t="s">
        <v>270</v>
      </c>
    </row>
    <row r="51" spans="1:206">
      <c r="A51" s="102" t="s">
        <v>207</v>
      </c>
      <c r="B51" s="6">
        <v>50</v>
      </c>
      <c r="C51" s="6" t="s">
        <v>301</v>
      </c>
      <c r="D51" s="6" t="s">
        <v>556</v>
      </c>
      <c r="E51" s="100">
        <v>44084</v>
      </c>
      <c r="F51" s="6" t="s">
        <v>3890</v>
      </c>
      <c r="G51" s="6">
        <v>0</v>
      </c>
      <c r="H51" s="6" t="s">
        <v>22</v>
      </c>
      <c r="I51" s="6" t="s">
        <v>22</v>
      </c>
      <c r="J51" s="6" t="s">
        <v>22</v>
      </c>
      <c r="K51" s="6" t="s">
        <v>22</v>
      </c>
      <c r="L51" s="6" t="s">
        <v>22</v>
      </c>
      <c r="M51" s="6" t="s">
        <v>22</v>
      </c>
      <c r="N51" s="6" t="s">
        <v>532</v>
      </c>
      <c r="O51" s="7">
        <v>42</v>
      </c>
      <c r="P51" s="6">
        <v>42.627000000000002</v>
      </c>
      <c r="Q51" s="6">
        <f t="shared" si="0"/>
        <v>42.710450000000002</v>
      </c>
      <c r="R51" s="6" t="s">
        <v>22</v>
      </c>
      <c r="S51" s="6" t="s">
        <v>520</v>
      </c>
      <c r="T51" s="6">
        <v>9</v>
      </c>
      <c r="U51" s="6">
        <v>27.323</v>
      </c>
      <c r="V51" s="6">
        <f t="shared" si="1"/>
        <v>9.4553833333333337</v>
      </c>
      <c r="W51" s="6" t="s">
        <v>39</v>
      </c>
      <c r="X51" s="6">
        <v>2.5</v>
      </c>
      <c r="Y51" s="6">
        <v>1</v>
      </c>
      <c r="Z51" s="101">
        <v>0.75</v>
      </c>
      <c r="AA51" s="101">
        <v>0.78125</v>
      </c>
      <c r="AB51" s="101">
        <v>0.875</v>
      </c>
      <c r="AC51" s="101">
        <f>(Tableau2[[#This Row],[heure_enq]]-Tableau2[[#This Row],[h_debut]])</f>
        <v>3.125E-2</v>
      </c>
      <c r="AD51" s="101">
        <f>Tableau2[[#This Row],[h_fin]]-Tableau2[[#This Row],[h_debut]]</f>
        <v>0.125</v>
      </c>
      <c r="AE51" s="101">
        <v>0.75</v>
      </c>
      <c r="AF51" s="101">
        <v>0.89583333333333337</v>
      </c>
      <c r="AG51" s="6" t="s">
        <v>22</v>
      </c>
      <c r="AH51" s="6" t="s">
        <v>287</v>
      </c>
      <c r="AI51" s="6">
        <v>0</v>
      </c>
      <c r="AJ51" s="6" t="s">
        <v>402</v>
      </c>
      <c r="AK51" s="6" t="s">
        <v>403</v>
      </c>
      <c r="AL51" s="6" t="s">
        <v>419</v>
      </c>
      <c r="AM51" s="6">
        <v>1</v>
      </c>
      <c r="AN51" s="6">
        <v>0</v>
      </c>
      <c r="AO51" s="6">
        <v>0</v>
      </c>
      <c r="AP51" s="6">
        <v>0</v>
      </c>
      <c r="AQ51" s="6" t="s">
        <v>22</v>
      </c>
      <c r="AR51" s="6" t="s">
        <v>22</v>
      </c>
      <c r="AS51" s="6" t="s">
        <v>22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1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 t="s">
        <v>235</v>
      </c>
      <c r="BK51" s="6">
        <v>0</v>
      </c>
      <c r="BL51" s="6">
        <v>1</v>
      </c>
      <c r="BM51" s="6">
        <v>1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 t="s">
        <v>217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 t="s">
        <v>22</v>
      </c>
      <c r="DB51" s="6" t="s">
        <v>218</v>
      </c>
      <c r="DC51" s="6" t="s">
        <v>219</v>
      </c>
      <c r="DD51" s="6">
        <v>45</v>
      </c>
      <c r="DE51" s="6" t="s">
        <v>443</v>
      </c>
      <c r="DF51" s="6" t="s">
        <v>444</v>
      </c>
      <c r="DG51" s="6" t="s">
        <v>222</v>
      </c>
      <c r="DH51" s="6" t="s">
        <v>22</v>
      </c>
      <c r="DI51" s="6">
        <v>10</v>
      </c>
      <c r="DJ51" s="6">
        <v>20</v>
      </c>
      <c r="DK51" s="6">
        <v>15</v>
      </c>
      <c r="DL51" s="6">
        <v>0</v>
      </c>
      <c r="DM51" s="6">
        <v>0</v>
      </c>
      <c r="DN51" s="6">
        <v>0</v>
      </c>
      <c r="DO51" s="6">
        <v>1</v>
      </c>
      <c r="DP51" s="6">
        <v>1</v>
      </c>
      <c r="DQ51" s="6">
        <v>1</v>
      </c>
      <c r="DR51" s="6">
        <v>1</v>
      </c>
      <c r="DS51" s="6">
        <v>1</v>
      </c>
      <c r="DT51" s="6">
        <v>1</v>
      </c>
      <c r="DU51" s="6">
        <v>1</v>
      </c>
      <c r="DV51" s="6">
        <v>1</v>
      </c>
      <c r="DW51" s="6">
        <v>1</v>
      </c>
      <c r="DX51" s="6">
        <v>1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1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 t="s">
        <v>223</v>
      </c>
      <c r="EK51" s="6" t="s">
        <v>222</v>
      </c>
      <c r="EL51" s="6" t="s">
        <v>22</v>
      </c>
      <c r="EM51" s="6" t="s">
        <v>22</v>
      </c>
      <c r="EN51" s="6" t="s">
        <v>22</v>
      </c>
      <c r="EO51" s="6" t="s">
        <v>22</v>
      </c>
      <c r="EP51" s="6" t="s">
        <v>22</v>
      </c>
      <c r="EQ51" s="6" t="s">
        <v>22</v>
      </c>
      <c r="ER51" s="6" t="s">
        <v>22</v>
      </c>
      <c r="ES51" s="6" t="s">
        <v>22</v>
      </c>
      <c r="ET51" s="6" t="s">
        <v>22</v>
      </c>
      <c r="EU51" s="6" t="s">
        <v>22</v>
      </c>
      <c r="EV51" s="6" t="s">
        <v>22</v>
      </c>
      <c r="EW51" s="6" t="s">
        <v>22</v>
      </c>
      <c r="EX51" s="6" t="s">
        <v>22</v>
      </c>
      <c r="EY51" s="6" t="s">
        <v>22</v>
      </c>
      <c r="EZ51" s="6" t="s">
        <v>22</v>
      </c>
      <c r="FA51" s="6" t="s">
        <v>22</v>
      </c>
      <c r="FB51" s="6" t="s">
        <v>22</v>
      </c>
      <c r="FC51" s="6" t="s">
        <v>22</v>
      </c>
      <c r="FD51" s="6" t="s">
        <v>222</v>
      </c>
      <c r="FE51" s="6" t="s">
        <v>22</v>
      </c>
      <c r="FF51" s="6" t="s">
        <v>22</v>
      </c>
      <c r="FG51" s="6" t="s">
        <v>22</v>
      </c>
      <c r="FH51" s="6" t="s">
        <v>22</v>
      </c>
      <c r="FI51" s="6" t="s">
        <v>22</v>
      </c>
      <c r="FJ51" s="6" t="s">
        <v>22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 t="s">
        <v>22</v>
      </c>
      <c r="FR51" s="6">
        <v>1</v>
      </c>
      <c r="FS51" s="6">
        <v>0</v>
      </c>
      <c r="FT51" s="6">
        <v>0</v>
      </c>
      <c r="FU51" s="6">
        <v>0</v>
      </c>
      <c r="FV51" s="6" t="s">
        <v>222</v>
      </c>
      <c r="FW51" s="6" t="s">
        <v>222</v>
      </c>
      <c r="FX51" s="6" t="s">
        <v>269</v>
      </c>
      <c r="FY51" s="6" t="s">
        <v>22</v>
      </c>
      <c r="FZ51" s="6" t="s">
        <v>22</v>
      </c>
      <c r="GA51" s="6" t="s">
        <v>22</v>
      </c>
      <c r="GB51" s="6" t="s">
        <v>22</v>
      </c>
      <c r="GC51" s="6" t="s">
        <v>269</v>
      </c>
      <c r="GD51" s="6" t="s">
        <v>259</v>
      </c>
      <c r="GE51" s="6" t="s">
        <v>22</v>
      </c>
      <c r="GF51" s="6" t="s">
        <v>22</v>
      </c>
      <c r="GG51" s="6" t="s">
        <v>260</v>
      </c>
      <c r="GH51" s="6" t="s">
        <v>235</v>
      </c>
      <c r="GI51" s="6" t="s">
        <v>22</v>
      </c>
      <c r="GJ51" s="6" t="s">
        <v>22</v>
      </c>
      <c r="GK51" s="6" t="s">
        <v>22</v>
      </c>
      <c r="GL51" s="6" t="s">
        <v>22</v>
      </c>
      <c r="GM51" s="6" t="s">
        <v>222</v>
      </c>
      <c r="GN51" s="6" t="s">
        <v>22</v>
      </c>
      <c r="GO51" s="6" t="s">
        <v>22</v>
      </c>
      <c r="GP51" s="6" t="s">
        <v>228</v>
      </c>
      <c r="GQ51" s="6">
        <v>1</v>
      </c>
      <c r="GR51" s="6">
        <v>1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103" t="s">
        <v>270</v>
      </c>
    </row>
    <row r="52" spans="1:206">
      <c r="A52" s="102" t="s">
        <v>207</v>
      </c>
      <c r="B52" s="6">
        <v>51</v>
      </c>
      <c r="C52" s="6" t="s">
        <v>301</v>
      </c>
      <c r="D52" s="6" t="s">
        <v>557</v>
      </c>
      <c r="E52" s="100">
        <v>44084</v>
      </c>
      <c r="F52" s="6" t="s">
        <v>3890</v>
      </c>
      <c r="G52" s="6">
        <v>0</v>
      </c>
      <c r="H52" s="6" t="s">
        <v>22</v>
      </c>
      <c r="I52" s="6" t="s">
        <v>22</v>
      </c>
      <c r="J52" s="6" t="s">
        <v>22</v>
      </c>
      <c r="K52" s="6" t="s">
        <v>22</v>
      </c>
      <c r="L52" s="6" t="s">
        <v>22</v>
      </c>
      <c r="M52" s="6" t="s">
        <v>22</v>
      </c>
      <c r="N52" s="6" t="s">
        <v>558</v>
      </c>
      <c r="O52" s="7">
        <v>42</v>
      </c>
      <c r="P52" s="6">
        <v>46.45</v>
      </c>
      <c r="Q52" s="6">
        <f t="shared" si="0"/>
        <v>42.774166666666666</v>
      </c>
      <c r="R52" s="6" t="s">
        <v>22</v>
      </c>
      <c r="S52" s="6" t="s">
        <v>559</v>
      </c>
      <c r="T52" s="6">
        <v>9</v>
      </c>
      <c r="U52" s="6">
        <v>28.567</v>
      </c>
      <c r="V52" s="6">
        <f t="shared" si="1"/>
        <v>9.4761166666666661</v>
      </c>
      <c r="W52" s="6" t="s">
        <v>40</v>
      </c>
      <c r="X52" s="6">
        <v>10</v>
      </c>
      <c r="Y52" s="6">
        <v>2</v>
      </c>
      <c r="Z52" s="101">
        <v>0.70833333333333337</v>
      </c>
      <c r="AA52" s="101">
        <v>0.79861111111111116</v>
      </c>
      <c r="AB52" s="101">
        <v>0.79166666666666663</v>
      </c>
      <c r="AC52" s="101">
        <f>(Tableau2[[#This Row],[heure_enq]]-Tableau2[[#This Row],[h_debut]])</f>
        <v>9.027777777777779E-2</v>
      </c>
      <c r="AD52" s="101">
        <f>Tableau2[[#This Row],[h_fin]]-Tableau2[[#This Row],[h_debut]]</f>
        <v>8.3333333333333259E-2</v>
      </c>
      <c r="AE52" s="101">
        <v>0.75</v>
      </c>
      <c r="AF52" s="101">
        <v>0.89583333333333337</v>
      </c>
      <c r="AG52" s="6" t="s">
        <v>22</v>
      </c>
      <c r="AH52" s="6" t="s">
        <v>234</v>
      </c>
      <c r="AI52" s="6">
        <v>0</v>
      </c>
      <c r="AJ52" s="6" t="s">
        <v>492</v>
      </c>
      <c r="AK52" s="6" t="s">
        <v>379</v>
      </c>
      <c r="AL52" s="6" t="s">
        <v>419</v>
      </c>
      <c r="AM52" s="6">
        <v>1</v>
      </c>
      <c r="AN52" s="6">
        <v>0</v>
      </c>
      <c r="AO52" s="6">
        <v>0</v>
      </c>
      <c r="AP52" s="6">
        <v>0</v>
      </c>
      <c r="AQ52" s="6" t="s">
        <v>22</v>
      </c>
      <c r="AR52" s="6" t="s">
        <v>22</v>
      </c>
      <c r="AS52" s="6" t="s">
        <v>22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1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 t="s">
        <v>560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 t="s">
        <v>22</v>
      </c>
      <c r="BX52" s="6">
        <v>0</v>
      </c>
      <c r="BY52" s="6">
        <v>1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 t="s">
        <v>22</v>
      </c>
      <c r="DB52" s="6" t="s">
        <v>218</v>
      </c>
      <c r="DC52" s="6" t="s">
        <v>290</v>
      </c>
      <c r="DD52" s="6">
        <v>35</v>
      </c>
      <c r="DE52" s="6" t="s">
        <v>220</v>
      </c>
      <c r="DF52" s="6" t="s">
        <v>561</v>
      </c>
      <c r="DG52" s="6" t="s">
        <v>222</v>
      </c>
      <c r="DH52" s="6" t="s">
        <v>22</v>
      </c>
      <c r="DI52" s="6">
        <v>15</v>
      </c>
      <c r="DJ52" s="6">
        <v>30</v>
      </c>
      <c r="DK52" s="6">
        <v>0</v>
      </c>
      <c r="DL52" s="6">
        <v>0</v>
      </c>
      <c r="DM52" s="6">
        <v>0</v>
      </c>
      <c r="DN52" s="6">
        <v>1</v>
      </c>
      <c r="DO52" s="6">
        <v>1</v>
      </c>
      <c r="DP52" s="6">
        <v>1</v>
      </c>
      <c r="DQ52" s="6">
        <v>1</v>
      </c>
      <c r="DR52" s="6">
        <v>1</v>
      </c>
      <c r="DS52" s="6">
        <v>1</v>
      </c>
      <c r="DT52" s="6">
        <v>1</v>
      </c>
      <c r="DU52" s="6">
        <v>1</v>
      </c>
      <c r="DV52" s="6">
        <v>1</v>
      </c>
      <c r="DW52" s="6">
        <v>0</v>
      </c>
      <c r="DX52" s="6">
        <v>1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1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 t="s">
        <v>22</v>
      </c>
      <c r="EK52" s="6" t="s">
        <v>222</v>
      </c>
      <c r="EL52" s="6" t="s">
        <v>22</v>
      </c>
      <c r="EM52" s="6" t="s">
        <v>22</v>
      </c>
      <c r="EN52" s="6" t="s">
        <v>22</v>
      </c>
      <c r="EO52" s="6" t="s">
        <v>22</v>
      </c>
      <c r="EP52" s="6" t="s">
        <v>22</v>
      </c>
      <c r="EQ52" s="6" t="s">
        <v>22</v>
      </c>
      <c r="ER52" s="6" t="s">
        <v>22</v>
      </c>
      <c r="ES52" s="6" t="s">
        <v>22</v>
      </c>
      <c r="ET52" s="6" t="s">
        <v>22</v>
      </c>
      <c r="EU52" s="6" t="s">
        <v>22</v>
      </c>
      <c r="EV52" s="6" t="s">
        <v>22</v>
      </c>
      <c r="EW52" s="6" t="s">
        <v>22</v>
      </c>
      <c r="EX52" s="6" t="s">
        <v>22</v>
      </c>
      <c r="EY52" s="6" t="s">
        <v>22</v>
      </c>
      <c r="EZ52" s="6" t="s">
        <v>22</v>
      </c>
      <c r="FA52" s="6" t="s">
        <v>22</v>
      </c>
      <c r="FB52" s="6" t="s">
        <v>22</v>
      </c>
      <c r="FC52" s="6" t="s">
        <v>22</v>
      </c>
      <c r="FD52" s="6" t="s">
        <v>222</v>
      </c>
      <c r="FE52" s="6" t="s">
        <v>22</v>
      </c>
      <c r="FF52" s="6" t="s">
        <v>22</v>
      </c>
      <c r="FG52" s="6" t="s">
        <v>22</v>
      </c>
      <c r="FH52" s="6" t="s">
        <v>22</v>
      </c>
      <c r="FI52" s="6" t="s">
        <v>22</v>
      </c>
      <c r="FJ52" s="6" t="s">
        <v>22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 t="s">
        <v>22</v>
      </c>
      <c r="FR52" s="6">
        <v>0</v>
      </c>
      <c r="FS52" s="6">
        <v>0</v>
      </c>
      <c r="FT52" s="6">
        <v>2</v>
      </c>
      <c r="FU52" s="6">
        <v>0</v>
      </c>
      <c r="FV52" s="6" t="s">
        <v>223</v>
      </c>
      <c r="FW52" s="6" t="s">
        <v>223</v>
      </c>
      <c r="FX52" s="6" t="s">
        <v>258</v>
      </c>
      <c r="FY52" s="6" t="s">
        <v>22</v>
      </c>
      <c r="FZ52" s="6" t="s">
        <v>22</v>
      </c>
      <c r="GA52" s="6" t="s">
        <v>22</v>
      </c>
      <c r="GB52" s="6" t="s">
        <v>22</v>
      </c>
      <c r="GC52" s="6" t="s">
        <v>258</v>
      </c>
      <c r="GD52" s="6" t="s">
        <v>373</v>
      </c>
      <c r="GE52" s="6" t="s">
        <v>22</v>
      </c>
      <c r="GF52" s="6" t="s">
        <v>22</v>
      </c>
      <c r="GG52" s="6" t="s">
        <v>260</v>
      </c>
      <c r="GH52" s="6" t="s">
        <v>235</v>
      </c>
      <c r="GI52" s="6" t="s">
        <v>22</v>
      </c>
      <c r="GJ52" s="6" t="s">
        <v>22</v>
      </c>
      <c r="GK52" s="6" t="s">
        <v>22</v>
      </c>
      <c r="GL52" s="6" t="s">
        <v>22</v>
      </c>
      <c r="GM52" s="6" t="s">
        <v>222</v>
      </c>
      <c r="GN52" s="6" t="s">
        <v>22</v>
      </c>
      <c r="GO52" s="6" t="s">
        <v>22</v>
      </c>
      <c r="GP52" s="6" t="s">
        <v>261</v>
      </c>
      <c r="GQ52" s="6">
        <v>1</v>
      </c>
      <c r="GR52" s="6">
        <v>1</v>
      </c>
      <c r="GS52" s="6">
        <v>1</v>
      </c>
      <c r="GT52" s="6">
        <v>0</v>
      </c>
      <c r="GU52" s="6">
        <v>0</v>
      </c>
      <c r="GV52" s="6">
        <v>0</v>
      </c>
      <c r="GW52" s="6">
        <v>0</v>
      </c>
      <c r="GX52" s="103" t="s">
        <v>270</v>
      </c>
    </row>
    <row r="53" spans="1:206">
      <c r="A53" s="102" t="s">
        <v>207</v>
      </c>
      <c r="B53" s="6">
        <v>52</v>
      </c>
      <c r="C53" s="6" t="s">
        <v>301</v>
      </c>
      <c r="D53" s="6" t="s">
        <v>302</v>
      </c>
      <c r="E53" s="100">
        <v>44084</v>
      </c>
      <c r="F53" s="6" t="s">
        <v>3890</v>
      </c>
      <c r="G53" s="6">
        <v>0</v>
      </c>
      <c r="H53" s="6" t="s">
        <v>22</v>
      </c>
      <c r="I53" s="6" t="s">
        <v>22</v>
      </c>
      <c r="J53" s="6" t="s">
        <v>22</v>
      </c>
      <c r="K53" s="6" t="s">
        <v>22</v>
      </c>
      <c r="L53" s="6" t="s">
        <v>22</v>
      </c>
      <c r="M53" s="6" t="s">
        <v>22</v>
      </c>
      <c r="N53" s="6" t="s">
        <v>303</v>
      </c>
      <c r="O53" s="7">
        <v>42</v>
      </c>
      <c r="P53" s="6">
        <v>48.582999999999998</v>
      </c>
      <c r="Q53" s="6">
        <f t="shared" si="0"/>
        <v>42.809716666666667</v>
      </c>
      <c r="R53" s="6" t="s">
        <v>22</v>
      </c>
      <c r="S53" s="6" t="s">
        <v>304</v>
      </c>
      <c r="T53" s="6">
        <v>9</v>
      </c>
      <c r="U53" s="6">
        <v>29.4</v>
      </c>
      <c r="V53" s="6">
        <f t="shared" si="1"/>
        <v>9.49</v>
      </c>
      <c r="W53" s="6" t="s">
        <v>39</v>
      </c>
      <c r="X53" s="6">
        <v>2.5</v>
      </c>
      <c r="Y53" s="6">
        <v>2</v>
      </c>
      <c r="Z53" s="101">
        <v>0.75</v>
      </c>
      <c r="AA53" s="101">
        <v>0.8125</v>
      </c>
      <c r="AB53" s="101">
        <v>0.91666666666666663</v>
      </c>
      <c r="AC53" s="101">
        <f>(Tableau2[[#This Row],[heure_enq]]-Tableau2[[#This Row],[h_debut]])</f>
        <v>6.25E-2</v>
      </c>
      <c r="AD53" s="101">
        <f>Tableau2[[#This Row],[h_fin]]-Tableau2[[#This Row],[h_debut]]</f>
        <v>0.16666666666666663</v>
      </c>
      <c r="AE53" s="101">
        <v>0.75</v>
      </c>
      <c r="AF53" s="101">
        <v>0.89583333333333337</v>
      </c>
      <c r="AG53" s="6" t="s">
        <v>22</v>
      </c>
      <c r="AH53" s="6" t="s">
        <v>234</v>
      </c>
      <c r="AI53" s="6">
        <v>0</v>
      </c>
      <c r="AJ53" s="6" t="s">
        <v>305</v>
      </c>
      <c r="AK53" s="6" t="s">
        <v>306</v>
      </c>
      <c r="AL53" s="6" t="s">
        <v>216</v>
      </c>
      <c r="AM53" s="6">
        <v>1</v>
      </c>
      <c r="AN53" s="6">
        <v>0</v>
      </c>
      <c r="AO53" s="6">
        <v>0</v>
      </c>
      <c r="AP53" s="6">
        <v>0</v>
      </c>
      <c r="AQ53" s="6" t="s">
        <v>22</v>
      </c>
      <c r="AR53" s="6" t="s">
        <v>22</v>
      </c>
      <c r="AS53" s="6" t="s">
        <v>22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1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 t="s">
        <v>235</v>
      </c>
      <c r="BK53" s="6">
        <v>0</v>
      </c>
      <c r="BL53" s="6">
        <v>0</v>
      </c>
      <c r="BM53" s="6">
        <v>1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 t="s">
        <v>217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 t="s">
        <v>22</v>
      </c>
      <c r="DB53" s="6" t="s">
        <v>218</v>
      </c>
      <c r="DC53" s="6" t="s">
        <v>243</v>
      </c>
      <c r="DD53" s="6">
        <v>50</v>
      </c>
      <c r="DE53" s="6" t="s">
        <v>244</v>
      </c>
      <c r="DF53" s="6" t="s">
        <v>245</v>
      </c>
      <c r="DG53" s="6" t="s">
        <v>222</v>
      </c>
      <c r="DH53" s="6" t="s">
        <v>22</v>
      </c>
      <c r="DI53" s="6">
        <v>5</v>
      </c>
      <c r="DJ53" s="6" t="s">
        <v>22</v>
      </c>
      <c r="DK53" s="6">
        <v>5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1</v>
      </c>
      <c r="DU53" s="6">
        <v>0</v>
      </c>
      <c r="DV53" s="6">
        <v>0</v>
      </c>
      <c r="DW53" s="6">
        <v>0</v>
      </c>
      <c r="DX53" s="6">
        <v>1</v>
      </c>
      <c r="DY53" s="6">
        <v>1</v>
      </c>
      <c r="DZ53" s="6">
        <v>0</v>
      </c>
      <c r="EA53" s="6">
        <v>0</v>
      </c>
      <c r="EB53" s="6">
        <v>0</v>
      </c>
      <c r="EC53" s="6">
        <v>0</v>
      </c>
      <c r="ED53" s="6">
        <v>1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 t="s">
        <v>223</v>
      </c>
      <c r="EK53" s="6" t="s">
        <v>222</v>
      </c>
      <c r="EL53" s="6" t="s">
        <v>22</v>
      </c>
      <c r="EM53" s="6" t="s">
        <v>22</v>
      </c>
      <c r="EN53" s="6" t="s">
        <v>22</v>
      </c>
      <c r="EO53" s="6" t="s">
        <v>22</v>
      </c>
      <c r="EP53" s="6" t="s">
        <v>22</v>
      </c>
      <c r="EQ53" s="6" t="s">
        <v>22</v>
      </c>
      <c r="ER53" s="6" t="s">
        <v>22</v>
      </c>
      <c r="ES53" s="6" t="s">
        <v>22</v>
      </c>
      <c r="ET53" s="6" t="s">
        <v>22</v>
      </c>
      <c r="EU53" s="6" t="s">
        <v>22</v>
      </c>
      <c r="EV53" s="6" t="s">
        <v>22</v>
      </c>
      <c r="EW53" s="6" t="s">
        <v>22</v>
      </c>
      <c r="EX53" s="6" t="s">
        <v>22</v>
      </c>
      <c r="EY53" s="6" t="s">
        <v>22</v>
      </c>
      <c r="EZ53" s="6" t="s">
        <v>22</v>
      </c>
      <c r="FA53" s="6" t="s">
        <v>22</v>
      </c>
      <c r="FB53" s="6" t="s">
        <v>22</v>
      </c>
      <c r="FC53" s="6" t="s">
        <v>22</v>
      </c>
      <c r="FD53" s="6" t="s">
        <v>222</v>
      </c>
      <c r="FE53" s="6" t="s">
        <v>22</v>
      </c>
      <c r="FF53" s="6" t="s">
        <v>22</v>
      </c>
      <c r="FG53" s="6" t="s">
        <v>22</v>
      </c>
      <c r="FH53" s="6" t="s">
        <v>22</v>
      </c>
      <c r="FI53" s="6" t="s">
        <v>22</v>
      </c>
      <c r="FJ53" s="6" t="s">
        <v>22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 t="s">
        <v>22</v>
      </c>
      <c r="FR53" s="6">
        <v>1</v>
      </c>
      <c r="FS53" s="6">
        <v>0</v>
      </c>
      <c r="FT53" s="6">
        <v>0</v>
      </c>
      <c r="FU53" s="6">
        <v>0</v>
      </c>
      <c r="FV53" s="6" t="s">
        <v>222</v>
      </c>
      <c r="FW53" s="6" t="s">
        <v>222</v>
      </c>
      <c r="FX53" s="6" t="s">
        <v>224</v>
      </c>
      <c r="FY53" s="6" t="s">
        <v>22</v>
      </c>
      <c r="FZ53" s="6" t="s">
        <v>22</v>
      </c>
      <c r="GA53" s="6" t="s">
        <v>22</v>
      </c>
      <c r="GB53" s="6" t="s">
        <v>22</v>
      </c>
      <c r="GC53" s="6" t="s">
        <v>224</v>
      </c>
      <c r="GD53" s="6" t="s">
        <v>227</v>
      </c>
      <c r="GE53" s="6" t="s">
        <v>22</v>
      </c>
      <c r="GF53" s="6" t="s">
        <v>22</v>
      </c>
      <c r="GG53" s="6" t="s">
        <v>227</v>
      </c>
      <c r="GH53" s="6" t="s">
        <v>22</v>
      </c>
      <c r="GI53" s="6" t="s">
        <v>22</v>
      </c>
      <c r="GJ53" s="6" t="s">
        <v>22</v>
      </c>
      <c r="GK53" s="6" t="s">
        <v>22</v>
      </c>
      <c r="GL53" s="6" t="s">
        <v>22</v>
      </c>
      <c r="GM53" s="6" t="s">
        <v>22</v>
      </c>
      <c r="GN53" s="6" t="s">
        <v>22</v>
      </c>
      <c r="GO53" s="6" t="s">
        <v>22</v>
      </c>
      <c r="GP53" s="6" t="s">
        <v>261</v>
      </c>
      <c r="GQ53" s="6">
        <v>1</v>
      </c>
      <c r="GR53" s="6">
        <v>1</v>
      </c>
      <c r="GS53" s="6">
        <v>0</v>
      </c>
      <c r="GT53" s="6">
        <v>0</v>
      </c>
      <c r="GU53" s="6">
        <v>1</v>
      </c>
      <c r="GV53" s="6">
        <v>0</v>
      </c>
      <c r="GW53" s="6">
        <v>0</v>
      </c>
      <c r="GX53" s="103" t="s">
        <v>229</v>
      </c>
    </row>
    <row r="54" spans="1:206">
      <c r="A54" s="102" t="s">
        <v>207</v>
      </c>
      <c r="B54" s="6">
        <v>53</v>
      </c>
      <c r="C54" s="6" t="s">
        <v>301</v>
      </c>
      <c r="D54" s="6" t="s">
        <v>562</v>
      </c>
      <c r="E54" s="100">
        <v>44084</v>
      </c>
      <c r="F54" s="6" t="s">
        <v>3890</v>
      </c>
      <c r="G54" s="6">
        <v>0</v>
      </c>
      <c r="H54" s="6" t="s">
        <v>22</v>
      </c>
      <c r="I54" s="6" t="s">
        <v>22</v>
      </c>
      <c r="J54" s="6" t="s">
        <v>22</v>
      </c>
      <c r="K54" s="6" t="s">
        <v>22</v>
      </c>
      <c r="L54" s="6" t="s">
        <v>22</v>
      </c>
      <c r="M54" s="6" t="s">
        <v>22</v>
      </c>
      <c r="N54" s="6" t="s">
        <v>563</v>
      </c>
      <c r="O54" s="7">
        <v>42</v>
      </c>
      <c r="P54" s="6">
        <v>48.6</v>
      </c>
      <c r="Q54" s="6">
        <f t="shared" si="0"/>
        <v>42.81</v>
      </c>
      <c r="R54" s="6" t="s">
        <v>22</v>
      </c>
      <c r="S54" s="6" t="s">
        <v>304</v>
      </c>
      <c r="T54" s="6">
        <v>9</v>
      </c>
      <c r="U54" s="6">
        <v>29.4</v>
      </c>
      <c r="V54" s="6">
        <f t="shared" si="1"/>
        <v>9.49</v>
      </c>
      <c r="W54" s="6" t="s">
        <v>39</v>
      </c>
      <c r="X54" s="6">
        <v>2.5</v>
      </c>
      <c r="Y54" s="6">
        <v>2</v>
      </c>
      <c r="Z54" s="101">
        <v>0.75</v>
      </c>
      <c r="AA54" s="101">
        <v>0.82291666666666663</v>
      </c>
      <c r="AB54" s="101">
        <v>0.91666666666666663</v>
      </c>
      <c r="AC54" s="101">
        <f>(Tableau2[[#This Row],[heure_enq]]-Tableau2[[#This Row],[h_debut]])</f>
        <v>7.291666666666663E-2</v>
      </c>
      <c r="AD54" s="101">
        <f>Tableau2[[#This Row],[h_fin]]-Tableau2[[#This Row],[h_debut]]</f>
        <v>0.16666666666666663</v>
      </c>
      <c r="AE54" s="101">
        <v>0.75</v>
      </c>
      <c r="AF54" s="101">
        <v>0.89583333333333337</v>
      </c>
      <c r="AG54" s="6" t="s">
        <v>22</v>
      </c>
      <c r="AH54" s="6" t="s">
        <v>234</v>
      </c>
      <c r="AI54" s="6">
        <v>0</v>
      </c>
      <c r="AJ54" s="6" t="s">
        <v>305</v>
      </c>
      <c r="AK54" s="6" t="s">
        <v>306</v>
      </c>
      <c r="AL54" s="6" t="s">
        <v>419</v>
      </c>
      <c r="AM54" s="6">
        <v>1</v>
      </c>
      <c r="AN54" s="6">
        <v>0</v>
      </c>
      <c r="AO54" s="6">
        <v>0</v>
      </c>
      <c r="AP54" s="6">
        <v>0</v>
      </c>
      <c r="AQ54" s="6" t="s">
        <v>22</v>
      </c>
      <c r="AR54" s="6" t="s">
        <v>22</v>
      </c>
      <c r="AS54" s="6" t="s">
        <v>22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1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 t="s">
        <v>235</v>
      </c>
      <c r="BK54" s="6">
        <v>0</v>
      </c>
      <c r="BL54" s="6">
        <v>1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 t="s">
        <v>217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 t="s">
        <v>22</v>
      </c>
      <c r="DB54" s="6" t="s">
        <v>218</v>
      </c>
      <c r="DC54" s="6" t="s">
        <v>243</v>
      </c>
      <c r="DD54" s="6">
        <v>50</v>
      </c>
      <c r="DE54" s="6" t="s">
        <v>244</v>
      </c>
      <c r="DF54" s="6" t="s">
        <v>245</v>
      </c>
      <c r="DG54" s="6" t="s">
        <v>222</v>
      </c>
      <c r="DH54" s="6" t="s">
        <v>22</v>
      </c>
      <c r="DI54" s="6">
        <v>10</v>
      </c>
      <c r="DJ54" s="6">
        <v>50</v>
      </c>
      <c r="DK54" s="6">
        <v>30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1</v>
      </c>
      <c r="DR54" s="6">
        <v>1</v>
      </c>
      <c r="DS54" s="6">
        <v>1</v>
      </c>
      <c r="DT54" s="6">
        <v>1</v>
      </c>
      <c r="DU54" s="6">
        <v>1</v>
      </c>
      <c r="DV54" s="6">
        <v>1</v>
      </c>
      <c r="DW54" s="6">
        <v>0</v>
      </c>
      <c r="DX54" s="6">
        <v>1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1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 t="s">
        <v>223</v>
      </c>
      <c r="EK54" s="6" t="s">
        <v>222</v>
      </c>
      <c r="EL54" s="6" t="s">
        <v>22</v>
      </c>
      <c r="EM54" s="6" t="s">
        <v>22</v>
      </c>
      <c r="EN54" s="6" t="s">
        <v>22</v>
      </c>
      <c r="EO54" s="6" t="s">
        <v>22</v>
      </c>
      <c r="EP54" s="6" t="s">
        <v>22</v>
      </c>
      <c r="EQ54" s="6" t="s">
        <v>22</v>
      </c>
      <c r="ER54" s="6" t="s">
        <v>22</v>
      </c>
      <c r="ES54" s="6" t="s">
        <v>22</v>
      </c>
      <c r="ET54" s="6" t="s">
        <v>22</v>
      </c>
      <c r="EU54" s="6" t="s">
        <v>22</v>
      </c>
      <c r="EV54" s="6" t="s">
        <v>22</v>
      </c>
      <c r="EW54" s="6" t="s">
        <v>22</v>
      </c>
      <c r="EX54" s="6" t="s">
        <v>22</v>
      </c>
      <c r="EY54" s="6" t="s">
        <v>22</v>
      </c>
      <c r="EZ54" s="6" t="s">
        <v>22</v>
      </c>
      <c r="FA54" s="6" t="s">
        <v>22</v>
      </c>
      <c r="FB54" s="6" t="s">
        <v>22</v>
      </c>
      <c r="FC54" s="6" t="s">
        <v>22</v>
      </c>
      <c r="FD54" s="6" t="s">
        <v>222</v>
      </c>
      <c r="FE54" s="6" t="s">
        <v>22</v>
      </c>
      <c r="FF54" s="6" t="s">
        <v>22</v>
      </c>
      <c r="FG54" s="6" t="s">
        <v>22</v>
      </c>
      <c r="FH54" s="6" t="s">
        <v>22</v>
      </c>
      <c r="FI54" s="6" t="s">
        <v>22</v>
      </c>
      <c r="FJ54" s="6" t="s">
        <v>22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 t="s">
        <v>22</v>
      </c>
      <c r="FR54" s="6">
        <v>1</v>
      </c>
      <c r="FS54" s="6">
        <v>0</v>
      </c>
      <c r="FT54" s="6">
        <v>0</v>
      </c>
      <c r="FU54" s="6">
        <v>0</v>
      </c>
      <c r="FV54" s="6" t="s">
        <v>223</v>
      </c>
      <c r="FW54" s="6" t="s">
        <v>223</v>
      </c>
      <c r="FX54" s="6" t="s">
        <v>269</v>
      </c>
      <c r="FY54" s="6" t="s">
        <v>22</v>
      </c>
      <c r="FZ54" s="6" t="s">
        <v>22</v>
      </c>
      <c r="GA54" s="6" t="s">
        <v>22</v>
      </c>
      <c r="GB54" s="6" t="s">
        <v>22</v>
      </c>
      <c r="GC54" s="6" t="s">
        <v>269</v>
      </c>
      <c r="GD54" s="6" t="s">
        <v>259</v>
      </c>
      <c r="GE54" s="6" t="s">
        <v>22</v>
      </c>
      <c r="GF54" s="6" t="s">
        <v>22</v>
      </c>
      <c r="GG54" s="6" t="s">
        <v>260</v>
      </c>
      <c r="GH54" s="6" t="s">
        <v>235</v>
      </c>
      <c r="GI54" s="6" t="s">
        <v>22</v>
      </c>
      <c r="GJ54" s="6" t="s">
        <v>22</v>
      </c>
      <c r="GK54" s="6" t="s">
        <v>22</v>
      </c>
      <c r="GL54" s="6" t="s">
        <v>22</v>
      </c>
      <c r="GM54" s="6" t="s">
        <v>222</v>
      </c>
      <c r="GN54" s="6" t="s">
        <v>22</v>
      </c>
      <c r="GO54" s="6" t="s">
        <v>22</v>
      </c>
      <c r="GP54" s="6" t="s">
        <v>261</v>
      </c>
      <c r="GQ54" s="6">
        <v>1</v>
      </c>
      <c r="GR54" s="6">
        <v>1</v>
      </c>
      <c r="GS54" s="6">
        <v>0</v>
      </c>
      <c r="GT54" s="6">
        <v>0</v>
      </c>
      <c r="GU54" s="6">
        <v>0</v>
      </c>
      <c r="GV54" s="6">
        <v>1</v>
      </c>
      <c r="GW54" s="6">
        <v>0</v>
      </c>
      <c r="GX54" s="103" t="s">
        <v>270</v>
      </c>
    </row>
    <row r="55" spans="1:206">
      <c r="A55" s="102" t="s">
        <v>207</v>
      </c>
      <c r="B55" s="6">
        <v>54</v>
      </c>
      <c r="C55" s="6" t="s">
        <v>301</v>
      </c>
      <c r="D55" s="6" t="s">
        <v>564</v>
      </c>
      <c r="E55" s="100">
        <v>44084</v>
      </c>
      <c r="F55" s="6" t="s">
        <v>3890</v>
      </c>
      <c r="G55" s="6">
        <v>0</v>
      </c>
      <c r="H55" s="6" t="s">
        <v>22</v>
      </c>
      <c r="I55" s="6" t="s">
        <v>22</v>
      </c>
      <c r="J55" s="6" t="s">
        <v>22</v>
      </c>
      <c r="K55" s="6" t="s">
        <v>22</v>
      </c>
      <c r="L55" s="6" t="s">
        <v>22</v>
      </c>
      <c r="M55" s="6" t="s">
        <v>22</v>
      </c>
      <c r="N55" s="6" t="s">
        <v>565</v>
      </c>
      <c r="O55" s="7">
        <v>42</v>
      </c>
      <c r="P55" s="6">
        <v>57.8</v>
      </c>
      <c r="Q55" s="6">
        <f t="shared" si="0"/>
        <v>42.963333333333331</v>
      </c>
      <c r="R55" s="6" t="s">
        <v>22</v>
      </c>
      <c r="S55" s="6" t="s">
        <v>566</v>
      </c>
      <c r="T55" s="6">
        <v>9</v>
      </c>
      <c r="U55" s="6">
        <v>20.783000000000001</v>
      </c>
      <c r="V55" s="6">
        <f t="shared" si="1"/>
        <v>9.3463833333333337</v>
      </c>
      <c r="W55" s="6" t="s">
        <v>39</v>
      </c>
      <c r="X55" s="6">
        <v>2.5</v>
      </c>
      <c r="Y55" s="6">
        <v>1</v>
      </c>
      <c r="Z55" s="101">
        <v>0.75</v>
      </c>
      <c r="AA55" s="101">
        <v>0.83333333333333337</v>
      </c>
      <c r="AB55" s="101">
        <v>0.83333333333333337</v>
      </c>
      <c r="AC55" s="101">
        <f>(Tableau2[[#This Row],[heure_enq]]-Tableau2[[#This Row],[h_debut]])</f>
        <v>8.333333333333337E-2</v>
      </c>
      <c r="AD55" s="101">
        <f>Tableau2[[#This Row],[h_fin]]-Tableau2[[#This Row],[h_debut]]</f>
        <v>8.333333333333337E-2</v>
      </c>
      <c r="AE55" s="101">
        <v>0.75</v>
      </c>
      <c r="AF55" s="101">
        <v>0.89583333333333337</v>
      </c>
      <c r="AG55" s="6" t="s">
        <v>22</v>
      </c>
      <c r="AH55" s="6" t="s">
        <v>234</v>
      </c>
      <c r="AI55" s="6">
        <v>0</v>
      </c>
      <c r="AJ55" s="6" t="s">
        <v>384</v>
      </c>
      <c r="AK55" s="6" t="s">
        <v>339</v>
      </c>
      <c r="AL55" s="6" t="s">
        <v>419</v>
      </c>
      <c r="AM55" s="6">
        <v>1</v>
      </c>
      <c r="AN55" s="6">
        <v>0</v>
      </c>
      <c r="AO55" s="6">
        <v>0</v>
      </c>
      <c r="AP55" s="6">
        <v>0</v>
      </c>
      <c r="AQ55" s="6" t="s">
        <v>22</v>
      </c>
      <c r="AR55" s="6" t="s">
        <v>22</v>
      </c>
      <c r="AS55" s="6" t="s">
        <v>22</v>
      </c>
      <c r="AT55" s="6">
        <v>0</v>
      </c>
      <c r="AU55" s="6">
        <v>1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 t="s">
        <v>235</v>
      </c>
      <c r="BK55" s="6">
        <v>0</v>
      </c>
      <c r="BL55" s="6">
        <v>0</v>
      </c>
      <c r="BM55" s="6">
        <v>1</v>
      </c>
      <c r="BN55" s="6">
        <v>0</v>
      </c>
      <c r="BO55" s="6">
        <v>0</v>
      </c>
      <c r="BP55" s="6">
        <v>1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 t="s">
        <v>217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 t="s">
        <v>1871</v>
      </c>
      <c r="DB55" s="6" t="s">
        <v>218</v>
      </c>
      <c r="DC55" s="6" t="s">
        <v>243</v>
      </c>
      <c r="DD55" s="6">
        <v>50</v>
      </c>
      <c r="DE55" s="6" t="s">
        <v>244</v>
      </c>
      <c r="DF55" s="6" t="s">
        <v>245</v>
      </c>
      <c r="DG55" s="6" t="s">
        <v>222</v>
      </c>
      <c r="DH55" s="6" t="s">
        <v>22</v>
      </c>
      <c r="DI55" s="6" t="s">
        <v>22</v>
      </c>
      <c r="DJ55" s="6" t="s">
        <v>22</v>
      </c>
      <c r="DK55" s="6">
        <v>15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1</v>
      </c>
      <c r="DS55" s="6">
        <v>1</v>
      </c>
      <c r="DT55" s="6">
        <v>1</v>
      </c>
      <c r="DU55" s="6">
        <v>1</v>
      </c>
      <c r="DV55" s="6">
        <v>0</v>
      </c>
      <c r="DW55" s="6">
        <v>0</v>
      </c>
      <c r="DX55" s="6">
        <v>1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1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 t="s">
        <v>223</v>
      </c>
      <c r="EK55" s="6" t="s">
        <v>222</v>
      </c>
      <c r="EL55" s="6" t="s">
        <v>22</v>
      </c>
      <c r="EM55" s="6" t="s">
        <v>22</v>
      </c>
      <c r="EN55" s="6" t="s">
        <v>22</v>
      </c>
      <c r="EO55" s="6" t="s">
        <v>22</v>
      </c>
      <c r="EP55" s="6" t="s">
        <v>22</v>
      </c>
      <c r="EQ55" s="6" t="s">
        <v>22</v>
      </c>
      <c r="ER55" s="6" t="s">
        <v>22</v>
      </c>
      <c r="ES55" s="6" t="s">
        <v>22</v>
      </c>
      <c r="ET55" s="6" t="s">
        <v>22</v>
      </c>
      <c r="EU55" s="6" t="s">
        <v>22</v>
      </c>
      <c r="EV55" s="6" t="s">
        <v>22</v>
      </c>
      <c r="EW55" s="6" t="s">
        <v>22</v>
      </c>
      <c r="EX55" s="6" t="s">
        <v>22</v>
      </c>
      <c r="EY55" s="6" t="s">
        <v>22</v>
      </c>
      <c r="EZ55" s="6" t="s">
        <v>22</v>
      </c>
      <c r="FA55" s="6" t="s">
        <v>22</v>
      </c>
      <c r="FB55" s="6" t="s">
        <v>22</v>
      </c>
      <c r="FC55" s="6" t="s">
        <v>22</v>
      </c>
      <c r="FD55" s="6" t="s">
        <v>222</v>
      </c>
      <c r="FE55" s="6" t="s">
        <v>22</v>
      </c>
      <c r="FF55" s="6" t="s">
        <v>22</v>
      </c>
      <c r="FG55" s="6" t="s">
        <v>22</v>
      </c>
      <c r="FH55" s="6" t="s">
        <v>22</v>
      </c>
      <c r="FI55" s="6" t="s">
        <v>22</v>
      </c>
      <c r="FJ55" s="6" t="s">
        <v>22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 t="s">
        <v>22</v>
      </c>
      <c r="FR55" s="6">
        <v>1</v>
      </c>
      <c r="FS55" s="6">
        <v>0</v>
      </c>
      <c r="FT55" s="6">
        <v>0</v>
      </c>
      <c r="FU55" s="6">
        <v>0</v>
      </c>
      <c r="FV55" s="6" t="s">
        <v>223</v>
      </c>
      <c r="FW55" s="6" t="s">
        <v>223</v>
      </c>
      <c r="FX55" s="6" t="s">
        <v>269</v>
      </c>
      <c r="FY55" s="6" t="s">
        <v>22</v>
      </c>
      <c r="FZ55" s="6" t="s">
        <v>22</v>
      </c>
      <c r="GA55" s="6" t="s">
        <v>22</v>
      </c>
      <c r="GB55" s="6" t="s">
        <v>22</v>
      </c>
      <c r="GC55" s="6" t="s">
        <v>269</v>
      </c>
      <c r="GD55" s="6" t="s">
        <v>259</v>
      </c>
      <c r="GE55" s="6" t="s">
        <v>22</v>
      </c>
      <c r="GF55" s="6" t="s">
        <v>22</v>
      </c>
      <c r="GG55" s="6" t="s">
        <v>260</v>
      </c>
      <c r="GH55" s="6" t="s">
        <v>235</v>
      </c>
      <c r="GI55" s="6" t="s">
        <v>22</v>
      </c>
      <c r="GJ55" s="6" t="s">
        <v>22</v>
      </c>
      <c r="GK55" s="6" t="s">
        <v>22</v>
      </c>
      <c r="GL55" s="6" t="s">
        <v>22</v>
      </c>
      <c r="GM55" s="6" t="s">
        <v>222</v>
      </c>
      <c r="GN55" s="6" t="s">
        <v>22</v>
      </c>
      <c r="GO55" s="6" t="s">
        <v>22</v>
      </c>
      <c r="GP55" s="6" t="s">
        <v>261</v>
      </c>
      <c r="GQ55" s="6">
        <v>1</v>
      </c>
      <c r="GR55" s="6">
        <v>1</v>
      </c>
      <c r="GS55" s="6">
        <v>0</v>
      </c>
      <c r="GT55" s="6">
        <v>0</v>
      </c>
      <c r="GU55" s="6">
        <v>0</v>
      </c>
      <c r="GV55" s="6">
        <v>1</v>
      </c>
      <c r="GW55" s="6">
        <v>0</v>
      </c>
      <c r="GX55" s="103" t="s">
        <v>270</v>
      </c>
    </row>
    <row r="56" spans="1:206">
      <c r="A56" s="102" t="s">
        <v>207</v>
      </c>
      <c r="B56" s="6">
        <v>55</v>
      </c>
      <c r="C56" s="6" t="s">
        <v>567</v>
      </c>
      <c r="D56" s="6" t="s">
        <v>568</v>
      </c>
      <c r="E56" s="100">
        <v>44085</v>
      </c>
      <c r="F56" s="6" t="s">
        <v>3890</v>
      </c>
      <c r="G56" s="6">
        <v>0</v>
      </c>
      <c r="H56" s="6" t="s">
        <v>22</v>
      </c>
      <c r="I56" s="6" t="s">
        <v>22</v>
      </c>
      <c r="J56" s="6" t="s">
        <v>22</v>
      </c>
      <c r="K56" s="6" t="s">
        <v>22</v>
      </c>
      <c r="L56" s="6" t="s">
        <v>22</v>
      </c>
      <c r="M56" s="6" t="s">
        <v>22</v>
      </c>
      <c r="N56" s="6" t="s">
        <v>569</v>
      </c>
      <c r="O56" s="7">
        <v>42</v>
      </c>
      <c r="P56" s="6">
        <v>44.533000000000001</v>
      </c>
      <c r="Q56" s="6">
        <f t="shared" si="0"/>
        <v>42.742216666666664</v>
      </c>
      <c r="R56" s="6" t="s">
        <v>22</v>
      </c>
      <c r="S56" s="6" t="s">
        <v>570</v>
      </c>
      <c r="T56" s="6">
        <v>9</v>
      </c>
      <c r="U56" s="6">
        <v>27.733000000000001</v>
      </c>
      <c r="V56" s="6">
        <f t="shared" si="1"/>
        <v>9.4622166666666665</v>
      </c>
      <c r="W56" s="6" t="s">
        <v>39</v>
      </c>
      <c r="X56" s="6">
        <v>2.5</v>
      </c>
      <c r="Y56" s="6">
        <v>1</v>
      </c>
      <c r="Z56" s="101">
        <v>0.33333333333333331</v>
      </c>
      <c r="AA56" s="101">
        <v>0.38541666666666669</v>
      </c>
      <c r="AB56" s="101">
        <v>0.41666666666666669</v>
      </c>
      <c r="AC56" s="101">
        <f>(Tableau2[[#This Row],[heure_enq]]-Tableau2[[#This Row],[h_debut]])</f>
        <v>5.208333333333337E-2</v>
      </c>
      <c r="AD56" s="101">
        <f>Tableau2[[#This Row],[h_fin]]-Tableau2[[#This Row],[h_debut]]</f>
        <v>8.333333333333337E-2</v>
      </c>
      <c r="AE56" s="101">
        <v>0.29166666666666669</v>
      </c>
      <c r="AF56" s="101">
        <v>0.54166666666666663</v>
      </c>
      <c r="AG56" s="6" t="s">
        <v>22</v>
      </c>
      <c r="AH56" s="6" t="s">
        <v>234</v>
      </c>
      <c r="AI56" s="6">
        <v>0</v>
      </c>
      <c r="AJ56" s="6" t="s">
        <v>267</v>
      </c>
      <c r="AK56" s="6" t="s">
        <v>268</v>
      </c>
      <c r="AL56" s="6" t="s">
        <v>419</v>
      </c>
      <c r="AM56" s="6">
        <v>1</v>
      </c>
      <c r="AN56" s="6">
        <v>0</v>
      </c>
      <c r="AO56" s="6">
        <v>0</v>
      </c>
      <c r="AP56" s="6">
        <v>0</v>
      </c>
      <c r="AQ56" s="6" t="s">
        <v>22</v>
      </c>
      <c r="AR56" s="6" t="s">
        <v>22</v>
      </c>
      <c r="AS56" s="6" t="s">
        <v>22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1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 t="s">
        <v>235</v>
      </c>
      <c r="BK56" s="6">
        <v>0</v>
      </c>
      <c r="BL56" s="6">
        <v>0</v>
      </c>
      <c r="BM56" s="6">
        <v>1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 t="s">
        <v>217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 t="s">
        <v>22</v>
      </c>
      <c r="DB56" s="6" t="s">
        <v>218</v>
      </c>
      <c r="DC56" s="6" t="s">
        <v>243</v>
      </c>
      <c r="DD56" s="6">
        <v>50</v>
      </c>
      <c r="DE56" s="6" t="s">
        <v>244</v>
      </c>
      <c r="DF56" s="6" t="s">
        <v>245</v>
      </c>
      <c r="DG56" s="6" t="s">
        <v>222</v>
      </c>
      <c r="DH56" s="6" t="s">
        <v>22</v>
      </c>
      <c r="DI56" s="6">
        <v>10</v>
      </c>
      <c r="DJ56" s="6">
        <v>50</v>
      </c>
      <c r="DK56" s="6">
        <v>15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1</v>
      </c>
      <c r="DS56" s="6">
        <v>1</v>
      </c>
      <c r="DT56" s="6">
        <v>1</v>
      </c>
      <c r="DU56" s="6">
        <v>1</v>
      </c>
      <c r="DV56" s="6">
        <v>1</v>
      </c>
      <c r="DW56" s="6">
        <v>0</v>
      </c>
      <c r="DX56" s="6">
        <v>1</v>
      </c>
      <c r="DY56" s="6">
        <v>0</v>
      </c>
      <c r="DZ56" s="6">
        <v>0</v>
      </c>
      <c r="EA56" s="6">
        <v>0</v>
      </c>
      <c r="EB56" s="6">
        <v>0</v>
      </c>
      <c r="EC56" s="6">
        <v>1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 t="s">
        <v>223</v>
      </c>
      <c r="EK56" s="6" t="s">
        <v>222</v>
      </c>
      <c r="EL56" s="6" t="s">
        <v>22</v>
      </c>
      <c r="EM56" s="6" t="s">
        <v>22</v>
      </c>
      <c r="EN56" s="6" t="s">
        <v>22</v>
      </c>
      <c r="EO56" s="6" t="s">
        <v>22</v>
      </c>
      <c r="EP56" s="6" t="s">
        <v>22</v>
      </c>
      <c r="EQ56" s="6" t="s">
        <v>22</v>
      </c>
      <c r="ER56" s="6" t="s">
        <v>22</v>
      </c>
      <c r="ES56" s="6" t="s">
        <v>22</v>
      </c>
      <c r="ET56" s="6" t="s">
        <v>22</v>
      </c>
      <c r="EU56" s="6" t="s">
        <v>22</v>
      </c>
      <c r="EV56" s="6" t="s">
        <v>22</v>
      </c>
      <c r="EW56" s="6" t="s">
        <v>22</v>
      </c>
      <c r="EX56" s="6" t="s">
        <v>22</v>
      </c>
      <c r="EY56" s="6" t="s">
        <v>22</v>
      </c>
      <c r="EZ56" s="6" t="s">
        <v>22</v>
      </c>
      <c r="FA56" s="6" t="s">
        <v>22</v>
      </c>
      <c r="FB56" s="6" t="s">
        <v>22</v>
      </c>
      <c r="FC56" s="6" t="s">
        <v>22</v>
      </c>
      <c r="FD56" s="6" t="s">
        <v>222</v>
      </c>
      <c r="FE56" s="6" t="s">
        <v>22</v>
      </c>
      <c r="FF56" s="6" t="s">
        <v>22</v>
      </c>
      <c r="FG56" s="6" t="s">
        <v>22</v>
      </c>
      <c r="FH56" s="6" t="s">
        <v>22</v>
      </c>
      <c r="FI56" s="6" t="s">
        <v>22</v>
      </c>
      <c r="FJ56" s="6" t="s">
        <v>22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 t="s">
        <v>22</v>
      </c>
      <c r="FR56" s="6">
        <v>1</v>
      </c>
      <c r="FS56" s="6">
        <v>0</v>
      </c>
      <c r="FT56" s="6">
        <v>0</v>
      </c>
      <c r="FU56" s="6">
        <v>0</v>
      </c>
      <c r="FV56" s="6" t="s">
        <v>222</v>
      </c>
      <c r="FW56" s="6" t="s">
        <v>222</v>
      </c>
      <c r="FX56" s="6" t="s">
        <v>269</v>
      </c>
      <c r="FY56" s="6" t="s">
        <v>22</v>
      </c>
      <c r="FZ56" s="6" t="s">
        <v>22</v>
      </c>
      <c r="GA56" s="6" t="s">
        <v>22</v>
      </c>
      <c r="GB56" s="6" t="s">
        <v>22</v>
      </c>
      <c r="GC56" s="6" t="s">
        <v>269</v>
      </c>
      <c r="GD56" s="6" t="s">
        <v>259</v>
      </c>
      <c r="GE56" s="6" t="s">
        <v>22</v>
      </c>
      <c r="GF56" s="6" t="s">
        <v>22</v>
      </c>
      <c r="GG56" s="6" t="s">
        <v>260</v>
      </c>
      <c r="GH56" s="6" t="s">
        <v>235</v>
      </c>
      <c r="GI56" s="6" t="s">
        <v>22</v>
      </c>
      <c r="GJ56" s="6" t="s">
        <v>22</v>
      </c>
      <c r="GK56" s="6" t="s">
        <v>22</v>
      </c>
      <c r="GL56" s="6" t="s">
        <v>22</v>
      </c>
      <c r="GM56" s="6" t="s">
        <v>222</v>
      </c>
      <c r="GN56" s="6" t="s">
        <v>22</v>
      </c>
      <c r="GO56" s="6" t="s">
        <v>22</v>
      </c>
      <c r="GP56" s="6" t="s">
        <v>261</v>
      </c>
      <c r="GQ56" s="6">
        <v>1</v>
      </c>
      <c r="GR56" s="6">
        <v>1</v>
      </c>
      <c r="GS56" s="6">
        <v>1</v>
      </c>
      <c r="GT56" s="6">
        <v>0</v>
      </c>
      <c r="GU56" s="6">
        <v>1</v>
      </c>
      <c r="GV56" s="6">
        <v>0</v>
      </c>
      <c r="GW56" s="6">
        <v>0</v>
      </c>
      <c r="GX56" s="103" t="s">
        <v>270</v>
      </c>
    </row>
    <row r="57" spans="1:206">
      <c r="A57" s="102" t="s">
        <v>207</v>
      </c>
      <c r="B57" s="6">
        <v>56</v>
      </c>
      <c r="C57" s="6" t="s">
        <v>567</v>
      </c>
      <c r="D57" s="6" t="s">
        <v>571</v>
      </c>
      <c r="E57" s="100">
        <v>44085</v>
      </c>
      <c r="F57" s="6" t="s">
        <v>3890</v>
      </c>
      <c r="G57" s="6">
        <v>0</v>
      </c>
      <c r="H57" s="6" t="s">
        <v>22</v>
      </c>
      <c r="I57" s="6" t="s">
        <v>22</v>
      </c>
      <c r="J57" s="6" t="s">
        <v>22</v>
      </c>
      <c r="K57" s="6" t="s">
        <v>22</v>
      </c>
      <c r="L57" s="6" t="s">
        <v>22</v>
      </c>
      <c r="M57" s="6" t="s">
        <v>22</v>
      </c>
      <c r="N57" s="6" t="s">
        <v>572</v>
      </c>
      <c r="O57" s="7">
        <v>42</v>
      </c>
      <c r="P57" s="6">
        <v>40.783000000000001</v>
      </c>
      <c r="Q57" s="6">
        <f t="shared" si="0"/>
        <v>42.679716666666664</v>
      </c>
      <c r="R57" s="6" t="s">
        <v>22</v>
      </c>
      <c r="S57" s="6" t="s">
        <v>573</v>
      </c>
      <c r="T57" s="6">
        <v>9</v>
      </c>
      <c r="U57" s="6">
        <v>17.866</v>
      </c>
      <c r="V57" s="6">
        <f t="shared" si="1"/>
        <v>9.2977666666666661</v>
      </c>
      <c r="W57" s="6" t="s">
        <v>39</v>
      </c>
      <c r="X57" s="6">
        <v>2.5</v>
      </c>
      <c r="Y57" s="6">
        <v>1</v>
      </c>
      <c r="Z57" s="101">
        <v>0.33333333333333331</v>
      </c>
      <c r="AA57" s="101">
        <v>0.42708333333333331</v>
      </c>
      <c r="AB57" s="101">
        <v>0.45833333333333331</v>
      </c>
      <c r="AC57" s="101">
        <f>(Tableau2[[#This Row],[heure_enq]]-Tableau2[[#This Row],[h_debut]])</f>
        <v>9.375E-2</v>
      </c>
      <c r="AD57" s="101">
        <f>Tableau2[[#This Row],[h_fin]]-Tableau2[[#This Row],[h_debut]]</f>
        <v>0.125</v>
      </c>
      <c r="AE57" s="101">
        <v>0.29166666666666669</v>
      </c>
      <c r="AF57" s="101">
        <v>0.54166666666666663</v>
      </c>
      <c r="AG57" s="6" t="s">
        <v>22</v>
      </c>
      <c r="AH57" s="6" t="s">
        <v>287</v>
      </c>
      <c r="AI57" s="6">
        <v>0</v>
      </c>
      <c r="AJ57" s="6" t="s">
        <v>2634</v>
      </c>
      <c r="AK57" s="6" t="s">
        <v>215</v>
      </c>
      <c r="AL57" s="6" t="s">
        <v>419</v>
      </c>
      <c r="AM57" s="6">
        <v>1</v>
      </c>
      <c r="AN57" s="6">
        <v>0</v>
      </c>
      <c r="AO57" s="6">
        <v>0</v>
      </c>
      <c r="AP57" s="6">
        <v>0</v>
      </c>
      <c r="AQ57" s="6" t="s">
        <v>22</v>
      </c>
      <c r="AR57" s="6" t="s">
        <v>22</v>
      </c>
      <c r="AS57" s="6" t="s">
        <v>22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1</v>
      </c>
      <c r="BH57" s="6">
        <v>0</v>
      </c>
      <c r="BI57" s="6">
        <v>0</v>
      </c>
      <c r="BJ57" s="6" t="s">
        <v>235</v>
      </c>
      <c r="BK57" s="6">
        <v>0</v>
      </c>
      <c r="BL57" s="6">
        <v>1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 t="s">
        <v>217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 t="s">
        <v>22</v>
      </c>
      <c r="DB57" s="6" t="s">
        <v>218</v>
      </c>
      <c r="DC57" s="6" t="s">
        <v>219</v>
      </c>
      <c r="DD57" s="6">
        <v>45</v>
      </c>
      <c r="DE57" s="6" t="s">
        <v>443</v>
      </c>
      <c r="DF57" s="6" t="s">
        <v>444</v>
      </c>
      <c r="DG57" s="6" t="s">
        <v>222</v>
      </c>
      <c r="DH57" s="6" t="s">
        <v>22</v>
      </c>
      <c r="DI57" s="6">
        <v>10</v>
      </c>
      <c r="DJ57" s="6">
        <v>30</v>
      </c>
      <c r="DK57" s="6">
        <v>15</v>
      </c>
      <c r="DL57" s="6">
        <v>0</v>
      </c>
      <c r="DM57" s="6">
        <v>0</v>
      </c>
      <c r="DN57" s="6">
        <v>0</v>
      </c>
      <c r="DO57" s="6">
        <v>1</v>
      </c>
      <c r="DP57" s="6">
        <v>1</v>
      </c>
      <c r="DQ57" s="6">
        <v>1</v>
      </c>
      <c r="DR57" s="6">
        <v>1</v>
      </c>
      <c r="DS57" s="6">
        <v>1</v>
      </c>
      <c r="DT57" s="6">
        <v>1</v>
      </c>
      <c r="DU57" s="6">
        <v>1</v>
      </c>
      <c r="DV57" s="6">
        <v>1</v>
      </c>
      <c r="DW57" s="6">
        <v>1</v>
      </c>
      <c r="DX57" s="6">
        <v>1</v>
      </c>
      <c r="DY57" s="6">
        <v>0</v>
      </c>
      <c r="DZ57" s="6">
        <v>0</v>
      </c>
      <c r="EA57" s="6">
        <v>0</v>
      </c>
      <c r="EB57" s="6">
        <v>0</v>
      </c>
      <c r="EC57" s="6">
        <v>1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 t="s">
        <v>223</v>
      </c>
      <c r="EK57" s="6" t="s">
        <v>222</v>
      </c>
      <c r="EL57" s="6" t="s">
        <v>22</v>
      </c>
      <c r="EM57" s="6" t="s">
        <v>22</v>
      </c>
      <c r="EN57" s="6" t="s">
        <v>22</v>
      </c>
      <c r="EO57" s="6" t="s">
        <v>22</v>
      </c>
      <c r="EP57" s="6" t="s">
        <v>22</v>
      </c>
      <c r="EQ57" s="6" t="s">
        <v>22</v>
      </c>
      <c r="ER57" s="6" t="s">
        <v>22</v>
      </c>
      <c r="ES57" s="6" t="s">
        <v>22</v>
      </c>
      <c r="ET57" s="6" t="s">
        <v>22</v>
      </c>
      <c r="EU57" s="6" t="s">
        <v>22</v>
      </c>
      <c r="EV57" s="6" t="s">
        <v>22</v>
      </c>
      <c r="EW57" s="6" t="s">
        <v>22</v>
      </c>
      <c r="EX57" s="6" t="s">
        <v>22</v>
      </c>
      <c r="EY57" s="6" t="s">
        <v>22</v>
      </c>
      <c r="EZ57" s="6" t="s">
        <v>22</v>
      </c>
      <c r="FA57" s="6" t="s">
        <v>22</v>
      </c>
      <c r="FB57" s="6" t="s">
        <v>22</v>
      </c>
      <c r="FC57" s="6" t="s">
        <v>22</v>
      </c>
      <c r="FD57" s="6" t="s">
        <v>222</v>
      </c>
      <c r="FE57" s="6" t="s">
        <v>22</v>
      </c>
      <c r="FF57" s="6" t="s">
        <v>22</v>
      </c>
      <c r="FG57" s="6" t="s">
        <v>22</v>
      </c>
      <c r="FH57" s="6" t="s">
        <v>22</v>
      </c>
      <c r="FI57" s="6" t="s">
        <v>22</v>
      </c>
      <c r="FJ57" s="6" t="s">
        <v>22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6" t="s">
        <v>22</v>
      </c>
      <c r="FR57" s="6">
        <v>1</v>
      </c>
      <c r="FS57" s="6">
        <v>0</v>
      </c>
      <c r="FT57" s="6">
        <v>0</v>
      </c>
      <c r="FU57" s="6">
        <v>0</v>
      </c>
      <c r="FV57" s="6" t="s">
        <v>223</v>
      </c>
      <c r="FW57" s="6" t="s">
        <v>223</v>
      </c>
      <c r="FX57" s="6" t="s">
        <v>258</v>
      </c>
      <c r="FY57" s="6" t="s">
        <v>22</v>
      </c>
      <c r="FZ57" s="6" t="s">
        <v>22</v>
      </c>
      <c r="GA57" s="6" t="s">
        <v>22</v>
      </c>
      <c r="GB57" s="6" t="s">
        <v>22</v>
      </c>
      <c r="GC57" s="6" t="s">
        <v>258</v>
      </c>
      <c r="GD57" s="6" t="s">
        <v>259</v>
      </c>
      <c r="GE57" s="6" t="s">
        <v>22</v>
      </c>
      <c r="GF57" s="6" t="s">
        <v>22</v>
      </c>
      <c r="GG57" s="6" t="s">
        <v>260</v>
      </c>
      <c r="GH57" s="6" t="s">
        <v>235</v>
      </c>
      <c r="GI57" s="6" t="s">
        <v>22</v>
      </c>
      <c r="GJ57" s="6" t="s">
        <v>22</v>
      </c>
      <c r="GK57" s="6" t="s">
        <v>22</v>
      </c>
      <c r="GL57" s="6" t="s">
        <v>22</v>
      </c>
      <c r="GM57" s="6" t="s">
        <v>222</v>
      </c>
      <c r="GN57" s="6" t="s">
        <v>22</v>
      </c>
      <c r="GO57" s="6" t="s">
        <v>22</v>
      </c>
      <c r="GP57" s="6" t="s">
        <v>261</v>
      </c>
      <c r="GQ57" s="6">
        <v>1</v>
      </c>
      <c r="GR57" s="6">
        <v>1</v>
      </c>
      <c r="GS57" s="6">
        <v>0</v>
      </c>
      <c r="GT57" s="6">
        <v>0</v>
      </c>
      <c r="GU57" s="6">
        <v>1</v>
      </c>
      <c r="GV57" s="6">
        <v>0</v>
      </c>
      <c r="GW57" s="6">
        <v>0</v>
      </c>
      <c r="GX57" s="103" t="s">
        <v>270</v>
      </c>
    </row>
    <row r="58" spans="1:206">
      <c r="A58" s="102" t="s">
        <v>207</v>
      </c>
      <c r="B58" s="6">
        <v>57</v>
      </c>
      <c r="C58" s="6" t="s">
        <v>307</v>
      </c>
      <c r="D58" s="6" t="s">
        <v>308</v>
      </c>
      <c r="E58" s="100">
        <v>44089</v>
      </c>
      <c r="F58" s="6" t="s">
        <v>3890</v>
      </c>
      <c r="G58" s="6">
        <v>0</v>
      </c>
      <c r="H58" s="6" t="s">
        <v>22</v>
      </c>
      <c r="I58" s="6" t="s">
        <v>22</v>
      </c>
      <c r="J58" s="6" t="s">
        <v>22</v>
      </c>
      <c r="K58" s="6" t="s">
        <v>22</v>
      </c>
      <c r="L58" s="6" t="s">
        <v>22</v>
      </c>
      <c r="M58" s="6" t="s">
        <v>22</v>
      </c>
      <c r="N58" s="6" t="s">
        <v>309</v>
      </c>
      <c r="O58" s="7">
        <v>42</v>
      </c>
      <c r="P58" s="6">
        <v>49.813000000000002</v>
      </c>
      <c r="Q58" s="6">
        <f t="shared" si="0"/>
        <v>42.830216666666665</v>
      </c>
      <c r="R58" s="6" t="s">
        <v>22</v>
      </c>
      <c r="S58" s="6" t="s">
        <v>310</v>
      </c>
      <c r="T58" s="6">
        <v>9</v>
      </c>
      <c r="U58" s="6">
        <v>29.175000000000001</v>
      </c>
      <c r="V58" s="6">
        <f t="shared" si="1"/>
        <v>9.4862500000000001</v>
      </c>
      <c r="W58" s="6" t="s">
        <v>39</v>
      </c>
      <c r="X58" s="6">
        <v>2.5</v>
      </c>
      <c r="Y58" s="6">
        <v>1</v>
      </c>
      <c r="Z58" s="101">
        <v>0.79166666666666663</v>
      </c>
      <c r="AA58" s="101">
        <v>0.80208333333333337</v>
      </c>
      <c r="AB58" s="101">
        <v>0.91666666666666663</v>
      </c>
      <c r="AC58" s="101">
        <f>(Tableau2[[#This Row],[heure_enq]]-Tableau2[[#This Row],[h_debut]])</f>
        <v>1.0416666666666741E-2</v>
      </c>
      <c r="AD58" s="101">
        <f>Tableau2[[#This Row],[h_fin]]-Tableau2[[#This Row],[h_debut]]</f>
        <v>0.125</v>
      </c>
      <c r="AE58" s="101">
        <v>0.75</v>
      </c>
      <c r="AF58" s="101">
        <v>0.89583333333333337</v>
      </c>
      <c r="AG58" s="6" t="s">
        <v>22</v>
      </c>
      <c r="AH58" s="6" t="s">
        <v>234</v>
      </c>
      <c r="AI58" s="6">
        <v>0</v>
      </c>
      <c r="AJ58" s="6" t="s">
        <v>280</v>
      </c>
      <c r="AK58" s="6" t="s">
        <v>281</v>
      </c>
      <c r="AL58" s="6" t="s">
        <v>216</v>
      </c>
      <c r="AM58" s="6">
        <v>1</v>
      </c>
      <c r="AN58" s="6">
        <v>0</v>
      </c>
      <c r="AO58" s="6">
        <v>0</v>
      </c>
      <c r="AP58" s="6">
        <v>0</v>
      </c>
      <c r="AQ58" s="6" t="s">
        <v>22</v>
      </c>
      <c r="AR58" s="6" t="s">
        <v>22</v>
      </c>
      <c r="AS58" s="6" t="s">
        <v>22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 t="s">
        <v>235</v>
      </c>
      <c r="BK58" s="6">
        <v>0</v>
      </c>
      <c r="BL58" s="6">
        <v>1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 t="s">
        <v>217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 t="s">
        <v>22</v>
      </c>
      <c r="DB58" s="6" t="s">
        <v>218</v>
      </c>
      <c r="DC58" s="6" t="s">
        <v>219</v>
      </c>
      <c r="DD58" s="6">
        <v>45</v>
      </c>
      <c r="DE58" s="6" t="s">
        <v>220</v>
      </c>
      <c r="DF58" s="6" t="s">
        <v>311</v>
      </c>
      <c r="DG58" s="6" t="s">
        <v>222</v>
      </c>
      <c r="DH58" s="6" t="s">
        <v>22</v>
      </c>
      <c r="DI58" s="6">
        <v>10</v>
      </c>
      <c r="DJ58" s="6" t="s">
        <v>22</v>
      </c>
      <c r="DK58" s="6">
        <v>5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1</v>
      </c>
      <c r="DU58" s="6">
        <v>0</v>
      </c>
      <c r="DV58" s="6">
        <v>0</v>
      </c>
      <c r="DW58" s="6">
        <v>0</v>
      </c>
      <c r="DX58" s="6">
        <v>0</v>
      </c>
      <c r="DY58" s="6">
        <v>1</v>
      </c>
      <c r="DZ58" s="6">
        <v>0</v>
      </c>
      <c r="EA58" s="6">
        <v>0</v>
      </c>
      <c r="EB58" s="6">
        <v>0</v>
      </c>
      <c r="EC58" s="6">
        <v>0</v>
      </c>
      <c r="ED58" s="6">
        <v>1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 t="s">
        <v>22</v>
      </c>
      <c r="EK58" s="6" t="s">
        <v>222</v>
      </c>
      <c r="EL58" s="6" t="s">
        <v>22</v>
      </c>
      <c r="EM58" s="6" t="s">
        <v>22</v>
      </c>
      <c r="EN58" s="6" t="s">
        <v>22</v>
      </c>
      <c r="EO58" s="6" t="s">
        <v>22</v>
      </c>
      <c r="EP58" s="6" t="s">
        <v>22</v>
      </c>
      <c r="EQ58" s="6" t="s">
        <v>22</v>
      </c>
      <c r="ER58" s="6" t="s">
        <v>22</v>
      </c>
      <c r="ES58" s="6" t="s">
        <v>22</v>
      </c>
      <c r="ET58" s="6" t="s">
        <v>22</v>
      </c>
      <c r="EU58" s="6" t="s">
        <v>22</v>
      </c>
      <c r="EV58" s="6" t="s">
        <v>22</v>
      </c>
      <c r="EW58" s="6" t="s">
        <v>22</v>
      </c>
      <c r="EX58" s="6" t="s">
        <v>22</v>
      </c>
      <c r="EY58" s="6" t="s">
        <v>22</v>
      </c>
      <c r="EZ58" s="6" t="s">
        <v>22</v>
      </c>
      <c r="FA58" s="6" t="s">
        <v>22</v>
      </c>
      <c r="FB58" s="6" t="s">
        <v>22</v>
      </c>
      <c r="FC58" s="6" t="s">
        <v>22</v>
      </c>
      <c r="FD58" s="6" t="s">
        <v>222</v>
      </c>
      <c r="FE58" s="6" t="s">
        <v>22</v>
      </c>
      <c r="FF58" s="6" t="s">
        <v>22</v>
      </c>
      <c r="FG58" s="6" t="s">
        <v>22</v>
      </c>
      <c r="FH58" s="6" t="s">
        <v>22</v>
      </c>
      <c r="FI58" s="6" t="s">
        <v>22</v>
      </c>
      <c r="FJ58" s="6" t="s">
        <v>22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 t="s">
        <v>22</v>
      </c>
      <c r="FR58" s="6">
        <v>1</v>
      </c>
      <c r="FS58" s="6">
        <v>0</v>
      </c>
      <c r="FT58" s="6">
        <v>0</v>
      </c>
      <c r="FU58" s="6">
        <v>0</v>
      </c>
      <c r="FV58" s="6" t="s">
        <v>222</v>
      </c>
      <c r="FW58" s="6" t="s">
        <v>222</v>
      </c>
      <c r="FX58" s="6" t="s">
        <v>269</v>
      </c>
      <c r="FY58" s="6" t="s">
        <v>22</v>
      </c>
      <c r="FZ58" s="6" t="s">
        <v>22</v>
      </c>
      <c r="GA58" s="6" t="s">
        <v>22</v>
      </c>
      <c r="GB58" s="6" t="s">
        <v>22</v>
      </c>
      <c r="GC58" s="6" t="s">
        <v>269</v>
      </c>
      <c r="GD58" s="6" t="s">
        <v>227</v>
      </c>
      <c r="GE58" s="6" t="s">
        <v>22</v>
      </c>
      <c r="GF58" s="6" t="s">
        <v>22</v>
      </c>
      <c r="GG58" s="6" t="s">
        <v>227</v>
      </c>
      <c r="GH58" s="6" t="s">
        <v>22</v>
      </c>
      <c r="GI58" s="6" t="s">
        <v>22</v>
      </c>
      <c r="GJ58" s="6" t="s">
        <v>22</v>
      </c>
      <c r="GK58" s="6" t="s">
        <v>22</v>
      </c>
      <c r="GL58" s="6" t="s">
        <v>22</v>
      </c>
      <c r="GM58" s="6" t="s">
        <v>22</v>
      </c>
      <c r="GN58" s="6" t="s">
        <v>22</v>
      </c>
      <c r="GO58" s="6" t="s">
        <v>22</v>
      </c>
      <c r="GP58" s="6" t="s">
        <v>261</v>
      </c>
      <c r="GQ58" s="6">
        <v>1</v>
      </c>
      <c r="GR58" s="6">
        <v>1</v>
      </c>
      <c r="GS58" s="6">
        <v>0</v>
      </c>
      <c r="GT58" s="6">
        <v>0</v>
      </c>
      <c r="GU58" s="6">
        <v>1</v>
      </c>
      <c r="GV58" s="6">
        <v>0</v>
      </c>
      <c r="GW58" s="6">
        <v>0</v>
      </c>
      <c r="GX58" s="103" t="s">
        <v>270</v>
      </c>
    </row>
    <row r="59" spans="1:206">
      <c r="A59" s="102" t="s">
        <v>207</v>
      </c>
      <c r="B59" s="6">
        <v>58</v>
      </c>
      <c r="C59" s="6" t="s">
        <v>307</v>
      </c>
      <c r="D59" s="6" t="s">
        <v>574</v>
      </c>
      <c r="E59" s="100">
        <v>44089</v>
      </c>
      <c r="F59" s="6" t="s">
        <v>3890</v>
      </c>
      <c r="G59" s="6">
        <v>0</v>
      </c>
      <c r="H59" s="6" t="s">
        <v>22</v>
      </c>
      <c r="I59" s="6" t="s">
        <v>22</v>
      </c>
      <c r="J59" s="6" t="s">
        <v>22</v>
      </c>
      <c r="K59" s="6" t="s">
        <v>22</v>
      </c>
      <c r="L59" s="6" t="s">
        <v>22</v>
      </c>
      <c r="M59" s="6" t="s">
        <v>22</v>
      </c>
      <c r="N59" s="6" t="s">
        <v>575</v>
      </c>
      <c r="O59" s="7">
        <v>42</v>
      </c>
      <c r="P59" s="6">
        <v>50.881</v>
      </c>
      <c r="Q59" s="6">
        <f t="shared" si="0"/>
        <v>42.848016666666666</v>
      </c>
      <c r="R59" s="6" t="s">
        <v>22</v>
      </c>
      <c r="S59" s="6" t="s">
        <v>576</v>
      </c>
      <c r="T59" s="6">
        <v>9</v>
      </c>
      <c r="U59" s="6">
        <v>28.972999999999999</v>
      </c>
      <c r="V59" s="6">
        <f t="shared" si="1"/>
        <v>9.4828833333333336</v>
      </c>
      <c r="W59" s="6" t="s">
        <v>39</v>
      </c>
      <c r="X59" s="6">
        <v>2.5</v>
      </c>
      <c r="Y59" s="6">
        <v>1</v>
      </c>
      <c r="Z59" s="101">
        <v>0.75</v>
      </c>
      <c r="AA59" s="101">
        <v>0.81597222222222221</v>
      </c>
      <c r="AB59" s="101">
        <v>0.91666666666666663</v>
      </c>
      <c r="AC59" s="101">
        <f>(Tableau2[[#This Row],[heure_enq]]-Tableau2[[#This Row],[h_debut]])</f>
        <v>6.597222222222221E-2</v>
      </c>
      <c r="AD59" s="101">
        <f>Tableau2[[#This Row],[h_fin]]-Tableau2[[#This Row],[h_debut]]</f>
        <v>0.16666666666666663</v>
      </c>
      <c r="AE59" s="101">
        <v>0.75</v>
      </c>
      <c r="AF59" s="101">
        <v>0.89583333333333337</v>
      </c>
      <c r="AG59" s="6" t="s">
        <v>22</v>
      </c>
      <c r="AH59" s="6" t="s">
        <v>234</v>
      </c>
      <c r="AI59" s="6">
        <v>0</v>
      </c>
      <c r="AJ59" s="6" t="s">
        <v>280</v>
      </c>
      <c r="AK59" s="6" t="s">
        <v>281</v>
      </c>
      <c r="AL59" s="6" t="s">
        <v>419</v>
      </c>
      <c r="AM59" s="6">
        <v>1</v>
      </c>
      <c r="AN59" s="6">
        <v>0</v>
      </c>
      <c r="AO59" s="6">
        <v>0</v>
      </c>
      <c r="AP59" s="6">
        <v>0</v>
      </c>
      <c r="AQ59" s="6" t="s">
        <v>22</v>
      </c>
      <c r="AR59" s="6" t="s">
        <v>22</v>
      </c>
      <c r="AS59" s="6" t="s">
        <v>22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 t="s">
        <v>235</v>
      </c>
      <c r="BK59" s="6">
        <v>0</v>
      </c>
      <c r="BL59" s="6">
        <v>0</v>
      </c>
      <c r="BM59" s="6">
        <v>0</v>
      </c>
      <c r="BN59" s="6">
        <v>1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 t="s">
        <v>217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 t="s">
        <v>3691</v>
      </c>
      <c r="DB59" s="6" t="s">
        <v>218</v>
      </c>
      <c r="DC59" s="6" t="s">
        <v>219</v>
      </c>
      <c r="DD59" s="6">
        <v>45</v>
      </c>
      <c r="DE59" s="6" t="s">
        <v>443</v>
      </c>
      <c r="DF59" s="6" t="s">
        <v>444</v>
      </c>
      <c r="DG59" s="6" t="s">
        <v>222</v>
      </c>
      <c r="DH59" s="6" t="s">
        <v>22</v>
      </c>
      <c r="DI59" s="6">
        <v>10</v>
      </c>
      <c r="DJ59" s="6">
        <v>30</v>
      </c>
      <c r="DK59" s="6">
        <v>30</v>
      </c>
      <c r="DL59" s="6">
        <v>1</v>
      </c>
      <c r="DM59" s="6">
        <v>1</v>
      </c>
      <c r="DN59" s="6">
        <v>1</v>
      </c>
      <c r="DO59" s="6">
        <v>1</v>
      </c>
      <c r="DP59" s="6">
        <v>1</v>
      </c>
      <c r="DQ59" s="6">
        <v>1</v>
      </c>
      <c r="DR59" s="6">
        <v>1</v>
      </c>
      <c r="DS59" s="6">
        <v>1</v>
      </c>
      <c r="DT59" s="6">
        <v>1</v>
      </c>
      <c r="DU59" s="6">
        <v>1</v>
      </c>
      <c r="DV59" s="6">
        <v>1</v>
      </c>
      <c r="DW59" s="6">
        <v>1</v>
      </c>
      <c r="DX59" s="6">
        <v>1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1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 t="s">
        <v>223</v>
      </c>
      <c r="EK59" s="6" t="s">
        <v>222</v>
      </c>
      <c r="EL59" s="6" t="s">
        <v>22</v>
      </c>
      <c r="EM59" s="6" t="s">
        <v>22</v>
      </c>
      <c r="EN59" s="6" t="s">
        <v>22</v>
      </c>
      <c r="EO59" s="6" t="s">
        <v>22</v>
      </c>
      <c r="EP59" s="6" t="s">
        <v>22</v>
      </c>
      <c r="EQ59" s="6" t="s">
        <v>22</v>
      </c>
      <c r="ER59" s="6" t="s">
        <v>22</v>
      </c>
      <c r="ES59" s="6" t="s">
        <v>22</v>
      </c>
      <c r="ET59" s="6" t="s">
        <v>22</v>
      </c>
      <c r="EU59" s="6" t="s">
        <v>22</v>
      </c>
      <c r="EV59" s="6" t="s">
        <v>22</v>
      </c>
      <c r="EW59" s="6" t="s">
        <v>22</v>
      </c>
      <c r="EX59" s="6" t="s">
        <v>22</v>
      </c>
      <c r="EY59" s="6" t="s">
        <v>22</v>
      </c>
      <c r="EZ59" s="6" t="s">
        <v>22</v>
      </c>
      <c r="FA59" s="6" t="s">
        <v>22</v>
      </c>
      <c r="FB59" s="6" t="s">
        <v>22</v>
      </c>
      <c r="FC59" s="6" t="s">
        <v>22</v>
      </c>
      <c r="FD59" s="6" t="s">
        <v>222</v>
      </c>
      <c r="FE59" s="6" t="s">
        <v>22</v>
      </c>
      <c r="FF59" s="6" t="s">
        <v>22</v>
      </c>
      <c r="FG59" s="6" t="s">
        <v>22</v>
      </c>
      <c r="FH59" s="6" t="s">
        <v>22</v>
      </c>
      <c r="FI59" s="6" t="s">
        <v>22</v>
      </c>
      <c r="FJ59" s="6" t="s">
        <v>22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6" t="s">
        <v>22</v>
      </c>
      <c r="FR59" s="6">
        <v>1</v>
      </c>
      <c r="FS59" s="6">
        <v>0</v>
      </c>
      <c r="FT59" s="6">
        <v>0</v>
      </c>
      <c r="FU59" s="6">
        <v>0</v>
      </c>
      <c r="FV59" s="6" t="s">
        <v>223</v>
      </c>
      <c r="FW59" s="6" t="s">
        <v>223</v>
      </c>
      <c r="FX59" s="6" t="s">
        <v>269</v>
      </c>
      <c r="FY59" s="6" t="s">
        <v>22</v>
      </c>
      <c r="FZ59" s="6" t="s">
        <v>22</v>
      </c>
      <c r="GA59" s="6" t="s">
        <v>22</v>
      </c>
      <c r="GB59" s="6" t="s">
        <v>22</v>
      </c>
      <c r="GC59" s="6" t="s">
        <v>269</v>
      </c>
      <c r="GD59" s="6" t="s">
        <v>259</v>
      </c>
      <c r="GE59" s="6" t="s">
        <v>22</v>
      </c>
      <c r="GF59" s="6" t="s">
        <v>22</v>
      </c>
      <c r="GG59" s="6" t="s">
        <v>260</v>
      </c>
      <c r="GH59" s="6" t="s">
        <v>235</v>
      </c>
      <c r="GI59" s="6" t="s">
        <v>22</v>
      </c>
      <c r="GJ59" s="6" t="s">
        <v>22</v>
      </c>
      <c r="GK59" s="6" t="s">
        <v>22</v>
      </c>
      <c r="GL59" s="6" t="s">
        <v>22</v>
      </c>
      <c r="GM59" s="6" t="s">
        <v>222</v>
      </c>
      <c r="GN59" s="6" t="s">
        <v>22</v>
      </c>
      <c r="GO59" s="6" t="s">
        <v>22</v>
      </c>
      <c r="GP59" s="6" t="s">
        <v>261</v>
      </c>
      <c r="GQ59" s="6">
        <v>1</v>
      </c>
      <c r="GR59" s="6">
        <v>1</v>
      </c>
      <c r="GS59" s="6">
        <v>1</v>
      </c>
      <c r="GT59" s="6">
        <v>0</v>
      </c>
      <c r="GU59" s="6">
        <v>1</v>
      </c>
      <c r="GV59" s="6">
        <v>0</v>
      </c>
      <c r="GW59" s="6">
        <v>0</v>
      </c>
      <c r="GX59" s="103" t="s">
        <v>270</v>
      </c>
    </row>
    <row r="60" spans="1:206">
      <c r="A60" s="102" t="s">
        <v>207</v>
      </c>
      <c r="B60" s="6">
        <v>59</v>
      </c>
      <c r="C60" s="6" t="s">
        <v>307</v>
      </c>
      <c r="D60" s="6" t="s">
        <v>577</v>
      </c>
      <c r="E60" s="100">
        <v>44089</v>
      </c>
      <c r="F60" s="6" t="s">
        <v>3890</v>
      </c>
      <c r="G60" s="6">
        <v>0</v>
      </c>
      <c r="H60" s="6" t="s">
        <v>22</v>
      </c>
      <c r="I60" s="6" t="s">
        <v>22</v>
      </c>
      <c r="J60" s="6" t="s">
        <v>22</v>
      </c>
      <c r="K60" s="6" t="s">
        <v>22</v>
      </c>
      <c r="L60" s="6" t="s">
        <v>22</v>
      </c>
      <c r="M60" s="6" t="s">
        <v>22</v>
      </c>
      <c r="N60" s="6" t="s">
        <v>578</v>
      </c>
      <c r="O60" s="7">
        <v>42</v>
      </c>
      <c r="P60" s="6">
        <v>55.433</v>
      </c>
      <c r="Q60" s="6">
        <f t="shared" si="0"/>
        <v>42.923883333333336</v>
      </c>
      <c r="R60" s="6" t="s">
        <v>22</v>
      </c>
      <c r="S60" s="6" t="s">
        <v>579</v>
      </c>
      <c r="T60" s="6">
        <v>9</v>
      </c>
      <c r="U60" s="6">
        <v>28.353000000000002</v>
      </c>
      <c r="V60" s="6">
        <f t="shared" si="1"/>
        <v>9.47255</v>
      </c>
      <c r="W60" s="6" t="s">
        <v>39</v>
      </c>
      <c r="X60" s="6">
        <v>2.5</v>
      </c>
      <c r="Y60" s="6">
        <v>2</v>
      </c>
      <c r="Z60" s="101">
        <v>0.75</v>
      </c>
      <c r="AA60" s="101">
        <v>0.82638888888888884</v>
      </c>
      <c r="AB60" s="101">
        <v>0.875</v>
      </c>
      <c r="AC60" s="101">
        <f>(Tableau2[[#This Row],[heure_enq]]-Tableau2[[#This Row],[h_debut]])</f>
        <v>7.638888888888884E-2</v>
      </c>
      <c r="AD60" s="101">
        <f>Tableau2[[#This Row],[h_fin]]-Tableau2[[#This Row],[h_debut]]</f>
        <v>0.125</v>
      </c>
      <c r="AE60" s="101">
        <v>0.75</v>
      </c>
      <c r="AF60" s="101">
        <v>0.89583333333333337</v>
      </c>
      <c r="AG60" s="6" t="s">
        <v>22</v>
      </c>
      <c r="AH60" s="6" t="s">
        <v>234</v>
      </c>
      <c r="AI60" s="6">
        <v>0</v>
      </c>
      <c r="AJ60" s="6" t="s">
        <v>280</v>
      </c>
      <c r="AK60" s="6" t="s">
        <v>281</v>
      </c>
      <c r="AL60" s="6" t="s">
        <v>419</v>
      </c>
      <c r="AM60" s="6">
        <v>1</v>
      </c>
      <c r="AN60" s="6">
        <v>0</v>
      </c>
      <c r="AO60" s="6">
        <v>0</v>
      </c>
      <c r="AP60" s="6">
        <v>0</v>
      </c>
      <c r="AQ60" s="6" t="s">
        <v>22</v>
      </c>
      <c r="AR60" s="6" t="s">
        <v>22</v>
      </c>
      <c r="AS60" s="6" t="s">
        <v>22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 t="s">
        <v>356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 t="s">
        <v>217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 t="s">
        <v>22</v>
      </c>
      <c r="DB60" s="6" t="s">
        <v>218</v>
      </c>
      <c r="DC60" s="6" t="s">
        <v>243</v>
      </c>
      <c r="DD60" s="6">
        <v>50</v>
      </c>
      <c r="DE60" s="6" t="s">
        <v>244</v>
      </c>
      <c r="DF60" s="6" t="s">
        <v>245</v>
      </c>
      <c r="DG60" s="6" t="s">
        <v>222</v>
      </c>
      <c r="DH60" s="6" t="s">
        <v>22</v>
      </c>
      <c r="DI60" s="6" t="s">
        <v>22</v>
      </c>
      <c r="DJ60" s="6">
        <v>50</v>
      </c>
      <c r="DK60" s="6">
        <v>15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1</v>
      </c>
      <c r="DS60" s="6">
        <v>1</v>
      </c>
      <c r="DT60" s="6">
        <v>1</v>
      </c>
      <c r="DU60" s="6">
        <v>0</v>
      </c>
      <c r="DV60" s="6">
        <v>0</v>
      </c>
      <c r="DW60" s="6">
        <v>0</v>
      </c>
      <c r="DX60" s="6">
        <v>1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1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 t="s">
        <v>223</v>
      </c>
      <c r="EK60" s="6" t="s">
        <v>222</v>
      </c>
      <c r="EL60" s="6" t="s">
        <v>22</v>
      </c>
      <c r="EM60" s="6" t="s">
        <v>22</v>
      </c>
      <c r="EN60" s="6" t="s">
        <v>22</v>
      </c>
      <c r="EO60" s="6" t="s">
        <v>22</v>
      </c>
      <c r="EP60" s="6" t="s">
        <v>22</v>
      </c>
      <c r="EQ60" s="6" t="s">
        <v>22</v>
      </c>
      <c r="ER60" s="6" t="s">
        <v>22</v>
      </c>
      <c r="ES60" s="6" t="s">
        <v>22</v>
      </c>
      <c r="ET60" s="6" t="s">
        <v>22</v>
      </c>
      <c r="EU60" s="6" t="s">
        <v>22</v>
      </c>
      <c r="EV60" s="6" t="s">
        <v>22</v>
      </c>
      <c r="EW60" s="6" t="s">
        <v>22</v>
      </c>
      <c r="EX60" s="6" t="s">
        <v>22</v>
      </c>
      <c r="EY60" s="6" t="s">
        <v>22</v>
      </c>
      <c r="EZ60" s="6" t="s">
        <v>22</v>
      </c>
      <c r="FA60" s="6" t="s">
        <v>22</v>
      </c>
      <c r="FB60" s="6" t="s">
        <v>22</v>
      </c>
      <c r="FC60" s="6" t="s">
        <v>22</v>
      </c>
      <c r="FD60" s="6" t="s">
        <v>222</v>
      </c>
      <c r="FE60" s="6" t="s">
        <v>22</v>
      </c>
      <c r="FF60" s="6" t="s">
        <v>22</v>
      </c>
      <c r="FG60" s="6" t="s">
        <v>22</v>
      </c>
      <c r="FH60" s="6" t="s">
        <v>22</v>
      </c>
      <c r="FI60" s="6" t="s">
        <v>22</v>
      </c>
      <c r="FJ60" s="6" t="s">
        <v>22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 t="s">
        <v>22</v>
      </c>
      <c r="FR60" s="6">
        <v>1</v>
      </c>
      <c r="FS60" s="6">
        <v>0</v>
      </c>
      <c r="FT60" s="6">
        <v>0</v>
      </c>
      <c r="FU60" s="6">
        <v>0</v>
      </c>
      <c r="FV60" s="6" t="s">
        <v>222</v>
      </c>
      <c r="FW60" s="6" t="s">
        <v>223</v>
      </c>
      <c r="FX60" s="6" t="s">
        <v>269</v>
      </c>
      <c r="FY60" s="6" t="s">
        <v>22</v>
      </c>
      <c r="FZ60" s="6" t="s">
        <v>22</v>
      </c>
      <c r="GA60" s="6" t="s">
        <v>22</v>
      </c>
      <c r="GB60" s="6" t="s">
        <v>22</v>
      </c>
      <c r="GC60" s="6" t="s">
        <v>269</v>
      </c>
      <c r="GD60" s="6" t="s">
        <v>259</v>
      </c>
      <c r="GE60" s="6" t="s">
        <v>22</v>
      </c>
      <c r="GF60" s="6" t="s">
        <v>22</v>
      </c>
      <c r="GG60" s="6" t="s">
        <v>260</v>
      </c>
      <c r="GH60" s="6" t="s">
        <v>235</v>
      </c>
      <c r="GI60" s="6" t="s">
        <v>22</v>
      </c>
      <c r="GJ60" s="6" t="s">
        <v>22</v>
      </c>
      <c r="GK60" s="6" t="s">
        <v>22</v>
      </c>
      <c r="GL60" s="6" t="s">
        <v>22</v>
      </c>
      <c r="GM60" s="6" t="s">
        <v>222</v>
      </c>
      <c r="GN60" s="6" t="s">
        <v>22</v>
      </c>
      <c r="GO60" s="6" t="s">
        <v>22</v>
      </c>
      <c r="GP60" s="6" t="s">
        <v>261</v>
      </c>
      <c r="GQ60" s="6">
        <v>1</v>
      </c>
      <c r="GR60" s="6">
        <v>1</v>
      </c>
      <c r="GS60" s="6">
        <v>0</v>
      </c>
      <c r="GT60" s="6">
        <v>0</v>
      </c>
      <c r="GU60" s="6">
        <v>0</v>
      </c>
      <c r="GV60" s="6">
        <v>0</v>
      </c>
      <c r="GW60" s="6">
        <v>1</v>
      </c>
      <c r="GX60" s="103" t="s">
        <v>270</v>
      </c>
    </row>
    <row r="61" spans="1:206">
      <c r="A61" s="102" t="s">
        <v>207</v>
      </c>
      <c r="B61" s="6">
        <v>60</v>
      </c>
      <c r="C61" s="6" t="s">
        <v>307</v>
      </c>
      <c r="D61" s="6" t="s">
        <v>580</v>
      </c>
      <c r="E61" s="100">
        <v>44089</v>
      </c>
      <c r="F61" s="6" t="s">
        <v>3890</v>
      </c>
      <c r="G61" s="6">
        <v>0</v>
      </c>
      <c r="H61" s="6" t="s">
        <v>22</v>
      </c>
      <c r="I61" s="6" t="s">
        <v>22</v>
      </c>
      <c r="J61" s="6" t="s">
        <v>22</v>
      </c>
      <c r="K61" s="6" t="s">
        <v>22</v>
      </c>
      <c r="L61" s="6" t="s">
        <v>22</v>
      </c>
      <c r="M61" s="6" t="s">
        <v>22</v>
      </c>
      <c r="N61" s="6" t="s">
        <v>581</v>
      </c>
      <c r="O61" s="7">
        <v>42</v>
      </c>
      <c r="P61" s="6">
        <v>57.423000000000002</v>
      </c>
      <c r="Q61" s="6">
        <f t="shared" si="0"/>
        <v>42.957050000000002</v>
      </c>
      <c r="R61" s="6" t="s">
        <v>22</v>
      </c>
      <c r="S61" s="6" t="s">
        <v>520</v>
      </c>
      <c r="T61" s="6">
        <v>9</v>
      </c>
      <c r="U61" s="6">
        <v>27.323</v>
      </c>
      <c r="V61" s="6">
        <f t="shared" si="1"/>
        <v>9.4553833333333337</v>
      </c>
      <c r="W61" s="6" t="s">
        <v>40</v>
      </c>
      <c r="X61" s="6">
        <v>7.5</v>
      </c>
      <c r="Y61" s="6">
        <v>1</v>
      </c>
      <c r="Z61" s="101">
        <v>0.70833333333333337</v>
      </c>
      <c r="AA61" s="101">
        <v>0.84375</v>
      </c>
      <c r="AB61" s="101">
        <v>0.8125</v>
      </c>
      <c r="AC61" s="101">
        <f>(Tableau2[[#This Row],[heure_enq]]-Tableau2[[#This Row],[h_debut]])</f>
        <v>0.13541666666666663</v>
      </c>
      <c r="AD61" s="101">
        <f>Tableau2[[#This Row],[h_fin]]-Tableau2[[#This Row],[h_debut]]</f>
        <v>0.10416666666666663</v>
      </c>
      <c r="AE61" s="101">
        <v>0.75</v>
      </c>
      <c r="AF61" s="101">
        <v>0.89583333333333337</v>
      </c>
      <c r="AG61" s="6" t="s">
        <v>22</v>
      </c>
      <c r="AH61" s="6" t="s">
        <v>234</v>
      </c>
      <c r="AI61" s="6">
        <v>0</v>
      </c>
      <c r="AJ61" s="6" t="s">
        <v>368</v>
      </c>
      <c r="AK61" s="6" t="s">
        <v>369</v>
      </c>
      <c r="AL61" s="6" t="s">
        <v>419</v>
      </c>
      <c r="AM61" s="6">
        <v>0</v>
      </c>
      <c r="AN61" s="6">
        <v>1</v>
      </c>
      <c r="AO61" s="6">
        <v>0</v>
      </c>
      <c r="AP61" s="6">
        <v>0</v>
      </c>
      <c r="AQ61" s="6" t="s">
        <v>22</v>
      </c>
      <c r="AR61" s="6" t="s">
        <v>22</v>
      </c>
      <c r="AS61" s="6" t="s">
        <v>22</v>
      </c>
      <c r="AT61" s="6">
        <v>0</v>
      </c>
      <c r="AU61" s="6">
        <v>0</v>
      </c>
      <c r="AV61" s="6">
        <v>0</v>
      </c>
      <c r="AW61" s="6">
        <v>0</v>
      </c>
      <c r="AX61" s="6">
        <v>1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 t="s">
        <v>235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 t="s">
        <v>22</v>
      </c>
      <c r="BX61" s="6">
        <v>0</v>
      </c>
      <c r="BY61" s="6">
        <v>1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 t="s">
        <v>22</v>
      </c>
      <c r="DB61" s="6" t="s">
        <v>218</v>
      </c>
      <c r="DC61" s="6" t="s">
        <v>582</v>
      </c>
      <c r="DD61" s="6">
        <v>20</v>
      </c>
      <c r="DE61" s="6" t="s">
        <v>583</v>
      </c>
      <c r="DF61" s="6" t="s">
        <v>584</v>
      </c>
      <c r="DG61" s="6" t="s">
        <v>222</v>
      </c>
      <c r="DH61" s="6" t="s">
        <v>22</v>
      </c>
      <c r="DI61" s="6">
        <v>10</v>
      </c>
      <c r="DJ61" s="6">
        <v>6</v>
      </c>
      <c r="DK61" s="6">
        <v>15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1</v>
      </c>
      <c r="DS61" s="6">
        <v>1</v>
      </c>
      <c r="DT61" s="6">
        <v>1</v>
      </c>
      <c r="DU61" s="6">
        <v>1</v>
      </c>
      <c r="DV61" s="6">
        <v>1</v>
      </c>
      <c r="DW61" s="6">
        <v>1</v>
      </c>
      <c r="DX61" s="6">
        <v>1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1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 t="s">
        <v>223</v>
      </c>
      <c r="EK61" s="6" t="s">
        <v>222</v>
      </c>
      <c r="EL61" s="6" t="s">
        <v>22</v>
      </c>
      <c r="EM61" s="6" t="s">
        <v>22</v>
      </c>
      <c r="EN61" s="6" t="s">
        <v>22</v>
      </c>
      <c r="EO61" s="6" t="s">
        <v>22</v>
      </c>
      <c r="EP61" s="6" t="s">
        <v>22</v>
      </c>
      <c r="EQ61" s="6" t="s">
        <v>22</v>
      </c>
      <c r="ER61" s="6" t="s">
        <v>22</v>
      </c>
      <c r="ES61" s="6" t="s">
        <v>22</v>
      </c>
      <c r="ET61" s="6" t="s">
        <v>22</v>
      </c>
      <c r="EU61" s="6" t="s">
        <v>22</v>
      </c>
      <c r="EV61" s="6" t="s">
        <v>22</v>
      </c>
      <c r="EW61" s="6" t="s">
        <v>22</v>
      </c>
      <c r="EX61" s="6" t="s">
        <v>22</v>
      </c>
      <c r="EY61" s="6" t="s">
        <v>22</v>
      </c>
      <c r="EZ61" s="6" t="s">
        <v>22</v>
      </c>
      <c r="FA61" s="6" t="s">
        <v>22</v>
      </c>
      <c r="FB61" s="6" t="s">
        <v>22</v>
      </c>
      <c r="FC61" s="6" t="s">
        <v>22</v>
      </c>
      <c r="FD61" s="6" t="s">
        <v>222</v>
      </c>
      <c r="FE61" s="6" t="s">
        <v>22</v>
      </c>
      <c r="FF61" s="6" t="s">
        <v>22</v>
      </c>
      <c r="FG61" s="6" t="s">
        <v>22</v>
      </c>
      <c r="FH61" s="6" t="s">
        <v>22</v>
      </c>
      <c r="FI61" s="6" t="s">
        <v>22</v>
      </c>
      <c r="FJ61" s="6" t="s">
        <v>22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 t="s">
        <v>22</v>
      </c>
      <c r="FR61" s="6">
        <v>0</v>
      </c>
      <c r="FS61" s="6">
        <v>0</v>
      </c>
      <c r="FT61" s="6">
        <v>1</v>
      </c>
      <c r="FU61" s="6">
        <v>0</v>
      </c>
      <c r="FV61" s="6" t="s">
        <v>222</v>
      </c>
      <c r="FW61" s="6" t="s">
        <v>223</v>
      </c>
      <c r="FX61" s="6" t="s">
        <v>269</v>
      </c>
      <c r="FY61" s="6" t="s">
        <v>22</v>
      </c>
      <c r="FZ61" s="6" t="s">
        <v>22</v>
      </c>
      <c r="GA61" s="6" t="s">
        <v>22</v>
      </c>
      <c r="GB61" s="6" t="s">
        <v>22</v>
      </c>
      <c r="GC61" s="6" t="s">
        <v>269</v>
      </c>
      <c r="GD61" s="6" t="s">
        <v>227</v>
      </c>
      <c r="GE61" s="6" t="s">
        <v>22</v>
      </c>
      <c r="GF61" s="6" t="s">
        <v>22</v>
      </c>
      <c r="GG61" s="6" t="s">
        <v>227</v>
      </c>
      <c r="GH61" s="6" t="s">
        <v>22</v>
      </c>
      <c r="GI61" s="6" t="s">
        <v>22</v>
      </c>
      <c r="GJ61" s="6" t="s">
        <v>22</v>
      </c>
      <c r="GK61" s="6" t="s">
        <v>22</v>
      </c>
      <c r="GL61" s="6" t="s">
        <v>22</v>
      </c>
      <c r="GM61" s="6" t="s">
        <v>22</v>
      </c>
      <c r="GN61" s="6" t="s">
        <v>22</v>
      </c>
      <c r="GO61" s="6" t="s">
        <v>22</v>
      </c>
      <c r="GP61" s="6" t="s">
        <v>227</v>
      </c>
      <c r="GQ61" s="6">
        <v>1</v>
      </c>
      <c r="GR61" s="6">
        <v>1</v>
      </c>
      <c r="GS61" s="6">
        <v>1</v>
      </c>
      <c r="GT61" s="6">
        <v>0</v>
      </c>
      <c r="GU61" s="6">
        <v>1</v>
      </c>
      <c r="GV61" s="6">
        <v>0</v>
      </c>
      <c r="GW61" s="6">
        <v>0</v>
      </c>
      <c r="GX61" s="103" t="s">
        <v>270</v>
      </c>
    </row>
    <row r="62" spans="1:206">
      <c r="A62" s="102" t="s">
        <v>207</v>
      </c>
      <c r="B62" s="6">
        <v>61</v>
      </c>
      <c r="C62" s="6" t="s">
        <v>312</v>
      </c>
      <c r="D62" s="6" t="s">
        <v>585</v>
      </c>
      <c r="E62" s="100">
        <v>44090</v>
      </c>
      <c r="F62" s="6" t="s">
        <v>3890</v>
      </c>
      <c r="G62" s="6">
        <v>0</v>
      </c>
      <c r="H62" s="6" t="s">
        <v>22</v>
      </c>
      <c r="I62" s="6" t="s">
        <v>22</v>
      </c>
      <c r="J62" s="6" t="s">
        <v>22</v>
      </c>
      <c r="K62" s="6" t="s">
        <v>22</v>
      </c>
      <c r="L62" s="6" t="s">
        <v>22</v>
      </c>
      <c r="M62" s="6" t="s">
        <v>22</v>
      </c>
      <c r="N62" s="6" t="s">
        <v>586</v>
      </c>
      <c r="O62" s="7">
        <v>42</v>
      </c>
      <c r="P62" s="6">
        <v>50.48</v>
      </c>
      <c r="Q62" s="6">
        <f t="shared" si="0"/>
        <v>42.841333333333331</v>
      </c>
      <c r="R62" s="6" t="s">
        <v>22</v>
      </c>
      <c r="S62" s="6" t="s">
        <v>587</v>
      </c>
      <c r="T62" s="6">
        <v>9</v>
      </c>
      <c r="U62" s="6">
        <v>29.047999999999998</v>
      </c>
      <c r="V62" s="6">
        <f t="shared" si="1"/>
        <v>9.4841333333333324</v>
      </c>
      <c r="W62" s="6" t="s">
        <v>39</v>
      </c>
      <c r="X62" s="6">
        <v>2.5</v>
      </c>
      <c r="Y62" s="6">
        <v>1</v>
      </c>
      <c r="Z62" s="101">
        <v>0.29166666666666669</v>
      </c>
      <c r="AA62" s="101">
        <v>0.3125</v>
      </c>
      <c r="AB62" s="101">
        <v>0.375</v>
      </c>
      <c r="AC62" s="101">
        <f>(Tableau2[[#This Row],[heure_enq]]-Tableau2[[#This Row],[h_debut]])</f>
        <v>2.0833333333333315E-2</v>
      </c>
      <c r="AD62" s="101">
        <f>Tableau2[[#This Row],[h_fin]]-Tableau2[[#This Row],[h_debut]]</f>
        <v>8.3333333333333315E-2</v>
      </c>
      <c r="AE62" s="101">
        <v>0.27083333333333331</v>
      </c>
      <c r="AF62" s="101">
        <v>0.45833333333333331</v>
      </c>
      <c r="AG62" s="6" t="s">
        <v>22</v>
      </c>
      <c r="AH62" s="6" t="s">
        <v>234</v>
      </c>
      <c r="AI62" s="6">
        <v>0</v>
      </c>
      <c r="AJ62" s="6" t="s">
        <v>280</v>
      </c>
      <c r="AK62" s="6" t="s">
        <v>281</v>
      </c>
      <c r="AL62" s="6" t="s">
        <v>419</v>
      </c>
      <c r="AM62" s="6">
        <v>1</v>
      </c>
      <c r="AN62" s="6">
        <v>0</v>
      </c>
      <c r="AO62" s="6">
        <v>0</v>
      </c>
      <c r="AP62" s="6">
        <v>0</v>
      </c>
      <c r="AQ62" s="6" t="s">
        <v>22</v>
      </c>
      <c r="AR62" s="6" t="s">
        <v>22</v>
      </c>
      <c r="AS62" s="6" t="s">
        <v>22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 t="s">
        <v>235</v>
      </c>
      <c r="BK62" s="6">
        <v>0</v>
      </c>
      <c r="BL62" s="6">
        <v>1</v>
      </c>
      <c r="BM62" s="6">
        <v>1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 t="s">
        <v>217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 t="s">
        <v>22</v>
      </c>
      <c r="DB62" s="6" t="s">
        <v>218</v>
      </c>
      <c r="DC62" s="6" t="s">
        <v>243</v>
      </c>
      <c r="DD62" s="6">
        <v>50</v>
      </c>
      <c r="DE62" s="6" t="s">
        <v>244</v>
      </c>
      <c r="DF62" s="6" t="s">
        <v>245</v>
      </c>
      <c r="DG62" s="6" t="s">
        <v>222</v>
      </c>
      <c r="DH62" s="6" t="s">
        <v>22</v>
      </c>
      <c r="DI62" s="6">
        <v>10</v>
      </c>
      <c r="DJ62" s="6">
        <v>60</v>
      </c>
      <c r="DK62" s="6">
        <v>15</v>
      </c>
      <c r="DL62" s="6">
        <v>0</v>
      </c>
      <c r="DM62" s="6">
        <v>0</v>
      </c>
      <c r="DN62" s="6">
        <v>0</v>
      </c>
      <c r="DO62" s="6">
        <v>1</v>
      </c>
      <c r="DP62" s="6">
        <v>1</v>
      </c>
      <c r="DQ62" s="6">
        <v>1</v>
      </c>
      <c r="DR62" s="6">
        <v>1</v>
      </c>
      <c r="DS62" s="6">
        <v>1</v>
      </c>
      <c r="DT62" s="6">
        <v>1</v>
      </c>
      <c r="DU62" s="6">
        <v>1</v>
      </c>
      <c r="DV62" s="6">
        <v>1</v>
      </c>
      <c r="DW62" s="6">
        <v>0</v>
      </c>
      <c r="DX62" s="6">
        <v>1</v>
      </c>
      <c r="DY62" s="6">
        <v>0</v>
      </c>
      <c r="DZ62" s="6">
        <v>0</v>
      </c>
      <c r="EA62" s="6">
        <v>0</v>
      </c>
      <c r="EB62" s="6">
        <v>0</v>
      </c>
      <c r="EC62" s="6">
        <v>1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 t="s">
        <v>223</v>
      </c>
      <c r="EK62" s="6" t="s">
        <v>222</v>
      </c>
      <c r="EL62" s="6" t="s">
        <v>22</v>
      </c>
      <c r="EM62" s="6" t="s">
        <v>22</v>
      </c>
      <c r="EN62" s="6" t="s">
        <v>22</v>
      </c>
      <c r="EO62" s="6" t="s">
        <v>22</v>
      </c>
      <c r="EP62" s="6" t="s">
        <v>22</v>
      </c>
      <c r="EQ62" s="6" t="s">
        <v>22</v>
      </c>
      <c r="ER62" s="6" t="s">
        <v>22</v>
      </c>
      <c r="ES62" s="6" t="s">
        <v>22</v>
      </c>
      <c r="ET62" s="6" t="s">
        <v>22</v>
      </c>
      <c r="EU62" s="6" t="s">
        <v>22</v>
      </c>
      <c r="EV62" s="6" t="s">
        <v>22</v>
      </c>
      <c r="EW62" s="6" t="s">
        <v>22</v>
      </c>
      <c r="EX62" s="6" t="s">
        <v>22</v>
      </c>
      <c r="EY62" s="6" t="s">
        <v>22</v>
      </c>
      <c r="EZ62" s="6" t="s">
        <v>22</v>
      </c>
      <c r="FA62" s="6" t="s">
        <v>22</v>
      </c>
      <c r="FB62" s="6" t="s">
        <v>22</v>
      </c>
      <c r="FC62" s="6" t="s">
        <v>22</v>
      </c>
      <c r="FD62" s="6" t="s">
        <v>222</v>
      </c>
      <c r="FE62" s="6" t="s">
        <v>22</v>
      </c>
      <c r="FF62" s="6" t="s">
        <v>22</v>
      </c>
      <c r="FG62" s="6" t="s">
        <v>22</v>
      </c>
      <c r="FH62" s="6" t="s">
        <v>22</v>
      </c>
      <c r="FI62" s="6" t="s">
        <v>22</v>
      </c>
      <c r="FJ62" s="6" t="s">
        <v>22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 t="s">
        <v>22</v>
      </c>
      <c r="FR62" s="6">
        <v>1</v>
      </c>
      <c r="FS62" s="6">
        <v>0</v>
      </c>
      <c r="FT62" s="6">
        <v>0</v>
      </c>
      <c r="FU62" s="6">
        <v>0</v>
      </c>
      <c r="FV62" s="6" t="s">
        <v>223</v>
      </c>
      <c r="FW62" s="6" t="s">
        <v>223</v>
      </c>
      <c r="FX62" s="6" t="s">
        <v>269</v>
      </c>
      <c r="FY62" s="6" t="s">
        <v>22</v>
      </c>
      <c r="FZ62" s="6" t="s">
        <v>22</v>
      </c>
      <c r="GA62" s="6" t="s">
        <v>22</v>
      </c>
      <c r="GB62" s="6" t="s">
        <v>22</v>
      </c>
      <c r="GC62" s="6" t="s">
        <v>269</v>
      </c>
      <c r="GD62" s="6" t="s">
        <v>373</v>
      </c>
      <c r="GE62" s="6" t="s">
        <v>22</v>
      </c>
      <c r="GF62" s="6" t="s">
        <v>22</v>
      </c>
      <c r="GG62" s="6" t="s">
        <v>260</v>
      </c>
      <c r="GH62" s="6" t="s">
        <v>3706</v>
      </c>
      <c r="GI62" s="6" t="s">
        <v>22</v>
      </c>
      <c r="GJ62" s="6" t="s">
        <v>22</v>
      </c>
      <c r="GK62" s="6" t="s">
        <v>22</v>
      </c>
      <c r="GL62" s="6" t="s">
        <v>22</v>
      </c>
      <c r="GM62" s="6" t="s">
        <v>222</v>
      </c>
      <c r="GN62" s="6" t="s">
        <v>22</v>
      </c>
      <c r="GO62" s="6" t="s">
        <v>22</v>
      </c>
      <c r="GP62" s="6" t="s">
        <v>261</v>
      </c>
      <c r="GQ62" s="6">
        <v>1</v>
      </c>
      <c r="GR62" s="6">
        <v>1</v>
      </c>
      <c r="GS62" s="6">
        <v>0</v>
      </c>
      <c r="GT62" s="6">
        <v>0</v>
      </c>
      <c r="GU62" s="6">
        <v>0</v>
      </c>
      <c r="GV62" s="6">
        <v>0</v>
      </c>
      <c r="GW62" s="6">
        <v>1</v>
      </c>
      <c r="GX62" s="103" t="s">
        <v>270</v>
      </c>
    </row>
    <row r="63" spans="1:206">
      <c r="A63" s="102" t="s">
        <v>207</v>
      </c>
      <c r="B63" s="6">
        <v>62</v>
      </c>
      <c r="C63" s="6" t="s">
        <v>312</v>
      </c>
      <c r="D63" s="6" t="s">
        <v>588</v>
      </c>
      <c r="E63" s="100">
        <v>44090</v>
      </c>
      <c r="F63" s="6" t="s">
        <v>3890</v>
      </c>
      <c r="G63" s="6">
        <v>0</v>
      </c>
      <c r="H63" s="6" t="s">
        <v>22</v>
      </c>
      <c r="I63" s="6" t="s">
        <v>22</v>
      </c>
      <c r="J63" s="6" t="s">
        <v>22</v>
      </c>
      <c r="K63" s="6" t="s">
        <v>22</v>
      </c>
      <c r="L63" s="6" t="s">
        <v>22</v>
      </c>
      <c r="M63" s="6" t="s">
        <v>22</v>
      </c>
      <c r="N63" s="6" t="s">
        <v>589</v>
      </c>
      <c r="O63" s="7">
        <v>42</v>
      </c>
      <c r="P63" s="6">
        <v>53.051000000000002</v>
      </c>
      <c r="Q63" s="6">
        <f t="shared" si="0"/>
        <v>42.884183333333333</v>
      </c>
      <c r="R63" s="6" t="s">
        <v>22</v>
      </c>
      <c r="S63" s="6" t="s">
        <v>590</v>
      </c>
      <c r="T63" s="6">
        <v>9</v>
      </c>
      <c r="U63" s="6">
        <v>28.536000000000001</v>
      </c>
      <c r="V63" s="6">
        <f t="shared" si="1"/>
        <v>9.4756</v>
      </c>
      <c r="W63" s="6" t="s">
        <v>39</v>
      </c>
      <c r="X63" s="6">
        <v>2.5</v>
      </c>
      <c r="Y63" s="6">
        <v>1</v>
      </c>
      <c r="Z63" s="101">
        <v>0.27083333333333331</v>
      </c>
      <c r="AA63" s="101">
        <v>0.3263888888888889</v>
      </c>
      <c r="AB63" s="101">
        <v>0.41666666666666669</v>
      </c>
      <c r="AC63" s="101">
        <f>(Tableau2[[#This Row],[heure_enq]]-Tableau2[[#This Row],[h_debut]])</f>
        <v>5.555555555555558E-2</v>
      </c>
      <c r="AD63" s="101">
        <f>Tableau2[[#This Row],[h_fin]]-Tableau2[[#This Row],[h_debut]]</f>
        <v>0.14583333333333337</v>
      </c>
      <c r="AE63" s="101">
        <v>0.27083333333333331</v>
      </c>
      <c r="AF63" s="101">
        <v>0.45833333333333331</v>
      </c>
      <c r="AG63" s="6" t="s">
        <v>22</v>
      </c>
      <c r="AH63" s="6" t="s">
        <v>234</v>
      </c>
      <c r="AI63" s="6">
        <v>0</v>
      </c>
      <c r="AJ63" s="6" t="s">
        <v>274</v>
      </c>
      <c r="AK63" s="6" t="s">
        <v>275</v>
      </c>
      <c r="AL63" s="6" t="s">
        <v>419</v>
      </c>
      <c r="AM63" s="6">
        <v>1</v>
      </c>
      <c r="AN63" s="6">
        <v>0</v>
      </c>
      <c r="AO63" s="6">
        <v>0</v>
      </c>
      <c r="AP63" s="6">
        <v>0</v>
      </c>
      <c r="AQ63" s="6" t="s">
        <v>22</v>
      </c>
      <c r="AR63" s="6" t="s">
        <v>22</v>
      </c>
      <c r="AS63" s="6" t="s">
        <v>22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 t="s">
        <v>235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 t="s">
        <v>217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 t="s">
        <v>1449</v>
      </c>
      <c r="DB63" s="6" t="s">
        <v>218</v>
      </c>
      <c r="DC63" s="6" t="s">
        <v>243</v>
      </c>
      <c r="DD63" s="6">
        <v>50</v>
      </c>
      <c r="DE63" s="6" t="s">
        <v>244</v>
      </c>
      <c r="DF63" s="6" t="s">
        <v>245</v>
      </c>
      <c r="DG63" s="6" t="s">
        <v>222</v>
      </c>
      <c r="DH63" s="6" t="s">
        <v>22</v>
      </c>
      <c r="DI63" s="6">
        <v>15</v>
      </c>
      <c r="DJ63" s="6">
        <v>50</v>
      </c>
      <c r="DK63" s="6">
        <v>15</v>
      </c>
      <c r="DL63" s="6">
        <v>0</v>
      </c>
      <c r="DM63" s="6">
        <v>0</v>
      </c>
      <c r="DN63" s="6">
        <v>0</v>
      </c>
      <c r="DO63" s="6">
        <v>1</v>
      </c>
      <c r="DP63" s="6">
        <v>1</v>
      </c>
      <c r="DQ63" s="6">
        <v>1</v>
      </c>
      <c r="DR63" s="6">
        <v>0</v>
      </c>
      <c r="DS63" s="6">
        <v>0</v>
      </c>
      <c r="DT63" s="6">
        <v>1</v>
      </c>
      <c r="DU63" s="6">
        <v>1</v>
      </c>
      <c r="DV63" s="6">
        <v>1</v>
      </c>
      <c r="DW63" s="6">
        <v>0</v>
      </c>
      <c r="DX63" s="6">
        <v>1</v>
      </c>
      <c r="DY63" s="6">
        <v>0</v>
      </c>
      <c r="DZ63" s="6">
        <v>0</v>
      </c>
      <c r="EA63" s="6">
        <v>0</v>
      </c>
      <c r="EB63" s="6">
        <v>0</v>
      </c>
      <c r="EC63" s="6">
        <v>1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 t="s">
        <v>223</v>
      </c>
      <c r="EK63" s="6" t="s">
        <v>222</v>
      </c>
      <c r="EL63" s="6" t="s">
        <v>22</v>
      </c>
      <c r="EM63" s="6" t="s">
        <v>22</v>
      </c>
      <c r="EN63" s="6" t="s">
        <v>22</v>
      </c>
      <c r="EO63" s="6" t="s">
        <v>22</v>
      </c>
      <c r="EP63" s="6" t="s">
        <v>22</v>
      </c>
      <c r="EQ63" s="6" t="s">
        <v>22</v>
      </c>
      <c r="ER63" s="6" t="s">
        <v>22</v>
      </c>
      <c r="ES63" s="6" t="s">
        <v>22</v>
      </c>
      <c r="ET63" s="6" t="s">
        <v>22</v>
      </c>
      <c r="EU63" s="6" t="s">
        <v>22</v>
      </c>
      <c r="EV63" s="6" t="s">
        <v>22</v>
      </c>
      <c r="EW63" s="6" t="s">
        <v>22</v>
      </c>
      <c r="EX63" s="6" t="s">
        <v>22</v>
      </c>
      <c r="EY63" s="6" t="s">
        <v>22</v>
      </c>
      <c r="EZ63" s="6" t="s">
        <v>22</v>
      </c>
      <c r="FA63" s="6" t="s">
        <v>22</v>
      </c>
      <c r="FB63" s="6" t="s">
        <v>22</v>
      </c>
      <c r="FC63" s="6" t="s">
        <v>22</v>
      </c>
      <c r="FD63" s="6" t="s">
        <v>222</v>
      </c>
      <c r="FE63" s="6" t="s">
        <v>22</v>
      </c>
      <c r="FF63" s="6" t="s">
        <v>22</v>
      </c>
      <c r="FG63" s="6" t="s">
        <v>22</v>
      </c>
      <c r="FH63" s="6" t="s">
        <v>22</v>
      </c>
      <c r="FI63" s="6" t="s">
        <v>22</v>
      </c>
      <c r="FJ63" s="6" t="s">
        <v>22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6" t="s">
        <v>22</v>
      </c>
      <c r="FR63" s="6">
        <v>1</v>
      </c>
      <c r="FS63" s="6">
        <v>0</v>
      </c>
      <c r="FT63" s="6">
        <v>0</v>
      </c>
      <c r="FU63" s="6">
        <v>0</v>
      </c>
      <c r="FV63" s="6" t="s">
        <v>222</v>
      </c>
      <c r="FW63" s="6" t="s">
        <v>223</v>
      </c>
      <c r="FX63" s="6" t="s">
        <v>269</v>
      </c>
      <c r="FY63" s="6" t="s">
        <v>22</v>
      </c>
      <c r="FZ63" s="6" t="s">
        <v>22</v>
      </c>
      <c r="GA63" s="6" t="s">
        <v>22</v>
      </c>
      <c r="GB63" s="6" t="s">
        <v>22</v>
      </c>
      <c r="GC63" s="6" t="s">
        <v>269</v>
      </c>
      <c r="GD63" s="6" t="s">
        <v>259</v>
      </c>
      <c r="GE63" s="6" t="s">
        <v>22</v>
      </c>
      <c r="GF63" s="6" t="s">
        <v>22</v>
      </c>
      <c r="GG63" s="6" t="s">
        <v>260</v>
      </c>
      <c r="GH63" s="6" t="s">
        <v>235</v>
      </c>
      <c r="GI63" s="6" t="s">
        <v>22</v>
      </c>
      <c r="GJ63" s="6" t="s">
        <v>22</v>
      </c>
      <c r="GK63" s="6" t="s">
        <v>22</v>
      </c>
      <c r="GL63" s="6" t="s">
        <v>22</v>
      </c>
      <c r="GM63" s="6" t="s">
        <v>222</v>
      </c>
      <c r="GN63" s="6" t="s">
        <v>22</v>
      </c>
      <c r="GO63" s="6" t="s">
        <v>22</v>
      </c>
      <c r="GP63" s="6" t="s">
        <v>261</v>
      </c>
      <c r="GQ63" s="6">
        <v>1</v>
      </c>
      <c r="GR63" s="6">
        <v>1</v>
      </c>
      <c r="GS63" s="6">
        <v>0</v>
      </c>
      <c r="GT63" s="6">
        <v>0</v>
      </c>
      <c r="GU63" s="6">
        <v>0</v>
      </c>
      <c r="GV63" s="6">
        <v>0</v>
      </c>
      <c r="GW63" s="6">
        <v>1</v>
      </c>
      <c r="GX63" s="103" t="s">
        <v>270</v>
      </c>
    </row>
    <row r="64" spans="1:206">
      <c r="A64" s="102" t="s">
        <v>207</v>
      </c>
      <c r="B64" s="6">
        <v>63</v>
      </c>
      <c r="C64" s="6" t="s">
        <v>312</v>
      </c>
      <c r="D64" s="6" t="s">
        <v>591</v>
      </c>
      <c r="E64" s="100">
        <v>44090</v>
      </c>
      <c r="F64" s="6" t="s">
        <v>3890</v>
      </c>
      <c r="G64" s="6">
        <v>0</v>
      </c>
      <c r="H64" s="6" t="s">
        <v>22</v>
      </c>
      <c r="I64" s="6" t="s">
        <v>22</v>
      </c>
      <c r="J64" s="6" t="s">
        <v>22</v>
      </c>
      <c r="K64" s="6" t="s">
        <v>22</v>
      </c>
      <c r="L64" s="6" t="s">
        <v>22</v>
      </c>
      <c r="M64" s="6" t="s">
        <v>22</v>
      </c>
      <c r="N64" s="6" t="s">
        <v>592</v>
      </c>
      <c r="O64" s="7">
        <v>42</v>
      </c>
      <c r="P64" s="6">
        <v>54.176000000000002</v>
      </c>
      <c r="Q64" s="6">
        <f t="shared" si="0"/>
        <v>42.902933333333337</v>
      </c>
      <c r="R64" s="6" t="s">
        <v>22</v>
      </c>
      <c r="S64" s="6" t="s">
        <v>593</v>
      </c>
      <c r="T64" s="6">
        <v>9</v>
      </c>
      <c r="U64" s="6">
        <v>28.361000000000001</v>
      </c>
      <c r="V64" s="6">
        <f t="shared" si="1"/>
        <v>9.4726833333333325</v>
      </c>
      <c r="W64" s="6" t="s">
        <v>39</v>
      </c>
      <c r="X64" s="6">
        <v>2.5</v>
      </c>
      <c r="Y64" s="6">
        <v>1</v>
      </c>
      <c r="Z64" s="101">
        <v>0.29166666666666669</v>
      </c>
      <c r="AA64" s="101">
        <v>0.34375</v>
      </c>
      <c r="AB64" s="101">
        <v>0.41666666666666669</v>
      </c>
      <c r="AC64" s="101">
        <f>(Tableau2[[#This Row],[heure_enq]]-Tableau2[[#This Row],[h_debut]])</f>
        <v>5.2083333333333315E-2</v>
      </c>
      <c r="AD64" s="101">
        <f>Tableau2[[#This Row],[h_fin]]-Tableau2[[#This Row],[h_debut]]</f>
        <v>0.125</v>
      </c>
      <c r="AE64" s="101">
        <v>0.27083333333333331</v>
      </c>
      <c r="AF64" s="101">
        <v>0.45833333333333331</v>
      </c>
      <c r="AG64" s="6" t="s">
        <v>22</v>
      </c>
      <c r="AH64" s="6" t="s">
        <v>234</v>
      </c>
      <c r="AI64" s="6">
        <v>0</v>
      </c>
      <c r="AJ64" s="6" t="s">
        <v>2647</v>
      </c>
      <c r="AK64" s="6" t="s">
        <v>275</v>
      </c>
      <c r="AL64" s="6" t="s">
        <v>419</v>
      </c>
      <c r="AM64" s="6">
        <v>1</v>
      </c>
      <c r="AN64" s="6">
        <v>0</v>
      </c>
      <c r="AO64" s="6">
        <v>0</v>
      </c>
      <c r="AP64" s="6">
        <v>0</v>
      </c>
      <c r="AQ64" s="6" t="s">
        <v>22</v>
      </c>
      <c r="AR64" s="6" t="s">
        <v>22</v>
      </c>
      <c r="AS64" s="6" t="s">
        <v>22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 t="s">
        <v>235</v>
      </c>
      <c r="BK64" s="6">
        <v>0</v>
      </c>
      <c r="BL64" s="6">
        <v>1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1</v>
      </c>
      <c r="BU64" s="6">
        <v>0</v>
      </c>
      <c r="BV64" s="6" t="s">
        <v>2126</v>
      </c>
      <c r="BW64" s="6" t="s">
        <v>217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 t="s">
        <v>22</v>
      </c>
      <c r="DB64" s="6" t="s">
        <v>218</v>
      </c>
      <c r="DC64" s="6" t="s">
        <v>219</v>
      </c>
      <c r="DD64" s="6">
        <v>45</v>
      </c>
      <c r="DE64" s="6" t="s">
        <v>443</v>
      </c>
      <c r="DF64" s="6" t="s">
        <v>444</v>
      </c>
      <c r="DG64" s="6" t="s">
        <v>222</v>
      </c>
      <c r="DH64" s="6" t="s">
        <v>22</v>
      </c>
      <c r="DI64" s="6">
        <v>10</v>
      </c>
      <c r="DJ64" s="6" t="s">
        <v>22</v>
      </c>
      <c r="DK64" s="6">
        <v>5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1</v>
      </c>
      <c r="DU64" s="6">
        <v>0</v>
      </c>
      <c r="DV64" s="6">
        <v>0</v>
      </c>
      <c r="DW64" s="6">
        <v>0</v>
      </c>
      <c r="DX64" s="6">
        <v>1</v>
      </c>
      <c r="DY64" s="6">
        <v>0</v>
      </c>
      <c r="DZ64" s="6">
        <v>0</v>
      </c>
      <c r="EA64" s="6">
        <v>0</v>
      </c>
      <c r="EB64" s="6">
        <v>0</v>
      </c>
      <c r="EC64" s="6">
        <v>1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 t="s">
        <v>223</v>
      </c>
      <c r="EK64" s="6" t="s">
        <v>222</v>
      </c>
      <c r="EL64" s="6" t="s">
        <v>22</v>
      </c>
      <c r="EM64" s="6" t="s">
        <v>22</v>
      </c>
      <c r="EN64" s="6" t="s">
        <v>22</v>
      </c>
      <c r="EO64" s="6" t="s">
        <v>22</v>
      </c>
      <c r="EP64" s="6" t="s">
        <v>22</v>
      </c>
      <c r="EQ64" s="6" t="s">
        <v>22</v>
      </c>
      <c r="ER64" s="6" t="s">
        <v>22</v>
      </c>
      <c r="ES64" s="6" t="s">
        <v>22</v>
      </c>
      <c r="ET64" s="6" t="s">
        <v>22</v>
      </c>
      <c r="EU64" s="6" t="s">
        <v>22</v>
      </c>
      <c r="EV64" s="6" t="s">
        <v>22</v>
      </c>
      <c r="EW64" s="6" t="s">
        <v>22</v>
      </c>
      <c r="EX64" s="6" t="s">
        <v>22</v>
      </c>
      <c r="EY64" s="6" t="s">
        <v>22</v>
      </c>
      <c r="EZ64" s="6" t="s">
        <v>22</v>
      </c>
      <c r="FA64" s="6" t="s">
        <v>22</v>
      </c>
      <c r="FB64" s="6" t="s">
        <v>22</v>
      </c>
      <c r="FC64" s="6" t="s">
        <v>22</v>
      </c>
      <c r="FD64" s="6" t="s">
        <v>222</v>
      </c>
      <c r="FE64" s="6" t="s">
        <v>22</v>
      </c>
      <c r="FF64" s="6" t="s">
        <v>22</v>
      </c>
      <c r="FG64" s="6" t="s">
        <v>22</v>
      </c>
      <c r="FH64" s="6" t="s">
        <v>22</v>
      </c>
      <c r="FI64" s="6" t="s">
        <v>22</v>
      </c>
      <c r="FJ64" s="6" t="s">
        <v>22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6" t="s">
        <v>22</v>
      </c>
      <c r="FR64" s="6">
        <v>1</v>
      </c>
      <c r="FS64" s="6">
        <v>0</v>
      </c>
      <c r="FT64" s="6">
        <v>0</v>
      </c>
      <c r="FU64" s="6">
        <v>0</v>
      </c>
      <c r="FV64" s="6" t="s">
        <v>223</v>
      </c>
      <c r="FW64" s="6" t="s">
        <v>222</v>
      </c>
      <c r="FX64" s="6" t="s">
        <v>224</v>
      </c>
      <c r="FY64" s="6" t="s">
        <v>22</v>
      </c>
      <c r="FZ64" s="6" t="s">
        <v>22</v>
      </c>
      <c r="GA64" s="6" t="s">
        <v>22</v>
      </c>
      <c r="GB64" s="6" t="s">
        <v>22</v>
      </c>
      <c r="GC64" s="6" t="s">
        <v>224</v>
      </c>
      <c r="GD64" s="6" t="s">
        <v>227</v>
      </c>
      <c r="GE64" s="6" t="s">
        <v>22</v>
      </c>
      <c r="GF64" s="6" t="s">
        <v>22</v>
      </c>
      <c r="GG64" s="6" t="s">
        <v>227</v>
      </c>
      <c r="GH64" s="6" t="s">
        <v>22</v>
      </c>
      <c r="GI64" s="6" t="s">
        <v>22</v>
      </c>
      <c r="GJ64" s="6" t="s">
        <v>22</v>
      </c>
      <c r="GK64" s="6" t="s">
        <v>22</v>
      </c>
      <c r="GL64" s="6" t="s">
        <v>22</v>
      </c>
      <c r="GM64" s="6" t="s">
        <v>22</v>
      </c>
      <c r="GN64" s="6" t="s">
        <v>22</v>
      </c>
      <c r="GO64" s="6" t="s">
        <v>22</v>
      </c>
      <c r="GP64" s="6" t="s">
        <v>227</v>
      </c>
      <c r="GQ64" s="6">
        <v>1</v>
      </c>
      <c r="GR64" s="6">
        <v>1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103" t="s">
        <v>270</v>
      </c>
    </row>
    <row r="65" spans="1:206">
      <c r="A65" s="102" t="s">
        <v>207</v>
      </c>
      <c r="B65" s="6">
        <v>64</v>
      </c>
      <c r="C65" s="6" t="s">
        <v>312</v>
      </c>
      <c r="D65" s="6" t="s">
        <v>313</v>
      </c>
      <c r="E65" s="100">
        <v>44090</v>
      </c>
      <c r="F65" s="6" t="s">
        <v>3890</v>
      </c>
      <c r="G65" s="6">
        <v>0</v>
      </c>
      <c r="H65" s="6" t="s">
        <v>22</v>
      </c>
      <c r="I65" s="6" t="s">
        <v>22</v>
      </c>
      <c r="J65" s="6" t="s">
        <v>22</v>
      </c>
      <c r="K65" s="6" t="s">
        <v>22</v>
      </c>
      <c r="L65" s="6" t="s">
        <v>22</v>
      </c>
      <c r="M65" s="6" t="s">
        <v>22</v>
      </c>
      <c r="N65" s="6" t="s">
        <v>314</v>
      </c>
      <c r="O65" s="7">
        <v>42</v>
      </c>
      <c r="P65" s="6">
        <v>55.435000000000002</v>
      </c>
      <c r="Q65" s="6">
        <f t="shared" si="0"/>
        <v>42.923916666666663</v>
      </c>
      <c r="R65" s="6" t="s">
        <v>22</v>
      </c>
      <c r="S65" s="6" t="s">
        <v>315</v>
      </c>
      <c r="T65" s="6">
        <v>9</v>
      </c>
      <c r="U65" s="6">
        <v>28.355</v>
      </c>
      <c r="V65" s="6">
        <f t="shared" si="1"/>
        <v>9.4725833333333327</v>
      </c>
      <c r="W65" s="6" t="s">
        <v>39</v>
      </c>
      <c r="X65" s="6">
        <v>2.5</v>
      </c>
      <c r="Y65" s="6">
        <v>2</v>
      </c>
      <c r="Z65" s="101">
        <v>0.33333333333333331</v>
      </c>
      <c r="AA65" s="101">
        <v>0.3611111111111111</v>
      </c>
      <c r="AB65" s="101">
        <v>0.41666666666666669</v>
      </c>
      <c r="AC65" s="101">
        <f>(Tableau2[[#This Row],[heure_enq]]-Tableau2[[#This Row],[h_debut]])</f>
        <v>2.777777777777779E-2</v>
      </c>
      <c r="AD65" s="101">
        <f>Tableau2[[#This Row],[h_fin]]-Tableau2[[#This Row],[h_debut]]</f>
        <v>8.333333333333337E-2</v>
      </c>
      <c r="AE65" s="101">
        <v>0.27083333333333331</v>
      </c>
      <c r="AF65" s="101">
        <v>0.45833333333333331</v>
      </c>
      <c r="AG65" s="6" t="s">
        <v>316</v>
      </c>
      <c r="AH65" s="6" t="s">
        <v>234</v>
      </c>
      <c r="AI65" s="6">
        <v>0</v>
      </c>
      <c r="AJ65" s="6" t="s">
        <v>22</v>
      </c>
      <c r="AK65" s="6" t="s">
        <v>22</v>
      </c>
      <c r="AL65" s="6" t="s">
        <v>216</v>
      </c>
      <c r="AM65" s="6">
        <v>1</v>
      </c>
      <c r="AN65" s="6">
        <v>0</v>
      </c>
      <c r="AO65" s="6">
        <v>0</v>
      </c>
      <c r="AP65" s="6">
        <v>0</v>
      </c>
      <c r="AQ65" s="6" t="s">
        <v>22</v>
      </c>
      <c r="AR65" s="6" t="s">
        <v>22</v>
      </c>
      <c r="AS65" s="6" t="s">
        <v>22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 t="s">
        <v>235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1</v>
      </c>
      <c r="BU65" s="6">
        <v>0</v>
      </c>
      <c r="BV65" s="6" t="s">
        <v>2126</v>
      </c>
      <c r="BW65" s="6" t="s">
        <v>217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 t="s">
        <v>22</v>
      </c>
      <c r="DB65" s="6" t="s">
        <v>218</v>
      </c>
      <c r="DC65" s="6" t="s">
        <v>243</v>
      </c>
      <c r="DD65" s="6">
        <v>50</v>
      </c>
      <c r="DE65" s="6" t="s">
        <v>244</v>
      </c>
      <c r="DF65" s="6" t="s">
        <v>245</v>
      </c>
      <c r="DG65" s="6" t="s">
        <v>222</v>
      </c>
      <c r="DH65" s="6" t="s">
        <v>22</v>
      </c>
      <c r="DI65" s="6">
        <v>10</v>
      </c>
      <c r="DJ65" s="6" t="s">
        <v>22</v>
      </c>
      <c r="DK65" s="6">
        <v>5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1</v>
      </c>
      <c r="DU65" s="6">
        <v>0</v>
      </c>
      <c r="DV65" s="6">
        <v>0</v>
      </c>
      <c r="DW65" s="6">
        <v>0</v>
      </c>
      <c r="DX65" s="6">
        <v>0</v>
      </c>
      <c r="DY65" s="6">
        <v>1</v>
      </c>
      <c r="DZ65" s="6">
        <v>0</v>
      </c>
      <c r="EA65" s="6">
        <v>0</v>
      </c>
      <c r="EB65" s="6">
        <v>0</v>
      </c>
      <c r="EC65" s="6">
        <v>1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 t="s">
        <v>22</v>
      </c>
      <c r="EK65" s="6" t="s">
        <v>222</v>
      </c>
      <c r="EL65" s="6" t="s">
        <v>22</v>
      </c>
      <c r="EM65" s="6" t="s">
        <v>22</v>
      </c>
      <c r="EN65" s="6" t="s">
        <v>22</v>
      </c>
      <c r="EO65" s="6" t="s">
        <v>22</v>
      </c>
      <c r="EP65" s="6" t="s">
        <v>22</v>
      </c>
      <c r="EQ65" s="6" t="s">
        <v>22</v>
      </c>
      <c r="ER65" s="6" t="s">
        <v>22</v>
      </c>
      <c r="ES65" s="6" t="s">
        <v>22</v>
      </c>
      <c r="ET65" s="6" t="s">
        <v>22</v>
      </c>
      <c r="EU65" s="6" t="s">
        <v>22</v>
      </c>
      <c r="EV65" s="6" t="s">
        <v>22</v>
      </c>
      <c r="EW65" s="6" t="s">
        <v>22</v>
      </c>
      <c r="EX65" s="6" t="s">
        <v>22</v>
      </c>
      <c r="EY65" s="6" t="s">
        <v>22</v>
      </c>
      <c r="EZ65" s="6" t="s">
        <v>22</v>
      </c>
      <c r="FA65" s="6" t="s">
        <v>22</v>
      </c>
      <c r="FB65" s="6" t="s">
        <v>22</v>
      </c>
      <c r="FC65" s="6" t="s">
        <v>22</v>
      </c>
      <c r="FD65" s="6" t="s">
        <v>222</v>
      </c>
      <c r="FE65" s="6" t="s">
        <v>22</v>
      </c>
      <c r="FF65" s="6" t="s">
        <v>22</v>
      </c>
      <c r="FG65" s="6" t="s">
        <v>22</v>
      </c>
      <c r="FH65" s="6" t="s">
        <v>22</v>
      </c>
      <c r="FI65" s="6" t="s">
        <v>22</v>
      </c>
      <c r="FJ65" s="6" t="s">
        <v>22</v>
      </c>
      <c r="FK65" s="6">
        <v>0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6" t="s">
        <v>22</v>
      </c>
      <c r="FR65" s="6">
        <v>1</v>
      </c>
      <c r="FS65" s="6">
        <v>0</v>
      </c>
      <c r="FT65" s="6">
        <v>0</v>
      </c>
      <c r="FU65" s="6">
        <v>0</v>
      </c>
      <c r="FV65" s="6" t="s">
        <v>222</v>
      </c>
      <c r="FW65" s="6" t="s">
        <v>222</v>
      </c>
      <c r="FX65" s="6" t="s">
        <v>224</v>
      </c>
      <c r="FY65" s="6" t="s">
        <v>22</v>
      </c>
      <c r="FZ65" s="6" t="s">
        <v>22</v>
      </c>
      <c r="GA65" s="6" t="s">
        <v>22</v>
      </c>
      <c r="GB65" s="6" t="s">
        <v>22</v>
      </c>
      <c r="GC65" s="6" t="s">
        <v>224</v>
      </c>
      <c r="GD65" s="6" t="s">
        <v>227</v>
      </c>
      <c r="GE65" s="6" t="s">
        <v>22</v>
      </c>
      <c r="GF65" s="6" t="s">
        <v>22</v>
      </c>
      <c r="GG65" s="6" t="s">
        <v>227</v>
      </c>
      <c r="GH65" s="6" t="s">
        <v>22</v>
      </c>
      <c r="GI65" s="6" t="s">
        <v>22</v>
      </c>
      <c r="GJ65" s="6" t="s">
        <v>22</v>
      </c>
      <c r="GK65" s="6" t="s">
        <v>22</v>
      </c>
      <c r="GL65" s="6" t="s">
        <v>22</v>
      </c>
      <c r="GM65" s="6" t="s">
        <v>22</v>
      </c>
      <c r="GN65" s="6" t="s">
        <v>22</v>
      </c>
      <c r="GO65" s="6" t="s">
        <v>22</v>
      </c>
      <c r="GP65" s="6" t="s">
        <v>261</v>
      </c>
      <c r="GQ65" s="6">
        <v>1</v>
      </c>
      <c r="GR65" s="6">
        <v>1</v>
      </c>
      <c r="GS65" s="6">
        <v>0</v>
      </c>
      <c r="GT65" s="6">
        <v>0</v>
      </c>
      <c r="GU65" s="6">
        <v>1</v>
      </c>
      <c r="GV65" s="6">
        <v>0</v>
      </c>
      <c r="GW65" s="6">
        <v>0</v>
      </c>
      <c r="GX65" s="103" t="s">
        <v>270</v>
      </c>
    </row>
    <row r="66" spans="1:206">
      <c r="A66" s="102" t="s">
        <v>207</v>
      </c>
      <c r="B66" s="6">
        <v>65</v>
      </c>
      <c r="C66" s="6" t="s">
        <v>312</v>
      </c>
      <c r="D66" s="6" t="s">
        <v>594</v>
      </c>
      <c r="E66" s="100">
        <v>44090</v>
      </c>
      <c r="F66" s="6" t="s">
        <v>3890</v>
      </c>
      <c r="G66" s="6">
        <v>0</v>
      </c>
      <c r="H66" s="6" t="s">
        <v>22</v>
      </c>
      <c r="I66" s="6" t="s">
        <v>22</v>
      </c>
      <c r="J66" s="6" t="s">
        <v>22</v>
      </c>
      <c r="K66" s="6" t="s">
        <v>22</v>
      </c>
      <c r="L66" s="6" t="s">
        <v>22</v>
      </c>
      <c r="M66" s="6" t="s">
        <v>22</v>
      </c>
      <c r="N66" s="6" t="s">
        <v>595</v>
      </c>
      <c r="O66" s="7">
        <v>42</v>
      </c>
      <c r="P66" s="6">
        <v>45256</v>
      </c>
      <c r="Q66" s="6">
        <f t="shared" ref="Q66:Q125" si="2">O66+P66/60</f>
        <v>796.26666666666665</v>
      </c>
      <c r="R66" s="6" t="s">
        <v>22</v>
      </c>
      <c r="S66" s="6" t="s">
        <v>596</v>
      </c>
      <c r="T66" s="6">
        <v>9</v>
      </c>
      <c r="U66" s="6">
        <v>28.065999999999999</v>
      </c>
      <c r="V66" s="6">
        <f t="shared" ref="V66:V125" si="3">T66+U66/60</f>
        <v>9.467766666666666</v>
      </c>
      <c r="W66" s="6" t="s">
        <v>39</v>
      </c>
      <c r="X66" s="6">
        <v>2.5</v>
      </c>
      <c r="Y66" s="6">
        <v>2</v>
      </c>
      <c r="Z66" s="101">
        <v>0.33333333333333331</v>
      </c>
      <c r="AA66" s="101">
        <v>0.38541666666666669</v>
      </c>
      <c r="AB66" s="101">
        <v>0.41666666666666669</v>
      </c>
      <c r="AC66" s="101">
        <f>(Tableau2[[#This Row],[heure_enq]]-Tableau2[[#This Row],[h_debut]])</f>
        <v>5.208333333333337E-2</v>
      </c>
      <c r="AD66" s="101">
        <f>Tableau2[[#This Row],[h_fin]]-Tableau2[[#This Row],[h_debut]]</f>
        <v>8.333333333333337E-2</v>
      </c>
      <c r="AE66" s="101">
        <v>0.27083333333333331</v>
      </c>
      <c r="AF66" s="101">
        <v>0.45833333333333331</v>
      </c>
      <c r="AG66" s="6" t="s">
        <v>22</v>
      </c>
      <c r="AH66" s="6" t="s">
        <v>234</v>
      </c>
      <c r="AI66" s="6">
        <v>0</v>
      </c>
      <c r="AJ66" s="6" t="s">
        <v>467</v>
      </c>
      <c r="AK66" s="6" t="s">
        <v>379</v>
      </c>
      <c r="AL66" s="6" t="s">
        <v>419</v>
      </c>
      <c r="AM66" s="6">
        <v>1</v>
      </c>
      <c r="AN66" s="6">
        <v>0</v>
      </c>
      <c r="AO66" s="6">
        <v>0</v>
      </c>
      <c r="AP66" s="6">
        <v>0</v>
      </c>
      <c r="AQ66" s="6" t="s">
        <v>22</v>
      </c>
      <c r="AR66" s="6" t="s">
        <v>22</v>
      </c>
      <c r="AS66" s="6" t="s">
        <v>22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 t="s">
        <v>235</v>
      </c>
      <c r="BK66" s="6">
        <v>0</v>
      </c>
      <c r="BL66" s="6">
        <v>1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 t="s">
        <v>217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 t="s">
        <v>22</v>
      </c>
      <c r="DB66" s="6" t="s">
        <v>218</v>
      </c>
      <c r="DC66" s="6" t="s">
        <v>243</v>
      </c>
      <c r="DD66" s="6">
        <v>50</v>
      </c>
      <c r="DE66" s="6" t="s">
        <v>220</v>
      </c>
      <c r="DF66" s="6" t="s">
        <v>597</v>
      </c>
      <c r="DG66" s="6" t="s">
        <v>222</v>
      </c>
      <c r="DH66" s="6" t="s">
        <v>22</v>
      </c>
      <c r="DI66" s="6">
        <v>10</v>
      </c>
      <c r="DJ66" s="6">
        <v>40</v>
      </c>
      <c r="DK66" s="6">
        <v>15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1</v>
      </c>
      <c r="DU66" s="6">
        <v>1</v>
      </c>
      <c r="DV66" s="6">
        <v>1</v>
      </c>
      <c r="DW66" s="6">
        <v>0</v>
      </c>
      <c r="DX66" s="6">
        <v>1</v>
      </c>
      <c r="DY66" s="6">
        <v>0</v>
      </c>
      <c r="DZ66" s="6">
        <v>0</v>
      </c>
      <c r="EA66" s="6">
        <v>0</v>
      </c>
      <c r="EB66" s="6">
        <v>0</v>
      </c>
      <c r="EC66" s="6">
        <v>1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 t="s">
        <v>223</v>
      </c>
      <c r="EK66" s="6" t="s">
        <v>222</v>
      </c>
      <c r="EL66" s="6" t="s">
        <v>22</v>
      </c>
      <c r="EM66" s="6" t="s">
        <v>22</v>
      </c>
      <c r="EN66" s="6" t="s">
        <v>22</v>
      </c>
      <c r="EO66" s="6" t="s">
        <v>22</v>
      </c>
      <c r="EP66" s="6" t="s">
        <v>22</v>
      </c>
      <c r="EQ66" s="6" t="s">
        <v>22</v>
      </c>
      <c r="ER66" s="6" t="s">
        <v>22</v>
      </c>
      <c r="ES66" s="6" t="s">
        <v>22</v>
      </c>
      <c r="ET66" s="6" t="s">
        <v>22</v>
      </c>
      <c r="EU66" s="6" t="s">
        <v>22</v>
      </c>
      <c r="EV66" s="6" t="s">
        <v>22</v>
      </c>
      <c r="EW66" s="6" t="s">
        <v>22</v>
      </c>
      <c r="EX66" s="6" t="s">
        <v>22</v>
      </c>
      <c r="EY66" s="6" t="s">
        <v>22</v>
      </c>
      <c r="EZ66" s="6" t="s">
        <v>22</v>
      </c>
      <c r="FA66" s="6" t="s">
        <v>22</v>
      </c>
      <c r="FB66" s="6" t="s">
        <v>22</v>
      </c>
      <c r="FC66" s="6" t="s">
        <v>22</v>
      </c>
      <c r="FD66" s="6" t="s">
        <v>222</v>
      </c>
      <c r="FE66" s="6" t="s">
        <v>22</v>
      </c>
      <c r="FF66" s="6" t="s">
        <v>22</v>
      </c>
      <c r="FG66" s="6" t="s">
        <v>22</v>
      </c>
      <c r="FH66" s="6" t="s">
        <v>22</v>
      </c>
      <c r="FI66" s="6" t="s">
        <v>22</v>
      </c>
      <c r="FJ66" s="6" t="s">
        <v>22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 t="s">
        <v>22</v>
      </c>
      <c r="FR66" s="6">
        <v>1</v>
      </c>
      <c r="FS66" s="6">
        <v>0</v>
      </c>
      <c r="FT66" s="6">
        <v>0</v>
      </c>
      <c r="FU66" s="6">
        <v>0</v>
      </c>
      <c r="FV66" s="6" t="s">
        <v>223</v>
      </c>
      <c r="FW66" s="6" t="s">
        <v>223</v>
      </c>
      <c r="FX66" s="6" t="s">
        <v>258</v>
      </c>
      <c r="FY66" s="6" t="s">
        <v>22</v>
      </c>
      <c r="FZ66" s="6" t="s">
        <v>22</v>
      </c>
      <c r="GA66" s="6" t="s">
        <v>22</v>
      </c>
      <c r="GB66" s="6" t="s">
        <v>22</v>
      </c>
      <c r="GC66" s="6" t="s">
        <v>258</v>
      </c>
      <c r="GD66" s="6" t="s">
        <v>259</v>
      </c>
      <c r="GE66" s="6" t="s">
        <v>22</v>
      </c>
      <c r="GF66" s="6" t="s">
        <v>22</v>
      </c>
      <c r="GG66" s="6" t="s">
        <v>260</v>
      </c>
      <c r="GH66" s="6" t="s">
        <v>235</v>
      </c>
      <c r="GI66" s="6" t="s">
        <v>22</v>
      </c>
      <c r="GJ66" s="6" t="s">
        <v>22</v>
      </c>
      <c r="GK66" s="6" t="s">
        <v>22</v>
      </c>
      <c r="GL66" s="6" t="s">
        <v>22</v>
      </c>
      <c r="GM66" s="6" t="s">
        <v>222</v>
      </c>
      <c r="GN66" s="6" t="s">
        <v>22</v>
      </c>
      <c r="GO66" s="6" t="s">
        <v>22</v>
      </c>
      <c r="GP66" s="6" t="s">
        <v>261</v>
      </c>
      <c r="GQ66" s="6">
        <v>1</v>
      </c>
      <c r="GR66" s="6">
        <v>1</v>
      </c>
      <c r="GS66" s="6">
        <v>0</v>
      </c>
      <c r="GT66" s="6">
        <v>0</v>
      </c>
      <c r="GU66" s="6">
        <v>0</v>
      </c>
      <c r="GV66" s="6">
        <v>0</v>
      </c>
      <c r="GW66" s="6">
        <v>1</v>
      </c>
      <c r="GX66" s="103" t="s">
        <v>270</v>
      </c>
    </row>
    <row r="67" spans="1:206">
      <c r="A67" s="102" t="s">
        <v>207</v>
      </c>
      <c r="B67" s="6">
        <v>66</v>
      </c>
      <c r="C67" s="6" t="s">
        <v>317</v>
      </c>
      <c r="D67" s="6" t="s">
        <v>598</v>
      </c>
      <c r="E67" s="100">
        <v>44091</v>
      </c>
      <c r="F67" s="6" t="s">
        <v>3890</v>
      </c>
      <c r="G67" s="6">
        <v>0</v>
      </c>
      <c r="H67" s="6" t="s">
        <v>22</v>
      </c>
      <c r="I67" s="6" t="s">
        <v>22</v>
      </c>
      <c r="J67" s="6" t="s">
        <v>22</v>
      </c>
      <c r="K67" s="6" t="s">
        <v>22</v>
      </c>
      <c r="L67" s="6" t="s">
        <v>22</v>
      </c>
      <c r="M67" s="6" t="s">
        <v>22</v>
      </c>
      <c r="N67" s="6" t="s">
        <v>599</v>
      </c>
      <c r="O67" s="7">
        <v>42</v>
      </c>
      <c r="P67" s="6">
        <v>49396</v>
      </c>
      <c r="Q67" s="6">
        <f t="shared" si="2"/>
        <v>865.26666666666665</v>
      </c>
      <c r="R67" s="6" t="s">
        <v>22</v>
      </c>
      <c r="S67" s="6" t="s">
        <v>600</v>
      </c>
      <c r="T67" s="6">
        <v>9</v>
      </c>
      <c r="U67" s="6">
        <v>29.254999999999999</v>
      </c>
      <c r="V67" s="6">
        <f t="shared" si="3"/>
        <v>9.4875833333333333</v>
      </c>
      <c r="W67" s="6" t="s">
        <v>39</v>
      </c>
      <c r="X67" s="6">
        <v>2.5</v>
      </c>
      <c r="Y67" s="6">
        <v>2</v>
      </c>
      <c r="Z67" s="101">
        <v>0.35416666666666669</v>
      </c>
      <c r="AA67" s="101">
        <v>0.39583333333333331</v>
      </c>
      <c r="AB67" s="101">
        <v>0.4375</v>
      </c>
      <c r="AC67" s="101">
        <f>(Tableau2[[#This Row],[heure_enq]]-Tableau2[[#This Row],[h_debut]])</f>
        <v>4.166666666666663E-2</v>
      </c>
      <c r="AD67" s="101">
        <f>Tableau2[[#This Row],[h_fin]]-Tableau2[[#This Row],[h_debut]]</f>
        <v>8.3333333333333315E-2</v>
      </c>
      <c r="AE67" s="101">
        <v>0.35416666666666669</v>
      </c>
      <c r="AF67" s="101">
        <v>0.52083333333333337</v>
      </c>
      <c r="AG67" s="6" t="s">
        <v>22</v>
      </c>
      <c r="AH67" s="6" t="s">
        <v>234</v>
      </c>
      <c r="AI67" s="6">
        <v>0</v>
      </c>
      <c r="AJ67" s="6" t="s">
        <v>402</v>
      </c>
      <c r="AK67" s="6" t="s">
        <v>403</v>
      </c>
      <c r="AL67" s="6" t="s">
        <v>419</v>
      </c>
      <c r="AM67" s="6">
        <v>1</v>
      </c>
      <c r="AN67" s="6">
        <v>0</v>
      </c>
      <c r="AO67" s="6">
        <v>0</v>
      </c>
      <c r="AP67" s="6">
        <v>0</v>
      </c>
      <c r="AQ67" s="6" t="s">
        <v>22</v>
      </c>
      <c r="AR67" s="6" t="s">
        <v>22</v>
      </c>
      <c r="AS67" s="6" t="s">
        <v>22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1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 t="s">
        <v>235</v>
      </c>
      <c r="BK67" s="6">
        <v>0</v>
      </c>
      <c r="BL67" s="6">
        <v>1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 t="s">
        <v>217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 t="s">
        <v>22</v>
      </c>
      <c r="DB67" s="6" t="s">
        <v>218</v>
      </c>
      <c r="DC67" s="6" t="s">
        <v>219</v>
      </c>
      <c r="DD67" s="6">
        <v>45</v>
      </c>
      <c r="DE67" s="6" t="s">
        <v>220</v>
      </c>
      <c r="DF67" s="6" t="s">
        <v>601</v>
      </c>
      <c r="DG67" s="6" t="s">
        <v>222</v>
      </c>
      <c r="DH67" s="6" t="s">
        <v>22</v>
      </c>
      <c r="DI67" s="6">
        <v>10</v>
      </c>
      <c r="DJ67" s="6">
        <v>30</v>
      </c>
      <c r="DK67" s="6">
        <v>5</v>
      </c>
      <c r="DL67" s="6">
        <v>0</v>
      </c>
      <c r="DM67" s="6">
        <v>0</v>
      </c>
      <c r="DN67" s="6">
        <v>0</v>
      </c>
      <c r="DO67" s="6">
        <v>1</v>
      </c>
      <c r="DP67" s="6">
        <v>1</v>
      </c>
      <c r="DQ67" s="6">
        <v>0</v>
      </c>
      <c r="DR67" s="6">
        <v>0</v>
      </c>
      <c r="DS67" s="6">
        <v>0</v>
      </c>
      <c r="DT67" s="6">
        <v>1</v>
      </c>
      <c r="DU67" s="6">
        <v>1</v>
      </c>
      <c r="DV67" s="6">
        <v>0</v>
      </c>
      <c r="DW67" s="6">
        <v>0</v>
      </c>
      <c r="DX67" s="6">
        <v>0</v>
      </c>
      <c r="DY67" s="6">
        <v>1</v>
      </c>
      <c r="DZ67" s="6">
        <v>0</v>
      </c>
      <c r="EA67" s="6">
        <v>0</v>
      </c>
      <c r="EB67" s="6">
        <v>0</v>
      </c>
      <c r="EC67" s="6">
        <v>1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 t="s">
        <v>223</v>
      </c>
      <c r="EK67" s="6" t="s">
        <v>222</v>
      </c>
      <c r="EL67" s="6" t="s">
        <v>22</v>
      </c>
      <c r="EM67" s="6" t="s">
        <v>22</v>
      </c>
      <c r="EN67" s="6" t="s">
        <v>22</v>
      </c>
      <c r="EO67" s="6" t="s">
        <v>22</v>
      </c>
      <c r="EP67" s="6" t="s">
        <v>22</v>
      </c>
      <c r="EQ67" s="6" t="s">
        <v>22</v>
      </c>
      <c r="ER67" s="6" t="s">
        <v>22</v>
      </c>
      <c r="ES67" s="6" t="s">
        <v>22</v>
      </c>
      <c r="ET67" s="6" t="s">
        <v>22</v>
      </c>
      <c r="EU67" s="6" t="s">
        <v>22</v>
      </c>
      <c r="EV67" s="6" t="s">
        <v>22</v>
      </c>
      <c r="EW67" s="6" t="s">
        <v>22</v>
      </c>
      <c r="EX67" s="6" t="s">
        <v>22</v>
      </c>
      <c r="EY67" s="6" t="s">
        <v>22</v>
      </c>
      <c r="EZ67" s="6" t="s">
        <v>22</v>
      </c>
      <c r="FA67" s="6" t="s">
        <v>22</v>
      </c>
      <c r="FB67" s="6" t="s">
        <v>22</v>
      </c>
      <c r="FC67" s="6" t="s">
        <v>22</v>
      </c>
      <c r="FD67" s="6" t="s">
        <v>222</v>
      </c>
      <c r="FE67" s="6" t="s">
        <v>22</v>
      </c>
      <c r="FF67" s="6" t="s">
        <v>22</v>
      </c>
      <c r="FG67" s="6" t="s">
        <v>22</v>
      </c>
      <c r="FH67" s="6" t="s">
        <v>22</v>
      </c>
      <c r="FI67" s="6" t="s">
        <v>22</v>
      </c>
      <c r="FJ67" s="6" t="s">
        <v>22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 t="s">
        <v>22</v>
      </c>
      <c r="FR67" s="6">
        <v>1</v>
      </c>
      <c r="FS67" s="6">
        <v>0</v>
      </c>
      <c r="FT67" s="6">
        <v>0</v>
      </c>
      <c r="FU67" s="6">
        <v>0</v>
      </c>
      <c r="FV67" s="6" t="s">
        <v>223</v>
      </c>
      <c r="FW67" s="6" t="s">
        <v>223</v>
      </c>
      <c r="FX67" s="6" t="s">
        <v>258</v>
      </c>
      <c r="FY67" s="6" t="s">
        <v>22</v>
      </c>
      <c r="FZ67" s="6" t="s">
        <v>22</v>
      </c>
      <c r="GA67" s="6" t="s">
        <v>22</v>
      </c>
      <c r="GB67" s="6" t="s">
        <v>22</v>
      </c>
      <c r="GC67" s="6" t="s">
        <v>258</v>
      </c>
      <c r="GD67" s="6" t="s">
        <v>259</v>
      </c>
      <c r="GE67" s="6" t="s">
        <v>22</v>
      </c>
      <c r="GF67" s="6" t="s">
        <v>22</v>
      </c>
      <c r="GG67" s="6" t="s">
        <v>260</v>
      </c>
      <c r="GH67" s="6" t="s">
        <v>235</v>
      </c>
      <c r="GI67" s="6" t="s">
        <v>22</v>
      </c>
      <c r="GJ67" s="6" t="s">
        <v>22</v>
      </c>
      <c r="GK67" s="6" t="s">
        <v>22</v>
      </c>
      <c r="GL67" s="6" t="s">
        <v>22</v>
      </c>
      <c r="GM67" s="6" t="s">
        <v>222</v>
      </c>
      <c r="GN67" s="6" t="s">
        <v>22</v>
      </c>
      <c r="GO67" s="6" t="s">
        <v>22</v>
      </c>
      <c r="GP67" s="6" t="s">
        <v>261</v>
      </c>
      <c r="GQ67" s="6">
        <v>1</v>
      </c>
      <c r="GR67" s="6">
        <v>1</v>
      </c>
      <c r="GS67" s="6">
        <v>0</v>
      </c>
      <c r="GT67" s="6">
        <v>0</v>
      </c>
      <c r="GU67" s="6">
        <v>0</v>
      </c>
      <c r="GV67" s="6">
        <v>0</v>
      </c>
      <c r="GW67" s="6">
        <v>1</v>
      </c>
      <c r="GX67" s="103" t="s">
        <v>270</v>
      </c>
    </row>
    <row r="68" spans="1:206">
      <c r="A68" s="102" t="s">
        <v>207</v>
      </c>
      <c r="B68" s="6">
        <v>68</v>
      </c>
      <c r="C68" s="6" t="s">
        <v>317</v>
      </c>
      <c r="D68" s="6" t="s">
        <v>602</v>
      </c>
      <c r="E68" s="100">
        <v>44091</v>
      </c>
      <c r="F68" s="6" t="s">
        <v>3890</v>
      </c>
      <c r="G68" s="6">
        <v>0</v>
      </c>
      <c r="H68" s="6" t="s">
        <v>22</v>
      </c>
      <c r="I68" s="6" t="s">
        <v>22</v>
      </c>
      <c r="J68" s="6" t="s">
        <v>22</v>
      </c>
      <c r="K68" s="6" t="s">
        <v>22</v>
      </c>
      <c r="L68" s="6" t="s">
        <v>22</v>
      </c>
      <c r="M68" s="6" t="s">
        <v>22</v>
      </c>
      <c r="N68" s="6" t="s">
        <v>603</v>
      </c>
      <c r="O68" s="7">
        <v>42</v>
      </c>
      <c r="P68" s="6">
        <v>50.113</v>
      </c>
      <c r="Q68" s="6">
        <f t="shared" si="2"/>
        <v>42.835216666666668</v>
      </c>
      <c r="R68" s="6" t="s">
        <v>22</v>
      </c>
      <c r="S68" s="6" t="s">
        <v>604</v>
      </c>
      <c r="T68" s="6">
        <v>9</v>
      </c>
      <c r="U68" s="6">
        <v>29.036999999999999</v>
      </c>
      <c r="V68" s="6">
        <f t="shared" si="3"/>
        <v>9.4839500000000001</v>
      </c>
      <c r="W68" s="6" t="s">
        <v>40</v>
      </c>
      <c r="X68" s="6">
        <v>2.5</v>
      </c>
      <c r="Y68" s="6">
        <v>1</v>
      </c>
      <c r="Z68" s="101">
        <v>0.25</v>
      </c>
      <c r="AA68" s="101">
        <v>0.4201388888888889</v>
      </c>
      <c r="AB68" s="101">
        <v>0.39583333333333331</v>
      </c>
      <c r="AC68" s="101">
        <f>(Tableau2[[#This Row],[heure_enq]]-Tableau2[[#This Row],[h_debut]])</f>
        <v>0.1701388888888889</v>
      </c>
      <c r="AD68" s="101">
        <f>Tableau2[[#This Row],[h_fin]]-Tableau2[[#This Row],[h_debut]]</f>
        <v>0.14583333333333331</v>
      </c>
      <c r="AE68" s="101">
        <v>0.35416666666666669</v>
      </c>
      <c r="AF68" s="101">
        <v>0.52083333333333337</v>
      </c>
      <c r="AG68" s="6" t="s">
        <v>22</v>
      </c>
      <c r="AH68" s="6" t="s">
        <v>234</v>
      </c>
      <c r="AI68" s="6">
        <v>0</v>
      </c>
      <c r="AJ68" s="6" t="s">
        <v>280</v>
      </c>
      <c r="AK68" s="6" t="s">
        <v>281</v>
      </c>
      <c r="AL68" s="6" t="s">
        <v>419</v>
      </c>
      <c r="AM68" s="6">
        <v>0</v>
      </c>
      <c r="AN68" s="6">
        <v>1</v>
      </c>
      <c r="AO68" s="6">
        <v>0</v>
      </c>
      <c r="AP68" s="6">
        <v>0</v>
      </c>
      <c r="AQ68" s="6" t="s">
        <v>22</v>
      </c>
      <c r="AR68" s="6" t="s">
        <v>22</v>
      </c>
      <c r="AS68" s="6" t="s">
        <v>22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 t="s">
        <v>235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 t="s">
        <v>22</v>
      </c>
      <c r="BX68" s="6">
        <v>1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 t="s">
        <v>22</v>
      </c>
      <c r="DB68" s="6" t="s">
        <v>218</v>
      </c>
      <c r="DC68" s="6" t="s">
        <v>290</v>
      </c>
      <c r="DD68" s="6">
        <v>35</v>
      </c>
      <c r="DE68" s="6" t="s">
        <v>443</v>
      </c>
      <c r="DF68" s="6" t="s">
        <v>444</v>
      </c>
      <c r="DG68" s="6" t="s">
        <v>222</v>
      </c>
      <c r="DH68" s="6" t="s">
        <v>22</v>
      </c>
      <c r="DI68" s="6">
        <v>8</v>
      </c>
      <c r="DJ68" s="6">
        <v>20</v>
      </c>
      <c r="DK68" s="6">
        <v>15</v>
      </c>
      <c r="DL68" s="6">
        <v>1</v>
      </c>
      <c r="DM68" s="6">
        <v>1</v>
      </c>
      <c r="DN68" s="6">
        <v>1</v>
      </c>
      <c r="DO68" s="6">
        <v>1</v>
      </c>
      <c r="DP68" s="6">
        <v>1</v>
      </c>
      <c r="DQ68" s="6">
        <v>1</v>
      </c>
      <c r="DR68" s="6">
        <v>1</v>
      </c>
      <c r="DS68" s="6">
        <v>1</v>
      </c>
      <c r="DT68" s="6">
        <v>1</v>
      </c>
      <c r="DU68" s="6">
        <v>1</v>
      </c>
      <c r="DV68" s="6">
        <v>1</v>
      </c>
      <c r="DW68" s="6">
        <v>1</v>
      </c>
      <c r="DX68" s="6">
        <v>1</v>
      </c>
      <c r="DY68" s="6">
        <v>0</v>
      </c>
      <c r="DZ68" s="6">
        <v>0</v>
      </c>
      <c r="EA68" s="6">
        <v>0</v>
      </c>
      <c r="EB68" s="6">
        <v>0</v>
      </c>
      <c r="EC68" s="6">
        <v>1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 t="s">
        <v>223</v>
      </c>
      <c r="EK68" s="6" t="s">
        <v>222</v>
      </c>
      <c r="EL68" s="6" t="s">
        <v>22</v>
      </c>
      <c r="EM68" s="6" t="s">
        <v>22</v>
      </c>
      <c r="EN68" s="6" t="s">
        <v>22</v>
      </c>
      <c r="EO68" s="6" t="s">
        <v>22</v>
      </c>
      <c r="EP68" s="6" t="s">
        <v>22</v>
      </c>
      <c r="EQ68" s="6" t="s">
        <v>22</v>
      </c>
      <c r="ER68" s="6" t="s">
        <v>22</v>
      </c>
      <c r="ES68" s="6" t="s">
        <v>22</v>
      </c>
      <c r="ET68" s="6" t="s">
        <v>22</v>
      </c>
      <c r="EU68" s="6" t="s">
        <v>22</v>
      </c>
      <c r="EV68" s="6" t="s">
        <v>22</v>
      </c>
      <c r="EW68" s="6" t="s">
        <v>22</v>
      </c>
      <c r="EX68" s="6" t="s">
        <v>22</v>
      </c>
      <c r="EY68" s="6" t="s">
        <v>22</v>
      </c>
      <c r="EZ68" s="6" t="s">
        <v>22</v>
      </c>
      <c r="FA68" s="6" t="s">
        <v>22</v>
      </c>
      <c r="FB68" s="6" t="s">
        <v>22</v>
      </c>
      <c r="FC68" s="6" t="s">
        <v>22</v>
      </c>
      <c r="FD68" s="6" t="s">
        <v>222</v>
      </c>
      <c r="FE68" s="6" t="s">
        <v>22</v>
      </c>
      <c r="FF68" s="6" t="s">
        <v>22</v>
      </c>
      <c r="FG68" s="6" t="s">
        <v>22</v>
      </c>
      <c r="FH68" s="6" t="s">
        <v>22</v>
      </c>
      <c r="FI68" s="6" t="s">
        <v>22</v>
      </c>
      <c r="FJ68" s="6" t="s">
        <v>22</v>
      </c>
      <c r="FK68" s="6">
        <v>0</v>
      </c>
      <c r="FL68" s="6">
        <v>0</v>
      </c>
      <c r="FM68" s="6">
        <v>0</v>
      </c>
      <c r="FN68" s="6">
        <v>0</v>
      </c>
      <c r="FO68" s="6">
        <v>0</v>
      </c>
      <c r="FP68" s="6">
        <v>0</v>
      </c>
      <c r="FQ68" s="6" t="s">
        <v>22</v>
      </c>
      <c r="FR68" s="6">
        <v>0</v>
      </c>
      <c r="FS68" s="6">
        <v>0</v>
      </c>
      <c r="FT68" s="6">
        <v>2</v>
      </c>
      <c r="FU68" s="6">
        <v>0</v>
      </c>
      <c r="FV68" s="6" t="s">
        <v>223</v>
      </c>
      <c r="FW68" s="6" t="s">
        <v>223</v>
      </c>
      <c r="FX68" s="6" t="s">
        <v>258</v>
      </c>
      <c r="FY68" s="6" t="s">
        <v>22</v>
      </c>
      <c r="FZ68" s="6" t="s">
        <v>22</v>
      </c>
      <c r="GA68" s="6" t="s">
        <v>22</v>
      </c>
      <c r="GB68" s="6" t="s">
        <v>22</v>
      </c>
      <c r="GC68" s="6" t="s">
        <v>258</v>
      </c>
      <c r="GD68" s="6" t="s">
        <v>259</v>
      </c>
      <c r="GE68" s="6" t="s">
        <v>22</v>
      </c>
      <c r="GF68" s="6" t="s">
        <v>22</v>
      </c>
      <c r="GG68" s="6" t="s">
        <v>260</v>
      </c>
      <c r="GH68" s="6" t="s">
        <v>235</v>
      </c>
      <c r="GI68" s="6" t="s">
        <v>22</v>
      </c>
      <c r="GJ68" s="6" t="s">
        <v>22</v>
      </c>
      <c r="GK68" s="6" t="s">
        <v>374</v>
      </c>
      <c r="GL68" s="6" t="s">
        <v>22</v>
      </c>
      <c r="GM68" s="6" t="s">
        <v>222</v>
      </c>
      <c r="GN68" s="6" t="s">
        <v>22</v>
      </c>
      <c r="GO68" s="6" t="s">
        <v>22</v>
      </c>
      <c r="GP68" s="6" t="s">
        <v>261</v>
      </c>
      <c r="GQ68" s="6">
        <v>1</v>
      </c>
      <c r="GR68" s="6">
        <v>1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103" t="s">
        <v>270</v>
      </c>
    </row>
    <row r="69" spans="1:206">
      <c r="A69" s="102" t="s">
        <v>207</v>
      </c>
      <c r="B69" s="6">
        <v>69</v>
      </c>
      <c r="C69" s="6" t="s">
        <v>317</v>
      </c>
      <c r="D69" s="6" t="s">
        <v>320</v>
      </c>
      <c r="E69" s="100">
        <v>44091</v>
      </c>
      <c r="F69" s="6" t="s">
        <v>3890</v>
      </c>
      <c r="G69" s="6">
        <v>0</v>
      </c>
      <c r="H69" s="6" t="s">
        <v>22</v>
      </c>
      <c r="I69" s="6" t="s">
        <v>22</v>
      </c>
      <c r="J69" s="6" t="s">
        <v>22</v>
      </c>
      <c r="K69" s="6" t="s">
        <v>22</v>
      </c>
      <c r="L69" s="6" t="s">
        <v>22</v>
      </c>
      <c r="M69" s="6" t="s">
        <v>22</v>
      </c>
      <c r="N69" s="6" t="s">
        <v>321</v>
      </c>
      <c r="O69" s="7">
        <v>42</v>
      </c>
      <c r="P69" s="6">
        <v>50.472999999999999</v>
      </c>
      <c r="Q69" s="6">
        <f t="shared" si="2"/>
        <v>42.841216666666668</v>
      </c>
      <c r="R69" s="6" t="s">
        <v>22</v>
      </c>
      <c r="S69" s="6" t="s">
        <v>322</v>
      </c>
      <c r="T69" s="6">
        <v>9</v>
      </c>
      <c r="U69" s="6">
        <v>29.024999999999999</v>
      </c>
      <c r="V69" s="6">
        <f t="shared" si="3"/>
        <v>9.4837500000000006</v>
      </c>
      <c r="W69" s="6" t="s">
        <v>39</v>
      </c>
      <c r="X69" s="6">
        <v>2.5</v>
      </c>
      <c r="Y69" s="6">
        <v>1</v>
      </c>
      <c r="Z69" s="101">
        <v>0.29166666666666669</v>
      </c>
      <c r="AA69" s="101">
        <v>0.43055555555555558</v>
      </c>
      <c r="AB69" s="101">
        <v>0.41666666666666669</v>
      </c>
      <c r="AC69" s="101">
        <f>(Tableau2[[#This Row],[heure_enq]]-Tableau2[[#This Row],[h_debut]])</f>
        <v>0.1388888888888889</v>
      </c>
      <c r="AD69" s="101">
        <f>Tableau2[[#This Row],[h_fin]]-Tableau2[[#This Row],[h_debut]]</f>
        <v>0.125</v>
      </c>
      <c r="AE69" s="101">
        <v>0.35416666666666669</v>
      </c>
      <c r="AF69" s="101">
        <v>0.52083333333333337</v>
      </c>
      <c r="AG69" s="6" t="s">
        <v>22</v>
      </c>
      <c r="AH69" s="6" t="s">
        <v>234</v>
      </c>
      <c r="AI69" s="6">
        <v>0</v>
      </c>
      <c r="AJ69" s="6" t="s">
        <v>323</v>
      </c>
      <c r="AK69" s="6" t="s">
        <v>289</v>
      </c>
      <c r="AL69" s="6" t="s">
        <v>216</v>
      </c>
      <c r="AM69" s="6">
        <v>1</v>
      </c>
      <c r="AN69" s="6">
        <v>0</v>
      </c>
      <c r="AO69" s="6">
        <v>0</v>
      </c>
      <c r="AP69" s="6">
        <v>0</v>
      </c>
      <c r="AQ69" s="6" t="s">
        <v>22</v>
      </c>
      <c r="AR69" s="6" t="s">
        <v>22</v>
      </c>
      <c r="AS69" s="6" t="s">
        <v>22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 t="s">
        <v>235</v>
      </c>
      <c r="BK69" s="6">
        <v>0</v>
      </c>
      <c r="BL69" s="6">
        <v>1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 t="s">
        <v>217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 t="s">
        <v>22</v>
      </c>
      <c r="DB69" s="6" t="s">
        <v>218</v>
      </c>
      <c r="DC69" s="6" t="s">
        <v>243</v>
      </c>
      <c r="DD69" s="6">
        <v>50</v>
      </c>
      <c r="DE69" s="6" t="s">
        <v>244</v>
      </c>
      <c r="DF69" s="6" t="s">
        <v>245</v>
      </c>
      <c r="DG69" s="6" t="s">
        <v>222</v>
      </c>
      <c r="DH69" s="6" t="s">
        <v>22</v>
      </c>
      <c r="DI69" s="6" t="s">
        <v>22</v>
      </c>
      <c r="DJ69" s="6" t="s">
        <v>22</v>
      </c>
      <c r="DK69" s="6">
        <v>5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1</v>
      </c>
      <c r="DU69" s="6">
        <v>0</v>
      </c>
      <c r="DV69" s="6">
        <v>0</v>
      </c>
      <c r="DW69" s="6">
        <v>0</v>
      </c>
      <c r="DX69" s="6">
        <v>0</v>
      </c>
      <c r="DY69" s="6">
        <v>1</v>
      </c>
      <c r="DZ69" s="6">
        <v>0</v>
      </c>
      <c r="EA69" s="6">
        <v>0</v>
      </c>
      <c r="EB69" s="6">
        <v>0</v>
      </c>
      <c r="EC69" s="6">
        <v>1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 t="s">
        <v>223</v>
      </c>
      <c r="EK69" s="6" t="s">
        <v>222</v>
      </c>
      <c r="EL69" s="6" t="s">
        <v>22</v>
      </c>
      <c r="EM69" s="6" t="s">
        <v>22</v>
      </c>
      <c r="EN69" s="6" t="s">
        <v>22</v>
      </c>
      <c r="EO69" s="6" t="s">
        <v>22</v>
      </c>
      <c r="EP69" s="6" t="s">
        <v>22</v>
      </c>
      <c r="EQ69" s="6" t="s">
        <v>22</v>
      </c>
      <c r="ER69" s="6" t="s">
        <v>22</v>
      </c>
      <c r="ES69" s="6" t="s">
        <v>22</v>
      </c>
      <c r="ET69" s="6" t="s">
        <v>22</v>
      </c>
      <c r="EU69" s="6" t="s">
        <v>22</v>
      </c>
      <c r="EV69" s="6" t="s">
        <v>22</v>
      </c>
      <c r="EW69" s="6" t="s">
        <v>22</v>
      </c>
      <c r="EX69" s="6" t="s">
        <v>22</v>
      </c>
      <c r="EY69" s="6" t="s">
        <v>22</v>
      </c>
      <c r="EZ69" s="6" t="s">
        <v>22</v>
      </c>
      <c r="FA69" s="6" t="s">
        <v>22</v>
      </c>
      <c r="FB69" s="6" t="s">
        <v>22</v>
      </c>
      <c r="FC69" s="6" t="s">
        <v>22</v>
      </c>
      <c r="FD69" s="6" t="s">
        <v>222</v>
      </c>
      <c r="FE69" s="6" t="s">
        <v>22</v>
      </c>
      <c r="FF69" s="6" t="s">
        <v>22</v>
      </c>
      <c r="FG69" s="6" t="s">
        <v>22</v>
      </c>
      <c r="FH69" s="6" t="s">
        <v>22</v>
      </c>
      <c r="FI69" s="6" t="s">
        <v>22</v>
      </c>
      <c r="FJ69" s="6" t="s">
        <v>22</v>
      </c>
      <c r="FK69" s="6">
        <v>0</v>
      </c>
      <c r="FL69" s="6">
        <v>0</v>
      </c>
      <c r="FM69" s="6">
        <v>0</v>
      </c>
      <c r="FN69" s="6">
        <v>0</v>
      </c>
      <c r="FO69" s="6">
        <v>0</v>
      </c>
      <c r="FP69" s="6">
        <v>0</v>
      </c>
      <c r="FQ69" s="6" t="s">
        <v>22</v>
      </c>
      <c r="FR69" s="6">
        <v>1</v>
      </c>
      <c r="FS69" s="6">
        <v>0</v>
      </c>
      <c r="FT69" s="6">
        <v>0</v>
      </c>
      <c r="FU69" s="6">
        <v>0</v>
      </c>
      <c r="FV69" s="6" t="s">
        <v>222</v>
      </c>
      <c r="FW69" s="6" t="s">
        <v>223</v>
      </c>
      <c r="FX69" s="6" t="s">
        <v>269</v>
      </c>
      <c r="FY69" s="6" t="s">
        <v>22</v>
      </c>
      <c r="FZ69" s="6" t="s">
        <v>22</v>
      </c>
      <c r="GA69" s="6" t="s">
        <v>22</v>
      </c>
      <c r="GB69" s="6" t="s">
        <v>22</v>
      </c>
      <c r="GC69" s="6" t="s">
        <v>269</v>
      </c>
      <c r="GD69" s="6" t="s">
        <v>227</v>
      </c>
      <c r="GE69" s="6" t="s">
        <v>22</v>
      </c>
      <c r="GF69" s="6" t="s">
        <v>22</v>
      </c>
      <c r="GG69" s="6" t="s">
        <v>227</v>
      </c>
      <c r="GH69" s="6" t="s">
        <v>22</v>
      </c>
      <c r="GI69" s="6" t="s">
        <v>22</v>
      </c>
      <c r="GJ69" s="6" t="s">
        <v>22</v>
      </c>
      <c r="GK69" s="6" t="s">
        <v>22</v>
      </c>
      <c r="GL69" s="6" t="s">
        <v>22</v>
      </c>
      <c r="GM69" s="6" t="s">
        <v>22</v>
      </c>
      <c r="GN69" s="6" t="s">
        <v>22</v>
      </c>
      <c r="GO69" s="6" t="s">
        <v>22</v>
      </c>
      <c r="GP69" s="6" t="s">
        <v>228</v>
      </c>
      <c r="GQ69" s="6">
        <v>1</v>
      </c>
      <c r="GR69" s="6">
        <v>1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103" t="s">
        <v>270</v>
      </c>
    </row>
    <row r="70" spans="1:206">
      <c r="A70" s="102" t="s">
        <v>207</v>
      </c>
      <c r="B70" s="6">
        <v>70</v>
      </c>
      <c r="C70" s="6" t="s">
        <v>317</v>
      </c>
      <c r="D70" s="6" t="s">
        <v>605</v>
      </c>
      <c r="E70" s="100">
        <v>44091</v>
      </c>
      <c r="F70" s="6" t="s">
        <v>3890</v>
      </c>
      <c r="G70" s="6">
        <v>0</v>
      </c>
      <c r="H70" s="6" t="s">
        <v>22</v>
      </c>
      <c r="I70" s="6" t="s">
        <v>22</v>
      </c>
      <c r="J70" s="6" t="s">
        <v>22</v>
      </c>
      <c r="K70" s="6" t="s">
        <v>22</v>
      </c>
      <c r="L70" s="6" t="s">
        <v>22</v>
      </c>
      <c r="M70" s="6" t="s">
        <v>22</v>
      </c>
      <c r="N70" s="6" t="s">
        <v>606</v>
      </c>
      <c r="O70" s="7">
        <v>42</v>
      </c>
      <c r="P70" s="6">
        <v>52.853000000000002</v>
      </c>
      <c r="Q70" s="6">
        <f t="shared" si="2"/>
        <v>42.880883333333337</v>
      </c>
      <c r="R70" s="6" t="s">
        <v>22</v>
      </c>
      <c r="S70" s="6" t="s">
        <v>607</v>
      </c>
      <c r="T70" s="6">
        <v>9</v>
      </c>
      <c r="U70" s="6">
        <v>28.675999999999998</v>
      </c>
      <c r="V70" s="6">
        <f t="shared" si="3"/>
        <v>9.4779333333333327</v>
      </c>
      <c r="W70" s="6" t="s">
        <v>39</v>
      </c>
      <c r="X70" s="6">
        <v>2.5</v>
      </c>
      <c r="Y70" s="6">
        <v>2</v>
      </c>
      <c r="Z70" s="101">
        <v>0.29166666666666669</v>
      </c>
      <c r="AA70" s="101">
        <v>0.44097222222222227</v>
      </c>
      <c r="AB70" s="101">
        <v>0.45833333333333331</v>
      </c>
      <c r="AC70" s="101">
        <f>(Tableau2[[#This Row],[heure_enq]]-Tableau2[[#This Row],[h_debut]])</f>
        <v>0.14930555555555558</v>
      </c>
      <c r="AD70" s="101">
        <f>Tableau2[[#This Row],[h_fin]]-Tableau2[[#This Row],[h_debut]]</f>
        <v>0.16666666666666663</v>
      </c>
      <c r="AE70" s="101">
        <v>0.35416666666666669</v>
      </c>
      <c r="AF70" s="101">
        <v>0.52083333333333337</v>
      </c>
      <c r="AG70" s="6" t="s">
        <v>22</v>
      </c>
      <c r="AH70" s="6" t="s">
        <v>234</v>
      </c>
      <c r="AI70" s="6">
        <v>0</v>
      </c>
      <c r="AJ70" s="6" t="s">
        <v>274</v>
      </c>
      <c r="AK70" s="6" t="s">
        <v>275</v>
      </c>
      <c r="AL70" s="6" t="s">
        <v>419</v>
      </c>
      <c r="AM70" s="6">
        <v>1</v>
      </c>
      <c r="AN70" s="6">
        <v>0</v>
      </c>
      <c r="AO70" s="6">
        <v>0</v>
      </c>
      <c r="AP70" s="6">
        <v>0</v>
      </c>
      <c r="AQ70" s="6" t="s">
        <v>22</v>
      </c>
      <c r="AR70" s="6" t="s">
        <v>22</v>
      </c>
      <c r="AS70" s="6" t="s">
        <v>22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 t="s">
        <v>235</v>
      </c>
      <c r="BK70" s="6">
        <v>0</v>
      </c>
      <c r="BL70" s="6">
        <v>0</v>
      </c>
      <c r="BM70" s="6">
        <v>1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 t="s">
        <v>217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 t="s">
        <v>22</v>
      </c>
      <c r="DB70" s="6" t="s">
        <v>218</v>
      </c>
      <c r="DC70" s="6" t="s">
        <v>243</v>
      </c>
      <c r="DD70" s="6">
        <v>50</v>
      </c>
      <c r="DE70" s="6" t="s">
        <v>244</v>
      </c>
      <c r="DF70" s="6" t="s">
        <v>245</v>
      </c>
      <c r="DG70" s="6" t="s">
        <v>222</v>
      </c>
      <c r="DH70" s="6" t="s">
        <v>22</v>
      </c>
      <c r="DI70" s="6">
        <v>5</v>
      </c>
      <c r="DJ70" s="6">
        <v>60</v>
      </c>
      <c r="DK70" s="6">
        <v>15</v>
      </c>
      <c r="DL70" s="6">
        <v>0</v>
      </c>
      <c r="DM70" s="6">
        <v>0</v>
      </c>
      <c r="DN70" s="6">
        <v>0</v>
      </c>
      <c r="DO70" s="6">
        <v>1</v>
      </c>
      <c r="DP70" s="6">
        <v>1</v>
      </c>
      <c r="DQ70" s="6">
        <v>1</v>
      </c>
      <c r="DR70" s="6">
        <v>0</v>
      </c>
      <c r="DS70" s="6">
        <v>0</v>
      </c>
      <c r="DT70" s="6">
        <v>1</v>
      </c>
      <c r="DU70" s="6">
        <v>1</v>
      </c>
      <c r="DV70" s="6">
        <v>1</v>
      </c>
      <c r="DW70" s="6">
        <v>0</v>
      </c>
      <c r="DX70" s="6">
        <v>1</v>
      </c>
      <c r="DY70" s="6">
        <v>0</v>
      </c>
      <c r="DZ70" s="6">
        <v>0</v>
      </c>
      <c r="EA70" s="6">
        <v>0</v>
      </c>
      <c r="EB70" s="6">
        <v>0</v>
      </c>
      <c r="EC70" s="6">
        <v>1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 t="s">
        <v>223</v>
      </c>
      <c r="EK70" s="6" t="s">
        <v>222</v>
      </c>
      <c r="EL70" s="6" t="s">
        <v>22</v>
      </c>
      <c r="EM70" s="6" t="s">
        <v>22</v>
      </c>
      <c r="EN70" s="6" t="s">
        <v>22</v>
      </c>
      <c r="EO70" s="6" t="s">
        <v>22</v>
      </c>
      <c r="EP70" s="6" t="s">
        <v>22</v>
      </c>
      <c r="EQ70" s="6" t="s">
        <v>22</v>
      </c>
      <c r="ER70" s="6" t="s">
        <v>22</v>
      </c>
      <c r="ES70" s="6" t="s">
        <v>22</v>
      </c>
      <c r="ET70" s="6" t="s">
        <v>22</v>
      </c>
      <c r="EU70" s="6" t="s">
        <v>22</v>
      </c>
      <c r="EV70" s="6" t="s">
        <v>22</v>
      </c>
      <c r="EW70" s="6" t="s">
        <v>22</v>
      </c>
      <c r="EX70" s="6" t="s">
        <v>22</v>
      </c>
      <c r="EY70" s="6" t="s">
        <v>22</v>
      </c>
      <c r="EZ70" s="6" t="s">
        <v>22</v>
      </c>
      <c r="FA70" s="6" t="s">
        <v>22</v>
      </c>
      <c r="FB70" s="6" t="s">
        <v>22</v>
      </c>
      <c r="FC70" s="6" t="s">
        <v>22</v>
      </c>
      <c r="FD70" s="6" t="s">
        <v>222</v>
      </c>
      <c r="FE70" s="6" t="s">
        <v>22</v>
      </c>
      <c r="FF70" s="6" t="s">
        <v>22</v>
      </c>
      <c r="FG70" s="6" t="s">
        <v>22</v>
      </c>
      <c r="FH70" s="6" t="s">
        <v>22</v>
      </c>
      <c r="FI70" s="6" t="s">
        <v>22</v>
      </c>
      <c r="FJ70" s="6" t="s">
        <v>22</v>
      </c>
      <c r="FK70" s="6">
        <v>0</v>
      </c>
      <c r="FL70" s="6">
        <v>0</v>
      </c>
      <c r="FM70" s="6">
        <v>0</v>
      </c>
      <c r="FN70" s="6">
        <v>0</v>
      </c>
      <c r="FO70" s="6">
        <v>0</v>
      </c>
      <c r="FP70" s="6">
        <v>0</v>
      </c>
      <c r="FQ70" s="6" t="s">
        <v>22</v>
      </c>
      <c r="FR70" s="6">
        <v>2</v>
      </c>
      <c r="FS70" s="6">
        <v>0</v>
      </c>
      <c r="FT70" s="6">
        <v>0</v>
      </c>
      <c r="FU70" s="6">
        <v>0</v>
      </c>
      <c r="FV70" s="6" t="s">
        <v>223</v>
      </c>
      <c r="FW70" s="6" t="s">
        <v>223</v>
      </c>
      <c r="FX70" s="6" t="s">
        <v>269</v>
      </c>
      <c r="FY70" s="6" t="s">
        <v>22</v>
      </c>
      <c r="FZ70" s="6" t="s">
        <v>22</v>
      </c>
      <c r="GA70" s="6" t="s">
        <v>22</v>
      </c>
      <c r="GB70" s="6" t="s">
        <v>22</v>
      </c>
      <c r="GC70" s="6" t="s">
        <v>269</v>
      </c>
      <c r="GD70" s="6" t="s">
        <v>259</v>
      </c>
      <c r="GE70" s="6" t="s">
        <v>22</v>
      </c>
      <c r="GF70" s="6" t="s">
        <v>22</v>
      </c>
      <c r="GG70" s="6" t="s">
        <v>260</v>
      </c>
      <c r="GH70" s="6" t="s">
        <v>235</v>
      </c>
      <c r="GI70" s="6" t="s">
        <v>22</v>
      </c>
      <c r="GJ70" s="6" t="s">
        <v>22</v>
      </c>
      <c r="GK70" s="6" t="s">
        <v>22</v>
      </c>
      <c r="GL70" s="6" t="s">
        <v>22</v>
      </c>
      <c r="GM70" s="6" t="s">
        <v>222</v>
      </c>
      <c r="GN70" s="6" t="s">
        <v>22</v>
      </c>
      <c r="GO70" s="6" t="s">
        <v>22</v>
      </c>
      <c r="GP70" s="6" t="s">
        <v>261</v>
      </c>
      <c r="GQ70" s="6">
        <v>1</v>
      </c>
      <c r="GR70" s="6">
        <v>1</v>
      </c>
      <c r="GS70" s="6">
        <v>1</v>
      </c>
      <c r="GT70" s="6">
        <v>0</v>
      </c>
      <c r="GU70" s="6">
        <v>0</v>
      </c>
      <c r="GV70" s="6">
        <v>0</v>
      </c>
      <c r="GW70" s="6">
        <v>0</v>
      </c>
      <c r="GX70" s="103" t="s">
        <v>270</v>
      </c>
    </row>
    <row r="71" spans="1:206">
      <c r="A71" s="102" t="s">
        <v>207</v>
      </c>
      <c r="B71" s="6">
        <v>67</v>
      </c>
      <c r="C71" s="6" t="s">
        <v>317</v>
      </c>
      <c r="D71" s="6" t="s">
        <v>3599</v>
      </c>
      <c r="E71" s="100">
        <v>44091</v>
      </c>
      <c r="F71" s="6" t="s">
        <v>3890</v>
      </c>
      <c r="G71" s="6">
        <v>0</v>
      </c>
      <c r="H71" s="6" t="s">
        <v>22</v>
      </c>
      <c r="I71" s="6" t="s">
        <v>22</v>
      </c>
      <c r="J71" s="6" t="s">
        <v>22</v>
      </c>
      <c r="K71" s="6" t="s">
        <v>22</v>
      </c>
      <c r="L71" s="6" t="s">
        <v>22</v>
      </c>
      <c r="M71" s="6" t="s">
        <v>22</v>
      </c>
      <c r="N71" s="6" t="s">
        <v>318</v>
      </c>
      <c r="O71" s="7">
        <v>42</v>
      </c>
      <c r="P71" s="6">
        <v>49.496000000000002</v>
      </c>
      <c r="Q71" s="6">
        <f t="shared" si="2"/>
        <v>42.824933333333334</v>
      </c>
      <c r="R71" s="6" t="s">
        <v>22</v>
      </c>
      <c r="S71" s="6" t="s">
        <v>319</v>
      </c>
      <c r="T71" s="6">
        <v>9</v>
      </c>
      <c r="U71" s="6">
        <v>29.184999999999999</v>
      </c>
      <c r="V71" s="6">
        <f t="shared" si="3"/>
        <v>9.4864166666666669</v>
      </c>
      <c r="W71" s="6" t="s">
        <v>39</v>
      </c>
      <c r="X71" s="6">
        <v>2.5</v>
      </c>
      <c r="Y71" s="6">
        <v>2</v>
      </c>
      <c r="Z71" s="101">
        <v>0.375</v>
      </c>
      <c r="AA71" s="101">
        <v>0.40625</v>
      </c>
      <c r="AB71" s="101">
        <v>0.45833333333333331</v>
      </c>
      <c r="AC71" s="101">
        <f>(Tableau2[[#This Row],[heure_enq]]-Tableau2[[#This Row],[h_debut]])</f>
        <v>3.125E-2</v>
      </c>
      <c r="AD71" s="101">
        <f>Tableau2[[#This Row],[h_fin]]-Tableau2[[#This Row],[h_debut]]</f>
        <v>8.3333333333333315E-2</v>
      </c>
      <c r="AE71" s="101">
        <v>0.35416666666666669</v>
      </c>
      <c r="AF71" s="101">
        <v>0.52083333333333337</v>
      </c>
      <c r="AG71" s="6" t="s">
        <v>22</v>
      </c>
      <c r="AH71" s="6" t="s">
        <v>234</v>
      </c>
      <c r="AI71" s="6">
        <v>0</v>
      </c>
      <c r="AJ71" s="6" t="s">
        <v>305</v>
      </c>
      <c r="AK71" s="6" t="s">
        <v>306</v>
      </c>
      <c r="AL71" s="6" t="s">
        <v>216</v>
      </c>
      <c r="AM71" s="6">
        <v>1</v>
      </c>
      <c r="AN71" s="6">
        <v>0</v>
      </c>
      <c r="AO71" s="6">
        <v>0</v>
      </c>
      <c r="AP71" s="6">
        <v>0</v>
      </c>
      <c r="AQ71" s="6" t="s">
        <v>22</v>
      </c>
      <c r="AR71" s="6" t="s">
        <v>22</v>
      </c>
      <c r="AS71" s="6" t="s">
        <v>22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1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 t="s">
        <v>235</v>
      </c>
      <c r="BK71" s="6">
        <v>0</v>
      </c>
      <c r="BL71" s="6">
        <v>0</v>
      </c>
      <c r="BM71" s="6">
        <v>1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 t="s">
        <v>217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 t="s">
        <v>22</v>
      </c>
      <c r="DB71" s="6" t="s">
        <v>218</v>
      </c>
      <c r="DC71" s="6" t="s">
        <v>243</v>
      </c>
      <c r="DD71" s="6">
        <v>50</v>
      </c>
      <c r="DE71" s="6" t="s">
        <v>244</v>
      </c>
      <c r="DF71" s="6" t="s">
        <v>245</v>
      </c>
      <c r="DG71" s="6" t="s">
        <v>222</v>
      </c>
      <c r="DH71" s="6" t="s">
        <v>22</v>
      </c>
      <c r="DI71" s="6">
        <v>12</v>
      </c>
      <c r="DJ71" s="6" t="s">
        <v>22</v>
      </c>
      <c r="DK71" s="6">
        <v>5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1</v>
      </c>
      <c r="DU71" s="6">
        <v>0</v>
      </c>
      <c r="DV71" s="6">
        <v>0</v>
      </c>
      <c r="DW71" s="6">
        <v>0</v>
      </c>
      <c r="DX71" s="6">
        <v>0</v>
      </c>
      <c r="DY71" s="6">
        <v>1</v>
      </c>
      <c r="DZ71" s="6">
        <v>0</v>
      </c>
      <c r="EA71" s="6">
        <v>0</v>
      </c>
      <c r="EB71" s="6">
        <v>0</v>
      </c>
      <c r="EC71" s="6">
        <v>1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 t="s">
        <v>223</v>
      </c>
      <c r="EK71" s="6" t="s">
        <v>222</v>
      </c>
      <c r="EL71" s="6" t="s">
        <v>22</v>
      </c>
      <c r="EM71" s="6" t="s">
        <v>22</v>
      </c>
      <c r="EN71" s="6" t="s">
        <v>22</v>
      </c>
      <c r="EO71" s="6" t="s">
        <v>22</v>
      </c>
      <c r="EP71" s="6" t="s">
        <v>22</v>
      </c>
      <c r="EQ71" s="6" t="s">
        <v>22</v>
      </c>
      <c r="ER71" s="6" t="s">
        <v>22</v>
      </c>
      <c r="ES71" s="6" t="s">
        <v>22</v>
      </c>
      <c r="ET71" s="6" t="s">
        <v>22</v>
      </c>
      <c r="EU71" s="6" t="s">
        <v>22</v>
      </c>
      <c r="EV71" s="6" t="s">
        <v>22</v>
      </c>
      <c r="EW71" s="6" t="s">
        <v>22</v>
      </c>
      <c r="EX71" s="6" t="s">
        <v>22</v>
      </c>
      <c r="EY71" s="6" t="s">
        <v>22</v>
      </c>
      <c r="EZ71" s="6" t="s">
        <v>22</v>
      </c>
      <c r="FA71" s="6" t="s">
        <v>22</v>
      </c>
      <c r="FB71" s="6" t="s">
        <v>22</v>
      </c>
      <c r="FC71" s="6" t="s">
        <v>22</v>
      </c>
      <c r="FD71" s="6" t="s">
        <v>222</v>
      </c>
      <c r="FE71" s="6" t="s">
        <v>22</v>
      </c>
      <c r="FF71" s="6" t="s">
        <v>22</v>
      </c>
      <c r="FG71" s="6" t="s">
        <v>22</v>
      </c>
      <c r="FH71" s="6" t="s">
        <v>22</v>
      </c>
      <c r="FI71" s="6" t="s">
        <v>22</v>
      </c>
      <c r="FJ71" s="6" t="s">
        <v>22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 t="s">
        <v>22</v>
      </c>
      <c r="FR71" s="6">
        <v>1</v>
      </c>
      <c r="FS71" s="6">
        <v>0</v>
      </c>
      <c r="FT71" s="6">
        <v>0</v>
      </c>
      <c r="FU71" s="6">
        <v>0</v>
      </c>
      <c r="FV71" s="6" t="s">
        <v>222</v>
      </c>
      <c r="FW71" s="6" t="s">
        <v>222</v>
      </c>
      <c r="FX71" s="6" t="s">
        <v>224</v>
      </c>
      <c r="FY71" s="6" t="s">
        <v>22</v>
      </c>
      <c r="FZ71" s="6" t="s">
        <v>22</v>
      </c>
      <c r="GA71" s="6" t="s">
        <v>22</v>
      </c>
      <c r="GB71" s="6" t="s">
        <v>22</v>
      </c>
      <c r="GC71" s="6" t="s">
        <v>224</v>
      </c>
      <c r="GD71" s="6" t="s">
        <v>227</v>
      </c>
      <c r="GE71" s="6" t="s">
        <v>22</v>
      </c>
      <c r="GF71" s="6" t="s">
        <v>22</v>
      </c>
      <c r="GG71" s="6" t="s">
        <v>227</v>
      </c>
      <c r="GH71" s="6" t="s">
        <v>22</v>
      </c>
      <c r="GI71" s="6" t="s">
        <v>22</v>
      </c>
      <c r="GJ71" s="6" t="s">
        <v>22</v>
      </c>
      <c r="GK71" s="6" t="s">
        <v>22</v>
      </c>
      <c r="GL71" s="6" t="s">
        <v>22</v>
      </c>
      <c r="GM71" s="6" t="s">
        <v>22</v>
      </c>
      <c r="GN71" s="6" t="s">
        <v>22</v>
      </c>
      <c r="GO71" s="6" t="s">
        <v>22</v>
      </c>
      <c r="GP71" s="6" t="s">
        <v>227</v>
      </c>
      <c r="GQ71" s="6">
        <v>1</v>
      </c>
      <c r="GR71" s="6">
        <v>1</v>
      </c>
      <c r="GS71" s="6">
        <v>0</v>
      </c>
      <c r="GT71" s="6">
        <v>0</v>
      </c>
      <c r="GU71" s="6">
        <v>1</v>
      </c>
      <c r="GV71" s="6">
        <v>0</v>
      </c>
      <c r="GW71" s="6">
        <v>0</v>
      </c>
      <c r="GX71" s="103" t="s">
        <v>270</v>
      </c>
    </row>
    <row r="72" spans="1:206">
      <c r="A72" s="102" t="s">
        <v>207</v>
      </c>
      <c r="B72" s="6">
        <v>71</v>
      </c>
      <c r="C72" s="6" t="s">
        <v>324</v>
      </c>
      <c r="D72" s="6" t="s">
        <v>608</v>
      </c>
      <c r="E72" s="100">
        <v>44092</v>
      </c>
      <c r="F72" s="6" t="s">
        <v>3890</v>
      </c>
      <c r="G72" s="6">
        <v>0</v>
      </c>
      <c r="H72" s="6" t="s">
        <v>22</v>
      </c>
      <c r="I72" s="6" t="s">
        <v>22</v>
      </c>
      <c r="J72" s="6" t="s">
        <v>22</v>
      </c>
      <c r="K72" s="6" t="s">
        <v>22</v>
      </c>
      <c r="L72" s="6" t="s">
        <v>22</v>
      </c>
      <c r="M72" s="6" t="s">
        <v>22</v>
      </c>
      <c r="N72" s="6" t="s">
        <v>609</v>
      </c>
      <c r="O72" s="7">
        <v>42</v>
      </c>
      <c r="P72" s="6">
        <v>52.238</v>
      </c>
      <c r="Q72" s="6">
        <f t="shared" si="2"/>
        <v>42.87063333333333</v>
      </c>
      <c r="R72" s="6" t="s">
        <v>22</v>
      </c>
      <c r="S72" s="6" t="s">
        <v>286</v>
      </c>
      <c r="T72" s="6">
        <v>9</v>
      </c>
      <c r="U72" s="6">
        <v>28.728000000000002</v>
      </c>
      <c r="V72" s="6">
        <f t="shared" si="3"/>
        <v>9.4787999999999997</v>
      </c>
      <c r="W72" s="6" t="s">
        <v>39</v>
      </c>
      <c r="X72" s="6">
        <v>2.5</v>
      </c>
      <c r="Y72" s="6">
        <v>1</v>
      </c>
      <c r="Z72" s="101">
        <v>0.29166666666666669</v>
      </c>
      <c r="AA72" s="101">
        <v>0.34375</v>
      </c>
      <c r="AB72" s="101">
        <v>0.45833333333333331</v>
      </c>
      <c r="AC72" s="101">
        <f>(Tableau2[[#This Row],[heure_enq]]-Tableau2[[#This Row],[h_debut]])</f>
        <v>5.2083333333333315E-2</v>
      </c>
      <c r="AD72" s="101">
        <f>Tableau2[[#This Row],[h_fin]]-Tableau2[[#This Row],[h_debut]]</f>
        <v>0.16666666666666663</v>
      </c>
      <c r="AE72" s="101">
        <v>0.29166666666666669</v>
      </c>
      <c r="AF72" s="101">
        <v>0.54166666666666663</v>
      </c>
      <c r="AG72" s="6" t="s">
        <v>22</v>
      </c>
      <c r="AH72" s="6" t="s">
        <v>234</v>
      </c>
      <c r="AI72" s="6">
        <v>0</v>
      </c>
      <c r="AJ72" s="6" t="s">
        <v>323</v>
      </c>
      <c r="AK72" s="6" t="s">
        <v>289</v>
      </c>
      <c r="AL72" s="6" t="s">
        <v>419</v>
      </c>
      <c r="AM72" s="6">
        <v>1</v>
      </c>
      <c r="AN72" s="6">
        <v>0</v>
      </c>
      <c r="AO72" s="6">
        <v>0</v>
      </c>
      <c r="AP72" s="6">
        <v>0</v>
      </c>
      <c r="AQ72" s="6" t="s">
        <v>22</v>
      </c>
      <c r="AR72" s="6" t="s">
        <v>22</v>
      </c>
      <c r="AS72" s="6" t="s">
        <v>22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 t="s">
        <v>235</v>
      </c>
      <c r="BK72" s="6">
        <v>0</v>
      </c>
      <c r="BL72" s="6">
        <v>1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 t="s">
        <v>217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 t="s">
        <v>22</v>
      </c>
      <c r="DB72" s="6" t="s">
        <v>218</v>
      </c>
      <c r="DC72" s="6" t="s">
        <v>290</v>
      </c>
      <c r="DD72" s="6">
        <v>35</v>
      </c>
      <c r="DE72" s="6" t="s">
        <v>220</v>
      </c>
      <c r="DF72" s="6" t="s">
        <v>610</v>
      </c>
      <c r="DG72" s="6" t="s">
        <v>222</v>
      </c>
      <c r="DH72" s="6" t="s">
        <v>22</v>
      </c>
      <c r="DI72" s="6">
        <v>10</v>
      </c>
      <c r="DJ72" s="6">
        <v>20</v>
      </c>
      <c r="DK72" s="6">
        <v>15</v>
      </c>
      <c r="DL72" s="6">
        <v>0</v>
      </c>
      <c r="DM72" s="6">
        <v>0</v>
      </c>
      <c r="DN72" s="6">
        <v>0</v>
      </c>
      <c r="DO72" s="6">
        <v>1</v>
      </c>
      <c r="DP72" s="6">
        <v>1</v>
      </c>
      <c r="DQ72" s="6">
        <v>1</v>
      </c>
      <c r="DR72" s="6">
        <v>0</v>
      </c>
      <c r="DS72" s="6">
        <v>0</v>
      </c>
      <c r="DT72" s="6">
        <v>1</v>
      </c>
      <c r="DU72" s="6">
        <v>1</v>
      </c>
      <c r="DV72" s="6">
        <v>1</v>
      </c>
      <c r="DW72" s="6">
        <v>1</v>
      </c>
      <c r="DX72" s="6">
        <v>1</v>
      </c>
      <c r="DY72" s="6">
        <v>0</v>
      </c>
      <c r="DZ72" s="6">
        <v>0</v>
      </c>
      <c r="EA72" s="6">
        <v>0</v>
      </c>
      <c r="EB72" s="6">
        <v>0</v>
      </c>
      <c r="EC72" s="6">
        <v>1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 t="s">
        <v>223</v>
      </c>
      <c r="EK72" s="6" t="s">
        <v>222</v>
      </c>
      <c r="EL72" s="6" t="s">
        <v>22</v>
      </c>
      <c r="EM72" s="6" t="s">
        <v>22</v>
      </c>
      <c r="EN72" s="6" t="s">
        <v>22</v>
      </c>
      <c r="EO72" s="6" t="s">
        <v>22</v>
      </c>
      <c r="EP72" s="6" t="s">
        <v>22</v>
      </c>
      <c r="EQ72" s="6" t="s">
        <v>22</v>
      </c>
      <c r="ER72" s="6" t="s">
        <v>22</v>
      </c>
      <c r="ES72" s="6" t="s">
        <v>22</v>
      </c>
      <c r="ET72" s="6" t="s">
        <v>22</v>
      </c>
      <c r="EU72" s="6" t="s">
        <v>22</v>
      </c>
      <c r="EV72" s="6" t="s">
        <v>22</v>
      </c>
      <c r="EW72" s="6" t="s">
        <v>22</v>
      </c>
      <c r="EX72" s="6" t="s">
        <v>22</v>
      </c>
      <c r="EY72" s="6" t="s">
        <v>22</v>
      </c>
      <c r="EZ72" s="6" t="s">
        <v>22</v>
      </c>
      <c r="FA72" s="6" t="s">
        <v>22</v>
      </c>
      <c r="FB72" s="6" t="s">
        <v>22</v>
      </c>
      <c r="FC72" s="6" t="s">
        <v>22</v>
      </c>
      <c r="FD72" s="6" t="s">
        <v>222</v>
      </c>
      <c r="FE72" s="6" t="s">
        <v>22</v>
      </c>
      <c r="FF72" s="6" t="s">
        <v>22</v>
      </c>
      <c r="FG72" s="6" t="s">
        <v>22</v>
      </c>
      <c r="FH72" s="6" t="s">
        <v>22</v>
      </c>
      <c r="FI72" s="6" t="s">
        <v>22</v>
      </c>
      <c r="FJ72" s="6" t="s">
        <v>22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 t="s">
        <v>22</v>
      </c>
      <c r="FR72" s="6">
        <v>2</v>
      </c>
      <c r="FS72" s="6">
        <v>0</v>
      </c>
      <c r="FT72" s="6">
        <v>0</v>
      </c>
      <c r="FU72" s="6">
        <v>0</v>
      </c>
      <c r="FV72" s="6" t="s">
        <v>223</v>
      </c>
      <c r="FW72" s="6" t="s">
        <v>223</v>
      </c>
      <c r="FX72" s="6" t="s">
        <v>258</v>
      </c>
      <c r="FY72" s="6" t="s">
        <v>22</v>
      </c>
      <c r="FZ72" s="6" t="s">
        <v>22</v>
      </c>
      <c r="GA72" s="6" t="s">
        <v>22</v>
      </c>
      <c r="GB72" s="6" t="s">
        <v>22</v>
      </c>
      <c r="GC72" s="6" t="s">
        <v>258</v>
      </c>
      <c r="GD72" s="6" t="s">
        <v>259</v>
      </c>
      <c r="GE72" s="6" t="s">
        <v>22</v>
      </c>
      <c r="GF72" s="6" t="s">
        <v>22</v>
      </c>
      <c r="GG72" s="6" t="s">
        <v>260</v>
      </c>
      <c r="GH72" s="6" t="s">
        <v>235</v>
      </c>
      <c r="GI72" s="6" t="s">
        <v>22</v>
      </c>
      <c r="GJ72" s="6" t="s">
        <v>22</v>
      </c>
      <c r="GK72" s="6" t="s">
        <v>22</v>
      </c>
      <c r="GL72" s="6" t="s">
        <v>22</v>
      </c>
      <c r="GM72" s="6" t="s">
        <v>222</v>
      </c>
      <c r="GN72" s="6" t="s">
        <v>22</v>
      </c>
      <c r="GO72" s="6" t="s">
        <v>22</v>
      </c>
      <c r="GP72" s="6" t="s">
        <v>261</v>
      </c>
      <c r="GQ72" s="6">
        <v>1</v>
      </c>
      <c r="GR72" s="6">
        <v>1</v>
      </c>
      <c r="GS72" s="6">
        <v>0</v>
      </c>
      <c r="GT72" s="6">
        <v>0</v>
      </c>
      <c r="GU72" s="6">
        <v>0</v>
      </c>
      <c r="GV72" s="6">
        <v>0</v>
      </c>
      <c r="GW72" s="6">
        <v>1</v>
      </c>
      <c r="GX72" s="103" t="s">
        <v>270</v>
      </c>
    </row>
    <row r="73" spans="1:206">
      <c r="A73" s="102" t="s">
        <v>207</v>
      </c>
      <c r="B73" s="6">
        <v>72</v>
      </c>
      <c r="C73" s="6" t="s">
        <v>324</v>
      </c>
      <c r="D73" s="6" t="s">
        <v>325</v>
      </c>
      <c r="E73" s="100">
        <v>44092</v>
      </c>
      <c r="F73" s="6" t="s">
        <v>3890</v>
      </c>
      <c r="G73" s="6">
        <v>0</v>
      </c>
      <c r="H73" s="6" t="s">
        <v>22</v>
      </c>
      <c r="I73" s="6" t="s">
        <v>22</v>
      </c>
      <c r="J73" s="6" t="s">
        <v>22</v>
      </c>
      <c r="K73" s="6" t="s">
        <v>22</v>
      </c>
      <c r="L73" s="6" t="s">
        <v>22</v>
      </c>
      <c r="M73" s="6" t="s">
        <v>22</v>
      </c>
      <c r="N73" s="6" t="s">
        <v>326</v>
      </c>
      <c r="O73" s="7">
        <v>42</v>
      </c>
      <c r="P73" s="6">
        <v>55.445999999999998</v>
      </c>
      <c r="Q73" s="6">
        <f t="shared" si="2"/>
        <v>42.924100000000003</v>
      </c>
      <c r="R73" s="6" t="s">
        <v>22</v>
      </c>
      <c r="S73" s="6" t="s">
        <v>327</v>
      </c>
      <c r="T73" s="6">
        <v>9</v>
      </c>
      <c r="U73" s="6">
        <v>28.35</v>
      </c>
      <c r="V73" s="6">
        <f t="shared" si="3"/>
        <v>9.4725000000000001</v>
      </c>
      <c r="W73" s="6" t="s">
        <v>39</v>
      </c>
      <c r="X73" s="6">
        <v>2.5</v>
      </c>
      <c r="Y73" s="6">
        <v>2</v>
      </c>
      <c r="Z73" s="101">
        <v>0.33333333333333331</v>
      </c>
      <c r="AA73" s="101">
        <v>0.36458333333333331</v>
      </c>
      <c r="AB73" s="101">
        <v>0.41666666666666669</v>
      </c>
      <c r="AC73" s="101">
        <f>(Tableau2[[#This Row],[heure_enq]]-Tableau2[[#This Row],[h_debut]])</f>
        <v>3.125E-2</v>
      </c>
      <c r="AD73" s="101">
        <f>Tableau2[[#This Row],[h_fin]]-Tableau2[[#This Row],[h_debut]]</f>
        <v>8.333333333333337E-2</v>
      </c>
      <c r="AE73" s="101">
        <v>0.29166666666666669</v>
      </c>
      <c r="AF73" s="101">
        <v>0.54166666666666663</v>
      </c>
      <c r="AG73" s="6" t="s">
        <v>22</v>
      </c>
      <c r="AH73" s="6" t="s">
        <v>234</v>
      </c>
      <c r="AI73" s="6">
        <v>0</v>
      </c>
      <c r="AJ73" s="6" t="s">
        <v>328</v>
      </c>
      <c r="AK73" s="6" t="s">
        <v>329</v>
      </c>
      <c r="AL73" s="6" t="s">
        <v>216</v>
      </c>
      <c r="AM73" s="6">
        <v>1</v>
      </c>
      <c r="AN73" s="6">
        <v>0</v>
      </c>
      <c r="AO73" s="6">
        <v>0</v>
      </c>
      <c r="AP73" s="6">
        <v>0</v>
      </c>
      <c r="AQ73" s="6" t="s">
        <v>22</v>
      </c>
      <c r="AR73" s="6" t="s">
        <v>22</v>
      </c>
      <c r="AS73" s="6" t="s">
        <v>22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 t="s">
        <v>235</v>
      </c>
      <c r="BK73" s="6">
        <v>0</v>
      </c>
      <c r="BL73" s="6">
        <v>1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 t="s">
        <v>217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 t="s">
        <v>22</v>
      </c>
      <c r="DB73" s="6" t="s">
        <v>218</v>
      </c>
      <c r="DC73" s="6" t="s">
        <v>290</v>
      </c>
      <c r="DD73" s="6">
        <v>35</v>
      </c>
      <c r="DE73" s="6" t="s">
        <v>220</v>
      </c>
      <c r="DF73" s="6" t="s">
        <v>330</v>
      </c>
      <c r="DG73" s="6" t="s">
        <v>222</v>
      </c>
      <c r="DH73" s="6" t="s">
        <v>22</v>
      </c>
      <c r="DI73" s="6">
        <v>5</v>
      </c>
      <c r="DJ73" s="6" t="s">
        <v>22</v>
      </c>
      <c r="DK73" s="6">
        <v>5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1</v>
      </c>
      <c r="DU73" s="6">
        <v>0</v>
      </c>
      <c r="DV73" s="6">
        <v>0</v>
      </c>
      <c r="DW73" s="6">
        <v>0</v>
      </c>
      <c r="DX73" s="6">
        <v>0</v>
      </c>
      <c r="DY73" s="6">
        <v>1</v>
      </c>
      <c r="DZ73" s="6">
        <v>0</v>
      </c>
      <c r="EA73" s="6">
        <v>0</v>
      </c>
      <c r="EB73" s="6">
        <v>0</v>
      </c>
      <c r="EC73" s="6">
        <v>1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 t="s">
        <v>223</v>
      </c>
      <c r="EK73" s="6" t="s">
        <v>222</v>
      </c>
      <c r="EL73" s="6" t="s">
        <v>22</v>
      </c>
      <c r="EM73" s="6" t="s">
        <v>22</v>
      </c>
      <c r="EN73" s="6" t="s">
        <v>22</v>
      </c>
      <c r="EO73" s="6" t="s">
        <v>22</v>
      </c>
      <c r="EP73" s="6" t="s">
        <v>22</v>
      </c>
      <c r="EQ73" s="6" t="s">
        <v>22</v>
      </c>
      <c r="ER73" s="6" t="s">
        <v>22</v>
      </c>
      <c r="ES73" s="6" t="s">
        <v>22</v>
      </c>
      <c r="ET73" s="6" t="s">
        <v>22</v>
      </c>
      <c r="EU73" s="6" t="s">
        <v>22</v>
      </c>
      <c r="EV73" s="6" t="s">
        <v>22</v>
      </c>
      <c r="EW73" s="6" t="s">
        <v>22</v>
      </c>
      <c r="EX73" s="6" t="s">
        <v>22</v>
      </c>
      <c r="EY73" s="6" t="s">
        <v>22</v>
      </c>
      <c r="EZ73" s="6" t="s">
        <v>22</v>
      </c>
      <c r="FA73" s="6" t="s">
        <v>22</v>
      </c>
      <c r="FB73" s="6" t="s">
        <v>22</v>
      </c>
      <c r="FC73" s="6" t="s">
        <v>22</v>
      </c>
      <c r="FD73" s="6" t="s">
        <v>222</v>
      </c>
      <c r="FE73" s="6" t="s">
        <v>22</v>
      </c>
      <c r="FF73" s="6" t="s">
        <v>22</v>
      </c>
      <c r="FG73" s="6" t="s">
        <v>22</v>
      </c>
      <c r="FH73" s="6" t="s">
        <v>22</v>
      </c>
      <c r="FI73" s="6" t="s">
        <v>22</v>
      </c>
      <c r="FJ73" s="6" t="s">
        <v>22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 t="s">
        <v>22</v>
      </c>
      <c r="FR73" s="6">
        <v>1</v>
      </c>
      <c r="FS73" s="6">
        <v>0</v>
      </c>
      <c r="FT73" s="6">
        <v>0</v>
      </c>
      <c r="FU73" s="6">
        <v>0</v>
      </c>
      <c r="FV73" s="6" t="s">
        <v>222</v>
      </c>
      <c r="FW73" s="6" t="s">
        <v>222</v>
      </c>
      <c r="FX73" s="6" t="s">
        <v>269</v>
      </c>
      <c r="FY73" s="6" t="s">
        <v>22</v>
      </c>
      <c r="FZ73" s="6" t="s">
        <v>22</v>
      </c>
      <c r="GA73" s="6" t="s">
        <v>22</v>
      </c>
      <c r="GB73" s="6" t="s">
        <v>22</v>
      </c>
      <c r="GC73" s="6" t="s">
        <v>269</v>
      </c>
      <c r="GD73" s="6" t="s">
        <v>227</v>
      </c>
      <c r="GE73" s="6" t="s">
        <v>22</v>
      </c>
      <c r="GF73" s="6" t="s">
        <v>22</v>
      </c>
      <c r="GG73" s="6" t="s">
        <v>227</v>
      </c>
      <c r="GH73" s="6" t="s">
        <v>22</v>
      </c>
      <c r="GI73" s="6" t="s">
        <v>22</v>
      </c>
      <c r="GJ73" s="6" t="s">
        <v>22</v>
      </c>
      <c r="GK73" s="6" t="s">
        <v>22</v>
      </c>
      <c r="GL73" s="6" t="s">
        <v>22</v>
      </c>
      <c r="GM73" s="6" t="s">
        <v>22</v>
      </c>
      <c r="GN73" s="6" t="s">
        <v>22</v>
      </c>
      <c r="GO73" s="6" t="s">
        <v>22</v>
      </c>
      <c r="GP73" s="6" t="s">
        <v>228</v>
      </c>
      <c r="GQ73" s="6">
        <v>1</v>
      </c>
      <c r="GR73" s="6">
        <v>1</v>
      </c>
      <c r="GS73" s="6">
        <v>0</v>
      </c>
      <c r="GT73" s="6">
        <v>0</v>
      </c>
      <c r="GU73" s="6">
        <v>0</v>
      </c>
      <c r="GV73" s="6">
        <v>0</v>
      </c>
      <c r="GW73" s="6">
        <v>1</v>
      </c>
      <c r="GX73" s="103" t="s">
        <v>270</v>
      </c>
    </row>
    <row r="74" spans="1:206">
      <c r="A74" s="102" t="s">
        <v>207</v>
      </c>
      <c r="B74" s="6">
        <v>73</v>
      </c>
      <c r="C74" s="6" t="s">
        <v>324</v>
      </c>
      <c r="D74" s="6" t="s">
        <v>611</v>
      </c>
      <c r="E74" s="100">
        <v>44092</v>
      </c>
      <c r="F74" s="6" t="s">
        <v>3890</v>
      </c>
      <c r="G74" s="6">
        <v>0</v>
      </c>
      <c r="H74" s="6" t="s">
        <v>22</v>
      </c>
      <c r="I74" s="6" t="s">
        <v>22</v>
      </c>
      <c r="J74" s="6" t="s">
        <v>22</v>
      </c>
      <c r="K74" s="6" t="s">
        <v>22</v>
      </c>
      <c r="L74" s="6" t="s">
        <v>22</v>
      </c>
      <c r="M74" s="6" t="s">
        <v>22</v>
      </c>
      <c r="N74" s="6" t="s">
        <v>612</v>
      </c>
      <c r="O74" s="7">
        <v>42</v>
      </c>
      <c r="P74" s="6">
        <v>45.241</v>
      </c>
      <c r="Q74" s="6">
        <f t="shared" si="2"/>
        <v>42.754016666666665</v>
      </c>
      <c r="R74" s="6" t="s">
        <v>22</v>
      </c>
      <c r="S74" s="6" t="s">
        <v>613</v>
      </c>
      <c r="T74" s="6">
        <v>9</v>
      </c>
      <c r="U74" s="6">
        <v>28.058</v>
      </c>
      <c r="V74" s="6">
        <f t="shared" si="3"/>
        <v>9.4676333333333336</v>
      </c>
      <c r="W74" s="6" t="s">
        <v>39</v>
      </c>
      <c r="X74" s="6">
        <v>2.5</v>
      </c>
      <c r="Y74" s="6">
        <v>1</v>
      </c>
      <c r="Z74" s="101">
        <v>0.375</v>
      </c>
      <c r="AA74" s="101">
        <v>0.39583333333333331</v>
      </c>
      <c r="AB74" s="101">
        <v>0.45833333333333331</v>
      </c>
      <c r="AC74" s="101">
        <f>(Tableau2[[#This Row],[heure_enq]]-Tableau2[[#This Row],[h_debut]])</f>
        <v>2.0833333333333315E-2</v>
      </c>
      <c r="AD74" s="101">
        <f>Tableau2[[#This Row],[h_fin]]-Tableau2[[#This Row],[h_debut]]</f>
        <v>8.3333333333333315E-2</v>
      </c>
      <c r="AE74" s="101">
        <v>0.29166666666666669</v>
      </c>
      <c r="AF74" s="101">
        <v>0.54166666666666663</v>
      </c>
      <c r="AG74" s="6" t="s">
        <v>22</v>
      </c>
      <c r="AH74" s="6" t="s">
        <v>234</v>
      </c>
      <c r="AI74" s="6">
        <v>0</v>
      </c>
      <c r="AJ74" s="6" t="s">
        <v>378</v>
      </c>
      <c r="AK74" s="6" t="s">
        <v>379</v>
      </c>
      <c r="AL74" s="6" t="s">
        <v>419</v>
      </c>
      <c r="AM74" s="6">
        <v>1</v>
      </c>
      <c r="AN74" s="6">
        <v>0</v>
      </c>
      <c r="AO74" s="6">
        <v>0</v>
      </c>
      <c r="AP74" s="6">
        <v>0</v>
      </c>
      <c r="AQ74" s="6" t="s">
        <v>22</v>
      </c>
      <c r="AR74" s="6" t="s">
        <v>22</v>
      </c>
      <c r="AS74" s="6" t="s">
        <v>22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1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 t="s">
        <v>235</v>
      </c>
      <c r="BK74" s="6">
        <v>0</v>
      </c>
      <c r="BL74" s="6">
        <v>1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 t="s">
        <v>217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 t="s">
        <v>22</v>
      </c>
      <c r="DB74" s="6" t="s">
        <v>218</v>
      </c>
      <c r="DC74" s="6" t="s">
        <v>243</v>
      </c>
      <c r="DD74" s="6">
        <v>50</v>
      </c>
      <c r="DE74" s="6" t="s">
        <v>244</v>
      </c>
      <c r="DF74" s="6" t="s">
        <v>245</v>
      </c>
      <c r="DG74" s="6" t="s">
        <v>222</v>
      </c>
      <c r="DH74" s="6" t="s">
        <v>22</v>
      </c>
      <c r="DI74" s="6">
        <v>10</v>
      </c>
      <c r="DJ74" s="6">
        <v>60</v>
      </c>
      <c r="DK74" s="6">
        <v>15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1</v>
      </c>
      <c r="DS74" s="6">
        <v>1</v>
      </c>
      <c r="DT74" s="6">
        <v>1</v>
      </c>
      <c r="DU74" s="6">
        <v>1</v>
      </c>
      <c r="DV74" s="6">
        <v>1</v>
      </c>
      <c r="DW74" s="6">
        <v>1</v>
      </c>
      <c r="DX74" s="6">
        <v>1</v>
      </c>
      <c r="DY74" s="6">
        <v>0</v>
      </c>
      <c r="DZ74" s="6">
        <v>0</v>
      </c>
      <c r="EA74" s="6">
        <v>0</v>
      </c>
      <c r="EB74" s="6">
        <v>0</v>
      </c>
      <c r="EC74" s="6">
        <v>1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 t="s">
        <v>223</v>
      </c>
      <c r="EK74" s="6" t="s">
        <v>222</v>
      </c>
      <c r="EL74" s="6" t="s">
        <v>22</v>
      </c>
      <c r="EM74" s="6" t="s">
        <v>22</v>
      </c>
      <c r="EN74" s="6" t="s">
        <v>22</v>
      </c>
      <c r="EO74" s="6" t="s">
        <v>22</v>
      </c>
      <c r="EP74" s="6" t="s">
        <v>22</v>
      </c>
      <c r="EQ74" s="6" t="s">
        <v>22</v>
      </c>
      <c r="ER74" s="6" t="s">
        <v>22</v>
      </c>
      <c r="ES74" s="6" t="s">
        <v>22</v>
      </c>
      <c r="ET74" s="6" t="s">
        <v>22</v>
      </c>
      <c r="EU74" s="6" t="s">
        <v>22</v>
      </c>
      <c r="EV74" s="6" t="s">
        <v>22</v>
      </c>
      <c r="EW74" s="6" t="s">
        <v>22</v>
      </c>
      <c r="EX74" s="6" t="s">
        <v>22</v>
      </c>
      <c r="EY74" s="6" t="s">
        <v>22</v>
      </c>
      <c r="EZ74" s="6" t="s">
        <v>22</v>
      </c>
      <c r="FA74" s="6" t="s">
        <v>22</v>
      </c>
      <c r="FB74" s="6" t="s">
        <v>22</v>
      </c>
      <c r="FC74" s="6" t="s">
        <v>22</v>
      </c>
      <c r="FD74" s="6" t="s">
        <v>222</v>
      </c>
      <c r="FE74" s="6" t="s">
        <v>22</v>
      </c>
      <c r="FF74" s="6" t="s">
        <v>22</v>
      </c>
      <c r="FG74" s="6" t="s">
        <v>22</v>
      </c>
      <c r="FH74" s="6" t="s">
        <v>22</v>
      </c>
      <c r="FI74" s="6" t="s">
        <v>22</v>
      </c>
      <c r="FJ74" s="6" t="s">
        <v>22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 t="s">
        <v>22</v>
      </c>
      <c r="FR74" s="6">
        <v>1</v>
      </c>
      <c r="FS74" s="6">
        <v>0</v>
      </c>
      <c r="FT74" s="6">
        <v>0</v>
      </c>
      <c r="FU74" s="6">
        <v>0</v>
      </c>
      <c r="FV74" s="6" t="s">
        <v>222</v>
      </c>
      <c r="FW74" s="6" t="s">
        <v>223</v>
      </c>
      <c r="FX74" s="6" t="s">
        <v>269</v>
      </c>
      <c r="FY74" s="6" t="s">
        <v>22</v>
      </c>
      <c r="FZ74" s="6" t="s">
        <v>22</v>
      </c>
      <c r="GA74" s="6" t="s">
        <v>22</v>
      </c>
      <c r="GB74" s="6" t="s">
        <v>22</v>
      </c>
      <c r="GC74" s="6" t="s">
        <v>269</v>
      </c>
      <c r="GD74" s="6" t="s">
        <v>373</v>
      </c>
      <c r="GE74" s="6" t="s">
        <v>22</v>
      </c>
      <c r="GF74" s="6" t="s">
        <v>22</v>
      </c>
      <c r="GG74" s="6" t="s">
        <v>260</v>
      </c>
      <c r="GH74" s="6" t="s">
        <v>614</v>
      </c>
      <c r="GI74" s="6" t="s">
        <v>22</v>
      </c>
      <c r="GJ74" s="6" t="s">
        <v>22</v>
      </c>
      <c r="GK74" s="6" t="s">
        <v>374</v>
      </c>
      <c r="GL74" s="6" t="s">
        <v>22</v>
      </c>
      <c r="GM74" s="6" t="s">
        <v>222</v>
      </c>
      <c r="GN74" s="6" t="s">
        <v>22</v>
      </c>
      <c r="GO74" s="6" t="s">
        <v>22</v>
      </c>
      <c r="GP74" s="6" t="s">
        <v>228</v>
      </c>
      <c r="GQ74" s="6">
        <v>1</v>
      </c>
      <c r="GR74" s="6">
        <v>1</v>
      </c>
      <c r="GS74" s="6">
        <v>0</v>
      </c>
      <c r="GT74" s="6">
        <v>0</v>
      </c>
      <c r="GU74" s="6">
        <v>0</v>
      </c>
      <c r="GV74" s="6">
        <v>0</v>
      </c>
      <c r="GW74" s="6">
        <v>1</v>
      </c>
      <c r="GX74" s="103" t="s">
        <v>270</v>
      </c>
    </row>
    <row r="75" spans="1:206">
      <c r="A75" s="102" t="s">
        <v>207</v>
      </c>
      <c r="B75" s="6">
        <v>74</v>
      </c>
      <c r="C75" s="6" t="s">
        <v>331</v>
      </c>
      <c r="D75" s="6" t="s">
        <v>332</v>
      </c>
      <c r="E75" s="100">
        <v>44095</v>
      </c>
      <c r="F75" s="6" t="s">
        <v>3890</v>
      </c>
      <c r="G75" s="6">
        <v>0</v>
      </c>
      <c r="H75" s="6" t="s">
        <v>22</v>
      </c>
      <c r="I75" s="6" t="s">
        <v>22</v>
      </c>
      <c r="J75" s="6" t="s">
        <v>22</v>
      </c>
      <c r="K75" s="6" t="s">
        <v>22</v>
      </c>
      <c r="L75" s="6" t="s">
        <v>22</v>
      </c>
      <c r="M75" s="6" t="s">
        <v>22</v>
      </c>
      <c r="N75" s="6" t="s">
        <v>333</v>
      </c>
      <c r="O75" s="7">
        <v>42</v>
      </c>
      <c r="P75" s="6">
        <v>40.481000000000002</v>
      </c>
      <c r="Q75" s="6">
        <f t="shared" si="2"/>
        <v>42.674683333333334</v>
      </c>
      <c r="R75" s="6" t="s">
        <v>22</v>
      </c>
      <c r="S75" s="6" t="s">
        <v>334</v>
      </c>
      <c r="T75" s="6">
        <v>9</v>
      </c>
      <c r="U75" s="6">
        <v>17.196000000000002</v>
      </c>
      <c r="V75" s="6">
        <f t="shared" si="3"/>
        <v>9.2866</v>
      </c>
      <c r="W75" s="6" t="s">
        <v>41</v>
      </c>
      <c r="X75" s="6">
        <v>2.5</v>
      </c>
      <c r="Y75" s="6">
        <v>2</v>
      </c>
      <c r="Z75" s="101">
        <v>0.3923611111111111</v>
      </c>
      <c r="AA75" s="101">
        <v>0.39583333333333331</v>
      </c>
      <c r="AB75" s="101">
        <v>0.5</v>
      </c>
      <c r="AC75" s="101">
        <f>(Tableau2[[#This Row],[heure_enq]]-Tableau2[[#This Row],[h_debut]])</f>
        <v>3.4722222222222099E-3</v>
      </c>
      <c r="AD75" s="101">
        <f>Tableau2[[#This Row],[h_fin]]-Tableau2[[#This Row],[h_debut]]</f>
        <v>0.1076388888888889</v>
      </c>
      <c r="AE75" s="101">
        <v>0.33333333333333331</v>
      </c>
      <c r="AF75" s="101">
        <v>0.58333333333333337</v>
      </c>
      <c r="AG75" s="6" t="s">
        <v>22</v>
      </c>
      <c r="AH75" s="6" t="s">
        <v>242</v>
      </c>
      <c r="AI75" s="6">
        <v>0</v>
      </c>
      <c r="AJ75" s="6" t="s">
        <v>2634</v>
      </c>
      <c r="AK75" s="6" t="s">
        <v>215</v>
      </c>
      <c r="AL75" s="6" t="s">
        <v>216</v>
      </c>
      <c r="AM75" s="6">
        <v>0</v>
      </c>
      <c r="AN75" s="6">
        <v>0</v>
      </c>
      <c r="AO75" s="6">
        <v>1</v>
      </c>
      <c r="AP75" s="6">
        <v>0</v>
      </c>
      <c r="AQ75" s="6" t="s">
        <v>22</v>
      </c>
      <c r="AR75" s="6" t="s">
        <v>22</v>
      </c>
      <c r="AS75" s="6" t="s">
        <v>22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1</v>
      </c>
      <c r="BH75" s="6">
        <v>0</v>
      </c>
      <c r="BI75" s="6">
        <v>0</v>
      </c>
      <c r="BJ75" s="6" t="s">
        <v>235</v>
      </c>
      <c r="BK75" s="6">
        <v>0</v>
      </c>
      <c r="BL75" s="6">
        <v>1</v>
      </c>
      <c r="BM75" s="6">
        <v>0</v>
      </c>
      <c r="BN75" s="6">
        <v>0</v>
      </c>
      <c r="BO75" s="6">
        <v>0</v>
      </c>
      <c r="BP75" s="6">
        <v>1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 t="s">
        <v>217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1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 t="s">
        <v>22</v>
      </c>
      <c r="DB75" s="6" t="s">
        <v>218</v>
      </c>
      <c r="DC75" s="6" t="s">
        <v>243</v>
      </c>
      <c r="DD75" s="6">
        <v>50</v>
      </c>
      <c r="DE75" s="6" t="s">
        <v>244</v>
      </c>
      <c r="DF75" s="6" t="s">
        <v>245</v>
      </c>
      <c r="DG75" s="6" t="s">
        <v>222</v>
      </c>
      <c r="DH75" s="6" t="s">
        <v>22</v>
      </c>
      <c r="DI75" s="6" t="s">
        <v>22</v>
      </c>
      <c r="DJ75" s="6" t="s">
        <v>22</v>
      </c>
      <c r="DK75" s="6">
        <v>5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1</v>
      </c>
      <c r="DU75" s="6">
        <v>0</v>
      </c>
      <c r="DV75" s="6">
        <v>0</v>
      </c>
      <c r="DW75" s="6">
        <v>0</v>
      </c>
      <c r="DX75" s="6">
        <v>0</v>
      </c>
      <c r="DY75" s="6">
        <v>1</v>
      </c>
      <c r="DZ75" s="6">
        <v>0</v>
      </c>
      <c r="EA75" s="6">
        <v>0</v>
      </c>
      <c r="EB75" s="6">
        <v>0</v>
      </c>
      <c r="EC75" s="6">
        <v>1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 t="s">
        <v>223</v>
      </c>
      <c r="EK75" s="6" t="s">
        <v>222</v>
      </c>
      <c r="EL75" s="6" t="s">
        <v>22</v>
      </c>
      <c r="EM75" s="6" t="s">
        <v>22</v>
      </c>
      <c r="EN75" s="6" t="s">
        <v>22</v>
      </c>
      <c r="EO75" s="6" t="s">
        <v>22</v>
      </c>
      <c r="EP75" s="6" t="s">
        <v>22</v>
      </c>
      <c r="EQ75" s="6" t="s">
        <v>22</v>
      </c>
      <c r="ER75" s="6" t="s">
        <v>22</v>
      </c>
      <c r="ES75" s="6" t="s">
        <v>22</v>
      </c>
      <c r="ET75" s="6" t="s">
        <v>22</v>
      </c>
      <c r="EU75" s="6" t="s">
        <v>22</v>
      </c>
      <c r="EV75" s="6" t="s">
        <v>22</v>
      </c>
      <c r="EW75" s="6" t="s">
        <v>22</v>
      </c>
      <c r="EX75" s="6" t="s">
        <v>22</v>
      </c>
      <c r="EY75" s="6" t="s">
        <v>22</v>
      </c>
      <c r="EZ75" s="6" t="s">
        <v>22</v>
      </c>
      <c r="FA75" s="6" t="s">
        <v>22</v>
      </c>
      <c r="FB75" s="6" t="s">
        <v>22</v>
      </c>
      <c r="FC75" s="6" t="s">
        <v>22</v>
      </c>
      <c r="FD75" s="6" t="s">
        <v>223</v>
      </c>
      <c r="FE75" s="6" t="s">
        <v>255</v>
      </c>
      <c r="FF75" s="6">
        <v>30</v>
      </c>
      <c r="FG75" s="6">
        <v>5</v>
      </c>
      <c r="FH75" s="6" t="s">
        <v>22</v>
      </c>
      <c r="FI75" s="6" t="s">
        <v>22</v>
      </c>
      <c r="FJ75" s="6" t="s">
        <v>22</v>
      </c>
      <c r="FK75" s="6">
        <v>0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6" t="s">
        <v>223</v>
      </c>
      <c r="FR75" s="6">
        <v>3</v>
      </c>
      <c r="FS75" s="6">
        <v>0</v>
      </c>
      <c r="FT75" s="6">
        <v>0</v>
      </c>
      <c r="FU75" s="6">
        <v>0</v>
      </c>
      <c r="FV75" s="6" t="s">
        <v>222</v>
      </c>
      <c r="FW75" s="6" t="s">
        <v>222</v>
      </c>
      <c r="FX75" s="6" t="s">
        <v>224</v>
      </c>
      <c r="FY75" s="6" t="s">
        <v>22</v>
      </c>
      <c r="FZ75" s="6" t="s">
        <v>22</v>
      </c>
      <c r="GA75" s="6" t="s">
        <v>22</v>
      </c>
      <c r="GB75" s="6" t="s">
        <v>22</v>
      </c>
      <c r="GC75" s="6" t="s">
        <v>224</v>
      </c>
      <c r="GD75" s="6" t="s">
        <v>227</v>
      </c>
      <c r="GE75" s="6" t="s">
        <v>22</v>
      </c>
      <c r="GF75" s="6" t="s">
        <v>22</v>
      </c>
      <c r="GG75" s="6" t="s">
        <v>227</v>
      </c>
      <c r="GH75" s="6" t="s">
        <v>22</v>
      </c>
      <c r="GI75" s="6" t="s">
        <v>22</v>
      </c>
      <c r="GJ75" s="6" t="s">
        <v>22</v>
      </c>
      <c r="GK75" s="6" t="s">
        <v>22</v>
      </c>
      <c r="GL75" s="6" t="s">
        <v>22</v>
      </c>
      <c r="GM75" s="6" t="s">
        <v>222</v>
      </c>
      <c r="GN75" s="6" t="s">
        <v>22</v>
      </c>
      <c r="GO75" s="6" t="s">
        <v>22</v>
      </c>
      <c r="GP75" s="6" t="s">
        <v>261</v>
      </c>
      <c r="GQ75" s="6">
        <v>1</v>
      </c>
      <c r="GR75" s="6">
        <v>1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103" t="s">
        <v>229</v>
      </c>
    </row>
    <row r="76" spans="1:206">
      <c r="A76" s="102" t="s">
        <v>207</v>
      </c>
      <c r="B76" s="6">
        <v>75</v>
      </c>
      <c r="C76" s="6" t="s">
        <v>331</v>
      </c>
      <c r="D76" s="6" t="s">
        <v>615</v>
      </c>
      <c r="E76" s="100">
        <v>44095</v>
      </c>
      <c r="F76" s="6" t="s">
        <v>3890</v>
      </c>
      <c r="G76" s="6">
        <v>0</v>
      </c>
      <c r="H76" s="6" t="s">
        <v>22</v>
      </c>
      <c r="I76" s="6" t="s">
        <v>22</v>
      </c>
      <c r="J76" s="6" t="s">
        <v>22</v>
      </c>
      <c r="K76" s="6" t="s">
        <v>22</v>
      </c>
      <c r="L76" s="6" t="s">
        <v>22</v>
      </c>
      <c r="M76" s="6" t="s">
        <v>22</v>
      </c>
      <c r="N76" s="6" t="s">
        <v>616</v>
      </c>
      <c r="O76" s="7">
        <v>42</v>
      </c>
      <c r="P76" s="6">
        <v>43.95</v>
      </c>
      <c r="Q76" s="6">
        <f t="shared" si="2"/>
        <v>42.732500000000002</v>
      </c>
      <c r="R76" s="6" t="s">
        <v>22</v>
      </c>
      <c r="S76" s="6" t="s">
        <v>617</v>
      </c>
      <c r="T76" s="6">
        <v>9</v>
      </c>
      <c r="U76" s="6">
        <v>20.536000000000001</v>
      </c>
      <c r="V76" s="6">
        <f t="shared" si="3"/>
        <v>9.3422666666666672</v>
      </c>
      <c r="W76" s="6" t="s">
        <v>39</v>
      </c>
      <c r="X76" s="6">
        <v>2.5</v>
      </c>
      <c r="Y76" s="6">
        <v>3</v>
      </c>
      <c r="Z76" s="101">
        <v>0.29166666666666669</v>
      </c>
      <c r="AA76" s="101">
        <v>0.43055555555555558</v>
      </c>
      <c r="AB76" s="101">
        <v>0.5</v>
      </c>
      <c r="AC76" s="101">
        <f>(Tableau2[[#This Row],[heure_enq]]-Tableau2[[#This Row],[h_debut]])</f>
        <v>0.1388888888888889</v>
      </c>
      <c r="AD76" s="101">
        <f>Tableau2[[#This Row],[h_fin]]-Tableau2[[#This Row],[h_debut]]</f>
        <v>0.20833333333333331</v>
      </c>
      <c r="AE76" s="101">
        <v>0.33333333333333331</v>
      </c>
      <c r="AF76" s="101">
        <v>0.58333333333333337</v>
      </c>
      <c r="AG76" s="6" t="s">
        <v>22</v>
      </c>
      <c r="AH76" s="6" t="s">
        <v>234</v>
      </c>
      <c r="AI76" s="6">
        <v>0</v>
      </c>
      <c r="AJ76" s="6" t="s">
        <v>433</v>
      </c>
      <c r="AK76" s="6" t="s">
        <v>434</v>
      </c>
      <c r="AL76" s="6" t="s">
        <v>419</v>
      </c>
      <c r="AM76" s="6">
        <v>1</v>
      </c>
      <c r="AN76" s="6">
        <v>0</v>
      </c>
      <c r="AO76" s="6">
        <v>0</v>
      </c>
      <c r="AP76" s="6">
        <v>0</v>
      </c>
      <c r="AQ76" s="6" t="s">
        <v>22</v>
      </c>
      <c r="AR76" s="6" t="s">
        <v>22</v>
      </c>
      <c r="AS76" s="6" t="s">
        <v>22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1</v>
      </c>
      <c r="BI76" s="6">
        <v>0</v>
      </c>
      <c r="BJ76" s="6" t="s">
        <v>235</v>
      </c>
      <c r="BK76" s="6">
        <v>0</v>
      </c>
      <c r="BL76" s="6">
        <v>1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 t="s">
        <v>217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 t="s">
        <v>22</v>
      </c>
      <c r="DB76" s="6" t="s">
        <v>218</v>
      </c>
      <c r="DC76" s="6" t="s">
        <v>243</v>
      </c>
      <c r="DD76" s="6">
        <v>50</v>
      </c>
      <c r="DE76" s="6" t="s">
        <v>244</v>
      </c>
      <c r="DF76" s="6" t="s">
        <v>245</v>
      </c>
      <c r="DG76" s="6" t="s">
        <v>222</v>
      </c>
      <c r="DH76" s="6" t="s">
        <v>22</v>
      </c>
      <c r="DI76" s="6">
        <v>10</v>
      </c>
      <c r="DJ76" s="6">
        <v>60</v>
      </c>
      <c r="DK76" s="6">
        <v>15</v>
      </c>
      <c r="DL76" s="6">
        <v>0</v>
      </c>
      <c r="DM76" s="6">
        <v>0</v>
      </c>
      <c r="DN76" s="6">
        <v>1</v>
      </c>
      <c r="DO76" s="6">
        <v>1</v>
      </c>
      <c r="DP76" s="6">
        <v>1</v>
      </c>
      <c r="DQ76" s="6">
        <v>1</v>
      </c>
      <c r="DR76" s="6">
        <v>1</v>
      </c>
      <c r="DS76" s="6">
        <v>0</v>
      </c>
      <c r="DT76" s="6">
        <v>1</v>
      </c>
      <c r="DU76" s="6">
        <v>1</v>
      </c>
      <c r="DV76" s="6">
        <v>1</v>
      </c>
      <c r="DW76" s="6">
        <v>0</v>
      </c>
      <c r="DX76" s="6">
        <v>1</v>
      </c>
      <c r="DY76" s="6">
        <v>0</v>
      </c>
      <c r="DZ76" s="6">
        <v>0</v>
      </c>
      <c r="EA76" s="6">
        <v>0</v>
      </c>
      <c r="EB76" s="6">
        <v>0</v>
      </c>
      <c r="EC76" s="6">
        <v>1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 t="s">
        <v>223</v>
      </c>
      <c r="EK76" s="6" t="s">
        <v>222</v>
      </c>
      <c r="EL76" s="6" t="s">
        <v>22</v>
      </c>
      <c r="EM76" s="6" t="s">
        <v>22</v>
      </c>
      <c r="EN76" s="6" t="s">
        <v>22</v>
      </c>
      <c r="EO76" s="6" t="s">
        <v>22</v>
      </c>
      <c r="EP76" s="6" t="s">
        <v>22</v>
      </c>
      <c r="EQ76" s="6" t="s">
        <v>22</v>
      </c>
      <c r="ER76" s="6" t="s">
        <v>22</v>
      </c>
      <c r="ES76" s="6" t="s">
        <v>22</v>
      </c>
      <c r="ET76" s="6" t="s">
        <v>22</v>
      </c>
      <c r="EU76" s="6" t="s">
        <v>22</v>
      </c>
      <c r="EV76" s="6" t="s">
        <v>22</v>
      </c>
      <c r="EW76" s="6" t="s">
        <v>22</v>
      </c>
      <c r="EX76" s="6" t="s">
        <v>22</v>
      </c>
      <c r="EY76" s="6" t="s">
        <v>22</v>
      </c>
      <c r="EZ76" s="6" t="s">
        <v>22</v>
      </c>
      <c r="FA76" s="6" t="s">
        <v>22</v>
      </c>
      <c r="FB76" s="6" t="s">
        <v>22</v>
      </c>
      <c r="FC76" s="6" t="s">
        <v>22</v>
      </c>
      <c r="FD76" s="6" t="s">
        <v>222</v>
      </c>
      <c r="FE76" s="6" t="s">
        <v>22</v>
      </c>
      <c r="FF76" s="6" t="s">
        <v>22</v>
      </c>
      <c r="FG76" s="6" t="s">
        <v>22</v>
      </c>
      <c r="FH76" s="6" t="s">
        <v>22</v>
      </c>
      <c r="FI76" s="6" t="s">
        <v>22</v>
      </c>
      <c r="FJ76" s="6" t="s">
        <v>22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 t="s">
        <v>22</v>
      </c>
      <c r="FR76" s="6">
        <v>1</v>
      </c>
      <c r="FS76" s="6">
        <v>0</v>
      </c>
      <c r="FT76" s="6">
        <v>0</v>
      </c>
      <c r="FU76" s="6">
        <v>0</v>
      </c>
      <c r="FV76" s="6" t="s">
        <v>223</v>
      </c>
      <c r="FW76" s="6" t="s">
        <v>223</v>
      </c>
      <c r="FX76" s="6" t="s">
        <v>258</v>
      </c>
      <c r="FY76" s="6" t="s">
        <v>22</v>
      </c>
      <c r="FZ76" s="6" t="s">
        <v>22</v>
      </c>
      <c r="GA76" s="6" t="s">
        <v>22</v>
      </c>
      <c r="GB76" s="6" t="s">
        <v>22</v>
      </c>
      <c r="GC76" s="6" t="s">
        <v>258</v>
      </c>
      <c r="GD76" s="6" t="s">
        <v>259</v>
      </c>
      <c r="GE76" s="6" t="s">
        <v>22</v>
      </c>
      <c r="GF76" s="6" t="s">
        <v>22</v>
      </c>
      <c r="GG76" s="6" t="s">
        <v>260</v>
      </c>
      <c r="GH76" s="6" t="s">
        <v>235</v>
      </c>
      <c r="GI76" s="6" t="s">
        <v>22</v>
      </c>
      <c r="GJ76" s="6" t="s">
        <v>22</v>
      </c>
      <c r="GK76" s="6" t="s">
        <v>22</v>
      </c>
      <c r="GL76" s="6" t="s">
        <v>22</v>
      </c>
      <c r="GM76" s="6" t="s">
        <v>222</v>
      </c>
      <c r="GN76" s="6" t="s">
        <v>22</v>
      </c>
      <c r="GO76" s="6" t="s">
        <v>22</v>
      </c>
      <c r="GP76" s="6" t="s">
        <v>261</v>
      </c>
      <c r="GQ76" s="6">
        <v>1</v>
      </c>
      <c r="GR76" s="6">
        <v>1</v>
      </c>
      <c r="GS76" s="6">
        <v>0</v>
      </c>
      <c r="GT76" s="6">
        <v>0</v>
      </c>
      <c r="GU76" s="6">
        <v>0</v>
      </c>
      <c r="GV76" s="6">
        <v>0</v>
      </c>
      <c r="GW76" s="6">
        <v>1</v>
      </c>
      <c r="GX76" s="103" t="s">
        <v>270</v>
      </c>
    </row>
    <row r="77" spans="1:206">
      <c r="A77" s="102" t="s">
        <v>207</v>
      </c>
      <c r="B77" s="6">
        <v>76</v>
      </c>
      <c r="C77" s="6" t="s">
        <v>331</v>
      </c>
      <c r="D77" s="6" t="s">
        <v>335</v>
      </c>
      <c r="E77" s="100">
        <v>44095</v>
      </c>
      <c r="F77" s="6" t="s">
        <v>3890</v>
      </c>
      <c r="G77" s="6">
        <v>0</v>
      </c>
      <c r="H77" s="6" t="s">
        <v>22</v>
      </c>
      <c r="I77" s="6" t="s">
        <v>22</v>
      </c>
      <c r="J77" s="6" t="s">
        <v>22</v>
      </c>
      <c r="K77" s="6" t="s">
        <v>22</v>
      </c>
      <c r="L77" s="6" t="s">
        <v>22</v>
      </c>
      <c r="M77" s="6" t="s">
        <v>22</v>
      </c>
      <c r="N77" s="6" t="s">
        <v>336</v>
      </c>
      <c r="O77" s="7">
        <v>42</v>
      </c>
      <c r="P77" s="6">
        <v>49.774999999999999</v>
      </c>
      <c r="Q77" s="6">
        <f t="shared" si="2"/>
        <v>42.829583333333332</v>
      </c>
      <c r="R77" s="6" t="s">
        <v>22</v>
      </c>
      <c r="S77" s="6" t="s">
        <v>337</v>
      </c>
      <c r="T77" s="6">
        <v>9</v>
      </c>
      <c r="U77" s="6">
        <v>18.782</v>
      </c>
      <c r="V77" s="6">
        <f t="shared" si="3"/>
        <v>9.3130333333333333</v>
      </c>
      <c r="W77" s="6" t="s">
        <v>40</v>
      </c>
      <c r="X77" s="6">
        <v>10</v>
      </c>
      <c r="Y77" s="6">
        <v>1</v>
      </c>
      <c r="Z77" s="101">
        <v>0.33333333333333331</v>
      </c>
      <c r="AA77" s="101">
        <v>0.47916666666666669</v>
      </c>
      <c r="AB77" s="101">
        <v>0.47916666666666669</v>
      </c>
      <c r="AC77" s="101">
        <f>(Tableau2[[#This Row],[heure_enq]]-Tableau2[[#This Row],[h_debut]])</f>
        <v>0.14583333333333337</v>
      </c>
      <c r="AD77" s="101">
        <f>Tableau2[[#This Row],[h_fin]]-Tableau2[[#This Row],[h_debut]]</f>
        <v>0.14583333333333337</v>
      </c>
      <c r="AE77" s="101">
        <v>0.33333333333333331</v>
      </c>
      <c r="AF77" s="101">
        <v>0.58333333333333337</v>
      </c>
      <c r="AG77" s="6" t="s">
        <v>22</v>
      </c>
      <c r="AH77" s="6" t="s">
        <v>234</v>
      </c>
      <c r="AI77" s="6">
        <v>0</v>
      </c>
      <c r="AJ77" s="6" t="s">
        <v>338</v>
      </c>
      <c r="AK77" s="6" t="s">
        <v>339</v>
      </c>
      <c r="AL77" s="6" t="s">
        <v>216</v>
      </c>
      <c r="AM77" s="6">
        <v>0</v>
      </c>
      <c r="AN77" s="6">
        <v>1</v>
      </c>
      <c r="AO77" s="6">
        <v>0</v>
      </c>
      <c r="AP77" s="6">
        <v>0</v>
      </c>
      <c r="AQ77" s="6" t="s">
        <v>22</v>
      </c>
      <c r="AR77" s="6" t="s">
        <v>22</v>
      </c>
      <c r="AS77" s="6" t="s">
        <v>22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1</v>
      </c>
      <c r="BJ77" s="6" t="s">
        <v>340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 t="s">
        <v>22</v>
      </c>
      <c r="BX77" s="6">
        <v>0</v>
      </c>
      <c r="BY77" s="6">
        <v>1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 t="s">
        <v>22</v>
      </c>
      <c r="DB77" s="6" t="s">
        <v>218</v>
      </c>
      <c r="DC77" s="6" t="s">
        <v>219</v>
      </c>
      <c r="DD77" s="6">
        <v>45</v>
      </c>
      <c r="DE77" s="6" t="s">
        <v>220</v>
      </c>
      <c r="DF77" s="6" t="s">
        <v>341</v>
      </c>
      <c r="DG77" s="6" t="s">
        <v>222</v>
      </c>
      <c r="DH77" s="6" t="s">
        <v>22</v>
      </c>
      <c r="DI77" s="6">
        <v>15</v>
      </c>
      <c r="DJ77" s="6" t="s">
        <v>22</v>
      </c>
      <c r="DK77" s="6">
        <v>5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1</v>
      </c>
      <c r="DU77" s="6">
        <v>0</v>
      </c>
      <c r="DV77" s="6">
        <v>0</v>
      </c>
      <c r="DW77" s="6">
        <v>0</v>
      </c>
      <c r="DX77" s="6">
        <v>0</v>
      </c>
      <c r="DY77" s="6">
        <v>1</v>
      </c>
      <c r="DZ77" s="6">
        <v>0</v>
      </c>
      <c r="EA77" s="6">
        <v>0</v>
      </c>
      <c r="EB77" s="6">
        <v>0</v>
      </c>
      <c r="EC77" s="6">
        <v>1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 t="s">
        <v>222</v>
      </c>
      <c r="EK77" s="6" t="s">
        <v>222</v>
      </c>
      <c r="EL77" s="6" t="s">
        <v>22</v>
      </c>
      <c r="EM77" s="6" t="s">
        <v>22</v>
      </c>
      <c r="EN77" s="6" t="s">
        <v>22</v>
      </c>
      <c r="EO77" s="6" t="s">
        <v>22</v>
      </c>
      <c r="EP77" s="6" t="s">
        <v>22</v>
      </c>
      <c r="EQ77" s="6" t="s">
        <v>22</v>
      </c>
      <c r="ER77" s="6" t="s">
        <v>22</v>
      </c>
      <c r="ES77" s="6" t="s">
        <v>22</v>
      </c>
      <c r="ET77" s="6" t="s">
        <v>22</v>
      </c>
      <c r="EU77" s="6" t="s">
        <v>22</v>
      </c>
      <c r="EV77" s="6" t="s">
        <v>22</v>
      </c>
      <c r="EW77" s="6" t="s">
        <v>22</v>
      </c>
      <c r="EX77" s="6" t="s">
        <v>22</v>
      </c>
      <c r="EY77" s="6" t="s">
        <v>22</v>
      </c>
      <c r="EZ77" s="6" t="s">
        <v>22</v>
      </c>
      <c r="FA77" s="6" t="s">
        <v>22</v>
      </c>
      <c r="FB77" s="6" t="s">
        <v>22</v>
      </c>
      <c r="FC77" s="6" t="s">
        <v>22</v>
      </c>
      <c r="FD77" s="6" t="s">
        <v>222</v>
      </c>
      <c r="FE77" s="6" t="s">
        <v>22</v>
      </c>
      <c r="FF77" s="6" t="s">
        <v>22</v>
      </c>
      <c r="FG77" s="6" t="s">
        <v>22</v>
      </c>
      <c r="FH77" s="6" t="s">
        <v>22</v>
      </c>
      <c r="FI77" s="6" t="s">
        <v>22</v>
      </c>
      <c r="FJ77" s="6" t="s">
        <v>22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 t="s">
        <v>22</v>
      </c>
      <c r="FR77" s="6">
        <v>0</v>
      </c>
      <c r="FS77" s="6">
        <v>0</v>
      </c>
      <c r="FT77" s="6">
        <v>2</v>
      </c>
      <c r="FU77" s="6">
        <v>0</v>
      </c>
      <c r="FV77" s="6" t="s">
        <v>222</v>
      </c>
      <c r="FW77" s="6" t="s">
        <v>223</v>
      </c>
      <c r="FX77" s="6" t="s">
        <v>269</v>
      </c>
      <c r="FY77" s="6" t="s">
        <v>22</v>
      </c>
      <c r="FZ77" s="6" t="s">
        <v>22</v>
      </c>
      <c r="GA77" s="6" t="s">
        <v>22</v>
      </c>
      <c r="GB77" s="6" t="s">
        <v>22</v>
      </c>
      <c r="GC77" s="6" t="s">
        <v>269</v>
      </c>
      <c r="GD77" s="6" t="s">
        <v>227</v>
      </c>
      <c r="GE77" s="6" t="s">
        <v>22</v>
      </c>
      <c r="GF77" s="6" t="s">
        <v>22</v>
      </c>
      <c r="GG77" s="6" t="s">
        <v>227</v>
      </c>
      <c r="GH77" s="6" t="s">
        <v>22</v>
      </c>
      <c r="GI77" s="6" t="s">
        <v>22</v>
      </c>
      <c r="GJ77" s="6" t="s">
        <v>22</v>
      </c>
      <c r="GK77" s="6" t="s">
        <v>22</v>
      </c>
      <c r="GL77" s="6" t="s">
        <v>22</v>
      </c>
      <c r="GM77" s="6" t="s">
        <v>222</v>
      </c>
      <c r="GN77" s="6" t="s">
        <v>22</v>
      </c>
      <c r="GO77" s="6" t="s">
        <v>22</v>
      </c>
      <c r="GP77" s="6" t="s">
        <v>261</v>
      </c>
      <c r="GQ77" s="6">
        <v>1</v>
      </c>
      <c r="GR77" s="6">
        <v>1</v>
      </c>
      <c r="GS77" s="6">
        <v>0</v>
      </c>
      <c r="GT77" s="6">
        <v>0</v>
      </c>
      <c r="GU77" s="6">
        <v>0</v>
      </c>
      <c r="GV77" s="6">
        <v>0</v>
      </c>
      <c r="GW77" s="6">
        <v>1</v>
      </c>
      <c r="GX77" s="103" t="s">
        <v>270</v>
      </c>
    </row>
    <row r="78" spans="1:206">
      <c r="A78" s="102" t="s">
        <v>207</v>
      </c>
      <c r="B78" s="6">
        <v>77</v>
      </c>
      <c r="C78" s="6" t="s">
        <v>331</v>
      </c>
      <c r="D78" s="6" t="s">
        <v>618</v>
      </c>
      <c r="E78" s="100">
        <v>44095</v>
      </c>
      <c r="F78" s="6" t="s">
        <v>3890</v>
      </c>
      <c r="G78" s="6">
        <v>0</v>
      </c>
      <c r="H78" s="6" t="s">
        <v>22</v>
      </c>
      <c r="I78" s="6" t="s">
        <v>22</v>
      </c>
      <c r="J78" s="6" t="s">
        <v>22</v>
      </c>
      <c r="K78" s="6" t="s">
        <v>22</v>
      </c>
      <c r="L78" s="6" t="s">
        <v>22</v>
      </c>
      <c r="M78" s="6" t="s">
        <v>22</v>
      </c>
      <c r="N78" s="6" t="s">
        <v>619</v>
      </c>
      <c r="O78" s="7">
        <v>42</v>
      </c>
      <c r="P78" s="6">
        <v>52.67</v>
      </c>
      <c r="Q78" s="6">
        <f t="shared" si="2"/>
        <v>42.877833333333335</v>
      </c>
      <c r="R78" s="6" t="s">
        <v>22</v>
      </c>
      <c r="S78" s="6" t="s">
        <v>620</v>
      </c>
      <c r="T78" s="6">
        <v>9</v>
      </c>
      <c r="U78" s="6">
        <v>28.56</v>
      </c>
      <c r="V78" s="6">
        <f t="shared" si="3"/>
        <v>9.4759999999999991</v>
      </c>
      <c r="W78" s="6" t="s">
        <v>39</v>
      </c>
      <c r="X78" s="6">
        <v>2.5</v>
      </c>
      <c r="Y78" s="6">
        <v>1</v>
      </c>
      <c r="Z78" s="101">
        <v>0.41666666666666669</v>
      </c>
      <c r="AA78" s="101">
        <v>0.55208333333333337</v>
      </c>
      <c r="AB78" s="101">
        <v>0.58333333333333337</v>
      </c>
      <c r="AC78" s="101">
        <f>(Tableau2[[#This Row],[heure_enq]]-Tableau2[[#This Row],[h_debut]])</f>
        <v>0.13541666666666669</v>
      </c>
      <c r="AD78" s="101">
        <f>Tableau2[[#This Row],[h_fin]]-Tableau2[[#This Row],[h_debut]]</f>
        <v>0.16666666666666669</v>
      </c>
      <c r="AE78" s="101">
        <v>0.33333333333333331</v>
      </c>
      <c r="AF78" s="101">
        <v>0.58333333333333337</v>
      </c>
      <c r="AG78" s="6" t="s">
        <v>22</v>
      </c>
      <c r="AH78" s="6" t="s">
        <v>234</v>
      </c>
      <c r="AI78" s="6">
        <v>0</v>
      </c>
      <c r="AJ78" s="6" t="s">
        <v>323</v>
      </c>
      <c r="AK78" s="6" t="s">
        <v>289</v>
      </c>
      <c r="AL78" s="6" t="s">
        <v>419</v>
      </c>
      <c r="AM78" s="6">
        <v>1</v>
      </c>
      <c r="AN78" s="6">
        <v>0</v>
      </c>
      <c r="AO78" s="6">
        <v>0</v>
      </c>
      <c r="AP78" s="6">
        <v>0</v>
      </c>
      <c r="AQ78" s="6" t="s">
        <v>22</v>
      </c>
      <c r="AR78" s="6" t="s">
        <v>22</v>
      </c>
      <c r="AS78" s="6" t="s">
        <v>22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 t="s">
        <v>235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 t="s">
        <v>217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 t="s">
        <v>22</v>
      </c>
      <c r="DB78" s="6" t="s">
        <v>218</v>
      </c>
      <c r="DC78" s="6" t="s">
        <v>219</v>
      </c>
      <c r="DD78" s="6">
        <v>45</v>
      </c>
      <c r="DE78" s="6" t="s">
        <v>443</v>
      </c>
      <c r="DF78" s="6" t="s">
        <v>444</v>
      </c>
      <c r="DG78" s="6" t="s">
        <v>222</v>
      </c>
      <c r="DH78" s="6" t="s">
        <v>22</v>
      </c>
      <c r="DI78" s="6">
        <v>5</v>
      </c>
      <c r="DJ78" s="6">
        <v>50</v>
      </c>
      <c r="DK78" s="6">
        <v>15</v>
      </c>
      <c r="DL78" s="6">
        <v>1</v>
      </c>
      <c r="DM78" s="6">
        <v>1</v>
      </c>
      <c r="DN78" s="6">
        <v>1</v>
      </c>
      <c r="DO78" s="6">
        <v>1</v>
      </c>
      <c r="DP78" s="6">
        <v>1</v>
      </c>
      <c r="DQ78" s="6">
        <v>1</v>
      </c>
      <c r="DR78" s="6">
        <v>1</v>
      </c>
      <c r="DS78" s="6">
        <v>1</v>
      </c>
      <c r="DT78" s="6">
        <v>1</v>
      </c>
      <c r="DU78" s="6">
        <v>1</v>
      </c>
      <c r="DV78" s="6">
        <v>1</v>
      </c>
      <c r="DW78" s="6">
        <v>1</v>
      </c>
      <c r="DX78" s="6">
        <v>1</v>
      </c>
      <c r="DY78" s="6">
        <v>0</v>
      </c>
      <c r="DZ78" s="6">
        <v>0</v>
      </c>
      <c r="EA78" s="6">
        <v>0</v>
      </c>
      <c r="EB78" s="6">
        <v>0</v>
      </c>
      <c r="EC78" s="6">
        <v>1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 t="s">
        <v>223</v>
      </c>
      <c r="EK78" s="6" t="s">
        <v>222</v>
      </c>
      <c r="EL78" s="6" t="s">
        <v>22</v>
      </c>
      <c r="EM78" s="6" t="s">
        <v>22</v>
      </c>
      <c r="EN78" s="6" t="s">
        <v>22</v>
      </c>
      <c r="EO78" s="6" t="s">
        <v>22</v>
      </c>
      <c r="EP78" s="6" t="s">
        <v>22</v>
      </c>
      <c r="EQ78" s="6" t="s">
        <v>22</v>
      </c>
      <c r="ER78" s="6" t="s">
        <v>22</v>
      </c>
      <c r="ES78" s="6" t="s">
        <v>22</v>
      </c>
      <c r="ET78" s="6" t="s">
        <v>22</v>
      </c>
      <c r="EU78" s="6" t="s">
        <v>22</v>
      </c>
      <c r="EV78" s="6" t="s">
        <v>22</v>
      </c>
      <c r="EW78" s="6" t="s">
        <v>22</v>
      </c>
      <c r="EX78" s="6" t="s">
        <v>22</v>
      </c>
      <c r="EY78" s="6" t="s">
        <v>22</v>
      </c>
      <c r="EZ78" s="6" t="s">
        <v>22</v>
      </c>
      <c r="FA78" s="6" t="s">
        <v>22</v>
      </c>
      <c r="FB78" s="6" t="s">
        <v>22</v>
      </c>
      <c r="FC78" s="6" t="s">
        <v>22</v>
      </c>
      <c r="FD78" s="6" t="s">
        <v>222</v>
      </c>
      <c r="FE78" s="6" t="s">
        <v>22</v>
      </c>
      <c r="FF78" s="6" t="s">
        <v>22</v>
      </c>
      <c r="FG78" s="6" t="s">
        <v>22</v>
      </c>
      <c r="FH78" s="6" t="s">
        <v>22</v>
      </c>
      <c r="FI78" s="6" t="s">
        <v>22</v>
      </c>
      <c r="FJ78" s="6" t="s">
        <v>22</v>
      </c>
      <c r="FK78" s="6">
        <v>0</v>
      </c>
      <c r="FL78" s="6">
        <v>0</v>
      </c>
      <c r="FM78" s="6">
        <v>0</v>
      </c>
      <c r="FN78" s="6">
        <v>0</v>
      </c>
      <c r="FO78" s="6">
        <v>0</v>
      </c>
      <c r="FP78" s="6">
        <v>0</v>
      </c>
      <c r="FQ78" s="6" t="s">
        <v>22</v>
      </c>
      <c r="FR78" s="6">
        <v>1</v>
      </c>
      <c r="FS78" s="6">
        <v>0</v>
      </c>
      <c r="FT78" s="6">
        <v>0</v>
      </c>
      <c r="FU78" s="6">
        <v>0</v>
      </c>
      <c r="FV78" s="6" t="s">
        <v>223</v>
      </c>
      <c r="FW78" s="6" t="s">
        <v>223</v>
      </c>
      <c r="FX78" s="6" t="s">
        <v>258</v>
      </c>
      <c r="FY78" s="6" t="s">
        <v>22</v>
      </c>
      <c r="FZ78" s="6" t="s">
        <v>22</v>
      </c>
      <c r="GA78" s="6" t="s">
        <v>22</v>
      </c>
      <c r="GB78" s="6" t="s">
        <v>22</v>
      </c>
      <c r="GC78" s="6" t="s">
        <v>258</v>
      </c>
      <c r="GD78" s="6" t="s">
        <v>259</v>
      </c>
      <c r="GE78" s="6" t="s">
        <v>22</v>
      </c>
      <c r="GF78" s="6" t="s">
        <v>22</v>
      </c>
      <c r="GG78" s="6" t="s">
        <v>260</v>
      </c>
      <c r="GH78" s="6" t="s">
        <v>235</v>
      </c>
      <c r="GI78" s="6" t="s">
        <v>22</v>
      </c>
      <c r="GJ78" s="6" t="s">
        <v>22</v>
      </c>
      <c r="GK78" s="6" t="s">
        <v>22</v>
      </c>
      <c r="GL78" s="6" t="s">
        <v>22</v>
      </c>
      <c r="GM78" s="6" t="s">
        <v>222</v>
      </c>
      <c r="GN78" s="6" t="s">
        <v>22</v>
      </c>
      <c r="GO78" s="6" t="s">
        <v>22</v>
      </c>
      <c r="GP78" s="6" t="s">
        <v>261</v>
      </c>
      <c r="GQ78" s="6">
        <v>1</v>
      </c>
      <c r="GR78" s="6">
        <v>1</v>
      </c>
      <c r="GS78" s="6">
        <v>0</v>
      </c>
      <c r="GT78" s="6">
        <v>0</v>
      </c>
      <c r="GU78" s="6">
        <v>0</v>
      </c>
      <c r="GV78" s="6">
        <v>0</v>
      </c>
      <c r="GW78" s="6">
        <v>1</v>
      </c>
      <c r="GX78" s="103" t="s">
        <v>270</v>
      </c>
    </row>
    <row r="79" spans="1:206">
      <c r="A79" s="102" t="s">
        <v>207</v>
      </c>
      <c r="B79" s="6">
        <v>78</v>
      </c>
      <c r="C79" s="6" t="s">
        <v>331</v>
      </c>
      <c r="D79" s="6" t="s">
        <v>621</v>
      </c>
      <c r="E79" s="100">
        <v>44095</v>
      </c>
      <c r="F79" s="6" t="s">
        <v>3890</v>
      </c>
      <c r="G79" s="6">
        <v>0</v>
      </c>
      <c r="H79" s="6" t="s">
        <v>22</v>
      </c>
      <c r="I79" s="6" t="s">
        <v>22</v>
      </c>
      <c r="J79" s="6" t="s">
        <v>22</v>
      </c>
      <c r="K79" s="6" t="s">
        <v>22</v>
      </c>
      <c r="L79" s="6" t="s">
        <v>22</v>
      </c>
      <c r="M79" s="6" t="s">
        <v>22</v>
      </c>
      <c r="N79" s="6" t="s">
        <v>622</v>
      </c>
      <c r="O79" s="7">
        <v>42</v>
      </c>
      <c r="P79" s="6">
        <v>51.615000000000002</v>
      </c>
      <c r="Q79" s="6">
        <f t="shared" si="2"/>
        <v>42.860250000000001</v>
      </c>
      <c r="R79" s="6" t="s">
        <v>22</v>
      </c>
      <c r="S79" s="6" t="s">
        <v>623</v>
      </c>
      <c r="T79" s="6">
        <v>9</v>
      </c>
      <c r="U79" s="6">
        <v>28.797999999999998</v>
      </c>
      <c r="V79" s="6">
        <f t="shared" si="3"/>
        <v>9.479966666666666</v>
      </c>
      <c r="W79" s="6" t="s">
        <v>39</v>
      </c>
      <c r="X79" s="6">
        <v>2.5</v>
      </c>
      <c r="Y79" s="6">
        <v>2</v>
      </c>
      <c r="Z79" s="101">
        <v>0.375</v>
      </c>
      <c r="AA79" s="101">
        <v>0.56944444444444442</v>
      </c>
      <c r="AB79" s="101">
        <v>0.58333333333333337</v>
      </c>
      <c r="AC79" s="101">
        <f>(Tableau2[[#This Row],[heure_enq]]-Tableau2[[#This Row],[h_debut]])</f>
        <v>0.19444444444444442</v>
      </c>
      <c r="AD79" s="101">
        <f>Tableau2[[#This Row],[h_fin]]-Tableau2[[#This Row],[h_debut]]</f>
        <v>0.20833333333333337</v>
      </c>
      <c r="AE79" s="101">
        <v>0.33333333333333331</v>
      </c>
      <c r="AF79" s="101">
        <v>0.58333333333333337</v>
      </c>
      <c r="AG79" s="6" t="s">
        <v>22</v>
      </c>
      <c r="AH79" s="6" t="s">
        <v>234</v>
      </c>
      <c r="AI79" s="6">
        <v>0</v>
      </c>
      <c r="AJ79" s="6" t="s">
        <v>402</v>
      </c>
      <c r="AK79" s="6" t="s">
        <v>403</v>
      </c>
      <c r="AL79" s="6" t="s">
        <v>419</v>
      </c>
      <c r="AM79" s="6">
        <v>1</v>
      </c>
      <c r="AN79" s="6">
        <v>0</v>
      </c>
      <c r="AO79" s="6">
        <v>0</v>
      </c>
      <c r="AP79" s="6">
        <v>0</v>
      </c>
      <c r="AQ79" s="6" t="s">
        <v>22</v>
      </c>
      <c r="AR79" s="6" t="s">
        <v>22</v>
      </c>
      <c r="AS79" s="6" t="s">
        <v>22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 t="s">
        <v>356</v>
      </c>
      <c r="BK79" s="6">
        <v>0</v>
      </c>
      <c r="BL79" s="6">
        <v>1</v>
      </c>
      <c r="BM79" s="6">
        <v>1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 t="s">
        <v>217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 t="s">
        <v>22</v>
      </c>
      <c r="DB79" s="6" t="s">
        <v>218</v>
      </c>
      <c r="DC79" s="6" t="s">
        <v>243</v>
      </c>
      <c r="DD79" s="6">
        <v>50</v>
      </c>
      <c r="DE79" s="6" t="s">
        <v>220</v>
      </c>
      <c r="DF79" s="6" t="s">
        <v>624</v>
      </c>
      <c r="DG79" s="6" t="s">
        <v>222</v>
      </c>
      <c r="DH79" s="6" t="s">
        <v>22</v>
      </c>
      <c r="DI79" s="6" t="s">
        <v>22</v>
      </c>
      <c r="DJ79" s="6">
        <v>50</v>
      </c>
      <c r="DK79" s="6">
        <v>15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1</v>
      </c>
      <c r="DS79" s="6">
        <v>1</v>
      </c>
      <c r="DT79" s="6">
        <v>1</v>
      </c>
      <c r="DU79" s="6">
        <v>1</v>
      </c>
      <c r="DV79" s="6">
        <v>1</v>
      </c>
      <c r="DW79" s="6">
        <v>1</v>
      </c>
      <c r="DX79" s="6">
        <v>0</v>
      </c>
      <c r="DY79" s="6">
        <v>1</v>
      </c>
      <c r="DZ79" s="6">
        <v>0</v>
      </c>
      <c r="EA79" s="6">
        <v>0</v>
      </c>
      <c r="EB79" s="6">
        <v>0</v>
      </c>
      <c r="EC79" s="6">
        <v>1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 t="s">
        <v>223</v>
      </c>
      <c r="EK79" s="6" t="s">
        <v>222</v>
      </c>
      <c r="EL79" s="6" t="s">
        <v>22</v>
      </c>
      <c r="EM79" s="6" t="s">
        <v>22</v>
      </c>
      <c r="EN79" s="6" t="s">
        <v>22</v>
      </c>
      <c r="EO79" s="6" t="s">
        <v>22</v>
      </c>
      <c r="EP79" s="6" t="s">
        <v>22</v>
      </c>
      <c r="EQ79" s="6" t="s">
        <v>22</v>
      </c>
      <c r="ER79" s="6" t="s">
        <v>22</v>
      </c>
      <c r="ES79" s="6" t="s">
        <v>22</v>
      </c>
      <c r="ET79" s="6" t="s">
        <v>22</v>
      </c>
      <c r="EU79" s="6" t="s">
        <v>22</v>
      </c>
      <c r="EV79" s="6" t="s">
        <v>22</v>
      </c>
      <c r="EW79" s="6" t="s">
        <v>22</v>
      </c>
      <c r="EX79" s="6" t="s">
        <v>22</v>
      </c>
      <c r="EY79" s="6" t="s">
        <v>22</v>
      </c>
      <c r="EZ79" s="6" t="s">
        <v>22</v>
      </c>
      <c r="FA79" s="6" t="s">
        <v>22</v>
      </c>
      <c r="FB79" s="6" t="s">
        <v>22</v>
      </c>
      <c r="FC79" s="6" t="s">
        <v>22</v>
      </c>
      <c r="FD79" s="6" t="s">
        <v>222</v>
      </c>
      <c r="FE79" s="6" t="s">
        <v>22</v>
      </c>
      <c r="FF79" s="6" t="s">
        <v>22</v>
      </c>
      <c r="FG79" s="6" t="s">
        <v>22</v>
      </c>
      <c r="FH79" s="6" t="s">
        <v>22</v>
      </c>
      <c r="FI79" s="6" t="s">
        <v>22</v>
      </c>
      <c r="FJ79" s="6" t="s">
        <v>22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6" t="s">
        <v>22</v>
      </c>
      <c r="FR79" s="6">
        <v>1</v>
      </c>
      <c r="FS79" s="6">
        <v>0</v>
      </c>
      <c r="FT79" s="6">
        <v>0</v>
      </c>
      <c r="FU79" s="6">
        <v>0</v>
      </c>
      <c r="FV79" s="6" t="s">
        <v>223</v>
      </c>
      <c r="FW79" s="6" t="s">
        <v>223</v>
      </c>
      <c r="FX79" s="6" t="s">
        <v>269</v>
      </c>
      <c r="FY79" s="6" t="s">
        <v>22</v>
      </c>
      <c r="FZ79" s="6" t="s">
        <v>22</v>
      </c>
      <c r="GA79" s="6" t="s">
        <v>22</v>
      </c>
      <c r="GB79" s="6" t="s">
        <v>22</v>
      </c>
      <c r="GC79" s="6" t="s">
        <v>269</v>
      </c>
      <c r="GD79" s="6" t="s">
        <v>259</v>
      </c>
      <c r="GE79" s="6" t="s">
        <v>22</v>
      </c>
      <c r="GF79" s="6" t="s">
        <v>22</v>
      </c>
      <c r="GG79" s="6" t="s">
        <v>260</v>
      </c>
      <c r="GH79" s="6" t="s">
        <v>235</v>
      </c>
      <c r="GI79" s="6" t="s">
        <v>22</v>
      </c>
      <c r="GJ79" s="6" t="s">
        <v>22</v>
      </c>
      <c r="GK79" s="6" t="s">
        <v>22</v>
      </c>
      <c r="GL79" s="6" t="s">
        <v>22</v>
      </c>
      <c r="GM79" s="6" t="s">
        <v>222</v>
      </c>
      <c r="GN79" s="6" t="s">
        <v>22</v>
      </c>
      <c r="GO79" s="6" t="s">
        <v>22</v>
      </c>
      <c r="GP79" s="6" t="s">
        <v>261</v>
      </c>
      <c r="GQ79" s="6">
        <v>1</v>
      </c>
      <c r="GR79" s="6">
        <v>1</v>
      </c>
      <c r="GS79" s="6">
        <v>0</v>
      </c>
      <c r="GT79" s="6">
        <v>0</v>
      </c>
      <c r="GU79" s="6">
        <v>0</v>
      </c>
      <c r="GV79" s="6">
        <v>0</v>
      </c>
      <c r="GW79" s="6">
        <v>1</v>
      </c>
      <c r="GX79" s="103" t="s">
        <v>270</v>
      </c>
    </row>
    <row r="80" spans="1:206">
      <c r="A80" s="102" t="s">
        <v>207</v>
      </c>
      <c r="B80" s="6">
        <v>79</v>
      </c>
      <c r="C80" s="6" t="s">
        <v>342</v>
      </c>
      <c r="D80" s="6" t="s">
        <v>343</v>
      </c>
      <c r="E80" s="100">
        <v>44096</v>
      </c>
      <c r="F80" s="6" t="s">
        <v>3890</v>
      </c>
      <c r="G80" s="6">
        <v>0</v>
      </c>
      <c r="H80" s="6" t="s">
        <v>22</v>
      </c>
      <c r="I80" s="6" t="s">
        <v>22</v>
      </c>
      <c r="J80" s="6" t="s">
        <v>22</v>
      </c>
      <c r="K80" s="6" t="s">
        <v>22</v>
      </c>
      <c r="L80" s="6" t="s">
        <v>22</v>
      </c>
      <c r="M80" s="6" t="s">
        <v>22</v>
      </c>
      <c r="N80" s="6" t="s">
        <v>344</v>
      </c>
      <c r="O80" s="7">
        <v>42</v>
      </c>
      <c r="P80" s="6">
        <v>44.027999999999999</v>
      </c>
      <c r="Q80" s="6">
        <f t="shared" si="2"/>
        <v>42.733800000000002</v>
      </c>
      <c r="R80" s="6" t="s">
        <v>22</v>
      </c>
      <c r="S80" s="6" t="s">
        <v>345</v>
      </c>
      <c r="T80" s="6">
        <v>9</v>
      </c>
      <c r="U80" s="6">
        <v>27.677</v>
      </c>
      <c r="V80" s="6">
        <f t="shared" si="3"/>
        <v>9.4612833333333342</v>
      </c>
      <c r="W80" s="6" t="s">
        <v>40</v>
      </c>
      <c r="X80" s="6">
        <v>5</v>
      </c>
      <c r="Y80" s="6">
        <v>2</v>
      </c>
      <c r="Z80" s="101">
        <v>0.29166666666666669</v>
      </c>
      <c r="AA80" s="101">
        <v>0.38541666666666669</v>
      </c>
      <c r="AB80" s="101">
        <v>0.375</v>
      </c>
      <c r="AC80" s="101">
        <f>(Tableau2[[#This Row],[heure_enq]]-Tableau2[[#This Row],[h_debut]])</f>
        <v>9.375E-2</v>
      </c>
      <c r="AD80" s="101">
        <f>Tableau2[[#This Row],[h_fin]]-Tableau2[[#This Row],[h_debut]]</f>
        <v>8.3333333333333315E-2</v>
      </c>
      <c r="AE80" s="101">
        <v>0.29166666666666669</v>
      </c>
      <c r="AF80" s="101">
        <v>0.5</v>
      </c>
      <c r="AG80" s="6" t="s">
        <v>22</v>
      </c>
      <c r="AH80" s="6" t="s">
        <v>234</v>
      </c>
      <c r="AI80" s="6">
        <v>0</v>
      </c>
      <c r="AJ80" s="6" t="s">
        <v>346</v>
      </c>
      <c r="AK80" s="6" t="s">
        <v>347</v>
      </c>
      <c r="AL80" s="6" t="s">
        <v>216</v>
      </c>
      <c r="AM80" s="6">
        <v>0</v>
      </c>
      <c r="AN80" s="6">
        <v>1</v>
      </c>
      <c r="AO80" s="6">
        <v>0</v>
      </c>
      <c r="AP80" s="6">
        <v>0</v>
      </c>
      <c r="AQ80" s="6" t="s">
        <v>22</v>
      </c>
      <c r="AR80" s="6" t="s">
        <v>22</v>
      </c>
      <c r="AS80" s="6" t="s">
        <v>22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1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 t="s">
        <v>235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 t="s">
        <v>22</v>
      </c>
      <c r="BX80" s="6">
        <v>0</v>
      </c>
      <c r="BY80" s="6">
        <v>1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 t="s">
        <v>22</v>
      </c>
      <c r="DB80" s="6" t="s">
        <v>348</v>
      </c>
      <c r="DC80" s="6" t="s">
        <v>219</v>
      </c>
      <c r="DD80" s="6">
        <v>45</v>
      </c>
      <c r="DE80" s="6" t="s">
        <v>220</v>
      </c>
      <c r="DF80" s="6" t="s">
        <v>349</v>
      </c>
      <c r="DG80" s="6" t="s">
        <v>222</v>
      </c>
      <c r="DH80" s="6" t="s">
        <v>22</v>
      </c>
      <c r="DI80" s="6" t="s">
        <v>22</v>
      </c>
      <c r="DJ80" s="6" t="s">
        <v>22</v>
      </c>
      <c r="DK80" s="6">
        <v>5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1</v>
      </c>
      <c r="DU80" s="6">
        <v>0</v>
      </c>
      <c r="DV80" s="6">
        <v>0</v>
      </c>
      <c r="DW80" s="6">
        <v>0</v>
      </c>
      <c r="DX80" s="6">
        <v>0</v>
      </c>
      <c r="DY80" s="6">
        <v>1</v>
      </c>
      <c r="DZ80" s="6">
        <v>0</v>
      </c>
      <c r="EA80" s="6">
        <v>0</v>
      </c>
      <c r="EB80" s="6">
        <v>0</v>
      </c>
      <c r="EC80" s="6">
        <v>1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 t="s">
        <v>222</v>
      </c>
      <c r="EK80" s="6" t="s">
        <v>222</v>
      </c>
      <c r="EL80" s="6" t="s">
        <v>22</v>
      </c>
      <c r="EM80" s="6" t="s">
        <v>22</v>
      </c>
      <c r="EN80" s="6" t="s">
        <v>22</v>
      </c>
      <c r="EO80" s="6" t="s">
        <v>22</v>
      </c>
      <c r="EP80" s="6" t="s">
        <v>22</v>
      </c>
      <c r="EQ80" s="6" t="s">
        <v>22</v>
      </c>
      <c r="ER80" s="6" t="s">
        <v>22</v>
      </c>
      <c r="ES80" s="6" t="s">
        <v>22</v>
      </c>
      <c r="ET80" s="6" t="s">
        <v>22</v>
      </c>
      <c r="EU80" s="6" t="s">
        <v>22</v>
      </c>
      <c r="EV80" s="6" t="s">
        <v>22</v>
      </c>
      <c r="EW80" s="6" t="s">
        <v>22</v>
      </c>
      <c r="EX80" s="6" t="s">
        <v>22</v>
      </c>
      <c r="EY80" s="6" t="s">
        <v>22</v>
      </c>
      <c r="EZ80" s="6" t="s">
        <v>22</v>
      </c>
      <c r="FA80" s="6" t="s">
        <v>22</v>
      </c>
      <c r="FB80" s="6" t="s">
        <v>22</v>
      </c>
      <c r="FC80" s="6" t="s">
        <v>22</v>
      </c>
      <c r="FD80" s="6" t="s">
        <v>222</v>
      </c>
      <c r="FE80" s="6" t="s">
        <v>22</v>
      </c>
      <c r="FF80" s="6" t="s">
        <v>22</v>
      </c>
      <c r="FG80" s="6" t="s">
        <v>22</v>
      </c>
      <c r="FH80" s="6" t="s">
        <v>22</v>
      </c>
      <c r="FI80" s="6" t="s">
        <v>22</v>
      </c>
      <c r="FJ80" s="6" t="s">
        <v>22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 t="s">
        <v>22</v>
      </c>
      <c r="FR80" s="6">
        <v>0</v>
      </c>
      <c r="FS80" s="6">
        <v>0</v>
      </c>
      <c r="FT80" s="6">
        <v>1</v>
      </c>
      <c r="FU80" s="6">
        <v>0</v>
      </c>
      <c r="FV80" s="6" t="s">
        <v>222</v>
      </c>
      <c r="FW80" s="6" t="s">
        <v>222</v>
      </c>
      <c r="FX80" s="6" t="s">
        <v>269</v>
      </c>
      <c r="FY80" s="6" t="s">
        <v>22</v>
      </c>
      <c r="FZ80" s="6" t="s">
        <v>22</v>
      </c>
      <c r="GA80" s="6" t="s">
        <v>22</v>
      </c>
      <c r="GB80" s="6" t="s">
        <v>22</v>
      </c>
      <c r="GC80" s="6" t="s">
        <v>269</v>
      </c>
      <c r="GD80" s="6" t="s">
        <v>227</v>
      </c>
      <c r="GE80" s="6" t="s">
        <v>22</v>
      </c>
      <c r="GF80" s="6" t="s">
        <v>22</v>
      </c>
      <c r="GG80" s="6" t="s">
        <v>227</v>
      </c>
      <c r="GH80" s="6" t="s">
        <v>22</v>
      </c>
      <c r="GI80" s="6" t="s">
        <v>22</v>
      </c>
      <c r="GJ80" s="6" t="s">
        <v>22</v>
      </c>
      <c r="GK80" s="6" t="s">
        <v>22</v>
      </c>
      <c r="GL80" s="6" t="s">
        <v>22</v>
      </c>
      <c r="GM80" s="6" t="s">
        <v>22</v>
      </c>
      <c r="GN80" s="6" t="s">
        <v>22</v>
      </c>
      <c r="GO80" s="6" t="s">
        <v>22</v>
      </c>
      <c r="GP80" s="6" t="s">
        <v>261</v>
      </c>
      <c r="GQ80" s="6">
        <v>1</v>
      </c>
      <c r="GR80" s="6">
        <v>1</v>
      </c>
      <c r="GS80" s="6">
        <v>0</v>
      </c>
      <c r="GT80" s="6">
        <v>0</v>
      </c>
      <c r="GU80" s="6">
        <v>0</v>
      </c>
      <c r="GV80" s="6">
        <v>0</v>
      </c>
      <c r="GW80" s="6">
        <v>1</v>
      </c>
      <c r="GX80" s="103" t="s">
        <v>270</v>
      </c>
    </row>
    <row r="81" spans="1:206">
      <c r="A81" s="102" t="s">
        <v>207</v>
      </c>
      <c r="B81" s="6">
        <v>80</v>
      </c>
      <c r="C81" s="6" t="s">
        <v>350</v>
      </c>
      <c r="D81" s="6" t="s">
        <v>625</v>
      </c>
      <c r="E81" s="100">
        <v>44098</v>
      </c>
      <c r="F81" s="6" t="s">
        <v>3890</v>
      </c>
      <c r="G81" s="6">
        <v>1</v>
      </c>
      <c r="H81" s="6" t="s">
        <v>22</v>
      </c>
      <c r="I81" s="6">
        <v>0</v>
      </c>
      <c r="J81" s="6" t="s">
        <v>352</v>
      </c>
      <c r="K81" s="6" t="s">
        <v>22</v>
      </c>
      <c r="L81" s="6" t="s">
        <v>22</v>
      </c>
      <c r="M81" s="6" t="s">
        <v>22</v>
      </c>
      <c r="N81" s="6" t="s">
        <v>626</v>
      </c>
      <c r="O81" s="7">
        <v>42</v>
      </c>
      <c r="P81" s="6">
        <v>44.551000000000002</v>
      </c>
      <c r="Q81" s="6">
        <f t="shared" si="2"/>
        <v>42.742516666666667</v>
      </c>
      <c r="R81" s="6" t="s">
        <v>22</v>
      </c>
      <c r="S81" s="6" t="s">
        <v>627</v>
      </c>
      <c r="T81" s="6">
        <v>9</v>
      </c>
      <c r="U81" s="6">
        <v>27.742999999999999</v>
      </c>
      <c r="V81" s="6">
        <f t="shared" si="3"/>
        <v>9.4623833333333334</v>
      </c>
      <c r="W81" s="6" t="s">
        <v>39</v>
      </c>
      <c r="X81" s="6">
        <v>2.5</v>
      </c>
      <c r="Y81" s="6">
        <v>2</v>
      </c>
      <c r="Z81" s="101">
        <v>0.70833333333333337</v>
      </c>
      <c r="AA81" s="101">
        <v>0.73611111111111116</v>
      </c>
      <c r="AB81" s="101">
        <v>0.83333333333333337</v>
      </c>
      <c r="AC81" s="101">
        <f>(Tableau2[[#This Row],[heure_enq]]-Tableau2[[#This Row],[h_debut]])</f>
        <v>2.777777777777779E-2</v>
      </c>
      <c r="AD81" s="101">
        <f>Tableau2[[#This Row],[h_fin]]-Tableau2[[#This Row],[h_debut]]</f>
        <v>0.125</v>
      </c>
      <c r="AE81" s="101">
        <v>0.72916666666666663</v>
      </c>
      <c r="AF81" s="101">
        <v>0.875</v>
      </c>
      <c r="AG81" s="6" t="s">
        <v>22</v>
      </c>
      <c r="AH81" s="6" t="s">
        <v>234</v>
      </c>
      <c r="AI81" s="6">
        <v>0</v>
      </c>
      <c r="AJ81" s="6" t="s">
        <v>267</v>
      </c>
      <c r="AK81" s="6" t="s">
        <v>268</v>
      </c>
      <c r="AL81" s="6" t="s">
        <v>419</v>
      </c>
      <c r="AM81" s="6">
        <v>1</v>
      </c>
      <c r="AN81" s="6">
        <v>0</v>
      </c>
      <c r="AO81" s="6">
        <v>0</v>
      </c>
      <c r="AP81" s="6">
        <v>0</v>
      </c>
      <c r="AQ81" s="6" t="s">
        <v>22</v>
      </c>
      <c r="AR81" s="6" t="s">
        <v>22</v>
      </c>
      <c r="AS81" s="6" t="s">
        <v>22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1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 t="s">
        <v>356</v>
      </c>
      <c r="BK81" s="6">
        <v>0</v>
      </c>
      <c r="BL81" s="6">
        <v>1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 t="s">
        <v>217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 t="s">
        <v>22</v>
      </c>
      <c r="DB81" s="6" t="s">
        <v>218</v>
      </c>
      <c r="DC81" s="6" t="s">
        <v>243</v>
      </c>
      <c r="DD81" s="6">
        <v>50</v>
      </c>
      <c r="DE81" s="6" t="s">
        <v>244</v>
      </c>
      <c r="DF81" s="6" t="s">
        <v>245</v>
      </c>
      <c r="DG81" s="6" t="s">
        <v>222</v>
      </c>
      <c r="DH81" s="6" t="s">
        <v>22</v>
      </c>
      <c r="DI81" s="6">
        <v>10</v>
      </c>
      <c r="DJ81" s="6">
        <v>60</v>
      </c>
      <c r="DK81" s="6">
        <v>30</v>
      </c>
      <c r="DL81" s="6">
        <v>1</v>
      </c>
      <c r="DM81" s="6">
        <v>1</v>
      </c>
      <c r="DN81" s="6">
        <v>1</v>
      </c>
      <c r="DO81" s="6">
        <v>1</v>
      </c>
      <c r="DP81" s="6">
        <v>1</v>
      </c>
      <c r="DQ81" s="6">
        <v>1</v>
      </c>
      <c r="DR81" s="6">
        <v>1</v>
      </c>
      <c r="DS81" s="6">
        <v>1</v>
      </c>
      <c r="DT81" s="6">
        <v>1</v>
      </c>
      <c r="DU81" s="6">
        <v>1</v>
      </c>
      <c r="DV81" s="6">
        <v>1</v>
      </c>
      <c r="DW81" s="6">
        <v>1</v>
      </c>
      <c r="DX81" s="6">
        <v>1</v>
      </c>
      <c r="DY81" s="6">
        <v>0</v>
      </c>
      <c r="DZ81" s="6">
        <v>0</v>
      </c>
      <c r="EA81" s="6">
        <v>0</v>
      </c>
      <c r="EB81" s="6">
        <v>0</v>
      </c>
      <c r="EC81" s="6">
        <v>1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 t="s">
        <v>223</v>
      </c>
      <c r="EK81" s="6" t="s">
        <v>222</v>
      </c>
      <c r="EL81" s="6" t="s">
        <v>22</v>
      </c>
      <c r="EM81" s="6" t="s">
        <v>22</v>
      </c>
      <c r="EN81" s="6" t="s">
        <v>22</v>
      </c>
      <c r="EO81" s="6" t="s">
        <v>22</v>
      </c>
      <c r="EP81" s="6" t="s">
        <v>22</v>
      </c>
      <c r="EQ81" s="6" t="s">
        <v>22</v>
      </c>
      <c r="ER81" s="6" t="s">
        <v>22</v>
      </c>
      <c r="ES81" s="6" t="s">
        <v>22</v>
      </c>
      <c r="ET81" s="6" t="s">
        <v>22</v>
      </c>
      <c r="EU81" s="6" t="s">
        <v>22</v>
      </c>
      <c r="EV81" s="6" t="s">
        <v>22</v>
      </c>
      <c r="EW81" s="6" t="s">
        <v>22</v>
      </c>
      <c r="EX81" s="6" t="s">
        <v>22</v>
      </c>
      <c r="EY81" s="6" t="s">
        <v>22</v>
      </c>
      <c r="EZ81" s="6" t="s">
        <v>22</v>
      </c>
      <c r="FA81" s="6" t="s">
        <v>22</v>
      </c>
      <c r="FB81" s="6" t="s">
        <v>22</v>
      </c>
      <c r="FC81" s="6" t="s">
        <v>22</v>
      </c>
      <c r="FD81" s="6" t="s">
        <v>222</v>
      </c>
      <c r="FE81" s="6" t="s">
        <v>22</v>
      </c>
      <c r="FF81" s="6" t="s">
        <v>22</v>
      </c>
      <c r="FG81" s="6" t="s">
        <v>22</v>
      </c>
      <c r="FH81" s="6" t="s">
        <v>22</v>
      </c>
      <c r="FI81" s="6" t="s">
        <v>22</v>
      </c>
      <c r="FJ81" s="6" t="s">
        <v>22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6" t="s">
        <v>22</v>
      </c>
      <c r="FR81" s="6">
        <v>1</v>
      </c>
      <c r="FS81" s="6">
        <v>0</v>
      </c>
      <c r="FT81" s="6">
        <v>0</v>
      </c>
      <c r="FU81" s="6">
        <v>0</v>
      </c>
      <c r="FV81" s="6" t="s">
        <v>222</v>
      </c>
      <c r="FW81" s="6" t="s">
        <v>223</v>
      </c>
      <c r="FX81" s="6" t="s">
        <v>269</v>
      </c>
      <c r="FY81" s="6" t="s">
        <v>22</v>
      </c>
      <c r="FZ81" s="6" t="s">
        <v>22</v>
      </c>
      <c r="GA81" s="6" t="s">
        <v>22</v>
      </c>
      <c r="GB81" s="6" t="s">
        <v>22</v>
      </c>
      <c r="GC81" s="6" t="s">
        <v>269</v>
      </c>
      <c r="GD81" s="6" t="s">
        <v>259</v>
      </c>
      <c r="GE81" s="6" t="s">
        <v>22</v>
      </c>
      <c r="GF81" s="6" t="s">
        <v>22</v>
      </c>
      <c r="GG81" s="6" t="s">
        <v>260</v>
      </c>
      <c r="GH81" s="6" t="s">
        <v>235</v>
      </c>
      <c r="GI81" s="6" t="s">
        <v>22</v>
      </c>
      <c r="GJ81" s="6" t="s">
        <v>22</v>
      </c>
      <c r="GK81" s="6" t="s">
        <v>22</v>
      </c>
      <c r="GL81" s="6" t="s">
        <v>22</v>
      </c>
      <c r="GM81" s="6" t="s">
        <v>222</v>
      </c>
      <c r="GN81" s="6" t="s">
        <v>22</v>
      </c>
      <c r="GO81" s="6" t="s">
        <v>22</v>
      </c>
      <c r="GP81" s="6" t="s">
        <v>261</v>
      </c>
      <c r="GQ81" s="6">
        <v>1</v>
      </c>
      <c r="GR81" s="6">
        <v>1</v>
      </c>
      <c r="GS81" s="6">
        <v>0</v>
      </c>
      <c r="GT81" s="6">
        <v>0</v>
      </c>
      <c r="GU81" s="6">
        <v>0</v>
      </c>
      <c r="GV81" s="6">
        <v>0</v>
      </c>
      <c r="GW81" s="6">
        <v>1</v>
      </c>
      <c r="GX81" s="103" t="s">
        <v>270</v>
      </c>
    </row>
    <row r="82" spans="1:206">
      <c r="A82" s="102" t="s">
        <v>207</v>
      </c>
      <c r="B82" s="6">
        <v>81</v>
      </c>
      <c r="C82" s="6" t="s">
        <v>350</v>
      </c>
      <c r="D82" s="6" t="s">
        <v>628</v>
      </c>
      <c r="E82" s="100">
        <v>44098</v>
      </c>
      <c r="F82" s="6" t="s">
        <v>3890</v>
      </c>
      <c r="G82" s="6">
        <v>1</v>
      </c>
      <c r="H82" s="6" t="s">
        <v>22</v>
      </c>
      <c r="I82" s="6">
        <v>0</v>
      </c>
      <c r="J82" s="6" t="s">
        <v>352</v>
      </c>
      <c r="K82" s="6" t="s">
        <v>22</v>
      </c>
      <c r="L82" s="6" t="s">
        <v>22</v>
      </c>
      <c r="M82" s="6" t="s">
        <v>22</v>
      </c>
      <c r="N82" s="6" t="s">
        <v>465</v>
      </c>
      <c r="O82" s="7">
        <v>42</v>
      </c>
      <c r="P82" s="6">
        <v>45.5</v>
      </c>
      <c r="Q82" s="6">
        <f t="shared" si="2"/>
        <v>42.758333333333333</v>
      </c>
      <c r="R82" s="6" t="s">
        <v>22</v>
      </c>
      <c r="S82" s="6" t="s">
        <v>629</v>
      </c>
      <c r="T82" s="6">
        <v>9</v>
      </c>
      <c r="U82" s="6">
        <v>27.956</v>
      </c>
      <c r="V82" s="6">
        <f t="shared" si="3"/>
        <v>9.465933333333334</v>
      </c>
      <c r="W82" s="6" t="s">
        <v>39</v>
      </c>
      <c r="X82" s="6">
        <v>2.5</v>
      </c>
      <c r="Y82" s="6">
        <v>1</v>
      </c>
      <c r="Z82" s="101">
        <v>0.72916666666666663</v>
      </c>
      <c r="AA82" s="101">
        <v>0.75</v>
      </c>
      <c r="AB82" s="101">
        <v>0.83333333333333337</v>
      </c>
      <c r="AC82" s="101">
        <f>(Tableau2[[#This Row],[heure_enq]]-Tableau2[[#This Row],[h_debut]])</f>
        <v>2.083333333333337E-2</v>
      </c>
      <c r="AD82" s="101">
        <f>Tableau2[[#This Row],[h_fin]]-Tableau2[[#This Row],[h_debut]]</f>
        <v>0.10416666666666674</v>
      </c>
      <c r="AE82" s="101">
        <v>0.72916666666666663</v>
      </c>
      <c r="AF82" s="101">
        <v>0.875</v>
      </c>
      <c r="AG82" s="6" t="s">
        <v>22</v>
      </c>
      <c r="AH82" s="6" t="s">
        <v>234</v>
      </c>
      <c r="AI82" s="6">
        <v>0</v>
      </c>
      <c r="AJ82" s="6" t="s">
        <v>467</v>
      </c>
      <c r="AK82" s="6" t="s">
        <v>379</v>
      </c>
      <c r="AL82" s="6" t="s">
        <v>419</v>
      </c>
      <c r="AM82" s="6">
        <v>1</v>
      </c>
      <c r="AN82" s="6">
        <v>0</v>
      </c>
      <c r="AO82" s="6">
        <v>0</v>
      </c>
      <c r="AP82" s="6">
        <v>0</v>
      </c>
      <c r="AQ82" s="6" t="s">
        <v>22</v>
      </c>
      <c r="AR82" s="6" t="s">
        <v>22</v>
      </c>
      <c r="AS82" s="6" t="s">
        <v>22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1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 t="s">
        <v>235</v>
      </c>
      <c r="BK82" s="6">
        <v>0</v>
      </c>
      <c r="BL82" s="6">
        <v>1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 t="s">
        <v>217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 t="s">
        <v>22</v>
      </c>
      <c r="DB82" s="6" t="s">
        <v>218</v>
      </c>
      <c r="DC82" s="6" t="s">
        <v>219</v>
      </c>
      <c r="DD82" s="6">
        <v>45</v>
      </c>
      <c r="DE82" s="6" t="s">
        <v>443</v>
      </c>
      <c r="DF82" s="6" t="s">
        <v>444</v>
      </c>
      <c r="DG82" s="6" t="s">
        <v>222</v>
      </c>
      <c r="DH82" s="6" t="s">
        <v>22</v>
      </c>
      <c r="DI82" s="6" t="s">
        <v>22</v>
      </c>
      <c r="DJ82" s="6" t="s">
        <v>22</v>
      </c>
      <c r="DK82" s="6">
        <v>5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1</v>
      </c>
      <c r="DU82" s="6">
        <v>0</v>
      </c>
      <c r="DV82" s="6">
        <v>0</v>
      </c>
      <c r="DW82" s="6">
        <v>0</v>
      </c>
      <c r="DX82" s="6">
        <v>1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1</v>
      </c>
      <c r="EF82" s="6">
        <v>0</v>
      </c>
      <c r="EG82" s="6">
        <v>0</v>
      </c>
      <c r="EH82" s="6">
        <v>0</v>
      </c>
      <c r="EI82" s="6">
        <v>0</v>
      </c>
      <c r="EJ82" s="6" t="s">
        <v>22</v>
      </c>
      <c r="EK82" s="6" t="s">
        <v>222</v>
      </c>
      <c r="EL82" s="6" t="s">
        <v>22</v>
      </c>
      <c r="EM82" s="6" t="s">
        <v>22</v>
      </c>
      <c r="EN82" s="6" t="s">
        <v>22</v>
      </c>
      <c r="EO82" s="6" t="s">
        <v>22</v>
      </c>
      <c r="EP82" s="6" t="s">
        <v>22</v>
      </c>
      <c r="EQ82" s="6" t="s">
        <v>22</v>
      </c>
      <c r="ER82" s="6" t="s">
        <v>22</v>
      </c>
      <c r="ES82" s="6" t="s">
        <v>22</v>
      </c>
      <c r="ET82" s="6" t="s">
        <v>22</v>
      </c>
      <c r="EU82" s="6" t="s">
        <v>22</v>
      </c>
      <c r="EV82" s="6" t="s">
        <v>22</v>
      </c>
      <c r="EW82" s="6" t="s">
        <v>22</v>
      </c>
      <c r="EX82" s="6" t="s">
        <v>22</v>
      </c>
      <c r="EY82" s="6" t="s">
        <v>22</v>
      </c>
      <c r="EZ82" s="6" t="s">
        <v>22</v>
      </c>
      <c r="FA82" s="6" t="s">
        <v>22</v>
      </c>
      <c r="FB82" s="6" t="s">
        <v>22</v>
      </c>
      <c r="FC82" s="6" t="s">
        <v>22</v>
      </c>
      <c r="FD82" s="6" t="s">
        <v>222</v>
      </c>
      <c r="FE82" s="6" t="s">
        <v>22</v>
      </c>
      <c r="FF82" s="6" t="s">
        <v>22</v>
      </c>
      <c r="FG82" s="6" t="s">
        <v>22</v>
      </c>
      <c r="FH82" s="6" t="s">
        <v>22</v>
      </c>
      <c r="FI82" s="6" t="s">
        <v>22</v>
      </c>
      <c r="FJ82" s="6" t="s">
        <v>22</v>
      </c>
      <c r="FK82" s="6">
        <v>0</v>
      </c>
      <c r="FL82" s="6">
        <v>0</v>
      </c>
      <c r="FM82" s="6">
        <v>0</v>
      </c>
      <c r="FN82" s="6">
        <v>0</v>
      </c>
      <c r="FO82" s="6">
        <v>0</v>
      </c>
      <c r="FP82" s="6">
        <v>0</v>
      </c>
      <c r="FQ82" s="6" t="s">
        <v>22</v>
      </c>
      <c r="FR82" s="6">
        <v>1</v>
      </c>
      <c r="FS82" s="6">
        <v>0</v>
      </c>
      <c r="FT82" s="6">
        <v>0</v>
      </c>
      <c r="FU82" s="6">
        <v>0</v>
      </c>
      <c r="FV82" s="6" t="s">
        <v>222</v>
      </c>
      <c r="FW82" s="6" t="s">
        <v>222</v>
      </c>
      <c r="FX82" s="6" t="s">
        <v>224</v>
      </c>
      <c r="FY82" s="6" t="s">
        <v>22</v>
      </c>
      <c r="FZ82" s="6" t="s">
        <v>22</v>
      </c>
      <c r="GA82" s="6" t="s">
        <v>22</v>
      </c>
      <c r="GB82" s="6" t="s">
        <v>22</v>
      </c>
      <c r="GC82" s="6" t="s">
        <v>224</v>
      </c>
      <c r="GD82" s="6" t="s">
        <v>227</v>
      </c>
      <c r="GE82" s="6" t="s">
        <v>22</v>
      </c>
      <c r="GF82" s="6" t="s">
        <v>22</v>
      </c>
      <c r="GG82" s="6" t="s">
        <v>227</v>
      </c>
      <c r="GH82" s="6" t="s">
        <v>22</v>
      </c>
      <c r="GI82" s="6" t="s">
        <v>22</v>
      </c>
      <c r="GJ82" s="6" t="s">
        <v>22</v>
      </c>
      <c r="GK82" s="6" t="s">
        <v>22</v>
      </c>
      <c r="GL82" s="6" t="s">
        <v>22</v>
      </c>
      <c r="GM82" s="6" t="s">
        <v>22</v>
      </c>
      <c r="GN82" s="6" t="s">
        <v>22</v>
      </c>
      <c r="GO82" s="6" t="s">
        <v>22</v>
      </c>
      <c r="GP82" s="6" t="s">
        <v>227</v>
      </c>
      <c r="GQ82" s="6">
        <v>1</v>
      </c>
      <c r="GR82" s="6">
        <v>1</v>
      </c>
      <c r="GS82" s="6">
        <v>0</v>
      </c>
      <c r="GT82" s="6">
        <v>1</v>
      </c>
      <c r="GU82" s="6">
        <v>1</v>
      </c>
      <c r="GV82" s="6">
        <v>0</v>
      </c>
      <c r="GW82" s="6">
        <v>0</v>
      </c>
      <c r="GX82" s="103" t="s">
        <v>229</v>
      </c>
    </row>
    <row r="83" spans="1:206">
      <c r="A83" s="102" t="s">
        <v>207</v>
      </c>
      <c r="B83" s="6">
        <v>82</v>
      </c>
      <c r="C83" s="6" t="s">
        <v>350</v>
      </c>
      <c r="D83" s="6" t="s">
        <v>351</v>
      </c>
      <c r="E83" s="100">
        <v>44098</v>
      </c>
      <c r="F83" s="6" t="s">
        <v>3890</v>
      </c>
      <c r="G83" s="6">
        <v>1</v>
      </c>
      <c r="H83" s="6" t="s">
        <v>22</v>
      </c>
      <c r="I83" s="6">
        <v>0</v>
      </c>
      <c r="J83" s="6" t="s">
        <v>352</v>
      </c>
      <c r="K83" s="6" t="s">
        <v>22</v>
      </c>
      <c r="L83" s="6" t="s">
        <v>22</v>
      </c>
      <c r="M83" s="6" t="s">
        <v>22</v>
      </c>
      <c r="N83" s="6" t="s">
        <v>353</v>
      </c>
      <c r="O83" s="7">
        <v>42</v>
      </c>
      <c r="P83" s="6">
        <v>55.423000000000002</v>
      </c>
      <c r="Q83" s="6">
        <f t="shared" si="2"/>
        <v>42.923716666666664</v>
      </c>
      <c r="R83" s="6" t="s">
        <v>22</v>
      </c>
      <c r="S83" s="6" t="s">
        <v>354</v>
      </c>
      <c r="T83" s="6">
        <v>9</v>
      </c>
      <c r="U83" s="6">
        <v>28.331</v>
      </c>
      <c r="V83" s="6">
        <f t="shared" si="3"/>
        <v>9.4721833333333336</v>
      </c>
      <c r="W83" s="6" t="s">
        <v>39</v>
      </c>
      <c r="X83" s="6">
        <v>2.5</v>
      </c>
      <c r="Y83" s="6">
        <v>2</v>
      </c>
      <c r="Z83" s="101">
        <v>0.75</v>
      </c>
      <c r="AA83" s="101">
        <v>0.77083333333333337</v>
      </c>
      <c r="AB83" s="101">
        <v>0.83333333333333337</v>
      </c>
      <c r="AC83" s="101">
        <f>(Tableau2[[#This Row],[heure_enq]]-Tableau2[[#This Row],[h_debut]])</f>
        <v>2.083333333333337E-2</v>
      </c>
      <c r="AD83" s="101">
        <f>Tableau2[[#This Row],[h_fin]]-Tableau2[[#This Row],[h_debut]]</f>
        <v>8.333333333333337E-2</v>
      </c>
      <c r="AE83" s="101">
        <v>0.72916666666666663</v>
      </c>
      <c r="AF83" s="101">
        <v>0.875</v>
      </c>
      <c r="AG83" s="6" t="s">
        <v>22</v>
      </c>
      <c r="AH83" s="6" t="s">
        <v>234</v>
      </c>
      <c r="AI83" s="6">
        <v>0</v>
      </c>
      <c r="AJ83" s="6" t="s">
        <v>2647</v>
      </c>
      <c r="AK83" s="6" t="s">
        <v>275</v>
      </c>
      <c r="AL83" s="6" t="s">
        <v>216</v>
      </c>
      <c r="AM83" s="6">
        <v>1</v>
      </c>
      <c r="AN83" s="6">
        <v>0</v>
      </c>
      <c r="AO83" s="6">
        <v>0</v>
      </c>
      <c r="AP83" s="6">
        <v>0</v>
      </c>
      <c r="AQ83" s="6" t="s">
        <v>22</v>
      </c>
      <c r="AR83" s="6" t="s">
        <v>22</v>
      </c>
      <c r="AS83" s="6" t="s">
        <v>22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 t="s">
        <v>356</v>
      </c>
      <c r="BK83" s="6">
        <v>0</v>
      </c>
      <c r="BL83" s="6">
        <v>1</v>
      </c>
      <c r="BM83" s="6">
        <v>1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 t="s">
        <v>217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 t="s">
        <v>22</v>
      </c>
      <c r="DB83" s="6" t="s">
        <v>218</v>
      </c>
      <c r="DC83" s="6" t="s">
        <v>290</v>
      </c>
      <c r="DD83" s="6">
        <v>35</v>
      </c>
      <c r="DE83" s="6" t="s">
        <v>220</v>
      </c>
      <c r="DF83" s="6" t="s">
        <v>357</v>
      </c>
      <c r="DG83" s="6" t="s">
        <v>222</v>
      </c>
      <c r="DH83" s="6" t="s">
        <v>22</v>
      </c>
      <c r="DI83" s="6">
        <v>10</v>
      </c>
      <c r="DJ83" s="6">
        <v>30</v>
      </c>
      <c r="DK83" s="6">
        <v>15</v>
      </c>
      <c r="DL83" s="6">
        <v>0</v>
      </c>
      <c r="DM83" s="6">
        <v>0</v>
      </c>
      <c r="DN83" s="6">
        <v>0</v>
      </c>
      <c r="DO83" s="6">
        <v>1</v>
      </c>
      <c r="DP83" s="6">
        <v>1</v>
      </c>
      <c r="DQ83" s="6">
        <v>1</v>
      </c>
      <c r="DR83" s="6">
        <v>1</v>
      </c>
      <c r="DS83" s="6">
        <v>1</v>
      </c>
      <c r="DT83" s="6">
        <v>1</v>
      </c>
      <c r="DU83" s="6">
        <v>1</v>
      </c>
      <c r="DV83" s="6">
        <v>1</v>
      </c>
      <c r="DW83" s="6">
        <v>1</v>
      </c>
      <c r="DX83" s="6">
        <v>0</v>
      </c>
      <c r="DY83" s="6">
        <v>1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1</v>
      </c>
      <c r="EF83" s="6">
        <v>0</v>
      </c>
      <c r="EG83" s="6">
        <v>0</v>
      </c>
      <c r="EH83" s="6">
        <v>0</v>
      </c>
      <c r="EI83" s="6">
        <v>0</v>
      </c>
      <c r="EJ83" s="6" t="s">
        <v>223</v>
      </c>
      <c r="EK83" s="6" t="s">
        <v>222</v>
      </c>
      <c r="EL83" s="6" t="s">
        <v>22</v>
      </c>
      <c r="EM83" s="6" t="s">
        <v>22</v>
      </c>
      <c r="EN83" s="6" t="s">
        <v>22</v>
      </c>
      <c r="EO83" s="6" t="s">
        <v>22</v>
      </c>
      <c r="EP83" s="6" t="s">
        <v>22</v>
      </c>
      <c r="EQ83" s="6" t="s">
        <v>22</v>
      </c>
      <c r="ER83" s="6" t="s">
        <v>22</v>
      </c>
      <c r="ES83" s="6" t="s">
        <v>22</v>
      </c>
      <c r="ET83" s="6" t="s">
        <v>22</v>
      </c>
      <c r="EU83" s="6" t="s">
        <v>22</v>
      </c>
      <c r="EV83" s="6" t="s">
        <v>22</v>
      </c>
      <c r="EW83" s="6" t="s">
        <v>22</v>
      </c>
      <c r="EX83" s="6" t="s">
        <v>22</v>
      </c>
      <c r="EY83" s="6" t="s">
        <v>22</v>
      </c>
      <c r="EZ83" s="6" t="s">
        <v>22</v>
      </c>
      <c r="FA83" s="6" t="s">
        <v>22</v>
      </c>
      <c r="FB83" s="6" t="s">
        <v>22</v>
      </c>
      <c r="FC83" s="6" t="s">
        <v>22</v>
      </c>
      <c r="FD83" s="6" t="s">
        <v>222</v>
      </c>
      <c r="FE83" s="6" t="s">
        <v>22</v>
      </c>
      <c r="FF83" s="6" t="s">
        <v>22</v>
      </c>
      <c r="FG83" s="6" t="s">
        <v>22</v>
      </c>
      <c r="FH83" s="6" t="s">
        <v>22</v>
      </c>
      <c r="FI83" s="6" t="s">
        <v>22</v>
      </c>
      <c r="FJ83" s="6" t="s">
        <v>22</v>
      </c>
      <c r="FK83" s="6">
        <v>0</v>
      </c>
      <c r="FL83" s="6">
        <v>0</v>
      </c>
      <c r="FM83" s="6">
        <v>0</v>
      </c>
      <c r="FN83" s="6">
        <v>0</v>
      </c>
      <c r="FO83" s="6">
        <v>0</v>
      </c>
      <c r="FP83" s="6">
        <v>0</v>
      </c>
      <c r="FQ83" s="6" t="s">
        <v>22</v>
      </c>
      <c r="FR83" s="6">
        <v>1</v>
      </c>
      <c r="FS83" s="6">
        <v>0</v>
      </c>
      <c r="FT83" s="6">
        <v>0</v>
      </c>
      <c r="FU83" s="6">
        <v>0</v>
      </c>
      <c r="FV83" s="6" t="s">
        <v>223</v>
      </c>
      <c r="FW83" s="6" t="s">
        <v>223</v>
      </c>
      <c r="FX83" s="6" t="s">
        <v>269</v>
      </c>
      <c r="FY83" s="6" t="s">
        <v>22</v>
      </c>
      <c r="FZ83" s="6" t="s">
        <v>22</v>
      </c>
      <c r="GA83" s="6" t="s">
        <v>22</v>
      </c>
      <c r="GB83" s="6" t="s">
        <v>22</v>
      </c>
      <c r="GC83" s="6" t="s">
        <v>269</v>
      </c>
      <c r="GD83" s="6" t="s">
        <v>259</v>
      </c>
      <c r="GE83" s="6" t="s">
        <v>22</v>
      </c>
      <c r="GF83" s="6" t="s">
        <v>22</v>
      </c>
      <c r="GG83" s="6" t="s">
        <v>260</v>
      </c>
      <c r="GH83" s="6" t="s">
        <v>235</v>
      </c>
      <c r="GI83" s="6" t="s">
        <v>22</v>
      </c>
      <c r="GJ83" s="6" t="s">
        <v>22</v>
      </c>
      <c r="GK83" s="6" t="s">
        <v>22</v>
      </c>
      <c r="GL83" s="6" t="s">
        <v>22</v>
      </c>
      <c r="GM83" s="6" t="s">
        <v>222</v>
      </c>
      <c r="GN83" s="6" t="s">
        <v>22</v>
      </c>
      <c r="GO83" s="6" t="s">
        <v>22</v>
      </c>
      <c r="GP83" s="6" t="s">
        <v>261</v>
      </c>
      <c r="GQ83" s="6">
        <v>1</v>
      </c>
      <c r="GR83" s="6">
        <v>1</v>
      </c>
      <c r="GS83" s="6">
        <v>0</v>
      </c>
      <c r="GT83" s="6">
        <v>0</v>
      </c>
      <c r="GU83" s="6">
        <v>0</v>
      </c>
      <c r="GV83" s="6">
        <v>0</v>
      </c>
      <c r="GW83" s="6">
        <v>1</v>
      </c>
      <c r="GX83" s="103" t="s">
        <v>270</v>
      </c>
    </row>
    <row r="84" spans="1:206">
      <c r="A84" s="102" t="s">
        <v>207</v>
      </c>
      <c r="B84" s="6">
        <v>83</v>
      </c>
      <c r="C84" s="6" t="s">
        <v>350</v>
      </c>
      <c r="D84" s="6" t="s">
        <v>630</v>
      </c>
      <c r="E84" s="100">
        <v>44098</v>
      </c>
      <c r="F84" s="6" t="s">
        <v>3890</v>
      </c>
      <c r="G84" s="6">
        <v>1</v>
      </c>
      <c r="H84" s="6" t="s">
        <v>22</v>
      </c>
      <c r="I84" s="6">
        <v>0</v>
      </c>
      <c r="J84" s="6" t="s">
        <v>352</v>
      </c>
      <c r="K84" s="6" t="s">
        <v>22</v>
      </c>
      <c r="L84" s="6" t="s">
        <v>22</v>
      </c>
      <c r="M84" s="6" t="s">
        <v>22</v>
      </c>
      <c r="N84" s="6" t="s">
        <v>631</v>
      </c>
      <c r="O84" s="7">
        <v>42</v>
      </c>
      <c r="P84" s="6">
        <v>50.470999999999997</v>
      </c>
      <c r="Q84" s="6">
        <f t="shared" si="2"/>
        <v>42.841183333333333</v>
      </c>
      <c r="R84" s="6" t="s">
        <v>22</v>
      </c>
      <c r="S84" s="6" t="s">
        <v>632</v>
      </c>
      <c r="T84" s="6">
        <v>9</v>
      </c>
      <c r="U84" s="6">
        <v>29.038</v>
      </c>
      <c r="V84" s="6">
        <f t="shared" si="3"/>
        <v>9.4839666666666673</v>
      </c>
      <c r="W84" s="6" t="s">
        <v>39</v>
      </c>
      <c r="X84" s="6">
        <v>2.5</v>
      </c>
      <c r="Y84" s="6">
        <v>1</v>
      </c>
      <c r="Z84" s="101">
        <v>0.70833333333333337</v>
      </c>
      <c r="AA84" s="101">
        <v>0.78819444444444453</v>
      </c>
      <c r="AB84" s="101">
        <v>0.83333333333333337</v>
      </c>
      <c r="AC84" s="101">
        <f>(Tableau2[[#This Row],[heure_enq]]-Tableau2[[#This Row],[h_debut]])</f>
        <v>7.986111111111116E-2</v>
      </c>
      <c r="AD84" s="101">
        <f>Tableau2[[#This Row],[h_fin]]-Tableau2[[#This Row],[h_debut]]</f>
        <v>0.125</v>
      </c>
      <c r="AE84" s="101">
        <v>0.72916666666666663</v>
      </c>
      <c r="AF84" s="101">
        <v>0.875</v>
      </c>
      <c r="AG84" s="6" t="s">
        <v>22</v>
      </c>
      <c r="AH84" s="6" t="s">
        <v>234</v>
      </c>
      <c r="AI84" s="6">
        <v>0</v>
      </c>
      <c r="AJ84" s="6" t="s">
        <v>305</v>
      </c>
      <c r="AK84" s="6" t="s">
        <v>306</v>
      </c>
      <c r="AL84" s="6" t="s">
        <v>419</v>
      </c>
      <c r="AM84" s="6">
        <v>1</v>
      </c>
      <c r="AN84" s="6">
        <v>0</v>
      </c>
      <c r="AO84" s="6">
        <v>0</v>
      </c>
      <c r="AP84" s="6">
        <v>0</v>
      </c>
      <c r="AQ84" s="6" t="s">
        <v>22</v>
      </c>
      <c r="AR84" s="6" t="s">
        <v>22</v>
      </c>
      <c r="AS84" s="6" t="s">
        <v>22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 t="s">
        <v>356</v>
      </c>
      <c r="BK84" s="6">
        <v>0</v>
      </c>
      <c r="BL84" s="6">
        <v>1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 t="s">
        <v>217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 t="s">
        <v>22</v>
      </c>
      <c r="DB84" s="6" t="s">
        <v>218</v>
      </c>
      <c r="DC84" s="6" t="s">
        <v>219</v>
      </c>
      <c r="DD84" s="6">
        <v>45</v>
      </c>
      <c r="DE84" s="6" t="s">
        <v>443</v>
      </c>
      <c r="DF84" s="6" t="s">
        <v>444</v>
      </c>
      <c r="DG84" s="6" t="s">
        <v>222</v>
      </c>
      <c r="DH84" s="6" t="s">
        <v>22</v>
      </c>
      <c r="DI84" s="6">
        <v>10</v>
      </c>
      <c r="DJ84" s="6">
        <v>30</v>
      </c>
      <c r="DK84" s="6">
        <v>15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1</v>
      </c>
      <c r="DS84" s="6">
        <v>1</v>
      </c>
      <c r="DT84" s="6">
        <v>1</v>
      </c>
      <c r="DU84" s="6">
        <v>1</v>
      </c>
      <c r="DV84" s="6">
        <v>1</v>
      </c>
      <c r="DW84" s="6">
        <v>1</v>
      </c>
      <c r="DX84" s="6">
        <v>1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1</v>
      </c>
      <c r="EF84" s="6">
        <v>0</v>
      </c>
      <c r="EG84" s="6">
        <v>0</v>
      </c>
      <c r="EH84" s="6">
        <v>0</v>
      </c>
      <c r="EI84" s="6">
        <v>0</v>
      </c>
      <c r="EJ84" s="6" t="s">
        <v>223</v>
      </c>
      <c r="EK84" s="6" t="s">
        <v>222</v>
      </c>
      <c r="EL84" s="6" t="s">
        <v>22</v>
      </c>
      <c r="EM84" s="6" t="s">
        <v>22</v>
      </c>
      <c r="EN84" s="6" t="s">
        <v>22</v>
      </c>
      <c r="EO84" s="6" t="s">
        <v>22</v>
      </c>
      <c r="EP84" s="6" t="s">
        <v>22</v>
      </c>
      <c r="EQ84" s="6" t="s">
        <v>22</v>
      </c>
      <c r="ER84" s="6" t="s">
        <v>22</v>
      </c>
      <c r="ES84" s="6" t="s">
        <v>22</v>
      </c>
      <c r="ET84" s="6" t="s">
        <v>22</v>
      </c>
      <c r="EU84" s="6" t="s">
        <v>22</v>
      </c>
      <c r="EV84" s="6" t="s">
        <v>22</v>
      </c>
      <c r="EW84" s="6" t="s">
        <v>22</v>
      </c>
      <c r="EX84" s="6" t="s">
        <v>22</v>
      </c>
      <c r="EY84" s="6" t="s">
        <v>22</v>
      </c>
      <c r="EZ84" s="6" t="s">
        <v>22</v>
      </c>
      <c r="FA84" s="6" t="s">
        <v>22</v>
      </c>
      <c r="FB84" s="6" t="s">
        <v>22</v>
      </c>
      <c r="FC84" s="6" t="s">
        <v>22</v>
      </c>
      <c r="FD84" s="6" t="s">
        <v>222</v>
      </c>
      <c r="FE84" s="6" t="s">
        <v>22</v>
      </c>
      <c r="FF84" s="6" t="s">
        <v>22</v>
      </c>
      <c r="FG84" s="6" t="s">
        <v>22</v>
      </c>
      <c r="FH84" s="6" t="s">
        <v>22</v>
      </c>
      <c r="FI84" s="6" t="s">
        <v>22</v>
      </c>
      <c r="FJ84" s="6" t="s">
        <v>22</v>
      </c>
      <c r="FK84" s="6">
        <v>0</v>
      </c>
      <c r="FL84" s="6">
        <v>0</v>
      </c>
      <c r="FM84" s="6">
        <v>0</v>
      </c>
      <c r="FN84" s="6">
        <v>0</v>
      </c>
      <c r="FO84" s="6">
        <v>0</v>
      </c>
      <c r="FP84" s="6">
        <v>0</v>
      </c>
      <c r="FQ84" s="6" t="s">
        <v>22</v>
      </c>
      <c r="FR84" s="6">
        <v>1</v>
      </c>
      <c r="FS84" s="6">
        <v>0</v>
      </c>
      <c r="FT84" s="6">
        <v>0</v>
      </c>
      <c r="FU84" s="6">
        <v>0</v>
      </c>
      <c r="FV84" s="6" t="s">
        <v>222</v>
      </c>
      <c r="FW84" s="6" t="s">
        <v>222</v>
      </c>
      <c r="FX84" s="6" t="s">
        <v>269</v>
      </c>
      <c r="FY84" s="6" t="s">
        <v>22</v>
      </c>
      <c r="FZ84" s="6" t="s">
        <v>22</v>
      </c>
      <c r="GA84" s="6" t="s">
        <v>22</v>
      </c>
      <c r="GB84" s="6" t="s">
        <v>22</v>
      </c>
      <c r="GC84" s="6" t="s">
        <v>269</v>
      </c>
      <c r="GD84" s="6" t="s">
        <v>259</v>
      </c>
      <c r="GE84" s="6" t="s">
        <v>22</v>
      </c>
      <c r="GF84" s="6" t="s">
        <v>22</v>
      </c>
      <c r="GG84" s="6" t="s">
        <v>260</v>
      </c>
      <c r="GH84" s="6" t="s">
        <v>235</v>
      </c>
      <c r="GI84" s="6" t="s">
        <v>22</v>
      </c>
      <c r="GJ84" s="6" t="s">
        <v>22</v>
      </c>
      <c r="GK84" s="6" t="s">
        <v>22</v>
      </c>
      <c r="GL84" s="6" t="s">
        <v>22</v>
      </c>
      <c r="GM84" s="6" t="s">
        <v>222</v>
      </c>
      <c r="GN84" s="6" t="s">
        <v>22</v>
      </c>
      <c r="GO84" s="6" t="s">
        <v>22</v>
      </c>
      <c r="GP84" s="6" t="s">
        <v>261</v>
      </c>
      <c r="GQ84" s="6">
        <v>1</v>
      </c>
      <c r="GR84" s="6">
        <v>1</v>
      </c>
      <c r="GS84" s="6">
        <v>0</v>
      </c>
      <c r="GT84" s="6">
        <v>0</v>
      </c>
      <c r="GU84" s="6">
        <v>0</v>
      </c>
      <c r="GV84" s="6">
        <v>0</v>
      </c>
      <c r="GW84" s="6">
        <v>1</v>
      </c>
      <c r="GX84" s="103" t="s">
        <v>270</v>
      </c>
    </row>
    <row r="85" spans="1:206">
      <c r="A85" s="102" t="s">
        <v>207</v>
      </c>
      <c r="B85" s="6">
        <v>84</v>
      </c>
      <c r="C85" s="6" t="s">
        <v>350</v>
      </c>
      <c r="D85" s="6" t="s">
        <v>633</v>
      </c>
      <c r="E85" s="100">
        <v>44098</v>
      </c>
      <c r="F85" s="6" t="s">
        <v>3890</v>
      </c>
      <c r="G85" s="6">
        <v>1</v>
      </c>
      <c r="H85" s="6" t="s">
        <v>22</v>
      </c>
      <c r="I85" s="6">
        <v>0</v>
      </c>
      <c r="J85" s="6" t="s">
        <v>352</v>
      </c>
      <c r="K85" s="6" t="s">
        <v>22</v>
      </c>
      <c r="L85" s="6" t="s">
        <v>22</v>
      </c>
      <c r="M85" s="6" t="s">
        <v>22</v>
      </c>
      <c r="N85" s="6" t="s">
        <v>634</v>
      </c>
      <c r="O85" s="7">
        <v>42</v>
      </c>
      <c r="P85" s="6">
        <v>49.81</v>
      </c>
      <c r="Q85" s="6">
        <f t="shared" si="2"/>
        <v>42.830166666666663</v>
      </c>
      <c r="R85" s="6" t="s">
        <v>22</v>
      </c>
      <c r="S85" s="6" t="s">
        <v>635</v>
      </c>
      <c r="T85" s="6">
        <v>9</v>
      </c>
      <c r="U85" s="6">
        <v>29.172999999999998</v>
      </c>
      <c r="V85" s="6">
        <f t="shared" si="3"/>
        <v>9.4862166666666674</v>
      </c>
      <c r="W85" s="6" t="s">
        <v>39</v>
      </c>
      <c r="X85" s="6">
        <v>2.5</v>
      </c>
      <c r="Y85" s="6">
        <v>1</v>
      </c>
      <c r="Z85" s="101">
        <v>0.79166666666666663</v>
      </c>
      <c r="AA85" s="101">
        <v>0.79861111111111116</v>
      </c>
      <c r="AB85" s="101">
        <v>0.875</v>
      </c>
      <c r="AC85" s="101">
        <f>(Tableau2[[#This Row],[heure_enq]]-Tableau2[[#This Row],[h_debut]])</f>
        <v>6.9444444444445308E-3</v>
      </c>
      <c r="AD85" s="101">
        <f>Tableau2[[#This Row],[h_fin]]-Tableau2[[#This Row],[h_debut]]</f>
        <v>8.333333333333337E-2</v>
      </c>
      <c r="AE85" s="101">
        <v>0.72916666666666663</v>
      </c>
      <c r="AF85" s="101">
        <v>0.875</v>
      </c>
      <c r="AG85" s="6" t="s">
        <v>22</v>
      </c>
      <c r="AH85" s="6" t="s">
        <v>234</v>
      </c>
      <c r="AI85" s="6">
        <v>0</v>
      </c>
      <c r="AJ85" s="6" t="s">
        <v>280</v>
      </c>
      <c r="AK85" s="6" t="s">
        <v>281</v>
      </c>
      <c r="AL85" s="6" t="s">
        <v>419</v>
      </c>
      <c r="AM85" s="6">
        <v>1</v>
      </c>
      <c r="AN85" s="6">
        <v>0</v>
      </c>
      <c r="AO85" s="6">
        <v>0</v>
      </c>
      <c r="AP85" s="6">
        <v>0</v>
      </c>
      <c r="AQ85" s="6" t="s">
        <v>22</v>
      </c>
      <c r="AR85" s="6" t="s">
        <v>22</v>
      </c>
      <c r="AS85" s="6" t="s">
        <v>22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 t="s">
        <v>435</v>
      </c>
      <c r="BK85" s="6">
        <v>0</v>
      </c>
      <c r="BL85" s="6">
        <v>1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 t="s">
        <v>217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 t="s">
        <v>22</v>
      </c>
      <c r="DB85" s="6" t="s">
        <v>218</v>
      </c>
      <c r="DC85" s="6" t="s">
        <v>243</v>
      </c>
      <c r="DD85" s="6">
        <v>50</v>
      </c>
      <c r="DE85" s="6" t="s">
        <v>244</v>
      </c>
      <c r="DF85" s="6" t="s">
        <v>245</v>
      </c>
      <c r="DG85" s="6" t="s">
        <v>222</v>
      </c>
      <c r="DH85" s="6" t="s">
        <v>22</v>
      </c>
      <c r="DI85" s="6">
        <v>10</v>
      </c>
      <c r="DJ85" s="6">
        <v>60</v>
      </c>
      <c r="DK85" s="6">
        <v>15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1</v>
      </c>
      <c r="DS85" s="6">
        <v>1</v>
      </c>
      <c r="DT85" s="6">
        <v>1</v>
      </c>
      <c r="DU85" s="6">
        <v>1</v>
      </c>
      <c r="DV85" s="6">
        <v>1</v>
      </c>
      <c r="DW85" s="6">
        <v>1</v>
      </c>
      <c r="DX85" s="6">
        <v>1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1</v>
      </c>
      <c r="EF85" s="6">
        <v>0</v>
      </c>
      <c r="EG85" s="6">
        <v>0</v>
      </c>
      <c r="EH85" s="6">
        <v>0</v>
      </c>
      <c r="EI85" s="6">
        <v>0</v>
      </c>
      <c r="EJ85" s="6" t="s">
        <v>223</v>
      </c>
      <c r="EK85" s="6" t="s">
        <v>222</v>
      </c>
      <c r="EL85" s="6" t="s">
        <v>22</v>
      </c>
      <c r="EM85" s="6" t="s">
        <v>22</v>
      </c>
      <c r="EN85" s="6" t="s">
        <v>22</v>
      </c>
      <c r="EO85" s="6" t="s">
        <v>22</v>
      </c>
      <c r="EP85" s="6" t="s">
        <v>22</v>
      </c>
      <c r="EQ85" s="6" t="s">
        <v>22</v>
      </c>
      <c r="ER85" s="6" t="s">
        <v>22</v>
      </c>
      <c r="ES85" s="6" t="s">
        <v>22</v>
      </c>
      <c r="ET85" s="6" t="s">
        <v>22</v>
      </c>
      <c r="EU85" s="6" t="s">
        <v>22</v>
      </c>
      <c r="EV85" s="6" t="s">
        <v>22</v>
      </c>
      <c r="EW85" s="6" t="s">
        <v>22</v>
      </c>
      <c r="EX85" s="6" t="s">
        <v>22</v>
      </c>
      <c r="EY85" s="6" t="s">
        <v>22</v>
      </c>
      <c r="EZ85" s="6" t="s">
        <v>22</v>
      </c>
      <c r="FA85" s="6" t="s">
        <v>22</v>
      </c>
      <c r="FB85" s="6" t="s">
        <v>22</v>
      </c>
      <c r="FC85" s="6" t="s">
        <v>22</v>
      </c>
      <c r="FD85" s="6" t="s">
        <v>222</v>
      </c>
      <c r="FE85" s="6" t="s">
        <v>22</v>
      </c>
      <c r="FF85" s="6" t="s">
        <v>22</v>
      </c>
      <c r="FG85" s="6" t="s">
        <v>22</v>
      </c>
      <c r="FH85" s="6" t="s">
        <v>22</v>
      </c>
      <c r="FI85" s="6" t="s">
        <v>22</v>
      </c>
      <c r="FJ85" s="6" t="s">
        <v>22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6" t="s">
        <v>22</v>
      </c>
      <c r="FR85" s="6">
        <v>1</v>
      </c>
      <c r="FS85" s="6">
        <v>0</v>
      </c>
      <c r="FT85" s="6">
        <v>0</v>
      </c>
      <c r="FU85" s="6">
        <v>0</v>
      </c>
      <c r="FV85" s="6" t="s">
        <v>222</v>
      </c>
      <c r="FW85" s="6" t="s">
        <v>223</v>
      </c>
      <c r="FX85" s="6" t="s">
        <v>258</v>
      </c>
      <c r="FY85" s="6" t="s">
        <v>22</v>
      </c>
      <c r="FZ85" s="6" t="s">
        <v>22</v>
      </c>
      <c r="GA85" s="6" t="s">
        <v>22</v>
      </c>
      <c r="GB85" s="6" t="s">
        <v>22</v>
      </c>
      <c r="GC85" s="6" t="s">
        <v>258</v>
      </c>
      <c r="GD85" s="6" t="s">
        <v>259</v>
      </c>
      <c r="GE85" s="6" t="s">
        <v>22</v>
      </c>
      <c r="GF85" s="6" t="s">
        <v>22</v>
      </c>
      <c r="GG85" s="6" t="s">
        <v>260</v>
      </c>
      <c r="GH85" s="6" t="s">
        <v>235</v>
      </c>
      <c r="GI85" s="6" t="s">
        <v>22</v>
      </c>
      <c r="GJ85" s="6" t="s">
        <v>22</v>
      </c>
      <c r="GK85" s="6" t="s">
        <v>22</v>
      </c>
      <c r="GL85" s="6" t="s">
        <v>22</v>
      </c>
      <c r="GM85" s="6" t="s">
        <v>222</v>
      </c>
      <c r="GN85" s="6" t="s">
        <v>22</v>
      </c>
      <c r="GO85" s="6" t="s">
        <v>22</v>
      </c>
      <c r="GP85" s="6" t="s">
        <v>261</v>
      </c>
      <c r="GQ85" s="6">
        <v>1</v>
      </c>
      <c r="GR85" s="6">
        <v>1</v>
      </c>
      <c r="GS85" s="6">
        <v>1</v>
      </c>
      <c r="GT85" s="6">
        <v>0</v>
      </c>
      <c r="GU85" s="6">
        <v>0</v>
      </c>
      <c r="GV85" s="6">
        <v>0</v>
      </c>
      <c r="GW85" s="6">
        <v>0</v>
      </c>
      <c r="GX85" s="103" t="s">
        <v>270</v>
      </c>
    </row>
    <row r="86" spans="1:206">
      <c r="A86" s="102" t="s">
        <v>207</v>
      </c>
      <c r="B86" s="6">
        <v>85</v>
      </c>
      <c r="C86" s="6" t="s">
        <v>350</v>
      </c>
      <c r="D86" s="6" t="s">
        <v>636</v>
      </c>
      <c r="E86" s="100">
        <v>44098</v>
      </c>
      <c r="F86" s="6" t="s">
        <v>3890</v>
      </c>
      <c r="G86" s="6">
        <v>1</v>
      </c>
      <c r="H86" s="6" t="s">
        <v>22</v>
      </c>
      <c r="I86" s="6">
        <v>0</v>
      </c>
      <c r="J86" s="6" t="s">
        <v>352</v>
      </c>
      <c r="K86" s="6" t="s">
        <v>22</v>
      </c>
      <c r="L86" s="6" t="s">
        <v>22</v>
      </c>
      <c r="M86" s="6" t="s">
        <v>22</v>
      </c>
      <c r="N86" s="6" t="s">
        <v>637</v>
      </c>
      <c r="O86" s="7">
        <v>42</v>
      </c>
      <c r="P86" s="6">
        <v>47.707999999999998</v>
      </c>
      <c r="Q86" s="6">
        <f t="shared" si="2"/>
        <v>42.795133333333332</v>
      </c>
      <c r="R86" s="6" t="s">
        <v>22</v>
      </c>
      <c r="S86" s="6" t="s">
        <v>638</v>
      </c>
      <c r="T86" s="6">
        <v>9</v>
      </c>
      <c r="U86" s="6">
        <v>29.463000000000001</v>
      </c>
      <c r="V86" s="6">
        <f t="shared" si="3"/>
        <v>9.4910499999999995</v>
      </c>
      <c r="W86" s="6" t="s">
        <v>39</v>
      </c>
      <c r="X86" s="6">
        <v>2.5</v>
      </c>
      <c r="Y86" s="6">
        <v>1</v>
      </c>
      <c r="Z86" s="101">
        <v>0.8125</v>
      </c>
      <c r="AA86" s="101">
        <v>0.8125</v>
      </c>
      <c r="AB86" s="101">
        <v>0.875</v>
      </c>
      <c r="AC86" s="101">
        <f>(Tableau2[[#This Row],[heure_enq]]-Tableau2[[#This Row],[h_debut]])</f>
        <v>0</v>
      </c>
      <c r="AD86" s="101">
        <f>Tableau2[[#This Row],[h_fin]]-Tableau2[[#This Row],[h_debut]]</f>
        <v>6.25E-2</v>
      </c>
      <c r="AE86" s="101">
        <v>0.72916666666666663</v>
      </c>
      <c r="AF86" s="101">
        <v>0.875</v>
      </c>
      <c r="AG86" s="6" t="s">
        <v>22</v>
      </c>
      <c r="AH86" s="6" t="s">
        <v>234</v>
      </c>
      <c r="AI86" s="6">
        <v>0</v>
      </c>
      <c r="AJ86" s="6" t="s">
        <v>378</v>
      </c>
      <c r="AK86" s="6" t="s">
        <v>379</v>
      </c>
      <c r="AL86" s="6" t="s">
        <v>419</v>
      </c>
      <c r="AM86" s="6">
        <v>1</v>
      </c>
      <c r="AN86" s="6">
        <v>0</v>
      </c>
      <c r="AO86" s="6">
        <v>0</v>
      </c>
      <c r="AP86" s="6">
        <v>0</v>
      </c>
      <c r="AQ86" s="6" t="s">
        <v>22</v>
      </c>
      <c r="AR86" s="6" t="s">
        <v>22</v>
      </c>
      <c r="AS86" s="6" t="s">
        <v>22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1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 t="s">
        <v>235</v>
      </c>
      <c r="BK86" s="6">
        <v>0</v>
      </c>
      <c r="BL86" s="6">
        <v>1</v>
      </c>
      <c r="BM86" s="6">
        <v>1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 t="s">
        <v>217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 t="s">
        <v>22</v>
      </c>
      <c r="DB86" s="6" t="s">
        <v>218</v>
      </c>
      <c r="DC86" s="6" t="s">
        <v>243</v>
      </c>
      <c r="DD86" s="6">
        <v>50</v>
      </c>
      <c r="DE86" s="6" t="s">
        <v>244</v>
      </c>
      <c r="DF86" s="6" t="s">
        <v>245</v>
      </c>
      <c r="DG86" s="6" t="s">
        <v>222</v>
      </c>
      <c r="DH86" s="6" t="s">
        <v>22</v>
      </c>
      <c r="DI86" s="6" t="s">
        <v>22</v>
      </c>
      <c r="DJ86" s="6" t="s">
        <v>22</v>
      </c>
      <c r="DK86" s="6">
        <v>15</v>
      </c>
      <c r="DL86" s="6">
        <v>0</v>
      </c>
      <c r="DM86" s="6">
        <v>0</v>
      </c>
      <c r="DN86" s="6">
        <v>0</v>
      </c>
      <c r="DO86" s="6">
        <v>1</v>
      </c>
      <c r="DP86" s="6">
        <v>1</v>
      </c>
      <c r="DQ86" s="6">
        <v>1</v>
      </c>
      <c r="DR86" s="6">
        <v>1</v>
      </c>
      <c r="DS86" s="6">
        <v>1</v>
      </c>
      <c r="DT86" s="6">
        <v>1</v>
      </c>
      <c r="DU86" s="6">
        <v>0</v>
      </c>
      <c r="DV86" s="6">
        <v>0</v>
      </c>
      <c r="DW86" s="6">
        <v>0</v>
      </c>
      <c r="DX86" s="6">
        <v>1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1</v>
      </c>
      <c r="EF86" s="6">
        <v>0</v>
      </c>
      <c r="EG86" s="6">
        <v>0</v>
      </c>
      <c r="EH86" s="6">
        <v>0</v>
      </c>
      <c r="EI86" s="6">
        <v>0</v>
      </c>
      <c r="EJ86" s="6" t="s">
        <v>223</v>
      </c>
      <c r="EK86" s="6" t="s">
        <v>222</v>
      </c>
      <c r="EL86" s="6" t="s">
        <v>22</v>
      </c>
      <c r="EM86" s="6" t="s">
        <v>22</v>
      </c>
      <c r="EN86" s="6" t="s">
        <v>22</v>
      </c>
      <c r="EO86" s="6" t="s">
        <v>22</v>
      </c>
      <c r="EP86" s="6" t="s">
        <v>22</v>
      </c>
      <c r="EQ86" s="6" t="s">
        <v>22</v>
      </c>
      <c r="ER86" s="6" t="s">
        <v>22</v>
      </c>
      <c r="ES86" s="6" t="s">
        <v>22</v>
      </c>
      <c r="ET86" s="6" t="s">
        <v>22</v>
      </c>
      <c r="EU86" s="6" t="s">
        <v>22</v>
      </c>
      <c r="EV86" s="6" t="s">
        <v>22</v>
      </c>
      <c r="EW86" s="6" t="s">
        <v>22</v>
      </c>
      <c r="EX86" s="6" t="s">
        <v>22</v>
      </c>
      <c r="EY86" s="6" t="s">
        <v>22</v>
      </c>
      <c r="EZ86" s="6" t="s">
        <v>22</v>
      </c>
      <c r="FA86" s="6" t="s">
        <v>22</v>
      </c>
      <c r="FB86" s="6" t="s">
        <v>22</v>
      </c>
      <c r="FC86" s="6" t="s">
        <v>22</v>
      </c>
      <c r="FD86" s="6" t="s">
        <v>222</v>
      </c>
      <c r="FE86" s="6" t="s">
        <v>22</v>
      </c>
      <c r="FF86" s="6" t="s">
        <v>22</v>
      </c>
      <c r="FG86" s="6" t="s">
        <v>22</v>
      </c>
      <c r="FH86" s="6" t="s">
        <v>22</v>
      </c>
      <c r="FI86" s="6" t="s">
        <v>22</v>
      </c>
      <c r="FJ86" s="6" t="s">
        <v>22</v>
      </c>
      <c r="FK86" s="6">
        <v>0</v>
      </c>
      <c r="FL86" s="6">
        <v>0</v>
      </c>
      <c r="FM86" s="6">
        <v>0</v>
      </c>
      <c r="FN86" s="6">
        <v>0</v>
      </c>
      <c r="FO86" s="6">
        <v>0</v>
      </c>
      <c r="FP86" s="6">
        <v>0</v>
      </c>
      <c r="FQ86" s="6" t="s">
        <v>22</v>
      </c>
      <c r="FR86" s="6">
        <v>1</v>
      </c>
      <c r="FS86" s="6">
        <v>0</v>
      </c>
      <c r="FT86" s="6">
        <v>0</v>
      </c>
      <c r="FU86" s="6">
        <v>0</v>
      </c>
      <c r="FV86" s="6" t="s">
        <v>222</v>
      </c>
      <c r="FW86" s="6" t="s">
        <v>223</v>
      </c>
      <c r="FX86" s="6" t="s">
        <v>269</v>
      </c>
      <c r="FY86" s="6" t="s">
        <v>22</v>
      </c>
      <c r="FZ86" s="6" t="s">
        <v>22</v>
      </c>
      <c r="GA86" s="6" t="s">
        <v>22</v>
      </c>
      <c r="GB86" s="6" t="s">
        <v>22</v>
      </c>
      <c r="GC86" s="6" t="s">
        <v>269</v>
      </c>
      <c r="GD86" s="6" t="s">
        <v>259</v>
      </c>
      <c r="GE86" s="6" t="s">
        <v>22</v>
      </c>
      <c r="GF86" s="6" t="s">
        <v>22</v>
      </c>
      <c r="GG86" s="6" t="s">
        <v>260</v>
      </c>
      <c r="GH86" s="6" t="s">
        <v>235</v>
      </c>
      <c r="GI86" s="6" t="s">
        <v>22</v>
      </c>
      <c r="GJ86" s="6" t="s">
        <v>22</v>
      </c>
      <c r="GK86" s="6" t="s">
        <v>22</v>
      </c>
      <c r="GL86" s="6" t="s">
        <v>22</v>
      </c>
      <c r="GM86" s="6" t="s">
        <v>222</v>
      </c>
      <c r="GN86" s="6" t="s">
        <v>22</v>
      </c>
      <c r="GO86" s="6" t="s">
        <v>22</v>
      </c>
      <c r="GP86" s="6" t="s">
        <v>261</v>
      </c>
      <c r="GQ86" s="6">
        <v>1</v>
      </c>
      <c r="GR86" s="6">
        <v>1</v>
      </c>
      <c r="GS86" s="6">
        <v>1</v>
      </c>
      <c r="GT86" s="6">
        <v>0</v>
      </c>
      <c r="GU86" s="6">
        <v>0</v>
      </c>
      <c r="GV86" s="6">
        <v>0</v>
      </c>
      <c r="GW86" s="6">
        <v>0</v>
      </c>
      <c r="GX86" s="103" t="s">
        <v>270</v>
      </c>
    </row>
    <row r="87" spans="1:206">
      <c r="A87" s="102" t="s">
        <v>207</v>
      </c>
      <c r="B87" s="6">
        <v>86</v>
      </c>
      <c r="C87" s="6" t="s">
        <v>350</v>
      </c>
      <c r="D87" s="6" t="s">
        <v>639</v>
      </c>
      <c r="E87" s="100">
        <v>44098</v>
      </c>
      <c r="F87" s="6" t="s">
        <v>3890</v>
      </c>
      <c r="G87" s="6">
        <v>1</v>
      </c>
      <c r="H87" s="6" t="s">
        <v>22</v>
      </c>
      <c r="I87" s="6">
        <v>0</v>
      </c>
      <c r="J87" s="6" t="s">
        <v>352</v>
      </c>
      <c r="K87" s="6" t="s">
        <v>22</v>
      </c>
      <c r="L87" s="6" t="s">
        <v>22</v>
      </c>
      <c r="M87" s="6" t="s">
        <v>22</v>
      </c>
      <c r="N87" s="6" t="s">
        <v>637</v>
      </c>
      <c r="O87" s="7">
        <v>42</v>
      </c>
      <c r="P87" s="6">
        <v>47.707999999999998</v>
      </c>
      <c r="Q87" s="6">
        <f t="shared" si="2"/>
        <v>42.795133333333332</v>
      </c>
      <c r="R87" s="6" t="s">
        <v>22</v>
      </c>
      <c r="S87" s="6" t="s">
        <v>640</v>
      </c>
      <c r="T87" s="6">
        <v>9</v>
      </c>
      <c r="U87" s="6">
        <v>29.460999999999999</v>
      </c>
      <c r="V87" s="6">
        <f t="shared" si="3"/>
        <v>9.4910166666666669</v>
      </c>
      <c r="W87" s="6" t="s">
        <v>39</v>
      </c>
      <c r="X87" s="6">
        <v>2.5</v>
      </c>
      <c r="Y87" s="6">
        <v>1</v>
      </c>
      <c r="Z87" s="101">
        <v>0.8125</v>
      </c>
      <c r="AA87" s="101">
        <v>0.84027777777777779</v>
      </c>
      <c r="AB87" s="101">
        <v>0.875</v>
      </c>
      <c r="AC87" s="101">
        <f>(Tableau2[[#This Row],[heure_enq]]-Tableau2[[#This Row],[h_debut]])</f>
        <v>2.777777777777779E-2</v>
      </c>
      <c r="AD87" s="101">
        <f>Tableau2[[#This Row],[h_fin]]-Tableau2[[#This Row],[h_debut]]</f>
        <v>6.25E-2</v>
      </c>
      <c r="AE87" s="101">
        <v>0.72916666666666663</v>
      </c>
      <c r="AF87" s="101">
        <v>0.875</v>
      </c>
      <c r="AG87" s="6" t="s">
        <v>22</v>
      </c>
      <c r="AH87" s="6" t="s">
        <v>234</v>
      </c>
      <c r="AI87" s="6">
        <v>0</v>
      </c>
      <c r="AJ87" s="6" t="s">
        <v>402</v>
      </c>
      <c r="AK87" s="6" t="s">
        <v>403</v>
      </c>
      <c r="AL87" s="6" t="s">
        <v>419</v>
      </c>
      <c r="AM87" s="6">
        <v>1</v>
      </c>
      <c r="AN87" s="6">
        <v>0</v>
      </c>
      <c r="AO87" s="6">
        <v>0</v>
      </c>
      <c r="AP87" s="6">
        <v>0</v>
      </c>
      <c r="AQ87" s="6" t="s">
        <v>22</v>
      </c>
      <c r="AR87" s="6" t="s">
        <v>22</v>
      </c>
      <c r="AS87" s="6" t="s">
        <v>22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1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 t="s">
        <v>235</v>
      </c>
      <c r="BK87" s="6">
        <v>0</v>
      </c>
      <c r="BL87" s="6">
        <v>1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 t="s">
        <v>217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 t="s">
        <v>22</v>
      </c>
      <c r="DB87" s="6" t="s">
        <v>218</v>
      </c>
      <c r="DC87" s="6" t="s">
        <v>219</v>
      </c>
      <c r="DD87" s="6">
        <v>45</v>
      </c>
      <c r="DE87" s="6" t="s">
        <v>220</v>
      </c>
      <c r="DF87" s="6" t="s">
        <v>534</v>
      </c>
      <c r="DG87" s="6" t="s">
        <v>222</v>
      </c>
      <c r="DH87" s="6" t="s">
        <v>22</v>
      </c>
      <c r="DI87" s="6">
        <v>10</v>
      </c>
      <c r="DJ87" s="6">
        <v>10</v>
      </c>
      <c r="DK87" s="6">
        <v>15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1</v>
      </c>
      <c r="DT87" s="6">
        <v>1</v>
      </c>
      <c r="DU87" s="6">
        <v>1</v>
      </c>
      <c r="DV87" s="6">
        <v>0</v>
      </c>
      <c r="DW87" s="6">
        <v>0</v>
      </c>
      <c r="DX87" s="6">
        <v>1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1</v>
      </c>
      <c r="EF87" s="6">
        <v>0</v>
      </c>
      <c r="EG87" s="6">
        <v>0</v>
      </c>
      <c r="EH87" s="6">
        <v>0</v>
      </c>
      <c r="EI87" s="6">
        <v>0</v>
      </c>
      <c r="EJ87" s="6" t="s">
        <v>223</v>
      </c>
      <c r="EK87" s="6" t="s">
        <v>222</v>
      </c>
      <c r="EL87" s="6" t="s">
        <v>22</v>
      </c>
      <c r="EM87" s="6" t="s">
        <v>22</v>
      </c>
      <c r="EN87" s="6" t="s">
        <v>22</v>
      </c>
      <c r="EO87" s="6" t="s">
        <v>22</v>
      </c>
      <c r="EP87" s="6" t="s">
        <v>22</v>
      </c>
      <c r="EQ87" s="6" t="s">
        <v>22</v>
      </c>
      <c r="ER87" s="6" t="s">
        <v>22</v>
      </c>
      <c r="ES87" s="6" t="s">
        <v>22</v>
      </c>
      <c r="ET87" s="6" t="s">
        <v>22</v>
      </c>
      <c r="EU87" s="6" t="s">
        <v>22</v>
      </c>
      <c r="EV87" s="6" t="s">
        <v>22</v>
      </c>
      <c r="EW87" s="6" t="s">
        <v>22</v>
      </c>
      <c r="EX87" s="6" t="s">
        <v>22</v>
      </c>
      <c r="EY87" s="6" t="s">
        <v>22</v>
      </c>
      <c r="EZ87" s="6" t="s">
        <v>22</v>
      </c>
      <c r="FA87" s="6" t="s">
        <v>22</v>
      </c>
      <c r="FB87" s="6" t="s">
        <v>22</v>
      </c>
      <c r="FC87" s="6" t="s">
        <v>22</v>
      </c>
      <c r="FD87" s="6" t="s">
        <v>222</v>
      </c>
      <c r="FE87" s="6" t="s">
        <v>22</v>
      </c>
      <c r="FF87" s="6" t="s">
        <v>22</v>
      </c>
      <c r="FG87" s="6" t="s">
        <v>22</v>
      </c>
      <c r="FH87" s="6" t="s">
        <v>22</v>
      </c>
      <c r="FI87" s="6" t="s">
        <v>22</v>
      </c>
      <c r="FJ87" s="6" t="s">
        <v>22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 t="s">
        <v>22</v>
      </c>
      <c r="FR87" s="6">
        <v>1</v>
      </c>
      <c r="FS87" s="6">
        <v>0</v>
      </c>
      <c r="FT87" s="6">
        <v>0</v>
      </c>
      <c r="FU87" s="6">
        <v>0</v>
      </c>
      <c r="FV87" s="6" t="s">
        <v>222</v>
      </c>
      <c r="FW87" s="6" t="s">
        <v>222</v>
      </c>
      <c r="FX87" s="6" t="s">
        <v>224</v>
      </c>
      <c r="FY87" s="6" t="s">
        <v>22</v>
      </c>
      <c r="FZ87" s="6" t="s">
        <v>22</v>
      </c>
      <c r="GA87" s="6" t="s">
        <v>22</v>
      </c>
      <c r="GB87" s="6" t="s">
        <v>22</v>
      </c>
      <c r="GC87" s="6" t="s">
        <v>224</v>
      </c>
      <c r="GD87" s="6" t="s">
        <v>227</v>
      </c>
      <c r="GE87" s="6" t="s">
        <v>22</v>
      </c>
      <c r="GF87" s="6" t="s">
        <v>22</v>
      </c>
      <c r="GG87" s="6" t="s">
        <v>227</v>
      </c>
      <c r="GH87" s="6" t="s">
        <v>22</v>
      </c>
      <c r="GI87" s="6" t="s">
        <v>22</v>
      </c>
      <c r="GJ87" s="6" t="s">
        <v>22</v>
      </c>
      <c r="GK87" s="6" t="s">
        <v>22</v>
      </c>
      <c r="GL87" s="6" t="s">
        <v>22</v>
      </c>
      <c r="GM87" s="6" t="s">
        <v>22</v>
      </c>
      <c r="GN87" s="6" t="s">
        <v>22</v>
      </c>
      <c r="GO87" s="6" t="s">
        <v>22</v>
      </c>
      <c r="GP87" s="6" t="s">
        <v>227</v>
      </c>
      <c r="GQ87" s="6">
        <v>1</v>
      </c>
      <c r="GR87" s="6">
        <v>1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103" t="s">
        <v>270</v>
      </c>
    </row>
    <row r="88" spans="1:206">
      <c r="A88" s="102" t="s">
        <v>207</v>
      </c>
      <c r="B88" s="6">
        <v>87</v>
      </c>
      <c r="C88" s="6" t="s">
        <v>350</v>
      </c>
      <c r="D88" s="6" t="s">
        <v>641</v>
      </c>
      <c r="E88" s="100">
        <v>44098</v>
      </c>
      <c r="F88" s="6" t="s">
        <v>3890</v>
      </c>
      <c r="G88" s="6">
        <v>1</v>
      </c>
      <c r="H88" s="6" t="s">
        <v>22</v>
      </c>
      <c r="I88" s="6">
        <v>0</v>
      </c>
      <c r="J88" s="6" t="s">
        <v>352</v>
      </c>
      <c r="K88" s="6" t="s">
        <v>22</v>
      </c>
      <c r="L88" s="6" t="s">
        <v>22</v>
      </c>
      <c r="M88" s="6" t="s">
        <v>22</v>
      </c>
      <c r="N88" s="6" t="s">
        <v>642</v>
      </c>
      <c r="O88" s="7">
        <v>42</v>
      </c>
      <c r="P88" s="6">
        <v>42.67</v>
      </c>
      <c r="Q88" s="6">
        <f t="shared" si="2"/>
        <v>42.711166666666664</v>
      </c>
      <c r="R88" s="6" t="s">
        <v>22</v>
      </c>
      <c r="S88" s="6" t="s">
        <v>643</v>
      </c>
      <c r="T88" s="6">
        <v>9</v>
      </c>
      <c r="U88" s="6">
        <v>27.297999999999998</v>
      </c>
      <c r="V88" s="6">
        <f t="shared" si="3"/>
        <v>9.4549666666666674</v>
      </c>
      <c r="W88" s="6" t="s">
        <v>40</v>
      </c>
      <c r="X88" s="6">
        <v>10</v>
      </c>
      <c r="Y88" s="6">
        <v>1</v>
      </c>
      <c r="Z88" s="101">
        <v>0.70833333333333337</v>
      </c>
      <c r="AA88" s="101">
        <v>0.84722222222222221</v>
      </c>
      <c r="AB88" s="101">
        <v>0.83333333333333337</v>
      </c>
      <c r="AC88" s="101">
        <f>(Tableau2[[#This Row],[heure_enq]]-Tableau2[[#This Row],[h_debut]])</f>
        <v>0.13888888888888884</v>
      </c>
      <c r="AD88" s="101">
        <f>Tableau2[[#This Row],[h_fin]]-Tableau2[[#This Row],[h_debut]]</f>
        <v>0.125</v>
      </c>
      <c r="AE88" s="101">
        <v>0.72916666666666663</v>
      </c>
      <c r="AF88" s="101">
        <v>0.875</v>
      </c>
      <c r="AG88" s="6" t="s">
        <v>22</v>
      </c>
      <c r="AH88" s="6" t="s">
        <v>234</v>
      </c>
      <c r="AI88" s="6">
        <v>0</v>
      </c>
      <c r="AJ88" s="6" t="s">
        <v>402</v>
      </c>
      <c r="AK88" s="6" t="s">
        <v>403</v>
      </c>
      <c r="AL88" s="6" t="s">
        <v>419</v>
      </c>
      <c r="AM88" s="6">
        <v>0</v>
      </c>
      <c r="AN88" s="6">
        <v>1</v>
      </c>
      <c r="AO88" s="6">
        <v>0</v>
      </c>
      <c r="AP88" s="6">
        <v>0</v>
      </c>
      <c r="AQ88" s="6" t="s">
        <v>22</v>
      </c>
      <c r="AR88" s="6" t="s">
        <v>22</v>
      </c>
      <c r="AS88" s="6" t="s">
        <v>22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1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 t="s">
        <v>340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 t="s">
        <v>22</v>
      </c>
      <c r="BX88" s="6">
        <v>0</v>
      </c>
      <c r="BY88" s="6">
        <v>0</v>
      </c>
      <c r="BZ88" s="6">
        <v>1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 t="s">
        <v>22</v>
      </c>
      <c r="DB88" s="6" t="s">
        <v>218</v>
      </c>
      <c r="DC88" s="6" t="s">
        <v>290</v>
      </c>
      <c r="DD88" s="6">
        <v>35</v>
      </c>
      <c r="DE88" s="6" t="s">
        <v>220</v>
      </c>
      <c r="DF88" s="6" t="s">
        <v>644</v>
      </c>
      <c r="DG88" s="6" t="s">
        <v>222</v>
      </c>
      <c r="DH88" s="6" t="s">
        <v>22</v>
      </c>
      <c r="DI88" s="6">
        <v>15</v>
      </c>
      <c r="DJ88" s="6">
        <v>20</v>
      </c>
      <c r="DK88" s="6">
        <v>15</v>
      </c>
      <c r="DL88" s="6">
        <v>0</v>
      </c>
      <c r="DM88" s="6">
        <v>0</v>
      </c>
      <c r="DN88" s="6">
        <v>0</v>
      </c>
      <c r="DO88" s="6">
        <v>1</v>
      </c>
      <c r="DP88" s="6">
        <v>1</v>
      </c>
      <c r="DQ88" s="6">
        <v>1</v>
      </c>
      <c r="DR88" s="6">
        <v>1</v>
      </c>
      <c r="DS88" s="6">
        <v>1</v>
      </c>
      <c r="DT88" s="6">
        <v>1</v>
      </c>
      <c r="DU88" s="6">
        <v>1</v>
      </c>
      <c r="DV88" s="6">
        <v>1</v>
      </c>
      <c r="DW88" s="6">
        <v>1</v>
      </c>
      <c r="DX88" s="6">
        <v>0</v>
      </c>
      <c r="DY88" s="6">
        <v>1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1</v>
      </c>
      <c r="EF88" s="6">
        <v>0</v>
      </c>
      <c r="EG88" s="6">
        <v>0</v>
      </c>
      <c r="EH88" s="6">
        <v>0</v>
      </c>
      <c r="EI88" s="6">
        <v>0</v>
      </c>
      <c r="EJ88" s="6" t="s">
        <v>222</v>
      </c>
      <c r="EK88" s="6" t="s">
        <v>222</v>
      </c>
      <c r="EL88" s="6" t="s">
        <v>22</v>
      </c>
      <c r="EM88" s="6" t="s">
        <v>22</v>
      </c>
      <c r="EN88" s="6" t="s">
        <v>22</v>
      </c>
      <c r="EO88" s="6" t="s">
        <v>22</v>
      </c>
      <c r="EP88" s="6" t="s">
        <v>22</v>
      </c>
      <c r="EQ88" s="6" t="s">
        <v>22</v>
      </c>
      <c r="ER88" s="6" t="s">
        <v>22</v>
      </c>
      <c r="ES88" s="6" t="s">
        <v>22</v>
      </c>
      <c r="ET88" s="6" t="s">
        <v>22</v>
      </c>
      <c r="EU88" s="6" t="s">
        <v>22</v>
      </c>
      <c r="EV88" s="6" t="s">
        <v>22</v>
      </c>
      <c r="EW88" s="6" t="s">
        <v>22</v>
      </c>
      <c r="EX88" s="6" t="s">
        <v>22</v>
      </c>
      <c r="EY88" s="6" t="s">
        <v>22</v>
      </c>
      <c r="EZ88" s="6" t="s">
        <v>22</v>
      </c>
      <c r="FA88" s="6" t="s">
        <v>22</v>
      </c>
      <c r="FB88" s="6" t="s">
        <v>22</v>
      </c>
      <c r="FC88" s="6" t="s">
        <v>22</v>
      </c>
      <c r="FD88" s="6" t="s">
        <v>222</v>
      </c>
      <c r="FE88" s="6" t="s">
        <v>22</v>
      </c>
      <c r="FF88" s="6" t="s">
        <v>22</v>
      </c>
      <c r="FG88" s="6" t="s">
        <v>22</v>
      </c>
      <c r="FH88" s="6" t="s">
        <v>22</v>
      </c>
      <c r="FI88" s="6" t="s">
        <v>22</v>
      </c>
      <c r="FJ88" s="6" t="s">
        <v>22</v>
      </c>
      <c r="FK88" s="6">
        <v>0</v>
      </c>
      <c r="FL88" s="6">
        <v>0</v>
      </c>
      <c r="FM88" s="6">
        <v>0</v>
      </c>
      <c r="FN88" s="6">
        <v>0</v>
      </c>
      <c r="FO88" s="6">
        <v>0</v>
      </c>
      <c r="FP88" s="6">
        <v>0</v>
      </c>
      <c r="FQ88" s="6" t="s">
        <v>22</v>
      </c>
      <c r="FR88" s="6">
        <v>0</v>
      </c>
      <c r="FS88" s="6">
        <v>0</v>
      </c>
      <c r="FT88" s="6">
        <v>2</v>
      </c>
      <c r="FU88" s="6">
        <v>0</v>
      </c>
      <c r="FV88" s="6" t="s">
        <v>223</v>
      </c>
      <c r="FW88" s="6" t="s">
        <v>223</v>
      </c>
      <c r="FX88" s="6" t="s">
        <v>258</v>
      </c>
      <c r="FY88" s="6" t="s">
        <v>22</v>
      </c>
      <c r="FZ88" s="6" t="s">
        <v>22</v>
      </c>
      <c r="GA88" s="6" t="s">
        <v>22</v>
      </c>
      <c r="GB88" s="6" t="s">
        <v>22</v>
      </c>
      <c r="GC88" s="6" t="s">
        <v>258</v>
      </c>
      <c r="GD88" s="6" t="s">
        <v>259</v>
      </c>
      <c r="GE88" s="6" t="s">
        <v>22</v>
      </c>
      <c r="GF88" s="6" t="s">
        <v>22</v>
      </c>
      <c r="GG88" s="6" t="s">
        <v>260</v>
      </c>
      <c r="GH88" s="6" t="s">
        <v>235</v>
      </c>
      <c r="GI88" s="6" t="s">
        <v>22</v>
      </c>
      <c r="GJ88" s="6" t="s">
        <v>22</v>
      </c>
      <c r="GK88" s="6" t="s">
        <v>22</v>
      </c>
      <c r="GL88" s="6" t="s">
        <v>22</v>
      </c>
      <c r="GM88" s="6" t="s">
        <v>222</v>
      </c>
      <c r="GN88" s="6" t="s">
        <v>22</v>
      </c>
      <c r="GO88" s="6" t="s">
        <v>22</v>
      </c>
      <c r="GP88" s="6" t="s">
        <v>261</v>
      </c>
      <c r="GQ88" s="6">
        <v>1</v>
      </c>
      <c r="GR88" s="6">
        <v>1</v>
      </c>
      <c r="GS88" s="6">
        <v>1</v>
      </c>
      <c r="GT88" s="6">
        <v>0</v>
      </c>
      <c r="GU88" s="6">
        <v>0</v>
      </c>
      <c r="GV88" s="6">
        <v>0</v>
      </c>
      <c r="GW88" s="6">
        <v>0</v>
      </c>
      <c r="GX88" s="103" t="s">
        <v>270</v>
      </c>
    </row>
    <row r="89" spans="1:206">
      <c r="A89" s="102" t="s">
        <v>207</v>
      </c>
      <c r="B89" s="6">
        <v>88</v>
      </c>
      <c r="C89" s="6" t="s">
        <v>645</v>
      </c>
      <c r="D89" s="6" t="s">
        <v>646</v>
      </c>
      <c r="E89" s="100">
        <v>44103</v>
      </c>
      <c r="F89" s="6" t="s">
        <v>3890</v>
      </c>
      <c r="G89" s="6">
        <v>1</v>
      </c>
      <c r="H89" s="6" t="s">
        <v>22</v>
      </c>
      <c r="I89" s="6">
        <v>0</v>
      </c>
      <c r="J89" s="6" t="s">
        <v>352</v>
      </c>
      <c r="K89" s="6" t="s">
        <v>22</v>
      </c>
      <c r="L89" s="6" t="s">
        <v>22</v>
      </c>
      <c r="M89" s="6" t="s">
        <v>22</v>
      </c>
      <c r="N89" s="6" t="s">
        <v>647</v>
      </c>
      <c r="O89" s="7">
        <v>42</v>
      </c>
      <c r="P89" s="6">
        <v>41.843000000000004</v>
      </c>
      <c r="Q89" s="6">
        <f t="shared" si="2"/>
        <v>42.697383333333335</v>
      </c>
      <c r="R89" s="6" t="s">
        <v>22</v>
      </c>
      <c r="S89" s="6" t="s">
        <v>648</v>
      </c>
      <c r="T89" s="6">
        <v>9</v>
      </c>
      <c r="U89" s="6">
        <v>19.460999999999999</v>
      </c>
      <c r="V89" s="6">
        <f t="shared" si="3"/>
        <v>9.3243500000000008</v>
      </c>
      <c r="W89" s="6" t="s">
        <v>39</v>
      </c>
      <c r="X89" s="6">
        <v>2.5</v>
      </c>
      <c r="Y89" s="6">
        <v>1</v>
      </c>
      <c r="Z89" s="101">
        <v>0.33333333333333331</v>
      </c>
      <c r="AA89" s="101">
        <v>0.34375</v>
      </c>
      <c r="AB89" s="101">
        <v>0.5</v>
      </c>
      <c r="AC89" s="101">
        <f>(Tableau2[[#This Row],[heure_enq]]-Tableau2[[#This Row],[h_debut]])</f>
        <v>1.0416666666666685E-2</v>
      </c>
      <c r="AD89" s="101">
        <f>Tableau2[[#This Row],[h_fin]]-Tableau2[[#This Row],[h_debut]]</f>
        <v>0.16666666666666669</v>
      </c>
      <c r="AE89" s="101">
        <v>0.27083333333333331</v>
      </c>
      <c r="AF89" s="101">
        <v>0.5</v>
      </c>
      <c r="AG89" s="6" t="s">
        <v>22</v>
      </c>
      <c r="AH89" s="6" t="s">
        <v>234</v>
      </c>
      <c r="AI89" s="6">
        <v>0</v>
      </c>
      <c r="AJ89" s="6" t="s">
        <v>297</v>
      </c>
      <c r="AK89" s="6" t="s">
        <v>298</v>
      </c>
      <c r="AL89" s="6" t="s">
        <v>419</v>
      </c>
      <c r="AM89" s="6">
        <v>0</v>
      </c>
      <c r="AN89" s="6">
        <v>0</v>
      </c>
      <c r="AO89" s="6">
        <v>0</v>
      </c>
      <c r="AP89" s="6">
        <v>0</v>
      </c>
      <c r="AQ89" s="6" t="s">
        <v>22</v>
      </c>
      <c r="AR89" s="6" t="s">
        <v>22</v>
      </c>
      <c r="AS89" s="6" t="s">
        <v>22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1</v>
      </c>
      <c r="BH89" s="6">
        <v>0</v>
      </c>
      <c r="BI89" s="6">
        <v>0</v>
      </c>
      <c r="BJ89" s="6" t="s">
        <v>235</v>
      </c>
      <c r="BK89" s="6">
        <v>0</v>
      </c>
      <c r="BL89" s="6">
        <v>1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 t="s">
        <v>217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 t="s">
        <v>22</v>
      </c>
      <c r="DB89" s="6" t="s">
        <v>218</v>
      </c>
      <c r="DC89" s="6" t="s">
        <v>243</v>
      </c>
      <c r="DD89" s="6">
        <v>50</v>
      </c>
      <c r="DE89" s="6" t="s">
        <v>244</v>
      </c>
      <c r="DF89" s="6" t="s">
        <v>245</v>
      </c>
      <c r="DG89" s="6" t="s">
        <v>222</v>
      </c>
      <c r="DH89" s="6" t="s">
        <v>22</v>
      </c>
      <c r="DI89" s="6">
        <v>10</v>
      </c>
      <c r="DJ89" s="6">
        <v>60</v>
      </c>
      <c r="DK89" s="6">
        <v>15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1</v>
      </c>
      <c r="DS89" s="6">
        <v>1</v>
      </c>
      <c r="DT89" s="6">
        <v>1</v>
      </c>
      <c r="DU89" s="6">
        <v>1</v>
      </c>
      <c r="DV89" s="6">
        <v>1</v>
      </c>
      <c r="DW89" s="6">
        <v>1</v>
      </c>
      <c r="DX89" s="6">
        <v>1</v>
      </c>
      <c r="DY89" s="6">
        <v>0</v>
      </c>
      <c r="DZ89" s="6">
        <v>0</v>
      </c>
      <c r="EA89" s="6">
        <v>0</v>
      </c>
      <c r="EB89" s="6">
        <v>0</v>
      </c>
      <c r="EC89" s="6">
        <v>1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 t="s">
        <v>223</v>
      </c>
      <c r="EK89" s="6" t="s">
        <v>222</v>
      </c>
      <c r="EL89" s="6" t="s">
        <v>22</v>
      </c>
      <c r="EM89" s="6" t="s">
        <v>22</v>
      </c>
      <c r="EN89" s="6" t="s">
        <v>22</v>
      </c>
      <c r="EO89" s="6" t="s">
        <v>22</v>
      </c>
      <c r="EP89" s="6" t="s">
        <v>22</v>
      </c>
      <c r="EQ89" s="6" t="s">
        <v>22</v>
      </c>
      <c r="ER89" s="6" t="s">
        <v>22</v>
      </c>
      <c r="ES89" s="6" t="s">
        <v>22</v>
      </c>
      <c r="ET89" s="6" t="s">
        <v>22</v>
      </c>
      <c r="EU89" s="6" t="s">
        <v>22</v>
      </c>
      <c r="EV89" s="6" t="s">
        <v>22</v>
      </c>
      <c r="EW89" s="6" t="s">
        <v>22</v>
      </c>
      <c r="EX89" s="6" t="s">
        <v>22</v>
      </c>
      <c r="EY89" s="6" t="s">
        <v>22</v>
      </c>
      <c r="EZ89" s="6" t="s">
        <v>22</v>
      </c>
      <c r="FA89" s="6" t="s">
        <v>22</v>
      </c>
      <c r="FB89" s="6" t="s">
        <v>22</v>
      </c>
      <c r="FC89" s="6" t="s">
        <v>22</v>
      </c>
      <c r="FD89" s="6" t="s">
        <v>222</v>
      </c>
      <c r="FE89" s="6" t="s">
        <v>22</v>
      </c>
      <c r="FF89" s="6" t="s">
        <v>22</v>
      </c>
      <c r="FG89" s="6" t="s">
        <v>22</v>
      </c>
      <c r="FH89" s="6" t="s">
        <v>22</v>
      </c>
      <c r="FI89" s="6" t="s">
        <v>22</v>
      </c>
      <c r="FJ89" s="6" t="s">
        <v>22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 t="s">
        <v>22</v>
      </c>
      <c r="FR89" s="6">
        <v>1</v>
      </c>
      <c r="FS89" s="6">
        <v>0</v>
      </c>
      <c r="FT89" s="6">
        <v>0</v>
      </c>
      <c r="FU89" s="6">
        <v>0</v>
      </c>
      <c r="FV89" s="6" t="s">
        <v>222</v>
      </c>
      <c r="FW89" s="6" t="s">
        <v>223</v>
      </c>
      <c r="FX89" s="6" t="s">
        <v>269</v>
      </c>
      <c r="FY89" s="6" t="s">
        <v>22</v>
      </c>
      <c r="FZ89" s="6" t="s">
        <v>22</v>
      </c>
      <c r="GA89" s="6" t="s">
        <v>22</v>
      </c>
      <c r="GB89" s="6" t="s">
        <v>22</v>
      </c>
      <c r="GC89" s="6" t="s">
        <v>269</v>
      </c>
      <c r="GD89" s="6" t="s">
        <v>259</v>
      </c>
      <c r="GE89" s="6" t="s">
        <v>22</v>
      </c>
      <c r="GF89" s="6" t="s">
        <v>22</v>
      </c>
      <c r="GG89" s="6" t="s">
        <v>260</v>
      </c>
      <c r="GH89" s="6" t="s">
        <v>235</v>
      </c>
      <c r="GI89" s="6" t="s">
        <v>22</v>
      </c>
      <c r="GJ89" s="6" t="s">
        <v>22</v>
      </c>
      <c r="GK89" s="6" t="s">
        <v>22</v>
      </c>
      <c r="GL89" s="6" t="s">
        <v>22</v>
      </c>
      <c r="GM89" s="6" t="s">
        <v>222</v>
      </c>
      <c r="GN89" s="6" t="s">
        <v>22</v>
      </c>
      <c r="GO89" s="6" t="s">
        <v>22</v>
      </c>
      <c r="GP89" s="6" t="s">
        <v>261</v>
      </c>
      <c r="GQ89" s="6">
        <v>1</v>
      </c>
      <c r="GR89" s="6">
        <v>1</v>
      </c>
      <c r="GS89" s="6">
        <v>0</v>
      </c>
      <c r="GT89" s="6">
        <v>0</v>
      </c>
      <c r="GU89" s="6">
        <v>0</v>
      </c>
      <c r="GV89" s="6">
        <v>0</v>
      </c>
      <c r="GW89" s="6">
        <v>1</v>
      </c>
      <c r="GX89" s="103" t="s">
        <v>229</v>
      </c>
    </row>
    <row r="90" spans="1:206">
      <c r="A90" s="102" t="s">
        <v>207</v>
      </c>
      <c r="B90" s="6">
        <v>89</v>
      </c>
      <c r="C90" s="6" t="s">
        <v>645</v>
      </c>
      <c r="D90" s="6" t="s">
        <v>649</v>
      </c>
      <c r="E90" s="100">
        <v>44103</v>
      </c>
      <c r="F90" s="6" t="s">
        <v>3890</v>
      </c>
      <c r="G90" s="6">
        <v>1</v>
      </c>
      <c r="H90" s="6" t="s">
        <v>22</v>
      </c>
      <c r="I90" s="6">
        <v>0</v>
      </c>
      <c r="J90" s="6" t="s">
        <v>352</v>
      </c>
      <c r="K90" s="6" t="s">
        <v>22</v>
      </c>
      <c r="L90" s="6" t="s">
        <v>22</v>
      </c>
      <c r="M90" s="6" t="s">
        <v>22</v>
      </c>
      <c r="N90" s="6" t="s">
        <v>650</v>
      </c>
      <c r="O90" s="7">
        <v>42</v>
      </c>
      <c r="P90" s="6">
        <v>40.468000000000004</v>
      </c>
      <c r="Q90" s="6">
        <f t="shared" si="2"/>
        <v>42.674466666666667</v>
      </c>
      <c r="R90" s="6" t="s">
        <v>22</v>
      </c>
      <c r="S90" s="6" t="s">
        <v>651</v>
      </c>
      <c r="T90" s="6">
        <v>9</v>
      </c>
      <c r="U90" s="6">
        <v>17.675000000000001</v>
      </c>
      <c r="V90" s="6">
        <f t="shared" si="3"/>
        <v>9.2945833333333336</v>
      </c>
      <c r="W90" s="6" t="s">
        <v>39</v>
      </c>
      <c r="X90" s="6">
        <v>2.5</v>
      </c>
      <c r="Y90" s="6">
        <v>1</v>
      </c>
      <c r="Z90" s="101">
        <v>0.35416666666666669</v>
      </c>
      <c r="AA90" s="101">
        <v>0.3611111111111111</v>
      </c>
      <c r="AB90" s="101">
        <v>0.5</v>
      </c>
      <c r="AC90" s="101">
        <f>(Tableau2[[#This Row],[heure_enq]]-Tableau2[[#This Row],[h_debut]])</f>
        <v>6.9444444444444198E-3</v>
      </c>
      <c r="AD90" s="101">
        <f>Tableau2[[#This Row],[h_fin]]-Tableau2[[#This Row],[h_debut]]</f>
        <v>0.14583333333333331</v>
      </c>
      <c r="AE90" s="101">
        <v>0.27083333333333331</v>
      </c>
      <c r="AF90" s="101">
        <v>0.5</v>
      </c>
      <c r="AG90" s="6" t="s">
        <v>22</v>
      </c>
      <c r="AH90" s="6" t="s">
        <v>213</v>
      </c>
      <c r="AI90" s="6">
        <v>0</v>
      </c>
      <c r="AJ90" s="6" t="s">
        <v>2634</v>
      </c>
      <c r="AK90" s="6" t="s">
        <v>215</v>
      </c>
      <c r="AL90" s="6" t="s">
        <v>419</v>
      </c>
      <c r="AM90" s="6">
        <v>1</v>
      </c>
      <c r="AN90" s="6">
        <v>0</v>
      </c>
      <c r="AO90" s="6">
        <v>0</v>
      </c>
      <c r="AP90" s="6">
        <v>0</v>
      </c>
      <c r="AQ90" s="6" t="s">
        <v>22</v>
      </c>
      <c r="AR90" s="6" t="s">
        <v>22</v>
      </c>
      <c r="AS90" s="6" t="s">
        <v>22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1</v>
      </c>
      <c r="BH90" s="6">
        <v>0</v>
      </c>
      <c r="BI90" s="6">
        <v>0</v>
      </c>
      <c r="BJ90" s="6" t="s">
        <v>235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 t="s">
        <v>217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1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 t="s">
        <v>22</v>
      </c>
      <c r="DB90" s="6" t="s">
        <v>218</v>
      </c>
      <c r="DC90" s="6" t="s">
        <v>219</v>
      </c>
      <c r="DD90" s="6">
        <v>45</v>
      </c>
      <c r="DE90" s="6" t="s">
        <v>443</v>
      </c>
      <c r="DF90" s="6" t="s">
        <v>444</v>
      </c>
      <c r="DG90" s="6" t="s">
        <v>222</v>
      </c>
      <c r="DH90" s="6" t="s">
        <v>22</v>
      </c>
      <c r="DI90" s="6" t="s">
        <v>22</v>
      </c>
      <c r="DJ90" s="6" t="s">
        <v>22</v>
      </c>
      <c r="DK90" s="6">
        <v>5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1</v>
      </c>
      <c r="DU90" s="6">
        <v>0</v>
      </c>
      <c r="DV90" s="6">
        <v>0</v>
      </c>
      <c r="DW90" s="6">
        <v>0</v>
      </c>
      <c r="DX90" s="6">
        <v>1</v>
      </c>
      <c r="DY90" s="6">
        <v>0</v>
      </c>
      <c r="DZ90" s="6">
        <v>0</v>
      </c>
      <c r="EA90" s="6">
        <v>0</v>
      </c>
      <c r="EB90" s="6">
        <v>0</v>
      </c>
      <c r="EC90" s="6">
        <v>1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 t="s">
        <v>22</v>
      </c>
      <c r="EK90" s="6" t="s">
        <v>222</v>
      </c>
      <c r="EL90" s="6" t="s">
        <v>22</v>
      </c>
      <c r="EM90" s="6" t="s">
        <v>22</v>
      </c>
      <c r="EN90" s="6" t="s">
        <v>22</v>
      </c>
      <c r="EO90" s="6" t="s">
        <v>22</v>
      </c>
      <c r="EP90" s="6" t="s">
        <v>22</v>
      </c>
      <c r="EQ90" s="6" t="s">
        <v>22</v>
      </c>
      <c r="ER90" s="6" t="s">
        <v>22</v>
      </c>
      <c r="ES90" s="6" t="s">
        <v>22</v>
      </c>
      <c r="ET90" s="6" t="s">
        <v>22</v>
      </c>
      <c r="EU90" s="6" t="s">
        <v>22</v>
      </c>
      <c r="EV90" s="6" t="s">
        <v>22</v>
      </c>
      <c r="EW90" s="6" t="s">
        <v>22</v>
      </c>
      <c r="EX90" s="6" t="s">
        <v>22</v>
      </c>
      <c r="EY90" s="6" t="s">
        <v>22</v>
      </c>
      <c r="EZ90" s="6" t="s">
        <v>22</v>
      </c>
      <c r="FA90" s="6" t="s">
        <v>22</v>
      </c>
      <c r="FB90" s="6" t="s">
        <v>22</v>
      </c>
      <c r="FC90" s="6" t="s">
        <v>22</v>
      </c>
      <c r="FD90" s="6" t="s">
        <v>222</v>
      </c>
      <c r="FE90" s="6" t="s">
        <v>22</v>
      </c>
      <c r="FF90" s="6" t="s">
        <v>22</v>
      </c>
      <c r="FG90" s="6" t="s">
        <v>22</v>
      </c>
      <c r="FH90" s="6" t="s">
        <v>22</v>
      </c>
      <c r="FI90" s="6" t="s">
        <v>22</v>
      </c>
      <c r="FJ90" s="6" t="s">
        <v>22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6" t="s">
        <v>22</v>
      </c>
      <c r="FR90" s="6">
        <v>1</v>
      </c>
      <c r="FS90" s="6">
        <v>0</v>
      </c>
      <c r="FT90" s="6">
        <v>0</v>
      </c>
      <c r="FU90" s="6">
        <v>0</v>
      </c>
      <c r="FV90" s="6" t="s">
        <v>222</v>
      </c>
      <c r="FW90" s="6" t="s">
        <v>223</v>
      </c>
      <c r="FX90" s="6" t="s">
        <v>269</v>
      </c>
      <c r="FY90" s="6" t="s">
        <v>22</v>
      </c>
      <c r="FZ90" s="6" t="s">
        <v>22</v>
      </c>
      <c r="GA90" s="6" t="s">
        <v>22</v>
      </c>
      <c r="GB90" s="6" t="s">
        <v>22</v>
      </c>
      <c r="GC90" s="6" t="s">
        <v>269</v>
      </c>
      <c r="GD90" s="6" t="s">
        <v>227</v>
      </c>
      <c r="GE90" s="6" t="s">
        <v>22</v>
      </c>
      <c r="GF90" s="6" t="s">
        <v>22</v>
      </c>
      <c r="GG90" s="6" t="s">
        <v>227</v>
      </c>
      <c r="GH90" s="6" t="s">
        <v>22</v>
      </c>
      <c r="GI90" s="6" t="s">
        <v>22</v>
      </c>
      <c r="GJ90" s="6" t="s">
        <v>22</v>
      </c>
      <c r="GK90" s="6" t="s">
        <v>22</v>
      </c>
      <c r="GL90" s="6" t="s">
        <v>22</v>
      </c>
      <c r="GM90" s="6" t="s">
        <v>22</v>
      </c>
      <c r="GN90" s="6" t="s">
        <v>22</v>
      </c>
      <c r="GO90" s="6" t="s">
        <v>22</v>
      </c>
      <c r="GP90" s="6" t="s">
        <v>227</v>
      </c>
      <c r="GQ90" s="6">
        <v>1</v>
      </c>
      <c r="GR90" s="6">
        <v>1</v>
      </c>
      <c r="GS90" s="6">
        <v>0</v>
      </c>
      <c r="GT90" s="6">
        <v>0</v>
      </c>
      <c r="GU90" s="6">
        <v>0</v>
      </c>
      <c r="GV90" s="6">
        <v>0</v>
      </c>
      <c r="GW90" s="6">
        <v>1</v>
      </c>
      <c r="GX90" s="103" t="s">
        <v>229</v>
      </c>
    </row>
    <row r="91" spans="1:206">
      <c r="A91" s="102" t="s">
        <v>207</v>
      </c>
      <c r="B91" s="6">
        <v>90</v>
      </c>
      <c r="C91" s="6" t="s">
        <v>652</v>
      </c>
      <c r="D91" s="6" t="s">
        <v>653</v>
      </c>
      <c r="E91" s="100">
        <v>44109</v>
      </c>
      <c r="F91" s="6" t="s">
        <v>3890</v>
      </c>
      <c r="G91" s="6">
        <v>2</v>
      </c>
      <c r="H91" s="6" t="s">
        <v>22</v>
      </c>
      <c r="I91" s="6">
        <v>0</v>
      </c>
      <c r="J91" s="6" t="s">
        <v>352</v>
      </c>
      <c r="K91" s="6" t="s">
        <v>22</v>
      </c>
      <c r="L91" s="6" t="s">
        <v>22</v>
      </c>
      <c r="M91" s="6" t="s">
        <v>22</v>
      </c>
      <c r="N91" s="6" t="s">
        <v>460</v>
      </c>
      <c r="O91" s="7">
        <v>42</v>
      </c>
      <c r="P91" s="6">
        <v>52.232999999999997</v>
      </c>
      <c r="Q91" s="6">
        <f t="shared" si="2"/>
        <v>42.870550000000001</v>
      </c>
      <c r="R91" s="6" t="s">
        <v>22</v>
      </c>
      <c r="S91" s="6" t="s">
        <v>654</v>
      </c>
      <c r="T91" s="6">
        <v>9</v>
      </c>
      <c r="U91" s="6">
        <v>28.716000000000001</v>
      </c>
      <c r="V91" s="6">
        <f t="shared" si="3"/>
        <v>9.4786000000000001</v>
      </c>
      <c r="W91" s="6" t="s">
        <v>39</v>
      </c>
      <c r="X91" s="6">
        <v>2.5</v>
      </c>
      <c r="Y91" s="6">
        <v>3</v>
      </c>
      <c r="Z91" s="101">
        <v>0.375</v>
      </c>
      <c r="AA91" s="101">
        <v>0.51736111111111105</v>
      </c>
      <c r="AB91" s="101">
        <v>0.58333333333333337</v>
      </c>
      <c r="AC91" s="101">
        <f>(Tableau2[[#This Row],[heure_enq]]-Tableau2[[#This Row],[h_debut]])</f>
        <v>0.14236111111111105</v>
      </c>
      <c r="AD91" s="101">
        <f>Tableau2[[#This Row],[h_fin]]-Tableau2[[#This Row],[h_debut]]</f>
        <v>0.20833333333333337</v>
      </c>
      <c r="AE91" s="101">
        <v>0.375</v>
      </c>
      <c r="AF91" s="101">
        <v>0.54166666666666663</v>
      </c>
      <c r="AG91" s="6" t="s">
        <v>22</v>
      </c>
      <c r="AH91" s="6" t="s">
        <v>287</v>
      </c>
      <c r="AI91" s="6">
        <v>0</v>
      </c>
      <c r="AJ91" s="6" t="s">
        <v>288</v>
      </c>
      <c r="AK91" s="6" t="s">
        <v>289</v>
      </c>
      <c r="AL91" s="6" t="s">
        <v>419</v>
      </c>
      <c r="AM91" s="6">
        <v>1</v>
      </c>
      <c r="AN91" s="6">
        <v>0</v>
      </c>
      <c r="AO91" s="6">
        <v>0</v>
      </c>
      <c r="AP91" s="6">
        <v>0</v>
      </c>
      <c r="AQ91" s="6" t="s">
        <v>22</v>
      </c>
      <c r="AR91" s="6" t="s">
        <v>22</v>
      </c>
      <c r="AS91" s="6" t="s">
        <v>22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 t="s">
        <v>356</v>
      </c>
      <c r="BK91" s="6">
        <v>0</v>
      </c>
      <c r="BL91" s="6">
        <v>1</v>
      </c>
      <c r="BM91" s="6">
        <v>1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 t="s">
        <v>217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 t="s">
        <v>22</v>
      </c>
      <c r="DB91" s="6" t="s">
        <v>218</v>
      </c>
      <c r="DC91" s="6" t="s">
        <v>243</v>
      </c>
      <c r="DD91" s="6">
        <v>50</v>
      </c>
      <c r="DE91" s="6" t="s">
        <v>244</v>
      </c>
      <c r="DF91" s="6" t="s">
        <v>245</v>
      </c>
      <c r="DG91" s="6" t="s">
        <v>222</v>
      </c>
      <c r="DH91" s="6" t="s">
        <v>22</v>
      </c>
      <c r="DI91" s="6">
        <v>10</v>
      </c>
      <c r="DJ91" s="6">
        <v>60</v>
      </c>
      <c r="DK91" s="6">
        <v>15</v>
      </c>
      <c r="DL91" s="6">
        <v>1</v>
      </c>
      <c r="DM91" s="6">
        <v>1</v>
      </c>
      <c r="DN91" s="6">
        <v>1</v>
      </c>
      <c r="DO91" s="6">
        <v>1</v>
      </c>
      <c r="DP91" s="6">
        <v>1</v>
      </c>
      <c r="DQ91" s="6">
        <v>1</v>
      </c>
      <c r="DR91" s="6">
        <v>1</v>
      </c>
      <c r="DS91" s="6">
        <v>1</v>
      </c>
      <c r="DT91" s="6">
        <v>1</v>
      </c>
      <c r="DU91" s="6">
        <v>1</v>
      </c>
      <c r="DV91" s="6">
        <v>1</v>
      </c>
      <c r="DW91" s="6">
        <v>1</v>
      </c>
      <c r="DX91" s="6">
        <v>1</v>
      </c>
      <c r="DY91" s="6">
        <v>0</v>
      </c>
      <c r="DZ91" s="6">
        <v>0</v>
      </c>
      <c r="EA91" s="6">
        <v>0</v>
      </c>
      <c r="EB91" s="6">
        <v>0</v>
      </c>
      <c r="EC91" s="6">
        <v>1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 t="s">
        <v>223</v>
      </c>
      <c r="EK91" s="6" t="s">
        <v>222</v>
      </c>
      <c r="EL91" s="6" t="s">
        <v>22</v>
      </c>
      <c r="EM91" s="6" t="s">
        <v>22</v>
      </c>
      <c r="EN91" s="6" t="s">
        <v>22</v>
      </c>
      <c r="EO91" s="6" t="s">
        <v>22</v>
      </c>
      <c r="EP91" s="6" t="s">
        <v>22</v>
      </c>
      <c r="EQ91" s="6" t="s">
        <v>22</v>
      </c>
      <c r="ER91" s="6" t="s">
        <v>22</v>
      </c>
      <c r="ES91" s="6" t="s">
        <v>22</v>
      </c>
      <c r="ET91" s="6" t="s">
        <v>22</v>
      </c>
      <c r="EU91" s="6" t="s">
        <v>22</v>
      </c>
      <c r="EV91" s="6" t="s">
        <v>22</v>
      </c>
      <c r="EW91" s="6" t="s">
        <v>22</v>
      </c>
      <c r="EX91" s="6" t="s">
        <v>22</v>
      </c>
      <c r="EY91" s="6" t="s">
        <v>22</v>
      </c>
      <c r="EZ91" s="6" t="s">
        <v>22</v>
      </c>
      <c r="FA91" s="6" t="s">
        <v>22</v>
      </c>
      <c r="FB91" s="6" t="s">
        <v>22</v>
      </c>
      <c r="FC91" s="6" t="s">
        <v>22</v>
      </c>
      <c r="FD91" s="6" t="s">
        <v>222</v>
      </c>
      <c r="FE91" s="6" t="s">
        <v>22</v>
      </c>
      <c r="FF91" s="6" t="s">
        <v>22</v>
      </c>
      <c r="FG91" s="6" t="s">
        <v>22</v>
      </c>
      <c r="FH91" s="6" t="s">
        <v>22</v>
      </c>
      <c r="FI91" s="6" t="s">
        <v>22</v>
      </c>
      <c r="FJ91" s="6" t="s">
        <v>22</v>
      </c>
      <c r="FK91" s="6">
        <v>0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6" t="s">
        <v>22</v>
      </c>
      <c r="FR91" s="6">
        <v>1</v>
      </c>
      <c r="FS91" s="6">
        <v>0</v>
      </c>
      <c r="FT91" s="6">
        <v>0</v>
      </c>
      <c r="FU91" s="6">
        <v>0</v>
      </c>
      <c r="FV91" s="6" t="s">
        <v>222</v>
      </c>
      <c r="FW91" s="6" t="s">
        <v>223</v>
      </c>
      <c r="FX91" s="6" t="s">
        <v>269</v>
      </c>
      <c r="FY91" s="6" t="s">
        <v>22</v>
      </c>
      <c r="FZ91" s="6" t="s">
        <v>22</v>
      </c>
      <c r="GA91" s="6" t="s">
        <v>22</v>
      </c>
      <c r="GB91" s="6" t="s">
        <v>22</v>
      </c>
      <c r="GC91" s="6" t="s">
        <v>269</v>
      </c>
      <c r="GD91" s="6" t="s">
        <v>259</v>
      </c>
      <c r="GE91" s="6" t="s">
        <v>22</v>
      </c>
      <c r="GF91" s="6" t="s">
        <v>22</v>
      </c>
      <c r="GG91" s="6" t="s">
        <v>260</v>
      </c>
      <c r="GH91" s="6" t="s">
        <v>235</v>
      </c>
      <c r="GI91" s="6" t="s">
        <v>22</v>
      </c>
      <c r="GJ91" s="6" t="s">
        <v>22</v>
      </c>
      <c r="GK91" s="6" t="s">
        <v>22</v>
      </c>
      <c r="GL91" s="6" t="s">
        <v>22</v>
      </c>
      <c r="GM91" s="6" t="s">
        <v>222</v>
      </c>
      <c r="GN91" s="6" t="s">
        <v>22</v>
      </c>
      <c r="GO91" s="6" t="s">
        <v>22</v>
      </c>
      <c r="GP91" s="6" t="s">
        <v>261</v>
      </c>
      <c r="GQ91" s="6">
        <v>1</v>
      </c>
      <c r="GR91" s="6">
        <v>1</v>
      </c>
      <c r="GS91" s="6">
        <v>0</v>
      </c>
      <c r="GT91" s="6">
        <v>0</v>
      </c>
      <c r="GU91" s="6">
        <v>0</v>
      </c>
      <c r="GV91" s="6">
        <v>0</v>
      </c>
      <c r="GW91" s="6">
        <v>1</v>
      </c>
      <c r="GX91" s="103" t="s">
        <v>270</v>
      </c>
    </row>
    <row r="92" spans="1:206">
      <c r="A92" s="102" t="s">
        <v>207</v>
      </c>
      <c r="B92" s="6">
        <v>91</v>
      </c>
      <c r="C92" s="6" t="s">
        <v>358</v>
      </c>
      <c r="D92" s="6" t="s">
        <v>655</v>
      </c>
      <c r="E92" s="100">
        <v>44112</v>
      </c>
      <c r="F92" s="6" t="s">
        <v>3890</v>
      </c>
      <c r="G92" s="6">
        <v>0</v>
      </c>
      <c r="H92" s="6" t="s">
        <v>22</v>
      </c>
      <c r="I92" s="6" t="s">
        <v>22</v>
      </c>
      <c r="J92" s="6" t="s">
        <v>22</v>
      </c>
      <c r="K92" s="6" t="s">
        <v>22</v>
      </c>
      <c r="L92" s="6" t="s">
        <v>22</v>
      </c>
      <c r="M92" s="6" t="s">
        <v>22</v>
      </c>
      <c r="N92" s="6" t="s">
        <v>656</v>
      </c>
      <c r="O92" s="7">
        <v>42</v>
      </c>
      <c r="P92" s="6">
        <v>52.665999999999997</v>
      </c>
      <c r="Q92" s="6">
        <f t="shared" si="2"/>
        <v>42.877766666666666</v>
      </c>
      <c r="R92" s="6" t="s">
        <v>22</v>
      </c>
      <c r="S92" s="6" t="s">
        <v>657</v>
      </c>
      <c r="T92" s="6">
        <v>9</v>
      </c>
      <c r="U92" s="6">
        <v>28.568000000000001</v>
      </c>
      <c r="V92" s="6">
        <f t="shared" si="3"/>
        <v>9.4761333333333333</v>
      </c>
      <c r="W92" s="6" t="s">
        <v>39</v>
      </c>
      <c r="X92" s="6">
        <v>2.5</v>
      </c>
      <c r="Y92" s="6">
        <v>1</v>
      </c>
      <c r="Z92" s="101">
        <v>0.33333333333333331</v>
      </c>
      <c r="AA92" s="101">
        <v>0.36805555555555558</v>
      </c>
      <c r="AB92" s="101">
        <v>0.5</v>
      </c>
      <c r="AC92" s="101">
        <f>(Tableau2[[#This Row],[heure_enq]]-Tableau2[[#This Row],[h_debut]])</f>
        <v>3.4722222222222265E-2</v>
      </c>
      <c r="AD92" s="101">
        <f>Tableau2[[#This Row],[h_fin]]-Tableau2[[#This Row],[h_debut]]</f>
        <v>0.16666666666666669</v>
      </c>
      <c r="AE92" s="101">
        <v>0.29166666666666669</v>
      </c>
      <c r="AF92" s="101">
        <v>0.5</v>
      </c>
      <c r="AG92" s="6" t="s">
        <v>22</v>
      </c>
      <c r="AH92" s="6" t="s">
        <v>287</v>
      </c>
      <c r="AI92" s="6">
        <v>0</v>
      </c>
      <c r="AJ92" s="6" t="s">
        <v>323</v>
      </c>
      <c r="AK92" s="6" t="s">
        <v>289</v>
      </c>
      <c r="AL92" s="6" t="s">
        <v>419</v>
      </c>
      <c r="AM92" s="6">
        <v>1</v>
      </c>
      <c r="AN92" s="6">
        <v>0</v>
      </c>
      <c r="AO92" s="6">
        <v>0</v>
      </c>
      <c r="AP92" s="6">
        <v>0</v>
      </c>
      <c r="AQ92" s="6" t="s">
        <v>22</v>
      </c>
      <c r="AR92" s="6" t="s">
        <v>22</v>
      </c>
      <c r="AS92" s="6" t="s">
        <v>22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 t="s">
        <v>356</v>
      </c>
      <c r="BK92" s="6">
        <v>0</v>
      </c>
      <c r="BL92" s="6">
        <v>1</v>
      </c>
      <c r="BM92" s="6">
        <v>1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 t="s">
        <v>217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 t="s">
        <v>22</v>
      </c>
      <c r="DB92" s="6" t="s">
        <v>218</v>
      </c>
      <c r="DC92" s="6" t="s">
        <v>243</v>
      </c>
      <c r="DD92" s="6">
        <v>50</v>
      </c>
      <c r="DE92" s="6" t="s">
        <v>244</v>
      </c>
      <c r="DF92" s="6" t="s">
        <v>245</v>
      </c>
      <c r="DG92" s="6" t="s">
        <v>222</v>
      </c>
      <c r="DH92" s="6" t="s">
        <v>22</v>
      </c>
      <c r="DI92" s="6" t="s">
        <v>22</v>
      </c>
      <c r="DJ92" s="6" t="s">
        <v>22</v>
      </c>
      <c r="DK92" s="6">
        <v>15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1</v>
      </c>
      <c r="DV92" s="6">
        <v>1</v>
      </c>
      <c r="DW92" s="6">
        <v>1</v>
      </c>
      <c r="DX92" s="6">
        <v>1</v>
      </c>
      <c r="DY92" s="6">
        <v>0</v>
      </c>
      <c r="DZ92" s="6">
        <v>0</v>
      </c>
      <c r="EA92" s="6">
        <v>0</v>
      </c>
      <c r="EB92" s="6">
        <v>0</v>
      </c>
      <c r="EC92" s="6">
        <v>1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 t="s">
        <v>223</v>
      </c>
      <c r="EK92" s="6" t="s">
        <v>222</v>
      </c>
      <c r="EL92" s="6" t="s">
        <v>22</v>
      </c>
      <c r="EM92" s="6" t="s">
        <v>22</v>
      </c>
      <c r="EN92" s="6" t="s">
        <v>22</v>
      </c>
      <c r="EO92" s="6" t="s">
        <v>22</v>
      </c>
      <c r="EP92" s="6" t="s">
        <v>22</v>
      </c>
      <c r="EQ92" s="6" t="s">
        <v>22</v>
      </c>
      <c r="ER92" s="6" t="s">
        <v>22</v>
      </c>
      <c r="ES92" s="6" t="s">
        <v>22</v>
      </c>
      <c r="ET92" s="6" t="s">
        <v>22</v>
      </c>
      <c r="EU92" s="6" t="s">
        <v>22</v>
      </c>
      <c r="EV92" s="6" t="s">
        <v>22</v>
      </c>
      <c r="EW92" s="6" t="s">
        <v>22</v>
      </c>
      <c r="EX92" s="6" t="s">
        <v>22</v>
      </c>
      <c r="EY92" s="6" t="s">
        <v>22</v>
      </c>
      <c r="EZ92" s="6" t="s">
        <v>22</v>
      </c>
      <c r="FA92" s="6" t="s">
        <v>22</v>
      </c>
      <c r="FB92" s="6" t="s">
        <v>22</v>
      </c>
      <c r="FC92" s="6" t="s">
        <v>22</v>
      </c>
      <c r="FD92" s="6" t="s">
        <v>222</v>
      </c>
      <c r="FE92" s="6" t="s">
        <v>22</v>
      </c>
      <c r="FF92" s="6" t="s">
        <v>22</v>
      </c>
      <c r="FG92" s="6" t="s">
        <v>22</v>
      </c>
      <c r="FH92" s="6" t="s">
        <v>22</v>
      </c>
      <c r="FI92" s="6" t="s">
        <v>22</v>
      </c>
      <c r="FJ92" s="6" t="s">
        <v>22</v>
      </c>
      <c r="FK92" s="6">
        <v>0</v>
      </c>
      <c r="FL92" s="6">
        <v>0</v>
      </c>
      <c r="FM92" s="6">
        <v>0</v>
      </c>
      <c r="FN92" s="6">
        <v>0</v>
      </c>
      <c r="FO92" s="6">
        <v>0</v>
      </c>
      <c r="FP92" s="6">
        <v>0</v>
      </c>
      <c r="FQ92" s="6" t="s">
        <v>22</v>
      </c>
      <c r="FR92" s="6">
        <v>1</v>
      </c>
      <c r="FS92" s="6">
        <v>0</v>
      </c>
      <c r="FT92" s="6">
        <v>0</v>
      </c>
      <c r="FU92" s="6">
        <v>0</v>
      </c>
      <c r="FV92" s="6" t="s">
        <v>222</v>
      </c>
      <c r="FW92" s="6" t="s">
        <v>223</v>
      </c>
      <c r="FX92" s="6" t="s">
        <v>269</v>
      </c>
      <c r="FY92" s="6" t="s">
        <v>22</v>
      </c>
      <c r="FZ92" s="6" t="s">
        <v>22</v>
      </c>
      <c r="GA92" s="6" t="s">
        <v>22</v>
      </c>
      <c r="GB92" s="6" t="s">
        <v>22</v>
      </c>
      <c r="GC92" s="6" t="s">
        <v>269</v>
      </c>
      <c r="GD92" s="6" t="s">
        <v>259</v>
      </c>
      <c r="GE92" s="6" t="s">
        <v>22</v>
      </c>
      <c r="GF92" s="6" t="s">
        <v>22</v>
      </c>
      <c r="GG92" s="6" t="s">
        <v>260</v>
      </c>
      <c r="GH92" s="6" t="s">
        <v>235</v>
      </c>
      <c r="GI92" s="6" t="s">
        <v>22</v>
      </c>
      <c r="GJ92" s="6" t="s">
        <v>22</v>
      </c>
      <c r="GK92" s="6" t="s">
        <v>22</v>
      </c>
      <c r="GL92" s="6" t="s">
        <v>22</v>
      </c>
      <c r="GM92" s="6" t="s">
        <v>222</v>
      </c>
      <c r="GN92" s="6" t="s">
        <v>22</v>
      </c>
      <c r="GO92" s="6" t="s">
        <v>22</v>
      </c>
      <c r="GP92" s="6" t="s">
        <v>261</v>
      </c>
      <c r="GQ92" s="6">
        <v>1</v>
      </c>
      <c r="GR92" s="6">
        <v>1</v>
      </c>
      <c r="GS92" s="6">
        <v>0</v>
      </c>
      <c r="GT92" s="6">
        <v>0</v>
      </c>
      <c r="GU92" s="6">
        <v>0</v>
      </c>
      <c r="GV92" s="6">
        <v>0</v>
      </c>
      <c r="GW92" s="6">
        <v>1</v>
      </c>
      <c r="GX92" s="103" t="s">
        <v>270</v>
      </c>
    </row>
    <row r="93" spans="1:206">
      <c r="A93" s="102" t="s">
        <v>207</v>
      </c>
      <c r="B93" s="6">
        <v>92</v>
      </c>
      <c r="C93" s="6" t="s">
        <v>358</v>
      </c>
      <c r="D93" s="6" t="s">
        <v>658</v>
      </c>
      <c r="E93" s="100">
        <v>44112</v>
      </c>
      <c r="F93" s="6" t="s">
        <v>3890</v>
      </c>
      <c r="G93" s="6">
        <v>0</v>
      </c>
      <c r="H93" s="6" t="s">
        <v>22</v>
      </c>
      <c r="I93" s="6" t="s">
        <v>22</v>
      </c>
      <c r="J93" s="6" t="s">
        <v>22</v>
      </c>
      <c r="K93" s="6" t="s">
        <v>22</v>
      </c>
      <c r="L93" s="6" t="s">
        <v>22</v>
      </c>
      <c r="M93" s="6" t="s">
        <v>22</v>
      </c>
      <c r="N93" s="6" t="s">
        <v>659</v>
      </c>
      <c r="O93" s="7">
        <v>42</v>
      </c>
      <c r="P93" s="6">
        <v>44.55</v>
      </c>
      <c r="Q93" s="6">
        <f t="shared" si="2"/>
        <v>42.7425</v>
      </c>
      <c r="R93" s="6" t="s">
        <v>22</v>
      </c>
      <c r="S93" s="6" t="s">
        <v>660</v>
      </c>
      <c r="T93" s="6">
        <v>9</v>
      </c>
      <c r="U93" s="6">
        <v>27.745000000000001</v>
      </c>
      <c r="V93" s="6">
        <f t="shared" si="3"/>
        <v>9.462416666666666</v>
      </c>
      <c r="W93" s="6" t="s">
        <v>39</v>
      </c>
      <c r="X93" s="6">
        <v>2.5</v>
      </c>
      <c r="Y93" s="6">
        <v>2</v>
      </c>
      <c r="Z93" s="101">
        <v>0.375</v>
      </c>
      <c r="AA93" s="101">
        <v>0.3888888888888889</v>
      </c>
      <c r="AB93" s="101">
        <v>0.5</v>
      </c>
      <c r="AC93" s="101">
        <f>(Tableau2[[#This Row],[heure_enq]]-Tableau2[[#This Row],[h_debut]])</f>
        <v>1.3888888888888895E-2</v>
      </c>
      <c r="AD93" s="101">
        <f>Tableau2[[#This Row],[h_fin]]-Tableau2[[#This Row],[h_debut]]</f>
        <v>0.125</v>
      </c>
      <c r="AE93" s="101">
        <v>0.29166666666666669</v>
      </c>
      <c r="AF93" s="101">
        <v>0.5</v>
      </c>
      <c r="AG93" s="6" t="s">
        <v>22</v>
      </c>
      <c r="AH93" s="6" t="s">
        <v>287</v>
      </c>
      <c r="AI93" s="6">
        <v>0</v>
      </c>
      <c r="AJ93" s="6" t="s">
        <v>267</v>
      </c>
      <c r="AK93" s="6" t="s">
        <v>268</v>
      </c>
      <c r="AL93" s="6" t="s">
        <v>419</v>
      </c>
      <c r="AM93" s="6">
        <v>1</v>
      </c>
      <c r="AN93" s="6">
        <v>0</v>
      </c>
      <c r="AO93" s="6">
        <v>0</v>
      </c>
      <c r="AP93" s="6">
        <v>0</v>
      </c>
      <c r="AQ93" s="6" t="s">
        <v>22</v>
      </c>
      <c r="AR93" s="6" t="s">
        <v>22</v>
      </c>
      <c r="AS93" s="6" t="s">
        <v>22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 t="s">
        <v>356</v>
      </c>
      <c r="BK93" s="6">
        <v>0</v>
      </c>
      <c r="BL93" s="6">
        <v>0</v>
      </c>
      <c r="BM93" s="6">
        <v>1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 t="s">
        <v>217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 t="s">
        <v>22</v>
      </c>
      <c r="DB93" s="6" t="s">
        <v>218</v>
      </c>
      <c r="DC93" s="6" t="s">
        <v>243</v>
      </c>
      <c r="DD93" s="6">
        <v>50</v>
      </c>
      <c r="DE93" s="6" t="s">
        <v>244</v>
      </c>
      <c r="DF93" s="6" t="s">
        <v>245</v>
      </c>
      <c r="DG93" s="6" t="s">
        <v>222</v>
      </c>
      <c r="DH93" s="6" t="s">
        <v>22</v>
      </c>
      <c r="DI93" s="6">
        <v>10</v>
      </c>
      <c r="DJ93" s="6">
        <v>60</v>
      </c>
      <c r="DK93" s="6">
        <v>15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1</v>
      </c>
      <c r="DU93" s="6">
        <v>1</v>
      </c>
      <c r="DV93" s="6">
        <v>1</v>
      </c>
      <c r="DW93" s="6">
        <v>1</v>
      </c>
      <c r="DX93" s="6">
        <v>1</v>
      </c>
      <c r="DY93" s="6">
        <v>0</v>
      </c>
      <c r="DZ93" s="6">
        <v>0</v>
      </c>
      <c r="EA93" s="6">
        <v>0</v>
      </c>
      <c r="EB93" s="6">
        <v>0</v>
      </c>
      <c r="EC93" s="6">
        <v>1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 t="s">
        <v>223</v>
      </c>
      <c r="EK93" s="6" t="s">
        <v>222</v>
      </c>
      <c r="EL93" s="6" t="s">
        <v>22</v>
      </c>
      <c r="EM93" s="6" t="s">
        <v>22</v>
      </c>
      <c r="EN93" s="6" t="s">
        <v>22</v>
      </c>
      <c r="EO93" s="6" t="s">
        <v>22</v>
      </c>
      <c r="EP93" s="6" t="s">
        <v>22</v>
      </c>
      <c r="EQ93" s="6" t="s">
        <v>22</v>
      </c>
      <c r="ER93" s="6" t="s">
        <v>22</v>
      </c>
      <c r="ES93" s="6" t="s">
        <v>22</v>
      </c>
      <c r="ET93" s="6" t="s">
        <v>22</v>
      </c>
      <c r="EU93" s="6" t="s">
        <v>22</v>
      </c>
      <c r="EV93" s="6" t="s">
        <v>22</v>
      </c>
      <c r="EW93" s="6" t="s">
        <v>22</v>
      </c>
      <c r="EX93" s="6" t="s">
        <v>22</v>
      </c>
      <c r="EY93" s="6" t="s">
        <v>22</v>
      </c>
      <c r="EZ93" s="6" t="s">
        <v>22</v>
      </c>
      <c r="FA93" s="6" t="s">
        <v>22</v>
      </c>
      <c r="FB93" s="6" t="s">
        <v>22</v>
      </c>
      <c r="FC93" s="6" t="s">
        <v>22</v>
      </c>
      <c r="FD93" s="6" t="s">
        <v>222</v>
      </c>
      <c r="FE93" s="6" t="s">
        <v>22</v>
      </c>
      <c r="FF93" s="6" t="s">
        <v>22</v>
      </c>
      <c r="FG93" s="6" t="s">
        <v>22</v>
      </c>
      <c r="FH93" s="6" t="s">
        <v>22</v>
      </c>
      <c r="FI93" s="6" t="s">
        <v>22</v>
      </c>
      <c r="FJ93" s="6" t="s">
        <v>22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 t="s">
        <v>22</v>
      </c>
      <c r="FR93" s="6">
        <v>1</v>
      </c>
      <c r="FS93" s="6">
        <v>0</v>
      </c>
      <c r="FT93" s="6">
        <v>0</v>
      </c>
      <c r="FU93" s="6">
        <v>0</v>
      </c>
      <c r="FV93" s="6" t="s">
        <v>222</v>
      </c>
      <c r="FW93" s="6" t="s">
        <v>223</v>
      </c>
      <c r="FX93" s="6" t="s">
        <v>258</v>
      </c>
      <c r="FY93" s="6" t="s">
        <v>22</v>
      </c>
      <c r="FZ93" s="6" t="s">
        <v>22</v>
      </c>
      <c r="GA93" s="6" t="s">
        <v>22</v>
      </c>
      <c r="GB93" s="6" t="s">
        <v>22</v>
      </c>
      <c r="GC93" s="6" t="s">
        <v>258</v>
      </c>
      <c r="GD93" s="6" t="s">
        <v>259</v>
      </c>
      <c r="GE93" s="6" t="s">
        <v>22</v>
      </c>
      <c r="GF93" s="6" t="s">
        <v>22</v>
      </c>
      <c r="GG93" s="6" t="s">
        <v>260</v>
      </c>
      <c r="GH93" s="6" t="s">
        <v>235</v>
      </c>
      <c r="GI93" s="6" t="s">
        <v>22</v>
      </c>
      <c r="GJ93" s="6" t="s">
        <v>22</v>
      </c>
      <c r="GK93" s="6" t="s">
        <v>22</v>
      </c>
      <c r="GL93" s="6" t="s">
        <v>22</v>
      </c>
      <c r="GM93" s="6" t="s">
        <v>222</v>
      </c>
      <c r="GN93" s="6" t="s">
        <v>22</v>
      </c>
      <c r="GO93" s="6" t="s">
        <v>22</v>
      </c>
      <c r="GP93" s="6" t="s">
        <v>261</v>
      </c>
      <c r="GQ93" s="6">
        <v>1</v>
      </c>
      <c r="GR93" s="6">
        <v>1</v>
      </c>
      <c r="GS93" s="6">
        <v>0</v>
      </c>
      <c r="GT93" s="6">
        <v>0</v>
      </c>
      <c r="GU93" s="6">
        <v>0</v>
      </c>
      <c r="GV93" s="6">
        <v>0</v>
      </c>
      <c r="GW93" s="6">
        <v>1</v>
      </c>
      <c r="GX93" s="103" t="s">
        <v>270</v>
      </c>
    </row>
    <row r="94" spans="1:206">
      <c r="A94" s="102" t="s">
        <v>207</v>
      </c>
      <c r="B94" s="6">
        <v>93</v>
      </c>
      <c r="C94" s="6" t="s">
        <v>358</v>
      </c>
      <c r="D94" s="6" t="s">
        <v>359</v>
      </c>
      <c r="E94" s="100">
        <v>44112</v>
      </c>
      <c r="F94" s="6" t="s">
        <v>3890</v>
      </c>
      <c r="G94" s="6">
        <v>0</v>
      </c>
      <c r="H94" s="6" t="s">
        <v>22</v>
      </c>
      <c r="I94" s="6" t="s">
        <v>22</v>
      </c>
      <c r="J94" s="6" t="s">
        <v>22</v>
      </c>
      <c r="K94" s="6" t="s">
        <v>22</v>
      </c>
      <c r="L94" s="6" t="s">
        <v>22</v>
      </c>
      <c r="M94" s="6" t="s">
        <v>22</v>
      </c>
      <c r="N94" s="6" t="s">
        <v>360</v>
      </c>
      <c r="O94" s="7">
        <v>42</v>
      </c>
      <c r="P94" s="6">
        <v>40.457999999999998</v>
      </c>
      <c r="Q94" s="6">
        <f t="shared" si="2"/>
        <v>42.674300000000002</v>
      </c>
      <c r="R94" s="6" t="s">
        <v>22</v>
      </c>
      <c r="S94" s="6" t="s">
        <v>361</v>
      </c>
      <c r="T94" s="6">
        <v>9</v>
      </c>
      <c r="U94" s="6">
        <v>17.478000000000002</v>
      </c>
      <c r="V94" s="6">
        <f t="shared" si="3"/>
        <v>9.2912999999999997</v>
      </c>
      <c r="W94" s="6" t="s">
        <v>39</v>
      </c>
      <c r="X94" s="6">
        <v>2.5</v>
      </c>
      <c r="Y94" s="6">
        <v>3</v>
      </c>
      <c r="Z94" s="101">
        <v>0.375</v>
      </c>
      <c r="AA94" s="101">
        <v>0.44791666666666669</v>
      </c>
      <c r="AB94" s="101">
        <v>0.41666666666666669</v>
      </c>
      <c r="AC94" s="101">
        <f>(Tableau2[[#This Row],[heure_enq]]-Tableau2[[#This Row],[h_debut]])</f>
        <v>7.2916666666666685E-2</v>
      </c>
      <c r="AD94" s="101">
        <f>Tableau2[[#This Row],[h_fin]]-Tableau2[[#This Row],[h_debut]]</f>
        <v>4.1666666666666685E-2</v>
      </c>
      <c r="AE94" s="101">
        <v>0.29166666666666669</v>
      </c>
      <c r="AF94" s="101">
        <v>0.5</v>
      </c>
      <c r="AG94" s="6" t="s">
        <v>22</v>
      </c>
      <c r="AH94" s="6" t="s">
        <v>213</v>
      </c>
      <c r="AI94" s="6">
        <v>0</v>
      </c>
      <c r="AJ94" s="6" t="s">
        <v>2634</v>
      </c>
      <c r="AK94" s="6" t="s">
        <v>215</v>
      </c>
      <c r="AL94" s="6" t="s">
        <v>216</v>
      </c>
      <c r="AM94" s="6">
        <v>1</v>
      </c>
      <c r="AN94" s="6">
        <v>0</v>
      </c>
      <c r="AO94" s="6">
        <v>0</v>
      </c>
      <c r="AP94" s="6">
        <v>0</v>
      </c>
      <c r="AQ94" s="6" t="s">
        <v>22</v>
      </c>
      <c r="AR94" s="6" t="s">
        <v>22</v>
      </c>
      <c r="AS94" s="6" t="s">
        <v>22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1</v>
      </c>
      <c r="BH94" s="6">
        <v>0</v>
      </c>
      <c r="BI94" s="6">
        <v>0</v>
      </c>
      <c r="BJ94" s="6" t="s">
        <v>235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1</v>
      </c>
      <c r="BU94" s="6">
        <v>0</v>
      </c>
      <c r="BV94" s="6" t="s">
        <v>2126</v>
      </c>
      <c r="BW94" s="6" t="s">
        <v>217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 t="s">
        <v>22</v>
      </c>
      <c r="DB94" s="6" t="s">
        <v>218</v>
      </c>
      <c r="DC94" s="6" t="s">
        <v>219</v>
      </c>
      <c r="DD94" s="6">
        <v>45</v>
      </c>
      <c r="DE94" s="6" t="s">
        <v>220</v>
      </c>
      <c r="DF94" s="6" t="s">
        <v>362</v>
      </c>
      <c r="DG94" s="6" t="s">
        <v>222</v>
      </c>
      <c r="DH94" s="6" t="s">
        <v>22</v>
      </c>
      <c r="DI94" s="6">
        <v>10</v>
      </c>
      <c r="DJ94" s="6" t="s">
        <v>22</v>
      </c>
      <c r="DK94" s="6">
        <v>5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1</v>
      </c>
      <c r="DV94" s="6">
        <v>0</v>
      </c>
      <c r="DW94" s="6">
        <v>0</v>
      </c>
      <c r="DX94" s="6">
        <v>0</v>
      </c>
      <c r="DY94" s="6">
        <v>1</v>
      </c>
      <c r="DZ94" s="6">
        <v>0</v>
      </c>
      <c r="EA94" s="6">
        <v>0</v>
      </c>
      <c r="EB94" s="6">
        <v>0</v>
      </c>
      <c r="EC94" s="6">
        <v>1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 t="s">
        <v>223</v>
      </c>
      <c r="EK94" s="6" t="s">
        <v>222</v>
      </c>
      <c r="EL94" s="6" t="s">
        <v>22</v>
      </c>
      <c r="EM94" s="6" t="s">
        <v>22</v>
      </c>
      <c r="EN94" s="6" t="s">
        <v>22</v>
      </c>
      <c r="EO94" s="6" t="s">
        <v>22</v>
      </c>
      <c r="EP94" s="6" t="s">
        <v>22</v>
      </c>
      <c r="EQ94" s="6" t="s">
        <v>22</v>
      </c>
      <c r="ER94" s="6" t="s">
        <v>22</v>
      </c>
      <c r="ES94" s="6" t="s">
        <v>22</v>
      </c>
      <c r="ET94" s="6" t="s">
        <v>22</v>
      </c>
      <c r="EU94" s="6" t="s">
        <v>22</v>
      </c>
      <c r="EV94" s="6" t="s">
        <v>22</v>
      </c>
      <c r="EW94" s="6" t="s">
        <v>22</v>
      </c>
      <c r="EX94" s="6" t="s">
        <v>22</v>
      </c>
      <c r="EY94" s="6" t="s">
        <v>22</v>
      </c>
      <c r="EZ94" s="6" t="s">
        <v>22</v>
      </c>
      <c r="FA94" s="6" t="s">
        <v>22</v>
      </c>
      <c r="FB94" s="6" t="s">
        <v>22</v>
      </c>
      <c r="FC94" s="6" t="s">
        <v>22</v>
      </c>
      <c r="FD94" s="6" t="s">
        <v>222</v>
      </c>
      <c r="FE94" s="6" t="s">
        <v>22</v>
      </c>
      <c r="FF94" s="6" t="s">
        <v>22</v>
      </c>
      <c r="FG94" s="6" t="s">
        <v>22</v>
      </c>
      <c r="FH94" s="6" t="s">
        <v>22</v>
      </c>
      <c r="FI94" s="6" t="s">
        <v>22</v>
      </c>
      <c r="FJ94" s="6" t="s">
        <v>22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 t="s">
        <v>22</v>
      </c>
      <c r="FR94" s="6">
        <v>1</v>
      </c>
      <c r="FS94" s="6">
        <v>0</v>
      </c>
      <c r="FT94" s="6">
        <v>0</v>
      </c>
      <c r="FU94" s="6">
        <v>0</v>
      </c>
      <c r="FV94" s="6" t="s">
        <v>222</v>
      </c>
      <c r="FW94" s="6" t="s">
        <v>222</v>
      </c>
      <c r="FX94" s="6" t="s">
        <v>224</v>
      </c>
      <c r="FY94" s="6" t="s">
        <v>22</v>
      </c>
      <c r="FZ94" s="6" t="s">
        <v>22</v>
      </c>
      <c r="GA94" s="6" t="s">
        <v>22</v>
      </c>
      <c r="GB94" s="6" t="s">
        <v>22</v>
      </c>
      <c r="GC94" s="6" t="s">
        <v>224</v>
      </c>
      <c r="GD94" s="6" t="s">
        <v>227</v>
      </c>
      <c r="GE94" s="6" t="s">
        <v>22</v>
      </c>
      <c r="GF94" s="6" t="s">
        <v>22</v>
      </c>
      <c r="GG94" s="6" t="s">
        <v>227</v>
      </c>
      <c r="GH94" s="6" t="s">
        <v>22</v>
      </c>
      <c r="GI94" s="6" t="s">
        <v>22</v>
      </c>
      <c r="GJ94" s="6" t="s">
        <v>22</v>
      </c>
      <c r="GK94" s="6" t="s">
        <v>22</v>
      </c>
      <c r="GL94" s="6" t="s">
        <v>22</v>
      </c>
      <c r="GM94" s="6" t="s">
        <v>22</v>
      </c>
      <c r="GN94" s="6" t="s">
        <v>22</v>
      </c>
      <c r="GO94" s="6" t="s">
        <v>22</v>
      </c>
      <c r="GP94" s="6" t="s">
        <v>227</v>
      </c>
      <c r="GQ94" s="6">
        <v>1</v>
      </c>
      <c r="GR94" s="6">
        <v>1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103" t="s">
        <v>229</v>
      </c>
    </row>
    <row r="95" spans="1:206">
      <c r="A95" s="102" t="s">
        <v>207</v>
      </c>
      <c r="B95" s="6">
        <v>94</v>
      </c>
      <c r="C95" s="6" t="s">
        <v>661</v>
      </c>
      <c r="D95" s="6" t="s">
        <v>662</v>
      </c>
      <c r="E95" s="100">
        <v>44118</v>
      </c>
      <c r="F95" s="6" t="s">
        <v>3890</v>
      </c>
      <c r="G95" s="6">
        <v>0</v>
      </c>
      <c r="H95" s="6" t="s">
        <v>22</v>
      </c>
      <c r="I95" s="6" t="s">
        <v>22</v>
      </c>
      <c r="J95" s="6" t="s">
        <v>22</v>
      </c>
      <c r="K95" s="6" t="s">
        <v>22</v>
      </c>
      <c r="L95" s="6" t="s">
        <v>22</v>
      </c>
      <c r="M95" s="6" t="s">
        <v>22</v>
      </c>
      <c r="N95" s="6" t="s">
        <v>663</v>
      </c>
      <c r="O95" s="7">
        <v>42</v>
      </c>
      <c r="P95" s="6">
        <v>42.640999999999998</v>
      </c>
      <c r="Q95" s="6">
        <f t="shared" si="2"/>
        <v>42.710683333333336</v>
      </c>
      <c r="R95" s="6" t="s">
        <v>22</v>
      </c>
      <c r="S95" s="6" t="s">
        <v>664</v>
      </c>
      <c r="T95" s="6">
        <v>9</v>
      </c>
      <c r="U95" s="6">
        <v>27.321000000000002</v>
      </c>
      <c r="V95" s="6">
        <f t="shared" si="3"/>
        <v>9.4553499999999993</v>
      </c>
      <c r="W95" s="6" t="s">
        <v>39</v>
      </c>
      <c r="X95" s="6">
        <v>2.5</v>
      </c>
      <c r="Y95" s="6">
        <v>1</v>
      </c>
      <c r="Z95" s="101">
        <v>0.33333333333333331</v>
      </c>
      <c r="AA95" s="101">
        <v>0.34027777777777773</v>
      </c>
      <c r="AB95" s="101">
        <v>0.5</v>
      </c>
      <c r="AC95" s="101">
        <f>(Tableau2[[#This Row],[heure_enq]]-Tableau2[[#This Row],[h_debut]])</f>
        <v>6.9444444444444198E-3</v>
      </c>
      <c r="AD95" s="101">
        <f>Tableau2[[#This Row],[h_fin]]-Tableau2[[#This Row],[h_debut]]</f>
        <v>0.16666666666666669</v>
      </c>
      <c r="AE95" s="101">
        <v>0.3125</v>
      </c>
      <c r="AF95" s="101">
        <v>0.54166666666666663</v>
      </c>
      <c r="AG95" s="6" t="s">
        <v>22</v>
      </c>
      <c r="AH95" s="6" t="s">
        <v>287</v>
      </c>
      <c r="AI95" s="6">
        <v>0</v>
      </c>
      <c r="AJ95" s="6" t="s">
        <v>402</v>
      </c>
      <c r="AK95" s="6" t="s">
        <v>403</v>
      </c>
      <c r="AL95" s="6" t="s">
        <v>419</v>
      </c>
      <c r="AM95" s="6">
        <v>1</v>
      </c>
      <c r="AN95" s="6">
        <v>0</v>
      </c>
      <c r="AO95" s="6">
        <v>0</v>
      </c>
      <c r="AP95" s="6">
        <v>0</v>
      </c>
      <c r="AQ95" s="6" t="s">
        <v>22</v>
      </c>
      <c r="AR95" s="6" t="s">
        <v>22</v>
      </c>
      <c r="AS95" s="6" t="s">
        <v>22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1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 t="s">
        <v>235</v>
      </c>
      <c r="BK95" s="6">
        <v>0</v>
      </c>
      <c r="BL95" s="6">
        <v>1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 t="s">
        <v>217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 t="s">
        <v>22</v>
      </c>
      <c r="DB95" s="6" t="s">
        <v>218</v>
      </c>
      <c r="DC95" s="6" t="s">
        <v>219</v>
      </c>
      <c r="DD95" s="6">
        <v>45</v>
      </c>
      <c r="DE95" s="6" t="s">
        <v>443</v>
      </c>
      <c r="DF95" s="6" t="s">
        <v>444</v>
      </c>
      <c r="DG95" s="6" t="s">
        <v>222</v>
      </c>
      <c r="DH95" s="6" t="s">
        <v>22</v>
      </c>
      <c r="DI95" s="6">
        <v>5</v>
      </c>
      <c r="DJ95" s="6">
        <v>1</v>
      </c>
      <c r="DK95" s="6">
        <v>15</v>
      </c>
      <c r="DL95" s="6">
        <v>1</v>
      </c>
      <c r="DM95" s="6">
        <v>1</v>
      </c>
      <c r="DN95" s="6">
        <v>1</v>
      </c>
      <c r="DO95" s="6">
        <v>1</v>
      </c>
      <c r="DP95" s="6">
        <v>1</v>
      </c>
      <c r="DQ95" s="6">
        <v>1</v>
      </c>
      <c r="DR95" s="6">
        <v>1</v>
      </c>
      <c r="DS95" s="6">
        <v>1</v>
      </c>
      <c r="DT95" s="6">
        <v>1</v>
      </c>
      <c r="DU95" s="6">
        <v>1</v>
      </c>
      <c r="DV95" s="6">
        <v>1</v>
      </c>
      <c r="DW95" s="6">
        <v>1</v>
      </c>
      <c r="DX95" s="6">
        <v>1</v>
      </c>
      <c r="DY95" s="6">
        <v>0</v>
      </c>
      <c r="DZ95" s="6">
        <v>0</v>
      </c>
      <c r="EA95" s="6">
        <v>0</v>
      </c>
      <c r="EB95" s="6">
        <v>0</v>
      </c>
      <c r="EC95" s="6">
        <v>1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 t="s">
        <v>223</v>
      </c>
      <c r="EK95" s="6" t="s">
        <v>222</v>
      </c>
      <c r="EL95" s="6" t="s">
        <v>22</v>
      </c>
      <c r="EM95" s="6" t="s">
        <v>22</v>
      </c>
      <c r="EN95" s="6" t="s">
        <v>22</v>
      </c>
      <c r="EO95" s="6" t="s">
        <v>22</v>
      </c>
      <c r="EP95" s="6" t="s">
        <v>22</v>
      </c>
      <c r="EQ95" s="6" t="s">
        <v>22</v>
      </c>
      <c r="ER95" s="6" t="s">
        <v>22</v>
      </c>
      <c r="ES95" s="6" t="s">
        <v>22</v>
      </c>
      <c r="ET95" s="6" t="s">
        <v>22</v>
      </c>
      <c r="EU95" s="6" t="s">
        <v>22</v>
      </c>
      <c r="EV95" s="6" t="s">
        <v>22</v>
      </c>
      <c r="EW95" s="6" t="s">
        <v>22</v>
      </c>
      <c r="EX95" s="6" t="s">
        <v>22</v>
      </c>
      <c r="EY95" s="6" t="s">
        <v>22</v>
      </c>
      <c r="EZ95" s="6" t="s">
        <v>22</v>
      </c>
      <c r="FA95" s="6" t="s">
        <v>22</v>
      </c>
      <c r="FB95" s="6" t="s">
        <v>22</v>
      </c>
      <c r="FC95" s="6" t="s">
        <v>22</v>
      </c>
      <c r="FD95" s="6" t="s">
        <v>222</v>
      </c>
      <c r="FE95" s="6" t="s">
        <v>22</v>
      </c>
      <c r="FF95" s="6" t="s">
        <v>22</v>
      </c>
      <c r="FG95" s="6" t="s">
        <v>22</v>
      </c>
      <c r="FH95" s="6" t="s">
        <v>22</v>
      </c>
      <c r="FI95" s="6" t="s">
        <v>22</v>
      </c>
      <c r="FJ95" s="6" t="s">
        <v>22</v>
      </c>
      <c r="FK95" s="6">
        <v>0</v>
      </c>
      <c r="FL95" s="6">
        <v>0</v>
      </c>
      <c r="FM95" s="6">
        <v>0</v>
      </c>
      <c r="FN95" s="6">
        <v>0</v>
      </c>
      <c r="FO95" s="6">
        <v>0</v>
      </c>
      <c r="FP95" s="6">
        <v>0</v>
      </c>
      <c r="FQ95" s="6" t="s">
        <v>22</v>
      </c>
      <c r="FR95" s="6">
        <v>1</v>
      </c>
      <c r="FS95" s="6">
        <v>0</v>
      </c>
      <c r="FT95" s="6">
        <v>0</v>
      </c>
      <c r="FU95" s="6">
        <v>0</v>
      </c>
      <c r="FV95" s="6" t="s">
        <v>222</v>
      </c>
      <c r="FW95" s="6" t="s">
        <v>223</v>
      </c>
      <c r="FX95" s="6" t="s">
        <v>269</v>
      </c>
      <c r="FY95" s="6" t="s">
        <v>22</v>
      </c>
      <c r="FZ95" s="6" t="s">
        <v>22</v>
      </c>
      <c r="GA95" s="6" t="s">
        <v>22</v>
      </c>
      <c r="GB95" s="6" t="s">
        <v>22</v>
      </c>
      <c r="GC95" s="6" t="s">
        <v>269</v>
      </c>
      <c r="GD95" s="6" t="s">
        <v>259</v>
      </c>
      <c r="GE95" s="6" t="s">
        <v>22</v>
      </c>
      <c r="GF95" s="6" t="s">
        <v>22</v>
      </c>
      <c r="GG95" s="6" t="s">
        <v>227</v>
      </c>
      <c r="GH95" s="6" t="s">
        <v>22</v>
      </c>
      <c r="GI95" s="6" t="s">
        <v>22</v>
      </c>
      <c r="GJ95" s="6" t="s">
        <v>22</v>
      </c>
      <c r="GK95" s="6" t="s">
        <v>22</v>
      </c>
      <c r="GL95" s="6" t="s">
        <v>22</v>
      </c>
      <c r="GM95" s="6" t="s">
        <v>222</v>
      </c>
      <c r="GN95" s="6" t="s">
        <v>22</v>
      </c>
      <c r="GO95" s="6" t="s">
        <v>22</v>
      </c>
      <c r="GP95" s="6" t="s">
        <v>261</v>
      </c>
      <c r="GQ95" s="6">
        <v>1</v>
      </c>
      <c r="GR95" s="6">
        <v>1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103" t="s">
        <v>270</v>
      </c>
    </row>
    <row r="96" spans="1:206">
      <c r="A96" s="102" t="s">
        <v>207</v>
      </c>
      <c r="B96" s="6">
        <v>95</v>
      </c>
      <c r="C96" s="6" t="s">
        <v>661</v>
      </c>
      <c r="D96" s="6" t="s">
        <v>665</v>
      </c>
      <c r="E96" s="100">
        <v>44118</v>
      </c>
      <c r="F96" s="6" t="s">
        <v>3890</v>
      </c>
      <c r="G96" s="6">
        <v>0</v>
      </c>
      <c r="H96" s="6" t="s">
        <v>22</v>
      </c>
      <c r="I96" s="6" t="s">
        <v>22</v>
      </c>
      <c r="J96" s="6" t="s">
        <v>22</v>
      </c>
      <c r="K96" s="6" t="s">
        <v>22</v>
      </c>
      <c r="L96" s="6" t="s">
        <v>22</v>
      </c>
      <c r="M96" s="6" t="s">
        <v>22</v>
      </c>
      <c r="N96" s="6" t="s">
        <v>666</v>
      </c>
      <c r="O96" s="7">
        <v>42</v>
      </c>
      <c r="P96" s="6">
        <v>49.475999999999999</v>
      </c>
      <c r="Q96" s="6">
        <f t="shared" si="2"/>
        <v>42.824599999999997</v>
      </c>
      <c r="R96" s="6" t="s">
        <v>22</v>
      </c>
      <c r="S96" s="6" t="s">
        <v>667</v>
      </c>
      <c r="T96" s="6">
        <v>9</v>
      </c>
      <c r="U96" s="6">
        <v>29.187999999999999</v>
      </c>
      <c r="V96" s="6">
        <f t="shared" si="3"/>
        <v>9.4864666666666668</v>
      </c>
      <c r="W96" s="6" t="s">
        <v>39</v>
      </c>
      <c r="X96" s="6">
        <v>2.5</v>
      </c>
      <c r="Y96" s="6">
        <v>1</v>
      </c>
      <c r="Z96" s="101">
        <v>0.33333333333333331</v>
      </c>
      <c r="AA96" s="101">
        <v>0.36458333333333331</v>
      </c>
      <c r="AB96" s="101">
        <v>0.5</v>
      </c>
      <c r="AC96" s="101">
        <f>(Tableau2[[#This Row],[heure_enq]]-Tableau2[[#This Row],[h_debut]])</f>
        <v>3.125E-2</v>
      </c>
      <c r="AD96" s="101">
        <f>Tableau2[[#This Row],[h_fin]]-Tableau2[[#This Row],[h_debut]]</f>
        <v>0.16666666666666669</v>
      </c>
      <c r="AE96" s="101">
        <v>0.3125</v>
      </c>
      <c r="AF96" s="101">
        <v>0.54166666666666663</v>
      </c>
      <c r="AG96" s="6" t="s">
        <v>22</v>
      </c>
      <c r="AH96" s="6" t="s">
        <v>234</v>
      </c>
      <c r="AI96" s="6">
        <v>0</v>
      </c>
      <c r="AJ96" s="6" t="s">
        <v>267</v>
      </c>
      <c r="AK96" s="6" t="s">
        <v>268</v>
      </c>
      <c r="AL96" s="6" t="s">
        <v>419</v>
      </c>
      <c r="AM96" s="6">
        <v>1</v>
      </c>
      <c r="AN96" s="6">
        <v>0</v>
      </c>
      <c r="AO96" s="6">
        <v>0</v>
      </c>
      <c r="AP96" s="6">
        <v>0</v>
      </c>
      <c r="AQ96" s="6" t="s">
        <v>22</v>
      </c>
      <c r="AR96" s="6" t="s">
        <v>22</v>
      </c>
      <c r="AS96" s="6" t="s">
        <v>22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1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 t="s">
        <v>235</v>
      </c>
      <c r="BK96" s="6">
        <v>0</v>
      </c>
      <c r="BL96" s="6">
        <v>1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 t="s">
        <v>217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 t="s">
        <v>22</v>
      </c>
      <c r="DB96" s="6" t="s">
        <v>218</v>
      </c>
      <c r="DC96" s="6" t="s">
        <v>243</v>
      </c>
      <c r="DD96" s="6">
        <v>50</v>
      </c>
      <c r="DE96" s="6" t="s">
        <v>244</v>
      </c>
      <c r="DF96" s="6" t="s">
        <v>245</v>
      </c>
      <c r="DG96" s="6" t="s">
        <v>222</v>
      </c>
      <c r="DH96" s="6" t="s">
        <v>22</v>
      </c>
      <c r="DI96" s="6">
        <v>10</v>
      </c>
      <c r="DJ96" s="6">
        <v>50</v>
      </c>
      <c r="DK96" s="6">
        <v>15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1</v>
      </c>
      <c r="DS96" s="6">
        <v>1</v>
      </c>
      <c r="DT96" s="6">
        <v>1</v>
      </c>
      <c r="DU96" s="6">
        <v>1</v>
      </c>
      <c r="DV96" s="6">
        <v>1</v>
      </c>
      <c r="DW96" s="6">
        <v>1</v>
      </c>
      <c r="DX96" s="6">
        <v>1</v>
      </c>
      <c r="DY96" s="6">
        <v>0</v>
      </c>
      <c r="DZ96" s="6">
        <v>0</v>
      </c>
      <c r="EA96" s="6">
        <v>0</v>
      </c>
      <c r="EB96" s="6">
        <v>0</v>
      </c>
      <c r="EC96" s="6">
        <v>1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 t="s">
        <v>223</v>
      </c>
      <c r="EK96" s="6" t="s">
        <v>222</v>
      </c>
      <c r="EL96" s="6" t="s">
        <v>22</v>
      </c>
      <c r="EM96" s="6" t="s">
        <v>22</v>
      </c>
      <c r="EN96" s="6" t="s">
        <v>22</v>
      </c>
      <c r="EO96" s="6" t="s">
        <v>22</v>
      </c>
      <c r="EP96" s="6" t="s">
        <v>22</v>
      </c>
      <c r="EQ96" s="6" t="s">
        <v>22</v>
      </c>
      <c r="ER96" s="6" t="s">
        <v>22</v>
      </c>
      <c r="ES96" s="6" t="s">
        <v>22</v>
      </c>
      <c r="ET96" s="6" t="s">
        <v>22</v>
      </c>
      <c r="EU96" s="6" t="s">
        <v>22</v>
      </c>
      <c r="EV96" s="6" t="s">
        <v>22</v>
      </c>
      <c r="EW96" s="6" t="s">
        <v>22</v>
      </c>
      <c r="EX96" s="6" t="s">
        <v>22</v>
      </c>
      <c r="EY96" s="6" t="s">
        <v>22</v>
      </c>
      <c r="EZ96" s="6" t="s">
        <v>22</v>
      </c>
      <c r="FA96" s="6" t="s">
        <v>22</v>
      </c>
      <c r="FB96" s="6" t="s">
        <v>22</v>
      </c>
      <c r="FC96" s="6" t="s">
        <v>22</v>
      </c>
      <c r="FD96" s="6" t="s">
        <v>222</v>
      </c>
      <c r="FE96" s="6" t="s">
        <v>22</v>
      </c>
      <c r="FF96" s="6" t="s">
        <v>22</v>
      </c>
      <c r="FG96" s="6" t="s">
        <v>22</v>
      </c>
      <c r="FH96" s="6" t="s">
        <v>22</v>
      </c>
      <c r="FI96" s="6" t="s">
        <v>22</v>
      </c>
      <c r="FJ96" s="6" t="s">
        <v>22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 t="s">
        <v>22</v>
      </c>
      <c r="FR96" s="6">
        <v>1</v>
      </c>
      <c r="FS96" s="6">
        <v>0</v>
      </c>
      <c r="FT96" s="6">
        <v>0</v>
      </c>
      <c r="FU96" s="6">
        <v>0</v>
      </c>
      <c r="FV96" s="6" t="s">
        <v>223</v>
      </c>
      <c r="FW96" s="6" t="s">
        <v>223</v>
      </c>
      <c r="FX96" s="6" t="s">
        <v>258</v>
      </c>
      <c r="FY96" s="6" t="s">
        <v>22</v>
      </c>
      <c r="FZ96" s="6" t="s">
        <v>22</v>
      </c>
      <c r="GA96" s="6" t="s">
        <v>22</v>
      </c>
      <c r="GB96" s="6" t="s">
        <v>22</v>
      </c>
      <c r="GC96" s="6" t="s">
        <v>258</v>
      </c>
      <c r="GD96" s="6" t="s">
        <v>259</v>
      </c>
      <c r="GE96" s="6" t="s">
        <v>22</v>
      </c>
      <c r="GF96" s="6" t="s">
        <v>22</v>
      </c>
      <c r="GG96" s="6" t="s">
        <v>260</v>
      </c>
      <c r="GH96" s="6" t="s">
        <v>235</v>
      </c>
      <c r="GI96" s="6" t="s">
        <v>22</v>
      </c>
      <c r="GJ96" s="6" t="s">
        <v>22</v>
      </c>
      <c r="GK96" s="6" t="s">
        <v>22</v>
      </c>
      <c r="GL96" s="6" t="s">
        <v>22</v>
      </c>
      <c r="GM96" s="6" t="s">
        <v>222</v>
      </c>
      <c r="GN96" s="6" t="s">
        <v>22</v>
      </c>
      <c r="GO96" s="6" t="s">
        <v>22</v>
      </c>
      <c r="GP96" s="6" t="s">
        <v>261</v>
      </c>
      <c r="GQ96" s="6">
        <v>1</v>
      </c>
      <c r="GR96" s="6">
        <v>1</v>
      </c>
      <c r="GS96" s="6">
        <v>0</v>
      </c>
      <c r="GT96" s="6">
        <v>0</v>
      </c>
      <c r="GU96" s="6">
        <v>0</v>
      </c>
      <c r="GV96" s="6">
        <v>0</v>
      </c>
      <c r="GW96" s="6">
        <v>1</v>
      </c>
      <c r="GX96" s="103" t="s">
        <v>22</v>
      </c>
    </row>
    <row r="97" spans="1:206">
      <c r="A97" s="102" t="s">
        <v>207</v>
      </c>
      <c r="B97" s="6">
        <v>96</v>
      </c>
      <c r="C97" s="6" t="s">
        <v>668</v>
      </c>
      <c r="D97" s="6" t="s">
        <v>669</v>
      </c>
      <c r="E97" s="100">
        <v>44125</v>
      </c>
      <c r="F97" s="6" t="s">
        <v>3890</v>
      </c>
      <c r="G97" s="6">
        <v>1</v>
      </c>
      <c r="H97" s="6" t="s">
        <v>22</v>
      </c>
      <c r="I97" s="6">
        <v>0</v>
      </c>
      <c r="J97" s="6" t="s">
        <v>410</v>
      </c>
      <c r="K97" s="6" t="s">
        <v>22</v>
      </c>
      <c r="L97" s="6" t="s">
        <v>22</v>
      </c>
      <c r="M97" s="6" t="s">
        <v>22</v>
      </c>
      <c r="N97" s="6" t="s">
        <v>670</v>
      </c>
      <c r="O97" s="7">
        <v>42</v>
      </c>
      <c r="P97" s="6">
        <v>42.402999999999999</v>
      </c>
      <c r="Q97" s="6">
        <f t="shared" si="2"/>
        <v>42.706716666666665</v>
      </c>
      <c r="R97" s="6" t="s">
        <v>22</v>
      </c>
      <c r="S97" s="6" t="s">
        <v>671</v>
      </c>
      <c r="T97" s="6">
        <v>9</v>
      </c>
      <c r="U97" s="6">
        <v>18.202000000000002</v>
      </c>
      <c r="V97" s="6">
        <f t="shared" si="3"/>
        <v>9.3033666666666672</v>
      </c>
      <c r="W97" s="6" t="s">
        <v>41</v>
      </c>
      <c r="X97" s="6">
        <v>10</v>
      </c>
      <c r="Y97" s="6">
        <v>4</v>
      </c>
      <c r="Z97" s="101">
        <v>0.33333333333333331</v>
      </c>
      <c r="AA97" s="101">
        <v>0.35416666666666669</v>
      </c>
      <c r="AB97" s="101">
        <v>0.375</v>
      </c>
      <c r="AC97" s="101">
        <f>(Tableau2[[#This Row],[heure_enq]]-Tableau2[[#This Row],[h_debut]])</f>
        <v>2.083333333333337E-2</v>
      </c>
      <c r="AD97" s="101">
        <f>Tableau2[[#This Row],[h_fin]]-Tableau2[[#This Row],[h_debut]]</f>
        <v>4.1666666666666685E-2</v>
      </c>
      <c r="AE97" s="101">
        <v>0.27083333333333331</v>
      </c>
      <c r="AF97" s="101">
        <v>0.58333333333333337</v>
      </c>
      <c r="AG97" s="6" t="s">
        <v>22</v>
      </c>
      <c r="AH97" s="6" t="s">
        <v>242</v>
      </c>
      <c r="AI97" s="6">
        <v>0</v>
      </c>
      <c r="AJ97" s="6" t="s">
        <v>297</v>
      </c>
      <c r="AK97" s="6" t="s">
        <v>298</v>
      </c>
      <c r="AL97" s="6" t="s">
        <v>419</v>
      </c>
      <c r="AM97" s="6">
        <v>0</v>
      </c>
      <c r="AN97" s="6">
        <v>0</v>
      </c>
      <c r="AO97" s="6">
        <v>1</v>
      </c>
      <c r="AP97" s="6">
        <v>0</v>
      </c>
      <c r="AQ97" s="6" t="s">
        <v>22</v>
      </c>
      <c r="AR97" s="6" t="s">
        <v>22</v>
      </c>
      <c r="AS97" s="6" t="s">
        <v>22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1</v>
      </c>
      <c r="BH97" s="6">
        <v>0</v>
      </c>
      <c r="BI97" s="6">
        <v>0</v>
      </c>
      <c r="BJ97" s="6" t="s">
        <v>435</v>
      </c>
      <c r="BK97" s="6">
        <v>0</v>
      </c>
      <c r="BL97" s="6">
        <v>1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 t="s">
        <v>217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1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 t="s">
        <v>22</v>
      </c>
      <c r="DB97" s="6" t="s">
        <v>218</v>
      </c>
      <c r="DC97" s="6" t="s">
        <v>219</v>
      </c>
      <c r="DD97" s="6">
        <v>45</v>
      </c>
      <c r="DE97" s="6" t="s">
        <v>220</v>
      </c>
      <c r="DF97" s="6" t="s">
        <v>672</v>
      </c>
      <c r="DG97" s="6" t="s">
        <v>222</v>
      </c>
      <c r="DH97" s="6" t="s">
        <v>22</v>
      </c>
      <c r="DI97" s="6">
        <v>10</v>
      </c>
      <c r="DJ97" s="6">
        <v>30</v>
      </c>
      <c r="DK97" s="6">
        <v>5</v>
      </c>
      <c r="DL97" s="6">
        <v>1</v>
      </c>
      <c r="DM97" s="6">
        <v>1</v>
      </c>
      <c r="DN97" s="6">
        <v>1</v>
      </c>
      <c r="DO97" s="6">
        <v>1</v>
      </c>
      <c r="DP97" s="6">
        <v>1</v>
      </c>
      <c r="DQ97" s="6">
        <v>1</v>
      </c>
      <c r="DR97" s="6">
        <v>1</v>
      </c>
      <c r="DS97" s="6">
        <v>1</v>
      </c>
      <c r="DT97" s="6">
        <v>1</v>
      </c>
      <c r="DU97" s="6">
        <v>1</v>
      </c>
      <c r="DV97" s="6">
        <v>1</v>
      </c>
      <c r="DW97" s="6">
        <v>1</v>
      </c>
      <c r="DX97" s="6">
        <v>1</v>
      </c>
      <c r="DY97" s="6">
        <v>0</v>
      </c>
      <c r="DZ97" s="6">
        <v>0</v>
      </c>
      <c r="EA97" s="6">
        <v>0</v>
      </c>
      <c r="EB97" s="6">
        <v>0</v>
      </c>
      <c r="EC97" s="6">
        <v>1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 t="s">
        <v>223</v>
      </c>
      <c r="EK97" s="6" t="s">
        <v>222</v>
      </c>
      <c r="EL97" s="6" t="s">
        <v>22</v>
      </c>
      <c r="EM97" s="6" t="s">
        <v>22</v>
      </c>
      <c r="EN97" s="6" t="s">
        <v>22</v>
      </c>
      <c r="EO97" s="6" t="s">
        <v>22</v>
      </c>
      <c r="EP97" s="6" t="s">
        <v>22</v>
      </c>
      <c r="EQ97" s="6" t="s">
        <v>22</v>
      </c>
      <c r="ER97" s="6" t="s">
        <v>22</v>
      </c>
      <c r="ES97" s="6" t="s">
        <v>22</v>
      </c>
      <c r="ET97" s="6" t="s">
        <v>22</v>
      </c>
      <c r="EU97" s="6" t="s">
        <v>22</v>
      </c>
      <c r="EV97" s="6" t="s">
        <v>22</v>
      </c>
      <c r="EW97" s="6" t="s">
        <v>22</v>
      </c>
      <c r="EX97" s="6" t="s">
        <v>22</v>
      </c>
      <c r="EY97" s="6" t="s">
        <v>22</v>
      </c>
      <c r="EZ97" s="6" t="s">
        <v>22</v>
      </c>
      <c r="FA97" s="6" t="s">
        <v>22</v>
      </c>
      <c r="FB97" s="6" t="s">
        <v>22</v>
      </c>
      <c r="FC97" s="6" t="s">
        <v>22</v>
      </c>
      <c r="FD97" s="6" t="s">
        <v>223</v>
      </c>
      <c r="FE97" s="6" t="s">
        <v>246</v>
      </c>
      <c r="FF97" s="6">
        <v>200</v>
      </c>
      <c r="FG97" s="6">
        <v>5.5</v>
      </c>
      <c r="FH97" s="6" t="s">
        <v>22</v>
      </c>
      <c r="FI97" s="6" t="s">
        <v>22</v>
      </c>
      <c r="FJ97" s="6" t="s">
        <v>22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1</v>
      </c>
      <c r="FQ97" s="6" t="s">
        <v>223</v>
      </c>
      <c r="FR97" s="6">
        <v>0</v>
      </c>
      <c r="FS97" s="6">
        <v>2</v>
      </c>
      <c r="FT97" s="6">
        <v>0</v>
      </c>
      <c r="FU97" s="6">
        <v>0</v>
      </c>
      <c r="FV97" s="6" t="s">
        <v>223</v>
      </c>
      <c r="FW97" s="6" t="s">
        <v>223</v>
      </c>
      <c r="FX97" s="6" t="s">
        <v>258</v>
      </c>
      <c r="FY97" s="6" t="s">
        <v>22</v>
      </c>
      <c r="FZ97" s="6" t="s">
        <v>22</v>
      </c>
      <c r="GA97" s="6" t="s">
        <v>22</v>
      </c>
      <c r="GB97" s="6" t="s">
        <v>22</v>
      </c>
      <c r="GC97" s="6" t="s">
        <v>258</v>
      </c>
      <c r="GD97" s="6" t="s">
        <v>373</v>
      </c>
      <c r="GE97" s="6" t="s">
        <v>22</v>
      </c>
      <c r="GF97" s="6" t="s">
        <v>22</v>
      </c>
      <c r="GG97" s="6" t="s">
        <v>260</v>
      </c>
      <c r="GH97" s="6" t="s">
        <v>235</v>
      </c>
      <c r="GI97" s="6" t="s">
        <v>22</v>
      </c>
      <c r="GJ97" s="6" t="s">
        <v>22</v>
      </c>
      <c r="GK97" s="6" t="s">
        <v>3707</v>
      </c>
      <c r="GL97" s="6" t="s">
        <v>3832</v>
      </c>
      <c r="GM97" s="6" t="s">
        <v>222</v>
      </c>
      <c r="GN97" s="6" t="s">
        <v>22</v>
      </c>
      <c r="GO97" s="6" t="s">
        <v>22</v>
      </c>
      <c r="GP97" s="6" t="s">
        <v>261</v>
      </c>
      <c r="GQ97" s="6">
        <v>1</v>
      </c>
      <c r="GR97" s="6">
        <v>1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103" t="s">
        <v>270</v>
      </c>
    </row>
    <row r="98" spans="1:206">
      <c r="A98" s="102" t="s">
        <v>207</v>
      </c>
      <c r="B98" s="6">
        <v>97</v>
      </c>
      <c r="C98" s="6" t="s">
        <v>668</v>
      </c>
      <c r="D98" s="6" t="s">
        <v>673</v>
      </c>
      <c r="E98" s="100">
        <v>44125</v>
      </c>
      <c r="F98" s="6" t="s">
        <v>3890</v>
      </c>
      <c r="G98" s="6">
        <v>1</v>
      </c>
      <c r="H98" s="6" t="s">
        <v>22</v>
      </c>
      <c r="I98" s="6">
        <v>0</v>
      </c>
      <c r="J98" s="6" t="s">
        <v>410</v>
      </c>
      <c r="K98" s="6" t="s">
        <v>22</v>
      </c>
      <c r="L98" s="6" t="s">
        <v>22</v>
      </c>
      <c r="M98" s="6" t="s">
        <v>22</v>
      </c>
      <c r="N98" s="6" t="s">
        <v>674</v>
      </c>
      <c r="O98" s="7">
        <v>42</v>
      </c>
      <c r="P98" s="6">
        <v>42.463999999999999</v>
      </c>
      <c r="Q98" s="6">
        <f t="shared" si="2"/>
        <v>42.70773333333333</v>
      </c>
      <c r="R98" s="6" t="s">
        <v>22</v>
      </c>
      <c r="S98" s="6" t="s">
        <v>675</v>
      </c>
      <c r="T98" s="6">
        <v>9</v>
      </c>
      <c r="U98" s="6">
        <v>16.329000000000001</v>
      </c>
      <c r="V98" s="6">
        <f t="shared" si="3"/>
        <v>9.2721499999999999</v>
      </c>
      <c r="W98" s="6" t="s">
        <v>41</v>
      </c>
      <c r="X98" s="6">
        <v>10</v>
      </c>
      <c r="Y98" s="6">
        <v>4</v>
      </c>
      <c r="Z98" s="101">
        <v>0.29166666666666669</v>
      </c>
      <c r="AA98" s="101">
        <v>0.36805555555555558</v>
      </c>
      <c r="AB98" s="101">
        <v>0.5</v>
      </c>
      <c r="AC98" s="101">
        <f>(Tableau2[[#This Row],[heure_enq]]-Tableau2[[#This Row],[h_debut]])</f>
        <v>7.6388888888888895E-2</v>
      </c>
      <c r="AD98" s="101">
        <f>Tableau2[[#This Row],[h_fin]]-Tableau2[[#This Row],[h_debut]]</f>
        <v>0.20833333333333331</v>
      </c>
      <c r="AE98" s="101">
        <v>0.27083333333333331</v>
      </c>
      <c r="AF98" s="101">
        <v>0.58333333333333337</v>
      </c>
      <c r="AG98" s="6" t="s">
        <v>22</v>
      </c>
      <c r="AH98" s="6" t="s">
        <v>242</v>
      </c>
      <c r="AI98" s="6">
        <v>0</v>
      </c>
      <c r="AJ98" s="6" t="s">
        <v>676</v>
      </c>
      <c r="AK98" s="6" t="s">
        <v>677</v>
      </c>
      <c r="AL98" s="6" t="s">
        <v>419</v>
      </c>
      <c r="AM98" s="6">
        <v>0</v>
      </c>
      <c r="AN98" s="6">
        <v>0</v>
      </c>
      <c r="AO98" s="6">
        <v>1</v>
      </c>
      <c r="AP98" s="6">
        <v>0</v>
      </c>
      <c r="AQ98" s="6" t="s">
        <v>22</v>
      </c>
      <c r="AR98" s="6" t="s">
        <v>22</v>
      </c>
      <c r="AS98" s="6" t="s">
        <v>22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1</v>
      </c>
      <c r="BH98" s="6">
        <v>0</v>
      </c>
      <c r="BI98" s="6">
        <v>0</v>
      </c>
      <c r="BJ98" s="6" t="s">
        <v>235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 t="s">
        <v>217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1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 t="s">
        <v>22</v>
      </c>
      <c r="DB98" s="6" t="s">
        <v>218</v>
      </c>
      <c r="DC98" s="6" t="s">
        <v>243</v>
      </c>
      <c r="DD98" s="6">
        <v>50</v>
      </c>
      <c r="DE98" s="6" t="s">
        <v>220</v>
      </c>
      <c r="DF98" s="6" t="s">
        <v>678</v>
      </c>
      <c r="DG98" s="6" t="s">
        <v>222</v>
      </c>
      <c r="DH98" s="6" t="s">
        <v>22</v>
      </c>
      <c r="DI98" s="6">
        <v>14</v>
      </c>
      <c r="DJ98" s="6">
        <v>20</v>
      </c>
      <c r="DK98" s="6">
        <v>5</v>
      </c>
      <c r="DL98" s="6">
        <v>1</v>
      </c>
      <c r="DM98" s="6">
        <v>1</v>
      </c>
      <c r="DN98" s="6">
        <v>1</v>
      </c>
      <c r="DO98" s="6">
        <v>1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1</v>
      </c>
      <c r="DV98" s="6">
        <v>1</v>
      </c>
      <c r="DW98" s="6">
        <v>1</v>
      </c>
      <c r="DX98" s="6">
        <v>0</v>
      </c>
      <c r="DY98" s="6">
        <v>1</v>
      </c>
      <c r="DZ98" s="6">
        <v>0</v>
      </c>
      <c r="EA98" s="6">
        <v>0</v>
      </c>
      <c r="EB98" s="6">
        <v>0</v>
      </c>
      <c r="EC98" s="6">
        <v>1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 t="s">
        <v>223</v>
      </c>
      <c r="EK98" s="6" t="s">
        <v>222</v>
      </c>
      <c r="EL98" s="6" t="s">
        <v>22</v>
      </c>
      <c r="EM98" s="6" t="s">
        <v>22</v>
      </c>
      <c r="EN98" s="6" t="s">
        <v>22</v>
      </c>
      <c r="EO98" s="6" t="s">
        <v>22</v>
      </c>
      <c r="EP98" s="6" t="s">
        <v>22</v>
      </c>
      <c r="EQ98" s="6" t="s">
        <v>22</v>
      </c>
      <c r="ER98" s="6" t="s">
        <v>22</v>
      </c>
      <c r="ES98" s="6" t="s">
        <v>22</v>
      </c>
      <c r="ET98" s="6" t="s">
        <v>22</v>
      </c>
      <c r="EU98" s="6" t="s">
        <v>22</v>
      </c>
      <c r="EV98" s="6" t="s">
        <v>22</v>
      </c>
      <c r="EW98" s="6" t="s">
        <v>22</v>
      </c>
      <c r="EX98" s="6" t="s">
        <v>22</v>
      </c>
      <c r="EY98" s="6" t="s">
        <v>22</v>
      </c>
      <c r="EZ98" s="6" t="s">
        <v>22</v>
      </c>
      <c r="FA98" s="6" t="s">
        <v>22</v>
      </c>
      <c r="FB98" s="6" t="s">
        <v>22</v>
      </c>
      <c r="FC98" s="6" t="s">
        <v>22</v>
      </c>
      <c r="FD98" s="6" t="s">
        <v>223</v>
      </c>
      <c r="FE98" s="6" t="s">
        <v>246</v>
      </c>
      <c r="FF98" s="6">
        <v>60</v>
      </c>
      <c r="FG98" s="6">
        <v>5.0999999999999996</v>
      </c>
      <c r="FH98" s="6" t="s">
        <v>22</v>
      </c>
      <c r="FI98" s="6" t="s">
        <v>22</v>
      </c>
      <c r="FJ98" s="6" t="s">
        <v>22</v>
      </c>
      <c r="FK98" s="6">
        <v>0</v>
      </c>
      <c r="FL98" s="6">
        <v>1</v>
      </c>
      <c r="FM98" s="6">
        <v>0</v>
      </c>
      <c r="FN98" s="6">
        <v>0</v>
      </c>
      <c r="FO98" s="6">
        <v>0</v>
      </c>
      <c r="FP98" s="6">
        <v>0</v>
      </c>
      <c r="FQ98" s="6" t="s">
        <v>223</v>
      </c>
      <c r="FR98" s="6">
        <v>0</v>
      </c>
      <c r="FS98" s="6">
        <v>4</v>
      </c>
      <c r="FT98" s="6">
        <v>0</v>
      </c>
      <c r="FU98" s="6">
        <v>0</v>
      </c>
      <c r="FV98" s="6" t="s">
        <v>222</v>
      </c>
      <c r="FW98" s="6" t="s">
        <v>223</v>
      </c>
      <c r="FX98" s="6" t="s">
        <v>258</v>
      </c>
      <c r="FY98" s="6" t="s">
        <v>22</v>
      </c>
      <c r="FZ98" s="6" t="s">
        <v>22</v>
      </c>
      <c r="GA98" s="6" t="s">
        <v>22</v>
      </c>
      <c r="GB98" s="6" t="s">
        <v>22</v>
      </c>
      <c r="GC98" s="6" t="s">
        <v>258</v>
      </c>
      <c r="GD98" s="6" t="s">
        <v>227</v>
      </c>
      <c r="GE98" s="6" t="s">
        <v>22</v>
      </c>
      <c r="GF98" s="6" t="s">
        <v>22</v>
      </c>
      <c r="GG98" s="6" t="s">
        <v>227</v>
      </c>
      <c r="GH98" s="6" t="s">
        <v>22</v>
      </c>
      <c r="GI98" s="6" t="s">
        <v>22</v>
      </c>
      <c r="GJ98" s="6" t="s">
        <v>22</v>
      </c>
      <c r="GK98" s="6" t="s">
        <v>22</v>
      </c>
      <c r="GL98" s="6" t="s">
        <v>22</v>
      </c>
      <c r="GM98" s="6" t="s">
        <v>222</v>
      </c>
      <c r="GN98" s="6" t="s">
        <v>22</v>
      </c>
      <c r="GO98" s="6" t="s">
        <v>22</v>
      </c>
      <c r="GP98" s="6" t="s">
        <v>261</v>
      </c>
      <c r="GQ98" s="6">
        <v>1</v>
      </c>
      <c r="GR98" s="6">
        <v>1</v>
      </c>
      <c r="GS98" s="6">
        <v>0</v>
      </c>
      <c r="GT98" s="6">
        <v>1</v>
      </c>
      <c r="GU98" s="6">
        <v>1</v>
      </c>
      <c r="GV98" s="6">
        <v>0</v>
      </c>
      <c r="GW98" s="6">
        <v>0</v>
      </c>
      <c r="GX98" s="103" t="s">
        <v>270</v>
      </c>
    </row>
    <row r="99" spans="1:206">
      <c r="A99" s="102" t="s">
        <v>207</v>
      </c>
      <c r="B99" s="6">
        <v>98</v>
      </c>
      <c r="C99" s="6" t="s">
        <v>679</v>
      </c>
      <c r="D99" s="6" t="s">
        <v>680</v>
      </c>
      <c r="E99" s="100">
        <v>44130</v>
      </c>
      <c r="F99" s="6" t="s">
        <v>3890</v>
      </c>
      <c r="G99" s="6">
        <v>1</v>
      </c>
      <c r="H99" s="6" t="s">
        <v>22</v>
      </c>
      <c r="I99" s="6">
        <v>0</v>
      </c>
      <c r="J99" s="6" t="s">
        <v>410</v>
      </c>
      <c r="K99" s="6" t="s">
        <v>22</v>
      </c>
      <c r="L99" s="6" t="s">
        <v>22</v>
      </c>
      <c r="M99" s="6" t="s">
        <v>22</v>
      </c>
      <c r="N99" s="6" t="s">
        <v>612</v>
      </c>
      <c r="O99" s="7">
        <v>42</v>
      </c>
      <c r="P99" s="6">
        <v>45.241</v>
      </c>
      <c r="Q99" s="6">
        <f t="shared" si="2"/>
        <v>42.754016666666665</v>
      </c>
      <c r="R99" s="6" t="s">
        <v>22</v>
      </c>
      <c r="S99" s="6" t="s">
        <v>681</v>
      </c>
      <c r="T99" s="6">
        <v>9</v>
      </c>
      <c r="U99" s="6">
        <v>28.06</v>
      </c>
      <c r="V99" s="6">
        <f t="shared" si="3"/>
        <v>9.4676666666666662</v>
      </c>
      <c r="W99" s="6" t="s">
        <v>39</v>
      </c>
      <c r="X99" s="6">
        <v>2.5</v>
      </c>
      <c r="Y99" s="6">
        <v>1</v>
      </c>
      <c r="Z99" s="101">
        <v>0.43055555555555558</v>
      </c>
      <c r="AA99" s="101">
        <v>0.4375</v>
      </c>
      <c r="AB99" s="101">
        <v>0.5</v>
      </c>
      <c r="AC99" s="101">
        <f>(Tableau2[[#This Row],[heure_enq]]-Tableau2[[#This Row],[h_debut]])</f>
        <v>6.9444444444444198E-3</v>
      </c>
      <c r="AD99" s="101">
        <f>Tableau2[[#This Row],[h_fin]]-Tableau2[[#This Row],[h_debut]]</f>
        <v>6.944444444444442E-2</v>
      </c>
      <c r="AE99" s="101">
        <v>0.33333333333333331</v>
      </c>
      <c r="AF99" s="101">
        <v>0.5</v>
      </c>
      <c r="AG99" s="6" t="s">
        <v>22</v>
      </c>
      <c r="AH99" s="6" t="s">
        <v>234</v>
      </c>
      <c r="AI99" s="6">
        <v>0</v>
      </c>
      <c r="AJ99" s="6" t="s">
        <v>492</v>
      </c>
      <c r="AK99" s="6" t="s">
        <v>379</v>
      </c>
      <c r="AL99" s="6" t="s">
        <v>419</v>
      </c>
      <c r="AM99" s="6">
        <v>1</v>
      </c>
      <c r="AN99" s="6">
        <v>0</v>
      </c>
      <c r="AO99" s="6">
        <v>0</v>
      </c>
      <c r="AP99" s="6">
        <v>0</v>
      </c>
      <c r="AQ99" s="6" t="s">
        <v>22</v>
      </c>
      <c r="AR99" s="6" t="s">
        <v>22</v>
      </c>
      <c r="AS99" s="6" t="s">
        <v>22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1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 t="s">
        <v>235</v>
      </c>
      <c r="BK99" s="6">
        <v>0</v>
      </c>
      <c r="BL99" s="6">
        <v>1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 t="s">
        <v>217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 t="s">
        <v>22</v>
      </c>
      <c r="DB99" s="6" t="s">
        <v>218</v>
      </c>
      <c r="DC99" s="6" t="s">
        <v>457</v>
      </c>
      <c r="DD99" s="6">
        <v>25</v>
      </c>
      <c r="DE99" s="6" t="s">
        <v>443</v>
      </c>
      <c r="DF99" s="6" t="s">
        <v>444</v>
      </c>
      <c r="DG99" s="6" t="s">
        <v>222</v>
      </c>
      <c r="DH99" s="6" t="s">
        <v>22</v>
      </c>
      <c r="DI99" s="6">
        <v>10</v>
      </c>
      <c r="DJ99" s="6">
        <v>15</v>
      </c>
      <c r="DK99" s="6">
        <v>5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1</v>
      </c>
      <c r="DS99" s="6">
        <v>1</v>
      </c>
      <c r="DT99" s="6">
        <v>1</v>
      </c>
      <c r="DU99" s="6">
        <v>1</v>
      </c>
      <c r="DV99" s="6">
        <v>1</v>
      </c>
      <c r="DW99" s="6">
        <v>1</v>
      </c>
      <c r="DX99" s="6">
        <v>1</v>
      </c>
      <c r="DY99" s="6">
        <v>0</v>
      </c>
      <c r="DZ99" s="6">
        <v>0</v>
      </c>
      <c r="EA99" s="6">
        <v>0</v>
      </c>
      <c r="EB99" s="6">
        <v>0</v>
      </c>
      <c r="EC99" s="6">
        <v>1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 t="s">
        <v>223</v>
      </c>
      <c r="EK99" s="6" t="s">
        <v>222</v>
      </c>
      <c r="EL99" s="6" t="s">
        <v>22</v>
      </c>
      <c r="EM99" s="6" t="s">
        <v>22</v>
      </c>
      <c r="EN99" s="6" t="s">
        <v>22</v>
      </c>
      <c r="EO99" s="6" t="s">
        <v>22</v>
      </c>
      <c r="EP99" s="6" t="s">
        <v>22</v>
      </c>
      <c r="EQ99" s="6" t="s">
        <v>22</v>
      </c>
      <c r="ER99" s="6" t="s">
        <v>22</v>
      </c>
      <c r="ES99" s="6" t="s">
        <v>22</v>
      </c>
      <c r="ET99" s="6" t="s">
        <v>22</v>
      </c>
      <c r="EU99" s="6" t="s">
        <v>22</v>
      </c>
      <c r="EV99" s="6" t="s">
        <v>22</v>
      </c>
      <c r="EW99" s="6" t="s">
        <v>22</v>
      </c>
      <c r="EX99" s="6" t="s">
        <v>22</v>
      </c>
      <c r="EY99" s="6" t="s">
        <v>22</v>
      </c>
      <c r="EZ99" s="6" t="s">
        <v>22</v>
      </c>
      <c r="FA99" s="6" t="s">
        <v>22</v>
      </c>
      <c r="FB99" s="6" t="s">
        <v>22</v>
      </c>
      <c r="FC99" s="6" t="s">
        <v>22</v>
      </c>
      <c r="FD99" s="6" t="s">
        <v>222</v>
      </c>
      <c r="FE99" s="6" t="s">
        <v>22</v>
      </c>
      <c r="FF99" s="6" t="s">
        <v>22</v>
      </c>
      <c r="FG99" s="6" t="s">
        <v>22</v>
      </c>
      <c r="FH99" s="6" t="s">
        <v>22</v>
      </c>
      <c r="FI99" s="6" t="s">
        <v>22</v>
      </c>
      <c r="FJ99" s="6" t="s">
        <v>22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 t="s">
        <v>22</v>
      </c>
      <c r="FR99" s="6">
        <v>1</v>
      </c>
      <c r="FS99" s="6">
        <v>0</v>
      </c>
      <c r="FT99" s="6">
        <v>0</v>
      </c>
      <c r="FU99" s="6">
        <v>0</v>
      </c>
      <c r="FV99" s="6" t="s">
        <v>222</v>
      </c>
      <c r="FW99" s="6" t="s">
        <v>223</v>
      </c>
      <c r="FX99" s="6" t="s">
        <v>258</v>
      </c>
      <c r="FY99" s="6" t="s">
        <v>22</v>
      </c>
      <c r="FZ99" s="6" t="s">
        <v>22</v>
      </c>
      <c r="GA99" s="6" t="s">
        <v>22</v>
      </c>
      <c r="GB99" s="6" t="s">
        <v>22</v>
      </c>
      <c r="GC99" s="6" t="s">
        <v>258</v>
      </c>
      <c r="GD99" s="6" t="s">
        <v>259</v>
      </c>
      <c r="GE99" s="6" t="s">
        <v>22</v>
      </c>
      <c r="GF99" s="6" t="s">
        <v>22</v>
      </c>
      <c r="GG99" s="6" t="s">
        <v>260</v>
      </c>
      <c r="GH99" s="6" t="s">
        <v>235</v>
      </c>
      <c r="GI99" s="6" t="s">
        <v>22</v>
      </c>
      <c r="GJ99" s="6" t="s">
        <v>22</v>
      </c>
      <c r="GK99" s="6" t="s">
        <v>22</v>
      </c>
      <c r="GL99" s="6" t="s">
        <v>22</v>
      </c>
      <c r="GM99" s="6" t="s">
        <v>222</v>
      </c>
      <c r="GN99" s="6" t="s">
        <v>22</v>
      </c>
      <c r="GO99" s="6" t="s">
        <v>22</v>
      </c>
      <c r="GP99" s="6" t="s">
        <v>261</v>
      </c>
      <c r="GQ99" s="6">
        <v>1</v>
      </c>
      <c r="GR99" s="6">
        <v>1</v>
      </c>
      <c r="GS99" s="6">
        <v>0</v>
      </c>
      <c r="GT99" s="6">
        <v>0</v>
      </c>
      <c r="GU99" s="6">
        <v>0</v>
      </c>
      <c r="GV99" s="6">
        <v>0</v>
      </c>
      <c r="GW99" s="6">
        <v>1</v>
      </c>
      <c r="GX99" s="103" t="s">
        <v>270</v>
      </c>
    </row>
    <row r="100" spans="1:206">
      <c r="A100" s="102" t="s">
        <v>207</v>
      </c>
      <c r="B100" s="6">
        <v>99</v>
      </c>
      <c r="C100" s="6" t="s">
        <v>679</v>
      </c>
      <c r="D100" s="6" t="s">
        <v>682</v>
      </c>
      <c r="E100" s="100">
        <v>44130</v>
      </c>
      <c r="F100" s="6" t="s">
        <v>3890</v>
      </c>
      <c r="G100" s="6">
        <v>1</v>
      </c>
      <c r="H100" s="6" t="s">
        <v>22</v>
      </c>
      <c r="I100" s="6" t="s">
        <v>22</v>
      </c>
      <c r="J100" s="6" t="s">
        <v>22</v>
      </c>
      <c r="K100" s="6" t="s">
        <v>22</v>
      </c>
      <c r="L100" s="6" t="s">
        <v>22</v>
      </c>
      <c r="M100" s="6" t="s">
        <v>22</v>
      </c>
      <c r="N100" s="6" t="s">
        <v>683</v>
      </c>
      <c r="O100" s="7">
        <v>42</v>
      </c>
      <c r="P100" s="6">
        <v>45.45</v>
      </c>
      <c r="Q100" s="6">
        <f t="shared" si="2"/>
        <v>42.7575</v>
      </c>
      <c r="R100" s="6" t="s">
        <v>22</v>
      </c>
      <c r="S100" s="6" t="s">
        <v>684</v>
      </c>
      <c r="T100" s="6">
        <v>9</v>
      </c>
      <c r="U100" s="6">
        <v>27.93</v>
      </c>
      <c r="V100" s="6">
        <f t="shared" si="3"/>
        <v>9.4655000000000005</v>
      </c>
      <c r="W100" s="6" t="s">
        <v>39</v>
      </c>
      <c r="X100" s="6">
        <v>2.5</v>
      </c>
      <c r="Y100" s="6">
        <v>1</v>
      </c>
      <c r="Z100" s="101">
        <v>0.4375</v>
      </c>
      <c r="AA100" s="101">
        <v>0.4513888888888889</v>
      </c>
      <c r="AB100" s="101">
        <v>0.5</v>
      </c>
      <c r="AC100" s="101">
        <f>(Tableau2[[#This Row],[heure_enq]]-Tableau2[[#This Row],[h_debut]])</f>
        <v>1.3888888888888895E-2</v>
      </c>
      <c r="AD100" s="101">
        <f>Tableau2[[#This Row],[h_fin]]-Tableau2[[#This Row],[h_debut]]</f>
        <v>6.25E-2</v>
      </c>
      <c r="AE100" s="101">
        <v>0.33333333333333331</v>
      </c>
      <c r="AF100" s="101">
        <v>0.5</v>
      </c>
      <c r="AG100" s="6" t="s">
        <v>22</v>
      </c>
      <c r="AH100" s="6" t="s">
        <v>234</v>
      </c>
      <c r="AI100" s="6">
        <v>0</v>
      </c>
      <c r="AJ100" s="6" t="s">
        <v>467</v>
      </c>
      <c r="AK100" s="6" t="s">
        <v>379</v>
      </c>
      <c r="AL100" s="6" t="s">
        <v>419</v>
      </c>
      <c r="AM100" s="6">
        <v>1</v>
      </c>
      <c r="AN100" s="6">
        <v>0</v>
      </c>
      <c r="AO100" s="6">
        <v>0</v>
      </c>
      <c r="AP100" s="6">
        <v>0</v>
      </c>
      <c r="AQ100" s="6" t="s">
        <v>22</v>
      </c>
      <c r="AR100" s="6" t="s">
        <v>22</v>
      </c>
      <c r="AS100" s="6" t="s">
        <v>22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1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 t="s">
        <v>235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 t="s">
        <v>217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 t="s">
        <v>22</v>
      </c>
      <c r="DB100" s="6" t="s">
        <v>218</v>
      </c>
      <c r="DC100" s="6" t="s">
        <v>243</v>
      </c>
      <c r="DD100" s="6">
        <v>50</v>
      </c>
      <c r="DE100" s="6" t="s">
        <v>244</v>
      </c>
      <c r="DF100" s="6" t="s">
        <v>245</v>
      </c>
      <c r="DG100" s="6" t="s">
        <v>222</v>
      </c>
      <c r="DH100" s="6" t="s">
        <v>22</v>
      </c>
      <c r="DI100" s="6">
        <v>10</v>
      </c>
      <c r="DJ100" s="6">
        <v>50</v>
      </c>
      <c r="DK100" s="6">
        <v>15</v>
      </c>
      <c r="DL100" s="6">
        <v>1</v>
      </c>
      <c r="DM100" s="6">
        <v>1</v>
      </c>
      <c r="DN100" s="6">
        <v>1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1</v>
      </c>
      <c r="DV100" s="6">
        <v>1</v>
      </c>
      <c r="DW100" s="6">
        <v>1</v>
      </c>
      <c r="DX100" s="6">
        <v>1</v>
      </c>
      <c r="DY100" s="6">
        <v>0</v>
      </c>
      <c r="DZ100" s="6">
        <v>0</v>
      </c>
      <c r="EA100" s="6">
        <v>0</v>
      </c>
      <c r="EB100" s="6">
        <v>0</v>
      </c>
      <c r="EC100" s="6">
        <v>1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 t="s">
        <v>223</v>
      </c>
      <c r="EK100" s="6" t="s">
        <v>222</v>
      </c>
      <c r="EL100" s="6" t="s">
        <v>22</v>
      </c>
      <c r="EM100" s="6" t="s">
        <v>22</v>
      </c>
      <c r="EN100" s="6" t="s">
        <v>22</v>
      </c>
      <c r="EO100" s="6" t="s">
        <v>22</v>
      </c>
      <c r="EP100" s="6" t="s">
        <v>22</v>
      </c>
      <c r="EQ100" s="6" t="s">
        <v>22</v>
      </c>
      <c r="ER100" s="6" t="s">
        <v>22</v>
      </c>
      <c r="ES100" s="6" t="s">
        <v>22</v>
      </c>
      <c r="ET100" s="6" t="s">
        <v>22</v>
      </c>
      <c r="EU100" s="6" t="s">
        <v>22</v>
      </c>
      <c r="EV100" s="6" t="s">
        <v>22</v>
      </c>
      <c r="EW100" s="6" t="s">
        <v>22</v>
      </c>
      <c r="EX100" s="6" t="s">
        <v>22</v>
      </c>
      <c r="EY100" s="6" t="s">
        <v>22</v>
      </c>
      <c r="EZ100" s="6" t="s">
        <v>22</v>
      </c>
      <c r="FA100" s="6" t="s">
        <v>22</v>
      </c>
      <c r="FB100" s="6" t="s">
        <v>22</v>
      </c>
      <c r="FC100" s="6" t="s">
        <v>22</v>
      </c>
      <c r="FD100" s="6" t="s">
        <v>222</v>
      </c>
      <c r="FE100" s="6" t="s">
        <v>22</v>
      </c>
      <c r="FF100" s="6" t="s">
        <v>22</v>
      </c>
      <c r="FG100" s="6" t="s">
        <v>22</v>
      </c>
      <c r="FH100" s="6" t="s">
        <v>22</v>
      </c>
      <c r="FI100" s="6" t="s">
        <v>22</v>
      </c>
      <c r="FJ100" s="6" t="s">
        <v>22</v>
      </c>
      <c r="FK100" s="6">
        <v>0</v>
      </c>
      <c r="FL100" s="6">
        <v>0</v>
      </c>
      <c r="FM100" s="6">
        <v>0</v>
      </c>
      <c r="FN100" s="6">
        <v>0</v>
      </c>
      <c r="FO100" s="6">
        <v>0</v>
      </c>
      <c r="FP100" s="6">
        <v>0</v>
      </c>
      <c r="FQ100" s="6" t="s">
        <v>22</v>
      </c>
      <c r="FR100" s="6">
        <v>2</v>
      </c>
      <c r="FS100" s="6">
        <v>0</v>
      </c>
      <c r="FT100" s="6">
        <v>0</v>
      </c>
      <c r="FU100" s="6">
        <v>0</v>
      </c>
      <c r="FV100" s="6" t="s">
        <v>222</v>
      </c>
      <c r="FW100" s="6" t="s">
        <v>223</v>
      </c>
      <c r="FX100" s="6" t="s">
        <v>258</v>
      </c>
      <c r="FY100" s="6" t="s">
        <v>22</v>
      </c>
      <c r="FZ100" s="6" t="s">
        <v>22</v>
      </c>
      <c r="GA100" s="6" t="s">
        <v>22</v>
      </c>
      <c r="GB100" s="6" t="s">
        <v>22</v>
      </c>
      <c r="GC100" s="6" t="s">
        <v>258</v>
      </c>
      <c r="GD100" s="6" t="s">
        <v>259</v>
      </c>
      <c r="GE100" s="6" t="s">
        <v>22</v>
      </c>
      <c r="GF100" s="6" t="s">
        <v>22</v>
      </c>
      <c r="GG100" s="6" t="s">
        <v>260</v>
      </c>
      <c r="GH100" s="6" t="s">
        <v>235</v>
      </c>
      <c r="GI100" s="6" t="s">
        <v>22</v>
      </c>
      <c r="GJ100" s="6" t="s">
        <v>22</v>
      </c>
      <c r="GK100" s="6" t="s">
        <v>22</v>
      </c>
      <c r="GL100" s="6" t="s">
        <v>22</v>
      </c>
      <c r="GM100" s="6" t="s">
        <v>222</v>
      </c>
      <c r="GN100" s="6" t="s">
        <v>22</v>
      </c>
      <c r="GO100" s="6" t="s">
        <v>22</v>
      </c>
      <c r="GP100" s="6" t="s">
        <v>261</v>
      </c>
      <c r="GQ100" s="6">
        <v>1</v>
      </c>
      <c r="GR100" s="6">
        <v>1</v>
      </c>
      <c r="GS100" s="6">
        <v>0</v>
      </c>
      <c r="GT100" s="6">
        <v>0</v>
      </c>
      <c r="GU100" s="6">
        <v>0</v>
      </c>
      <c r="GV100" s="6">
        <v>0</v>
      </c>
      <c r="GW100" s="6">
        <v>1</v>
      </c>
      <c r="GX100" s="103" t="s">
        <v>229</v>
      </c>
    </row>
    <row r="101" spans="1:206">
      <c r="A101" s="102" t="s">
        <v>207</v>
      </c>
      <c r="B101" s="6">
        <v>100</v>
      </c>
      <c r="C101" s="6" t="s">
        <v>363</v>
      </c>
      <c r="D101" s="6" t="s">
        <v>685</v>
      </c>
      <c r="E101" s="100">
        <v>44132</v>
      </c>
      <c r="F101" s="6" t="s">
        <v>3890</v>
      </c>
      <c r="G101" s="6">
        <v>0</v>
      </c>
      <c r="H101" s="6" t="s">
        <v>22</v>
      </c>
      <c r="I101" s="6" t="s">
        <v>22</v>
      </c>
      <c r="J101" s="6" t="s">
        <v>22</v>
      </c>
      <c r="K101" s="6" t="s">
        <v>22</v>
      </c>
      <c r="L101" s="6" t="s">
        <v>22</v>
      </c>
      <c r="M101" s="6" t="s">
        <v>22</v>
      </c>
      <c r="N101" s="6" t="s">
        <v>686</v>
      </c>
      <c r="O101" s="7">
        <v>42</v>
      </c>
      <c r="P101" s="6">
        <v>43.898000000000003</v>
      </c>
      <c r="Q101" s="6">
        <f t="shared" si="2"/>
        <v>42.731633333333335</v>
      </c>
      <c r="R101" s="6" t="s">
        <v>22</v>
      </c>
      <c r="S101" s="6" t="s">
        <v>687</v>
      </c>
      <c r="T101" s="6">
        <v>9</v>
      </c>
      <c r="U101" s="6">
        <v>27.7</v>
      </c>
      <c r="V101" s="6">
        <f t="shared" si="3"/>
        <v>9.461666666666666</v>
      </c>
      <c r="W101" s="6" t="s">
        <v>40</v>
      </c>
      <c r="X101" s="6">
        <v>5</v>
      </c>
      <c r="Y101" s="6">
        <v>1</v>
      </c>
      <c r="Z101" s="101">
        <v>0.29166666666666669</v>
      </c>
      <c r="AA101" s="101">
        <v>0.33333333333333331</v>
      </c>
      <c r="AB101" s="101">
        <v>0.41666666666666669</v>
      </c>
      <c r="AC101" s="101">
        <f>(Tableau2[[#This Row],[heure_enq]]-Tableau2[[#This Row],[h_debut]])</f>
        <v>4.166666666666663E-2</v>
      </c>
      <c r="AD101" s="101">
        <f>Tableau2[[#This Row],[h_fin]]-Tableau2[[#This Row],[h_debut]]</f>
        <v>0.125</v>
      </c>
      <c r="AE101" s="101">
        <v>0.29166666666666669</v>
      </c>
      <c r="AF101" s="101">
        <v>0.54166666666666663</v>
      </c>
      <c r="AG101" s="6" t="s">
        <v>22</v>
      </c>
      <c r="AH101" s="6" t="s">
        <v>22</v>
      </c>
      <c r="AI101" s="6">
        <v>0</v>
      </c>
      <c r="AJ101" s="6" t="s">
        <v>267</v>
      </c>
      <c r="AK101" s="6" t="s">
        <v>268</v>
      </c>
      <c r="AL101" s="6" t="s">
        <v>419</v>
      </c>
      <c r="AM101" s="6">
        <v>0</v>
      </c>
      <c r="AN101" s="6">
        <v>1</v>
      </c>
      <c r="AO101" s="6">
        <v>0</v>
      </c>
      <c r="AP101" s="6">
        <v>0</v>
      </c>
      <c r="AQ101" s="6" t="s">
        <v>22</v>
      </c>
      <c r="AR101" s="6" t="s">
        <v>22</v>
      </c>
      <c r="AS101" s="6" t="s">
        <v>22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1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 t="s">
        <v>340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 t="s">
        <v>22</v>
      </c>
      <c r="BX101" s="6">
        <v>0</v>
      </c>
      <c r="BY101" s="6">
        <v>1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 t="s">
        <v>22</v>
      </c>
      <c r="DB101" s="6" t="s">
        <v>218</v>
      </c>
      <c r="DC101" s="6" t="s">
        <v>290</v>
      </c>
      <c r="DD101" s="6">
        <v>35</v>
      </c>
      <c r="DE101" s="6" t="s">
        <v>220</v>
      </c>
      <c r="DF101" s="6" t="s">
        <v>610</v>
      </c>
      <c r="DG101" s="6" t="s">
        <v>222</v>
      </c>
      <c r="DH101" s="6" t="s">
        <v>22</v>
      </c>
      <c r="DI101" s="6">
        <v>15</v>
      </c>
      <c r="DJ101" s="6">
        <v>20</v>
      </c>
      <c r="DK101" s="6">
        <v>15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1</v>
      </c>
      <c r="DV101" s="6">
        <v>1</v>
      </c>
      <c r="DW101" s="6">
        <v>1</v>
      </c>
      <c r="DX101" s="6">
        <v>0</v>
      </c>
      <c r="DY101" s="6">
        <v>1</v>
      </c>
      <c r="DZ101" s="6">
        <v>0</v>
      </c>
      <c r="EA101" s="6">
        <v>0</v>
      </c>
      <c r="EB101" s="6">
        <v>0</v>
      </c>
      <c r="EC101" s="6">
        <v>1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 t="s">
        <v>222</v>
      </c>
      <c r="EK101" s="6" t="s">
        <v>222</v>
      </c>
      <c r="EL101" s="6" t="s">
        <v>22</v>
      </c>
      <c r="EM101" s="6" t="s">
        <v>22</v>
      </c>
      <c r="EN101" s="6" t="s">
        <v>22</v>
      </c>
      <c r="EO101" s="6" t="s">
        <v>22</v>
      </c>
      <c r="EP101" s="6" t="s">
        <v>22</v>
      </c>
      <c r="EQ101" s="6" t="s">
        <v>22</v>
      </c>
      <c r="ER101" s="6" t="s">
        <v>22</v>
      </c>
      <c r="ES101" s="6" t="s">
        <v>22</v>
      </c>
      <c r="ET101" s="6" t="s">
        <v>22</v>
      </c>
      <c r="EU101" s="6" t="s">
        <v>22</v>
      </c>
      <c r="EV101" s="6" t="s">
        <v>22</v>
      </c>
      <c r="EW101" s="6" t="s">
        <v>22</v>
      </c>
      <c r="EX101" s="6" t="s">
        <v>22</v>
      </c>
      <c r="EY101" s="6" t="s">
        <v>22</v>
      </c>
      <c r="EZ101" s="6" t="s">
        <v>22</v>
      </c>
      <c r="FA101" s="6" t="s">
        <v>22</v>
      </c>
      <c r="FB101" s="6" t="s">
        <v>22</v>
      </c>
      <c r="FC101" s="6" t="s">
        <v>22</v>
      </c>
      <c r="FD101" s="6" t="s">
        <v>222</v>
      </c>
      <c r="FE101" s="6" t="s">
        <v>22</v>
      </c>
      <c r="FF101" s="6" t="s">
        <v>22</v>
      </c>
      <c r="FG101" s="6" t="s">
        <v>22</v>
      </c>
      <c r="FH101" s="6" t="s">
        <v>22</v>
      </c>
      <c r="FI101" s="6" t="s">
        <v>22</v>
      </c>
      <c r="FJ101" s="6" t="s">
        <v>22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 t="s">
        <v>22</v>
      </c>
      <c r="FR101" s="6">
        <v>0</v>
      </c>
      <c r="FS101" s="6">
        <v>0</v>
      </c>
      <c r="FT101" s="6">
        <v>2</v>
      </c>
      <c r="FU101" s="6">
        <v>0</v>
      </c>
      <c r="FV101" s="6" t="s">
        <v>223</v>
      </c>
      <c r="FW101" s="6" t="s">
        <v>223</v>
      </c>
      <c r="FX101" s="6" t="s">
        <v>258</v>
      </c>
      <c r="FY101" s="6" t="s">
        <v>22</v>
      </c>
      <c r="FZ101" s="6" t="s">
        <v>22</v>
      </c>
      <c r="GA101" s="6" t="s">
        <v>22</v>
      </c>
      <c r="GB101" s="6" t="s">
        <v>22</v>
      </c>
      <c r="GC101" s="6" t="s">
        <v>258</v>
      </c>
      <c r="GD101" s="6" t="s">
        <v>259</v>
      </c>
      <c r="GE101" s="6" t="s">
        <v>22</v>
      </c>
      <c r="GF101" s="6" t="s">
        <v>22</v>
      </c>
      <c r="GG101" s="6" t="s">
        <v>387</v>
      </c>
      <c r="GH101" s="6" t="s">
        <v>235</v>
      </c>
      <c r="GI101" s="6" t="s">
        <v>22</v>
      </c>
      <c r="GJ101" s="6" t="s">
        <v>22</v>
      </c>
      <c r="GK101" s="6" t="s">
        <v>22</v>
      </c>
      <c r="GL101" s="6" t="s">
        <v>22</v>
      </c>
      <c r="GM101" s="6" t="s">
        <v>222</v>
      </c>
      <c r="GN101" s="6" t="s">
        <v>22</v>
      </c>
      <c r="GO101" s="6" t="s">
        <v>22</v>
      </c>
      <c r="GP101" s="6" t="s">
        <v>261</v>
      </c>
      <c r="GQ101" s="6">
        <v>1</v>
      </c>
      <c r="GR101" s="6">
        <v>1</v>
      </c>
      <c r="GS101" s="6">
        <v>0</v>
      </c>
      <c r="GT101" s="6">
        <v>0</v>
      </c>
      <c r="GU101" s="6">
        <v>0</v>
      </c>
      <c r="GV101" s="6">
        <v>0</v>
      </c>
      <c r="GW101" s="6">
        <v>1</v>
      </c>
      <c r="GX101" s="103" t="s">
        <v>270</v>
      </c>
    </row>
    <row r="102" spans="1:206">
      <c r="A102" s="102" t="s">
        <v>207</v>
      </c>
      <c r="B102" s="6">
        <v>101</v>
      </c>
      <c r="C102" s="6" t="s">
        <v>363</v>
      </c>
      <c r="D102" s="6" t="s">
        <v>1697</v>
      </c>
      <c r="E102" s="100">
        <v>44132</v>
      </c>
      <c r="F102" s="6" t="s">
        <v>3890</v>
      </c>
      <c r="G102" s="6">
        <v>0</v>
      </c>
      <c r="H102" s="6" t="s">
        <v>22</v>
      </c>
      <c r="I102" s="6" t="s">
        <v>22</v>
      </c>
      <c r="J102" s="6" t="s">
        <v>22</v>
      </c>
      <c r="K102" s="6" t="s">
        <v>22</v>
      </c>
      <c r="L102" s="6" t="s">
        <v>22</v>
      </c>
      <c r="M102" s="6" t="s">
        <v>22</v>
      </c>
      <c r="N102" s="6" t="s">
        <v>1698</v>
      </c>
      <c r="O102" s="7">
        <v>42</v>
      </c>
      <c r="P102" s="6">
        <v>48.213000000000001</v>
      </c>
      <c r="Q102" s="6">
        <f t="shared" si="2"/>
        <v>42.803550000000001</v>
      </c>
      <c r="R102" s="6" t="s">
        <v>22</v>
      </c>
      <c r="S102" s="6" t="s">
        <v>1699</v>
      </c>
      <c r="T102" s="6">
        <v>9</v>
      </c>
      <c r="U102" s="6">
        <v>30.119</v>
      </c>
      <c r="V102" s="6">
        <f t="shared" si="3"/>
        <v>9.5019833333333334</v>
      </c>
      <c r="W102" s="6" t="s">
        <v>41</v>
      </c>
      <c r="X102" s="6">
        <v>15</v>
      </c>
      <c r="Y102" s="6">
        <v>2</v>
      </c>
      <c r="Z102" s="101">
        <v>0.3125</v>
      </c>
      <c r="AA102" s="101">
        <v>0.35416666666666669</v>
      </c>
      <c r="AB102" s="101">
        <v>0.45833333333333331</v>
      </c>
      <c r="AC102" s="101">
        <f>(Tableau2[[#This Row],[heure_enq]]-Tableau2[[#This Row],[h_debut]])</f>
        <v>4.1666666666666685E-2</v>
      </c>
      <c r="AD102" s="101">
        <f>Tableau2[[#This Row],[h_fin]]-Tableau2[[#This Row],[h_debut]]</f>
        <v>0.14583333333333331</v>
      </c>
      <c r="AE102" s="101">
        <v>0.29166666666666669</v>
      </c>
      <c r="AF102" s="101">
        <v>0.54166666666666663</v>
      </c>
      <c r="AG102" s="6" t="s">
        <v>22</v>
      </c>
      <c r="AH102" s="6" t="s">
        <v>242</v>
      </c>
      <c r="AI102" s="6">
        <v>0</v>
      </c>
      <c r="AJ102" s="6" t="s">
        <v>305</v>
      </c>
      <c r="AK102" s="6" t="s">
        <v>306</v>
      </c>
      <c r="AL102" s="6" t="s">
        <v>1669</v>
      </c>
      <c r="AM102" s="6">
        <v>0</v>
      </c>
      <c r="AN102" s="6">
        <v>0</v>
      </c>
      <c r="AO102" s="6">
        <v>1</v>
      </c>
      <c r="AP102" s="6">
        <v>0</v>
      </c>
      <c r="AQ102" s="6" t="s">
        <v>22</v>
      </c>
      <c r="AR102" s="6" t="s">
        <v>22</v>
      </c>
      <c r="AS102" s="6" t="s">
        <v>22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1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 t="s">
        <v>235</v>
      </c>
      <c r="BK102" s="6">
        <v>0</v>
      </c>
      <c r="BL102" s="6">
        <v>0</v>
      </c>
      <c r="BM102" s="6">
        <v>1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1</v>
      </c>
      <c r="BT102" s="6">
        <v>0</v>
      </c>
      <c r="BU102" s="6">
        <v>0</v>
      </c>
      <c r="BV102" s="6">
        <v>0</v>
      </c>
      <c r="BW102" s="6" t="s">
        <v>2119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1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 t="s">
        <v>22</v>
      </c>
      <c r="DB102" s="6" t="s">
        <v>218</v>
      </c>
      <c r="DC102" s="6" t="s">
        <v>243</v>
      </c>
      <c r="DD102" s="6">
        <v>50</v>
      </c>
      <c r="DE102" s="6" t="s">
        <v>244</v>
      </c>
      <c r="DF102" s="6" t="s">
        <v>245</v>
      </c>
      <c r="DG102" s="6" t="s">
        <v>222</v>
      </c>
      <c r="DH102" s="6" t="s">
        <v>22</v>
      </c>
      <c r="DI102" s="6">
        <v>18</v>
      </c>
      <c r="DJ102" s="6">
        <v>30</v>
      </c>
      <c r="DK102" s="6">
        <v>15</v>
      </c>
      <c r="DL102" s="6">
        <v>1</v>
      </c>
      <c r="DM102" s="6">
        <v>1</v>
      </c>
      <c r="DN102" s="6">
        <v>1</v>
      </c>
      <c r="DO102" s="6">
        <v>1</v>
      </c>
      <c r="DP102" s="6">
        <v>1</v>
      </c>
      <c r="DQ102" s="6">
        <v>1</v>
      </c>
      <c r="DR102" s="6">
        <v>1</v>
      </c>
      <c r="DS102" s="6">
        <v>1</v>
      </c>
      <c r="DT102" s="6">
        <v>1</v>
      </c>
      <c r="DU102" s="6">
        <v>1</v>
      </c>
      <c r="DV102" s="6">
        <v>1</v>
      </c>
      <c r="DW102" s="6">
        <v>1</v>
      </c>
      <c r="DX102" s="6">
        <v>1</v>
      </c>
      <c r="DY102" s="6">
        <v>0</v>
      </c>
      <c r="DZ102" s="6">
        <v>0</v>
      </c>
      <c r="EA102" s="6">
        <v>0</v>
      </c>
      <c r="EB102" s="6">
        <v>0</v>
      </c>
      <c r="EC102" s="6">
        <v>1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 t="s">
        <v>223</v>
      </c>
      <c r="EK102" s="6" t="s">
        <v>222</v>
      </c>
      <c r="EL102" s="6" t="s">
        <v>22</v>
      </c>
      <c r="EM102" s="6" t="s">
        <v>22</v>
      </c>
      <c r="EN102" s="6" t="s">
        <v>22</v>
      </c>
      <c r="EO102" s="6" t="s">
        <v>22</v>
      </c>
      <c r="EP102" s="6" t="s">
        <v>22</v>
      </c>
      <c r="EQ102" s="6" t="s">
        <v>22</v>
      </c>
      <c r="ER102" s="6" t="s">
        <v>22</v>
      </c>
      <c r="ES102" s="6" t="s">
        <v>22</v>
      </c>
      <c r="ET102" s="6" t="s">
        <v>22</v>
      </c>
      <c r="EU102" s="6" t="s">
        <v>22</v>
      </c>
      <c r="EV102" s="6" t="s">
        <v>22</v>
      </c>
      <c r="EW102" s="6" t="s">
        <v>22</v>
      </c>
      <c r="EX102" s="6" t="s">
        <v>22</v>
      </c>
      <c r="EY102" s="6" t="s">
        <v>22</v>
      </c>
      <c r="EZ102" s="6" t="s">
        <v>22</v>
      </c>
      <c r="FA102" s="6" t="s">
        <v>22</v>
      </c>
      <c r="FB102" s="6" t="s">
        <v>22</v>
      </c>
      <c r="FC102" s="6" t="s">
        <v>22</v>
      </c>
      <c r="FD102" s="6" t="s">
        <v>223</v>
      </c>
      <c r="FE102" s="6" t="s">
        <v>1120</v>
      </c>
      <c r="FF102" s="6" t="s">
        <v>22</v>
      </c>
      <c r="FG102" s="6" t="s">
        <v>22</v>
      </c>
      <c r="FH102" s="6" t="s">
        <v>247</v>
      </c>
      <c r="FI102" s="6" t="s">
        <v>305</v>
      </c>
      <c r="FJ102" s="6" t="s">
        <v>22</v>
      </c>
      <c r="FK102" s="6">
        <v>0</v>
      </c>
      <c r="FL102" s="6">
        <v>0</v>
      </c>
      <c r="FM102" s="6">
        <v>0</v>
      </c>
      <c r="FN102" s="6">
        <v>0</v>
      </c>
      <c r="FO102" s="6">
        <v>0</v>
      </c>
      <c r="FP102" s="6">
        <v>0</v>
      </c>
      <c r="FQ102" s="6" t="s">
        <v>22</v>
      </c>
      <c r="FR102" s="6">
        <v>0</v>
      </c>
      <c r="FS102" s="6">
        <v>1</v>
      </c>
      <c r="FT102" s="6">
        <v>0</v>
      </c>
      <c r="FU102" s="6">
        <v>0</v>
      </c>
      <c r="FV102" s="6" t="s">
        <v>223</v>
      </c>
      <c r="FW102" s="6" t="s">
        <v>223</v>
      </c>
      <c r="FX102" s="6" t="s">
        <v>258</v>
      </c>
      <c r="FY102" s="6" t="s">
        <v>22</v>
      </c>
      <c r="FZ102" s="6" t="s">
        <v>22</v>
      </c>
      <c r="GA102" s="6" t="s">
        <v>22</v>
      </c>
      <c r="GB102" s="6" t="s">
        <v>22</v>
      </c>
      <c r="GC102" s="6" t="s">
        <v>258</v>
      </c>
      <c r="GD102" s="6" t="s">
        <v>259</v>
      </c>
      <c r="GE102" s="6" t="s">
        <v>22</v>
      </c>
      <c r="GF102" s="6" t="s">
        <v>22</v>
      </c>
      <c r="GG102" s="6" t="s">
        <v>300</v>
      </c>
      <c r="GH102" s="6" t="s">
        <v>235</v>
      </c>
      <c r="GI102" s="6" t="s">
        <v>22</v>
      </c>
      <c r="GJ102" s="6" t="s">
        <v>22</v>
      </c>
      <c r="GK102" s="6" t="s">
        <v>22</v>
      </c>
      <c r="GL102" s="6" t="s">
        <v>22</v>
      </c>
      <c r="GM102" s="6" t="s">
        <v>222</v>
      </c>
      <c r="GN102" s="6" t="s">
        <v>22</v>
      </c>
      <c r="GO102" s="6" t="s">
        <v>22</v>
      </c>
      <c r="GP102" s="6" t="s">
        <v>261</v>
      </c>
      <c r="GQ102" s="6">
        <v>1</v>
      </c>
      <c r="GR102" s="6">
        <v>1</v>
      </c>
      <c r="GS102" s="6">
        <v>0</v>
      </c>
      <c r="GT102" s="6">
        <v>0</v>
      </c>
      <c r="GU102" s="6">
        <v>0</v>
      </c>
      <c r="GV102" s="6">
        <v>0</v>
      </c>
      <c r="GW102" s="6">
        <v>1</v>
      </c>
      <c r="GX102" s="103" t="s">
        <v>229</v>
      </c>
    </row>
    <row r="103" spans="1:206">
      <c r="A103" s="102" t="s">
        <v>207</v>
      </c>
      <c r="B103" s="6">
        <v>102</v>
      </c>
      <c r="C103" s="6" t="s">
        <v>363</v>
      </c>
      <c r="D103" s="6" t="s">
        <v>364</v>
      </c>
      <c r="E103" s="100">
        <v>44132</v>
      </c>
      <c r="F103" s="6" t="s">
        <v>3890</v>
      </c>
      <c r="G103" s="6">
        <v>0</v>
      </c>
      <c r="H103" s="6" t="s">
        <v>22</v>
      </c>
      <c r="I103" s="6" t="s">
        <v>22</v>
      </c>
      <c r="J103" s="6" t="s">
        <v>22</v>
      </c>
      <c r="K103" s="6" t="s">
        <v>22</v>
      </c>
      <c r="L103" s="6" t="s">
        <v>22</v>
      </c>
      <c r="M103" s="6" t="s">
        <v>22</v>
      </c>
      <c r="N103" s="6" t="s">
        <v>365</v>
      </c>
      <c r="O103" s="7">
        <v>42</v>
      </c>
      <c r="P103" s="6">
        <v>59.313000000000002</v>
      </c>
      <c r="Q103" s="6">
        <f t="shared" si="2"/>
        <v>42.988550000000004</v>
      </c>
      <c r="R103" s="6" t="s">
        <v>22</v>
      </c>
      <c r="S103" s="6" t="s">
        <v>366</v>
      </c>
      <c r="T103" s="6">
        <v>9</v>
      </c>
      <c r="U103" s="6">
        <v>28.402000000000001</v>
      </c>
      <c r="V103" s="6">
        <f t="shared" si="3"/>
        <v>9.4733666666666672</v>
      </c>
      <c r="W103" s="6" t="s">
        <v>41</v>
      </c>
      <c r="X103" s="6">
        <v>20</v>
      </c>
      <c r="Y103" s="6">
        <v>2</v>
      </c>
      <c r="Z103" s="101">
        <v>0.33333333333333331</v>
      </c>
      <c r="AA103" s="101">
        <v>0.38541666666666669</v>
      </c>
      <c r="AB103" s="101">
        <v>0.625</v>
      </c>
      <c r="AC103" s="101">
        <f>(Tableau2[[#This Row],[heure_enq]]-Tableau2[[#This Row],[h_debut]])</f>
        <v>5.208333333333337E-2</v>
      </c>
      <c r="AD103" s="101">
        <f>Tableau2[[#This Row],[h_fin]]-Tableau2[[#This Row],[h_debut]]</f>
        <v>0.29166666666666669</v>
      </c>
      <c r="AE103" s="101">
        <v>0.29166666666666669</v>
      </c>
      <c r="AF103" s="101">
        <v>0.54166666666666663</v>
      </c>
      <c r="AG103" s="6" t="s">
        <v>367</v>
      </c>
      <c r="AH103" s="6" t="s">
        <v>242</v>
      </c>
      <c r="AI103" s="6">
        <v>0</v>
      </c>
      <c r="AJ103" s="6" t="s">
        <v>368</v>
      </c>
      <c r="AK103" s="6" t="s">
        <v>369</v>
      </c>
      <c r="AL103" s="6" t="s">
        <v>216</v>
      </c>
      <c r="AM103" s="6">
        <v>0</v>
      </c>
      <c r="AN103" s="6">
        <v>0</v>
      </c>
      <c r="AO103" s="6">
        <v>1</v>
      </c>
      <c r="AP103" s="6">
        <v>0</v>
      </c>
      <c r="AQ103" s="6" t="s">
        <v>22</v>
      </c>
      <c r="AR103" s="6" t="s">
        <v>22</v>
      </c>
      <c r="AS103" s="6" t="s">
        <v>22</v>
      </c>
      <c r="AT103" s="6">
        <v>0</v>
      </c>
      <c r="AU103" s="6">
        <v>1</v>
      </c>
      <c r="AV103" s="6">
        <v>0</v>
      </c>
      <c r="AW103" s="6">
        <v>1</v>
      </c>
      <c r="AX103" s="6">
        <v>1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 t="s">
        <v>370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1</v>
      </c>
      <c r="BU103" s="6">
        <v>0</v>
      </c>
      <c r="BV103" s="6" t="s">
        <v>2126</v>
      </c>
      <c r="BW103" s="6" t="s">
        <v>217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1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 t="s">
        <v>22</v>
      </c>
      <c r="DB103" s="6" t="s">
        <v>218</v>
      </c>
      <c r="DC103" s="6" t="s">
        <v>219</v>
      </c>
      <c r="DD103" s="6">
        <v>45</v>
      </c>
      <c r="DE103" s="6" t="s">
        <v>220</v>
      </c>
      <c r="DF103" s="6" t="s">
        <v>371</v>
      </c>
      <c r="DG103" s="6" t="s">
        <v>222</v>
      </c>
      <c r="DH103" s="6" t="s">
        <v>22</v>
      </c>
      <c r="DI103" s="6">
        <v>5</v>
      </c>
      <c r="DJ103" s="6">
        <v>6</v>
      </c>
      <c r="DK103" s="6">
        <v>15</v>
      </c>
      <c r="DL103" s="6">
        <v>0</v>
      </c>
      <c r="DM103" s="6">
        <v>0</v>
      </c>
      <c r="DN103" s="6">
        <v>1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1</v>
      </c>
      <c r="DV103" s="6">
        <v>0</v>
      </c>
      <c r="DW103" s="6">
        <v>0</v>
      </c>
      <c r="DX103" s="6">
        <v>0</v>
      </c>
      <c r="DY103" s="6">
        <v>1</v>
      </c>
      <c r="DZ103" s="6">
        <v>0</v>
      </c>
      <c r="EA103" s="6">
        <v>0</v>
      </c>
      <c r="EB103" s="6">
        <v>0</v>
      </c>
      <c r="EC103" s="6">
        <v>1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 t="s">
        <v>223</v>
      </c>
      <c r="EK103" s="6" t="s">
        <v>222</v>
      </c>
      <c r="EL103" s="6" t="s">
        <v>22</v>
      </c>
      <c r="EM103" s="6" t="s">
        <v>22</v>
      </c>
      <c r="EN103" s="6" t="s">
        <v>22</v>
      </c>
      <c r="EO103" s="6" t="s">
        <v>22</v>
      </c>
      <c r="EP103" s="6" t="s">
        <v>22</v>
      </c>
      <c r="EQ103" s="6" t="s">
        <v>22</v>
      </c>
      <c r="ER103" s="6" t="s">
        <v>22</v>
      </c>
      <c r="ES103" s="6" t="s">
        <v>22</v>
      </c>
      <c r="ET103" s="6" t="s">
        <v>22</v>
      </c>
      <c r="EU103" s="6" t="s">
        <v>22</v>
      </c>
      <c r="EV103" s="6" t="s">
        <v>22</v>
      </c>
      <c r="EW103" s="6" t="s">
        <v>22</v>
      </c>
      <c r="EX103" s="6" t="s">
        <v>22</v>
      </c>
      <c r="EY103" s="6" t="s">
        <v>22</v>
      </c>
      <c r="EZ103" s="6" t="s">
        <v>22</v>
      </c>
      <c r="FA103" s="6" t="s">
        <v>22</v>
      </c>
      <c r="FB103" s="6" t="s">
        <v>22</v>
      </c>
      <c r="FC103" s="6" t="s">
        <v>22</v>
      </c>
      <c r="FD103" s="6" t="s">
        <v>223</v>
      </c>
      <c r="FE103" s="6" t="s">
        <v>255</v>
      </c>
      <c r="FF103" s="6">
        <v>70</v>
      </c>
      <c r="FG103" s="6">
        <v>5.15</v>
      </c>
      <c r="FH103" s="6" t="s">
        <v>247</v>
      </c>
      <c r="FI103" s="6" t="s">
        <v>372</v>
      </c>
      <c r="FJ103" s="6" t="s">
        <v>22</v>
      </c>
      <c r="FK103" s="6">
        <v>1</v>
      </c>
      <c r="FL103" s="6">
        <v>1</v>
      </c>
      <c r="FM103" s="6">
        <v>1</v>
      </c>
      <c r="FN103" s="6">
        <v>0</v>
      </c>
      <c r="FO103" s="6">
        <v>0</v>
      </c>
      <c r="FP103" s="6">
        <v>0</v>
      </c>
      <c r="FQ103" s="6" t="s">
        <v>223</v>
      </c>
      <c r="FR103" s="6">
        <v>0</v>
      </c>
      <c r="FS103" s="6">
        <v>5</v>
      </c>
      <c r="FT103" s="6">
        <v>0</v>
      </c>
      <c r="FU103" s="6">
        <v>0</v>
      </c>
      <c r="FV103" s="6" t="s">
        <v>223</v>
      </c>
      <c r="FW103" s="6" t="s">
        <v>223</v>
      </c>
      <c r="FX103" s="6" t="s">
        <v>258</v>
      </c>
      <c r="FY103" s="6" t="s">
        <v>22</v>
      </c>
      <c r="FZ103" s="6" t="s">
        <v>22</v>
      </c>
      <c r="GA103" s="6" t="s">
        <v>22</v>
      </c>
      <c r="GB103" s="6" t="s">
        <v>22</v>
      </c>
      <c r="GC103" s="6" t="s">
        <v>258</v>
      </c>
      <c r="GD103" s="6" t="s">
        <v>373</v>
      </c>
      <c r="GE103" s="6" t="s">
        <v>22</v>
      </c>
      <c r="GF103" s="6" t="s">
        <v>22</v>
      </c>
      <c r="GG103" s="6" t="s">
        <v>227</v>
      </c>
      <c r="GH103" s="6" t="s">
        <v>22</v>
      </c>
      <c r="GI103" s="6" t="s">
        <v>22</v>
      </c>
      <c r="GJ103" s="6" t="s">
        <v>22</v>
      </c>
      <c r="GK103" s="6" t="s">
        <v>374</v>
      </c>
      <c r="GL103" s="6" t="s">
        <v>375</v>
      </c>
      <c r="GM103" s="6" t="s">
        <v>222</v>
      </c>
      <c r="GN103" s="6" t="s">
        <v>22</v>
      </c>
      <c r="GO103" s="6" t="s">
        <v>22</v>
      </c>
      <c r="GP103" s="6" t="s">
        <v>261</v>
      </c>
      <c r="GQ103" s="6">
        <v>1</v>
      </c>
      <c r="GR103" s="6">
        <v>1</v>
      </c>
      <c r="GS103" s="6">
        <v>0</v>
      </c>
      <c r="GT103" s="6">
        <v>0</v>
      </c>
      <c r="GU103" s="6">
        <v>0</v>
      </c>
      <c r="GV103" s="6">
        <v>0</v>
      </c>
      <c r="GW103" s="6">
        <v>1</v>
      </c>
      <c r="GX103" s="103" t="s">
        <v>270</v>
      </c>
    </row>
    <row r="104" spans="1:206">
      <c r="A104" s="102" t="s">
        <v>207</v>
      </c>
      <c r="B104" s="6">
        <v>103</v>
      </c>
      <c r="C104" s="6" t="s">
        <v>3844</v>
      </c>
      <c r="D104" s="6" t="s">
        <v>688</v>
      </c>
      <c r="E104" s="100">
        <v>44210</v>
      </c>
      <c r="F104" s="6" t="s">
        <v>3891</v>
      </c>
      <c r="G104" s="6">
        <v>0</v>
      </c>
      <c r="H104" s="6" t="s">
        <v>22</v>
      </c>
      <c r="I104" s="6" t="s">
        <v>22</v>
      </c>
      <c r="J104" s="6" t="s">
        <v>22</v>
      </c>
      <c r="K104" s="6" t="s">
        <v>22</v>
      </c>
      <c r="L104" s="6" t="s">
        <v>22</v>
      </c>
      <c r="M104" s="6" t="s">
        <v>22</v>
      </c>
      <c r="N104" s="6" t="s">
        <v>689</v>
      </c>
      <c r="O104" s="7">
        <v>42</v>
      </c>
      <c r="P104" s="6">
        <v>45.12</v>
      </c>
      <c r="Q104" s="6">
        <f t="shared" si="2"/>
        <v>42.752000000000002</v>
      </c>
      <c r="R104" s="6" t="s">
        <v>22</v>
      </c>
      <c r="S104" s="6" t="s">
        <v>690</v>
      </c>
      <c r="T104" s="6">
        <v>9</v>
      </c>
      <c r="U104" s="6">
        <v>28.62</v>
      </c>
      <c r="V104" s="6">
        <f t="shared" si="3"/>
        <v>9.4770000000000003</v>
      </c>
      <c r="W104" s="6" t="s">
        <v>41</v>
      </c>
      <c r="X104" s="6">
        <v>20</v>
      </c>
      <c r="Y104" s="6">
        <v>2</v>
      </c>
      <c r="Z104" s="101">
        <v>0.375</v>
      </c>
      <c r="AA104" s="101">
        <v>0.4284722222222222</v>
      </c>
      <c r="AB104" s="101">
        <v>0.5</v>
      </c>
      <c r="AC104" s="101">
        <f>(Tableau2[[#This Row],[heure_enq]]-Tableau2[[#This Row],[h_debut]])</f>
        <v>5.3472222222222199E-2</v>
      </c>
      <c r="AD104" s="101">
        <f>Tableau2[[#This Row],[h_fin]]-Tableau2[[#This Row],[h_debut]]</f>
        <v>0.125</v>
      </c>
      <c r="AE104" s="101">
        <v>0.33333333333333331</v>
      </c>
      <c r="AF104" s="101">
        <v>0.60416666666666663</v>
      </c>
      <c r="AG104" s="6" t="s">
        <v>22</v>
      </c>
      <c r="AH104" s="6" t="s">
        <v>242</v>
      </c>
      <c r="AI104" s="6">
        <v>0</v>
      </c>
      <c r="AJ104" s="6" t="s">
        <v>417</v>
      </c>
      <c r="AK104" s="6" t="s">
        <v>418</v>
      </c>
      <c r="AL104" s="6" t="s">
        <v>419</v>
      </c>
      <c r="AM104" s="6">
        <v>0</v>
      </c>
      <c r="AN104" s="6">
        <v>0</v>
      </c>
      <c r="AO104" s="6">
        <v>1</v>
      </c>
      <c r="AP104" s="6">
        <v>1</v>
      </c>
      <c r="AQ104" s="6" t="s">
        <v>22</v>
      </c>
      <c r="AR104" s="6" t="s">
        <v>22</v>
      </c>
      <c r="AS104" s="6" t="s">
        <v>22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1</v>
      </c>
      <c r="AZ104" s="6">
        <v>1</v>
      </c>
      <c r="BA104" s="6">
        <v>1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 t="s">
        <v>691</v>
      </c>
      <c r="BK104" s="6">
        <v>1</v>
      </c>
      <c r="BL104" s="6">
        <v>0</v>
      </c>
      <c r="BM104" s="6">
        <v>1</v>
      </c>
      <c r="BN104" s="6">
        <v>0</v>
      </c>
      <c r="BO104" s="6">
        <v>0</v>
      </c>
      <c r="BP104" s="6">
        <v>0</v>
      </c>
      <c r="BQ104" s="6">
        <v>1</v>
      </c>
      <c r="BR104" s="6">
        <v>1</v>
      </c>
      <c r="BS104" s="6">
        <v>1</v>
      </c>
      <c r="BT104" s="6">
        <v>1</v>
      </c>
      <c r="BU104" s="6">
        <v>0</v>
      </c>
      <c r="BV104" s="6" t="s">
        <v>2126</v>
      </c>
      <c r="BW104" s="6" t="s">
        <v>692</v>
      </c>
      <c r="BX104" s="6">
        <v>0</v>
      </c>
      <c r="BY104" s="6">
        <v>0</v>
      </c>
      <c r="BZ104" s="6">
        <v>0</v>
      </c>
      <c r="CA104" s="6">
        <v>1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 t="s">
        <v>693</v>
      </c>
      <c r="DB104" s="6" t="s">
        <v>218</v>
      </c>
      <c r="DC104" s="6" t="s">
        <v>243</v>
      </c>
      <c r="DD104" s="6">
        <v>50</v>
      </c>
      <c r="DE104" s="6" t="s">
        <v>220</v>
      </c>
      <c r="DF104" s="6" t="s">
        <v>694</v>
      </c>
      <c r="DG104" s="6" t="s">
        <v>222</v>
      </c>
      <c r="DH104" s="6" t="s">
        <v>22</v>
      </c>
      <c r="DI104" s="6">
        <v>9</v>
      </c>
      <c r="DJ104" s="6">
        <v>30</v>
      </c>
      <c r="DK104" s="6">
        <v>40</v>
      </c>
      <c r="DL104" s="6">
        <v>1</v>
      </c>
      <c r="DM104" s="6">
        <v>1</v>
      </c>
      <c r="DN104" s="6">
        <v>1</v>
      </c>
      <c r="DO104" s="6">
        <v>1</v>
      </c>
      <c r="DP104" s="6">
        <v>1</v>
      </c>
      <c r="DQ104" s="6">
        <v>1</v>
      </c>
      <c r="DR104" s="6">
        <v>1</v>
      </c>
      <c r="DS104" s="6">
        <v>1</v>
      </c>
      <c r="DT104" s="6">
        <v>1</v>
      </c>
      <c r="DU104" s="6">
        <v>1</v>
      </c>
      <c r="DV104" s="6">
        <v>1</v>
      </c>
      <c r="DW104" s="6">
        <v>1</v>
      </c>
      <c r="DX104" s="6">
        <v>1</v>
      </c>
      <c r="DY104" s="6">
        <v>0</v>
      </c>
      <c r="DZ104" s="6">
        <v>0</v>
      </c>
      <c r="EA104" s="6">
        <v>0</v>
      </c>
      <c r="EB104" s="6">
        <v>0</v>
      </c>
      <c r="EC104" s="6">
        <v>1</v>
      </c>
      <c r="ED104" s="6">
        <v>0</v>
      </c>
      <c r="EE104" s="6">
        <v>0</v>
      </c>
      <c r="EF104" s="6">
        <v>1</v>
      </c>
      <c r="EG104" s="6">
        <v>0</v>
      </c>
      <c r="EH104" s="6">
        <v>0</v>
      </c>
      <c r="EI104" s="6">
        <v>0</v>
      </c>
      <c r="EJ104" s="6" t="s">
        <v>223</v>
      </c>
      <c r="EK104" s="6" t="s">
        <v>222</v>
      </c>
      <c r="EL104" s="6" t="s">
        <v>22</v>
      </c>
      <c r="EM104" s="6" t="s">
        <v>22</v>
      </c>
      <c r="EN104" s="6" t="s">
        <v>22</v>
      </c>
      <c r="EO104" s="6" t="s">
        <v>22</v>
      </c>
      <c r="EP104" s="6" t="s">
        <v>22</v>
      </c>
      <c r="EQ104" s="6" t="s">
        <v>22</v>
      </c>
      <c r="ER104" s="6" t="s">
        <v>22</v>
      </c>
      <c r="ES104" s="6" t="s">
        <v>22</v>
      </c>
      <c r="ET104" s="6" t="s">
        <v>22</v>
      </c>
      <c r="EU104" s="6" t="s">
        <v>22</v>
      </c>
      <c r="EV104" s="6" t="s">
        <v>22</v>
      </c>
      <c r="EW104" s="6" t="s">
        <v>22</v>
      </c>
      <c r="EX104" s="6" t="s">
        <v>22</v>
      </c>
      <c r="EY104" s="6" t="s">
        <v>22</v>
      </c>
      <c r="EZ104" s="6" t="s">
        <v>22</v>
      </c>
      <c r="FA104" s="6" t="s">
        <v>22</v>
      </c>
      <c r="FB104" s="6" t="s">
        <v>22</v>
      </c>
      <c r="FC104" s="6" t="s">
        <v>22</v>
      </c>
      <c r="FD104" s="6" t="s">
        <v>223</v>
      </c>
      <c r="FE104" s="6" t="s">
        <v>255</v>
      </c>
      <c r="FF104" s="6">
        <v>115</v>
      </c>
      <c r="FG104" s="6">
        <v>5.25</v>
      </c>
      <c r="FH104" s="6" t="s">
        <v>256</v>
      </c>
      <c r="FI104" s="6" t="s">
        <v>22</v>
      </c>
      <c r="FJ104" s="6" t="s">
        <v>695</v>
      </c>
      <c r="FK104" s="6">
        <v>1</v>
      </c>
      <c r="FL104" s="6">
        <v>1</v>
      </c>
      <c r="FM104" s="6">
        <v>1</v>
      </c>
      <c r="FN104" s="6">
        <v>1</v>
      </c>
      <c r="FO104" s="6">
        <v>0</v>
      </c>
      <c r="FP104" s="6">
        <v>0</v>
      </c>
      <c r="FQ104" s="6" t="s">
        <v>223</v>
      </c>
      <c r="FR104" s="6">
        <v>0</v>
      </c>
      <c r="FS104" s="6">
        <v>4</v>
      </c>
      <c r="FT104" s="6">
        <v>0</v>
      </c>
      <c r="FU104" s="6">
        <v>0</v>
      </c>
      <c r="FV104" s="6" t="s">
        <v>223</v>
      </c>
      <c r="FW104" s="6" t="s">
        <v>223</v>
      </c>
      <c r="FX104" s="6" t="s">
        <v>258</v>
      </c>
      <c r="FY104" s="6" t="s">
        <v>22</v>
      </c>
      <c r="FZ104" s="6" t="s">
        <v>22</v>
      </c>
      <c r="GA104" s="6" t="s">
        <v>22</v>
      </c>
      <c r="GB104" s="6" t="s">
        <v>22</v>
      </c>
      <c r="GC104" s="6" t="s">
        <v>258</v>
      </c>
      <c r="GD104" s="6" t="s">
        <v>259</v>
      </c>
      <c r="GE104" s="6" t="s">
        <v>22</v>
      </c>
      <c r="GF104" s="6" t="s">
        <v>22</v>
      </c>
      <c r="GG104" s="6" t="s">
        <v>387</v>
      </c>
      <c r="GH104" s="6" t="s">
        <v>3833</v>
      </c>
      <c r="GI104" s="6" t="s">
        <v>22</v>
      </c>
      <c r="GJ104" s="6" t="s">
        <v>22</v>
      </c>
      <c r="GK104" s="6" t="s">
        <v>374</v>
      </c>
      <c r="GL104" s="6" t="s">
        <v>3834</v>
      </c>
      <c r="GM104" s="6" t="s">
        <v>223</v>
      </c>
      <c r="GN104" s="6" t="s">
        <v>3708</v>
      </c>
      <c r="GO104" s="6" t="s">
        <v>22</v>
      </c>
      <c r="GP104" s="6" t="s">
        <v>261</v>
      </c>
      <c r="GQ104" s="6">
        <v>0</v>
      </c>
      <c r="GR104" s="6">
        <v>1</v>
      </c>
      <c r="GS104" s="6">
        <v>0</v>
      </c>
      <c r="GT104" s="6">
        <v>0</v>
      </c>
      <c r="GU104" s="6">
        <v>0</v>
      </c>
      <c r="GV104" s="6">
        <v>1</v>
      </c>
      <c r="GW104" s="6">
        <v>1</v>
      </c>
      <c r="GX104" s="103" t="s">
        <v>2074</v>
      </c>
    </row>
    <row r="105" spans="1:206">
      <c r="A105" s="102" t="s">
        <v>207</v>
      </c>
      <c r="B105" s="6">
        <v>104</v>
      </c>
      <c r="C105" s="6" t="s">
        <v>3844</v>
      </c>
      <c r="D105" s="6" t="s">
        <v>696</v>
      </c>
      <c r="E105" s="100">
        <v>44210</v>
      </c>
      <c r="F105" s="6" t="s">
        <v>3891</v>
      </c>
      <c r="G105" s="6">
        <v>0</v>
      </c>
      <c r="H105" s="6" t="s">
        <v>22</v>
      </c>
      <c r="I105" s="6" t="s">
        <v>22</v>
      </c>
      <c r="J105" s="6" t="s">
        <v>22</v>
      </c>
      <c r="K105" s="6" t="s">
        <v>22</v>
      </c>
      <c r="L105" s="6" t="s">
        <v>22</v>
      </c>
      <c r="M105" s="6" t="s">
        <v>22</v>
      </c>
      <c r="N105" s="6" t="s">
        <v>697</v>
      </c>
      <c r="O105" s="7">
        <v>42</v>
      </c>
      <c r="P105" s="6">
        <v>45.106999999999999</v>
      </c>
      <c r="Q105" s="6">
        <f t="shared" si="2"/>
        <v>42.751783333333336</v>
      </c>
      <c r="R105" s="6" t="s">
        <v>22</v>
      </c>
      <c r="S105" s="6" t="s">
        <v>698</v>
      </c>
      <c r="T105" s="6">
        <v>9</v>
      </c>
      <c r="U105" s="6">
        <v>28.446999999999999</v>
      </c>
      <c r="V105" s="6">
        <f t="shared" si="3"/>
        <v>9.4741166666666672</v>
      </c>
      <c r="W105" s="6" t="s">
        <v>41</v>
      </c>
      <c r="X105" s="6">
        <v>20</v>
      </c>
      <c r="Y105" s="6">
        <v>2</v>
      </c>
      <c r="Z105" s="101">
        <v>0.20833333333333334</v>
      </c>
      <c r="AA105" s="101">
        <v>0.44097222222222227</v>
      </c>
      <c r="AB105" s="101">
        <v>0.5</v>
      </c>
      <c r="AC105" s="101">
        <f>(Tableau2[[#This Row],[heure_enq]]-Tableau2[[#This Row],[h_debut]])</f>
        <v>0.23263888888888892</v>
      </c>
      <c r="AD105" s="101">
        <f>Tableau2[[#This Row],[h_fin]]-Tableau2[[#This Row],[h_debut]]</f>
        <v>0.29166666666666663</v>
      </c>
      <c r="AE105" s="101">
        <v>0.33333333333333331</v>
      </c>
      <c r="AF105" s="101">
        <v>0.60416666666666663</v>
      </c>
      <c r="AG105" s="6" t="s">
        <v>22</v>
      </c>
      <c r="AH105" s="6" t="s">
        <v>242</v>
      </c>
      <c r="AI105" s="6">
        <v>0</v>
      </c>
      <c r="AJ105" s="6" t="s">
        <v>699</v>
      </c>
      <c r="AK105" s="6" t="s">
        <v>700</v>
      </c>
      <c r="AL105" s="6" t="s">
        <v>419</v>
      </c>
      <c r="AM105" s="6">
        <v>0</v>
      </c>
      <c r="AN105" s="6">
        <v>0</v>
      </c>
      <c r="AO105" s="6">
        <v>1</v>
      </c>
      <c r="AP105" s="6">
        <v>0</v>
      </c>
      <c r="AQ105" s="6" t="s">
        <v>22</v>
      </c>
      <c r="AR105" s="6" t="s">
        <v>22</v>
      </c>
      <c r="AS105" s="6" t="s">
        <v>22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1</v>
      </c>
      <c r="AZ105" s="6">
        <v>1</v>
      </c>
      <c r="BA105" s="6">
        <v>1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 t="s">
        <v>370</v>
      </c>
      <c r="BK105" s="6">
        <v>0</v>
      </c>
      <c r="BL105" s="6">
        <v>1</v>
      </c>
      <c r="BM105" s="6">
        <v>0</v>
      </c>
      <c r="BN105" s="6">
        <v>0</v>
      </c>
      <c r="BO105" s="6">
        <v>0</v>
      </c>
      <c r="BP105" s="6">
        <v>0</v>
      </c>
      <c r="BQ105" s="6">
        <v>1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 t="s">
        <v>2119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1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 t="s">
        <v>22</v>
      </c>
      <c r="DB105" s="6" t="s">
        <v>218</v>
      </c>
      <c r="DC105" s="6" t="s">
        <v>243</v>
      </c>
      <c r="DD105" s="6">
        <v>50</v>
      </c>
      <c r="DE105" s="6" t="s">
        <v>443</v>
      </c>
      <c r="DF105" s="6" t="s">
        <v>444</v>
      </c>
      <c r="DG105" s="6" t="s">
        <v>222</v>
      </c>
      <c r="DH105" s="6" t="s">
        <v>22</v>
      </c>
      <c r="DI105" s="6">
        <v>14</v>
      </c>
      <c r="DJ105" s="6">
        <v>6</v>
      </c>
      <c r="DK105" s="6">
        <v>40</v>
      </c>
      <c r="DL105" s="6">
        <v>1</v>
      </c>
      <c r="DM105" s="6">
        <v>1</v>
      </c>
      <c r="DN105" s="6">
        <v>1</v>
      </c>
      <c r="DO105" s="6">
        <v>1</v>
      </c>
      <c r="DP105" s="6">
        <v>1</v>
      </c>
      <c r="DQ105" s="6">
        <v>0</v>
      </c>
      <c r="DR105" s="6">
        <v>0</v>
      </c>
      <c r="DS105" s="6">
        <v>0</v>
      </c>
      <c r="DT105" s="6">
        <v>1</v>
      </c>
      <c r="DU105" s="6">
        <v>1</v>
      </c>
      <c r="DV105" s="6">
        <v>1</v>
      </c>
      <c r="DW105" s="6">
        <v>1</v>
      </c>
      <c r="DX105" s="6">
        <v>1</v>
      </c>
      <c r="DY105" s="6">
        <v>0</v>
      </c>
      <c r="DZ105" s="6">
        <v>0</v>
      </c>
      <c r="EA105" s="6">
        <v>0</v>
      </c>
      <c r="EB105" s="6">
        <v>1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 t="s">
        <v>223</v>
      </c>
      <c r="EK105" s="6" t="s">
        <v>222</v>
      </c>
      <c r="EL105" s="6" t="s">
        <v>22</v>
      </c>
      <c r="EM105" s="6" t="s">
        <v>22</v>
      </c>
      <c r="EN105" s="6" t="s">
        <v>22</v>
      </c>
      <c r="EO105" s="6" t="s">
        <v>22</v>
      </c>
      <c r="EP105" s="6" t="s">
        <v>22</v>
      </c>
      <c r="EQ105" s="6" t="s">
        <v>22</v>
      </c>
      <c r="ER105" s="6" t="s">
        <v>22</v>
      </c>
      <c r="ES105" s="6" t="s">
        <v>22</v>
      </c>
      <c r="ET105" s="6" t="s">
        <v>22</v>
      </c>
      <c r="EU105" s="6" t="s">
        <v>22</v>
      </c>
      <c r="EV105" s="6" t="s">
        <v>22</v>
      </c>
      <c r="EW105" s="6" t="s">
        <v>22</v>
      </c>
      <c r="EX105" s="6" t="s">
        <v>22</v>
      </c>
      <c r="EY105" s="6" t="s">
        <v>22</v>
      </c>
      <c r="EZ105" s="6" t="s">
        <v>22</v>
      </c>
      <c r="FA105" s="6" t="s">
        <v>22</v>
      </c>
      <c r="FB105" s="6" t="s">
        <v>22</v>
      </c>
      <c r="FC105" s="6" t="s">
        <v>22</v>
      </c>
      <c r="FD105" s="6" t="s">
        <v>223</v>
      </c>
      <c r="FE105" s="6" t="s">
        <v>255</v>
      </c>
      <c r="FF105" s="6">
        <v>50</v>
      </c>
      <c r="FG105" s="6">
        <v>4.5</v>
      </c>
      <c r="FH105" s="6" t="s">
        <v>247</v>
      </c>
      <c r="FI105" s="6" t="s">
        <v>699</v>
      </c>
      <c r="FJ105" s="6" t="s">
        <v>22</v>
      </c>
      <c r="FK105" s="6">
        <v>1</v>
      </c>
      <c r="FL105" s="6">
        <v>1</v>
      </c>
      <c r="FM105" s="6">
        <v>1</v>
      </c>
      <c r="FN105" s="6">
        <v>1</v>
      </c>
      <c r="FO105" s="6">
        <v>0</v>
      </c>
      <c r="FP105" s="6">
        <v>0</v>
      </c>
      <c r="FQ105" s="6" t="s">
        <v>223</v>
      </c>
      <c r="FR105" s="6">
        <v>0</v>
      </c>
      <c r="FS105" s="6">
        <v>5</v>
      </c>
      <c r="FT105" s="6">
        <v>0</v>
      </c>
      <c r="FU105" s="6">
        <v>0</v>
      </c>
      <c r="FV105" s="6" t="s">
        <v>223</v>
      </c>
      <c r="FW105" s="6" t="s">
        <v>223</v>
      </c>
      <c r="FX105" s="6" t="s">
        <v>258</v>
      </c>
      <c r="FY105" s="6" t="s">
        <v>22</v>
      </c>
      <c r="FZ105" s="6" t="s">
        <v>22</v>
      </c>
      <c r="GA105" s="6" t="s">
        <v>22</v>
      </c>
      <c r="GB105" s="6" t="s">
        <v>22</v>
      </c>
      <c r="GC105" s="6" t="s">
        <v>224</v>
      </c>
      <c r="GD105" s="6" t="s">
        <v>373</v>
      </c>
      <c r="GE105" s="6" t="s">
        <v>22</v>
      </c>
      <c r="GF105" s="6" t="s">
        <v>22</v>
      </c>
      <c r="GG105" s="6" t="s">
        <v>260</v>
      </c>
      <c r="GH105" s="6" t="s">
        <v>701</v>
      </c>
      <c r="GI105" s="6" t="s">
        <v>22</v>
      </c>
      <c r="GJ105" s="6" t="s">
        <v>22</v>
      </c>
      <c r="GK105" s="6" t="s">
        <v>374</v>
      </c>
      <c r="GL105" s="6" t="s">
        <v>3835</v>
      </c>
      <c r="GM105" s="6" t="s">
        <v>223</v>
      </c>
      <c r="GN105" s="6" t="s">
        <v>702</v>
      </c>
      <c r="GO105" s="6" t="s">
        <v>22</v>
      </c>
      <c r="GP105" s="6" t="s">
        <v>261</v>
      </c>
      <c r="GQ105" s="6">
        <v>1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103" t="s">
        <v>270</v>
      </c>
    </row>
    <row r="106" spans="1:206">
      <c r="A106" s="102" t="s">
        <v>207</v>
      </c>
      <c r="B106" s="6">
        <v>105</v>
      </c>
      <c r="C106" s="6" t="s">
        <v>3845</v>
      </c>
      <c r="D106" s="6" t="s">
        <v>703</v>
      </c>
      <c r="E106" s="100">
        <v>44214</v>
      </c>
      <c r="F106" s="6" t="s">
        <v>3891</v>
      </c>
      <c r="G106" s="6">
        <v>0</v>
      </c>
      <c r="H106" s="6" t="s">
        <v>22</v>
      </c>
      <c r="I106" s="6" t="s">
        <v>22</v>
      </c>
      <c r="J106" s="6" t="s">
        <v>22</v>
      </c>
      <c r="K106" s="6" t="s">
        <v>22</v>
      </c>
      <c r="L106" s="6" t="s">
        <v>22</v>
      </c>
      <c r="M106" s="6" t="s">
        <v>22</v>
      </c>
      <c r="N106" s="6" t="s">
        <v>704</v>
      </c>
      <c r="O106" s="7">
        <v>42</v>
      </c>
      <c r="P106" s="6">
        <v>58.82</v>
      </c>
      <c r="Q106" s="6">
        <f t="shared" si="2"/>
        <v>42.980333333333334</v>
      </c>
      <c r="R106" s="6" t="s">
        <v>22</v>
      </c>
      <c r="S106" s="6" t="s">
        <v>705</v>
      </c>
      <c r="T106" s="6">
        <v>9</v>
      </c>
      <c r="U106" s="6">
        <v>19.52</v>
      </c>
      <c r="V106" s="6">
        <f t="shared" si="3"/>
        <v>9.325333333333333</v>
      </c>
      <c r="W106" s="6" t="s">
        <v>41</v>
      </c>
      <c r="X106" s="6">
        <v>50</v>
      </c>
      <c r="Y106" s="6">
        <v>1</v>
      </c>
      <c r="Z106" s="101">
        <v>0.375</v>
      </c>
      <c r="AA106" s="101">
        <v>0.5</v>
      </c>
      <c r="AB106" s="101">
        <v>0.5</v>
      </c>
      <c r="AC106" s="101">
        <f>(Tableau2[[#This Row],[heure_enq]]-Tableau2[[#This Row],[h_debut]])</f>
        <v>0.125</v>
      </c>
      <c r="AD106" s="101">
        <f>Tableau2[[#This Row],[h_fin]]-Tableau2[[#This Row],[h_debut]]</f>
        <v>0.125</v>
      </c>
      <c r="AE106" s="101">
        <v>0.33333333333333331</v>
      </c>
      <c r="AF106" s="101">
        <v>0.58333333333333337</v>
      </c>
      <c r="AG106" s="6" t="s">
        <v>22</v>
      </c>
      <c r="AH106" s="6" t="s">
        <v>242</v>
      </c>
      <c r="AI106" s="6">
        <v>0</v>
      </c>
      <c r="AJ106" s="6" t="s">
        <v>384</v>
      </c>
      <c r="AK106" s="6" t="s">
        <v>339</v>
      </c>
      <c r="AL106" s="6" t="s">
        <v>419</v>
      </c>
      <c r="AM106" s="6">
        <v>0</v>
      </c>
      <c r="AN106" s="6">
        <v>0</v>
      </c>
      <c r="AO106" s="6">
        <v>1</v>
      </c>
      <c r="AP106" s="6">
        <v>0</v>
      </c>
      <c r="AQ106" s="6" t="s">
        <v>22</v>
      </c>
      <c r="AR106" s="6" t="s">
        <v>22</v>
      </c>
      <c r="AS106" s="6" t="s">
        <v>22</v>
      </c>
      <c r="AT106" s="6">
        <v>0</v>
      </c>
      <c r="AU106" s="6">
        <v>1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 t="s">
        <v>706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1</v>
      </c>
      <c r="BT106" s="6">
        <v>0</v>
      </c>
      <c r="BU106" s="6">
        <v>0</v>
      </c>
      <c r="BV106" s="6">
        <v>0</v>
      </c>
      <c r="BW106" s="6" t="s">
        <v>692</v>
      </c>
      <c r="BX106" s="6">
        <v>0</v>
      </c>
      <c r="BY106" s="6">
        <v>0</v>
      </c>
      <c r="BZ106" s="6">
        <v>0</v>
      </c>
      <c r="CA106" s="6">
        <v>1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1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 t="s">
        <v>22</v>
      </c>
      <c r="DB106" s="6" t="s">
        <v>218</v>
      </c>
      <c r="DC106" s="6" t="s">
        <v>290</v>
      </c>
      <c r="DD106" s="6">
        <v>35</v>
      </c>
      <c r="DE106" s="6" t="s">
        <v>220</v>
      </c>
      <c r="DF106" s="6" t="s">
        <v>299</v>
      </c>
      <c r="DG106" s="6" t="s">
        <v>222</v>
      </c>
      <c r="DH106" s="6" t="s">
        <v>22</v>
      </c>
      <c r="DI106" s="6" t="s">
        <v>707</v>
      </c>
      <c r="DJ106" s="6" t="s">
        <v>708</v>
      </c>
      <c r="DK106" s="6">
        <v>30</v>
      </c>
      <c r="DL106" s="6">
        <v>1</v>
      </c>
      <c r="DM106" s="6">
        <v>1</v>
      </c>
      <c r="DN106" s="6">
        <v>1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1</v>
      </c>
      <c r="DV106" s="6">
        <v>1</v>
      </c>
      <c r="DW106" s="6">
        <v>1</v>
      </c>
      <c r="DX106" s="6">
        <v>1</v>
      </c>
      <c r="DY106" s="6">
        <v>0</v>
      </c>
      <c r="DZ106" s="6">
        <v>0</v>
      </c>
      <c r="EA106" s="6">
        <v>0</v>
      </c>
      <c r="EB106" s="6">
        <v>1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 t="s">
        <v>223</v>
      </c>
      <c r="EK106" s="6" t="s">
        <v>222</v>
      </c>
      <c r="EL106" s="6" t="s">
        <v>22</v>
      </c>
      <c r="EM106" s="6" t="s">
        <v>22</v>
      </c>
      <c r="EN106" s="6" t="s">
        <v>22</v>
      </c>
      <c r="EO106" s="6" t="s">
        <v>22</v>
      </c>
      <c r="EP106" s="6" t="s">
        <v>22</v>
      </c>
      <c r="EQ106" s="6" t="s">
        <v>22</v>
      </c>
      <c r="ER106" s="6" t="s">
        <v>22</v>
      </c>
      <c r="ES106" s="6" t="s">
        <v>22</v>
      </c>
      <c r="ET106" s="6" t="s">
        <v>22</v>
      </c>
      <c r="EU106" s="6" t="s">
        <v>22</v>
      </c>
      <c r="EV106" s="6" t="s">
        <v>22</v>
      </c>
      <c r="EW106" s="6" t="s">
        <v>22</v>
      </c>
      <c r="EX106" s="6" t="s">
        <v>22</v>
      </c>
      <c r="EY106" s="6" t="s">
        <v>22</v>
      </c>
      <c r="EZ106" s="6" t="s">
        <v>22</v>
      </c>
      <c r="FA106" s="6" t="s">
        <v>22</v>
      </c>
      <c r="FB106" s="6" t="s">
        <v>22</v>
      </c>
      <c r="FC106" s="6" t="s">
        <v>22</v>
      </c>
      <c r="FD106" s="6" t="s">
        <v>223</v>
      </c>
      <c r="FE106" s="6" t="s">
        <v>246</v>
      </c>
      <c r="FF106" s="6">
        <v>225</v>
      </c>
      <c r="FG106" s="6">
        <v>6.9</v>
      </c>
      <c r="FH106" s="6" t="s">
        <v>256</v>
      </c>
      <c r="FI106" s="6" t="s">
        <v>22</v>
      </c>
      <c r="FJ106" s="6" t="s">
        <v>384</v>
      </c>
      <c r="FK106" s="6">
        <v>1</v>
      </c>
      <c r="FL106" s="6">
        <v>1</v>
      </c>
      <c r="FM106" s="6">
        <v>1</v>
      </c>
      <c r="FN106" s="6">
        <v>1</v>
      </c>
      <c r="FO106" s="6">
        <v>0</v>
      </c>
      <c r="FP106" s="6">
        <v>0</v>
      </c>
      <c r="FQ106" s="6" t="s">
        <v>223</v>
      </c>
      <c r="FR106" s="6">
        <v>0</v>
      </c>
      <c r="FS106" s="6">
        <v>2</v>
      </c>
      <c r="FT106" s="6">
        <v>0</v>
      </c>
      <c r="FU106" s="6">
        <v>0</v>
      </c>
      <c r="FV106" s="6" t="s">
        <v>223</v>
      </c>
      <c r="FW106" s="6" t="s">
        <v>223</v>
      </c>
      <c r="FX106" s="6" t="s">
        <v>258</v>
      </c>
      <c r="FY106" s="6" t="s">
        <v>22</v>
      </c>
      <c r="FZ106" s="6" t="s">
        <v>22</v>
      </c>
      <c r="GA106" s="6" t="s">
        <v>22</v>
      </c>
      <c r="GB106" s="6" t="s">
        <v>22</v>
      </c>
      <c r="GC106" s="6" t="s">
        <v>269</v>
      </c>
      <c r="GD106" s="6" t="s">
        <v>259</v>
      </c>
      <c r="GE106" s="6" t="s">
        <v>22</v>
      </c>
      <c r="GF106" s="6" t="s">
        <v>22</v>
      </c>
      <c r="GG106" s="6" t="s">
        <v>387</v>
      </c>
      <c r="GH106" s="6" t="s">
        <v>701</v>
      </c>
      <c r="GI106" s="6" t="s">
        <v>22</v>
      </c>
      <c r="GJ106" s="6" t="s">
        <v>22</v>
      </c>
      <c r="GK106" s="6" t="s">
        <v>22</v>
      </c>
      <c r="GL106" s="6" t="s">
        <v>22</v>
      </c>
      <c r="GM106" s="6" t="s">
        <v>222</v>
      </c>
      <c r="GN106" s="6" t="s">
        <v>22</v>
      </c>
      <c r="GO106" s="6" t="s">
        <v>22</v>
      </c>
      <c r="GP106" s="6" t="s">
        <v>227</v>
      </c>
      <c r="GQ106" s="6">
        <v>1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103" t="s">
        <v>270</v>
      </c>
    </row>
    <row r="107" spans="1:206">
      <c r="A107" s="102" t="s">
        <v>207</v>
      </c>
      <c r="B107" s="6">
        <v>106</v>
      </c>
      <c r="C107" s="6" t="s">
        <v>3845</v>
      </c>
      <c r="D107" s="6" t="s">
        <v>709</v>
      </c>
      <c r="E107" s="100">
        <v>44214</v>
      </c>
      <c r="F107" s="6" t="s">
        <v>3891</v>
      </c>
      <c r="G107" s="6">
        <v>0</v>
      </c>
      <c r="H107" s="6" t="s">
        <v>22</v>
      </c>
      <c r="I107" s="6" t="s">
        <v>22</v>
      </c>
      <c r="J107" s="6" t="s">
        <v>22</v>
      </c>
      <c r="K107" s="6" t="s">
        <v>22</v>
      </c>
      <c r="L107" s="6" t="s">
        <v>22</v>
      </c>
      <c r="M107" s="6" t="s">
        <v>22</v>
      </c>
      <c r="N107" s="6" t="s">
        <v>710</v>
      </c>
      <c r="O107" s="7">
        <v>42</v>
      </c>
      <c r="P107" s="6">
        <v>56.49</v>
      </c>
      <c r="Q107" s="6">
        <f t="shared" si="2"/>
        <v>42.941499999999998</v>
      </c>
      <c r="R107" s="6" t="s">
        <v>22</v>
      </c>
      <c r="S107" s="6" t="s">
        <v>711</v>
      </c>
      <c r="T107" s="6">
        <v>9</v>
      </c>
      <c r="U107" s="6">
        <v>19.88</v>
      </c>
      <c r="V107" s="6">
        <f t="shared" si="3"/>
        <v>9.3313333333333333</v>
      </c>
      <c r="W107" s="6" t="s">
        <v>41</v>
      </c>
      <c r="X107" s="6">
        <v>60</v>
      </c>
      <c r="Y107" s="6">
        <v>1</v>
      </c>
      <c r="Z107" s="101">
        <v>0.29166666666666669</v>
      </c>
      <c r="AA107" s="101">
        <v>0.51180555555555551</v>
      </c>
      <c r="AB107" s="101">
        <v>0.625</v>
      </c>
      <c r="AC107" s="101">
        <f>(Tableau2[[#This Row],[heure_enq]]-Tableau2[[#This Row],[h_debut]])</f>
        <v>0.22013888888888883</v>
      </c>
      <c r="AD107" s="101">
        <f>Tableau2[[#This Row],[h_fin]]-Tableau2[[#This Row],[h_debut]]</f>
        <v>0.33333333333333331</v>
      </c>
      <c r="AE107" s="101">
        <v>0.33333333333333331</v>
      </c>
      <c r="AF107" s="101">
        <v>0.58333333333333337</v>
      </c>
      <c r="AG107" s="6" t="s">
        <v>22</v>
      </c>
      <c r="AH107" s="6" t="s">
        <v>242</v>
      </c>
      <c r="AI107" s="6">
        <v>0</v>
      </c>
      <c r="AJ107" s="6" t="s">
        <v>712</v>
      </c>
      <c r="AK107" s="6" t="s">
        <v>713</v>
      </c>
      <c r="AL107" s="6" t="s">
        <v>419</v>
      </c>
      <c r="AM107" s="6">
        <v>0</v>
      </c>
      <c r="AN107" s="6">
        <v>0</v>
      </c>
      <c r="AO107" s="6">
        <v>1</v>
      </c>
      <c r="AP107" s="6">
        <v>0</v>
      </c>
      <c r="AQ107" s="6" t="s">
        <v>22</v>
      </c>
      <c r="AR107" s="6" t="s">
        <v>22</v>
      </c>
      <c r="AS107" s="6" t="s">
        <v>22</v>
      </c>
      <c r="AT107" s="6">
        <v>1</v>
      </c>
      <c r="AU107" s="6">
        <v>1</v>
      </c>
      <c r="AV107" s="6">
        <v>0</v>
      </c>
      <c r="AW107" s="6">
        <v>0</v>
      </c>
      <c r="AX107" s="6">
        <v>0</v>
      </c>
      <c r="AY107" s="6">
        <v>1</v>
      </c>
      <c r="AZ107" s="6">
        <v>1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1</v>
      </c>
      <c r="BH107" s="6">
        <v>1</v>
      </c>
      <c r="BI107" s="6">
        <v>1</v>
      </c>
      <c r="BJ107" s="6" t="s">
        <v>706</v>
      </c>
      <c r="BK107" s="6">
        <v>0</v>
      </c>
      <c r="BL107" s="6">
        <v>1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1</v>
      </c>
      <c r="BT107" s="6">
        <v>0</v>
      </c>
      <c r="BU107" s="6">
        <v>0</v>
      </c>
      <c r="BV107" s="6">
        <v>0</v>
      </c>
      <c r="BW107" s="6" t="s">
        <v>692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1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1</v>
      </c>
      <c r="CW107" s="6">
        <v>0</v>
      </c>
      <c r="CX107" s="6">
        <v>0</v>
      </c>
      <c r="CY107" s="6">
        <v>0</v>
      </c>
      <c r="CZ107" s="6">
        <v>0</v>
      </c>
      <c r="DA107" s="6" t="s">
        <v>22</v>
      </c>
      <c r="DB107" s="6" t="s">
        <v>218</v>
      </c>
      <c r="DC107" s="6" t="s">
        <v>219</v>
      </c>
      <c r="DD107" s="6">
        <v>45</v>
      </c>
      <c r="DE107" s="6" t="s">
        <v>220</v>
      </c>
      <c r="DF107" s="6" t="s">
        <v>714</v>
      </c>
      <c r="DG107" s="6" t="s">
        <v>222</v>
      </c>
      <c r="DH107" s="6" t="s">
        <v>22</v>
      </c>
      <c r="DI107" s="6">
        <v>6</v>
      </c>
      <c r="DJ107" s="6">
        <v>6</v>
      </c>
      <c r="DK107" s="6">
        <v>15</v>
      </c>
      <c r="DL107" s="6">
        <v>1</v>
      </c>
      <c r="DM107" s="6">
        <v>1</v>
      </c>
      <c r="DN107" s="6">
        <v>1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1</v>
      </c>
      <c r="DV107" s="6">
        <v>1</v>
      </c>
      <c r="DW107" s="6">
        <v>1</v>
      </c>
      <c r="DX107" s="6">
        <v>0</v>
      </c>
      <c r="DY107" s="6">
        <v>1</v>
      </c>
      <c r="DZ107" s="6">
        <v>1</v>
      </c>
      <c r="EA107" s="6">
        <v>0</v>
      </c>
      <c r="EB107" s="6">
        <v>0</v>
      </c>
      <c r="EC107" s="6">
        <v>1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 t="s">
        <v>223</v>
      </c>
      <c r="EK107" s="6" t="s">
        <v>222</v>
      </c>
      <c r="EL107" s="6" t="s">
        <v>22</v>
      </c>
      <c r="EM107" s="6" t="s">
        <v>22</v>
      </c>
      <c r="EN107" s="6" t="s">
        <v>22</v>
      </c>
      <c r="EO107" s="6" t="s">
        <v>22</v>
      </c>
      <c r="EP107" s="6" t="s">
        <v>22</v>
      </c>
      <c r="EQ107" s="6" t="s">
        <v>22</v>
      </c>
      <c r="ER107" s="6" t="s">
        <v>22</v>
      </c>
      <c r="ES107" s="6" t="s">
        <v>22</v>
      </c>
      <c r="ET107" s="6" t="s">
        <v>22</v>
      </c>
      <c r="EU107" s="6" t="s">
        <v>22</v>
      </c>
      <c r="EV107" s="6" t="s">
        <v>22</v>
      </c>
      <c r="EW107" s="6" t="s">
        <v>22</v>
      </c>
      <c r="EX107" s="6" t="s">
        <v>22</v>
      </c>
      <c r="EY107" s="6" t="s">
        <v>22</v>
      </c>
      <c r="EZ107" s="6" t="s">
        <v>22</v>
      </c>
      <c r="FA107" s="6" t="s">
        <v>22</v>
      </c>
      <c r="FB107" s="6" t="s">
        <v>22</v>
      </c>
      <c r="FC107" s="6" t="s">
        <v>22</v>
      </c>
      <c r="FD107" s="6" t="s">
        <v>223</v>
      </c>
      <c r="FE107" s="6" t="s">
        <v>246</v>
      </c>
      <c r="FF107" s="6">
        <v>270</v>
      </c>
      <c r="FG107" s="6">
        <v>7.7</v>
      </c>
      <c r="FH107" s="6" t="s">
        <v>256</v>
      </c>
      <c r="FI107" s="6" t="s">
        <v>22</v>
      </c>
      <c r="FJ107" s="6" t="s">
        <v>214</v>
      </c>
      <c r="FK107" s="6">
        <v>1</v>
      </c>
      <c r="FL107" s="6">
        <v>1</v>
      </c>
      <c r="FM107" s="6">
        <v>0</v>
      </c>
      <c r="FN107" s="6">
        <v>0</v>
      </c>
      <c r="FO107" s="6">
        <v>0</v>
      </c>
      <c r="FP107" s="6">
        <v>0</v>
      </c>
      <c r="FQ107" s="6" t="s">
        <v>22</v>
      </c>
      <c r="FR107" s="6">
        <v>0</v>
      </c>
      <c r="FS107" s="6">
        <v>5</v>
      </c>
      <c r="FT107" s="6">
        <v>0</v>
      </c>
      <c r="FU107" s="6">
        <v>0</v>
      </c>
      <c r="FV107" s="6" t="s">
        <v>223</v>
      </c>
      <c r="FW107" s="6" t="s">
        <v>223</v>
      </c>
      <c r="FX107" s="6" t="s">
        <v>258</v>
      </c>
      <c r="FY107" s="6" t="s">
        <v>22</v>
      </c>
      <c r="FZ107" s="6" t="s">
        <v>22</v>
      </c>
      <c r="GA107" s="6" t="s">
        <v>22</v>
      </c>
      <c r="GB107" s="6" t="s">
        <v>22</v>
      </c>
      <c r="GC107" s="6" t="s">
        <v>225</v>
      </c>
      <c r="GD107" s="6" t="s">
        <v>259</v>
      </c>
      <c r="GE107" s="6" t="s">
        <v>22</v>
      </c>
      <c r="GF107" s="6" t="s">
        <v>22</v>
      </c>
      <c r="GG107" s="6" t="s">
        <v>300</v>
      </c>
      <c r="GH107" s="6" t="s">
        <v>22</v>
      </c>
      <c r="GI107" s="6" t="s">
        <v>22</v>
      </c>
      <c r="GJ107" s="6" t="s">
        <v>22</v>
      </c>
      <c r="GK107" s="6" t="s">
        <v>22</v>
      </c>
      <c r="GL107" s="6" t="s">
        <v>22</v>
      </c>
      <c r="GM107" s="6" t="s">
        <v>223</v>
      </c>
      <c r="GN107" s="6" t="s">
        <v>3709</v>
      </c>
      <c r="GO107" s="6" t="s">
        <v>22</v>
      </c>
      <c r="GP107" s="6" t="s">
        <v>226</v>
      </c>
      <c r="GQ107" s="6">
        <v>1</v>
      </c>
      <c r="GR107" s="6">
        <v>1</v>
      </c>
      <c r="GS107" s="6">
        <v>0</v>
      </c>
      <c r="GT107" s="6">
        <v>0</v>
      </c>
      <c r="GU107" s="6">
        <v>0</v>
      </c>
      <c r="GV107" s="6">
        <v>1</v>
      </c>
      <c r="GW107" s="6">
        <v>0</v>
      </c>
      <c r="GX107" s="103" t="s">
        <v>270</v>
      </c>
    </row>
    <row r="108" spans="1:206">
      <c r="A108" s="102" t="s">
        <v>207</v>
      </c>
      <c r="B108" s="6">
        <v>107</v>
      </c>
      <c r="C108" s="6" t="s">
        <v>3845</v>
      </c>
      <c r="D108" s="6" t="s">
        <v>715</v>
      </c>
      <c r="E108" s="100">
        <v>44214</v>
      </c>
      <c r="F108" s="6" t="s">
        <v>3891</v>
      </c>
      <c r="G108" s="6">
        <v>0</v>
      </c>
      <c r="H108" s="6" t="s">
        <v>22</v>
      </c>
      <c r="I108" s="6" t="s">
        <v>22</v>
      </c>
      <c r="J108" s="6" t="s">
        <v>22</v>
      </c>
      <c r="K108" s="6" t="s">
        <v>22</v>
      </c>
      <c r="L108" s="6" t="s">
        <v>22</v>
      </c>
      <c r="M108" s="6" t="s">
        <v>22</v>
      </c>
      <c r="N108" s="6" t="s">
        <v>716</v>
      </c>
      <c r="O108" s="7">
        <v>42</v>
      </c>
      <c r="P108" s="6">
        <v>54.71</v>
      </c>
      <c r="Q108" s="6">
        <f t="shared" si="2"/>
        <v>42.911833333333334</v>
      </c>
      <c r="R108" s="6" t="s">
        <v>22</v>
      </c>
      <c r="S108" s="6" t="s">
        <v>717</v>
      </c>
      <c r="T108" s="6">
        <v>9</v>
      </c>
      <c r="U108" s="6">
        <v>17.04</v>
      </c>
      <c r="V108" s="6">
        <f t="shared" si="3"/>
        <v>9.2840000000000007</v>
      </c>
      <c r="W108" s="6" t="s">
        <v>41</v>
      </c>
      <c r="X108" s="6">
        <v>60</v>
      </c>
      <c r="Y108" s="6">
        <v>3</v>
      </c>
      <c r="Z108" s="101">
        <v>0.33333333333333331</v>
      </c>
      <c r="AA108" s="101">
        <v>0.52638888888888891</v>
      </c>
      <c r="AB108" s="101">
        <v>0.5</v>
      </c>
      <c r="AC108" s="101">
        <f>(Tableau2[[#This Row],[heure_enq]]-Tableau2[[#This Row],[h_debut]])</f>
        <v>0.19305555555555559</v>
      </c>
      <c r="AD108" s="101">
        <f>Tableau2[[#This Row],[h_fin]]-Tableau2[[#This Row],[h_debut]]</f>
        <v>0.16666666666666669</v>
      </c>
      <c r="AE108" s="101">
        <v>0.33333333333333331</v>
      </c>
      <c r="AF108" s="101">
        <v>0.58333333333333337</v>
      </c>
      <c r="AG108" s="6" t="s">
        <v>22</v>
      </c>
      <c r="AH108" s="6" t="s">
        <v>242</v>
      </c>
      <c r="AI108" s="6">
        <v>0</v>
      </c>
      <c r="AJ108" s="6" t="s">
        <v>384</v>
      </c>
      <c r="AK108" s="6" t="s">
        <v>339</v>
      </c>
      <c r="AL108" s="6" t="s">
        <v>419</v>
      </c>
      <c r="AM108" s="6">
        <v>0</v>
      </c>
      <c r="AN108" s="6">
        <v>0</v>
      </c>
      <c r="AO108" s="6">
        <v>1</v>
      </c>
      <c r="AP108" s="6">
        <v>1</v>
      </c>
      <c r="AQ108" s="6" t="s">
        <v>22</v>
      </c>
      <c r="AR108" s="6" t="s">
        <v>22</v>
      </c>
      <c r="AS108" s="6" t="s">
        <v>22</v>
      </c>
      <c r="AT108" s="6">
        <v>1</v>
      </c>
      <c r="AU108" s="6">
        <v>1</v>
      </c>
      <c r="AV108" s="6">
        <v>1</v>
      </c>
      <c r="AW108" s="6">
        <v>1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 t="s">
        <v>370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1</v>
      </c>
      <c r="BT108" s="6">
        <v>0</v>
      </c>
      <c r="BU108" s="6">
        <v>0</v>
      </c>
      <c r="BV108" s="6">
        <v>0</v>
      </c>
      <c r="BW108" s="6" t="s">
        <v>692</v>
      </c>
      <c r="BX108" s="6">
        <v>0</v>
      </c>
      <c r="BY108" s="6">
        <v>0</v>
      </c>
      <c r="BZ108" s="6">
        <v>0</v>
      </c>
      <c r="CA108" s="6">
        <v>1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1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 t="s">
        <v>3692</v>
      </c>
      <c r="DB108" s="6" t="s">
        <v>218</v>
      </c>
      <c r="DC108" s="6" t="s">
        <v>243</v>
      </c>
      <c r="DD108" s="6">
        <v>50</v>
      </c>
      <c r="DE108" s="6" t="s">
        <v>244</v>
      </c>
      <c r="DF108" s="6" t="s">
        <v>245</v>
      </c>
      <c r="DG108" s="6" t="s">
        <v>222</v>
      </c>
      <c r="DH108" s="6" t="s">
        <v>22</v>
      </c>
      <c r="DI108" s="6">
        <v>40</v>
      </c>
      <c r="DJ108" s="6">
        <v>40</v>
      </c>
      <c r="DK108" s="6">
        <v>30</v>
      </c>
      <c r="DL108" s="6">
        <v>1</v>
      </c>
      <c r="DM108" s="6">
        <v>1</v>
      </c>
      <c r="DN108" s="6">
        <v>1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1</v>
      </c>
      <c r="DV108" s="6">
        <v>1</v>
      </c>
      <c r="DW108" s="6">
        <v>1</v>
      </c>
      <c r="DX108" s="6">
        <v>1</v>
      </c>
      <c r="DY108" s="6">
        <v>0</v>
      </c>
      <c r="DZ108" s="6">
        <v>0</v>
      </c>
      <c r="EA108" s="6">
        <v>0</v>
      </c>
      <c r="EB108" s="6">
        <v>0</v>
      </c>
      <c r="EC108" s="6">
        <v>1</v>
      </c>
      <c r="ED108" s="6">
        <v>0</v>
      </c>
      <c r="EE108" s="6">
        <v>0</v>
      </c>
      <c r="EF108" s="6">
        <v>0</v>
      </c>
      <c r="EG108" s="6">
        <v>0</v>
      </c>
      <c r="EH108" s="6">
        <v>1</v>
      </c>
      <c r="EI108" s="6">
        <v>0</v>
      </c>
      <c r="EJ108" s="6" t="s">
        <v>222</v>
      </c>
      <c r="EK108" s="6" t="s">
        <v>222</v>
      </c>
      <c r="EL108" s="6" t="s">
        <v>22</v>
      </c>
      <c r="EM108" s="6" t="s">
        <v>22</v>
      </c>
      <c r="EN108" s="6" t="s">
        <v>22</v>
      </c>
      <c r="EO108" s="6" t="s">
        <v>22</v>
      </c>
      <c r="EP108" s="6" t="s">
        <v>22</v>
      </c>
      <c r="EQ108" s="6" t="s">
        <v>22</v>
      </c>
      <c r="ER108" s="6" t="s">
        <v>22</v>
      </c>
      <c r="ES108" s="6" t="s">
        <v>22</v>
      </c>
      <c r="ET108" s="6" t="s">
        <v>22</v>
      </c>
      <c r="EU108" s="6" t="s">
        <v>22</v>
      </c>
      <c r="EV108" s="6" t="s">
        <v>22</v>
      </c>
      <c r="EW108" s="6" t="s">
        <v>22</v>
      </c>
      <c r="EX108" s="6" t="s">
        <v>22</v>
      </c>
      <c r="EY108" s="6" t="s">
        <v>22</v>
      </c>
      <c r="EZ108" s="6" t="s">
        <v>22</v>
      </c>
      <c r="FA108" s="6" t="s">
        <v>22</v>
      </c>
      <c r="FB108" s="6" t="s">
        <v>22</v>
      </c>
      <c r="FC108" s="6" t="s">
        <v>22</v>
      </c>
      <c r="FD108" s="6" t="s">
        <v>222</v>
      </c>
      <c r="FE108" s="6" t="s">
        <v>246</v>
      </c>
      <c r="FF108" s="6">
        <v>100</v>
      </c>
      <c r="FG108" s="6">
        <v>6.3</v>
      </c>
      <c r="FH108" s="6" t="s">
        <v>256</v>
      </c>
      <c r="FI108" s="6" t="s">
        <v>22</v>
      </c>
      <c r="FJ108" s="6" t="s">
        <v>384</v>
      </c>
      <c r="FK108" s="6">
        <v>1</v>
      </c>
      <c r="FL108" s="6">
        <v>1</v>
      </c>
      <c r="FM108" s="6">
        <v>1</v>
      </c>
      <c r="FN108" s="6">
        <v>1</v>
      </c>
      <c r="FO108" s="6">
        <v>0</v>
      </c>
      <c r="FP108" s="6">
        <v>0</v>
      </c>
      <c r="FQ108" s="6" t="s">
        <v>223</v>
      </c>
      <c r="FR108" s="6">
        <v>0</v>
      </c>
      <c r="FS108" s="6">
        <v>5</v>
      </c>
      <c r="FT108" s="6">
        <v>0</v>
      </c>
      <c r="FU108" s="6">
        <v>0</v>
      </c>
      <c r="FV108" s="6" t="s">
        <v>223</v>
      </c>
      <c r="FW108" s="6" t="s">
        <v>223</v>
      </c>
      <c r="FX108" s="6" t="s">
        <v>258</v>
      </c>
      <c r="FY108" s="6" t="s">
        <v>22</v>
      </c>
      <c r="FZ108" s="6" t="s">
        <v>22</v>
      </c>
      <c r="GA108" s="6" t="s">
        <v>22</v>
      </c>
      <c r="GB108" s="6" t="s">
        <v>22</v>
      </c>
      <c r="GC108" s="6" t="s">
        <v>258</v>
      </c>
      <c r="GD108" s="6" t="s">
        <v>718</v>
      </c>
      <c r="GE108" s="6" t="s">
        <v>22</v>
      </c>
      <c r="GF108" s="6" t="s">
        <v>22</v>
      </c>
      <c r="GG108" s="6" t="s">
        <v>387</v>
      </c>
      <c r="GH108" s="6" t="s">
        <v>701</v>
      </c>
      <c r="GI108" s="6" t="s">
        <v>22</v>
      </c>
      <c r="GJ108" s="6" t="s">
        <v>22</v>
      </c>
      <c r="GK108" s="6" t="s">
        <v>22</v>
      </c>
      <c r="GL108" s="6" t="s">
        <v>22</v>
      </c>
      <c r="GM108" s="6" t="s">
        <v>223</v>
      </c>
      <c r="GN108" s="6" t="s">
        <v>719</v>
      </c>
      <c r="GO108" s="6" t="s">
        <v>22</v>
      </c>
      <c r="GP108" s="6" t="s">
        <v>228</v>
      </c>
      <c r="GQ108" s="6">
        <v>1</v>
      </c>
      <c r="GR108" s="6">
        <v>0</v>
      </c>
      <c r="GS108" s="6">
        <v>0</v>
      </c>
      <c r="GT108" s="6">
        <v>0</v>
      </c>
      <c r="GU108" s="6">
        <v>0</v>
      </c>
      <c r="GV108" s="6">
        <v>1</v>
      </c>
      <c r="GW108" s="6">
        <v>0</v>
      </c>
      <c r="GX108" s="103" t="s">
        <v>270</v>
      </c>
    </row>
    <row r="109" spans="1:206">
      <c r="A109" s="102" t="s">
        <v>207</v>
      </c>
      <c r="B109" s="6">
        <v>108</v>
      </c>
      <c r="C109" s="6" t="s">
        <v>3845</v>
      </c>
      <c r="D109" s="6" t="s">
        <v>720</v>
      </c>
      <c r="E109" s="100">
        <v>44214</v>
      </c>
      <c r="F109" s="6" t="s">
        <v>3891</v>
      </c>
      <c r="G109" s="6">
        <v>0</v>
      </c>
      <c r="H109" s="6" t="s">
        <v>22</v>
      </c>
      <c r="I109" s="6" t="s">
        <v>22</v>
      </c>
      <c r="J109" s="6" t="s">
        <v>22</v>
      </c>
      <c r="K109" s="6" t="s">
        <v>22</v>
      </c>
      <c r="L109" s="6" t="s">
        <v>22</v>
      </c>
      <c r="M109" s="6" t="s">
        <v>22</v>
      </c>
      <c r="N109" s="6" t="s">
        <v>721</v>
      </c>
      <c r="O109" s="7">
        <v>42</v>
      </c>
      <c r="P109" s="6">
        <v>53.25</v>
      </c>
      <c r="Q109" s="6">
        <f t="shared" si="2"/>
        <v>42.887500000000003</v>
      </c>
      <c r="R109" s="6" t="s">
        <v>22</v>
      </c>
      <c r="S109" s="6" t="s">
        <v>722</v>
      </c>
      <c r="T109" s="6">
        <v>9</v>
      </c>
      <c r="U109" s="6">
        <v>17.809999999999999</v>
      </c>
      <c r="V109" s="6">
        <f t="shared" si="3"/>
        <v>9.2968333333333337</v>
      </c>
      <c r="W109" s="6" t="s">
        <v>41</v>
      </c>
      <c r="X109" s="6">
        <v>65</v>
      </c>
      <c r="Y109" s="6">
        <v>2</v>
      </c>
      <c r="Z109" s="101">
        <v>0.3125</v>
      </c>
      <c r="AA109" s="101">
        <v>0.53888888888888886</v>
      </c>
      <c r="AB109" s="101">
        <v>0.70833333333333337</v>
      </c>
      <c r="AC109" s="101">
        <f>(Tableau2[[#This Row],[heure_enq]]-Tableau2[[#This Row],[h_debut]])</f>
        <v>0.22638888888888886</v>
      </c>
      <c r="AD109" s="101">
        <f>Tableau2[[#This Row],[h_fin]]-Tableau2[[#This Row],[h_debut]]</f>
        <v>0.39583333333333337</v>
      </c>
      <c r="AE109" s="101">
        <v>0.33333333333333331</v>
      </c>
      <c r="AF109" s="101">
        <v>0.58333333333333337</v>
      </c>
      <c r="AG109" s="6" t="s">
        <v>22</v>
      </c>
      <c r="AH109" s="6" t="s">
        <v>242</v>
      </c>
      <c r="AI109" s="6">
        <v>0</v>
      </c>
      <c r="AJ109" s="6" t="s">
        <v>699</v>
      </c>
      <c r="AK109" s="6" t="s">
        <v>700</v>
      </c>
      <c r="AL109" s="6" t="s">
        <v>419</v>
      </c>
      <c r="AM109" s="6">
        <v>0</v>
      </c>
      <c r="AN109" s="6">
        <v>0</v>
      </c>
      <c r="AO109" s="6">
        <v>1</v>
      </c>
      <c r="AP109" s="6">
        <v>1</v>
      </c>
      <c r="AQ109" s="6" t="s">
        <v>22</v>
      </c>
      <c r="AR109" s="6" t="s">
        <v>22</v>
      </c>
      <c r="AS109" s="6" t="s">
        <v>22</v>
      </c>
      <c r="AT109" s="6">
        <v>1</v>
      </c>
      <c r="AU109" s="6">
        <v>1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1</v>
      </c>
      <c r="BD109" s="6">
        <v>1</v>
      </c>
      <c r="BE109" s="6">
        <v>1</v>
      </c>
      <c r="BF109" s="6">
        <v>1</v>
      </c>
      <c r="BG109" s="6">
        <v>1</v>
      </c>
      <c r="BH109" s="6">
        <v>1</v>
      </c>
      <c r="BI109" s="6">
        <v>1</v>
      </c>
      <c r="BJ109" s="6" t="s">
        <v>723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1</v>
      </c>
      <c r="BR109" s="6">
        <v>1</v>
      </c>
      <c r="BS109" s="6">
        <v>1</v>
      </c>
      <c r="BT109" s="6">
        <v>0</v>
      </c>
      <c r="BU109" s="6">
        <v>0</v>
      </c>
      <c r="BV109" s="6">
        <v>0</v>
      </c>
      <c r="BW109" s="6" t="s">
        <v>692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1</v>
      </c>
      <c r="CP109" s="6">
        <v>1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 t="s">
        <v>724</v>
      </c>
      <c r="DB109" s="6" t="s">
        <v>218</v>
      </c>
      <c r="DC109" s="6" t="s">
        <v>243</v>
      </c>
      <c r="DD109" s="6">
        <v>50</v>
      </c>
      <c r="DE109" s="6" t="s">
        <v>220</v>
      </c>
      <c r="DF109" s="6" t="s">
        <v>725</v>
      </c>
      <c r="DG109" s="6" t="s">
        <v>222</v>
      </c>
      <c r="DH109" s="6" t="s">
        <v>22</v>
      </c>
      <c r="DI109" s="6">
        <v>40</v>
      </c>
      <c r="DJ109" s="6">
        <v>40</v>
      </c>
      <c r="DK109" s="6">
        <v>30</v>
      </c>
      <c r="DL109" s="6">
        <v>1</v>
      </c>
      <c r="DM109" s="6">
        <v>1</v>
      </c>
      <c r="DN109" s="6">
        <v>1</v>
      </c>
      <c r="DO109" s="6">
        <v>1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1</v>
      </c>
      <c r="DV109" s="6">
        <v>1</v>
      </c>
      <c r="DW109" s="6">
        <v>1</v>
      </c>
      <c r="DX109" s="6">
        <v>0</v>
      </c>
      <c r="DY109" s="6">
        <v>0</v>
      </c>
      <c r="DZ109" s="6">
        <v>1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 t="s">
        <v>223</v>
      </c>
      <c r="EK109" s="6" t="s">
        <v>222</v>
      </c>
      <c r="EL109" s="6" t="s">
        <v>22</v>
      </c>
      <c r="EM109" s="6" t="s">
        <v>22</v>
      </c>
      <c r="EN109" s="6" t="s">
        <v>22</v>
      </c>
      <c r="EO109" s="6" t="s">
        <v>22</v>
      </c>
      <c r="EP109" s="6" t="s">
        <v>22</v>
      </c>
      <c r="EQ109" s="6" t="s">
        <v>22</v>
      </c>
      <c r="ER109" s="6" t="s">
        <v>22</v>
      </c>
      <c r="ES109" s="6" t="s">
        <v>22</v>
      </c>
      <c r="ET109" s="6" t="s">
        <v>22</v>
      </c>
      <c r="EU109" s="6" t="s">
        <v>22</v>
      </c>
      <c r="EV109" s="6" t="s">
        <v>22</v>
      </c>
      <c r="EW109" s="6" t="s">
        <v>22</v>
      </c>
      <c r="EX109" s="6" t="s">
        <v>22</v>
      </c>
      <c r="EY109" s="6" t="s">
        <v>22</v>
      </c>
      <c r="EZ109" s="6" t="s">
        <v>22</v>
      </c>
      <c r="FA109" s="6" t="s">
        <v>22</v>
      </c>
      <c r="FB109" s="6" t="s">
        <v>22</v>
      </c>
      <c r="FC109" s="6" t="s">
        <v>22</v>
      </c>
      <c r="FD109" s="6" t="s">
        <v>223</v>
      </c>
      <c r="FE109" s="6" t="s">
        <v>246</v>
      </c>
      <c r="FF109" s="6">
        <v>250</v>
      </c>
      <c r="FG109" s="6">
        <v>6.9</v>
      </c>
      <c r="FH109" s="6" t="s">
        <v>256</v>
      </c>
      <c r="FI109" s="6" t="s">
        <v>22</v>
      </c>
      <c r="FJ109" s="6" t="s">
        <v>695</v>
      </c>
      <c r="FK109" s="6">
        <v>1</v>
      </c>
      <c r="FL109" s="6">
        <v>1</v>
      </c>
      <c r="FM109" s="6">
        <v>1</v>
      </c>
      <c r="FN109" s="6">
        <v>0</v>
      </c>
      <c r="FO109" s="6">
        <v>0</v>
      </c>
      <c r="FP109" s="6">
        <v>0</v>
      </c>
      <c r="FQ109" s="6" t="s">
        <v>22</v>
      </c>
      <c r="FR109" s="6">
        <v>0</v>
      </c>
      <c r="FS109" s="6">
        <v>4</v>
      </c>
      <c r="FT109" s="6">
        <v>0</v>
      </c>
      <c r="FU109" s="6">
        <v>0</v>
      </c>
      <c r="FV109" s="6" t="s">
        <v>223</v>
      </c>
      <c r="FW109" s="6" t="s">
        <v>223</v>
      </c>
      <c r="FX109" s="6" t="s">
        <v>258</v>
      </c>
      <c r="FY109" s="6" t="s">
        <v>22</v>
      </c>
      <c r="FZ109" s="6" t="s">
        <v>22</v>
      </c>
      <c r="GA109" s="6" t="s">
        <v>22</v>
      </c>
      <c r="GB109" s="6" t="s">
        <v>22</v>
      </c>
      <c r="GC109" s="6" t="s">
        <v>224</v>
      </c>
      <c r="GD109" s="6" t="s">
        <v>373</v>
      </c>
      <c r="GE109" s="6" t="s">
        <v>22</v>
      </c>
      <c r="GF109" s="6" t="s">
        <v>22</v>
      </c>
      <c r="GG109" s="6" t="s">
        <v>726</v>
      </c>
      <c r="GH109" s="6" t="s">
        <v>22</v>
      </c>
      <c r="GI109" s="6" t="s">
        <v>22</v>
      </c>
      <c r="GJ109" s="6" t="s">
        <v>22</v>
      </c>
      <c r="GK109" s="6" t="s">
        <v>22</v>
      </c>
      <c r="GL109" s="6" t="s">
        <v>22</v>
      </c>
      <c r="GM109" s="6" t="s">
        <v>223</v>
      </c>
      <c r="GN109" s="6" t="s">
        <v>719</v>
      </c>
      <c r="GO109" s="6" t="s">
        <v>22</v>
      </c>
      <c r="GP109" s="6" t="s">
        <v>228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1</v>
      </c>
      <c r="GW109" s="6">
        <v>0</v>
      </c>
      <c r="GX109" s="103" t="s">
        <v>270</v>
      </c>
    </row>
    <row r="110" spans="1:206">
      <c r="A110" s="102" t="s">
        <v>207</v>
      </c>
      <c r="B110" s="6">
        <v>109</v>
      </c>
      <c r="C110" s="6" t="s">
        <v>3846</v>
      </c>
      <c r="D110" s="6" t="s">
        <v>727</v>
      </c>
      <c r="E110" s="100">
        <v>44215</v>
      </c>
      <c r="F110" s="6" t="s">
        <v>3891</v>
      </c>
      <c r="G110" s="6">
        <v>0</v>
      </c>
      <c r="H110" s="6" t="s">
        <v>22</v>
      </c>
      <c r="I110" s="6" t="s">
        <v>22</v>
      </c>
      <c r="J110" s="6" t="s">
        <v>22</v>
      </c>
      <c r="K110" s="6" t="s">
        <v>22</v>
      </c>
      <c r="L110" s="6" t="s">
        <v>22</v>
      </c>
      <c r="M110" s="6" t="s">
        <v>22</v>
      </c>
      <c r="N110" s="6" t="s">
        <v>728</v>
      </c>
      <c r="O110" s="7">
        <v>42</v>
      </c>
      <c r="P110" s="6">
        <v>45.74</v>
      </c>
      <c r="Q110" s="6">
        <f t="shared" si="2"/>
        <v>42.762333333333331</v>
      </c>
      <c r="R110" s="6" t="s">
        <v>22</v>
      </c>
      <c r="S110" s="6" t="s">
        <v>729</v>
      </c>
      <c r="T110" s="6">
        <v>9</v>
      </c>
      <c r="U110" s="6">
        <v>28.71</v>
      </c>
      <c r="V110" s="6">
        <f t="shared" si="3"/>
        <v>9.4785000000000004</v>
      </c>
      <c r="W110" s="6" t="s">
        <v>41</v>
      </c>
      <c r="X110" s="6">
        <v>34</v>
      </c>
      <c r="Y110" s="6">
        <v>2</v>
      </c>
      <c r="Z110" s="101">
        <v>0.25</v>
      </c>
      <c r="AA110" s="101">
        <v>0.4145833333333333</v>
      </c>
      <c r="AB110" s="101">
        <v>0.5</v>
      </c>
      <c r="AC110" s="101">
        <f>(Tableau2[[#This Row],[heure_enq]]-Tableau2[[#This Row],[h_debut]])</f>
        <v>0.1645833333333333</v>
      </c>
      <c r="AD110" s="101">
        <f>Tableau2[[#This Row],[h_fin]]-Tableau2[[#This Row],[h_debut]]</f>
        <v>0.25</v>
      </c>
      <c r="AE110" s="101">
        <v>0.375</v>
      </c>
      <c r="AF110" s="101">
        <v>0.4375</v>
      </c>
      <c r="AG110" s="6" t="s">
        <v>22</v>
      </c>
      <c r="AH110" s="6" t="s">
        <v>242</v>
      </c>
      <c r="AI110" s="6">
        <v>0</v>
      </c>
      <c r="AJ110" s="6" t="s">
        <v>730</v>
      </c>
      <c r="AK110" s="6" t="s">
        <v>731</v>
      </c>
      <c r="AL110" s="6" t="s">
        <v>419</v>
      </c>
      <c r="AM110" s="6">
        <v>0</v>
      </c>
      <c r="AN110" s="6">
        <v>0</v>
      </c>
      <c r="AO110" s="6">
        <v>1</v>
      </c>
      <c r="AP110" s="6">
        <v>0</v>
      </c>
      <c r="AQ110" s="6" t="s">
        <v>22</v>
      </c>
      <c r="AR110" s="6" t="s">
        <v>22</v>
      </c>
      <c r="AS110" s="6" t="s">
        <v>22</v>
      </c>
      <c r="AT110" s="6">
        <v>1</v>
      </c>
      <c r="AU110" s="6">
        <v>1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1</v>
      </c>
      <c r="BB110" s="6">
        <v>0</v>
      </c>
      <c r="BC110" s="6">
        <v>0</v>
      </c>
      <c r="BD110" s="6">
        <v>1</v>
      </c>
      <c r="BE110" s="6">
        <v>1</v>
      </c>
      <c r="BF110" s="6">
        <v>1</v>
      </c>
      <c r="BG110" s="6">
        <v>1</v>
      </c>
      <c r="BH110" s="6">
        <v>1</v>
      </c>
      <c r="BI110" s="6">
        <v>1</v>
      </c>
      <c r="BJ110" s="6" t="s">
        <v>706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1</v>
      </c>
      <c r="BT110" s="6">
        <v>0</v>
      </c>
      <c r="BU110" s="6">
        <v>0</v>
      </c>
      <c r="BV110" s="6">
        <v>0</v>
      </c>
      <c r="BW110" s="6" t="s">
        <v>692</v>
      </c>
      <c r="BX110" s="6">
        <v>0</v>
      </c>
      <c r="BY110" s="6">
        <v>0</v>
      </c>
      <c r="BZ110" s="6">
        <v>0</v>
      </c>
      <c r="CA110" s="6">
        <v>1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1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 t="s">
        <v>22</v>
      </c>
      <c r="DB110" s="6" t="s">
        <v>218</v>
      </c>
      <c r="DC110" s="6" t="s">
        <v>219</v>
      </c>
      <c r="DD110" s="6">
        <v>45</v>
      </c>
      <c r="DE110" s="6" t="s">
        <v>220</v>
      </c>
      <c r="DF110" s="6" t="s">
        <v>601</v>
      </c>
      <c r="DG110" s="6" t="s">
        <v>222</v>
      </c>
      <c r="DH110" s="6" t="s">
        <v>22</v>
      </c>
      <c r="DI110" s="6" t="s">
        <v>707</v>
      </c>
      <c r="DJ110" s="6" t="s">
        <v>708</v>
      </c>
      <c r="DK110" s="6">
        <v>30</v>
      </c>
      <c r="DL110" s="6">
        <v>1</v>
      </c>
      <c r="DM110" s="6">
        <v>1</v>
      </c>
      <c r="DN110" s="6">
        <v>1</v>
      </c>
      <c r="DO110" s="6">
        <v>1</v>
      </c>
      <c r="DP110" s="6">
        <v>1</v>
      </c>
      <c r="DQ110" s="6">
        <v>1</v>
      </c>
      <c r="DR110" s="6">
        <v>1</v>
      </c>
      <c r="DS110" s="6">
        <v>1</v>
      </c>
      <c r="DT110" s="6">
        <v>1</v>
      </c>
      <c r="DU110" s="6">
        <v>1</v>
      </c>
      <c r="DV110" s="6">
        <v>1</v>
      </c>
      <c r="DW110" s="6">
        <v>1</v>
      </c>
      <c r="DX110" s="6">
        <v>0</v>
      </c>
      <c r="DY110" s="6">
        <v>1</v>
      </c>
      <c r="DZ110" s="6">
        <v>1</v>
      </c>
      <c r="EA110" s="6">
        <v>0</v>
      </c>
      <c r="EB110" s="6">
        <v>0</v>
      </c>
      <c r="EC110" s="6">
        <v>1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 t="s">
        <v>222</v>
      </c>
      <c r="EK110" s="6" t="s">
        <v>222</v>
      </c>
      <c r="EL110" s="6" t="s">
        <v>22</v>
      </c>
      <c r="EM110" s="6" t="s">
        <v>22</v>
      </c>
      <c r="EN110" s="6" t="s">
        <v>22</v>
      </c>
      <c r="EO110" s="6" t="s">
        <v>22</v>
      </c>
      <c r="EP110" s="6" t="s">
        <v>22</v>
      </c>
      <c r="EQ110" s="6" t="s">
        <v>22</v>
      </c>
      <c r="ER110" s="6" t="s">
        <v>22</v>
      </c>
      <c r="ES110" s="6" t="s">
        <v>22</v>
      </c>
      <c r="ET110" s="6" t="s">
        <v>22</v>
      </c>
      <c r="EU110" s="6" t="s">
        <v>22</v>
      </c>
      <c r="EV110" s="6" t="s">
        <v>22</v>
      </c>
      <c r="EW110" s="6" t="s">
        <v>22</v>
      </c>
      <c r="EX110" s="6" t="s">
        <v>22</v>
      </c>
      <c r="EY110" s="6" t="s">
        <v>22</v>
      </c>
      <c r="EZ110" s="6" t="s">
        <v>22</v>
      </c>
      <c r="FA110" s="6" t="s">
        <v>22</v>
      </c>
      <c r="FB110" s="6" t="s">
        <v>22</v>
      </c>
      <c r="FC110" s="6" t="s">
        <v>22</v>
      </c>
      <c r="FD110" s="6" t="s">
        <v>222</v>
      </c>
      <c r="FE110" s="6" t="s">
        <v>246</v>
      </c>
      <c r="FF110" s="6">
        <v>150</v>
      </c>
      <c r="FG110" s="6">
        <v>6.5</v>
      </c>
      <c r="FH110" s="6" t="s">
        <v>256</v>
      </c>
      <c r="FI110" s="6" t="s">
        <v>22</v>
      </c>
      <c r="FJ110" s="6" t="s">
        <v>732</v>
      </c>
      <c r="FK110" s="6">
        <v>1</v>
      </c>
      <c r="FL110" s="6">
        <v>1</v>
      </c>
      <c r="FM110" s="6">
        <v>1</v>
      </c>
      <c r="FN110" s="6">
        <v>1</v>
      </c>
      <c r="FO110" s="6">
        <v>0</v>
      </c>
      <c r="FP110" s="6">
        <v>0</v>
      </c>
      <c r="FQ110" s="6" t="s">
        <v>223</v>
      </c>
      <c r="FR110" s="6">
        <v>0</v>
      </c>
      <c r="FS110" s="6">
        <v>5</v>
      </c>
      <c r="FT110" s="6">
        <v>0</v>
      </c>
      <c r="FU110" s="6">
        <v>0</v>
      </c>
      <c r="FV110" s="6" t="s">
        <v>223</v>
      </c>
      <c r="FW110" s="6" t="s">
        <v>222</v>
      </c>
      <c r="FX110" s="6" t="s">
        <v>258</v>
      </c>
      <c r="FY110" s="6" t="s">
        <v>22</v>
      </c>
      <c r="FZ110" s="6" t="s">
        <v>22</v>
      </c>
      <c r="GA110" s="6" t="s">
        <v>22</v>
      </c>
      <c r="GB110" s="6" t="s">
        <v>22</v>
      </c>
      <c r="GC110" s="6" t="s">
        <v>269</v>
      </c>
      <c r="GD110" s="6" t="s">
        <v>373</v>
      </c>
      <c r="GE110" s="6" t="s">
        <v>22</v>
      </c>
      <c r="GF110" s="6" t="s">
        <v>22</v>
      </c>
      <c r="GG110" s="6" t="s">
        <v>387</v>
      </c>
      <c r="GH110" s="6" t="s">
        <v>706</v>
      </c>
      <c r="GI110" s="6" t="s">
        <v>22</v>
      </c>
      <c r="GJ110" s="6" t="s">
        <v>22</v>
      </c>
      <c r="GK110" s="6" t="s">
        <v>374</v>
      </c>
      <c r="GL110" s="6" t="s">
        <v>733</v>
      </c>
      <c r="GM110" s="6" t="s">
        <v>223</v>
      </c>
      <c r="GN110" s="6" t="s">
        <v>702</v>
      </c>
      <c r="GO110" s="6" t="s">
        <v>22</v>
      </c>
      <c r="GP110" s="6" t="s">
        <v>228</v>
      </c>
      <c r="GQ110" s="6">
        <v>0</v>
      </c>
      <c r="GR110" s="6">
        <v>1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103" t="s">
        <v>270</v>
      </c>
    </row>
    <row r="111" spans="1:206">
      <c r="A111" s="102" t="s">
        <v>207</v>
      </c>
      <c r="B111" s="6">
        <v>110</v>
      </c>
      <c r="C111" s="6" t="s">
        <v>3847</v>
      </c>
      <c r="D111" s="6" t="s">
        <v>734</v>
      </c>
      <c r="E111" s="100">
        <v>44216</v>
      </c>
      <c r="F111" s="6" t="s">
        <v>3891</v>
      </c>
      <c r="G111" s="6">
        <v>1</v>
      </c>
      <c r="H111" s="6" t="s">
        <v>22</v>
      </c>
      <c r="I111" s="6">
        <v>0</v>
      </c>
      <c r="J111" s="6" t="s">
        <v>410</v>
      </c>
      <c r="K111" s="6" t="s">
        <v>22</v>
      </c>
      <c r="L111" s="6" t="s">
        <v>22</v>
      </c>
      <c r="M111" s="6" t="s">
        <v>22</v>
      </c>
      <c r="N111" s="6" t="s">
        <v>735</v>
      </c>
      <c r="O111" s="7">
        <v>42</v>
      </c>
      <c r="P111" s="6">
        <v>42.93</v>
      </c>
      <c r="Q111" s="6">
        <f t="shared" si="2"/>
        <v>42.715499999999999</v>
      </c>
      <c r="R111" s="6" t="s">
        <v>22</v>
      </c>
      <c r="S111" s="6" t="s">
        <v>736</v>
      </c>
      <c r="T111" s="6">
        <v>9</v>
      </c>
      <c r="U111" s="6">
        <v>17.16</v>
      </c>
      <c r="V111" s="6">
        <f t="shared" si="3"/>
        <v>9.2859999999999996</v>
      </c>
      <c r="W111" s="6" t="s">
        <v>41</v>
      </c>
      <c r="X111" s="6">
        <v>36</v>
      </c>
      <c r="Y111" s="6">
        <v>2</v>
      </c>
      <c r="Z111" s="101">
        <v>0.29166666666666669</v>
      </c>
      <c r="AA111" s="101">
        <v>0.38194444444444442</v>
      </c>
      <c r="AB111" s="101">
        <v>0.5</v>
      </c>
      <c r="AC111" s="101">
        <f>(Tableau2[[#This Row],[heure_enq]]-Tableau2[[#This Row],[h_debut]])</f>
        <v>9.0277777777777735E-2</v>
      </c>
      <c r="AD111" s="101">
        <f>Tableau2[[#This Row],[h_fin]]-Tableau2[[#This Row],[h_debut]]</f>
        <v>0.20833333333333331</v>
      </c>
      <c r="AE111" s="101">
        <v>0.35416666666666669</v>
      </c>
      <c r="AF111" s="101">
        <v>0.5</v>
      </c>
      <c r="AG111" s="6" t="s">
        <v>22</v>
      </c>
      <c r="AH111" s="6" t="s">
        <v>242</v>
      </c>
      <c r="AI111" s="6">
        <v>0</v>
      </c>
      <c r="AJ111" s="6" t="s">
        <v>737</v>
      </c>
      <c r="AK111" s="6" t="s">
        <v>738</v>
      </c>
      <c r="AL111" s="6" t="s">
        <v>419</v>
      </c>
      <c r="AM111" s="6">
        <v>0</v>
      </c>
      <c r="AN111" s="6">
        <v>1</v>
      </c>
      <c r="AO111" s="6">
        <v>1</v>
      </c>
      <c r="AP111" s="6">
        <v>0</v>
      </c>
      <c r="AQ111" s="6" t="s">
        <v>22</v>
      </c>
      <c r="AR111" s="6" t="s">
        <v>22</v>
      </c>
      <c r="AS111" s="6" t="s">
        <v>22</v>
      </c>
      <c r="AT111" s="6">
        <v>1</v>
      </c>
      <c r="AU111" s="6">
        <v>1</v>
      </c>
      <c r="AV111" s="6">
        <v>1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1</v>
      </c>
      <c r="BE111" s="6">
        <v>1</v>
      </c>
      <c r="BF111" s="6">
        <v>1</v>
      </c>
      <c r="BG111" s="6">
        <v>1</v>
      </c>
      <c r="BH111" s="6">
        <v>1</v>
      </c>
      <c r="BI111" s="6">
        <v>1</v>
      </c>
      <c r="BJ111" s="6" t="s">
        <v>370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1</v>
      </c>
      <c r="BR111" s="6">
        <v>0</v>
      </c>
      <c r="BS111" s="6">
        <v>1</v>
      </c>
      <c r="BT111" s="6">
        <v>0</v>
      </c>
      <c r="BU111" s="6">
        <v>0</v>
      </c>
      <c r="BV111" s="6">
        <v>0</v>
      </c>
      <c r="BW111" s="6" t="s">
        <v>692</v>
      </c>
      <c r="BX111" s="6">
        <v>0</v>
      </c>
      <c r="BY111" s="6">
        <v>0</v>
      </c>
      <c r="BZ111" s="6">
        <v>0</v>
      </c>
      <c r="CA111" s="6">
        <v>1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1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1</v>
      </c>
      <c r="CZ111" s="6">
        <v>0</v>
      </c>
      <c r="DA111" s="6" t="s">
        <v>22</v>
      </c>
      <c r="DB111" s="6" t="s">
        <v>218</v>
      </c>
      <c r="DC111" s="6" t="s">
        <v>290</v>
      </c>
      <c r="DD111" s="6">
        <v>35</v>
      </c>
      <c r="DE111" s="6" t="s">
        <v>220</v>
      </c>
      <c r="DF111" s="6" t="s">
        <v>739</v>
      </c>
      <c r="DG111" s="6" t="s">
        <v>222</v>
      </c>
      <c r="DH111" s="6" t="s">
        <v>22</v>
      </c>
      <c r="DI111" s="6">
        <v>30</v>
      </c>
      <c r="DJ111" s="6">
        <v>5</v>
      </c>
      <c r="DK111" s="6">
        <v>40</v>
      </c>
      <c r="DL111" s="6">
        <v>1</v>
      </c>
      <c r="DM111" s="6">
        <v>1</v>
      </c>
      <c r="DN111" s="6">
        <v>1</v>
      </c>
      <c r="DO111" s="6">
        <v>1</v>
      </c>
      <c r="DP111" s="6">
        <v>1</v>
      </c>
      <c r="DQ111" s="6">
        <v>1</v>
      </c>
      <c r="DR111" s="6">
        <v>1</v>
      </c>
      <c r="DS111" s="6">
        <v>1</v>
      </c>
      <c r="DT111" s="6">
        <v>1</v>
      </c>
      <c r="DU111" s="6">
        <v>1</v>
      </c>
      <c r="DV111" s="6">
        <v>1</v>
      </c>
      <c r="DW111" s="6">
        <v>1</v>
      </c>
      <c r="DX111" s="6">
        <v>1</v>
      </c>
      <c r="DY111" s="6">
        <v>0</v>
      </c>
      <c r="DZ111" s="6">
        <v>0</v>
      </c>
      <c r="EA111" s="6">
        <v>0</v>
      </c>
      <c r="EB111" s="6">
        <v>0</v>
      </c>
      <c r="EC111" s="6">
        <v>1</v>
      </c>
      <c r="ED111" s="6">
        <v>0</v>
      </c>
      <c r="EE111" s="6">
        <v>1</v>
      </c>
      <c r="EF111" s="6">
        <v>0</v>
      </c>
      <c r="EG111" s="6">
        <v>0</v>
      </c>
      <c r="EH111" s="6">
        <v>0</v>
      </c>
      <c r="EI111" s="6">
        <v>0</v>
      </c>
      <c r="EJ111" s="6" t="s">
        <v>223</v>
      </c>
      <c r="EK111" s="6" t="s">
        <v>222</v>
      </c>
      <c r="EL111" s="6" t="s">
        <v>22</v>
      </c>
      <c r="EM111" s="6" t="s">
        <v>22</v>
      </c>
      <c r="EN111" s="6" t="s">
        <v>22</v>
      </c>
      <c r="EO111" s="6" t="s">
        <v>22</v>
      </c>
      <c r="EP111" s="6" t="s">
        <v>22</v>
      </c>
      <c r="EQ111" s="6" t="s">
        <v>22</v>
      </c>
      <c r="ER111" s="6" t="s">
        <v>22</v>
      </c>
      <c r="ES111" s="6" t="s">
        <v>22</v>
      </c>
      <c r="ET111" s="6" t="s">
        <v>22</v>
      </c>
      <c r="EU111" s="6" t="s">
        <v>22</v>
      </c>
      <c r="EV111" s="6" t="s">
        <v>22</v>
      </c>
      <c r="EW111" s="6" t="s">
        <v>22</v>
      </c>
      <c r="EX111" s="6" t="s">
        <v>22</v>
      </c>
      <c r="EY111" s="6" t="s">
        <v>22</v>
      </c>
      <c r="EZ111" s="6" t="s">
        <v>22</v>
      </c>
      <c r="FA111" s="6" t="s">
        <v>22</v>
      </c>
      <c r="FB111" s="6" t="s">
        <v>22</v>
      </c>
      <c r="FC111" s="6" t="s">
        <v>22</v>
      </c>
      <c r="FD111" s="6" t="s">
        <v>223</v>
      </c>
      <c r="FE111" s="6" t="s">
        <v>246</v>
      </c>
      <c r="FF111" s="6">
        <v>100</v>
      </c>
      <c r="FG111" s="6">
        <v>5</v>
      </c>
      <c r="FH111" s="6" t="s">
        <v>256</v>
      </c>
      <c r="FI111" s="6" t="s">
        <v>22</v>
      </c>
      <c r="FJ111" s="6" t="s">
        <v>214</v>
      </c>
      <c r="FK111" s="6">
        <v>1</v>
      </c>
      <c r="FL111" s="6">
        <v>1</v>
      </c>
      <c r="FM111" s="6">
        <v>1</v>
      </c>
      <c r="FN111" s="6">
        <v>0</v>
      </c>
      <c r="FO111" s="6">
        <v>0</v>
      </c>
      <c r="FP111" s="6">
        <v>0</v>
      </c>
      <c r="FQ111" s="6" t="s">
        <v>223</v>
      </c>
      <c r="FR111" s="6">
        <v>0</v>
      </c>
      <c r="FS111" s="6">
        <v>5</v>
      </c>
      <c r="FT111" s="6">
        <v>0</v>
      </c>
      <c r="FU111" s="6">
        <v>0</v>
      </c>
      <c r="FV111" s="6" t="s">
        <v>223</v>
      </c>
      <c r="FW111" s="6" t="s">
        <v>223</v>
      </c>
      <c r="FX111" s="6" t="s">
        <v>258</v>
      </c>
      <c r="FY111" s="6" t="s">
        <v>22</v>
      </c>
      <c r="FZ111" s="6" t="s">
        <v>22</v>
      </c>
      <c r="GA111" s="6" t="s">
        <v>22</v>
      </c>
      <c r="GB111" s="6" t="s">
        <v>22</v>
      </c>
      <c r="GC111" s="6" t="s">
        <v>269</v>
      </c>
      <c r="GD111" s="6" t="s">
        <v>259</v>
      </c>
      <c r="GE111" s="6" t="s">
        <v>22</v>
      </c>
      <c r="GF111" s="6" t="s">
        <v>22</v>
      </c>
      <c r="GG111" s="6" t="s">
        <v>387</v>
      </c>
      <c r="GH111" s="6" t="s">
        <v>740</v>
      </c>
      <c r="GI111" s="6" t="s">
        <v>22</v>
      </c>
      <c r="GJ111" s="6" t="s">
        <v>22</v>
      </c>
      <c r="GK111" s="6" t="s">
        <v>486</v>
      </c>
      <c r="GL111" s="6" t="s">
        <v>3710</v>
      </c>
      <c r="GM111" s="6" t="s">
        <v>222</v>
      </c>
      <c r="GN111" s="6" t="s">
        <v>22</v>
      </c>
      <c r="GO111" s="6" t="s">
        <v>22</v>
      </c>
      <c r="GP111" s="6" t="s">
        <v>261</v>
      </c>
      <c r="GQ111" s="6">
        <v>0</v>
      </c>
      <c r="GR111" s="6">
        <v>1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103" t="s">
        <v>270</v>
      </c>
    </row>
    <row r="112" spans="1:206">
      <c r="A112" s="102" t="s">
        <v>207</v>
      </c>
      <c r="B112" s="6">
        <v>111</v>
      </c>
      <c r="C112" s="6" t="s">
        <v>3848</v>
      </c>
      <c r="D112" s="6" t="s">
        <v>741</v>
      </c>
      <c r="E112" s="100">
        <v>44223</v>
      </c>
      <c r="F112" s="6" t="s">
        <v>3891</v>
      </c>
      <c r="G112" s="6">
        <v>1</v>
      </c>
      <c r="H112" s="6" t="s">
        <v>22</v>
      </c>
      <c r="I112" s="6">
        <v>0</v>
      </c>
      <c r="J112" s="6" t="s">
        <v>352</v>
      </c>
      <c r="K112" s="6" t="s">
        <v>22</v>
      </c>
      <c r="L112" s="6" t="s">
        <v>22</v>
      </c>
      <c r="M112" s="6" t="s">
        <v>22</v>
      </c>
      <c r="N112" s="6" t="s">
        <v>742</v>
      </c>
      <c r="O112" s="7">
        <v>42</v>
      </c>
      <c r="P112" s="6">
        <v>57.28</v>
      </c>
      <c r="Q112" s="6">
        <f t="shared" si="2"/>
        <v>42.954666666666668</v>
      </c>
      <c r="R112" s="6" t="s">
        <v>22</v>
      </c>
      <c r="S112" s="6" t="s">
        <v>743</v>
      </c>
      <c r="T112" s="6">
        <v>9</v>
      </c>
      <c r="U112" s="6">
        <v>19.96</v>
      </c>
      <c r="V112" s="6">
        <f t="shared" si="3"/>
        <v>9.3326666666666664</v>
      </c>
      <c r="W112" s="6" t="s">
        <v>41</v>
      </c>
      <c r="X112" s="6">
        <v>40</v>
      </c>
      <c r="Y112" s="6">
        <v>1</v>
      </c>
      <c r="Z112" s="101">
        <v>0.29166666666666669</v>
      </c>
      <c r="AA112" s="101">
        <v>0.43124999999999997</v>
      </c>
      <c r="AB112" s="101">
        <v>0.5</v>
      </c>
      <c r="AC112" s="101">
        <f>(Tableau2[[#This Row],[heure_enq]]-Tableau2[[#This Row],[h_debut]])</f>
        <v>0.13958333333333328</v>
      </c>
      <c r="AD112" s="101">
        <f>Tableau2[[#This Row],[h_fin]]-Tableau2[[#This Row],[h_debut]]</f>
        <v>0.20833333333333331</v>
      </c>
      <c r="AE112" s="101">
        <v>0.375</v>
      </c>
      <c r="AF112" s="101">
        <v>0.58333333333333337</v>
      </c>
      <c r="AG112" s="6" t="s">
        <v>22</v>
      </c>
      <c r="AH112" s="6" t="s">
        <v>242</v>
      </c>
      <c r="AI112" s="6">
        <v>0</v>
      </c>
      <c r="AJ112" s="6" t="s">
        <v>402</v>
      </c>
      <c r="AK112" s="6" t="s">
        <v>403</v>
      </c>
      <c r="AL112" s="6" t="s">
        <v>419</v>
      </c>
      <c r="AM112" s="6">
        <v>0</v>
      </c>
      <c r="AN112" s="6">
        <v>1</v>
      </c>
      <c r="AO112" s="6">
        <v>1</v>
      </c>
      <c r="AP112" s="6">
        <v>1</v>
      </c>
      <c r="AQ112" s="6" t="s">
        <v>22</v>
      </c>
      <c r="AR112" s="6" t="s">
        <v>22</v>
      </c>
      <c r="AS112" s="6" t="s">
        <v>22</v>
      </c>
      <c r="AT112" s="6">
        <v>1</v>
      </c>
      <c r="AU112" s="6">
        <v>1</v>
      </c>
      <c r="AV112" s="6">
        <v>1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1</v>
      </c>
      <c r="BD112" s="6">
        <v>1</v>
      </c>
      <c r="BE112" s="6">
        <v>1</v>
      </c>
      <c r="BF112" s="6">
        <v>1</v>
      </c>
      <c r="BG112" s="6">
        <v>1</v>
      </c>
      <c r="BH112" s="6">
        <v>1</v>
      </c>
      <c r="BI112" s="6">
        <v>1</v>
      </c>
      <c r="BJ112" s="6" t="s">
        <v>706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1</v>
      </c>
      <c r="BT112" s="6">
        <v>0</v>
      </c>
      <c r="BU112" s="6">
        <v>0</v>
      </c>
      <c r="BV112" s="6">
        <v>0</v>
      </c>
      <c r="BW112" s="6" t="s">
        <v>692</v>
      </c>
      <c r="BX112" s="6">
        <v>0</v>
      </c>
      <c r="BY112" s="6">
        <v>0</v>
      </c>
      <c r="BZ112" s="6">
        <v>0</v>
      </c>
      <c r="CA112" s="6">
        <v>1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1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 t="s">
        <v>3693</v>
      </c>
      <c r="DB112" s="6" t="s">
        <v>218</v>
      </c>
      <c r="DC112" s="6" t="s">
        <v>290</v>
      </c>
      <c r="DD112" s="6">
        <v>35</v>
      </c>
      <c r="DE112" s="6" t="s">
        <v>220</v>
      </c>
      <c r="DF112" s="6" t="s">
        <v>744</v>
      </c>
      <c r="DG112" s="6" t="s">
        <v>222</v>
      </c>
      <c r="DH112" s="6" t="s">
        <v>22</v>
      </c>
      <c r="DI112" s="6" t="s">
        <v>707</v>
      </c>
      <c r="DJ112" s="6" t="s">
        <v>708</v>
      </c>
      <c r="DK112" s="6">
        <v>40</v>
      </c>
      <c r="DL112" s="6">
        <v>1</v>
      </c>
      <c r="DM112" s="6">
        <v>1</v>
      </c>
      <c r="DN112" s="6">
        <v>1</v>
      </c>
      <c r="DO112" s="6">
        <v>1</v>
      </c>
      <c r="DP112" s="6">
        <v>1</v>
      </c>
      <c r="DQ112" s="6">
        <v>1</v>
      </c>
      <c r="DR112" s="6">
        <v>0</v>
      </c>
      <c r="DS112" s="6">
        <v>0</v>
      </c>
      <c r="DT112" s="6">
        <v>0</v>
      </c>
      <c r="DU112" s="6">
        <v>1</v>
      </c>
      <c r="DV112" s="6">
        <v>1</v>
      </c>
      <c r="DW112" s="6">
        <v>1</v>
      </c>
      <c r="DX112" s="6">
        <v>0</v>
      </c>
      <c r="DY112" s="6">
        <v>0</v>
      </c>
      <c r="DZ112" s="6">
        <v>1</v>
      </c>
      <c r="EA112" s="6">
        <v>0</v>
      </c>
      <c r="EB112" s="6">
        <v>0</v>
      </c>
      <c r="EC112" s="6">
        <v>1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 t="s">
        <v>223</v>
      </c>
      <c r="EK112" s="6" t="s">
        <v>222</v>
      </c>
      <c r="EL112" s="6" t="s">
        <v>22</v>
      </c>
      <c r="EM112" s="6" t="s">
        <v>22</v>
      </c>
      <c r="EN112" s="6" t="s">
        <v>22</v>
      </c>
      <c r="EO112" s="6" t="s">
        <v>22</v>
      </c>
      <c r="EP112" s="6" t="s">
        <v>22</v>
      </c>
      <c r="EQ112" s="6" t="s">
        <v>22</v>
      </c>
      <c r="ER112" s="6" t="s">
        <v>22</v>
      </c>
      <c r="ES112" s="6" t="s">
        <v>22</v>
      </c>
      <c r="ET112" s="6" t="s">
        <v>22</v>
      </c>
      <c r="EU112" s="6" t="s">
        <v>22</v>
      </c>
      <c r="EV112" s="6" t="s">
        <v>22</v>
      </c>
      <c r="EW112" s="6" t="s">
        <v>22</v>
      </c>
      <c r="EX112" s="6" t="s">
        <v>22</v>
      </c>
      <c r="EY112" s="6" t="s">
        <v>22</v>
      </c>
      <c r="EZ112" s="6" t="s">
        <v>22</v>
      </c>
      <c r="FA112" s="6" t="s">
        <v>22</v>
      </c>
      <c r="FB112" s="6" t="s">
        <v>22</v>
      </c>
      <c r="FC112" s="6" t="s">
        <v>22</v>
      </c>
      <c r="FD112" s="6" t="s">
        <v>223</v>
      </c>
      <c r="FE112" s="6" t="s">
        <v>246</v>
      </c>
      <c r="FF112" s="6">
        <v>250</v>
      </c>
      <c r="FG112" s="6">
        <v>7.5</v>
      </c>
      <c r="FH112" s="6" t="s">
        <v>256</v>
      </c>
      <c r="FI112" s="6" t="s">
        <v>22</v>
      </c>
      <c r="FJ112" s="6" t="s">
        <v>214</v>
      </c>
      <c r="FK112" s="6">
        <v>1</v>
      </c>
      <c r="FL112" s="6">
        <v>1</v>
      </c>
      <c r="FM112" s="6">
        <v>1</v>
      </c>
      <c r="FN112" s="6">
        <v>0</v>
      </c>
      <c r="FO112" s="6">
        <v>0</v>
      </c>
      <c r="FP112" s="6">
        <v>0</v>
      </c>
      <c r="FQ112" s="6" t="s">
        <v>223</v>
      </c>
      <c r="FR112" s="6">
        <v>0</v>
      </c>
      <c r="FS112" s="6">
        <v>5</v>
      </c>
      <c r="FT112" s="6">
        <v>0</v>
      </c>
      <c r="FU112" s="6">
        <v>0</v>
      </c>
      <c r="FV112" s="6" t="s">
        <v>223</v>
      </c>
      <c r="FW112" s="6" t="s">
        <v>223</v>
      </c>
      <c r="FX112" s="6" t="s">
        <v>258</v>
      </c>
      <c r="FY112" s="6" t="s">
        <v>22</v>
      </c>
      <c r="FZ112" s="6" t="s">
        <v>22</v>
      </c>
      <c r="GA112" s="6" t="s">
        <v>22</v>
      </c>
      <c r="GB112" s="6" t="s">
        <v>22</v>
      </c>
      <c r="GC112" s="6" t="s">
        <v>269</v>
      </c>
      <c r="GD112" s="6" t="s">
        <v>259</v>
      </c>
      <c r="GE112" s="6" t="s">
        <v>22</v>
      </c>
      <c r="GF112" s="6" t="s">
        <v>22</v>
      </c>
      <c r="GG112" s="6" t="s">
        <v>726</v>
      </c>
      <c r="GH112" s="6" t="s">
        <v>745</v>
      </c>
      <c r="GI112" s="6" t="s">
        <v>22</v>
      </c>
      <c r="GJ112" s="6" t="s">
        <v>22</v>
      </c>
      <c r="GK112" s="6" t="s">
        <v>22</v>
      </c>
      <c r="GL112" s="6" t="s">
        <v>22</v>
      </c>
      <c r="GM112" s="6" t="s">
        <v>222</v>
      </c>
      <c r="GN112" s="6" t="s">
        <v>22</v>
      </c>
      <c r="GO112" s="6" t="s">
        <v>22</v>
      </c>
      <c r="GP112" s="6" t="s">
        <v>228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1</v>
      </c>
      <c r="GW112" s="6">
        <v>0</v>
      </c>
      <c r="GX112" s="103" t="s">
        <v>270</v>
      </c>
    </row>
    <row r="113" spans="1:206">
      <c r="A113" s="102" t="s">
        <v>207</v>
      </c>
      <c r="B113" s="6">
        <v>112</v>
      </c>
      <c r="C113" s="6" t="s">
        <v>3849</v>
      </c>
      <c r="D113" s="6" t="s">
        <v>746</v>
      </c>
      <c r="E113" s="100">
        <v>44229</v>
      </c>
      <c r="F113" s="6" t="s">
        <v>3891</v>
      </c>
      <c r="G113" s="6">
        <v>0</v>
      </c>
      <c r="H113" s="6" t="s">
        <v>22</v>
      </c>
      <c r="I113" s="6" t="s">
        <v>22</v>
      </c>
      <c r="J113" s="6" t="s">
        <v>22</v>
      </c>
      <c r="K113" s="6" t="s">
        <v>22</v>
      </c>
      <c r="L113" s="6" t="s">
        <v>22</v>
      </c>
      <c r="M113" s="6" t="s">
        <v>22</v>
      </c>
      <c r="N113" s="6" t="s">
        <v>747</v>
      </c>
      <c r="O113" s="7">
        <v>42</v>
      </c>
      <c r="P113" s="6">
        <v>42.04</v>
      </c>
      <c r="Q113" s="6">
        <f t="shared" si="2"/>
        <v>42.700666666666663</v>
      </c>
      <c r="R113" s="6" t="s">
        <v>22</v>
      </c>
      <c r="S113" s="6" t="s">
        <v>748</v>
      </c>
      <c r="T113" s="6">
        <v>9</v>
      </c>
      <c r="U113" s="6">
        <v>17.43</v>
      </c>
      <c r="V113" s="6">
        <f t="shared" si="3"/>
        <v>9.2904999999999998</v>
      </c>
      <c r="W113" s="6" t="s">
        <v>41</v>
      </c>
      <c r="X113" s="6">
        <v>29</v>
      </c>
      <c r="Y113" s="6">
        <v>2</v>
      </c>
      <c r="Z113" s="101">
        <v>0.39583333333333331</v>
      </c>
      <c r="AA113" s="101">
        <v>0.4375</v>
      </c>
      <c r="AB113" s="101">
        <v>0.625</v>
      </c>
      <c r="AC113" s="101">
        <f>(Tableau2[[#This Row],[heure_enq]]-Tableau2[[#This Row],[h_debut]])</f>
        <v>4.1666666666666685E-2</v>
      </c>
      <c r="AD113" s="101">
        <f>Tableau2[[#This Row],[h_fin]]-Tableau2[[#This Row],[h_debut]]</f>
        <v>0.22916666666666669</v>
      </c>
      <c r="AE113" s="101">
        <v>0.35416666666666669</v>
      </c>
      <c r="AF113" s="101">
        <v>0.58333333333333337</v>
      </c>
      <c r="AG113" s="6" t="s">
        <v>22</v>
      </c>
      <c r="AH113" s="6" t="s">
        <v>242</v>
      </c>
      <c r="AI113" s="6">
        <v>0</v>
      </c>
      <c r="AJ113" s="6" t="s">
        <v>2648</v>
      </c>
      <c r="AK113" s="6" t="s">
        <v>749</v>
      </c>
      <c r="AL113" s="6" t="s">
        <v>419</v>
      </c>
      <c r="AM113" s="6">
        <v>0</v>
      </c>
      <c r="AN113" s="6">
        <v>0</v>
      </c>
      <c r="AO113" s="6">
        <v>1</v>
      </c>
      <c r="AP113" s="6">
        <v>1</v>
      </c>
      <c r="AQ113" s="6" t="s">
        <v>22</v>
      </c>
      <c r="AR113" s="6" t="s">
        <v>22</v>
      </c>
      <c r="AS113" s="6" t="s">
        <v>22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1</v>
      </c>
      <c r="BG113" s="6">
        <v>1</v>
      </c>
      <c r="BH113" s="6">
        <v>1</v>
      </c>
      <c r="BI113" s="6">
        <v>1</v>
      </c>
      <c r="BJ113" s="6" t="s">
        <v>750</v>
      </c>
      <c r="BK113" s="6">
        <v>0</v>
      </c>
      <c r="BL113" s="6">
        <v>1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 t="s">
        <v>217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1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 t="s">
        <v>548</v>
      </c>
      <c r="DB113" s="6" t="s">
        <v>218</v>
      </c>
      <c r="DC113" s="6" t="s">
        <v>243</v>
      </c>
      <c r="DD113" s="6">
        <v>50</v>
      </c>
      <c r="DE113" s="6" t="s">
        <v>244</v>
      </c>
      <c r="DF113" s="6" t="s">
        <v>245</v>
      </c>
      <c r="DG113" s="6" t="s">
        <v>222</v>
      </c>
      <c r="DH113" s="6" t="s">
        <v>22</v>
      </c>
      <c r="DI113" s="6" t="s">
        <v>708</v>
      </c>
      <c r="DJ113" s="6" t="s">
        <v>708</v>
      </c>
      <c r="DK113" s="6">
        <v>30</v>
      </c>
      <c r="DL113" s="6">
        <v>1</v>
      </c>
      <c r="DM113" s="6">
        <v>1</v>
      </c>
      <c r="DN113" s="6">
        <v>1</v>
      </c>
      <c r="DO113" s="6">
        <v>1</v>
      </c>
      <c r="DP113" s="6">
        <v>1</v>
      </c>
      <c r="DQ113" s="6">
        <v>1</v>
      </c>
      <c r="DR113" s="6">
        <v>1</v>
      </c>
      <c r="DS113" s="6">
        <v>1</v>
      </c>
      <c r="DT113" s="6">
        <v>1</v>
      </c>
      <c r="DU113" s="6">
        <v>1</v>
      </c>
      <c r="DV113" s="6">
        <v>1</v>
      </c>
      <c r="DW113" s="6">
        <v>1</v>
      </c>
      <c r="DX113" s="6">
        <v>1</v>
      </c>
      <c r="DY113" s="6">
        <v>0</v>
      </c>
      <c r="DZ113" s="6">
        <v>0</v>
      </c>
      <c r="EA113" s="6">
        <v>0</v>
      </c>
      <c r="EB113" s="6">
        <v>0</v>
      </c>
      <c r="EC113" s="6">
        <v>1</v>
      </c>
      <c r="ED113" s="6">
        <v>0</v>
      </c>
      <c r="EE113" s="6">
        <v>1</v>
      </c>
      <c r="EF113" s="6">
        <v>0</v>
      </c>
      <c r="EG113" s="6">
        <v>1</v>
      </c>
      <c r="EH113" s="6">
        <v>0</v>
      </c>
      <c r="EI113" s="6">
        <v>0</v>
      </c>
      <c r="EJ113" s="6" t="s">
        <v>222</v>
      </c>
      <c r="EK113" s="6" t="s">
        <v>222</v>
      </c>
      <c r="EL113" s="6" t="s">
        <v>22</v>
      </c>
      <c r="EM113" s="6" t="s">
        <v>22</v>
      </c>
      <c r="EN113" s="6" t="s">
        <v>22</v>
      </c>
      <c r="EO113" s="6" t="s">
        <v>22</v>
      </c>
      <c r="EP113" s="6" t="s">
        <v>22</v>
      </c>
      <c r="EQ113" s="6" t="s">
        <v>22</v>
      </c>
      <c r="ER113" s="6" t="s">
        <v>22</v>
      </c>
      <c r="ES113" s="6" t="s">
        <v>22</v>
      </c>
      <c r="ET113" s="6" t="s">
        <v>22</v>
      </c>
      <c r="EU113" s="6" t="s">
        <v>22</v>
      </c>
      <c r="EV113" s="6" t="s">
        <v>22</v>
      </c>
      <c r="EW113" s="6" t="s">
        <v>22</v>
      </c>
      <c r="EX113" s="6" t="s">
        <v>22</v>
      </c>
      <c r="EY113" s="6" t="s">
        <v>22</v>
      </c>
      <c r="EZ113" s="6" t="s">
        <v>22</v>
      </c>
      <c r="FA113" s="6" t="s">
        <v>22</v>
      </c>
      <c r="FB113" s="6" t="s">
        <v>22</v>
      </c>
      <c r="FC113" s="6" t="s">
        <v>22</v>
      </c>
      <c r="FD113" s="6" t="s">
        <v>223</v>
      </c>
      <c r="FE113" s="6" t="s">
        <v>246</v>
      </c>
      <c r="FF113" s="6">
        <v>30</v>
      </c>
      <c r="FG113" s="6">
        <v>4.8</v>
      </c>
      <c r="FH113" s="6" t="s">
        <v>256</v>
      </c>
      <c r="FI113" s="6" t="s">
        <v>22</v>
      </c>
      <c r="FJ113" s="6" t="s">
        <v>214</v>
      </c>
      <c r="FK113" s="6">
        <v>0</v>
      </c>
      <c r="FL113" s="6">
        <v>1</v>
      </c>
      <c r="FM113" s="6">
        <v>0</v>
      </c>
      <c r="FN113" s="6">
        <v>0</v>
      </c>
      <c r="FO113" s="6">
        <v>0</v>
      </c>
      <c r="FP113" s="6">
        <v>0</v>
      </c>
      <c r="FQ113" s="6" t="s">
        <v>223</v>
      </c>
      <c r="FR113" s="6">
        <v>0</v>
      </c>
      <c r="FS113" s="6">
        <v>3</v>
      </c>
      <c r="FT113" s="6">
        <v>0</v>
      </c>
      <c r="FU113" s="6">
        <v>0</v>
      </c>
      <c r="FV113" s="6" t="s">
        <v>222</v>
      </c>
      <c r="FW113" s="6" t="s">
        <v>223</v>
      </c>
      <c r="FX113" s="6" t="s">
        <v>269</v>
      </c>
      <c r="FY113" s="6" t="s">
        <v>22</v>
      </c>
      <c r="FZ113" s="6" t="s">
        <v>22</v>
      </c>
      <c r="GA113" s="6" t="s">
        <v>22</v>
      </c>
      <c r="GB113" s="6" t="s">
        <v>22</v>
      </c>
      <c r="GC113" s="6" t="s">
        <v>269</v>
      </c>
      <c r="GD113" s="6" t="s">
        <v>259</v>
      </c>
      <c r="GE113" s="6" t="s">
        <v>22</v>
      </c>
      <c r="GF113" s="6" t="s">
        <v>22</v>
      </c>
      <c r="GG113" s="6" t="s">
        <v>387</v>
      </c>
      <c r="GH113" s="6" t="s">
        <v>235</v>
      </c>
      <c r="GI113" s="6" t="s">
        <v>22</v>
      </c>
      <c r="GJ113" s="6" t="s">
        <v>22</v>
      </c>
      <c r="GK113" s="6" t="s">
        <v>22</v>
      </c>
      <c r="GL113" s="6" t="s">
        <v>22</v>
      </c>
      <c r="GM113" s="6" t="s">
        <v>222</v>
      </c>
      <c r="GN113" s="6" t="s">
        <v>22</v>
      </c>
      <c r="GO113" s="6" t="s">
        <v>22</v>
      </c>
      <c r="GP113" s="6" t="s">
        <v>228</v>
      </c>
      <c r="GQ113" s="6">
        <v>0</v>
      </c>
      <c r="GR113" s="6">
        <v>1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103" t="s">
        <v>270</v>
      </c>
    </row>
    <row r="114" spans="1:206">
      <c r="A114" s="102" t="s">
        <v>207</v>
      </c>
      <c r="B114" s="6">
        <v>113</v>
      </c>
      <c r="C114" s="6" t="s">
        <v>3850</v>
      </c>
      <c r="D114" s="6" t="s">
        <v>751</v>
      </c>
      <c r="E114" s="100">
        <v>44230</v>
      </c>
      <c r="F114" s="6" t="s">
        <v>3891</v>
      </c>
      <c r="G114" s="6">
        <v>1</v>
      </c>
      <c r="H114" s="6" t="s">
        <v>22</v>
      </c>
      <c r="I114" s="6" t="s">
        <v>22</v>
      </c>
      <c r="J114" s="6" t="s">
        <v>22</v>
      </c>
      <c r="K114" s="6" t="s">
        <v>22</v>
      </c>
      <c r="L114" s="6" t="s">
        <v>22</v>
      </c>
      <c r="M114" s="6" t="s">
        <v>22</v>
      </c>
      <c r="N114" s="6" t="s">
        <v>752</v>
      </c>
      <c r="O114" s="7">
        <v>42</v>
      </c>
      <c r="P114" s="6">
        <v>48.16</v>
      </c>
      <c r="Q114" s="6">
        <f t="shared" si="2"/>
        <v>42.802666666666667</v>
      </c>
      <c r="R114" s="6" t="s">
        <v>22</v>
      </c>
      <c r="S114" s="6" t="s">
        <v>753</v>
      </c>
      <c r="T114" s="6">
        <v>9</v>
      </c>
      <c r="U114" s="6">
        <v>19.864999999999998</v>
      </c>
      <c r="V114" s="6">
        <f t="shared" si="3"/>
        <v>9.3310833333333338</v>
      </c>
      <c r="W114" s="6" t="s">
        <v>41</v>
      </c>
      <c r="X114" s="6">
        <v>40</v>
      </c>
      <c r="Y114" s="6">
        <v>1</v>
      </c>
      <c r="Z114" s="101">
        <v>0.4375</v>
      </c>
      <c r="AA114" s="101">
        <v>0.49305555555555558</v>
      </c>
      <c r="AB114" s="101">
        <v>0.5</v>
      </c>
      <c r="AC114" s="101">
        <f>(Tableau2[[#This Row],[heure_enq]]-Tableau2[[#This Row],[h_debut]])</f>
        <v>5.555555555555558E-2</v>
      </c>
      <c r="AD114" s="101">
        <f>Tableau2[[#This Row],[h_fin]]-Tableau2[[#This Row],[h_debut]]</f>
        <v>6.25E-2</v>
      </c>
      <c r="AE114" s="101">
        <v>0.3125</v>
      </c>
      <c r="AF114" s="101">
        <v>0.58333333333333337</v>
      </c>
      <c r="AG114" s="6" t="s">
        <v>22</v>
      </c>
      <c r="AH114" s="6" t="s">
        <v>242</v>
      </c>
      <c r="AI114" s="6">
        <v>0</v>
      </c>
      <c r="AJ114" s="6" t="s">
        <v>754</v>
      </c>
      <c r="AK114" s="6" t="s">
        <v>755</v>
      </c>
      <c r="AL114" s="6" t="s">
        <v>419</v>
      </c>
      <c r="AM114" s="6">
        <v>0</v>
      </c>
      <c r="AN114" s="6">
        <v>1</v>
      </c>
      <c r="AO114" s="6">
        <v>1</v>
      </c>
      <c r="AP114" s="6">
        <v>1</v>
      </c>
      <c r="AQ114" s="6" t="s">
        <v>22</v>
      </c>
      <c r="AR114" s="6" t="s">
        <v>22</v>
      </c>
      <c r="AS114" s="6" t="s">
        <v>22</v>
      </c>
      <c r="AT114" s="6">
        <v>0</v>
      </c>
      <c r="AU114" s="6">
        <v>0</v>
      </c>
      <c r="AV114" s="6">
        <v>1</v>
      </c>
      <c r="AW114" s="6">
        <v>1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1</v>
      </c>
      <c r="BI114" s="6">
        <v>1</v>
      </c>
      <c r="BJ114" s="6" t="s">
        <v>435</v>
      </c>
      <c r="BK114" s="6">
        <v>0</v>
      </c>
      <c r="BL114" s="6">
        <v>1</v>
      </c>
      <c r="BM114" s="6">
        <v>1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 t="s">
        <v>217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1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 t="s">
        <v>756</v>
      </c>
      <c r="DB114" s="6" t="s">
        <v>218</v>
      </c>
      <c r="DC114" s="6" t="s">
        <v>219</v>
      </c>
      <c r="DD114" s="6">
        <v>45</v>
      </c>
      <c r="DE114" s="6" t="s">
        <v>220</v>
      </c>
      <c r="DF114" s="6" t="s">
        <v>757</v>
      </c>
      <c r="DG114" s="6" t="s">
        <v>222</v>
      </c>
      <c r="DH114" s="6" t="s">
        <v>22</v>
      </c>
      <c r="DI114" s="6" t="s">
        <v>708</v>
      </c>
      <c r="DJ114" s="6" t="s">
        <v>708</v>
      </c>
      <c r="DK114" s="6">
        <v>40</v>
      </c>
      <c r="DL114" s="6">
        <v>1</v>
      </c>
      <c r="DM114" s="6">
        <v>1</v>
      </c>
      <c r="DN114" s="6">
        <v>1</v>
      </c>
      <c r="DO114" s="6">
        <v>1</v>
      </c>
      <c r="DP114" s="6">
        <v>1</v>
      </c>
      <c r="DQ114" s="6">
        <v>1</v>
      </c>
      <c r="DR114" s="6">
        <v>1</v>
      </c>
      <c r="DS114" s="6">
        <v>1</v>
      </c>
      <c r="DT114" s="6">
        <v>1</v>
      </c>
      <c r="DU114" s="6">
        <v>1</v>
      </c>
      <c r="DV114" s="6">
        <v>1</v>
      </c>
      <c r="DW114" s="6">
        <v>1</v>
      </c>
      <c r="DX114" s="6">
        <v>1</v>
      </c>
      <c r="DY114" s="6">
        <v>0</v>
      </c>
      <c r="DZ114" s="6">
        <v>0</v>
      </c>
      <c r="EA114" s="6">
        <v>0</v>
      </c>
      <c r="EB114" s="6">
        <v>0</v>
      </c>
      <c r="EC114" s="6">
        <v>1</v>
      </c>
      <c r="ED114" s="6">
        <v>0</v>
      </c>
      <c r="EE114" s="6">
        <v>0</v>
      </c>
      <c r="EF114" s="6">
        <v>0</v>
      </c>
      <c r="EG114" s="6">
        <v>1</v>
      </c>
      <c r="EH114" s="6">
        <v>0</v>
      </c>
      <c r="EI114" s="6">
        <v>0</v>
      </c>
      <c r="EJ114" s="6" t="s">
        <v>222</v>
      </c>
      <c r="EK114" s="6" t="s">
        <v>222</v>
      </c>
      <c r="EL114" s="6" t="s">
        <v>22</v>
      </c>
      <c r="EM114" s="6" t="s">
        <v>22</v>
      </c>
      <c r="EN114" s="6" t="s">
        <v>22</v>
      </c>
      <c r="EO114" s="6" t="s">
        <v>22</v>
      </c>
      <c r="EP114" s="6" t="s">
        <v>22</v>
      </c>
      <c r="EQ114" s="6" t="s">
        <v>22</v>
      </c>
      <c r="ER114" s="6" t="s">
        <v>22</v>
      </c>
      <c r="ES114" s="6" t="s">
        <v>22</v>
      </c>
      <c r="ET114" s="6" t="s">
        <v>22</v>
      </c>
      <c r="EU114" s="6" t="s">
        <v>22</v>
      </c>
      <c r="EV114" s="6" t="s">
        <v>22</v>
      </c>
      <c r="EW114" s="6" t="s">
        <v>22</v>
      </c>
      <c r="EX114" s="6" t="s">
        <v>22</v>
      </c>
      <c r="EY114" s="6" t="s">
        <v>22</v>
      </c>
      <c r="EZ114" s="6" t="s">
        <v>22</v>
      </c>
      <c r="FA114" s="6" t="s">
        <v>22</v>
      </c>
      <c r="FB114" s="6" t="s">
        <v>22</v>
      </c>
      <c r="FC114" s="6" t="s">
        <v>22</v>
      </c>
      <c r="FD114" s="6" t="s">
        <v>223</v>
      </c>
      <c r="FE114" s="6" t="s">
        <v>255</v>
      </c>
      <c r="FF114" s="6">
        <v>300</v>
      </c>
      <c r="FG114" s="6">
        <v>9.3000000000000007</v>
      </c>
      <c r="FH114" s="6" t="s">
        <v>256</v>
      </c>
      <c r="FI114" s="6" t="s">
        <v>22</v>
      </c>
      <c r="FJ114" s="6" t="s">
        <v>214</v>
      </c>
      <c r="FK114" s="6">
        <v>1</v>
      </c>
      <c r="FL114" s="6">
        <v>1</v>
      </c>
      <c r="FM114" s="6">
        <v>0</v>
      </c>
      <c r="FN114" s="6">
        <v>1</v>
      </c>
      <c r="FO114" s="6">
        <v>0</v>
      </c>
      <c r="FP114" s="6">
        <v>0</v>
      </c>
      <c r="FQ114" s="6" t="s">
        <v>222</v>
      </c>
      <c r="FR114" s="6">
        <v>0</v>
      </c>
      <c r="FS114" s="6">
        <v>4</v>
      </c>
      <c r="FT114" s="6">
        <v>0</v>
      </c>
      <c r="FU114" s="6">
        <v>0</v>
      </c>
      <c r="FV114" s="6" t="s">
        <v>223</v>
      </c>
      <c r="FW114" s="6" t="s">
        <v>223</v>
      </c>
      <c r="FX114" s="6" t="s">
        <v>269</v>
      </c>
      <c r="FY114" s="6" t="s">
        <v>22</v>
      </c>
      <c r="FZ114" s="6" t="s">
        <v>22</v>
      </c>
      <c r="GA114" s="6" t="s">
        <v>22</v>
      </c>
      <c r="GB114" s="6" t="s">
        <v>22</v>
      </c>
      <c r="GC114" s="6" t="s">
        <v>258</v>
      </c>
      <c r="GD114" s="6" t="s">
        <v>226</v>
      </c>
      <c r="GE114" s="6" t="s">
        <v>22</v>
      </c>
      <c r="GF114" s="6" t="s">
        <v>22</v>
      </c>
      <c r="GG114" s="6" t="s">
        <v>260</v>
      </c>
      <c r="GH114" s="6" t="s">
        <v>235</v>
      </c>
      <c r="GI114" s="6" t="s">
        <v>22</v>
      </c>
      <c r="GJ114" s="6" t="s">
        <v>22</v>
      </c>
      <c r="GK114" s="6" t="s">
        <v>22</v>
      </c>
      <c r="GL114" s="6" t="s">
        <v>22</v>
      </c>
      <c r="GM114" s="6" t="s">
        <v>222</v>
      </c>
      <c r="GN114" s="6" t="s">
        <v>22</v>
      </c>
      <c r="GO114" s="6" t="s">
        <v>22</v>
      </c>
      <c r="GP114" s="6" t="s">
        <v>228</v>
      </c>
      <c r="GQ114" s="6">
        <v>1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103" t="s">
        <v>270</v>
      </c>
    </row>
    <row r="115" spans="1:206">
      <c r="A115" s="102" t="s">
        <v>207</v>
      </c>
      <c r="B115" s="6">
        <v>114</v>
      </c>
      <c r="C115" s="6" t="s">
        <v>3850</v>
      </c>
      <c r="D115" s="6" t="s">
        <v>758</v>
      </c>
      <c r="E115" s="100">
        <v>44230</v>
      </c>
      <c r="F115" s="6" t="s">
        <v>3891</v>
      </c>
      <c r="G115" s="6">
        <v>1</v>
      </c>
      <c r="H115" s="6" t="s">
        <v>22</v>
      </c>
      <c r="I115" s="6" t="s">
        <v>22</v>
      </c>
      <c r="J115" s="6" t="s">
        <v>22</v>
      </c>
      <c r="K115" s="6" t="s">
        <v>22</v>
      </c>
      <c r="L115" s="6" t="s">
        <v>22</v>
      </c>
      <c r="M115" s="6" t="s">
        <v>22</v>
      </c>
      <c r="N115" s="6" t="s">
        <v>759</v>
      </c>
      <c r="O115" s="7">
        <v>42</v>
      </c>
      <c r="P115" s="6">
        <v>43.854999999999997</v>
      </c>
      <c r="Q115" s="6">
        <f t="shared" si="2"/>
        <v>42.730916666666666</v>
      </c>
      <c r="R115" s="6" t="s">
        <v>22</v>
      </c>
      <c r="S115" s="6" t="s">
        <v>760</v>
      </c>
      <c r="T115" s="6">
        <v>9</v>
      </c>
      <c r="U115" s="6">
        <v>18.943999999999999</v>
      </c>
      <c r="V115" s="6">
        <f t="shared" si="3"/>
        <v>9.3157333333333341</v>
      </c>
      <c r="W115" s="6" t="s">
        <v>41</v>
      </c>
      <c r="X115" s="6">
        <v>80</v>
      </c>
      <c r="Y115" s="6">
        <v>1</v>
      </c>
      <c r="Z115" s="101">
        <v>0.29166666666666669</v>
      </c>
      <c r="AA115" s="101">
        <v>0.49791666666666662</v>
      </c>
      <c r="AB115" s="101">
        <v>0.58333333333333337</v>
      </c>
      <c r="AC115" s="101">
        <f>(Tableau2[[#This Row],[heure_enq]]-Tableau2[[#This Row],[h_debut]])</f>
        <v>0.20624999999999993</v>
      </c>
      <c r="AD115" s="101">
        <f>Tableau2[[#This Row],[h_fin]]-Tableau2[[#This Row],[h_debut]]</f>
        <v>0.29166666666666669</v>
      </c>
      <c r="AE115" s="101">
        <v>0.3125</v>
      </c>
      <c r="AF115" s="101">
        <v>0.58333333333333337</v>
      </c>
      <c r="AG115" s="6" t="s">
        <v>22</v>
      </c>
      <c r="AH115" s="6" t="s">
        <v>242</v>
      </c>
      <c r="AI115" s="6">
        <v>0</v>
      </c>
      <c r="AJ115" s="6" t="s">
        <v>2634</v>
      </c>
      <c r="AK115" s="6" t="s">
        <v>215</v>
      </c>
      <c r="AL115" s="6" t="s">
        <v>419</v>
      </c>
      <c r="AM115" s="6">
        <v>0</v>
      </c>
      <c r="AN115" s="6">
        <v>0</v>
      </c>
      <c r="AO115" s="6">
        <v>1</v>
      </c>
      <c r="AP115" s="6">
        <v>1</v>
      </c>
      <c r="AQ115" s="6" t="s">
        <v>22</v>
      </c>
      <c r="AR115" s="6" t="s">
        <v>22</v>
      </c>
      <c r="AS115" s="6" t="s">
        <v>22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</v>
      </c>
      <c r="BG115" s="6">
        <v>1</v>
      </c>
      <c r="BH115" s="6">
        <v>1</v>
      </c>
      <c r="BI115" s="6">
        <v>1</v>
      </c>
      <c r="BJ115" s="6" t="s">
        <v>706</v>
      </c>
      <c r="BK115" s="6">
        <v>0</v>
      </c>
      <c r="BL115" s="6">
        <v>1</v>
      </c>
      <c r="BM115" s="6">
        <v>1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1</v>
      </c>
      <c r="BT115" s="6">
        <v>0</v>
      </c>
      <c r="BU115" s="6">
        <v>0</v>
      </c>
      <c r="BV115" s="6">
        <v>0</v>
      </c>
      <c r="BW115" s="6" t="s">
        <v>2119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1</v>
      </c>
      <c r="CP115" s="6">
        <v>1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 t="s">
        <v>3694</v>
      </c>
      <c r="DB115" s="6" t="s">
        <v>218</v>
      </c>
      <c r="DC115" s="6" t="s">
        <v>290</v>
      </c>
      <c r="DD115" s="6">
        <v>35</v>
      </c>
      <c r="DE115" s="6" t="s">
        <v>220</v>
      </c>
      <c r="DF115" s="6" t="s">
        <v>761</v>
      </c>
      <c r="DG115" s="6" t="s">
        <v>222</v>
      </c>
      <c r="DH115" s="6" t="s">
        <v>22</v>
      </c>
      <c r="DI115" s="6">
        <v>10</v>
      </c>
      <c r="DJ115" s="6">
        <v>10</v>
      </c>
      <c r="DK115" s="6">
        <v>30</v>
      </c>
      <c r="DL115" s="6">
        <v>1</v>
      </c>
      <c r="DM115" s="6">
        <v>1</v>
      </c>
      <c r="DN115" s="6">
        <v>1</v>
      </c>
      <c r="DO115" s="6">
        <v>1</v>
      </c>
      <c r="DP115" s="6">
        <v>1</v>
      </c>
      <c r="DQ115" s="6">
        <v>1</v>
      </c>
      <c r="DR115" s="6">
        <v>1</v>
      </c>
      <c r="DS115" s="6">
        <v>1</v>
      </c>
      <c r="DT115" s="6">
        <v>1</v>
      </c>
      <c r="DU115" s="6">
        <v>1</v>
      </c>
      <c r="DV115" s="6">
        <v>1</v>
      </c>
      <c r="DW115" s="6">
        <v>1</v>
      </c>
      <c r="DX115" s="6">
        <v>1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1</v>
      </c>
      <c r="EI115" s="6">
        <v>0</v>
      </c>
      <c r="EJ115" s="6" t="s">
        <v>223</v>
      </c>
      <c r="EK115" s="6" t="s">
        <v>222</v>
      </c>
      <c r="EL115" s="6" t="s">
        <v>22</v>
      </c>
      <c r="EM115" s="6" t="s">
        <v>22</v>
      </c>
      <c r="EN115" s="6" t="s">
        <v>22</v>
      </c>
      <c r="EO115" s="6" t="s">
        <v>22</v>
      </c>
      <c r="EP115" s="6" t="s">
        <v>22</v>
      </c>
      <c r="EQ115" s="6" t="s">
        <v>22</v>
      </c>
      <c r="ER115" s="6" t="s">
        <v>22</v>
      </c>
      <c r="ES115" s="6" t="s">
        <v>22</v>
      </c>
      <c r="ET115" s="6" t="s">
        <v>22</v>
      </c>
      <c r="EU115" s="6" t="s">
        <v>22</v>
      </c>
      <c r="EV115" s="6" t="s">
        <v>22</v>
      </c>
      <c r="EW115" s="6" t="s">
        <v>22</v>
      </c>
      <c r="EX115" s="6" t="s">
        <v>22</v>
      </c>
      <c r="EY115" s="6" t="s">
        <v>22</v>
      </c>
      <c r="EZ115" s="6" t="s">
        <v>22</v>
      </c>
      <c r="FA115" s="6" t="s">
        <v>22</v>
      </c>
      <c r="FB115" s="6" t="s">
        <v>22</v>
      </c>
      <c r="FC115" s="6" t="s">
        <v>22</v>
      </c>
      <c r="FD115" s="6" t="s">
        <v>223</v>
      </c>
      <c r="FE115" s="6" t="s">
        <v>246</v>
      </c>
      <c r="FF115" s="6">
        <v>60</v>
      </c>
      <c r="FG115" s="6">
        <v>4.7</v>
      </c>
      <c r="FH115" s="6" t="s">
        <v>247</v>
      </c>
      <c r="FI115" s="6" t="s">
        <v>214</v>
      </c>
      <c r="FJ115" s="6" t="s">
        <v>22</v>
      </c>
      <c r="FK115" s="6">
        <v>1</v>
      </c>
      <c r="FL115" s="6">
        <v>1</v>
      </c>
      <c r="FM115" s="6">
        <v>1</v>
      </c>
      <c r="FN115" s="6">
        <v>1</v>
      </c>
      <c r="FO115" s="6">
        <v>0</v>
      </c>
      <c r="FP115" s="6">
        <v>0</v>
      </c>
      <c r="FQ115" s="6" t="s">
        <v>223</v>
      </c>
      <c r="FR115" s="6">
        <v>0</v>
      </c>
      <c r="FS115" s="6">
        <v>4</v>
      </c>
      <c r="FT115" s="6">
        <v>0</v>
      </c>
      <c r="FU115" s="6">
        <v>0</v>
      </c>
      <c r="FV115" s="6" t="s">
        <v>223</v>
      </c>
      <c r="FW115" s="6" t="s">
        <v>223</v>
      </c>
      <c r="FX115" s="6" t="s">
        <v>258</v>
      </c>
      <c r="FY115" s="6" t="s">
        <v>22</v>
      </c>
      <c r="FZ115" s="6" t="s">
        <v>22</v>
      </c>
      <c r="GA115" s="6" t="s">
        <v>22</v>
      </c>
      <c r="GB115" s="6" t="s">
        <v>22</v>
      </c>
      <c r="GC115" s="6" t="s">
        <v>258</v>
      </c>
      <c r="GD115" s="6" t="s">
        <v>373</v>
      </c>
      <c r="GE115" s="6" t="s">
        <v>22</v>
      </c>
      <c r="GF115" s="6" t="s">
        <v>22</v>
      </c>
      <c r="GG115" s="6" t="s">
        <v>387</v>
      </c>
      <c r="GH115" s="6" t="s">
        <v>745</v>
      </c>
      <c r="GI115" s="6" t="s">
        <v>22</v>
      </c>
      <c r="GJ115" s="6" t="s">
        <v>22</v>
      </c>
      <c r="GK115" s="6" t="s">
        <v>374</v>
      </c>
      <c r="GL115" s="6" t="s">
        <v>762</v>
      </c>
      <c r="GM115" s="6" t="s">
        <v>222</v>
      </c>
      <c r="GN115" s="6" t="s">
        <v>22</v>
      </c>
      <c r="GO115" s="6" t="s">
        <v>22</v>
      </c>
      <c r="GP115" s="6" t="s">
        <v>228</v>
      </c>
      <c r="GQ115" s="6">
        <v>1</v>
      </c>
      <c r="GR115" s="6">
        <v>1</v>
      </c>
      <c r="GS115" s="6">
        <v>0</v>
      </c>
      <c r="GT115" s="6">
        <v>0</v>
      </c>
      <c r="GU115" s="6">
        <v>0</v>
      </c>
      <c r="GV115" s="6">
        <v>0</v>
      </c>
      <c r="GW115" s="6">
        <v>0</v>
      </c>
      <c r="GX115" s="103" t="s">
        <v>2083</v>
      </c>
    </row>
    <row r="116" spans="1:206">
      <c r="A116" s="102" t="s">
        <v>207</v>
      </c>
      <c r="B116" s="6">
        <v>115</v>
      </c>
      <c r="C116" s="6" t="s">
        <v>3851</v>
      </c>
      <c r="D116" s="6" t="s">
        <v>763</v>
      </c>
      <c r="E116" s="100">
        <v>44231</v>
      </c>
      <c r="F116" s="6" t="s">
        <v>3891</v>
      </c>
      <c r="G116" s="6">
        <v>1</v>
      </c>
      <c r="H116" s="6" t="s">
        <v>22</v>
      </c>
      <c r="I116" s="6">
        <v>0</v>
      </c>
      <c r="J116" s="6" t="s">
        <v>410</v>
      </c>
      <c r="K116" s="6" t="s">
        <v>22</v>
      </c>
      <c r="L116" s="6" t="s">
        <v>22</v>
      </c>
      <c r="M116" s="6" t="s">
        <v>22</v>
      </c>
      <c r="N116" s="6" t="s">
        <v>764</v>
      </c>
      <c r="O116" s="7">
        <v>42</v>
      </c>
      <c r="P116" s="6">
        <v>42.65</v>
      </c>
      <c r="Q116" s="6">
        <f t="shared" si="2"/>
        <v>42.710833333333333</v>
      </c>
      <c r="R116" s="6" t="s">
        <v>22</v>
      </c>
      <c r="S116" s="6" t="s">
        <v>765</v>
      </c>
      <c r="T116" s="6">
        <v>9</v>
      </c>
      <c r="U116" s="6">
        <v>27.3</v>
      </c>
      <c r="V116" s="6">
        <f t="shared" si="3"/>
        <v>9.4550000000000001</v>
      </c>
      <c r="W116" s="6" t="s">
        <v>40</v>
      </c>
      <c r="X116" s="6">
        <v>5</v>
      </c>
      <c r="Y116" s="6">
        <v>2</v>
      </c>
      <c r="Z116" s="101">
        <v>0.37361111111111112</v>
      </c>
      <c r="AA116" s="101">
        <v>0.375</v>
      </c>
      <c r="AB116" s="101">
        <v>0.5</v>
      </c>
      <c r="AC116" s="101">
        <f>(Tableau2[[#This Row],[heure_enq]]-Tableau2[[#This Row],[h_debut]])</f>
        <v>1.388888888888884E-3</v>
      </c>
      <c r="AD116" s="101">
        <f>Tableau2[[#This Row],[h_fin]]-Tableau2[[#This Row],[h_debut]]</f>
        <v>0.12638888888888888</v>
      </c>
      <c r="AE116" s="101">
        <v>0.33333333333333331</v>
      </c>
      <c r="AF116" s="101">
        <v>0.5</v>
      </c>
      <c r="AG116" s="6" t="s">
        <v>22</v>
      </c>
      <c r="AH116" s="6" t="s">
        <v>234</v>
      </c>
      <c r="AI116" s="6">
        <v>0</v>
      </c>
      <c r="AJ116" s="6" t="s">
        <v>402</v>
      </c>
      <c r="AK116" s="6" t="s">
        <v>403</v>
      </c>
      <c r="AL116" s="6" t="s">
        <v>419</v>
      </c>
      <c r="AM116" s="6">
        <v>1</v>
      </c>
      <c r="AN116" s="6">
        <v>1</v>
      </c>
      <c r="AO116" s="6">
        <v>0</v>
      </c>
      <c r="AP116" s="6">
        <v>0</v>
      </c>
      <c r="AQ116" s="6" t="s">
        <v>22</v>
      </c>
      <c r="AR116" s="6" t="s">
        <v>22</v>
      </c>
      <c r="AS116" s="6" t="s">
        <v>22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1</v>
      </c>
      <c r="BA116" s="6">
        <v>1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 t="s">
        <v>235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 t="s">
        <v>22</v>
      </c>
      <c r="BX116" s="6">
        <v>1</v>
      </c>
      <c r="BY116" s="6">
        <v>1</v>
      </c>
      <c r="BZ116" s="6">
        <v>1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 t="s">
        <v>22</v>
      </c>
      <c r="DB116" s="6" t="s">
        <v>218</v>
      </c>
      <c r="DC116" s="6" t="s">
        <v>766</v>
      </c>
      <c r="DD116" s="6">
        <v>45</v>
      </c>
      <c r="DE116" s="6" t="s">
        <v>220</v>
      </c>
      <c r="DF116" s="6" t="s">
        <v>767</v>
      </c>
      <c r="DG116" s="6" t="s">
        <v>222</v>
      </c>
      <c r="DH116" s="6" t="s">
        <v>22</v>
      </c>
      <c r="DI116" s="6">
        <v>15</v>
      </c>
      <c r="DJ116" s="6">
        <v>6</v>
      </c>
      <c r="DK116" s="6">
        <v>40</v>
      </c>
      <c r="DL116" s="6">
        <v>1</v>
      </c>
      <c r="DM116" s="6">
        <v>1</v>
      </c>
      <c r="DN116" s="6">
        <v>1</v>
      </c>
      <c r="DO116" s="6">
        <v>1</v>
      </c>
      <c r="DP116" s="6">
        <v>1</v>
      </c>
      <c r="DQ116" s="6">
        <v>1</v>
      </c>
      <c r="DR116" s="6">
        <v>1</v>
      </c>
      <c r="DS116" s="6">
        <v>1</v>
      </c>
      <c r="DT116" s="6">
        <v>1</v>
      </c>
      <c r="DU116" s="6">
        <v>1</v>
      </c>
      <c r="DV116" s="6">
        <v>1</v>
      </c>
      <c r="DW116" s="6">
        <v>1</v>
      </c>
      <c r="DX116" s="6">
        <v>1</v>
      </c>
      <c r="DY116" s="6">
        <v>0</v>
      </c>
      <c r="DZ116" s="6">
        <v>0</v>
      </c>
      <c r="EA116" s="6">
        <v>0</v>
      </c>
      <c r="EB116" s="6">
        <v>0</v>
      </c>
      <c r="EC116" s="6">
        <v>1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 t="s">
        <v>223</v>
      </c>
      <c r="EK116" s="6" t="s">
        <v>222</v>
      </c>
      <c r="EL116" s="6" t="s">
        <v>22</v>
      </c>
      <c r="EM116" s="6" t="s">
        <v>22</v>
      </c>
      <c r="EN116" s="6" t="s">
        <v>22</v>
      </c>
      <c r="EO116" s="6" t="s">
        <v>22</v>
      </c>
      <c r="EP116" s="6" t="s">
        <v>22</v>
      </c>
      <c r="EQ116" s="6" t="s">
        <v>22</v>
      </c>
      <c r="ER116" s="6" t="s">
        <v>22</v>
      </c>
      <c r="ES116" s="6" t="s">
        <v>22</v>
      </c>
      <c r="ET116" s="6" t="s">
        <v>22</v>
      </c>
      <c r="EU116" s="6" t="s">
        <v>22</v>
      </c>
      <c r="EV116" s="6" t="s">
        <v>22</v>
      </c>
      <c r="EW116" s="6" t="s">
        <v>22</v>
      </c>
      <c r="EX116" s="6" t="s">
        <v>22</v>
      </c>
      <c r="EY116" s="6" t="s">
        <v>22</v>
      </c>
      <c r="EZ116" s="6" t="s">
        <v>22</v>
      </c>
      <c r="FA116" s="6" t="s">
        <v>22</v>
      </c>
      <c r="FB116" s="6" t="s">
        <v>22</v>
      </c>
      <c r="FC116" s="6" t="s">
        <v>22</v>
      </c>
      <c r="FD116" s="6" t="s">
        <v>222</v>
      </c>
      <c r="FE116" s="6" t="s">
        <v>22</v>
      </c>
      <c r="FF116" s="6" t="s">
        <v>22</v>
      </c>
      <c r="FG116" s="6" t="s">
        <v>22</v>
      </c>
      <c r="FH116" s="6" t="s">
        <v>22</v>
      </c>
      <c r="FI116" s="6" t="s">
        <v>22</v>
      </c>
      <c r="FJ116" s="6" t="s">
        <v>22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6" t="s">
        <v>22</v>
      </c>
      <c r="FR116" s="6">
        <v>0</v>
      </c>
      <c r="FS116" s="6">
        <v>0</v>
      </c>
      <c r="FT116" s="6">
        <v>4</v>
      </c>
      <c r="FU116" s="6">
        <v>0</v>
      </c>
      <c r="FV116" s="6" t="s">
        <v>223</v>
      </c>
      <c r="FW116" s="6" t="s">
        <v>223</v>
      </c>
      <c r="FX116" s="6" t="s">
        <v>258</v>
      </c>
      <c r="FY116" s="6" t="s">
        <v>22</v>
      </c>
      <c r="FZ116" s="6" t="s">
        <v>22</v>
      </c>
      <c r="GA116" s="6" t="s">
        <v>22</v>
      </c>
      <c r="GB116" s="6" t="s">
        <v>22</v>
      </c>
      <c r="GC116" s="6" t="s">
        <v>258</v>
      </c>
      <c r="GD116" s="6" t="s">
        <v>373</v>
      </c>
      <c r="GE116" s="6" t="s">
        <v>22</v>
      </c>
      <c r="GF116" s="6" t="s">
        <v>22</v>
      </c>
      <c r="GG116" s="6" t="s">
        <v>260</v>
      </c>
      <c r="GH116" s="6" t="s">
        <v>235</v>
      </c>
      <c r="GI116" s="6" t="s">
        <v>22</v>
      </c>
      <c r="GJ116" s="6" t="s">
        <v>22</v>
      </c>
      <c r="GK116" s="6" t="s">
        <v>374</v>
      </c>
      <c r="GL116" s="6" t="s">
        <v>768</v>
      </c>
      <c r="GM116" s="6" t="s">
        <v>222</v>
      </c>
      <c r="GN116" s="6" t="s">
        <v>22</v>
      </c>
      <c r="GO116" s="6" t="s">
        <v>22</v>
      </c>
      <c r="GP116" s="6" t="s">
        <v>228</v>
      </c>
      <c r="GQ116" s="6">
        <v>1</v>
      </c>
      <c r="GR116" s="6">
        <v>0</v>
      </c>
      <c r="GS116" s="6">
        <v>0</v>
      </c>
      <c r="GT116" s="6">
        <v>0</v>
      </c>
      <c r="GU116" s="6">
        <v>0</v>
      </c>
      <c r="GV116" s="6">
        <v>0</v>
      </c>
      <c r="GW116" s="6">
        <v>0</v>
      </c>
      <c r="GX116" s="103" t="s">
        <v>270</v>
      </c>
    </row>
    <row r="117" spans="1:206">
      <c r="A117" s="102" t="s">
        <v>207</v>
      </c>
      <c r="B117" s="6">
        <v>116</v>
      </c>
      <c r="C117" s="6" t="s">
        <v>3851</v>
      </c>
      <c r="D117" s="6" t="s">
        <v>769</v>
      </c>
      <c r="E117" s="100">
        <v>44231</v>
      </c>
      <c r="F117" s="6" t="s">
        <v>3891</v>
      </c>
      <c r="G117" s="6">
        <v>1</v>
      </c>
      <c r="H117" s="6" t="s">
        <v>22</v>
      </c>
      <c r="I117" s="6">
        <v>0</v>
      </c>
      <c r="J117" s="6" t="s">
        <v>410</v>
      </c>
      <c r="K117" s="6" t="s">
        <v>22</v>
      </c>
      <c r="L117" s="6" t="s">
        <v>22</v>
      </c>
      <c r="M117" s="6" t="s">
        <v>22</v>
      </c>
      <c r="N117" s="6" t="s">
        <v>770</v>
      </c>
      <c r="O117" s="7">
        <v>42</v>
      </c>
      <c r="P117" s="6">
        <v>54</v>
      </c>
      <c r="Q117" s="6">
        <f t="shared" si="2"/>
        <v>42.9</v>
      </c>
      <c r="R117" s="6" t="s">
        <v>22</v>
      </c>
      <c r="S117" s="6" t="s">
        <v>771</v>
      </c>
      <c r="T117" s="6">
        <v>9</v>
      </c>
      <c r="U117" s="6">
        <v>28.45</v>
      </c>
      <c r="V117" s="6">
        <f t="shared" si="3"/>
        <v>9.4741666666666671</v>
      </c>
      <c r="W117" s="6" t="s">
        <v>39</v>
      </c>
      <c r="X117" s="6">
        <v>2.5</v>
      </c>
      <c r="Y117" s="6">
        <v>1</v>
      </c>
      <c r="Z117" s="101">
        <v>0.375</v>
      </c>
      <c r="AA117" s="101">
        <v>0.45902777777777781</v>
      </c>
      <c r="AB117" s="101">
        <v>0.5</v>
      </c>
      <c r="AC117" s="101">
        <f>(Tableau2[[#This Row],[heure_enq]]-Tableau2[[#This Row],[h_debut]])</f>
        <v>8.4027777777777812E-2</v>
      </c>
      <c r="AD117" s="101">
        <f>Tableau2[[#This Row],[h_fin]]-Tableau2[[#This Row],[h_debut]]</f>
        <v>0.125</v>
      </c>
      <c r="AE117" s="101">
        <v>0.33333333333333331</v>
      </c>
      <c r="AF117" s="101">
        <v>0.5</v>
      </c>
      <c r="AG117" s="6" t="s">
        <v>22</v>
      </c>
      <c r="AH117" s="6" t="s">
        <v>234</v>
      </c>
      <c r="AI117" s="6">
        <v>0</v>
      </c>
      <c r="AJ117" s="6" t="s">
        <v>2647</v>
      </c>
      <c r="AK117" s="6" t="s">
        <v>275</v>
      </c>
      <c r="AL117" s="6" t="s">
        <v>419</v>
      </c>
      <c r="AM117" s="6">
        <v>1</v>
      </c>
      <c r="AN117" s="6">
        <v>0</v>
      </c>
      <c r="AO117" s="6">
        <v>0</v>
      </c>
      <c r="AP117" s="6">
        <v>0</v>
      </c>
      <c r="AQ117" s="6" t="s">
        <v>22</v>
      </c>
      <c r="AR117" s="6" t="s">
        <v>22</v>
      </c>
      <c r="AS117" s="6" t="s">
        <v>22</v>
      </c>
      <c r="AT117" s="6">
        <v>0</v>
      </c>
      <c r="AU117" s="6">
        <v>0</v>
      </c>
      <c r="AV117" s="6">
        <v>0</v>
      </c>
      <c r="AW117" s="6">
        <v>0</v>
      </c>
      <c r="AX117" s="6">
        <v>1</v>
      </c>
      <c r="AY117" s="6">
        <v>1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 t="s">
        <v>235</v>
      </c>
      <c r="BK117" s="6">
        <v>0</v>
      </c>
      <c r="BL117" s="6">
        <v>1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 t="s">
        <v>217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1</v>
      </c>
      <c r="CJ117" s="6">
        <v>1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 t="s">
        <v>772</v>
      </c>
      <c r="DB117" s="6" t="s">
        <v>218</v>
      </c>
      <c r="DC117" s="6" t="s">
        <v>243</v>
      </c>
      <c r="DD117" s="6">
        <v>50</v>
      </c>
      <c r="DE117" s="6" t="s">
        <v>244</v>
      </c>
      <c r="DF117" s="6" t="s">
        <v>245</v>
      </c>
      <c r="DG117" s="6" t="s">
        <v>222</v>
      </c>
      <c r="DH117" s="6" t="s">
        <v>22</v>
      </c>
      <c r="DI117" s="6">
        <v>45</v>
      </c>
      <c r="DJ117" s="6">
        <v>18</v>
      </c>
      <c r="DK117" s="6">
        <v>40</v>
      </c>
      <c r="DL117" s="6">
        <v>1</v>
      </c>
      <c r="DM117" s="6">
        <v>1</v>
      </c>
      <c r="DN117" s="6">
        <v>1</v>
      </c>
      <c r="DO117" s="6">
        <v>1</v>
      </c>
      <c r="DP117" s="6">
        <v>1</v>
      </c>
      <c r="DQ117" s="6">
        <v>1</v>
      </c>
      <c r="DR117" s="6">
        <v>1</v>
      </c>
      <c r="DS117" s="6">
        <v>1</v>
      </c>
      <c r="DT117" s="6">
        <v>1</v>
      </c>
      <c r="DU117" s="6">
        <v>1</v>
      </c>
      <c r="DV117" s="6">
        <v>1</v>
      </c>
      <c r="DW117" s="6">
        <v>1</v>
      </c>
      <c r="DX117" s="6">
        <v>1</v>
      </c>
      <c r="DY117" s="6">
        <v>0</v>
      </c>
      <c r="DZ117" s="6">
        <v>0</v>
      </c>
      <c r="EA117" s="6">
        <v>0</v>
      </c>
      <c r="EB117" s="6">
        <v>0</v>
      </c>
      <c r="EC117" s="6">
        <v>1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 t="s">
        <v>223</v>
      </c>
      <c r="EK117" s="6" t="s">
        <v>222</v>
      </c>
      <c r="EL117" s="6" t="s">
        <v>22</v>
      </c>
      <c r="EM117" s="6" t="s">
        <v>22</v>
      </c>
      <c r="EN117" s="6" t="s">
        <v>22</v>
      </c>
      <c r="EO117" s="6" t="s">
        <v>22</v>
      </c>
      <c r="EP117" s="6" t="s">
        <v>22</v>
      </c>
      <c r="EQ117" s="6" t="s">
        <v>22</v>
      </c>
      <c r="ER117" s="6" t="s">
        <v>22</v>
      </c>
      <c r="ES117" s="6" t="s">
        <v>22</v>
      </c>
      <c r="ET117" s="6" t="s">
        <v>22</v>
      </c>
      <c r="EU117" s="6" t="s">
        <v>22</v>
      </c>
      <c r="EV117" s="6" t="s">
        <v>22</v>
      </c>
      <c r="EW117" s="6" t="s">
        <v>22</v>
      </c>
      <c r="EX117" s="6" t="s">
        <v>22</v>
      </c>
      <c r="EY117" s="6" t="s">
        <v>22</v>
      </c>
      <c r="EZ117" s="6" t="s">
        <v>22</v>
      </c>
      <c r="FA117" s="6" t="s">
        <v>22</v>
      </c>
      <c r="FB117" s="6" t="s">
        <v>22</v>
      </c>
      <c r="FC117" s="6" t="s">
        <v>22</v>
      </c>
      <c r="FD117" s="6" t="s">
        <v>222</v>
      </c>
      <c r="FE117" s="6" t="s">
        <v>22</v>
      </c>
      <c r="FF117" s="6" t="s">
        <v>22</v>
      </c>
      <c r="FG117" s="6" t="s">
        <v>22</v>
      </c>
      <c r="FH117" s="6" t="s">
        <v>22</v>
      </c>
      <c r="FI117" s="6" t="s">
        <v>22</v>
      </c>
      <c r="FJ117" s="6" t="s">
        <v>22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6" t="s">
        <v>22</v>
      </c>
      <c r="FR117" s="6">
        <v>1</v>
      </c>
      <c r="FS117" s="6">
        <v>0</v>
      </c>
      <c r="FT117" s="6">
        <v>0</v>
      </c>
      <c r="FU117" s="6">
        <v>0</v>
      </c>
      <c r="FV117" s="6" t="s">
        <v>223</v>
      </c>
      <c r="FW117" s="6" t="s">
        <v>223</v>
      </c>
      <c r="FX117" s="6" t="s">
        <v>224</v>
      </c>
      <c r="FY117" s="6" t="s">
        <v>22</v>
      </c>
      <c r="FZ117" s="6" t="s">
        <v>22</v>
      </c>
      <c r="GA117" s="6" t="s">
        <v>22</v>
      </c>
      <c r="GB117" s="6" t="s">
        <v>22</v>
      </c>
      <c r="GC117" s="6" t="s">
        <v>224</v>
      </c>
      <c r="GD117" s="6" t="s">
        <v>226</v>
      </c>
      <c r="GE117" s="6" t="s">
        <v>22</v>
      </c>
      <c r="GF117" s="6" t="s">
        <v>22</v>
      </c>
      <c r="GG117" s="6" t="s">
        <v>300</v>
      </c>
      <c r="GH117" s="6" t="s">
        <v>22</v>
      </c>
      <c r="GI117" s="6" t="s">
        <v>22</v>
      </c>
      <c r="GJ117" s="6" t="s">
        <v>22</v>
      </c>
      <c r="GK117" s="6" t="s">
        <v>22</v>
      </c>
      <c r="GL117" s="6" t="s">
        <v>22</v>
      </c>
      <c r="GM117" s="6" t="s">
        <v>222</v>
      </c>
      <c r="GN117" s="6" t="s">
        <v>22</v>
      </c>
      <c r="GO117" s="6" t="s">
        <v>22</v>
      </c>
      <c r="GP117" s="6" t="s">
        <v>228</v>
      </c>
      <c r="GQ117" s="6">
        <v>0</v>
      </c>
      <c r="GR117" s="6">
        <v>1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103" t="s">
        <v>270</v>
      </c>
    </row>
    <row r="118" spans="1:206">
      <c r="A118" s="102" t="s">
        <v>207</v>
      </c>
      <c r="B118" s="6">
        <v>117</v>
      </c>
      <c r="C118" s="6" t="s">
        <v>3852</v>
      </c>
      <c r="D118" s="6" t="s">
        <v>773</v>
      </c>
      <c r="E118" s="100">
        <v>44232</v>
      </c>
      <c r="F118" s="6" t="s">
        <v>3891</v>
      </c>
      <c r="G118" s="6">
        <v>0</v>
      </c>
      <c r="H118" s="6" t="s">
        <v>22</v>
      </c>
      <c r="I118" s="6" t="s">
        <v>22</v>
      </c>
      <c r="J118" s="6" t="s">
        <v>22</v>
      </c>
      <c r="K118" s="6" t="s">
        <v>22</v>
      </c>
      <c r="L118" s="6" t="s">
        <v>22</v>
      </c>
      <c r="M118" s="6" t="s">
        <v>22</v>
      </c>
      <c r="N118" s="6" t="s">
        <v>774</v>
      </c>
      <c r="O118" s="7">
        <v>42</v>
      </c>
      <c r="P118" s="6">
        <v>41.758000000000003</v>
      </c>
      <c r="Q118" s="6">
        <f t="shared" si="2"/>
        <v>42.695966666666664</v>
      </c>
      <c r="R118" s="6" t="s">
        <v>22</v>
      </c>
      <c r="S118" s="6" t="s">
        <v>775</v>
      </c>
      <c r="T118" s="6">
        <v>9</v>
      </c>
      <c r="U118" s="6">
        <v>19.254999999999999</v>
      </c>
      <c r="V118" s="6">
        <f t="shared" si="3"/>
        <v>9.3209166666666672</v>
      </c>
      <c r="W118" s="6" t="s">
        <v>39</v>
      </c>
      <c r="X118" s="6">
        <v>2.5</v>
      </c>
      <c r="Y118" s="6">
        <v>1</v>
      </c>
      <c r="Z118" s="101">
        <v>0.375</v>
      </c>
      <c r="AA118" s="101">
        <v>0.41805555555555557</v>
      </c>
      <c r="AB118" s="101">
        <v>0.5</v>
      </c>
      <c r="AC118" s="101">
        <f>(Tableau2[[#This Row],[heure_enq]]-Tableau2[[#This Row],[h_debut]])</f>
        <v>4.3055555555555569E-2</v>
      </c>
      <c r="AD118" s="101">
        <f>Tableau2[[#This Row],[h_fin]]-Tableau2[[#This Row],[h_debut]]</f>
        <v>0.125</v>
      </c>
      <c r="AE118" s="101">
        <v>0.35416666666666669</v>
      </c>
      <c r="AF118" s="101">
        <v>0.45833333333333331</v>
      </c>
      <c r="AG118" s="6" t="s">
        <v>22</v>
      </c>
      <c r="AH118" s="6" t="s">
        <v>213</v>
      </c>
      <c r="AI118" s="6">
        <v>0</v>
      </c>
      <c r="AJ118" s="6" t="s">
        <v>2634</v>
      </c>
      <c r="AK118" s="6" t="s">
        <v>215</v>
      </c>
      <c r="AL118" s="6" t="s">
        <v>419</v>
      </c>
      <c r="AM118" s="6">
        <v>1</v>
      </c>
      <c r="AN118" s="6">
        <v>0</v>
      </c>
      <c r="AO118" s="6">
        <v>1</v>
      </c>
      <c r="AP118" s="6">
        <v>0</v>
      </c>
      <c r="AQ118" s="6" t="s">
        <v>22</v>
      </c>
      <c r="AR118" s="6" t="s">
        <v>22</v>
      </c>
      <c r="AS118" s="6" t="s">
        <v>22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1</v>
      </c>
      <c r="BH118" s="6">
        <v>0</v>
      </c>
      <c r="BI118" s="6">
        <v>0</v>
      </c>
      <c r="BJ118" s="6" t="s">
        <v>776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1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 t="s">
        <v>217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1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 t="s">
        <v>22</v>
      </c>
      <c r="DB118" s="6" t="s">
        <v>218</v>
      </c>
      <c r="DC118" s="6" t="s">
        <v>290</v>
      </c>
      <c r="DD118" s="6">
        <v>35</v>
      </c>
      <c r="DE118" s="6" t="s">
        <v>220</v>
      </c>
      <c r="DF118" s="6" t="s">
        <v>744</v>
      </c>
      <c r="DG118" s="6" t="s">
        <v>222</v>
      </c>
      <c r="DH118" s="6" t="s">
        <v>22</v>
      </c>
      <c r="DI118" s="6">
        <v>15</v>
      </c>
      <c r="DJ118" s="6">
        <v>25</v>
      </c>
      <c r="DK118" s="6">
        <v>30</v>
      </c>
      <c r="DL118" s="6">
        <v>1</v>
      </c>
      <c r="DM118" s="6">
        <v>1</v>
      </c>
      <c r="DN118" s="6">
        <v>1</v>
      </c>
      <c r="DO118" s="6">
        <v>1</v>
      </c>
      <c r="DP118" s="6">
        <v>1</v>
      </c>
      <c r="DQ118" s="6">
        <v>1</v>
      </c>
      <c r="DR118" s="6">
        <v>0</v>
      </c>
      <c r="DS118" s="6">
        <v>0</v>
      </c>
      <c r="DT118" s="6">
        <v>0</v>
      </c>
      <c r="DU118" s="6">
        <v>1</v>
      </c>
      <c r="DV118" s="6">
        <v>1</v>
      </c>
      <c r="DW118" s="6">
        <v>1</v>
      </c>
      <c r="DX118" s="6">
        <v>1</v>
      </c>
      <c r="DY118" s="6">
        <v>0</v>
      </c>
      <c r="DZ118" s="6">
        <v>0</v>
      </c>
      <c r="EA118" s="6">
        <v>0</v>
      </c>
      <c r="EB118" s="6">
        <v>0</v>
      </c>
      <c r="EC118" s="6">
        <v>1</v>
      </c>
      <c r="ED118" s="6">
        <v>0</v>
      </c>
      <c r="EE118" s="6">
        <v>0</v>
      </c>
      <c r="EF118" s="6">
        <v>0</v>
      </c>
      <c r="EG118" s="6">
        <v>1</v>
      </c>
      <c r="EH118" s="6">
        <v>0</v>
      </c>
      <c r="EI118" s="6">
        <v>0</v>
      </c>
      <c r="EJ118" s="6" t="s">
        <v>223</v>
      </c>
      <c r="EK118" s="6" t="s">
        <v>222</v>
      </c>
      <c r="EL118" s="6" t="s">
        <v>22</v>
      </c>
      <c r="EM118" s="6" t="s">
        <v>22</v>
      </c>
      <c r="EN118" s="6" t="s">
        <v>22</v>
      </c>
      <c r="EO118" s="6" t="s">
        <v>22</v>
      </c>
      <c r="EP118" s="6" t="s">
        <v>22</v>
      </c>
      <c r="EQ118" s="6" t="s">
        <v>22</v>
      </c>
      <c r="ER118" s="6" t="s">
        <v>22</v>
      </c>
      <c r="ES118" s="6" t="s">
        <v>22</v>
      </c>
      <c r="ET118" s="6" t="s">
        <v>22</v>
      </c>
      <c r="EU118" s="6" t="s">
        <v>22</v>
      </c>
      <c r="EV118" s="6" t="s">
        <v>22</v>
      </c>
      <c r="EW118" s="6" t="s">
        <v>22</v>
      </c>
      <c r="EX118" s="6" t="s">
        <v>22</v>
      </c>
      <c r="EY118" s="6" t="s">
        <v>22</v>
      </c>
      <c r="EZ118" s="6" t="s">
        <v>22</v>
      </c>
      <c r="FA118" s="6" t="s">
        <v>22</v>
      </c>
      <c r="FB118" s="6" t="s">
        <v>22</v>
      </c>
      <c r="FC118" s="6" t="s">
        <v>22</v>
      </c>
      <c r="FD118" s="6" t="s">
        <v>222</v>
      </c>
      <c r="FE118" s="6" t="s">
        <v>22</v>
      </c>
      <c r="FF118" s="6" t="s">
        <v>22</v>
      </c>
      <c r="FG118" s="6" t="s">
        <v>22</v>
      </c>
      <c r="FH118" s="6" t="s">
        <v>22</v>
      </c>
      <c r="FI118" s="6" t="s">
        <v>22</v>
      </c>
      <c r="FJ118" s="6" t="s">
        <v>22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 t="s">
        <v>22</v>
      </c>
      <c r="FR118" s="6">
        <v>2</v>
      </c>
      <c r="FS118" s="6">
        <v>0</v>
      </c>
      <c r="FT118" s="6">
        <v>0</v>
      </c>
      <c r="FU118" s="6">
        <v>0</v>
      </c>
      <c r="FV118" s="6" t="s">
        <v>223</v>
      </c>
      <c r="FW118" s="6" t="s">
        <v>223</v>
      </c>
      <c r="FX118" s="6" t="s">
        <v>269</v>
      </c>
      <c r="FY118" s="6" t="s">
        <v>22</v>
      </c>
      <c r="FZ118" s="6" t="s">
        <v>22</v>
      </c>
      <c r="GA118" s="6" t="s">
        <v>22</v>
      </c>
      <c r="GB118" s="6" t="s">
        <v>22</v>
      </c>
      <c r="GC118" s="6" t="s">
        <v>269</v>
      </c>
      <c r="GD118" s="6" t="s">
        <v>259</v>
      </c>
      <c r="GE118" s="6" t="s">
        <v>22</v>
      </c>
      <c r="GF118" s="6" t="s">
        <v>22</v>
      </c>
      <c r="GG118" s="6" t="s">
        <v>387</v>
      </c>
      <c r="GH118" s="6" t="s">
        <v>235</v>
      </c>
      <c r="GI118" s="6" t="s">
        <v>22</v>
      </c>
      <c r="GJ118" s="6" t="s">
        <v>22</v>
      </c>
      <c r="GK118" s="6" t="s">
        <v>22</v>
      </c>
      <c r="GL118" s="6" t="s">
        <v>22</v>
      </c>
      <c r="GM118" s="6" t="s">
        <v>222</v>
      </c>
      <c r="GN118" s="6" t="s">
        <v>22</v>
      </c>
      <c r="GO118" s="6" t="s">
        <v>22</v>
      </c>
      <c r="GP118" s="6" t="s">
        <v>228</v>
      </c>
      <c r="GQ118" s="6">
        <v>0</v>
      </c>
      <c r="GR118" s="6">
        <v>1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103" t="s">
        <v>777</v>
      </c>
    </row>
    <row r="119" spans="1:206">
      <c r="A119" s="102" t="s">
        <v>207</v>
      </c>
      <c r="B119" s="6">
        <v>118</v>
      </c>
      <c r="C119" s="6" t="s">
        <v>3853</v>
      </c>
      <c r="D119" s="6" t="s">
        <v>778</v>
      </c>
      <c r="E119" s="100">
        <v>44242</v>
      </c>
      <c r="F119" s="6" t="s">
        <v>3891</v>
      </c>
      <c r="G119" s="6">
        <v>0</v>
      </c>
      <c r="H119" s="6" t="s">
        <v>22</v>
      </c>
      <c r="I119" s="6" t="s">
        <v>22</v>
      </c>
      <c r="J119" s="6" t="s">
        <v>22</v>
      </c>
      <c r="K119" s="6" t="s">
        <v>22</v>
      </c>
      <c r="L119" s="6" t="s">
        <v>22</v>
      </c>
      <c r="M119" s="6" t="s">
        <v>22</v>
      </c>
      <c r="N119" s="6" t="s">
        <v>779</v>
      </c>
      <c r="O119" s="7">
        <v>42</v>
      </c>
      <c r="P119" s="6">
        <v>49.55</v>
      </c>
      <c r="Q119" s="6">
        <f t="shared" si="2"/>
        <v>42.825833333333335</v>
      </c>
      <c r="R119" s="6" t="s">
        <v>22</v>
      </c>
      <c r="S119" s="6" t="s">
        <v>780</v>
      </c>
      <c r="T119" s="6">
        <v>9</v>
      </c>
      <c r="U119" s="6">
        <v>31.2</v>
      </c>
      <c r="V119" s="6">
        <f t="shared" si="3"/>
        <v>9.52</v>
      </c>
      <c r="W119" s="6" t="s">
        <v>41</v>
      </c>
      <c r="X119" s="6">
        <v>42</v>
      </c>
      <c r="Y119" s="6">
        <v>3</v>
      </c>
      <c r="Z119" s="101">
        <v>0.25694444444444448</v>
      </c>
      <c r="AA119" s="101">
        <v>0.43055555555555558</v>
      </c>
      <c r="AB119" s="101">
        <v>0.5</v>
      </c>
      <c r="AC119" s="101">
        <f>(Tableau2[[#This Row],[heure_enq]]-Tableau2[[#This Row],[h_debut]])</f>
        <v>0.1736111111111111</v>
      </c>
      <c r="AD119" s="101">
        <f>Tableau2[[#This Row],[h_fin]]-Tableau2[[#This Row],[h_debut]]</f>
        <v>0.24305555555555552</v>
      </c>
      <c r="AE119" s="101">
        <v>0.3125</v>
      </c>
      <c r="AF119" s="101">
        <v>0.58333333333333337</v>
      </c>
      <c r="AG119" s="6" t="s">
        <v>22</v>
      </c>
      <c r="AH119" s="6" t="s">
        <v>242</v>
      </c>
      <c r="AI119" s="6">
        <v>0</v>
      </c>
      <c r="AJ119" s="6" t="s">
        <v>402</v>
      </c>
      <c r="AK119" s="6" t="s">
        <v>403</v>
      </c>
      <c r="AL119" s="6" t="s">
        <v>419</v>
      </c>
      <c r="AM119" s="6">
        <v>1</v>
      </c>
      <c r="AN119" s="6">
        <v>0</v>
      </c>
      <c r="AO119" s="6">
        <v>1</v>
      </c>
      <c r="AP119" s="6">
        <v>1</v>
      </c>
      <c r="AQ119" s="6" t="s">
        <v>22</v>
      </c>
      <c r="AR119" s="6" t="s">
        <v>22</v>
      </c>
      <c r="AS119" s="6" t="s">
        <v>22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1</v>
      </c>
      <c r="AZ119" s="6">
        <v>1</v>
      </c>
      <c r="BA119" s="6">
        <v>1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 t="s">
        <v>781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1</v>
      </c>
      <c r="BR119" s="6">
        <v>0</v>
      </c>
      <c r="BS119" s="6">
        <v>1</v>
      </c>
      <c r="BT119" s="6">
        <v>0</v>
      </c>
      <c r="BU119" s="6">
        <v>0</v>
      </c>
      <c r="BV119" s="6">
        <v>0</v>
      </c>
      <c r="BW119" s="6" t="s">
        <v>692</v>
      </c>
      <c r="BX119" s="6">
        <v>0</v>
      </c>
      <c r="BY119" s="6">
        <v>0</v>
      </c>
      <c r="BZ119" s="6">
        <v>0</v>
      </c>
      <c r="CA119" s="6">
        <v>1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1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 t="s">
        <v>3695</v>
      </c>
      <c r="DB119" s="6" t="s">
        <v>218</v>
      </c>
      <c r="DC119" s="6" t="s">
        <v>243</v>
      </c>
      <c r="DD119" s="6">
        <v>50</v>
      </c>
      <c r="DE119" s="6" t="s">
        <v>244</v>
      </c>
      <c r="DF119" s="6" t="s">
        <v>245</v>
      </c>
      <c r="DG119" s="6" t="s">
        <v>222</v>
      </c>
      <c r="DH119" s="6" t="s">
        <v>22</v>
      </c>
      <c r="DI119" s="6" t="s">
        <v>708</v>
      </c>
      <c r="DJ119" s="6" t="s">
        <v>708</v>
      </c>
      <c r="DK119" s="6">
        <v>40</v>
      </c>
      <c r="DL119" s="6">
        <v>1</v>
      </c>
      <c r="DM119" s="6">
        <v>1</v>
      </c>
      <c r="DN119" s="6">
        <v>1</v>
      </c>
      <c r="DO119" s="6">
        <v>1</v>
      </c>
      <c r="DP119" s="6">
        <v>1</v>
      </c>
      <c r="DQ119" s="6">
        <v>1</v>
      </c>
      <c r="DR119" s="6">
        <v>1</v>
      </c>
      <c r="DS119" s="6">
        <v>1</v>
      </c>
      <c r="DT119" s="6">
        <v>1</v>
      </c>
      <c r="DU119" s="6">
        <v>1</v>
      </c>
      <c r="DV119" s="6">
        <v>1</v>
      </c>
      <c r="DW119" s="6">
        <v>1</v>
      </c>
      <c r="DX119" s="6">
        <v>0</v>
      </c>
      <c r="DY119" s="6">
        <v>0</v>
      </c>
      <c r="DZ119" s="6">
        <v>0</v>
      </c>
      <c r="EA119" s="6">
        <v>1</v>
      </c>
      <c r="EB119" s="6">
        <v>1</v>
      </c>
      <c r="EC119" s="6">
        <v>1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 t="s">
        <v>222</v>
      </c>
      <c r="EK119" s="6" t="s">
        <v>222</v>
      </c>
      <c r="EL119" s="6" t="s">
        <v>22</v>
      </c>
      <c r="EM119" s="6" t="s">
        <v>22</v>
      </c>
      <c r="EN119" s="6" t="s">
        <v>22</v>
      </c>
      <c r="EO119" s="6" t="s">
        <v>22</v>
      </c>
      <c r="EP119" s="6" t="s">
        <v>22</v>
      </c>
      <c r="EQ119" s="6" t="s">
        <v>22</v>
      </c>
      <c r="ER119" s="6" t="s">
        <v>22</v>
      </c>
      <c r="ES119" s="6" t="s">
        <v>22</v>
      </c>
      <c r="ET119" s="6" t="s">
        <v>22</v>
      </c>
      <c r="EU119" s="6" t="s">
        <v>22</v>
      </c>
      <c r="EV119" s="6" t="s">
        <v>22</v>
      </c>
      <c r="EW119" s="6" t="s">
        <v>22</v>
      </c>
      <c r="EX119" s="6" t="s">
        <v>22</v>
      </c>
      <c r="EY119" s="6" t="s">
        <v>22</v>
      </c>
      <c r="EZ119" s="6" t="s">
        <v>22</v>
      </c>
      <c r="FA119" s="6" t="s">
        <v>22</v>
      </c>
      <c r="FB119" s="6" t="s">
        <v>22</v>
      </c>
      <c r="FC119" s="6" t="s">
        <v>22</v>
      </c>
      <c r="FD119" s="6" t="s">
        <v>223</v>
      </c>
      <c r="FE119" s="6" t="s">
        <v>246</v>
      </c>
      <c r="FF119" s="6">
        <v>50</v>
      </c>
      <c r="FG119" s="6">
        <v>4.75</v>
      </c>
      <c r="FH119" s="6" t="s">
        <v>256</v>
      </c>
      <c r="FI119" s="6" t="s">
        <v>22</v>
      </c>
      <c r="FJ119" s="6" t="s">
        <v>732</v>
      </c>
      <c r="FK119" s="6">
        <v>1</v>
      </c>
      <c r="FL119" s="6">
        <v>1</v>
      </c>
      <c r="FM119" s="6">
        <v>1</v>
      </c>
      <c r="FN119" s="6">
        <v>1</v>
      </c>
      <c r="FO119" s="6">
        <v>0</v>
      </c>
      <c r="FP119" s="6">
        <v>0</v>
      </c>
      <c r="FQ119" s="6" t="s">
        <v>223</v>
      </c>
      <c r="FR119" s="6">
        <v>0</v>
      </c>
      <c r="FS119" s="6">
        <v>4</v>
      </c>
      <c r="FT119" s="6">
        <v>0</v>
      </c>
      <c r="FU119" s="6">
        <v>0</v>
      </c>
      <c r="FV119" s="6" t="s">
        <v>223</v>
      </c>
      <c r="FW119" s="6" t="s">
        <v>223</v>
      </c>
      <c r="FX119" s="6" t="s">
        <v>269</v>
      </c>
      <c r="FY119" s="6" t="s">
        <v>22</v>
      </c>
      <c r="FZ119" s="6" t="s">
        <v>22</v>
      </c>
      <c r="GA119" s="6" t="s">
        <v>22</v>
      </c>
      <c r="GB119" s="6" t="s">
        <v>22</v>
      </c>
      <c r="GC119" s="6" t="s">
        <v>269</v>
      </c>
      <c r="GD119" s="6" t="s">
        <v>373</v>
      </c>
      <c r="GE119" s="6" t="s">
        <v>22</v>
      </c>
      <c r="GF119" s="6" t="s">
        <v>22</v>
      </c>
      <c r="GG119" s="6" t="s">
        <v>260</v>
      </c>
      <c r="GH119" s="6" t="s">
        <v>235</v>
      </c>
      <c r="GI119" s="6" t="s">
        <v>22</v>
      </c>
      <c r="GJ119" s="6" t="s">
        <v>22</v>
      </c>
      <c r="GK119" s="6" t="s">
        <v>374</v>
      </c>
      <c r="GL119" s="6" t="s">
        <v>762</v>
      </c>
      <c r="GM119" s="6" t="s">
        <v>222</v>
      </c>
      <c r="GN119" s="6" t="s">
        <v>22</v>
      </c>
      <c r="GO119" s="6" t="s">
        <v>22</v>
      </c>
      <c r="GP119" s="6" t="s">
        <v>228</v>
      </c>
      <c r="GQ119" s="6">
        <v>0</v>
      </c>
      <c r="GR119" s="6">
        <v>0</v>
      </c>
      <c r="GS119" s="6">
        <v>0</v>
      </c>
      <c r="GT119" s="6">
        <v>0</v>
      </c>
      <c r="GU119" s="6">
        <v>1</v>
      </c>
      <c r="GV119" s="6">
        <v>1</v>
      </c>
      <c r="GW119" s="6">
        <v>0</v>
      </c>
      <c r="GX119" s="103" t="s">
        <v>270</v>
      </c>
    </row>
    <row r="120" spans="1:206">
      <c r="A120" s="102" t="s">
        <v>207</v>
      </c>
      <c r="B120" s="6">
        <v>119</v>
      </c>
      <c r="C120" s="6" t="s">
        <v>3853</v>
      </c>
      <c r="D120" s="6" t="s">
        <v>782</v>
      </c>
      <c r="E120" s="100">
        <v>44242</v>
      </c>
      <c r="F120" s="6" t="s">
        <v>3891</v>
      </c>
      <c r="G120" s="6">
        <v>0</v>
      </c>
      <c r="H120" s="6" t="s">
        <v>22</v>
      </c>
      <c r="I120" s="6" t="s">
        <v>22</v>
      </c>
      <c r="J120" s="6" t="s">
        <v>22</v>
      </c>
      <c r="K120" s="6" t="s">
        <v>22</v>
      </c>
      <c r="L120" s="6" t="s">
        <v>22</v>
      </c>
      <c r="M120" s="6" t="s">
        <v>22</v>
      </c>
      <c r="N120" s="6" t="s">
        <v>783</v>
      </c>
      <c r="O120" s="7">
        <v>42</v>
      </c>
      <c r="P120" s="6">
        <v>42.74</v>
      </c>
      <c r="Q120" s="6">
        <f t="shared" si="2"/>
        <v>42.712333333333333</v>
      </c>
      <c r="R120" s="6" t="s">
        <v>22</v>
      </c>
      <c r="S120" s="6" t="s">
        <v>784</v>
      </c>
      <c r="T120" s="6">
        <v>9</v>
      </c>
      <c r="U120" s="6">
        <v>28.23</v>
      </c>
      <c r="V120" s="6">
        <f t="shared" si="3"/>
        <v>9.4704999999999995</v>
      </c>
      <c r="W120" s="6" t="s">
        <v>41</v>
      </c>
      <c r="X120" s="6">
        <v>60</v>
      </c>
      <c r="Y120" s="6">
        <v>1</v>
      </c>
      <c r="Z120" s="101">
        <v>0.27083333333333331</v>
      </c>
      <c r="AA120" s="101">
        <v>0.48472222222222222</v>
      </c>
      <c r="AB120" s="101">
        <v>0.5</v>
      </c>
      <c r="AC120" s="101">
        <f>(Tableau2[[#This Row],[heure_enq]]-Tableau2[[#This Row],[h_debut]])</f>
        <v>0.21388888888888891</v>
      </c>
      <c r="AD120" s="101">
        <f>Tableau2[[#This Row],[h_fin]]-Tableau2[[#This Row],[h_debut]]</f>
        <v>0.22916666666666669</v>
      </c>
      <c r="AE120" s="101">
        <v>0.3125</v>
      </c>
      <c r="AF120" s="101">
        <v>0.58333333333333337</v>
      </c>
      <c r="AG120" s="6" t="s">
        <v>22</v>
      </c>
      <c r="AH120" s="6" t="s">
        <v>242</v>
      </c>
      <c r="AI120" s="6">
        <v>0</v>
      </c>
      <c r="AJ120" s="6" t="s">
        <v>402</v>
      </c>
      <c r="AK120" s="6" t="s">
        <v>403</v>
      </c>
      <c r="AL120" s="6" t="s">
        <v>419</v>
      </c>
      <c r="AM120" s="6">
        <v>0</v>
      </c>
      <c r="AN120" s="6">
        <v>0</v>
      </c>
      <c r="AO120" s="6">
        <v>1</v>
      </c>
      <c r="AP120" s="6">
        <v>1</v>
      </c>
      <c r="AQ120" s="6" t="s">
        <v>22</v>
      </c>
      <c r="AR120" s="6" t="s">
        <v>22</v>
      </c>
      <c r="AS120" s="6" t="s">
        <v>22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1</v>
      </c>
      <c r="AZ120" s="6">
        <v>1</v>
      </c>
      <c r="BA120" s="6">
        <v>1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 t="s">
        <v>706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1</v>
      </c>
      <c r="BT120" s="6">
        <v>0</v>
      </c>
      <c r="BU120" s="6">
        <v>0</v>
      </c>
      <c r="BV120" s="6">
        <v>0</v>
      </c>
      <c r="BW120" s="6" t="s">
        <v>692</v>
      </c>
      <c r="BX120" s="6">
        <v>0</v>
      </c>
      <c r="BY120" s="6">
        <v>0</v>
      </c>
      <c r="BZ120" s="6">
        <v>0</v>
      </c>
      <c r="CA120" s="6">
        <v>1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1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1</v>
      </c>
      <c r="CZ120" s="6">
        <v>0</v>
      </c>
      <c r="DA120" s="6" t="s">
        <v>745</v>
      </c>
      <c r="DB120" s="6" t="s">
        <v>218</v>
      </c>
      <c r="DC120" s="6" t="s">
        <v>219</v>
      </c>
      <c r="DD120" s="6">
        <v>45</v>
      </c>
      <c r="DE120" s="6" t="s">
        <v>220</v>
      </c>
      <c r="DF120" s="6" t="s">
        <v>299</v>
      </c>
      <c r="DG120" s="6" t="s">
        <v>222</v>
      </c>
      <c r="DH120" s="6" t="s">
        <v>22</v>
      </c>
      <c r="DI120" s="6">
        <v>1</v>
      </c>
      <c r="DJ120" s="6">
        <v>1</v>
      </c>
      <c r="DK120" s="6">
        <v>40</v>
      </c>
      <c r="DL120" s="6">
        <v>1</v>
      </c>
      <c r="DM120" s="6">
        <v>1</v>
      </c>
      <c r="DN120" s="6">
        <v>1</v>
      </c>
      <c r="DO120" s="6">
        <v>1</v>
      </c>
      <c r="DP120" s="6">
        <v>1</v>
      </c>
      <c r="DQ120" s="6">
        <v>1</v>
      </c>
      <c r="DR120" s="6">
        <v>1</v>
      </c>
      <c r="DS120" s="6">
        <v>1</v>
      </c>
      <c r="DT120" s="6">
        <v>1</v>
      </c>
      <c r="DU120" s="6">
        <v>1</v>
      </c>
      <c r="DV120" s="6">
        <v>1</v>
      </c>
      <c r="DW120" s="6">
        <v>1</v>
      </c>
      <c r="DX120" s="6">
        <v>1</v>
      </c>
      <c r="DY120" s="6">
        <v>0</v>
      </c>
      <c r="DZ120" s="6">
        <v>0</v>
      </c>
      <c r="EA120" s="6">
        <v>0</v>
      </c>
      <c r="EB120" s="6">
        <v>0</v>
      </c>
      <c r="EC120" s="6">
        <v>1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 t="s">
        <v>223</v>
      </c>
      <c r="EK120" s="6" t="s">
        <v>222</v>
      </c>
      <c r="EL120" s="6" t="s">
        <v>22</v>
      </c>
      <c r="EM120" s="6" t="s">
        <v>22</v>
      </c>
      <c r="EN120" s="6" t="s">
        <v>22</v>
      </c>
      <c r="EO120" s="6" t="s">
        <v>22</v>
      </c>
      <c r="EP120" s="6" t="s">
        <v>22</v>
      </c>
      <c r="EQ120" s="6" t="s">
        <v>22</v>
      </c>
      <c r="ER120" s="6" t="s">
        <v>22</v>
      </c>
      <c r="ES120" s="6" t="s">
        <v>22</v>
      </c>
      <c r="ET120" s="6" t="s">
        <v>22</v>
      </c>
      <c r="EU120" s="6" t="s">
        <v>22</v>
      </c>
      <c r="EV120" s="6" t="s">
        <v>22</v>
      </c>
      <c r="EW120" s="6" t="s">
        <v>22</v>
      </c>
      <c r="EX120" s="6" t="s">
        <v>22</v>
      </c>
      <c r="EY120" s="6" t="s">
        <v>22</v>
      </c>
      <c r="EZ120" s="6" t="s">
        <v>22</v>
      </c>
      <c r="FA120" s="6" t="s">
        <v>22</v>
      </c>
      <c r="FB120" s="6" t="s">
        <v>22</v>
      </c>
      <c r="FC120" s="6" t="s">
        <v>22</v>
      </c>
      <c r="FD120" s="6" t="s">
        <v>223</v>
      </c>
      <c r="FE120" s="6" t="s">
        <v>246</v>
      </c>
      <c r="FF120" s="6">
        <v>300</v>
      </c>
      <c r="FG120" s="6">
        <v>7.3</v>
      </c>
      <c r="FH120" s="6" t="s">
        <v>256</v>
      </c>
      <c r="FI120" s="6" t="s">
        <v>22</v>
      </c>
      <c r="FJ120" s="6" t="s">
        <v>732</v>
      </c>
      <c r="FK120" s="6">
        <v>1</v>
      </c>
      <c r="FL120" s="6">
        <v>1</v>
      </c>
      <c r="FM120" s="6">
        <v>1</v>
      </c>
      <c r="FN120" s="6">
        <v>0</v>
      </c>
      <c r="FO120" s="6">
        <v>0</v>
      </c>
      <c r="FP120" s="6">
        <v>0</v>
      </c>
      <c r="FQ120" s="6" t="s">
        <v>223</v>
      </c>
      <c r="FR120" s="6">
        <v>0</v>
      </c>
      <c r="FS120" s="6">
        <v>5</v>
      </c>
      <c r="FT120" s="6">
        <v>0</v>
      </c>
      <c r="FU120" s="6">
        <v>0</v>
      </c>
      <c r="FV120" s="6" t="s">
        <v>223</v>
      </c>
      <c r="FW120" s="6" t="s">
        <v>222</v>
      </c>
      <c r="FX120" s="6" t="s">
        <v>269</v>
      </c>
      <c r="FY120" s="6" t="s">
        <v>22</v>
      </c>
      <c r="FZ120" s="6" t="s">
        <v>22</v>
      </c>
      <c r="GA120" s="6" t="s">
        <v>22</v>
      </c>
      <c r="GB120" s="6" t="s">
        <v>22</v>
      </c>
      <c r="GC120" s="6" t="s">
        <v>269</v>
      </c>
      <c r="GD120" s="6" t="s">
        <v>373</v>
      </c>
      <c r="GE120" s="6" t="s">
        <v>22</v>
      </c>
      <c r="GF120" s="6" t="s">
        <v>22</v>
      </c>
      <c r="GG120" s="6" t="s">
        <v>387</v>
      </c>
      <c r="GH120" s="6" t="s">
        <v>745</v>
      </c>
      <c r="GI120" s="6" t="s">
        <v>22</v>
      </c>
      <c r="GJ120" s="6" t="s">
        <v>22</v>
      </c>
      <c r="GK120" s="6" t="s">
        <v>374</v>
      </c>
      <c r="GL120" s="6" t="s">
        <v>785</v>
      </c>
      <c r="GM120" s="6" t="s">
        <v>222</v>
      </c>
      <c r="GN120" s="6" t="s">
        <v>22</v>
      </c>
      <c r="GO120" s="6" t="s">
        <v>22</v>
      </c>
      <c r="GP120" s="6" t="s">
        <v>228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1</v>
      </c>
      <c r="GW120" s="6">
        <v>0</v>
      </c>
      <c r="GX120" s="103" t="s">
        <v>270</v>
      </c>
    </row>
    <row r="121" spans="1:206">
      <c r="A121" s="102" t="s">
        <v>207</v>
      </c>
      <c r="B121" s="6">
        <v>120</v>
      </c>
      <c r="C121" s="6" t="s">
        <v>3854</v>
      </c>
      <c r="D121" s="6" t="s">
        <v>786</v>
      </c>
      <c r="E121" s="100">
        <v>44246</v>
      </c>
      <c r="F121" s="6" t="s">
        <v>3891</v>
      </c>
      <c r="G121" s="6">
        <v>0</v>
      </c>
      <c r="H121" s="6" t="s">
        <v>22</v>
      </c>
      <c r="I121" s="6" t="s">
        <v>22</v>
      </c>
      <c r="J121" s="6" t="s">
        <v>22</v>
      </c>
      <c r="K121" s="6" t="s">
        <v>22</v>
      </c>
      <c r="L121" s="6" t="s">
        <v>22</v>
      </c>
      <c r="M121" s="6" t="s">
        <v>22</v>
      </c>
      <c r="N121" s="6" t="s">
        <v>787</v>
      </c>
      <c r="O121" s="7">
        <v>42</v>
      </c>
      <c r="P121" s="6">
        <v>40.732999999999997</v>
      </c>
      <c r="Q121" s="6">
        <f t="shared" si="2"/>
        <v>42.678883333333332</v>
      </c>
      <c r="R121" s="6" t="s">
        <v>22</v>
      </c>
      <c r="S121" s="6" t="s">
        <v>788</v>
      </c>
      <c r="T121" s="6">
        <v>9</v>
      </c>
      <c r="U121" s="6">
        <v>17.933</v>
      </c>
      <c r="V121" s="6">
        <f t="shared" si="3"/>
        <v>9.2988833333333325</v>
      </c>
      <c r="W121" s="6" t="s">
        <v>39</v>
      </c>
      <c r="X121" s="6">
        <v>2.5</v>
      </c>
      <c r="Y121" s="6">
        <v>1</v>
      </c>
      <c r="Z121" s="101">
        <v>0.39583333333333331</v>
      </c>
      <c r="AA121" s="101">
        <v>0.40277777777777773</v>
      </c>
      <c r="AB121" s="101">
        <v>0.66666666666666663</v>
      </c>
      <c r="AC121" s="101">
        <f>(Tableau2[[#This Row],[heure_enq]]-Tableau2[[#This Row],[h_debut]])</f>
        <v>6.9444444444444198E-3</v>
      </c>
      <c r="AD121" s="101">
        <f>Tableau2[[#This Row],[h_fin]]-Tableau2[[#This Row],[h_debut]]</f>
        <v>0.27083333333333331</v>
      </c>
      <c r="AE121" s="101">
        <v>0.35416666666666669</v>
      </c>
      <c r="AF121" s="101">
        <v>0.47916666666666669</v>
      </c>
      <c r="AG121" s="6" t="s">
        <v>22</v>
      </c>
      <c r="AH121" s="6" t="s">
        <v>287</v>
      </c>
      <c r="AI121" s="6">
        <v>0</v>
      </c>
      <c r="AJ121" s="6" t="s">
        <v>402</v>
      </c>
      <c r="AK121" s="6" t="s">
        <v>403</v>
      </c>
      <c r="AL121" s="6" t="s">
        <v>419</v>
      </c>
      <c r="AM121" s="6">
        <v>1</v>
      </c>
      <c r="AN121" s="6">
        <v>0</v>
      </c>
      <c r="AO121" s="6">
        <v>0</v>
      </c>
      <c r="AP121" s="6">
        <v>0</v>
      </c>
      <c r="AQ121" s="6" t="s">
        <v>22</v>
      </c>
      <c r="AR121" s="6" t="s">
        <v>22</v>
      </c>
      <c r="AS121" s="6" t="s">
        <v>22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1</v>
      </c>
      <c r="AZ121" s="6">
        <v>1</v>
      </c>
      <c r="BA121" s="6">
        <v>1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1</v>
      </c>
      <c r="BH121" s="6">
        <v>0</v>
      </c>
      <c r="BI121" s="6">
        <v>0</v>
      </c>
      <c r="BJ121" s="6" t="s">
        <v>789</v>
      </c>
      <c r="BK121" s="6">
        <v>0</v>
      </c>
      <c r="BL121" s="6">
        <v>1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1</v>
      </c>
      <c r="BU121" s="6">
        <v>0</v>
      </c>
      <c r="BV121" s="6" t="s">
        <v>2126</v>
      </c>
      <c r="BW121" s="6" t="s">
        <v>217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1</v>
      </c>
      <c r="CJ121" s="6">
        <v>1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 t="s">
        <v>22</v>
      </c>
      <c r="DB121" s="6" t="s">
        <v>218</v>
      </c>
      <c r="DC121" s="6" t="s">
        <v>243</v>
      </c>
      <c r="DD121" s="6">
        <v>50</v>
      </c>
      <c r="DE121" s="6" t="s">
        <v>244</v>
      </c>
      <c r="DF121" s="6" t="s">
        <v>790</v>
      </c>
      <c r="DG121" s="6" t="s">
        <v>222</v>
      </c>
      <c r="DH121" s="6" t="s">
        <v>22</v>
      </c>
      <c r="DI121" s="6">
        <v>10</v>
      </c>
      <c r="DJ121" s="6">
        <v>55</v>
      </c>
      <c r="DK121" s="6">
        <v>40</v>
      </c>
      <c r="DL121" s="6">
        <v>1</v>
      </c>
      <c r="DM121" s="6">
        <v>1</v>
      </c>
      <c r="DN121" s="6">
        <v>1</v>
      </c>
      <c r="DO121" s="6">
        <v>1</v>
      </c>
      <c r="DP121" s="6">
        <v>1</v>
      </c>
      <c r="DQ121" s="6">
        <v>1</v>
      </c>
      <c r="DR121" s="6">
        <v>1</v>
      </c>
      <c r="DS121" s="6">
        <v>1</v>
      </c>
      <c r="DT121" s="6">
        <v>1</v>
      </c>
      <c r="DU121" s="6">
        <v>1</v>
      </c>
      <c r="DV121" s="6">
        <v>1</v>
      </c>
      <c r="DW121" s="6">
        <v>1</v>
      </c>
      <c r="DX121" s="6">
        <v>1</v>
      </c>
      <c r="DY121" s="6">
        <v>0</v>
      </c>
      <c r="DZ121" s="6">
        <v>0</v>
      </c>
      <c r="EA121" s="6">
        <v>0</v>
      </c>
      <c r="EB121" s="6">
        <v>0</v>
      </c>
      <c r="EC121" s="6">
        <v>1</v>
      </c>
      <c r="ED121" s="6">
        <v>0</v>
      </c>
      <c r="EE121" s="6">
        <v>0</v>
      </c>
      <c r="EF121" s="6">
        <v>0</v>
      </c>
      <c r="EG121" s="6">
        <v>1</v>
      </c>
      <c r="EH121" s="6">
        <v>0</v>
      </c>
      <c r="EI121" s="6">
        <v>0</v>
      </c>
      <c r="EJ121" s="6" t="s">
        <v>222</v>
      </c>
      <c r="EK121" s="6" t="s">
        <v>222</v>
      </c>
      <c r="EL121" s="6" t="s">
        <v>22</v>
      </c>
      <c r="EM121" s="6" t="s">
        <v>22</v>
      </c>
      <c r="EN121" s="6" t="s">
        <v>22</v>
      </c>
      <c r="EO121" s="6" t="s">
        <v>22</v>
      </c>
      <c r="EP121" s="6" t="s">
        <v>22</v>
      </c>
      <c r="EQ121" s="6" t="s">
        <v>22</v>
      </c>
      <c r="ER121" s="6" t="s">
        <v>22</v>
      </c>
      <c r="ES121" s="6" t="s">
        <v>22</v>
      </c>
      <c r="ET121" s="6" t="s">
        <v>22</v>
      </c>
      <c r="EU121" s="6" t="s">
        <v>22</v>
      </c>
      <c r="EV121" s="6" t="s">
        <v>22</v>
      </c>
      <c r="EW121" s="6" t="s">
        <v>22</v>
      </c>
      <c r="EX121" s="6" t="s">
        <v>22</v>
      </c>
      <c r="EY121" s="6" t="s">
        <v>22</v>
      </c>
      <c r="EZ121" s="6" t="s">
        <v>22</v>
      </c>
      <c r="FA121" s="6" t="s">
        <v>22</v>
      </c>
      <c r="FB121" s="6" t="s">
        <v>22</v>
      </c>
      <c r="FC121" s="6" t="s">
        <v>22</v>
      </c>
      <c r="FD121" s="6" t="s">
        <v>222</v>
      </c>
      <c r="FE121" s="6" t="s">
        <v>22</v>
      </c>
      <c r="FF121" s="6" t="s">
        <v>22</v>
      </c>
      <c r="FG121" s="6" t="s">
        <v>22</v>
      </c>
      <c r="FH121" s="6" t="s">
        <v>22</v>
      </c>
      <c r="FI121" s="6" t="s">
        <v>22</v>
      </c>
      <c r="FJ121" s="6" t="s">
        <v>22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6" t="s">
        <v>22</v>
      </c>
      <c r="FR121" s="6">
        <v>2</v>
      </c>
      <c r="FS121" s="6">
        <v>0</v>
      </c>
      <c r="FT121" s="6">
        <v>0</v>
      </c>
      <c r="FU121" s="6">
        <v>0</v>
      </c>
      <c r="FV121" s="6" t="s">
        <v>223</v>
      </c>
      <c r="FW121" s="6" t="s">
        <v>222</v>
      </c>
      <c r="FX121" s="6" t="s">
        <v>224</v>
      </c>
      <c r="FY121" s="6" t="s">
        <v>22</v>
      </c>
      <c r="FZ121" s="6" t="s">
        <v>22</v>
      </c>
      <c r="GA121" s="6" t="s">
        <v>22</v>
      </c>
      <c r="GB121" s="6" t="s">
        <v>22</v>
      </c>
      <c r="GC121" s="6" t="s">
        <v>224</v>
      </c>
      <c r="GD121" s="6" t="s">
        <v>373</v>
      </c>
      <c r="GE121" s="6" t="s">
        <v>22</v>
      </c>
      <c r="GF121" s="6" t="s">
        <v>22</v>
      </c>
      <c r="GG121" s="6" t="s">
        <v>387</v>
      </c>
      <c r="GH121" s="6" t="s">
        <v>791</v>
      </c>
      <c r="GI121" s="6" t="s">
        <v>22</v>
      </c>
      <c r="GJ121" s="6" t="s">
        <v>22</v>
      </c>
      <c r="GK121" s="6" t="s">
        <v>22</v>
      </c>
      <c r="GL121" s="6" t="s">
        <v>22</v>
      </c>
      <c r="GM121" s="6" t="s">
        <v>222</v>
      </c>
      <c r="GN121" s="6" t="s">
        <v>22</v>
      </c>
      <c r="GO121" s="6" t="s">
        <v>22</v>
      </c>
      <c r="GP121" s="6" t="s">
        <v>228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1</v>
      </c>
      <c r="GW121" s="6">
        <v>0</v>
      </c>
      <c r="GX121" s="103" t="s">
        <v>270</v>
      </c>
    </row>
    <row r="122" spans="1:206">
      <c r="A122" s="102" t="s">
        <v>207</v>
      </c>
      <c r="B122" s="6">
        <v>121</v>
      </c>
      <c r="C122" s="6" t="s">
        <v>3855</v>
      </c>
      <c r="D122" s="6" t="s">
        <v>792</v>
      </c>
      <c r="E122" s="100">
        <v>44247</v>
      </c>
      <c r="F122" s="6" t="s">
        <v>3891</v>
      </c>
      <c r="G122" s="6">
        <v>0</v>
      </c>
      <c r="H122" s="6" t="s">
        <v>22</v>
      </c>
      <c r="I122" s="6" t="s">
        <v>22</v>
      </c>
      <c r="J122" s="6" t="s">
        <v>22</v>
      </c>
      <c r="K122" s="6" t="s">
        <v>22</v>
      </c>
      <c r="L122" s="6" t="s">
        <v>22</v>
      </c>
      <c r="M122" s="6" t="s">
        <v>22</v>
      </c>
      <c r="N122" s="6" t="s">
        <v>793</v>
      </c>
      <c r="O122" s="7">
        <v>42</v>
      </c>
      <c r="P122" s="6">
        <v>43.05</v>
      </c>
      <c r="Q122" s="6">
        <f t="shared" si="2"/>
        <v>42.717500000000001</v>
      </c>
      <c r="R122" s="6" t="s">
        <v>22</v>
      </c>
      <c r="S122" s="6" t="s">
        <v>794</v>
      </c>
      <c r="T122" s="6">
        <v>9</v>
      </c>
      <c r="U122" s="6">
        <v>15.92</v>
      </c>
      <c r="V122" s="6">
        <f t="shared" si="3"/>
        <v>9.2653333333333325</v>
      </c>
      <c r="W122" s="6" t="s">
        <v>41</v>
      </c>
      <c r="X122" s="6">
        <v>38</v>
      </c>
      <c r="Y122" s="6">
        <v>3</v>
      </c>
      <c r="Z122" s="101">
        <v>0.25</v>
      </c>
      <c r="AA122" s="101">
        <v>0.38958333333333334</v>
      </c>
      <c r="AB122" s="101">
        <v>0.625</v>
      </c>
      <c r="AC122" s="101">
        <f>(Tableau2[[#This Row],[heure_enq]]-Tableau2[[#This Row],[h_debut]])</f>
        <v>0.13958333333333334</v>
      </c>
      <c r="AD122" s="101">
        <f>Tableau2[[#This Row],[h_fin]]-Tableau2[[#This Row],[h_debut]]</f>
        <v>0.375</v>
      </c>
      <c r="AE122" s="101">
        <v>0.33333333333333331</v>
      </c>
      <c r="AF122" s="101">
        <v>0.58333333333333337</v>
      </c>
      <c r="AG122" s="6" t="s">
        <v>22</v>
      </c>
      <c r="AH122" s="6" t="s">
        <v>242</v>
      </c>
      <c r="AI122" s="6">
        <v>0</v>
      </c>
      <c r="AJ122" s="6" t="s">
        <v>699</v>
      </c>
      <c r="AK122" s="6" t="s">
        <v>700</v>
      </c>
      <c r="AL122" s="6" t="s">
        <v>419</v>
      </c>
      <c r="AM122" s="6">
        <v>0</v>
      </c>
      <c r="AN122" s="6">
        <v>0</v>
      </c>
      <c r="AO122" s="6">
        <v>1</v>
      </c>
      <c r="AP122" s="6">
        <v>1</v>
      </c>
      <c r="AQ122" s="6" t="s">
        <v>22</v>
      </c>
      <c r="AR122" s="6" t="s">
        <v>22</v>
      </c>
      <c r="AS122" s="6" t="s">
        <v>22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1</v>
      </c>
      <c r="BE122" s="6">
        <v>1</v>
      </c>
      <c r="BF122" s="6">
        <v>1</v>
      </c>
      <c r="BG122" s="6">
        <v>1</v>
      </c>
      <c r="BH122" s="6">
        <v>1</v>
      </c>
      <c r="BI122" s="6">
        <v>1</v>
      </c>
      <c r="BJ122" s="6" t="s">
        <v>795</v>
      </c>
      <c r="BK122" s="6">
        <v>0</v>
      </c>
      <c r="BL122" s="6">
        <v>1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1</v>
      </c>
      <c r="BT122" s="6">
        <v>0</v>
      </c>
      <c r="BU122" s="6">
        <v>0</v>
      </c>
      <c r="BV122" s="6">
        <v>0</v>
      </c>
      <c r="BW122" s="6" t="s">
        <v>2119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1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1</v>
      </c>
      <c r="CW122" s="6">
        <v>0</v>
      </c>
      <c r="CX122" s="6">
        <v>0</v>
      </c>
      <c r="CY122" s="6">
        <v>1</v>
      </c>
      <c r="CZ122" s="6">
        <v>0</v>
      </c>
      <c r="DA122" s="6" t="s">
        <v>693</v>
      </c>
      <c r="DB122" s="6" t="s">
        <v>218</v>
      </c>
      <c r="DC122" s="6" t="s">
        <v>243</v>
      </c>
      <c r="DD122" s="6">
        <v>50</v>
      </c>
      <c r="DE122" s="6" t="s">
        <v>220</v>
      </c>
      <c r="DF122" s="6" t="s">
        <v>796</v>
      </c>
      <c r="DG122" s="6" t="s">
        <v>222</v>
      </c>
      <c r="DH122" s="6" t="s">
        <v>22</v>
      </c>
      <c r="DI122" s="6" t="s">
        <v>707</v>
      </c>
      <c r="DJ122" s="6" t="s">
        <v>708</v>
      </c>
      <c r="DK122" s="6">
        <v>15</v>
      </c>
      <c r="DL122" s="6">
        <v>1</v>
      </c>
      <c r="DM122" s="6">
        <v>1</v>
      </c>
      <c r="DN122" s="6">
        <v>1</v>
      </c>
      <c r="DO122" s="6">
        <v>1</v>
      </c>
      <c r="DP122" s="6">
        <v>1</v>
      </c>
      <c r="DQ122" s="6">
        <v>1</v>
      </c>
      <c r="DR122" s="6">
        <v>1</v>
      </c>
      <c r="DS122" s="6">
        <v>1</v>
      </c>
      <c r="DT122" s="6">
        <v>1</v>
      </c>
      <c r="DU122" s="6">
        <v>1</v>
      </c>
      <c r="DV122" s="6">
        <v>1</v>
      </c>
      <c r="DW122" s="6">
        <v>1</v>
      </c>
      <c r="DX122" s="6">
        <v>0</v>
      </c>
      <c r="DY122" s="6">
        <v>0</v>
      </c>
      <c r="DZ122" s="6">
        <v>1</v>
      </c>
      <c r="EA122" s="6">
        <v>0</v>
      </c>
      <c r="EB122" s="6">
        <v>1</v>
      </c>
      <c r="EC122" s="6">
        <v>1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 t="s">
        <v>223</v>
      </c>
      <c r="EK122" s="6" t="s">
        <v>222</v>
      </c>
      <c r="EL122" s="6" t="s">
        <v>22</v>
      </c>
      <c r="EM122" s="6" t="s">
        <v>22</v>
      </c>
      <c r="EN122" s="6" t="s">
        <v>22</v>
      </c>
      <c r="EO122" s="6" t="s">
        <v>22</v>
      </c>
      <c r="EP122" s="6" t="s">
        <v>22</v>
      </c>
      <c r="EQ122" s="6" t="s">
        <v>22</v>
      </c>
      <c r="ER122" s="6" t="s">
        <v>22</v>
      </c>
      <c r="ES122" s="6" t="s">
        <v>22</v>
      </c>
      <c r="ET122" s="6" t="s">
        <v>22</v>
      </c>
      <c r="EU122" s="6" t="s">
        <v>22</v>
      </c>
      <c r="EV122" s="6" t="s">
        <v>22</v>
      </c>
      <c r="EW122" s="6" t="s">
        <v>22</v>
      </c>
      <c r="EX122" s="6" t="s">
        <v>22</v>
      </c>
      <c r="EY122" s="6" t="s">
        <v>22</v>
      </c>
      <c r="EZ122" s="6" t="s">
        <v>22</v>
      </c>
      <c r="FA122" s="6" t="s">
        <v>22</v>
      </c>
      <c r="FB122" s="6" t="s">
        <v>22</v>
      </c>
      <c r="FC122" s="6" t="s">
        <v>22</v>
      </c>
      <c r="FD122" s="6" t="s">
        <v>223</v>
      </c>
      <c r="FE122" s="6" t="s">
        <v>246</v>
      </c>
      <c r="FF122" s="6">
        <v>115</v>
      </c>
      <c r="FG122" s="6">
        <v>6.4</v>
      </c>
      <c r="FH122" s="6" t="s">
        <v>256</v>
      </c>
      <c r="FI122" s="6" t="s">
        <v>22</v>
      </c>
      <c r="FJ122" s="6" t="s">
        <v>214</v>
      </c>
      <c r="FK122" s="6">
        <v>1</v>
      </c>
      <c r="FL122" s="6">
        <v>1</v>
      </c>
      <c r="FM122" s="6">
        <v>1</v>
      </c>
      <c r="FN122" s="6">
        <v>0</v>
      </c>
      <c r="FO122" s="6">
        <v>0</v>
      </c>
      <c r="FP122" s="6">
        <v>0</v>
      </c>
      <c r="FQ122" s="6" t="s">
        <v>223</v>
      </c>
      <c r="FR122" s="6">
        <v>0</v>
      </c>
      <c r="FS122" s="6">
        <v>5</v>
      </c>
      <c r="FT122" s="6">
        <v>0</v>
      </c>
      <c r="FU122" s="6">
        <v>0</v>
      </c>
      <c r="FV122" s="6" t="s">
        <v>222</v>
      </c>
      <c r="FW122" s="6" t="s">
        <v>223</v>
      </c>
      <c r="FX122" s="6" t="s">
        <v>269</v>
      </c>
      <c r="FY122" s="6" t="s">
        <v>22</v>
      </c>
      <c r="FZ122" s="6" t="s">
        <v>22</v>
      </c>
      <c r="GA122" s="6" t="s">
        <v>22</v>
      </c>
      <c r="GB122" s="6" t="s">
        <v>22</v>
      </c>
      <c r="GC122" s="6" t="s">
        <v>269</v>
      </c>
      <c r="GD122" s="6" t="s">
        <v>718</v>
      </c>
      <c r="GE122" s="6" t="s">
        <v>22</v>
      </c>
      <c r="GF122" s="6" t="s">
        <v>22</v>
      </c>
      <c r="GG122" s="6" t="s">
        <v>387</v>
      </c>
      <c r="GH122" s="6" t="s">
        <v>745</v>
      </c>
      <c r="GI122" s="6" t="s">
        <v>22</v>
      </c>
      <c r="GJ122" s="6" t="s">
        <v>22</v>
      </c>
      <c r="GK122" s="6" t="s">
        <v>374</v>
      </c>
      <c r="GL122" s="6" t="s">
        <v>797</v>
      </c>
      <c r="GM122" s="6" t="s">
        <v>222</v>
      </c>
      <c r="GN122" s="6" t="s">
        <v>22</v>
      </c>
      <c r="GO122" s="6" t="s">
        <v>22</v>
      </c>
      <c r="GP122" s="6" t="s">
        <v>261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1</v>
      </c>
      <c r="GW122" s="6">
        <v>0</v>
      </c>
      <c r="GX122" s="103" t="s">
        <v>270</v>
      </c>
    </row>
    <row r="123" spans="1:206">
      <c r="A123" s="102" t="s">
        <v>207</v>
      </c>
      <c r="B123" s="6">
        <v>122</v>
      </c>
      <c r="C123" s="6" t="s">
        <v>3855</v>
      </c>
      <c r="D123" s="6" t="s">
        <v>798</v>
      </c>
      <c r="E123" s="100">
        <v>44247</v>
      </c>
      <c r="F123" s="6" t="s">
        <v>3891</v>
      </c>
      <c r="G123" s="6">
        <v>0</v>
      </c>
      <c r="H123" s="6" t="s">
        <v>22</v>
      </c>
      <c r="I123" s="6" t="s">
        <v>22</v>
      </c>
      <c r="J123" s="6" t="s">
        <v>22</v>
      </c>
      <c r="K123" s="6" t="s">
        <v>22</v>
      </c>
      <c r="L123" s="6" t="s">
        <v>22</v>
      </c>
      <c r="M123" s="6" t="s">
        <v>22</v>
      </c>
      <c r="N123" s="6" t="s">
        <v>799</v>
      </c>
      <c r="O123" s="7">
        <v>42</v>
      </c>
      <c r="P123" s="6">
        <v>43.02</v>
      </c>
      <c r="Q123" s="6">
        <f t="shared" si="2"/>
        <v>42.716999999999999</v>
      </c>
      <c r="R123" s="6" t="s">
        <v>22</v>
      </c>
      <c r="S123" s="6" t="s">
        <v>800</v>
      </c>
      <c r="T123" s="6">
        <v>9</v>
      </c>
      <c r="U123" s="6">
        <v>15.75</v>
      </c>
      <c r="V123" s="6">
        <f t="shared" si="3"/>
        <v>9.2624999999999993</v>
      </c>
      <c r="W123" s="6" t="s">
        <v>41</v>
      </c>
      <c r="X123" s="6">
        <v>24</v>
      </c>
      <c r="Y123" s="6">
        <v>2</v>
      </c>
      <c r="Z123" s="101">
        <v>0.33333333333333331</v>
      </c>
      <c r="AA123" s="101">
        <v>0.66666666666666663</v>
      </c>
      <c r="AB123" s="101">
        <v>0.625</v>
      </c>
      <c r="AC123" s="101">
        <f>(Tableau2[[#This Row],[heure_enq]]-Tableau2[[#This Row],[h_debut]])</f>
        <v>0.33333333333333331</v>
      </c>
      <c r="AD123" s="101">
        <f>Tableau2[[#This Row],[h_fin]]-Tableau2[[#This Row],[h_debut]]</f>
        <v>0.29166666666666669</v>
      </c>
      <c r="AE123" s="101">
        <v>0.33333333333333331</v>
      </c>
      <c r="AF123" s="101">
        <v>0.58333333333333337</v>
      </c>
      <c r="AG123" s="6" t="s">
        <v>22</v>
      </c>
      <c r="AH123" s="6" t="s">
        <v>242</v>
      </c>
      <c r="AI123" s="6">
        <v>0</v>
      </c>
      <c r="AJ123" s="6" t="s">
        <v>2634</v>
      </c>
      <c r="AK123" s="6" t="s">
        <v>215</v>
      </c>
      <c r="AL123" s="6" t="s">
        <v>419</v>
      </c>
      <c r="AM123" s="6">
        <v>0</v>
      </c>
      <c r="AN123" s="6">
        <v>0</v>
      </c>
      <c r="AO123" s="6">
        <v>1</v>
      </c>
      <c r="AP123" s="6">
        <v>0</v>
      </c>
      <c r="AQ123" s="6" t="s">
        <v>22</v>
      </c>
      <c r="AR123" s="6" t="s">
        <v>22</v>
      </c>
      <c r="AS123" s="6" t="s">
        <v>22</v>
      </c>
      <c r="AT123" s="6">
        <v>1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1</v>
      </c>
      <c r="BE123" s="6">
        <v>0</v>
      </c>
      <c r="BF123" s="6">
        <v>0</v>
      </c>
      <c r="BG123" s="6">
        <v>1</v>
      </c>
      <c r="BH123" s="6">
        <v>0</v>
      </c>
      <c r="BI123" s="6">
        <v>0</v>
      </c>
      <c r="BJ123" s="6" t="s">
        <v>801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1</v>
      </c>
      <c r="BT123" s="6">
        <v>0</v>
      </c>
      <c r="BU123" s="6">
        <v>0</v>
      </c>
      <c r="BV123" s="6">
        <v>0</v>
      </c>
      <c r="BW123" s="6" t="s">
        <v>692</v>
      </c>
      <c r="BX123" s="6">
        <v>0</v>
      </c>
      <c r="BY123" s="6">
        <v>0</v>
      </c>
      <c r="BZ123" s="6">
        <v>0</v>
      </c>
      <c r="CA123" s="6">
        <v>1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1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 t="s">
        <v>22</v>
      </c>
      <c r="DB123" s="6" t="s">
        <v>218</v>
      </c>
      <c r="DC123" s="6" t="s">
        <v>219</v>
      </c>
      <c r="DD123" s="6">
        <v>45</v>
      </c>
      <c r="DE123" s="6" t="s">
        <v>220</v>
      </c>
      <c r="DF123" s="6" t="s">
        <v>802</v>
      </c>
      <c r="DG123" s="6" t="s">
        <v>222</v>
      </c>
      <c r="DH123" s="6" t="s">
        <v>22</v>
      </c>
      <c r="DI123" s="6" t="s">
        <v>707</v>
      </c>
      <c r="DJ123" s="6" t="s">
        <v>708</v>
      </c>
      <c r="DK123" s="6">
        <v>30</v>
      </c>
      <c r="DL123" s="6">
        <v>1</v>
      </c>
      <c r="DM123" s="6">
        <v>1</v>
      </c>
      <c r="DN123" s="6">
        <v>1</v>
      </c>
      <c r="DO123" s="6">
        <v>1</v>
      </c>
      <c r="DP123" s="6">
        <v>1</v>
      </c>
      <c r="DQ123" s="6">
        <v>1</v>
      </c>
      <c r="DR123" s="6">
        <v>1</v>
      </c>
      <c r="DS123" s="6">
        <v>1</v>
      </c>
      <c r="DT123" s="6">
        <v>1</v>
      </c>
      <c r="DU123" s="6">
        <v>1</v>
      </c>
      <c r="DV123" s="6">
        <v>1</v>
      </c>
      <c r="DW123" s="6">
        <v>1</v>
      </c>
      <c r="DX123" s="6">
        <v>0</v>
      </c>
      <c r="DY123" s="6">
        <v>0</v>
      </c>
      <c r="DZ123" s="6">
        <v>1</v>
      </c>
      <c r="EA123" s="6">
        <v>0</v>
      </c>
      <c r="EB123" s="6">
        <v>0</v>
      </c>
      <c r="EC123" s="6">
        <v>1</v>
      </c>
      <c r="ED123" s="6">
        <v>0</v>
      </c>
      <c r="EE123" s="6">
        <v>0</v>
      </c>
      <c r="EF123" s="6">
        <v>0</v>
      </c>
      <c r="EG123" s="6">
        <v>1</v>
      </c>
      <c r="EH123" s="6">
        <v>0</v>
      </c>
      <c r="EI123" s="6">
        <v>0</v>
      </c>
      <c r="EJ123" s="6" t="s">
        <v>223</v>
      </c>
      <c r="EK123" s="6" t="s">
        <v>223</v>
      </c>
      <c r="EL123" s="6" t="s">
        <v>22</v>
      </c>
      <c r="EM123" s="6" t="s">
        <v>22</v>
      </c>
      <c r="EN123" s="6" t="s">
        <v>22</v>
      </c>
      <c r="EO123" s="6" t="s">
        <v>22</v>
      </c>
      <c r="EP123" s="6" t="s">
        <v>22</v>
      </c>
      <c r="EQ123" s="6" t="s">
        <v>22</v>
      </c>
      <c r="ER123" s="6" t="s">
        <v>22</v>
      </c>
      <c r="ES123" s="6" t="s">
        <v>22</v>
      </c>
      <c r="ET123" s="6" t="s">
        <v>22</v>
      </c>
      <c r="EU123" s="6" t="s">
        <v>22</v>
      </c>
      <c r="EV123" s="6" t="s">
        <v>22</v>
      </c>
      <c r="EW123" s="6" t="s">
        <v>22</v>
      </c>
      <c r="EX123" s="6" t="s">
        <v>22</v>
      </c>
      <c r="EY123" s="6" t="s">
        <v>22</v>
      </c>
      <c r="EZ123" s="6" t="s">
        <v>22</v>
      </c>
      <c r="FA123" s="6" t="s">
        <v>22</v>
      </c>
      <c r="FB123" s="6" t="s">
        <v>22</v>
      </c>
      <c r="FC123" s="6" t="s">
        <v>22</v>
      </c>
      <c r="FD123" s="6" t="s">
        <v>223</v>
      </c>
      <c r="FE123" s="6" t="s">
        <v>246</v>
      </c>
      <c r="FF123" s="6">
        <v>200</v>
      </c>
      <c r="FG123" s="6">
        <v>6.3</v>
      </c>
      <c r="FH123" s="6" t="s">
        <v>256</v>
      </c>
      <c r="FI123" s="6" t="s">
        <v>22</v>
      </c>
      <c r="FJ123" s="6" t="s">
        <v>214</v>
      </c>
      <c r="FK123" s="6">
        <v>1</v>
      </c>
      <c r="FL123" s="6">
        <v>1</v>
      </c>
      <c r="FM123" s="6">
        <v>1</v>
      </c>
      <c r="FN123" s="6">
        <v>0</v>
      </c>
      <c r="FO123" s="6">
        <v>0</v>
      </c>
      <c r="FP123" s="6">
        <v>0</v>
      </c>
      <c r="FQ123" s="6" t="s">
        <v>223</v>
      </c>
      <c r="FR123" s="6">
        <v>0</v>
      </c>
      <c r="FS123" s="6">
        <v>5</v>
      </c>
      <c r="FT123" s="6">
        <v>0</v>
      </c>
      <c r="FU123" s="6">
        <v>0</v>
      </c>
      <c r="FV123" s="6" t="s">
        <v>223</v>
      </c>
      <c r="FW123" s="6" t="s">
        <v>223</v>
      </c>
      <c r="FX123" s="6" t="s">
        <v>258</v>
      </c>
      <c r="FY123" s="6" t="s">
        <v>22</v>
      </c>
      <c r="FZ123" s="6" t="s">
        <v>22</v>
      </c>
      <c r="GA123" s="6" t="s">
        <v>22</v>
      </c>
      <c r="GB123" s="6" t="s">
        <v>22</v>
      </c>
      <c r="GC123" s="6" t="s">
        <v>258</v>
      </c>
      <c r="GD123" s="6" t="s">
        <v>373</v>
      </c>
      <c r="GE123" s="6" t="s">
        <v>22</v>
      </c>
      <c r="GF123" s="6" t="s">
        <v>22</v>
      </c>
      <c r="GG123" s="6" t="s">
        <v>260</v>
      </c>
      <c r="GH123" s="6" t="s">
        <v>235</v>
      </c>
      <c r="GI123" s="6" t="s">
        <v>22</v>
      </c>
      <c r="GJ123" s="6" t="s">
        <v>22</v>
      </c>
      <c r="GK123" s="6" t="s">
        <v>803</v>
      </c>
      <c r="GL123" s="6" t="s">
        <v>22</v>
      </c>
      <c r="GM123" s="6" t="s">
        <v>222</v>
      </c>
      <c r="GN123" s="6" t="s">
        <v>22</v>
      </c>
      <c r="GO123" s="6" t="s">
        <v>22</v>
      </c>
      <c r="GP123" s="6" t="s">
        <v>261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1</v>
      </c>
      <c r="GW123" s="6">
        <v>0</v>
      </c>
      <c r="GX123" s="103" t="s">
        <v>270</v>
      </c>
    </row>
    <row r="124" spans="1:206">
      <c r="A124" s="102" t="s">
        <v>207</v>
      </c>
      <c r="B124" s="6">
        <v>123</v>
      </c>
      <c r="C124" s="6" t="s">
        <v>3855</v>
      </c>
      <c r="D124" s="6" t="s">
        <v>804</v>
      </c>
      <c r="E124" s="100">
        <v>44247</v>
      </c>
      <c r="F124" s="6" t="s">
        <v>3891</v>
      </c>
      <c r="G124" s="6">
        <v>0</v>
      </c>
      <c r="H124" s="6" t="s">
        <v>22</v>
      </c>
      <c r="I124" s="6" t="s">
        <v>22</v>
      </c>
      <c r="J124" s="6" t="s">
        <v>22</v>
      </c>
      <c r="K124" s="6" t="s">
        <v>22</v>
      </c>
      <c r="L124" s="6" t="s">
        <v>22</v>
      </c>
      <c r="M124" s="6" t="s">
        <v>22</v>
      </c>
      <c r="N124" s="6" t="s">
        <v>805</v>
      </c>
      <c r="O124" s="7">
        <v>42</v>
      </c>
      <c r="P124" s="6">
        <v>43.21</v>
      </c>
      <c r="Q124" s="6">
        <f t="shared" si="2"/>
        <v>42.720166666666664</v>
      </c>
      <c r="R124" s="6" t="s">
        <v>22</v>
      </c>
      <c r="S124" s="6" t="s">
        <v>806</v>
      </c>
      <c r="T124" s="6">
        <v>9</v>
      </c>
      <c r="U124" s="6">
        <v>15.84</v>
      </c>
      <c r="V124" s="6">
        <f t="shared" si="3"/>
        <v>9.2639999999999993</v>
      </c>
      <c r="W124" s="6" t="s">
        <v>40</v>
      </c>
      <c r="X124" s="6">
        <v>30</v>
      </c>
      <c r="Y124" s="6">
        <v>2</v>
      </c>
      <c r="Z124" s="101">
        <v>0.25</v>
      </c>
      <c r="AA124" s="101">
        <v>0.375</v>
      </c>
      <c r="AB124" s="101">
        <v>0.625</v>
      </c>
      <c r="AC124" s="101">
        <f>(Tableau2[[#This Row],[heure_enq]]-Tableau2[[#This Row],[h_debut]])</f>
        <v>0.125</v>
      </c>
      <c r="AD124" s="101">
        <f>Tableau2[[#This Row],[h_fin]]-Tableau2[[#This Row],[h_debut]]</f>
        <v>0.375</v>
      </c>
      <c r="AE124" s="101">
        <v>0.33333333333333331</v>
      </c>
      <c r="AF124" s="101">
        <v>0.58333333333333337</v>
      </c>
      <c r="AG124" s="6" t="s">
        <v>22</v>
      </c>
      <c r="AH124" s="6" t="s">
        <v>242</v>
      </c>
      <c r="AI124" s="6">
        <v>0</v>
      </c>
      <c r="AJ124" s="6" t="s">
        <v>402</v>
      </c>
      <c r="AK124" s="6" t="s">
        <v>403</v>
      </c>
      <c r="AL124" s="6" t="s">
        <v>419</v>
      </c>
      <c r="AM124" s="6">
        <v>0</v>
      </c>
      <c r="AN124" s="6">
        <v>1</v>
      </c>
      <c r="AO124" s="6">
        <v>0</v>
      </c>
      <c r="AP124" s="6">
        <v>1</v>
      </c>
      <c r="AQ124" s="6" t="s">
        <v>22</v>
      </c>
      <c r="AR124" s="6" t="s">
        <v>22</v>
      </c>
      <c r="AS124" s="6" t="s">
        <v>22</v>
      </c>
      <c r="AT124" s="6">
        <v>1</v>
      </c>
      <c r="AU124" s="6">
        <v>1</v>
      </c>
      <c r="AV124" s="6">
        <v>1</v>
      </c>
      <c r="AW124" s="6">
        <v>1</v>
      </c>
      <c r="AX124" s="6">
        <v>1</v>
      </c>
      <c r="AY124" s="6">
        <v>1</v>
      </c>
      <c r="AZ124" s="6">
        <v>1</v>
      </c>
      <c r="BA124" s="6">
        <v>1</v>
      </c>
      <c r="BB124" s="6">
        <v>0</v>
      </c>
      <c r="BC124" s="6">
        <v>1</v>
      </c>
      <c r="BD124" s="6">
        <v>1</v>
      </c>
      <c r="BE124" s="6">
        <v>1</v>
      </c>
      <c r="BF124" s="6">
        <v>1</v>
      </c>
      <c r="BG124" s="6">
        <v>1</v>
      </c>
      <c r="BH124" s="6">
        <v>1</v>
      </c>
      <c r="BI124" s="6">
        <v>1</v>
      </c>
      <c r="BJ124" s="6" t="s">
        <v>235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 t="s">
        <v>22</v>
      </c>
      <c r="BX124" s="6">
        <v>1</v>
      </c>
      <c r="BY124" s="6">
        <v>1</v>
      </c>
      <c r="BZ124" s="6">
        <v>1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 t="s">
        <v>807</v>
      </c>
      <c r="DB124" s="6" t="s">
        <v>218</v>
      </c>
      <c r="DC124" s="6" t="s">
        <v>457</v>
      </c>
      <c r="DD124" s="6">
        <v>25</v>
      </c>
      <c r="DE124" s="6" t="s">
        <v>220</v>
      </c>
      <c r="DF124" s="6" t="s">
        <v>808</v>
      </c>
      <c r="DG124" s="6" t="s">
        <v>222</v>
      </c>
      <c r="DH124" s="6" t="s">
        <v>22</v>
      </c>
      <c r="DI124" s="6">
        <v>12</v>
      </c>
      <c r="DJ124" s="6">
        <v>12</v>
      </c>
      <c r="DK124" s="6">
        <v>5</v>
      </c>
      <c r="DL124" s="6">
        <v>1</v>
      </c>
      <c r="DM124" s="6">
        <v>1</v>
      </c>
      <c r="DN124" s="6">
        <v>1</v>
      </c>
      <c r="DO124" s="6">
        <v>1</v>
      </c>
      <c r="DP124" s="6">
        <v>1</v>
      </c>
      <c r="DQ124" s="6">
        <v>1</v>
      </c>
      <c r="DR124" s="6">
        <v>1</v>
      </c>
      <c r="DS124" s="6">
        <v>1</v>
      </c>
      <c r="DT124" s="6">
        <v>1</v>
      </c>
      <c r="DU124" s="6">
        <v>1</v>
      </c>
      <c r="DV124" s="6">
        <v>1</v>
      </c>
      <c r="DW124" s="6">
        <v>1</v>
      </c>
      <c r="DX124" s="6">
        <v>1</v>
      </c>
      <c r="DY124" s="6">
        <v>0</v>
      </c>
      <c r="DZ124" s="6">
        <v>0</v>
      </c>
      <c r="EA124" s="6">
        <v>0</v>
      </c>
      <c r="EB124" s="6">
        <v>0</v>
      </c>
      <c r="EC124" s="6">
        <v>1</v>
      </c>
      <c r="ED124" s="6">
        <v>0</v>
      </c>
      <c r="EE124" s="6">
        <v>0</v>
      </c>
      <c r="EF124" s="6">
        <v>0</v>
      </c>
      <c r="EG124" s="6">
        <v>1</v>
      </c>
      <c r="EH124" s="6">
        <v>0</v>
      </c>
      <c r="EI124" s="6">
        <v>0</v>
      </c>
      <c r="EJ124" s="6" t="s">
        <v>222</v>
      </c>
      <c r="EK124" s="6" t="s">
        <v>222</v>
      </c>
      <c r="EL124" s="6" t="s">
        <v>22</v>
      </c>
      <c r="EM124" s="6" t="s">
        <v>22</v>
      </c>
      <c r="EN124" s="6" t="s">
        <v>22</v>
      </c>
      <c r="EO124" s="6" t="s">
        <v>22</v>
      </c>
      <c r="EP124" s="6" t="s">
        <v>22</v>
      </c>
      <c r="EQ124" s="6" t="s">
        <v>22</v>
      </c>
      <c r="ER124" s="6" t="s">
        <v>22</v>
      </c>
      <c r="ES124" s="6" t="s">
        <v>22</v>
      </c>
      <c r="ET124" s="6" t="s">
        <v>22</v>
      </c>
      <c r="EU124" s="6" t="s">
        <v>22</v>
      </c>
      <c r="EV124" s="6" t="s">
        <v>22</v>
      </c>
      <c r="EW124" s="6" t="s">
        <v>22</v>
      </c>
      <c r="EX124" s="6" t="s">
        <v>22</v>
      </c>
      <c r="EY124" s="6" t="s">
        <v>22</v>
      </c>
      <c r="EZ124" s="6" t="s">
        <v>22</v>
      </c>
      <c r="FA124" s="6" t="s">
        <v>22</v>
      </c>
      <c r="FB124" s="6" t="s">
        <v>22</v>
      </c>
      <c r="FC124" s="6" t="s">
        <v>22</v>
      </c>
      <c r="FD124" s="6" t="s">
        <v>223</v>
      </c>
      <c r="FE124" s="6" t="s">
        <v>255</v>
      </c>
      <c r="FF124" s="6">
        <v>40</v>
      </c>
      <c r="FG124" s="6">
        <v>4.4000000000000004</v>
      </c>
      <c r="FH124" s="6" t="s">
        <v>247</v>
      </c>
      <c r="FI124" s="6" t="s">
        <v>402</v>
      </c>
      <c r="FJ124" s="6" t="s">
        <v>22</v>
      </c>
      <c r="FK124" s="6">
        <v>1</v>
      </c>
      <c r="FL124" s="6">
        <v>1</v>
      </c>
      <c r="FM124" s="6">
        <v>1</v>
      </c>
      <c r="FN124" s="6">
        <v>0</v>
      </c>
      <c r="FO124" s="6">
        <v>0</v>
      </c>
      <c r="FP124" s="6">
        <v>0</v>
      </c>
      <c r="FQ124" s="6" t="s">
        <v>223</v>
      </c>
      <c r="FR124" s="6">
        <v>0</v>
      </c>
      <c r="FS124" s="6">
        <v>0</v>
      </c>
      <c r="FT124" s="6">
        <v>3</v>
      </c>
      <c r="FU124" s="6">
        <v>0</v>
      </c>
      <c r="FV124" s="6" t="s">
        <v>223</v>
      </c>
      <c r="FW124" s="6" t="s">
        <v>223</v>
      </c>
      <c r="FX124" s="6" t="s">
        <v>258</v>
      </c>
      <c r="FY124" s="6" t="s">
        <v>22</v>
      </c>
      <c r="FZ124" s="6" t="s">
        <v>22</v>
      </c>
      <c r="GA124" s="6" t="s">
        <v>22</v>
      </c>
      <c r="GB124" s="6" t="s">
        <v>22</v>
      </c>
      <c r="GC124" s="6" t="s">
        <v>258</v>
      </c>
      <c r="GD124" s="6" t="s">
        <v>373</v>
      </c>
      <c r="GE124" s="6" t="s">
        <v>22</v>
      </c>
      <c r="GF124" s="6" t="s">
        <v>22</v>
      </c>
      <c r="GG124" s="6" t="s">
        <v>300</v>
      </c>
      <c r="GH124" s="6" t="s">
        <v>22</v>
      </c>
      <c r="GI124" s="6" t="s">
        <v>22</v>
      </c>
      <c r="GJ124" s="6" t="s">
        <v>22</v>
      </c>
      <c r="GK124" s="6" t="s">
        <v>22</v>
      </c>
      <c r="GL124" s="6" t="s">
        <v>22</v>
      </c>
      <c r="GM124" s="6" t="s">
        <v>223</v>
      </c>
      <c r="GN124" s="6" t="s">
        <v>809</v>
      </c>
      <c r="GO124" s="6" t="s">
        <v>22</v>
      </c>
      <c r="GP124" s="6" t="s">
        <v>228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1</v>
      </c>
      <c r="GW124" s="6">
        <v>0</v>
      </c>
      <c r="GX124" s="103" t="s">
        <v>270</v>
      </c>
    </row>
    <row r="125" spans="1:206">
      <c r="A125" s="102" t="s">
        <v>207</v>
      </c>
      <c r="B125" s="6">
        <v>124</v>
      </c>
      <c r="C125" s="6" t="s">
        <v>3855</v>
      </c>
      <c r="D125" s="6" t="s">
        <v>810</v>
      </c>
      <c r="E125" s="100">
        <v>44247</v>
      </c>
      <c r="F125" s="6" t="s">
        <v>3891</v>
      </c>
      <c r="G125" s="6">
        <v>0</v>
      </c>
      <c r="H125" s="6" t="s">
        <v>22</v>
      </c>
      <c r="I125" s="6" t="s">
        <v>22</v>
      </c>
      <c r="J125" s="6" t="s">
        <v>22</v>
      </c>
      <c r="K125" s="6" t="s">
        <v>22</v>
      </c>
      <c r="L125" s="6" t="s">
        <v>22</v>
      </c>
      <c r="M125" s="6" t="s">
        <v>22</v>
      </c>
      <c r="N125" s="6" t="s">
        <v>811</v>
      </c>
      <c r="O125" s="7">
        <v>42</v>
      </c>
      <c r="P125" s="6">
        <v>44.83</v>
      </c>
      <c r="Q125" s="6">
        <f t="shared" si="2"/>
        <v>42.747166666666665</v>
      </c>
      <c r="R125" s="6" t="s">
        <v>22</v>
      </c>
      <c r="S125" s="6" t="s">
        <v>812</v>
      </c>
      <c r="T125" s="6">
        <v>9</v>
      </c>
      <c r="U125" s="6">
        <v>14.55</v>
      </c>
      <c r="V125" s="6">
        <f t="shared" si="3"/>
        <v>9.2424999999999997</v>
      </c>
      <c r="W125" s="6" t="s">
        <v>41</v>
      </c>
      <c r="X125" s="6">
        <v>50</v>
      </c>
      <c r="Y125" s="6">
        <v>3</v>
      </c>
      <c r="Z125" s="101">
        <v>0.25</v>
      </c>
      <c r="AA125" s="101">
        <v>0.41041666666666665</v>
      </c>
      <c r="AB125" s="101">
        <v>0.5</v>
      </c>
      <c r="AC125" s="101">
        <f>(Tableau2[[#This Row],[heure_enq]]-Tableau2[[#This Row],[h_debut]])</f>
        <v>0.16041666666666665</v>
      </c>
      <c r="AD125" s="101">
        <f>Tableau2[[#This Row],[h_fin]]-Tableau2[[#This Row],[h_debut]]</f>
        <v>0.25</v>
      </c>
      <c r="AE125" s="101">
        <v>0.33333333333333331</v>
      </c>
      <c r="AF125" s="101">
        <v>0.58333333333333337</v>
      </c>
      <c r="AG125" s="6" t="s">
        <v>22</v>
      </c>
      <c r="AH125" s="6" t="s">
        <v>242</v>
      </c>
      <c r="AI125" s="6">
        <v>0</v>
      </c>
      <c r="AJ125" s="6" t="s">
        <v>433</v>
      </c>
      <c r="AK125" s="6" t="s">
        <v>434</v>
      </c>
      <c r="AL125" s="6" t="s">
        <v>419</v>
      </c>
      <c r="AM125" s="6">
        <v>0</v>
      </c>
      <c r="AN125" s="6">
        <v>0</v>
      </c>
      <c r="AO125" s="6">
        <v>1</v>
      </c>
      <c r="AP125" s="6">
        <v>1</v>
      </c>
      <c r="AQ125" s="6" t="s">
        <v>22</v>
      </c>
      <c r="AR125" s="6" t="s">
        <v>22</v>
      </c>
      <c r="AS125" s="6" t="s">
        <v>22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1</v>
      </c>
      <c r="BG125" s="6">
        <v>1</v>
      </c>
      <c r="BH125" s="6">
        <v>1</v>
      </c>
      <c r="BI125" s="6">
        <v>0</v>
      </c>
      <c r="BJ125" s="6" t="s">
        <v>813</v>
      </c>
      <c r="BK125" s="6">
        <v>0</v>
      </c>
      <c r="BL125" s="6">
        <v>0</v>
      </c>
      <c r="BM125" s="6">
        <v>1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 t="s">
        <v>692</v>
      </c>
      <c r="BX125" s="6">
        <v>0</v>
      </c>
      <c r="BY125" s="6">
        <v>0</v>
      </c>
      <c r="BZ125" s="6">
        <v>0</v>
      </c>
      <c r="CA125" s="6">
        <v>1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1</v>
      </c>
      <c r="CX125" s="6">
        <v>0</v>
      </c>
      <c r="CY125" s="6">
        <v>0</v>
      </c>
      <c r="CZ125" s="6">
        <v>0</v>
      </c>
      <c r="DA125" s="6" t="s">
        <v>814</v>
      </c>
      <c r="DB125" s="6" t="s">
        <v>218</v>
      </c>
      <c r="DC125" s="6" t="s">
        <v>243</v>
      </c>
      <c r="DD125" s="6">
        <v>50</v>
      </c>
      <c r="DE125" s="6" t="s">
        <v>220</v>
      </c>
      <c r="DF125" s="6" t="s">
        <v>815</v>
      </c>
      <c r="DG125" s="6" t="s">
        <v>222</v>
      </c>
      <c r="DH125" s="6" t="s">
        <v>22</v>
      </c>
      <c r="DI125" s="6">
        <v>14</v>
      </c>
      <c r="DJ125" s="6">
        <v>14</v>
      </c>
      <c r="DK125" s="6">
        <v>40</v>
      </c>
      <c r="DL125" s="6">
        <v>1</v>
      </c>
      <c r="DM125" s="6">
        <v>1</v>
      </c>
      <c r="DN125" s="6">
        <v>1</v>
      </c>
      <c r="DO125" s="6">
        <v>1</v>
      </c>
      <c r="DP125" s="6">
        <v>1</v>
      </c>
      <c r="DQ125" s="6">
        <v>1</v>
      </c>
      <c r="DR125" s="6">
        <v>1</v>
      </c>
      <c r="DS125" s="6">
        <v>1</v>
      </c>
      <c r="DT125" s="6">
        <v>1</v>
      </c>
      <c r="DU125" s="6">
        <v>1</v>
      </c>
      <c r="DV125" s="6">
        <v>1</v>
      </c>
      <c r="DW125" s="6">
        <v>1</v>
      </c>
      <c r="DX125" s="6">
        <v>0</v>
      </c>
      <c r="DY125" s="6">
        <v>0</v>
      </c>
      <c r="DZ125" s="6">
        <v>1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1</v>
      </c>
      <c r="EI125" s="6">
        <v>0</v>
      </c>
      <c r="EJ125" s="6" t="s">
        <v>223</v>
      </c>
      <c r="EK125" s="6" t="s">
        <v>222</v>
      </c>
      <c r="EL125" s="6" t="s">
        <v>22</v>
      </c>
      <c r="EM125" s="6" t="s">
        <v>22</v>
      </c>
      <c r="EN125" s="6" t="s">
        <v>22</v>
      </c>
      <c r="EO125" s="6" t="s">
        <v>22</v>
      </c>
      <c r="EP125" s="6" t="s">
        <v>22</v>
      </c>
      <c r="EQ125" s="6" t="s">
        <v>22</v>
      </c>
      <c r="ER125" s="6" t="s">
        <v>22</v>
      </c>
      <c r="ES125" s="6" t="s">
        <v>22</v>
      </c>
      <c r="ET125" s="6" t="s">
        <v>22</v>
      </c>
      <c r="EU125" s="6" t="s">
        <v>22</v>
      </c>
      <c r="EV125" s="6" t="s">
        <v>22</v>
      </c>
      <c r="EW125" s="6" t="s">
        <v>22</v>
      </c>
      <c r="EX125" s="6" t="s">
        <v>22</v>
      </c>
      <c r="EY125" s="6" t="s">
        <v>22</v>
      </c>
      <c r="EZ125" s="6" t="s">
        <v>22</v>
      </c>
      <c r="FA125" s="6" t="s">
        <v>22</v>
      </c>
      <c r="FB125" s="6" t="s">
        <v>22</v>
      </c>
      <c r="FC125" s="6" t="s">
        <v>22</v>
      </c>
      <c r="FD125" s="6" t="s">
        <v>223</v>
      </c>
      <c r="FE125" s="6" t="s">
        <v>246</v>
      </c>
      <c r="FF125" s="6">
        <v>90</v>
      </c>
      <c r="FG125" s="6">
        <v>6.15</v>
      </c>
      <c r="FH125" s="6" t="s">
        <v>256</v>
      </c>
      <c r="FI125" s="6" t="s">
        <v>22</v>
      </c>
      <c r="FJ125" s="6" t="s">
        <v>214</v>
      </c>
      <c r="FK125" s="6">
        <v>1</v>
      </c>
      <c r="FL125" s="6">
        <v>1</v>
      </c>
      <c r="FM125" s="6">
        <v>1</v>
      </c>
      <c r="FN125" s="6">
        <v>0</v>
      </c>
      <c r="FO125" s="6">
        <v>0</v>
      </c>
      <c r="FP125" s="6">
        <v>0</v>
      </c>
      <c r="FQ125" s="6" t="s">
        <v>223</v>
      </c>
      <c r="FR125" s="6">
        <v>0</v>
      </c>
      <c r="FS125" s="6">
        <v>3</v>
      </c>
      <c r="FT125" s="6">
        <v>0</v>
      </c>
      <c r="FU125" s="6">
        <v>0</v>
      </c>
      <c r="FV125" s="6" t="s">
        <v>223</v>
      </c>
      <c r="FW125" s="6" t="s">
        <v>223</v>
      </c>
      <c r="FX125" s="6" t="s">
        <v>269</v>
      </c>
      <c r="FY125" s="6" t="s">
        <v>22</v>
      </c>
      <c r="FZ125" s="6" t="s">
        <v>22</v>
      </c>
      <c r="GA125" s="6" t="s">
        <v>22</v>
      </c>
      <c r="GB125" s="6" t="s">
        <v>22</v>
      </c>
      <c r="GC125" s="6" t="s">
        <v>269</v>
      </c>
      <c r="GD125" s="6" t="s">
        <v>259</v>
      </c>
      <c r="GE125" s="6" t="s">
        <v>22</v>
      </c>
      <c r="GF125" s="6" t="s">
        <v>22</v>
      </c>
      <c r="GG125" s="6" t="s">
        <v>387</v>
      </c>
      <c r="GH125" s="6" t="s">
        <v>235</v>
      </c>
      <c r="GI125" s="6" t="s">
        <v>22</v>
      </c>
      <c r="GJ125" s="6" t="s">
        <v>22</v>
      </c>
      <c r="GK125" s="6" t="s">
        <v>22</v>
      </c>
      <c r="GL125" s="6" t="s">
        <v>22</v>
      </c>
      <c r="GM125" s="6" t="s">
        <v>222</v>
      </c>
      <c r="GN125" s="6" t="s">
        <v>22</v>
      </c>
      <c r="GO125" s="6" t="s">
        <v>22</v>
      </c>
      <c r="GP125" s="6" t="s">
        <v>228</v>
      </c>
      <c r="GQ125" s="6">
        <v>1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103" t="s">
        <v>270</v>
      </c>
    </row>
    <row r="126" spans="1:206">
      <c r="A126" s="102" t="s">
        <v>207</v>
      </c>
      <c r="B126" s="6">
        <v>125</v>
      </c>
      <c r="C126" s="6" t="s">
        <v>3855</v>
      </c>
      <c r="D126" s="6" t="s">
        <v>816</v>
      </c>
      <c r="E126" s="100">
        <v>44247</v>
      </c>
      <c r="F126" s="6" t="s">
        <v>3891</v>
      </c>
      <c r="G126" s="6">
        <v>0</v>
      </c>
      <c r="H126" s="6" t="s">
        <v>22</v>
      </c>
      <c r="I126" s="6" t="s">
        <v>22</v>
      </c>
      <c r="J126" s="6" t="s">
        <v>22</v>
      </c>
      <c r="K126" s="6" t="s">
        <v>22</v>
      </c>
      <c r="L126" s="6" t="s">
        <v>22</v>
      </c>
      <c r="M126" s="6" t="s">
        <v>22</v>
      </c>
      <c r="N126" s="6" t="s">
        <v>817</v>
      </c>
      <c r="O126" s="7">
        <v>42</v>
      </c>
      <c r="P126" s="6">
        <v>43.38</v>
      </c>
      <c r="Q126" s="6">
        <f t="shared" ref="Q126:Q193" si="4">O126+P126/60</f>
        <v>42.722999999999999</v>
      </c>
      <c r="R126" s="6" t="s">
        <v>22</v>
      </c>
      <c r="S126" s="6" t="s">
        <v>818</v>
      </c>
      <c r="T126" s="6">
        <v>9</v>
      </c>
      <c r="U126" s="6">
        <v>4.55</v>
      </c>
      <c r="V126" s="6">
        <f t="shared" ref="V126:V193" si="5">T126+U126/60</f>
        <v>9.0758333333333336</v>
      </c>
      <c r="W126" s="6" t="s">
        <v>41</v>
      </c>
      <c r="X126" s="6">
        <v>34</v>
      </c>
      <c r="Y126" s="6">
        <v>2</v>
      </c>
      <c r="Z126" s="101">
        <v>0.35416666666666669</v>
      </c>
      <c r="AA126" s="101">
        <v>0.42222222222222222</v>
      </c>
      <c r="AB126" s="101">
        <v>0.5</v>
      </c>
      <c r="AC126" s="101">
        <f>(Tableau2[[#This Row],[heure_enq]]-Tableau2[[#This Row],[h_debut]])</f>
        <v>6.8055555555555536E-2</v>
      </c>
      <c r="AD126" s="101">
        <f>Tableau2[[#This Row],[h_fin]]-Tableau2[[#This Row],[h_debut]]</f>
        <v>0.14583333333333331</v>
      </c>
      <c r="AE126" s="101">
        <v>0.33333333333333331</v>
      </c>
      <c r="AF126" s="101">
        <v>0.58333333333333337</v>
      </c>
      <c r="AG126" s="6" t="s">
        <v>22</v>
      </c>
      <c r="AH126" s="6" t="s">
        <v>242</v>
      </c>
      <c r="AI126" s="6">
        <v>0</v>
      </c>
      <c r="AJ126" s="6" t="s">
        <v>2650</v>
      </c>
      <c r="AK126" s="6" t="s">
        <v>819</v>
      </c>
      <c r="AL126" s="6" t="s">
        <v>419</v>
      </c>
      <c r="AM126" s="6">
        <v>0</v>
      </c>
      <c r="AN126" s="6">
        <v>0</v>
      </c>
      <c r="AO126" s="6">
        <v>1</v>
      </c>
      <c r="AP126" s="6">
        <v>1</v>
      </c>
      <c r="AQ126" s="6" t="s">
        <v>22</v>
      </c>
      <c r="AR126" s="6" t="s">
        <v>22</v>
      </c>
      <c r="AS126" s="6" t="s">
        <v>22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1</v>
      </c>
      <c r="BD126" s="6">
        <v>1</v>
      </c>
      <c r="BE126" s="6">
        <v>1</v>
      </c>
      <c r="BF126" s="6">
        <v>1</v>
      </c>
      <c r="BG126" s="6">
        <v>1</v>
      </c>
      <c r="BH126" s="6">
        <v>0</v>
      </c>
      <c r="BI126" s="6">
        <v>0</v>
      </c>
      <c r="BJ126" s="6" t="s">
        <v>820</v>
      </c>
      <c r="BK126" s="6">
        <v>0</v>
      </c>
      <c r="BL126" s="6">
        <v>0</v>
      </c>
      <c r="BM126" s="6">
        <v>1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 t="s">
        <v>692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1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 t="s">
        <v>3696</v>
      </c>
      <c r="DB126" s="6" t="s">
        <v>218</v>
      </c>
      <c r="DC126" s="6" t="s">
        <v>243</v>
      </c>
      <c r="DD126" s="6">
        <v>50</v>
      </c>
      <c r="DE126" s="6" t="s">
        <v>244</v>
      </c>
      <c r="DF126" s="6" t="s">
        <v>790</v>
      </c>
      <c r="DG126" s="6" t="s">
        <v>222</v>
      </c>
      <c r="DH126" s="6" t="s">
        <v>22</v>
      </c>
      <c r="DI126" s="6" t="s">
        <v>707</v>
      </c>
      <c r="DJ126" s="6" t="s">
        <v>708</v>
      </c>
      <c r="DK126" s="6">
        <v>30</v>
      </c>
      <c r="DL126" s="6">
        <v>1</v>
      </c>
      <c r="DM126" s="6">
        <v>1</v>
      </c>
      <c r="DN126" s="6">
        <v>1</v>
      </c>
      <c r="DO126" s="6">
        <v>1</v>
      </c>
      <c r="DP126" s="6">
        <v>1</v>
      </c>
      <c r="DQ126" s="6">
        <v>1</v>
      </c>
      <c r="DR126" s="6">
        <v>1</v>
      </c>
      <c r="DS126" s="6">
        <v>1</v>
      </c>
      <c r="DT126" s="6">
        <v>1</v>
      </c>
      <c r="DU126" s="6">
        <v>1</v>
      </c>
      <c r="DV126" s="6">
        <v>1</v>
      </c>
      <c r="DW126" s="6">
        <v>1</v>
      </c>
      <c r="DX126" s="6">
        <v>1</v>
      </c>
      <c r="DY126" s="6">
        <v>0</v>
      </c>
      <c r="DZ126" s="6">
        <v>0</v>
      </c>
      <c r="EA126" s="6">
        <v>0</v>
      </c>
      <c r="EB126" s="6">
        <v>0</v>
      </c>
      <c r="EC126" s="6">
        <v>1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 t="s">
        <v>223</v>
      </c>
      <c r="EK126" s="6" t="s">
        <v>223</v>
      </c>
      <c r="EL126" s="6" t="s">
        <v>22</v>
      </c>
      <c r="EM126" s="6" t="s">
        <v>22</v>
      </c>
      <c r="EN126" s="6" t="s">
        <v>22</v>
      </c>
      <c r="EO126" s="6" t="s">
        <v>22</v>
      </c>
      <c r="EP126" s="6" t="s">
        <v>22</v>
      </c>
      <c r="EQ126" s="6" t="s">
        <v>22</v>
      </c>
      <c r="ER126" s="6" t="s">
        <v>22</v>
      </c>
      <c r="ES126" s="6" t="s">
        <v>22</v>
      </c>
      <c r="ET126" s="6" t="s">
        <v>22</v>
      </c>
      <c r="EU126" s="6" t="s">
        <v>22</v>
      </c>
      <c r="EV126" s="6" t="s">
        <v>22</v>
      </c>
      <c r="EW126" s="6" t="s">
        <v>22</v>
      </c>
      <c r="EX126" s="6" t="s">
        <v>22</v>
      </c>
      <c r="EY126" s="6" t="s">
        <v>22</v>
      </c>
      <c r="EZ126" s="6" t="s">
        <v>22</v>
      </c>
      <c r="FA126" s="6" t="s">
        <v>22</v>
      </c>
      <c r="FB126" s="6" t="s">
        <v>22</v>
      </c>
      <c r="FC126" s="6" t="s">
        <v>22</v>
      </c>
      <c r="FD126" s="6" t="s">
        <v>223</v>
      </c>
      <c r="FE126" s="6" t="s">
        <v>246</v>
      </c>
      <c r="FF126" s="6">
        <v>150</v>
      </c>
      <c r="FG126" s="6">
        <v>7.5</v>
      </c>
      <c r="FH126" s="6" t="s">
        <v>256</v>
      </c>
      <c r="FI126" s="6" t="s">
        <v>22</v>
      </c>
      <c r="FJ126" s="6" t="s">
        <v>821</v>
      </c>
      <c r="FK126" s="6">
        <v>1</v>
      </c>
      <c r="FL126" s="6">
        <v>1</v>
      </c>
      <c r="FM126" s="6">
        <v>1</v>
      </c>
      <c r="FN126" s="6">
        <v>0</v>
      </c>
      <c r="FO126" s="6">
        <v>0</v>
      </c>
      <c r="FP126" s="6">
        <v>0</v>
      </c>
      <c r="FQ126" s="6" t="s">
        <v>223</v>
      </c>
      <c r="FR126" s="6">
        <v>0</v>
      </c>
      <c r="FS126" s="6">
        <v>5</v>
      </c>
      <c r="FT126" s="6">
        <v>0</v>
      </c>
      <c r="FU126" s="6">
        <v>0</v>
      </c>
      <c r="FV126" s="6" t="s">
        <v>223</v>
      </c>
      <c r="FW126" s="6" t="s">
        <v>223</v>
      </c>
      <c r="FX126" s="6" t="s">
        <v>258</v>
      </c>
      <c r="FY126" s="6" t="s">
        <v>22</v>
      </c>
      <c r="FZ126" s="6" t="s">
        <v>22</v>
      </c>
      <c r="GA126" s="6" t="s">
        <v>22</v>
      </c>
      <c r="GB126" s="6" t="s">
        <v>22</v>
      </c>
      <c r="GC126" s="6" t="s">
        <v>258</v>
      </c>
      <c r="GD126" s="6" t="s">
        <v>373</v>
      </c>
      <c r="GE126" s="6" t="s">
        <v>22</v>
      </c>
      <c r="GF126" s="6" t="s">
        <v>22</v>
      </c>
      <c r="GG126" s="6" t="s">
        <v>260</v>
      </c>
      <c r="GH126" s="6" t="s">
        <v>235</v>
      </c>
      <c r="GI126" s="6" t="s">
        <v>22</v>
      </c>
      <c r="GJ126" s="6" t="s">
        <v>22</v>
      </c>
      <c r="GK126" s="6" t="s">
        <v>822</v>
      </c>
      <c r="GL126" s="6" t="s">
        <v>823</v>
      </c>
      <c r="GM126" s="6" t="s">
        <v>223</v>
      </c>
      <c r="GN126" s="6" t="s">
        <v>22</v>
      </c>
      <c r="GO126" s="6" t="s">
        <v>22</v>
      </c>
      <c r="GP126" s="6" t="s">
        <v>261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1</v>
      </c>
      <c r="GW126" s="6">
        <v>0</v>
      </c>
      <c r="GX126" s="103" t="s">
        <v>270</v>
      </c>
    </row>
    <row r="127" spans="1:206">
      <c r="A127" s="102" t="s">
        <v>207</v>
      </c>
      <c r="B127" s="6">
        <v>126</v>
      </c>
      <c r="C127" s="6" t="s">
        <v>3856</v>
      </c>
      <c r="D127" s="6" t="s">
        <v>824</v>
      </c>
      <c r="E127" s="100">
        <v>44252</v>
      </c>
      <c r="F127" s="6" t="s">
        <v>3891</v>
      </c>
      <c r="G127" s="6">
        <v>0</v>
      </c>
      <c r="H127" s="6" t="s">
        <v>22</v>
      </c>
      <c r="I127" s="6" t="s">
        <v>22</v>
      </c>
      <c r="J127" s="6" t="s">
        <v>22</v>
      </c>
      <c r="K127" s="6" t="s">
        <v>22</v>
      </c>
      <c r="L127" s="6" t="s">
        <v>22</v>
      </c>
      <c r="M127" s="6" t="s">
        <v>22</v>
      </c>
      <c r="N127" s="6" t="s">
        <v>825</v>
      </c>
      <c r="O127" s="7">
        <v>42</v>
      </c>
      <c r="P127" s="6">
        <v>40.46</v>
      </c>
      <c r="Q127" s="6">
        <f t="shared" si="4"/>
        <v>42.674333333333337</v>
      </c>
      <c r="R127" s="6" t="s">
        <v>22</v>
      </c>
      <c r="S127" s="6" t="s">
        <v>826</v>
      </c>
      <c r="T127" s="6">
        <v>9</v>
      </c>
      <c r="U127" s="6">
        <v>0.26</v>
      </c>
      <c r="V127" s="6">
        <f t="shared" si="5"/>
        <v>9.0043333333333333</v>
      </c>
      <c r="W127" s="6" t="s">
        <v>41</v>
      </c>
      <c r="X127" s="6">
        <v>68</v>
      </c>
      <c r="Y127" s="6">
        <v>2</v>
      </c>
      <c r="Z127" s="101">
        <v>0.29166666666666669</v>
      </c>
      <c r="AA127" s="101">
        <v>0.4291666666666667</v>
      </c>
      <c r="AB127" s="101">
        <v>0.45833333333333331</v>
      </c>
      <c r="AC127" s="101">
        <f>(Tableau2[[#This Row],[heure_enq]]-Tableau2[[#This Row],[h_debut]])</f>
        <v>0.13750000000000001</v>
      </c>
      <c r="AD127" s="101">
        <f>Tableau2[[#This Row],[h_fin]]-Tableau2[[#This Row],[h_debut]]</f>
        <v>0.16666666666666663</v>
      </c>
      <c r="AE127" s="101">
        <v>0.3125</v>
      </c>
      <c r="AF127" s="101">
        <v>0.5625</v>
      </c>
      <c r="AG127" s="6" t="s">
        <v>22</v>
      </c>
      <c r="AH127" s="6" t="s">
        <v>242</v>
      </c>
      <c r="AI127" s="6">
        <v>0</v>
      </c>
      <c r="AJ127" s="6" t="s">
        <v>827</v>
      </c>
      <c r="AK127" s="6" t="s">
        <v>828</v>
      </c>
      <c r="AL127" s="6" t="s">
        <v>419</v>
      </c>
      <c r="AM127" s="6">
        <v>1</v>
      </c>
      <c r="AN127" s="6">
        <v>0</v>
      </c>
      <c r="AO127" s="6">
        <v>1</v>
      </c>
      <c r="AP127" s="6">
        <v>1</v>
      </c>
      <c r="AQ127" s="6" t="s">
        <v>22</v>
      </c>
      <c r="AR127" s="6" t="s">
        <v>22</v>
      </c>
      <c r="AS127" s="6" t="s">
        <v>22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1</v>
      </c>
      <c r="BD127" s="6">
        <v>1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 t="s">
        <v>829</v>
      </c>
      <c r="BK127" s="6">
        <v>0</v>
      </c>
      <c r="BL127" s="6">
        <v>1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 t="s">
        <v>217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1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1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 t="s">
        <v>3697</v>
      </c>
      <c r="DB127" s="6" t="s">
        <v>218</v>
      </c>
      <c r="DC127" s="6" t="s">
        <v>219</v>
      </c>
      <c r="DD127" s="6">
        <v>45</v>
      </c>
      <c r="DE127" s="6" t="s">
        <v>220</v>
      </c>
      <c r="DF127" s="6" t="s">
        <v>830</v>
      </c>
      <c r="DG127" s="6" t="s">
        <v>222</v>
      </c>
      <c r="DH127" s="6" t="s">
        <v>22</v>
      </c>
      <c r="DI127" s="6">
        <v>30</v>
      </c>
      <c r="DJ127" s="6">
        <v>15</v>
      </c>
      <c r="DK127" s="6">
        <v>15</v>
      </c>
      <c r="DL127" s="6">
        <v>1</v>
      </c>
      <c r="DM127" s="6">
        <v>1</v>
      </c>
      <c r="DN127" s="6">
        <v>1</v>
      </c>
      <c r="DO127" s="6">
        <v>1</v>
      </c>
      <c r="DP127" s="6">
        <v>1</v>
      </c>
      <c r="DQ127" s="6">
        <v>0</v>
      </c>
      <c r="DR127" s="6">
        <v>0</v>
      </c>
      <c r="DS127" s="6">
        <v>0</v>
      </c>
      <c r="DT127" s="6">
        <v>0</v>
      </c>
      <c r="DU127" s="6">
        <v>1</v>
      </c>
      <c r="DV127" s="6">
        <v>1</v>
      </c>
      <c r="DW127" s="6">
        <v>1</v>
      </c>
      <c r="DX127" s="6">
        <v>0</v>
      </c>
      <c r="DY127" s="6">
        <v>0</v>
      </c>
      <c r="DZ127" s="6">
        <v>1</v>
      </c>
      <c r="EA127" s="6">
        <v>0</v>
      </c>
      <c r="EB127" s="6">
        <v>0</v>
      </c>
      <c r="EC127" s="6">
        <v>1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 t="s">
        <v>223</v>
      </c>
      <c r="EK127" s="6" t="s">
        <v>222</v>
      </c>
      <c r="EL127" s="6" t="s">
        <v>22</v>
      </c>
      <c r="EM127" s="6" t="s">
        <v>22</v>
      </c>
      <c r="EN127" s="6" t="s">
        <v>22</v>
      </c>
      <c r="EO127" s="6" t="s">
        <v>22</v>
      </c>
      <c r="EP127" s="6" t="s">
        <v>22</v>
      </c>
      <c r="EQ127" s="6" t="s">
        <v>22</v>
      </c>
      <c r="ER127" s="6" t="s">
        <v>22</v>
      </c>
      <c r="ES127" s="6" t="s">
        <v>22</v>
      </c>
      <c r="ET127" s="6" t="s">
        <v>22</v>
      </c>
      <c r="EU127" s="6" t="s">
        <v>22</v>
      </c>
      <c r="EV127" s="6" t="s">
        <v>22</v>
      </c>
      <c r="EW127" s="6" t="s">
        <v>22</v>
      </c>
      <c r="EX127" s="6" t="s">
        <v>22</v>
      </c>
      <c r="EY127" s="6" t="s">
        <v>22</v>
      </c>
      <c r="EZ127" s="6" t="s">
        <v>22</v>
      </c>
      <c r="FA127" s="6" t="s">
        <v>22</v>
      </c>
      <c r="FB127" s="6" t="s">
        <v>22</v>
      </c>
      <c r="FC127" s="6" t="s">
        <v>22</v>
      </c>
      <c r="FD127" s="6" t="s">
        <v>223</v>
      </c>
      <c r="FE127" s="6" t="s">
        <v>246</v>
      </c>
      <c r="FF127" s="6">
        <v>50</v>
      </c>
      <c r="FG127" s="6">
        <v>5.15</v>
      </c>
      <c r="FH127" s="6" t="s">
        <v>256</v>
      </c>
      <c r="FI127" s="6" t="s">
        <v>22</v>
      </c>
      <c r="FJ127" s="6" t="s">
        <v>821</v>
      </c>
      <c r="FK127" s="6">
        <v>1</v>
      </c>
      <c r="FL127" s="6">
        <v>1</v>
      </c>
      <c r="FM127" s="6">
        <v>0</v>
      </c>
      <c r="FN127" s="6">
        <v>0</v>
      </c>
      <c r="FO127" s="6">
        <v>0</v>
      </c>
      <c r="FP127" s="6">
        <v>0</v>
      </c>
      <c r="FQ127" s="6" t="s">
        <v>223</v>
      </c>
      <c r="FR127" s="6">
        <v>0</v>
      </c>
      <c r="FS127" s="6">
        <v>2</v>
      </c>
      <c r="FT127" s="6">
        <v>0</v>
      </c>
      <c r="FU127" s="6">
        <v>0</v>
      </c>
      <c r="FV127" s="6" t="s">
        <v>223</v>
      </c>
      <c r="FW127" s="6" t="s">
        <v>223</v>
      </c>
      <c r="FX127" s="6" t="s">
        <v>269</v>
      </c>
      <c r="FY127" s="6" t="s">
        <v>22</v>
      </c>
      <c r="FZ127" s="6" t="s">
        <v>22</v>
      </c>
      <c r="GA127" s="6" t="s">
        <v>22</v>
      </c>
      <c r="GB127" s="6" t="s">
        <v>22</v>
      </c>
      <c r="GC127" s="6" t="s">
        <v>258</v>
      </c>
      <c r="GD127" s="6" t="s">
        <v>259</v>
      </c>
      <c r="GE127" s="6" t="s">
        <v>22</v>
      </c>
      <c r="GF127" s="6" t="s">
        <v>22</v>
      </c>
      <c r="GG127" s="6" t="s">
        <v>300</v>
      </c>
      <c r="GH127" s="6" t="s">
        <v>831</v>
      </c>
      <c r="GI127" s="6" t="s">
        <v>22</v>
      </c>
      <c r="GJ127" s="6" t="s">
        <v>22</v>
      </c>
      <c r="GK127" s="6" t="s">
        <v>22</v>
      </c>
      <c r="GL127" s="6" t="s">
        <v>22</v>
      </c>
      <c r="GM127" s="6" t="s">
        <v>222</v>
      </c>
      <c r="GN127" s="6" t="s">
        <v>22</v>
      </c>
      <c r="GO127" s="6" t="s">
        <v>22</v>
      </c>
      <c r="GP127" s="6" t="s">
        <v>228</v>
      </c>
      <c r="GQ127" s="6">
        <v>0</v>
      </c>
      <c r="GR127" s="6">
        <v>0</v>
      </c>
      <c r="GS127" s="6">
        <v>1</v>
      </c>
      <c r="GT127" s="6">
        <v>0</v>
      </c>
      <c r="GU127" s="6">
        <v>0</v>
      </c>
      <c r="GV127" s="6">
        <v>1</v>
      </c>
      <c r="GW127" s="6">
        <v>1</v>
      </c>
      <c r="GX127" s="103" t="s">
        <v>270</v>
      </c>
    </row>
    <row r="128" spans="1:206">
      <c r="A128" s="102" t="s">
        <v>207</v>
      </c>
      <c r="B128" s="6">
        <v>127</v>
      </c>
      <c r="C128" s="6" t="s">
        <v>3856</v>
      </c>
      <c r="D128" s="6" t="s">
        <v>832</v>
      </c>
      <c r="E128" s="100">
        <v>44252</v>
      </c>
      <c r="F128" s="6" t="s">
        <v>3891</v>
      </c>
      <c r="G128" s="6">
        <v>0</v>
      </c>
      <c r="H128" s="6" t="s">
        <v>22</v>
      </c>
      <c r="I128" s="6" t="s">
        <v>22</v>
      </c>
      <c r="J128" s="6" t="s">
        <v>22</v>
      </c>
      <c r="K128" s="6" t="s">
        <v>22</v>
      </c>
      <c r="L128" s="6" t="s">
        <v>22</v>
      </c>
      <c r="M128" s="6" t="s">
        <v>22</v>
      </c>
      <c r="N128" s="6" t="s">
        <v>833</v>
      </c>
      <c r="O128" s="7">
        <v>42</v>
      </c>
      <c r="P128" s="6">
        <v>41.95</v>
      </c>
      <c r="Q128" s="6">
        <f t="shared" si="4"/>
        <v>42.69916666666667</v>
      </c>
      <c r="R128" s="6" t="s">
        <v>22</v>
      </c>
      <c r="S128" s="6" t="s">
        <v>834</v>
      </c>
      <c r="T128" s="6">
        <v>9</v>
      </c>
      <c r="U128" s="6">
        <v>2.57</v>
      </c>
      <c r="V128" s="6">
        <f t="shared" si="5"/>
        <v>9.0428333333333342</v>
      </c>
      <c r="W128" s="6" t="s">
        <v>41</v>
      </c>
      <c r="X128" s="6">
        <v>54</v>
      </c>
      <c r="Y128" s="6">
        <v>2</v>
      </c>
      <c r="Z128" s="101">
        <v>0.25</v>
      </c>
      <c r="AA128" s="101">
        <v>0.45069444444444445</v>
      </c>
      <c r="AB128" s="101">
        <v>0.70833333333333337</v>
      </c>
      <c r="AC128" s="101">
        <f>(Tableau2[[#This Row],[heure_enq]]-Tableau2[[#This Row],[h_debut]])</f>
        <v>0.20069444444444445</v>
      </c>
      <c r="AD128" s="101">
        <f>Tableau2[[#This Row],[h_fin]]-Tableau2[[#This Row],[h_debut]]</f>
        <v>0.45833333333333337</v>
      </c>
      <c r="AE128" s="101">
        <v>0.3125</v>
      </c>
      <c r="AF128" s="101">
        <v>0.5625</v>
      </c>
      <c r="AG128" s="6" t="s">
        <v>22</v>
      </c>
      <c r="AH128" s="6" t="s">
        <v>242</v>
      </c>
      <c r="AI128" s="6">
        <v>0</v>
      </c>
      <c r="AJ128" s="6" t="s">
        <v>712</v>
      </c>
      <c r="AK128" s="6" t="s">
        <v>713</v>
      </c>
      <c r="AL128" s="6" t="s">
        <v>419</v>
      </c>
      <c r="AM128" s="6">
        <v>0</v>
      </c>
      <c r="AN128" s="6">
        <v>0</v>
      </c>
      <c r="AO128" s="6">
        <v>1</v>
      </c>
      <c r="AP128" s="6">
        <v>1</v>
      </c>
      <c r="AQ128" s="6" t="s">
        <v>22</v>
      </c>
      <c r="AR128" s="6" t="s">
        <v>22</v>
      </c>
      <c r="AS128" s="6" t="s">
        <v>22</v>
      </c>
      <c r="AT128" s="6">
        <v>1</v>
      </c>
      <c r="AU128" s="6">
        <v>1</v>
      </c>
      <c r="AV128" s="6">
        <v>1</v>
      </c>
      <c r="AW128" s="6">
        <v>1</v>
      </c>
      <c r="AX128" s="6">
        <v>1</v>
      </c>
      <c r="AY128" s="6">
        <v>1</v>
      </c>
      <c r="AZ128" s="6">
        <v>1</v>
      </c>
      <c r="BA128" s="6">
        <v>1</v>
      </c>
      <c r="BB128" s="6">
        <v>0</v>
      </c>
      <c r="BC128" s="6">
        <v>1</v>
      </c>
      <c r="BD128" s="6">
        <v>1</v>
      </c>
      <c r="BE128" s="6">
        <v>1</v>
      </c>
      <c r="BF128" s="6">
        <v>1</v>
      </c>
      <c r="BG128" s="6">
        <v>1</v>
      </c>
      <c r="BH128" s="6">
        <v>1</v>
      </c>
      <c r="BI128" s="6">
        <v>1</v>
      </c>
      <c r="BJ128" s="6" t="s">
        <v>370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1</v>
      </c>
      <c r="BT128" s="6">
        <v>0</v>
      </c>
      <c r="BU128" s="6">
        <v>0</v>
      </c>
      <c r="BV128" s="6">
        <v>0</v>
      </c>
      <c r="BW128" s="6" t="s">
        <v>692</v>
      </c>
      <c r="BX128" s="6">
        <v>0</v>
      </c>
      <c r="BY128" s="6">
        <v>0</v>
      </c>
      <c r="BZ128" s="6">
        <v>0</v>
      </c>
      <c r="CA128" s="6">
        <v>1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1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1</v>
      </c>
      <c r="CZ128" s="6">
        <v>0</v>
      </c>
      <c r="DA128" s="6" t="s">
        <v>693</v>
      </c>
      <c r="DB128" s="6" t="s">
        <v>218</v>
      </c>
      <c r="DC128" s="6" t="s">
        <v>219</v>
      </c>
      <c r="DD128" s="6">
        <v>45</v>
      </c>
      <c r="DE128" s="6" t="s">
        <v>220</v>
      </c>
      <c r="DF128" s="6" t="s">
        <v>835</v>
      </c>
      <c r="DG128" s="6" t="s">
        <v>222</v>
      </c>
      <c r="DH128" s="6" t="s">
        <v>22</v>
      </c>
      <c r="DI128" s="6">
        <v>3</v>
      </c>
      <c r="DJ128" s="6" t="s">
        <v>708</v>
      </c>
      <c r="DK128" s="6">
        <v>40</v>
      </c>
      <c r="DL128" s="6">
        <v>1</v>
      </c>
      <c r="DM128" s="6">
        <v>1</v>
      </c>
      <c r="DN128" s="6">
        <v>1</v>
      </c>
      <c r="DO128" s="6">
        <v>1</v>
      </c>
      <c r="DP128" s="6">
        <v>1</v>
      </c>
      <c r="DQ128" s="6">
        <v>1</v>
      </c>
      <c r="DR128" s="6">
        <v>1</v>
      </c>
      <c r="DS128" s="6">
        <v>1</v>
      </c>
      <c r="DT128" s="6">
        <v>1</v>
      </c>
      <c r="DU128" s="6">
        <v>1</v>
      </c>
      <c r="DV128" s="6">
        <v>1</v>
      </c>
      <c r="DW128" s="6">
        <v>1</v>
      </c>
      <c r="DX128" s="6">
        <v>1</v>
      </c>
      <c r="DY128" s="6">
        <v>0</v>
      </c>
      <c r="DZ128" s="6">
        <v>0</v>
      </c>
      <c r="EA128" s="6">
        <v>0</v>
      </c>
      <c r="EB128" s="6">
        <v>1</v>
      </c>
      <c r="EC128" s="6">
        <v>1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 t="s">
        <v>223</v>
      </c>
      <c r="EK128" s="6" t="s">
        <v>223</v>
      </c>
      <c r="EL128" s="6" t="s">
        <v>22</v>
      </c>
      <c r="EM128" s="6" t="s">
        <v>22</v>
      </c>
      <c r="EN128" s="6" t="s">
        <v>22</v>
      </c>
      <c r="EO128" s="6" t="s">
        <v>22</v>
      </c>
      <c r="EP128" s="6" t="s">
        <v>22</v>
      </c>
      <c r="EQ128" s="6" t="s">
        <v>22</v>
      </c>
      <c r="ER128" s="6" t="s">
        <v>22</v>
      </c>
      <c r="ES128" s="6" t="s">
        <v>22</v>
      </c>
      <c r="ET128" s="6" t="s">
        <v>22</v>
      </c>
      <c r="EU128" s="6" t="s">
        <v>22</v>
      </c>
      <c r="EV128" s="6" t="s">
        <v>22</v>
      </c>
      <c r="EW128" s="6" t="s">
        <v>22</v>
      </c>
      <c r="EX128" s="6" t="s">
        <v>22</v>
      </c>
      <c r="EY128" s="6" t="s">
        <v>22</v>
      </c>
      <c r="EZ128" s="6" t="s">
        <v>22</v>
      </c>
      <c r="FA128" s="6" t="s">
        <v>22</v>
      </c>
      <c r="FB128" s="6" t="s">
        <v>22</v>
      </c>
      <c r="FC128" s="6" t="s">
        <v>22</v>
      </c>
      <c r="FD128" s="6" t="s">
        <v>223</v>
      </c>
      <c r="FE128" s="6" t="s">
        <v>246</v>
      </c>
      <c r="FF128" s="6">
        <v>115</v>
      </c>
      <c r="FG128" s="6">
        <v>6.5</v>
      </c>
      <c r="FH128" s="6" t="s">
        <v>256</v>
      </c>
      <c r="FI128" s="6" t="s">
        <v>22</v>
      </c>
      <c r="FJ128" s="6" t="s">
        <v>214</v>
      </c>
      <c r="FK128" s="6">
        <v>1</v>
      </c>
      <c r="FL128" s="6">
        <v>1</v>
      </c>
      <c r="FM128" s="6">
        <v>1</v>
      </c>
      <c r="FN128" s="6">
        <v>0</v>
      </c>
      <c r="FO128" s="6">
        <v>0</v>
      </c>
      <c r="FP128" s="6">
        <v>0</v>
      </c>
      <c r="FQ128" s="6" t="s">
        <v>223</v>
      </c>
      <c r="FR128" s="6">
        <v>0</v>
      </c>
      <c r="FS128" s="6">
        <v>5</v>
      </c>
      <c r="FT128" s="6">
        <v>0</v>
      </c>
      <c r="FU128" s="6">
        <v>0</v>
      </c>
      <c r="FV128" s="6" t="s">
        <v>223</v>
      </c>
      <c r="FW128" s="6" t="s">
        <v>223</v>
      </c>
      <c r="FX128" s="6" t="s">
        <v>258</v>
      </c>
      <c r="FY128" s="6" t="s">
        <v>22</v>
      </c>
      <c r="FZ128" s="6" t="s">
        <v>22</v>
      </c>
      <c r="GA128" s="6" t="s">
        <v>22</v>
      </c>
      <c r="GB128" s="6" t="s">
        <v>22</v>
      </c>
      <c r="GC128" s="6" t="s">
        <v>258</v>
      </c>
      <c r="GD128" s="6" t="s">
        <v>718</v>
      </c>
      <c r="GE128" s="6" t="s">
        <v>22</v>
      </c>
      <c r="GF128" s="6" t="s">
        <v>22</v>
      </c>
      <c r="GG128" s="6" t="s">
        <v>260</v>
      </c>
      <c r="GH128" s="6" t="s">
        <v>235</v>
      </c>
      <c r="GI128" s="6" t="s">
        <v>22</v>
      </c>
      <c r="GJ128" s="6" t="s">
        <v>22</v>
      </c>
      <c r="GK128" s="6" t="s">
        <v>374</v>
      </c>
      <c r="GL128" s="6" t="s">
        <v>836</v>
      </c>
      <c r="GM128" s="6" t="s">
        <v>222</v>
      </c>
      <c r="GN128" s="6" t="s">
        <v>22</v>
      </c>
      <c r="GO128" s="6" t="s">
        <v>22</v>
      </c>
      <c r="GP128" s="6" t="s">
        <v>261</v>
      </c>
      <c r="GQ128" s="6">
        <v>0</v>
      </c>
      <c r="GR128" s="6">
        <v>0</v>
      </c>
      <c r="GS128" s="6">
        <v>1</v>
      </c>
      <c r="GT128" s="6">
        <v>0</v>
      </c>
      <c r="GU128" s="6">
        <v>0</v>
      </c>
      <c r="GV128" s="6">
        <v>0</v>
      </c>
      <c r="GW128" s="6">
        <v>0</v>
      </c>
      <c r="GX128" s="103" t="s">
        <v>270</v>
      </c>
    </row>
    <row r="129" spans="1:206">
      <c r="A129" s="102" t="s">
        <v>207</v>
      </c>
      <c r="B129" s="6">
        <v>128</v>
      </c>
      <c r="C129" s="6" t="s">
        <v>3856</v>
      </c>
      <c r="D129" s="6" t="s">
        <v>837</v>
      </c>
      <c r="E129" s="100">
        <v>44252</v>
      </c>
      <c r="F129" s="6" t="s">
        <v>3891</v>
      </c>
      <c r="G129" s="6">
        <v>0</v>
      </c>
      <c r="H129" s="6" t="s">
        <v>22</v>
      </c>
      <c r="I129" s="6" t="s">
        <v>22</v>
      </c>
      <c r="J129" s="6" t="s">
        <v>22</v>
      </c>
      <c r="K129" s="6" t="s">
        <v>22</v>
      </c>
      <c r="L129" s="6" t="s">
        <v>22</v>
      </c>
      <c r="M129" s="6" t="s">
        <v>22</v>
      </c>
      <c r="N129" s="6" t="s">
        <v>838</v>
      </c>
      <c r="O129" s="7">
        <v>42</v>
      </c>
      <c r="P129" s="6">
        <v>42.95</v>
      </c>
      <c r="Q129" s="6">
        <f t="shared" si="4"/>
        <v>42.715833333333336</v>
      </c>
      <c r="R129" s="6" t="s">
        <v>22</v>
      </c>
      <c r="S129" s="6" t="s">
        <v>839</v>
      </c>
      <c r="T129" s="6">
        <v>9</v>
      </c>
      <c r="U129" s="6">
        <v>16.02</v>
      </c>
      <c r="V129" s="6">
        <f t="shared" si="5"/>
        <v>9.2669999999999995</v>
      </c>
      <c r="W129" s="6" t="s">
        <v>41</v>
      </c>
      <c r="X129" s="6">
        <v>72</v>
      </c>
      <c r="Y129" s="6">
        <v>3</v>
      </c>
      <c r="Z129" s="101">
        <v>0.39583333333333331</v>
      </c>
      <c r="AA129" s="101">
        <v>0.51111111111111118</v>
      </c>
      <c r="AB129" s="101">
        <v>0.66666666666666663</v>
      </c>
      <c r="AC129" s="101">
        <f>(Tableau2[[#This Row],[heure_enq]]-Tableau2[[#This Row],[h_debut]])</f>
        <v>0.11527777777777787</v>
      </c>
      <c r="AD129" s="101">
        <f>Tableau2[[#This Row],[h_fin]]-Tableau2[[#This Row],[h_debut]]</f>
        <v>0.27083333333333331</v>
      </c>
      <c r="AE129" s="101">
        <v>0.3125</v>
      </c>
      <c r="AF129" s="101">
        <v>0.5625</v>
      </c>
      <c r="AG129" s="6" t="s">
        <v>22</v>
      </c>
      <c r="AH129" s="6" t="s">
        <v>242</v>
      </c>
      <c r="AI129" s="6">
        <v>0</v>
      </c>
      <c r="AJ129" s="6" t="s">
        <v>840</v>
      </c>
      <c r="AK129" s="6" t="s">
        <v>841</v>
      </c>
      <c r="AL129" s="6" t="s">
        <v>419</v>
      </c>
      <c r="AM129" s="6">
        <v>0</v>
      </c>
      <c r="AN129" s="6">
        <v>1</v>
      </c>
      <c r="AO129" s="6">
        <v>1</v>
      </c>
      <c r="AP129" s="6">
        <v>0</v>
      </c>
      <c r="AQ129" s="6" t="s">
        <v>22</v>
      </c>
      <c r="AR129" s="6" t="s">
        <v>22</v>
      </c>
      <c r="AS129" s="6" t="s">
        <v>22</v>
      </c>
      <c r="AT129" s="6">
        <v>0</v>
      </c>
      <c r="AU129" s="6">
        <v>1</v>
      </c>
      <c r="AV129" s="6">
        <v>1</v>
      </c>
      <c r="AW129" s="6">
        <v>1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1</v>
      </c>
      <c r="BF129" s="6">
        <v>1</v>
      </c>
      <c r="BG129" s="6">
        <v>1</v>
      </c>
      <c r="BH129" s="6">
        <v>0</v>
      </c>
      <c r="BI129" s="6">
        <v>0</v>
      </c>
      <c r="BJ129" s="6" t="s">
        <v>820</v>
      </c>
      <c r="BK129" s="6">
        <v>0</v>
      </c>
      <c r="BL129" s="6">
        <v>1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 t="s">
        <v>217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1</v>
      </c>
      <c r="CW129" s="6">
        <v>0</v>
      </c>
      <c r="CX129" s="6">
        <v>0</v>
      </c>
      <c r="CY129" s="6">
        <v>1</v>
      </c>
      <c r="CZ129" s="6">
        <v>0</v>
      </c>
      <c r="DA129" s="6" t="s">
        <v>22</v>
      </c>
      <c r="DB129" s="6" t="s">
        <v>218</v>
      </c>
      <c r="DC129" s="6" t="s">
        <v>243</v>
      </c>
      <c r="DD129" s="6">
        <v>50</v>
      </c>
      <c r="DE129" s="6" t="s">
        <v>244</v>
      </c>
      <c r="DF129" s="6" t="s">
        <v>245</v>
      </c>
      <c r="DG129" s="6" t="s">
        <v>222</v>
      </c>
      <c r="DH129" s="6" t="s">
        <v>22</v>
      </c>
      <c r="DI129" s="6">
        <v>12</v>
      </c>
      <c r="DJ129" s="6">
        <v>30</v>
      </c>
      <c r="DK129" s="6">
        <v>30</v>
      </c>
      <c r="DL129" s="6">
        <v>0</v>
      </c>
      <c r="DM129" s="6">
        <v>0</v>
      </c>
      <c r="DN129" s="6">
        <v>1</v>
      </c>
      <c r="DO129" s="6">
        <v>1</v>
      </c>
      <c r="DP129" s="6">
        <v>1</v>
      </c>
      <c r="DQ129" s="6">
        <v>1</v>
      </c>
      <c r="DR129" s="6">
        <v>1</v>
      </c>
      <c r="DS129" s="6">
        <v>1</v>
      </c>
      <c r="DT129" s="6">
        <v>1</v>
      </c>
      <c r="DU129" s="6">
        <v>1</v>
      </c>
      <c r="DV129" s="6">
        <v>0</v>
      </c>
      <c r="DW129" s="6">
        <v>0</v>
      </c>
      <c r="DX129" s="6">
        <v>1</v>
      </c>
      <c r="DY129" s="6">
        <v>0</v>
      </c>
      <c r="DZ129" s="6">
        <v>0</v>
      </c>
      <c r="EA129" s="6">
        <v>0</v>
      </c>
      <c r="EB129" s="6">
        <v>0</v>
      </c>
      <c r="EC129" s="6">
        <v>1</v>
      </c>
      <c r="ED129" s="6">
        <v>0</v>
      </c>
      <c r="EE129" s="6">
        <v>0</v>
      </c>
      <c r="EF129" s="6">
        <v>0</v>
      </c>
      <c r="EG129" s="6">
        <v>1</v>
      </c>
      <c r="EH129" s="6">
        <v>0</v>
      </c>
      <c r="EI129" s="6">
        <v>0</v>
      </c>
      <c r="EJ129" s="6" t="s">
        <v>222</v>
      </c>
      <c r="EK129" s="6" t="s">
        <v>222</v>
      </c>
      <c r="EL129" s="6" t="s">
        <v>22</v>
      </c>
      <c r="EM129" s="6" t="s">
        <v>22</v>
      </c>
      <c r="EN129" s="6" t="s">
        <v>22</v>
      </c>
      <c r="EO129" s="6" t="s">
        <v>22</v>
      </c>
      <c r="EP129" s="6" t="s">
        <v>22</v>
      </c>
      <c r="EQ129" s="6" t="s">
        <v>22</v>
      </c>
      <c r="ER129" s="6" t="s">
        <v>22</v>
      </c>
      <c r="ES129" s="6" t="s">
        <v>22</v>
      </c>
      <c r="ET129" s="6" t="s">
        <v>22</v>
      </c>
      <c r="EU129" s="6" t="s">
        <v>22</v>
      </c>
      <c r="EV129" s="6" t="s">
        <v>22</v>
      </c>
      <c r="EW129" s="6" t="s">
        <v>22</v>
      </c>
      <c r="EX129" s="6" t="s">
        <v>22</v>
      </c>
      <c r="EY129" s="6" t="s">
        <v>22</v>
      </c>
      <c r="EZ129" s="6" t="s">
        <v>22</v>
      </c>
      <c r="FA129" s="6" t="s">
        <v>22</v>
      </c>
      <c r="FB129" s="6" t="s">
        <v>22</v>
      </c>
      <c r="FC129" s="6" t="s">
        <v>22</v>
      </c>
      <c r="FD129" s="6" t="s">
        <v>223</v>
      </c>
      <c r="FE129" s="6" t="s">
        <v>246</v>
      </c>
      <c r="FF129" s="6">
        <v>175</v>
      </c>
      <c r="FG129" s="6">
        <v>6.35</v>
      </c>
      <c r="FH129" s="6" t="s">
        <v>256</v>
      </c>
      <c r="FI129" s="6" t="s">
        <v>22</v>
      </c>
      <c r="FJ129" s="6" t="s">
        <v>214</v>
      </c>
      <c r="FK129" s="6">
        <v>1</v>
      </c>
      <c r="FL129" s="6">
        <v>1</v>
      </c>
      <c r="FM129" s="6">
        <v>1</v>
      </c>
      <c r="FN129" s="6">
        <v>0</v>
      </c>
      <c r="FO129" s="6">
        <v>0</v>
      </c>
      <c r="FP129" s="6">
        <v>0</v>
      </c>
      <c r="FQ129" s="6" t="s">
        <v>223</v>
      </c>
      <c r="FR129" s="6">
        <v>0</v>
      </c>
      <c r="FS129" s="6">
        <v>3</v>
      </c>
      <c r="FT129" s="6">
        <v>0</v>
      </c>
      <c r="FU129" s="6">
        <v>0</v>
      </c>
      <c r="FV129" s="6" t="s">
        <v>223</v>
      </c>
      <c r="FW129" s="6" t="s">
        <v>223</v>
      </c>
      <c r="FX129" s="6" t="s">
        <v>269</v>
      </c>
      <c r="FY129" s="6" t="s">
        <v>22</v>
      </c>
      <c r="FZ129" s="6" t="s">
        <v>22</v>
      </c>
      <c r="GA129" s="6" t="s">
        <v>22</v>
      </c>
      <c r="GB129" s="6" t="s">
        <v>22</v>
      </c>
      <c r="GC129" s="6" t="s">
        <v>269</v>
      </c>
      <c r="GD129" s="6" t="s">
        <v>842</v>
      </c>
      <c r="GE129" s="6" t="s">
        <v>22</v>
      </c>
      <c r="GF129" s="6" t="s">
        <v>22</v>
      </c>
      <c r="GG129" s="6" t="s">
        <v>260</v>
      </c>
      <c r="GH129" s="6" t="s">
        <v>235</v>
      </c>
      <c r="GI129" s="6" t="s">
        <v>22</v>
      </c>
      <c r="GJ129" s="6" t="s">
        <v>22</v>
      </c>
      <c r="GK129" s="6" t="s">
        <v>22</v>
      </c>
      <c r="GL129" s="6" t="s">
        <v>22</v>
      </c>
      <c r="GM129" s="6" t="s">
        <v>223</v>
      </c>
      <c r="GN129" s="6" t="s">
        <v>843</v>
      </c>
      <c r="GO129" s="6" t="s">
        <v>22</v>
      </c>
      <c r="GP129" s="6" t="s">
        <v>228</v>
      </c>
      <c r="GQ129" s="6">
        <v>0</v>
      </c>
      <c r="GR129" s="6">
        <v>0</v>
      </c>
      <c r="GS129" s="6">
        <v>1</v>
      </c>
      <c r="GT129" s="6">
        <v>0</v>
      </c>
      <c r="GU129" s="6">
        <v>0</v>
      </c>
      <c r="GV129" s="6">
        <v>1</v>
      </c>
      <c r="GW129" s="6">
        <v>0</v>
      </c>
      <c r="GX129" s="103" t="s">
        <v>270</v>
      </c>
    </row>
    <row r="130" spans="1:206">
      <c r="A130" s="102" t="s">
        <v>207</v>
      </c>
      <c r="B130" s="6">
        <v>129</v>
      </c>
      <c r="C130" s="6" t="s">
        <v>3857</v>
      </c>
      <c r="D130" s="6" t="s">
        <v>844</v>
      </c>
      <c r="E130" s="100">
        <v>44254</v>
      </c>
      <c r="F130" s="6" t="s">
        <v>3891</v>
      </c>
      <c r="G130" s="6">
        <v>0</v>
      </c>
      <c r="H130" s="6" t="s">
        <v>22</v>
      </c>
      <c r="I130" s="6" t="s">
        <v>22</v>
      </c>
      <c r="J130" s="6" t="s">
        <v>22</v>
      </c>
      <c r="K130" s="6" t="s">
        <v>22</v>
      </c>
      <c r="L130" s="6" t="s">
        <v>22</v>
      </c>
      <c r="M130" s="6" t="s">
        <v>22</v>
      </c>
      <c r="N130" s="6" t="s">
        <v>845</v>
      </c>
      <c r="O130" s="7">
        <v>42</v>
      </c>
      <c r="P130" s="6">
        <v>45.22</v>
      </c>
      <c r="Q130" s="6">
        <f t="shared" si="4"/>
        <v>42.753666666666668</v>
      </c>
      <c r="R130" s="6" t="s">
        <v>22</v>
      </c>
      <c r="S130" s="6" t="s">
        <v>846</v>
      </c>
      <c r="T130" s="6">
        <v>9</v>
      </c>
      <c r="U130" s="6">
        <v>28.56</v>
      </c>
      <c r="V130" s="6">
        <f t="shared" si="5"/>
        <v>9.4759999999999991</v>
      </c>
      <c r="W130" s="6" t="s">
        <v>41</v>
      </c>
      <c r="X130" s="6">
        <v>50</v>
      </c>
      <c r="Y130" s="6">
        <v>4</v>
      </c>
      <c r="Z130" s="101">
        <v>0.33333333333333331</v>
      </c>
      <c r="AA130" s="101">
        <v>0.47083333333333338</v>
      </c>
      <c r="AB130" s="101">
        <v>0.75</v>
      </c>
      <c r="AC130" s="101">
        <f>(Tableau2[[#This Row],[heure_enq]]-Tableau2[[#This Row],[h_debut]])</f>
        <v>0.13750000000000007</v>
      </c>
      <c r="AD130" s="101">
        <f>Tableau2[[#This Row],[h_fin]]-Tableau2[[#This Row],[h_debut]]</f>
        <v>0.41666666666666669</v>
      </c>
      <c r="AE130" s="101">
        <v>0.33333333333333331</v>
      </c>
      <c r="AF130" s="101">
        <v>0.60416666666666663</v>
      </c>
      <c r="AG130" s="6" t="s">
        <v>22</v>
      </c>
      <c r="AH130" s="6" t="s">
        <v>242</v>
      </c>
      <c r="AI130" s="6">
        <v>0</v>
      </c>
      <c r="AJ130" s="6" t="s">
        <v>847</v>
      </c>
      <c r="AK130" s="6" t="s">
        <v>347</v>
      </c>
      <c r="AL130" s="6" t="s">
        <v>419</v>
      </c>
      <c r="AM130" s="6">
        <v>0</v>
      </c>
      <c r="AN130" s="6">
        <v>1</v>
      </c>
      <c r="AO130" s="6">
        <v>1</v>
      </c>
      <c r="AP130" s="6">
        <v>1</v>
      </c>
      <c r="AQ130" s="6" t="s">
        <v>22</v>
      </c>
      <c r="AR130" s="6" t="s">
        <v>22</v>
      </c>
      <c r="AS130" s="6" t="s">
        <v>22</v>
      </c>
      <c r="AT130" s="6">
        <v>0</v>
      </c>
      <c r="AU130" s="6">
        <v>0</v>
      </c>
      <c r="AV130" s="6">
        <v>0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 t="s">
        <v>235</v>
      </c>
      <c r="BK130" s="6">
        <v>0</v>
      </c>
      <c r="BL130" s="6">
        <v>1</v>
      </c>
      <c r="BM130" s="6">
        <v>1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 t="s">
        <v>217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1</v>
      </c>
      <c r="CE130" s="6">
        <v>0</v>
      </c>
      <c r="CF130" s="6">
        <v>0</v>
      </c>
      <c r="CG130" s="6">
        <v>1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1</v>
      </c>
      <c r="CQ130" s="6">
        <v>0</v>
      </c>
      <c r="CR130" s="6">
        <v>0</v>
      </c>
      <c r="CS130" s="6">
        <v>0</v>
      </c>
      <c r="CT130" s="6">
        <v>0</v>
      </c>
      <c r="CU130" s="6">
        <v>1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 t="s">
        <v>3698</v>
      </c>
      <c r="DB130" s="6" t="s">
        <v>218</v>
      </c>
      <c r="DC130" s="6" t="s">
        <v>243</v>
      </c>
      <c r="DD130" s="6">
        <v>50</v>
      </c>
      <c r="DE130" s="6" t="s">
        <v>220</v>
      </c>
      <c r="DF130" s="6" t="s">
        <v>848</v>
      </c>
      <c r="DG130" s="6" t="s">
        <v>222</v>
      </c>
      <c r="DH130" s="6" t="s">
        <v>22</v>
      </c>
      <c r="DI130" s="6">
        <v>6</v>
      </c>
      <c r="DJ130" s="6">
        <v>30</v>
      </c>
      <c r="DK130" s="6">
        <v>40</v>
      </c>
      <c r="DL130" s="6">
        <v>1</v>
      </c>
      <c r="DM130" s="6">
        <v>1</v>
      </c>
      <c r="DN130" s="6">
        <v>1</v>
      </c>
      <c r="DO130" s="6">
        <v>1</v>
      </c>
      <c r="DP130" s="6">
        <v>1</v>
      </c>
      <c r="DQ130" s="6">
        <v>1</v>
      </c>
      <c r="DR130" s="6">
        <v>1</v>
      </c>
      <c r="DS130" s="6">
        <v>1</v>
      </c>
      <c r="DT130" s="6">
        <v>1</v>
      </c>
      <c r="DU130" s="6">
        <v>1</v>
      </c>
      <c r="DV130" s="6">
        <v>1</v>
      </c>
      <c r="DW130" s="6">
        <v>1</v>
      </c>
      <c r="DX130" s="6">
        <v>0</v>
      </c>
      <c r="DY130" s="6">
        <v>1</v>
      </c>
      <c r="DZ130" s="6">
        <v>1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1</v>
      </c>
      <c r="EI130" s="6">
        <v>0</v>
      </c>
      <c r="EJ130" s="6" t="s">
        <v>223</v>
      </c>
      <c r="EK130" s="6" t="s">
        <v>223</v>
      </c>
      <c r="EL130" s="6" t="s">
        <v>22</v>
      </c>
      <c r="EM130" s="6" t="s">
        <v>22</v>
      </c>
      <c r="EN130" s="6" t="s">
        <v>22</v>
      </c>
      <c r="EO130" s="6" t="s">
        <v>22</v>
      </c>
      <c r="EP130" s="6" t="s">
        <v>22</v>
      </c>
      <c r="EQ130" s="6" t="s">
        <v>22</v>
      </c>
      <c r="ER130" s="6" t="s">
        <v>22</v>
      </c>
      <c r="ES130" s="6" t="s">
        <v>22</v>
      </c>
      <c r="ET130" s="6" t="s">
        <v>22</v>
      </c>
      <c r="EU130" s="6" t="s">
        <v>22</v>
      </c>
      <c r="EV130" s="6" t="s">
        <v>22</v>
      </c>
      <c r="EW130" s="6" t="s">
        <v>22</v>
      </c>
      <c r="EX130" s="6" t="s">
        <v>22</v>
      </c>
      <c r="EY130" s="6" t="s">
        <v>22</v>
      </c>
      <c r="EZ130" s="6" t="s">
        <v>22</v>
      </c>
      <c r="FA130" s="6" t="s">
        <v>22</v>
      </c>
      <c r="FB130" s="6" t="s">
        <v>22</v>
      </c>
      <c r="FC130" s="6" t="s">
        <v>22</v>
      </c>
      <c r="FD130" s="6" t="s">
        <v>223</v>
      </c>
      <c r="FE130" s="6" t="s">
        <v>246</v>
      </c>
      <c r="FF130" s="6">
        <v>740</v>
      </c>
      <c r="FG130" s="6">
        <v>10.3</v>
      </c>
      <c r="FH130" s="6" t="s">
        <v>256</v>
      </c>
      <c r="FI130" s="6" t="s">
        <v>22</v>
      </c>
      <c r="FJ130" s="6" t="s">
        <v>695</v>
      </c>
      <c r="FK130" s="6">
        <v>1</v>
      </c>
      <c r="FL130" s="6">
        <v>1</v>
      </c>
      <c r="FM130" s="6">
        <v>1</v>
      </c>
      <c r="FN130" s="6">
        <v>1</v>
      </c>
      <c r="FO130" s="6">
        <v>1</v>
      </c>
      <c r="FP130" s="6">
        <v>0</v>
      </c>
      <c r="FQ130" s="6" t="s">
        <v>223</v>
      </c>
      <c r="FR130" s="6">
        <v>0</v>
      </c>
      <c r="FS130" s="6">
        <v>3</v>
      </c>
      <c r="FT130" s="6">
        <v>0</v>
      </c>
      <c r="FU130" s="6">
        <v>0</v>
      </c>
      <c r="FV130" s="6" t="s">
        <v>223</v>
      </c>
      <c r="FW130" s="6" t="s">
        <v>223</v>
      </c>
      <c r="FX130" s="6" t="s">
        <v>258</v>
      </c>
      <c r="FY130" s="6" t="s">
        <v>22</v>
      </c>
      <c r="FZ130" s="6" t="s">
        <v>22</v>
      </c>
      <c r="GA130" s="6" t="s">
        <v>22</v>
      </c>
      <c r="GB130" s="6" t="s">
        <v>22</v>
      </c>
      <c r="GC130" s="6" t="s">
        <v>269</v>
      </c>
      <c r="GD130" s="6" t="s">
        <v>259</v>
      </c>
      <c r="GE130" s="6" t="s">
        <v>22</v>
      </c>
      <c r="GF130" s="6" t="s">
        <v>22</v>
      </c>
      <c r="GG130" s="6" t="s">
        <v>260</v>
      </c>
      <c r="GH130" s="6" t="s">
        <v>235</v>
      </c>
      <c r="GI130" s="6" t="s">
        <v>22</v>
      </c>
      <c r="GJ130" s="6" t="s">
        <v>22</v>
      </c>
      <c r="GK130" s="6" t="s">
        <v>486</v>
      </c>
      <c r="GL130" s="6" t="s">
        <v>849</v>
      </c>
      <c r="GM130" s="6" t="s">
        <v>222</v>
      </c>
      <c r="GN130" s="6" t="s">
        <v>22</v>
      </c>
      <c r="GO130" s="6" t="s">
        <v>22</v>
      </c>
      <c r="GP130" s="6" t="s">
        <v>261</v>
      </c>
      <c r="GQ130" s="6">
        <v>0</v>
      </c>
      <c r="GR130" s="6">
        <v>0</v>
      </c>
      <c r="GS130" s="6">
        <v>1</v>
      </c>
      <c r="GT130" s="6">
        <v>0</v>
      </c>
      <c r="GU130" s="6">
        <v>0</v>
      </c>
      <c r="GV130" s="6">
        <v>0</v>
      </c>
      <c r="GW130" s="6">
        <v>0</v>
      </c>
      <c r="GX130" s="103" t="s">
        <v>270</v>
      </c>
    </row>
    <row r="131" spans="1:206">
      <c r="A131" s="102" t="s">
        <v>207</v>
      </c>
      <c r="B131" s="6">
        <v>130</v>
      </c>
      <c r="C131" s="6" t="s">
        <v>3857</v>
      </c>
      <c r="D131" s="6" t="s">
        <v>850</v>
      </c>
      <c r="E131" s="100">
        <v>44254</v>
      </c>
      <c r="F131" s="6" t="s">
        <v>3891</v>
      </c>
      <c r="G131" s="6">
        <v>0</v>
      </c>
      <c r="H131" s="6" t="s">
        <v>22</v>
      </c>
      <c r="I131" s="6" t="s">
        <v>22</v>
      </c>
      <c r="J131" s="6" t="s">
        <v>22</v>
      </c>
      <c r="K131" s="6" t="s">
        <v>22</v>
      </c>
      <c r="L131" s="6" t="s">
        <v>22</v>
      </c>
      <c r="M131" s="6" t="s">
        <v>22</v>
      </c>
      <c r="N131" s="6" t="s">
        <v>851</v>
      </c>
      <c r="O131" s="7">
        <v>42</v>
      </c>
      <c r="P131" s="6">
        <v>45.29</v>
      </c>
      <c r="Q131" s="6">
        <f t="shared" si="4"/>
        <v>42.75483333333333</v>
      </c>
      <c r="R131" s="6" t="s">
        <v>22</v>
      </c>
      <c r="S131" s="6" t="s">
        <v>690</v>
      </c>
      <c r="T131" s="6">
        <v>9</v>
      </c>
      <c r="U131" s="6">
        <v>28.62</v>
      </c>
      <c r="V131" s="6">
        <f t="shared" si="5"/>
        <v>9.4770000000000003</v>
      </c>
      <c r="W131" s="6" t="s">
        <v>41</v>
      </c>
      <c r="X131" s="6">
        <v>40</v>
      </c>
      <c r="Y131" s="6">
        <v>3</v>
      </c>
      <c r="Z131" s="101">
        <v>0.29166666666666669</v>
      </c>
      <c r="AA131" s="101">
        <v>0.50138888888888888</v>
      </c>
      <c r="AB131" s="101">
        <v>0.58333333333333337</v>
      </c>
      <c r="AC131" s="101">
        <f>(Tableau2[[#This Row],[heure_enq]]-Tableau2[[#This Row],[h_debut]])</f>
        <v>0.2097222222222222</v>
      </c>
      <c r="AD131" s="101">
        <f>Tableau2[[#This Row],[h_fin]]-Tableau2[[#This Row],[h_debut]]</f>
        <v>0.29166666666666669</v>
      </c>
      <c r="AE131" s="101">
        <v>0.33333333333333331</v>
      </c>
      <c r="AF131" s="101">
        <v>0.60416666666666663</v>
      </c>
      <c r="AG131" s="6" t="s">
        <v>22</v>
      </c>
      <c r="AH131" s="6" t="s">
        <v>242</v>
      </c>
      <c r="AI131" s="6">
        <v>0</v>
      </c>
      <c r="AJ131" s="6" t="s">
        <v>402</v>
      </c>
      <c r="AK131" s="6" t="s">
        <v>403</v>
      </c>
      <c r="AL131" s="6" t="s">
        <v>419</v>
      </c>
      <c r="AM131" s="6">
        <v>1</v>
      </c>
      <c r="AN131" s="6">
        <v>0</v>
      </c>
      <c r="AO131" s="6">
        <v>1</v>
      </c>
      <c r="AP131" s="6">
        <v>0</v>
      </c>
      <c r="AQ131" s="6" t="s">
        <v>22</v>
      </c>
      <c r="AR131" s="6" t="s">
        <v>22</v>
      </c>
      <c r="AS131" s="6" t="s">
        <v>22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1</v>
      </c>
      <c r="BA131" s="6">
        <v>1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 t="s">
        <v>706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1</v>
      </c>
      <c r="BR131" s="6">
        <v>0</v>
      </c>
      <c r="BS131" s="6">
        <v>1</v>
      </c>
      <c r="BT131" s="6">
        <v>0</v>
      </c>
      <c r="BU131" s="6">
        <v>0</v>
      </c>
      <c r="BV131" s="6">
        <v>0</v>
      </c>
      <c r="BW131" s="6" t="s">
        <v>692</v>
      </c>
      <c r="BX131" s="6">
        <v>0</v>
      </c>
      <c r="BY131" s="6">
        <v>0</v>
      </c>
      <c r="BZ131" s="6">
        <v>0</v>
      </c>
      <c r="CA131" s="6">
        <v>1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1</v>
      </c>
      <c r="CP131" s="6">
        <v>1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 t="s">
        <v>22</v>
      </c>
      <c r="DB131" s="6" t="s">
        <v>218</v>
      </c>
      <c r="DC131" s="6" t="s">
        <v>290</v>
      </c>
      <c r="DD131" s="6">
        <v>35</v>
      </c>
      <c r="DE131" s="6" t="s">
        <v>220</v>
      </c>
      <c r="DF131" s="6" t="s">
        <v>852</v>
      </c>
      <c r="DG131" s="6" t="s">
        <v>222</v>
      </c>
      <c r="DH131" s="6" t="s">
        <v>22</v>
      </c>
      <c r="DI131" s="6" t="s">
        <v>708</v>
      </c>
      <c r="DJ131" s="6" t="s">
        <v>708</v>
      </c>
      <c r="DK131" s="6">
        <v>40</v>
      </c>
      <c r="DL131" s="6">
        <v>1</v>
      </c>
      <c r="DM131" s="6">
        <v>1</v>
      </c>
      <c r="DN131" s="6">
        <v>1</v>
      </c>
      <c r="DO131" s="6">
        <v>1</v>
      </c>
      <c r="DP131" s="6">
        <v>1</v>
      </c>
      <c r="DQ131" s="6">
        <v>1</v>
      </c>
      <c r="DR131" s="6">
        <v>1</v>
      </c>
      <c r="DS131" s="6">
        <v>1</v>
      </c>
      <c r="DT131" s="6">
        <v>1</v>
      </c>
      <c r="DU131" s="6">
        <v>1</v>
      </c>
      <c r="DV131" s="6">
        <v>1</v>
      </c>
      <c r="DW131" s="6">
        <v>1</v>
      </c>
      <c r="DX131" s="6">
        <v>0</v>
      </c>
      <c r="DY131" s="6">
        <v>1</v>
      </c>
      <c r="DZ131" s="6">
        <v>1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1</v>
      </c>
      <c r="EI131" s="6">
        <v>0</v>
      </c>
      <c r="EJ131" s="6" t="s">
        <v>223</v>
      </c>
      <c r="EK131" s="6" t="s">
        <v>222</v>
      </c>
      <c r="EL131" s="6" t="s">
        <v>22</v>
      </c>
      <c r="EM131" s="6" t="s">
        <v>22</v>
      </c>
      <c r="EN131" s="6" t="s">
        <v>22</v>
      </c>
      <c r="EO131" s="6" t="s">
        <v>22</v>
      </c>
      <c r="EP131" s="6" t="s">
        <v>22</v>
      </c>
      <c r="EQ131" s="6" t="s">
        <v>22</v>
      </c>
      <c r="ER131" s="6" t="s">
        <v>22</v>
      </c>
      <c r="ES131" s="6" t="s">
        <v>22</v>
      </c>
      <c r="ET131" s="6" t="s">
        <v>22</v>
      </c>
      <c r="EU131" s="6" t="s">
        <v>22</v>
      </c>
      <c r="EV131" s="6" t="s">
        <v>22</v>
      </c>
      <c r="EW131" s="6" t="s">
        <v>22</v>
      </c>
      <c r="EX131" s="6" t="s">
        <v>22</v>
      </c>
      <c r="EY131" s="6" t="s">
        <v>22</v>
      </c>
      <c r="EZ131" s="6" t="s">
        <v>22</v>
      </c>
      <c r="FA131" s="6" t="s">
        <v>22</v>
      </c>
      <c r="FB131" s="6" t="s">
        <v>22</v>
      </c>
      <c r="FC131" s="6" t="s">
        <v>22</v>
      </c>
      <c r="FD131" s="6" t="s">
        <v>223</v>
      </c>
      <c r="FE131" s="6" t="s">
        <v>246</v>
      </c>
      <c r="FF131" s="6">
        <v>100</v>
      </c>
      <c r="FG131" s="6">
        <v>6.4</v>
      </c>
      <c r="FH131" s="6" t="s">
        <v>256</v>
      </c>
      <c r="FI131" s="6" t="s">
        <v>22</v>
      </c>
      <c r="FJ131" s="6" t="s">
        <v>695</v>
      </c>
      <c r="FK131" s="6">
        <v>1</v>
      </c>
      <c r="FL131" s="6">
        <v>1</v>
      </c>
      <c r="FM131" s="6">
        <v>1</v>
      </c>
      <c r="FN131" s="6">
        <v>0</v>
      </c>
      <c r="FO131" s="6">
        <v>0</v>
      </c>
      <c r="FP131" s="6">
        <v>0</v>
      </c>
      <c r="FQ131" s="6" t="s">
        <v>223</v>
      </c>
      <c r="FR131" s="6">
        <v>0</v>
      </c>
      <c r="FS131" s="6">
        <v>5</v>
      </c>
      <c r="FT131" s="6">
        <v>0</v>
      </c>
      <c r="FU131" s="6">
        <v>0</v>
      </c>
      <c r="FV131" s="6" t="s">
        <v>223</v>
      </c>
      <c r="FW131" s="6" t="s">
        <v>223</v>
      </c>
      <c r="FX131" s="6" t="s">
        <v>258</v>
      </c>
      <c r="FY131" s="6" t="s">
        <v>22</v>
      </c>
      <c r="FZ131" s="6" t="s">
        <v>22</v>
      </c>
      <c r="GA131" s="6" t="s">
        <v>22</v>
      </c>
      <c r="GB131" s="6" t="s">
        <v>22</v>
      </c>
      <c r="GC131" s="6" t="s">
        <v>224</v>
      </c>
      <c r="GD131" s="6" t="s">
        <v>718</v>
      </c>
      <c r="GE131" s="6" t="s">
        <v>22</v>
      </c>
      <c r="GF131" s="6" t="s">
        <v>22</v>
      </c>
      <c r="GG131" s="6" t="s">
        <v>260</v>
      </c>
      <c r="GH131" s="6" t="s">
        <v>853</v>
      </c>
      <c r="GI131" s="6" t="s">
        <v>22</v>
      </c>
      <c r="GJ131" s="6" t="s">
        <v>22</v>
      </c>
      <c r="GK131" s="6" t="s">
        <v>22</v>
      </c>
      <c r="GL131" s="6" t="s">
        <v>22</v>
      </c>
      <c r="GM131" s="6" t="s">
        <v>222</v>
      </c>
      <c r="GN131" s="6" t="s">
        <v>22</v>
      </c>
      <c r="GO131" s="6" t="s">
        <v>22</v>
      </c>
      <c r="GP131" s="6" t="s">
        <v>228</v>
      </c>
      <c r="GQ131" s="6">
        <v>1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103" t="s">
        <v>270</v>
      </c>
    </row>
    <row r="132" spans="1:206">
      <c r="A132" s="102" t="s">
        <v>207</v>
      </c>
      <c r="B132" s="6">
        <v>131</v>
      </c>
      <c r="C132" s="6" t="s">
        <v>3858</v>
      </c>
      <c r="D132" s="6" t="s">
        <v>854</v>
      </c>
      <c r="E132" s="100">
        <v>44258</v>
      </c>
      <c r="F132" s="6" t="s">
        <v>3891</v>
      </c>
      <c r="G132" s="6">
        <v>0</v>
      </c>
      <c r="H132" s="6" t="s">
        <v>22</v>
      </c>
      <c r="I132" s="6" t="s">
        <v>22</v>
      </c>
      <c r="J132" s="6" t="s">
        <v>22</v>
      </c>
      <c r="K132" s="6" t="s">
        <v>22</v>
      </c>
      <c r="L132" s="6" t="s">
        <v>22</v>
      </c>
      <c r="M132" s="6" t="s">
        <v>22</v>
      </c>
      <c r="N132" s="6" t="s">
        <v>855</v>
      </c>
      <c r="O132" s="7">
        <v>42</v>
      </c>
      <c r="P132" s="6">
        <v>43.61</v>
      </c>
      <c r="Q132" s="6">
        <f t="shared" si="4"/>
        <v>42.726833333333332</v>
      </c>
      <c r="R132" s="6" t="s">
        <v>22</v>
      </c>
      <c r="S132" s="6" t="s">
        <v>856</v>
      </c>
      <c r="T132" s="6">
        <v>9</v>
      </c>
      <c r="U132" s="6">
        <v>4.49</v>
      </c>
      <c r="V132" s="6">
        <f t="shared" si="5"/>
        <v>9.0748333333333342</v>
      </c>
      <c r="W132" s="6" t="s">
        <v>41</v>
      </c>
      <c r="X132" s="6">
        <v>40</v>
      </c>
      <c r="Y132" s="6">
        <v>2</v>
      </c>
      <c r="Z132" s="101">
        <v>0.33333333333333331</v>
      </c>
      <c r="AA132" s="101">
        <v>0.34097222222222223</v>
      </c>
      <c r="AB132" s="101">
        <v>0.41666666666666669</v>
      </c>
      <c r="AC132" s="101">
        <f>(Tableau2[[#This Row],[heure_enq]]-Tableau2[[#This Row],[h_debut]])</f>
        <v>7.6388888888889173E-3</v>
      </c>
      <c r="AD132" s="101">
        <f>Tableau2[[#This Row],[h_fin]]-Tableau2[[#This Row],[h_debut]]</f>
        <v>8.333333333333337E-2</v>
      </c>
      <c r="AE132" s="101">
        <v>0.33333333333333331</v>
      </c>
      <c r="AF132" s="101">
        <v>0.58333333333333337</v>
      </c>
      <c r="AG132" s="6" t="s">
        <v>22</v>
      </c>
      <c r="AH132" s="6" t="s">
        <v>242</v>
      </c>
      <c r="AI132" s="6">
        <v>0</v>
      </c>
      <c r="AJ132" s="6" t="s">
        <v>2634</v>
      </c>
      <c r="AK132" s="6" t="s">
        <v>215</v>
      </c>
      <c r="AL132" s="6" t="s">
        <v>419</v>
      </c>
      <c r="AM132" s="6">
        <v>0</v>
      </c>
      <c r="AN132" s="6">
        <v>0</v>
      </c>
      <c r="AO132" s="6">
        <v>1</v>
      </c>
      <c r="AP132" s="6">
        <v>1</v>
      </c>
      <c r="AQ132" s="6" t="s">
        <v>22</v>
      </c>
      <c r="AR132" s="6" t="s">
        <v>22</v>
      </c>
      <c r="AS132" s="6" t="s">
        <v>22</v>
      </c>
      <c r="AT132" s="6">
        <v>1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1</v>
      </c>
      <c r="BE132" s="6">
        <v>1</v>
      </c>
      <c r="BF132" s="6">
        <v>1</v>
      </c>
      <c r="BG132" s="6">
        <v>1</v>
      </c>
      <c r="BH132" s="6">
        <v>1</v>
      </c>
      <c r="BI132" s="6">
        <v>1</v>
      </c>
      <c r="BJ132" s="6" t="s">
        <v>857</v>
      </c>
      <c r="BK132" s="6">
        <v>0</v>
      </c>
      <c r="BL132" s="6">
        <v>1</v>
      </c>
      <c r="BM132" s="6">
        <v>1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 t="s">
        <v>217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1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 t="s">
        <v>3699</v>
      </c>
      <c r="DB132" s="6" t="s">
        <v>218</v>
      </c>
      <c r="DC132" s="6" t="s">
        <v>243</v>
      </c>
      <c r="DD132" s="6">
        <v>50</v>
      </c>
      <c r="DE132" s="6" t="s">
        <v>220</v>
      </c>
      <c r="DF132" s="6" t="s">
        <v>858</v>
      </c>
      <c r="DG132" s="6" t="s">
        <v>222</v>
      </c>
      <c r="DH132" s="6" t="s">
        <v>22</v>
      </c>
      <c r="DI132" s="6" t="s">
        <v>708</v>
      </c>
      <c r="DJ132" s="6" t="s">
        <v>708</v>
      </c>
      <c r="DK132" s="6">
        <v>30</v>
      </c>
      <c r="DL132" s="6">
        <v>1</v>
      </c>
      <c r="DM132" s="6">
        <v>1</v>
      </c>
      <c r="DN132" s="6">
        <v>1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1</v>
      </c>
      <c r="DV132" s="6">
        <v>1</v>
      </c>
      <c r="DW132" s="6">
        <v>1</v>
      </c>
      <c r="DX132" s="6">
        <v>1</v>
      </c>
      <c r="DY132" s="6">
        <v>0</v>
      </c>
      <c r="DZ132" s="6">
        <v>0</v>
      </c>
      <c r="EA132" s="6">
        <v>0</v>
      </c>
      <c r="EB132" s="6">
        <v>0</v>
      </c>
      <c r="EC132" s="6">
        <v>1</v>
      </c>
      <c r="ED132" s="6">
        <v>0</v>
      </c>
      <c r="EE132" s="6">
        <v>0</v>
      </c>
      <c r="EF132" s="6">
        <v>0</v>
      </c>
      <c r="EG132" s="6">
        <v>1</v>
      </c>
      <c r="EH132" s="6">
        <v>0</v>
      </c>
      <c r="EI132" s="6">
        <v>0</v>
      </c>
      <c r="EJ132" s="6" t="s">
        <v>223</v>
      </c>
      <c r="EK132" s="6" t="s">
        <v>222</v>
      </c>
      <c r="EL132" s="6" t="s">
        <v>22</v>
      </c>
      <c r="EM132" s="6" t="s">
        <v>22</v>
      </c>
      <c r="EN132" s="6" t="s">
        <v>22</v>
      </c>
      <c r="EO132" s="6" t="s">
        <v>22</v>
      </c>
      <c r="EP132" s="6" t="s">
        <v>22</v>
      </c>
      <c r="EQ132" s="6" t="s">
        <v>22</v>
      </c>
      <c r="ER132" s="6" t="s">
        <v>22</v>
      </c>
      <c r="ES132" s="6" t="s">
        <v>22</v>
      </c>
      <c r="ET132" s="6" t="s">
        <v>22</v>
      </c>
      <c r="EU132" s="6" t="s">
        <v>22</v>
      </c>
      <c r="EV132" s="6" t="s">
        <v>22</v>
      </c>
      <c r="EW132" s="6" t="s">
        <v>22</v>
      </c>
      <c r="EX132" s="6" t="s">
        <v>22</v>
      </c>
      <c r="EY132" s="6" t="s">
        <v>22</v>
      </c>
      <c r="EZ132" s="6" t="s">
        <v>22</v>
      </c>
      <c r="FA132" s="6" t="s">
        <v>22</v>
      </c>
      <c r="FB132" s="6" t="s">
        <v>22</v>
      </c>
      <c r="FC132" s="6" t="s">
        <v>22</v>
      </c>
      <c r="FD132" s="6" t="s">
        <v>223</v>
      </c>
      <c r="FE132" s="6" t="s">
        <v>246</v>
      </c>
      <c r="FF132" s="6">
        <v>200</v>
      </c>
      <c r="FG132" s="6">
        <v>6.5</v>
      </c>
      <c r="FH132" s="6" t="s">
        <v>256</v>
      </c>
      <c r="FI132" s="6" t="s">
        <v>22</v>
      </c>
      <c r="FJ132" s="6" t="s">
        <v>214</v>
      </c>
      <c r="FK132" s="6">
        <v>1</v>
      </c>
      <c r="FL132" s="6">
        <v>1</v>
      </c>
      <c r="FM132" s="6">
        <v>0</v>
      </c>
      <c r="FN132" s="6">
        <v>0</v>
      </c>
      <c r="FO132" s="6">
        <v>0</v>
      </c>
      <c r="FP132" s="6">
        <v>0</v>
      </c>
      <c r="FQ132" s="6" t="s">
        <v>223</v>
      </c>
      <c r="FR132" s="6">
        <v>0</v>
      </c>
      <c r="FS132" s="6">
        <v>5</v>
      </c>
      <c r="FT132" s="6">
        <v>0</v>
      </c>
      <c r="FU132" s="6">
        <v>0</v>
      </c>
      <c r="FV132" s="6" t="s">
        <v>223</v>
      </c>
      <c r="FW132" s="6" t="s">
        <v>223</v>
      </c>
      <c r="FX132" s="6" t="s">
        <v>258</v>
      </c>
      <c r="FY132" s="6" t="s">
        <v>22</v>
      </c>
      <c r="FZ132" s="6" t="s">
        <v>22</v>
      </c>
      <c r="GA132" s="6" t="s">
        <v>22</v>
      </c>
      <c r="GB132" s="6" t="s">
        <v>22</v>
      </c>
      <c r="GC132" s="6" t="s">
        <v>269</v>
      </c>
      <c r="GD132" s="6" t="s">
        <v>373</v>
      </c>
      <c r="GE132" s="6" t="s">
        <v>22</v>
      </c>
      <c r="GF132" s="6" t="s">
        <v>22</v>
      </c>
      <c r="GG132" s="6" t="s">
        <v>260</v>
      </c>
      <c r="GH132" s="6" t="s">
        <v>235</v>
      </c>
      <c r="GI132" s="6" t="s">
        <v>22</v>
      </c>
      <c r="GJ132" s="6" t="s">
        <v>22</v>
      </c>
      <c r="GK132" s="6" t="s">
        <v>374</v>
      </c>
      <c r="GL132" s="6" t="s">
        <v>859</v>
      </c>
      <c r="GM132" s="6" t="s">
        <v>222</v>
      </c>
      <c r="GN132" s="6" t="s">
        <v>22</v>
      </c>
      <c r="GO132" s="6" t="s">
        <v>22</v>
      </c>
      <c r="GP132" s="6" t="s">
        <v>261</v>
      </c>
      <c r="GQ132" s="6">
        <v>0</v>
      </c>
      <c r="GR132" s="6">
        <v>0</v>
      </c>
      <c r="GS132" s="6">
        <v>1</v>
      </c>
      <c r="GT132" s="6">
        <v>0</v>
      </c>
      <c r="GU132" s="6">
        <v>0</v>
      </c>
      <c r="GV132" s="6">
        <v>0</v>
      </c>
      <c r="GW132" s="6">
        <v>0</v>
      </c>
      <c r="GX132" s="103" t="s">
        <v>270</v>
      </c>
    </row>
    <row r="133" spans="1:206">
      <c r="A133" s="102" t="s">
        <v>207</v>
      </c>
      <c r="B133" s="6">
        <v>132</v>
      </c>
      <c r="C133" s="6" t="s">
        <v>3858</v>
      </c>
      <c r="D133" s="6" t="s">
        <v>860</v>
      </c>
      <c r="E133" s="100">
        <v>44258</v>
      </c>
      <c r="F133" s="6" t="s">
        <v>3891</v>
      </c>
      <c r="G133" s="6">
        <v>0</v>
      </c>
      <c r="H133" s="6" t="s">
        <v>22</v>
      </c>
      <c r="I133" s="6" t="s">
        <v>22</v>
      </c>
      <c r="J133" s="6" t="s">
        <v>22</v>
      </c>
      <c r="K133" s="6" t="s">
        <v>22</v>
      </c>
      <c r="L133" s="6" t="s">
        <v>22</v>
      </c>
      <c r="M133" s="6" t="s">
        <v>22</v>
      </c>
      <c r="N133" s="6" t="s">
        <v>861</v>
      </c>
      <c r="O133" s="7">
        <v>42</v>
      </c>
      <c r="P133" s="6">
        <v>44.64</v>
      </c>
      <c r="Q133" s="6">
        <f t="shared" si="4"/>
        <v>42.744</v>
      </c>
      <c r="R133" s="6" t="s">
        <v>22</v>
      </c>
      <c r="S133" s="6" t="s">
        <v>862</v>
      </c>
      <c r="T133" s="6">
        <v>9</v>
      </c>
      <c r="U133" s="6">
        <v>6.44</v>
      </c>
      <c r="V133" s="6">
        <f t="shared" si="5"/>
        <v>9.1073333333333331</v>
      </c>
      <c r="W133" s="6" t="s">
        <v>41</v>
      </c>
      <c r="X133" s="6">
        <v>35</v>
      </c>
      <c r="Y133" s="6">
        <v>2</v>
      </c>
      <c r="Z133" s="101">
        <v>0.35416666666666669</v>
      </c>
      <c r="AA133" s="101">
        <v>0.3576388888888889</v>
      </c>
      <c r="AB133" s="101">
        <v>0.70833333333333337</v>
      </c>
      <c r="AC133" s="101">
        <f>(Tableau2[[#This Row],[heure_enq]]-Tableau2[[#This Row],[h_debut]])</f>
        <v>3.4722222222222099E-3</v>
      </c>
      <c r="AD133" s="101">
        <f>Tableau2[[#This Row],[h_fin]]-Tableau2[[#This Row],[h_debut]]</f>
        <v>0.35416666666666669</v>
      </c>
      <c r="AE133" s="101">
        <v>0.33333333333333331</v>
      </c>
      <c r="AF133" s="101">
        <v>0.58333333333333337</v>
      </c>
      <c r="AG133" s="6" t="s">
        <v>22</v>
      </c>
      <c r="AH133" s="6" t="s">
        <v>242</v>
      </c>
      <c r="AI133" s="6">
        <v>0</v>
      </c>
      <c r="AJ133" s="6" t="s">
        <v>417</v>
      </c>
      <c r="AK133" s="6" t="s">
        <v>418</v>
      </c>
      <c r="AL133" s="6" t="s">
        <v>419</v>
      </c>
      <c r="AM133" s="6">
        <v>0</v>
      </c>
      <c r="AN133" s="6">
        <v>0</v>
      </c>
      <c r="AO133" s="6">
        <v>1</v>
      </c>
      <c r="AP133" s="6">
        <v>0</v>
      </c>
      <c r="AQ133" s="6" t="s">
        <v>22</v>
      </c>
      <c r="AR133" s="6" t="s">
        <v>22</v>
      </c>
      <c r="AS133" s="6" t="s">
        <v>22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1</v>
      </c>
      <c r="BD133" s="6">
        <v>1</v>
      </c>
      <c r="BE133" s="6">
        <v>1</v>
      </c>
      <c r="BF133" s="6">
        <v>1</v>
      </c>
      <c r="BG133" s="6">
        <v>1</v>
      </c>
      <c r="BH133" s="6">
        <v>1</v>
      </c>
      <c r="BI133" s="6">
        <v>1</v>
      </c>
      <c r="BJ133" s="6" t="s">
        <v>863</v>
      </c>
      <c r="BK133" s="6">
        <v>0</v>
      </c>
      <c r="BL133" s="6">
        <v>1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 t="s">
        <v>217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1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 t="s">
        <v>22</v>
      </c>
      <c r="DB133" s="6" t="s">
        <v>218</v>
      </c>
      <c r="DC133" s="6" t="s">
        <v>243</v>
      </c>
      <c r="DD133" s="6">
        <v>50</v>
      </c>
      <c r="DE133" s="6" t="s">
        <v>220</v>
      </c>
      <c r="DF133" s="6" t="s">
        <v>864</v>
      </c>
      <c r="DG133" s="6" t="s">
        <v>222</v>
      </c>
      <c r="DH133" s="6" t="s">
        <v>22</v>
      </c>
      <c r="DI133" s="6">
        <v>15</v>
      </c>
      <c r="DJ133" s="6">
        <v>40</v>
      </c>
      <c r="DK133" s="6">
        <v>15</v>
      </c>
      <c r="DL133" s="6">
        <v>1</v>
      </c>
      <c r="DM133" s="6">
        <v>1</v>
      </c>
      <c r="DN133" s="6">
        <v>1</v>
      </c>
      <c r="DO133" s="6">
        <v>1</v>
      </c>
      <c r="DP133" s="6">
        <v>1</v>
      </c>
      <c r="DQ133" s="6">
        <v>0</v>
      </c>
      <c r="DR133" s="6">
        <v>0</v>
      </c>
      <c r="DS133" s="6">
        <v>0</v>
      </c>
      <c r="DT133" s="6">
        <v>0</v>
      </c>
      <c r="DU133" s="6">
        <v>1</v>
      </c>
      <c r="DV133" s="6">
        <v>1</v>
      </c>
      <c r="DW133" s="6">
        <v>1</v>
      </c>
      <c r="DX133" s="6">
        <v>1</v>
      </c>
      <c r="DY133" s="6">
        <v>0</v>
      </c>
      <c r="DZ133" s="6">
        <v>0</v>
      </c>
      <c r="EA133" s="6">
        <v>0</v>
      </c>
      <c r="EB133" s="6">
        <v>0</v>
      </c>
      <c r="EC133" s="6">
        <v>1</v>
      </c>
      <c r="ED133" s="6">
        <v>0</v>
      </c>
      <c r="EE133" s="6">
        <v>0</v>
      </c>
      <c r="EF133" s="6">
        <v>0</v>
      </c>
      <c r="EG133" s="6">
        <v>1</v>
      </c>
      <c r="EH133" s="6">
        <v>0</v>
      </c>
      <c r="EI133" s="6">
        <v>0</v>
      </c>
      <c r="EJ133" s="6" t="s">
        <v>223</v>
      </c>
      <c r="EK133" s="6" t="s">
        <v>222</v>
      </c>
      <c r="EL133" s="6" t="s">
        <v>22</v>
      </c>
      <c r="EM133" s="6" t="s">
        <v>22</v>
      </c>
      <c r="EN133" s="6" t="s">
        <v>22</v>
      </c>
      <c r="EO133" s="6" t="s">
        <v>22</v>
      </c>
      <c r="EP133" s="6" t="s">
        <v>22</v>
      </c>
      <c r="EQ133" s="6" t="s">
        <v>22</v>
      </c>
      <c r="ER133" s="6" t="s">
        <v>22</v>
      </c>
      <c r="ES133" s="6" t="s">
        <v>22</v>
      </c>
      <c r="ET133" s="6" t="s">
        <v>22</v>
      </c>
      <c r="EU133" s="6" t="s">
        <v>22</v>
      </c>
      <c r="EV133" s="6" t="s">
        <v>22</v>
      </c>
      <c r="EW133" s="6" t="s">
        <v>22</v>
      </c>
      <c r="EX133" s="6" t="s">
        <v>22</v>
      </c>
      <c r="EY133" s="6" t="s">
        <v>22</v>
      </c>
      <c r="EZ133" s="6" t="s">
        <v>22</v>
      </c>
      <c r="FA133" s="6" t="s">
        <v>22</v>
      </c>
      <c r="FB133" s="6" t="s">
        <v>22</v>
      </c>
      <c r="FC133" s="6" t="s">
        <v>22</v>
      </c>
      <c r="FD133" s="6" t="s">
        <v>223</v>
      </c>
      <c r="FE133" s="6" t="s">
        <v>246</v>
      </c>
      <c r="FF133" s="6">
        <v>115</v>
      </c>
      <c r="FG133" s="6">
        <v>6.8</v>
      </c>
      <c r="FH133" s="6" t="s">
        <v>256</v>
      </c>
      <c r="FI133" s="6" t="s">
        <v>22</v>
      </c>
      <c r="FJ133" s="6" t="s">
        <v>214</v>
      </c>
      <c r="FK133" s="6">
        <v>1</v>
      </c>
      <c r="FL133" s="6">
        <v>1</v>
      </c>
      <c r="FM133" s="6">
        <v>1</v>
      </c>
      <c r="FN133" s="6">
        <v>0</v>
      </c>
      <c r="FO133" s="6">
        <v>0</v>
      </c>
      <c r="FP133" s="6">
        <v>0</v>
      </c>
      <c r="FQ133" s="6" t="s">
        <v>223</v>
      </c>
      <c r="FR133" s="6">
        <v>0</v>
      </c>
      <c r="FS133" s="6">
        <v>4</v>
      </c>
      <c r="FT133" s="6">
        <v>0</v>
      </c>
      <c r="FU133" s="6">
        <v>0</v>
      </c>
      <c r="FV133" s="6" t="s">
        <v>222</v>
      </c>
      <c r="FW133" s="6" t="s">
        <v>223</v>
      </c>
      <c r="FX133" s="6" t="s">
        <v>269</v>
      </c>
      <c r="FY133" s="6" t="s">
        <v>22</v>
      </c>
      <c r="FZ133" s="6" t="s">
        <v>22</v>
      </c>
      <c r="GA133" s="6" t="s">
        <v>22</v>
      </c>
      <c r="GB133" s="6" t="s">
        <v>22</v>
      </c>
      <c r="GC133" s="6" t="s">
        <v>269</v>
      </c>
      <c r="GD133" s="6" t="s">
        <v>373</v>
      </c>
      <c r="GE133" s="6" t="s">
        <v>22</v>
      </c>
      <c r="GF133" s="6" t="s">
        <v>22</v>
      </c>
      <c r="GG133" s="6" t="s">
        <v>387</v>
      </c>
      <c r="GH133" s="6" t="s">
        <v>235</v>
      </c>
      <c r="GI133" s="6" t="s">
        <v>22</v>
      </c>
      <c r="GJ133" s="6" t="s">
        <v>22</v>
      </c>
      <c r="GK133" s="6" t="s">
        <v>374</v>
      </c>
      <c r="GL133" s="6" t="s">
        <v>865</v>
      </c>
      <c r="GM133" s="6" t="s">
        <v>222</v>
      </c>
      <c r="GN133" s="6" t="s">
        <v>22</v>
      </c>
      <c r="GO133" s="6" t="s">
        <v>22</v>
      </c>
      <c r="GP133" s="6" t="s">
        <v>228</v>
      </c>
      <c r="GQ133" s="6">
        <v>1</v>
      </c>
      <c r="GR133" s="6">
        <v>0</v>
      </c>
      <c r="GS133" s="6">
        <v>1</v>
      </c>
      <c r="GT133" s="6">
        <v>0</v>
      </c>
      <c r="GU133" s="6">
        <v>0</v>
      </c>
      <c r="GV133" s="6">
        <v>0</v>
      </c>
      <c r="GW133" s="6">
        <v>0</v>
      </c>
      <c r="GX133" s="103" t="s">
        <v>777</v>
      </c>
    </row>
    <row r="134" spans="1:206">
      <c r="A134" s="102" t="s">
        <v>207</v>
      </c>
      <c r="B134" s="6">
        <v>133</v>
      </c>
      <c r="C134" s="6" t="s">
        <v>3859</v>
      </c>
      <c r="D134" s="6" t="s">
        <v>866</v>
      </c>
      <c r="E134" s="100">
        <v>44259</v>
      </c>
      <c r="F134" s="6" t="s">
        <v>3891</v>
      </c>
      <c r="G134" s="6">
        <v>1</v>
      </c>
      <c r="H134" s="6" t="s">
        <v>22</v>
      </c>
      <c r="I134" s="6">
        <v>0</v>
      </c>
      <c r="J134" s="6" t="s">
        <v>264</v>
      </c>
      <c r="K134" s="6" t="s">
        <v>22</v>
      </c>
      <c r="L134" s="6" t="s">
        <v>22</v>
      </c>
      <c r="M134" s="6" t="s">
        <v>22</v>
      </c>
      <c r="N134" s="6" t="s">
        <v>867</v>
      </c>
      <c r="O134" s="7">
        <v>42</v>
      </c>
      <c r="P134" s="6">
        <v>49.53</v>
      </c>
      <c r="Q134" s="6">
        <f t="shared" si="4"/>
        <v>42.825499999999998</v>
      </c>
      <c r="R134" s="6" t="s">
        <v>22</v>
      </c>
      <c r="S134" s="6" t="s">
        <v>868</v>
      </c>
      <c r="T134" s="6">
        <v>9</v>
      </c>
      <c r="U134" s="6">
        <v>18.420000000000002</v>
      </c>
      <c r="V134" s="6">
        <f t="shared" si="5"/>
        <v>9.3070000000000004</v>
      </c>
      <c r="W134" s="6" t="s">
        <v>41</v>
      </c>
      <c r="X134" s="6">
        <v>30</v>
      </c>
      <c r="Y134" s="6">
        <v>2</v>
      </c>
      <c r="Z134" s="101">
        <v>0.29166666666666669</v>
      </c>
      <c r="AA134" s="101">
        <v>0.47430555555555554</v>
      </c>
      <c r="AB134" s="101">
        <v>0.58333333333333337</v>
      </c>
      <c r="AC134" s="101">
        <f>(Tableau2[[#This Row],[heure_enq]]-Tableau2[[#This Row],[h_debut]])</f>
        <v>0.18263888888888885</v>
      </c>
      <c r="AD134" s="101">
        <f>Tableau2[[#This Row],[h_fin]]-Tableau2[[#This Row],[h_debut]]</f>
        <v>0.29166666666666669</v>
      </c>
      <c r="AE134" s="101">
        <v>0.29166666666666669</v>
      </c>
      <c r="AF134" s="101">
        <v>0.5625</v>
      </c>
      <c r="AG134" s="6" t="s">
        <v>22</v>
      </c>
      <c r="AH134" s="6" t="s">
        <v>242</v>
      </c>
      <c r="AI134" s="6">
        <v>0</v>
      </c>
      <c r="AJ134" s="6" t="s">
        <v>378</v>
      </c>
      <c r="AK134" s="6" t="s">
        <v>379</v>
      </c>
      <c r="AL134" s="6" t="s">
        <v>419</v>
      </c>
      <c r="AM134" s="6">
        <v>0</v>
      </c>
      <c r="AN134" s="6">
        <v>0</v>
      </c>
      <c r="AO134" s="6">
        <v>1</v>
      </c>
      <c r="AP134" s="6">
        <v>1</v>
      </c>
      <c r="AQ134" s="6" t="s">
        <v>22</v>
      </c>
      <c r="AR134" s="6" t="s">
        <v>22</v>
      </c>
      <c r="AS134" s="6" t="s">
        <v>22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1</v>
      </c>
      <c r="BA134" s="6">
        <v>1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 t="s">
        <v>869</v>
      </c>
      <c r="BK134" s="6">
        <v>0</v>
      </c>
      <c r="BL134" s="6">
        <v>0</v>
      </c>
      <c r="BM134" s="6">
        <v>1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 t="s">
        <v>692</v>
      </c>
      <c r="BX134" s="6">
        <v>0</v>
      </c>
      <c r="BY134" s="6">
        <v>0</v>
      </c>
      <c r="BZ134" s="6">
        <v>0</v>
      </c>
      <c r="CA134" s="6">
        <v>1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1</v>
      </c>
      <c r="CW134" s="6">
        <v>0</v>
      </c>
      <c r="CX134" s="6">
        <v>0</v>
      </c>
      <c r="CY134" s="6">
        <v>0</v>
      </c>
      <c r="CZ134" s="6">
        <v>0</v>
      </c>
      <c r="DA134" s="6" t="s">
        <v>438</v>
      </c>
      <c r="DB134" s="6" t="s">
        <v>218</v>
      </c>
      <c r="DC134" s="6" t="s">
        <v>290</v>
      </c>
      <c r="DD134" s="6">
        <v>35</v>
      </c>
      <c r="DE134" s="6" t="s">
        <v>220</v>
      </c>
      <c r="DF134" s="6" t="s">
        <v>870</v>
      </c>
      <c r="DG134" s="6" t="s">
        <v>222</v>
      </c>
      <c r="DH134" s="6" t="s">
        <v>22</v>
      </c>
      <c r="DI134" s="6">
        <v>14</v>
      </c>
      <c r="DJ134" s="6">
        <v>35</v>
      </c>
      <c r="DK134" s="6">
        <v>30</v>
      </c>
      <c r="DL134" s="6">
        <v>0</v>
      </c>
      <c r="DM134" s="6">
        <v>1</v>
      </c>
      <c r="DN134" s="6">
        <v>1</v>
      </c>
      <c r="DO134" s="6">
        <v>1</v>
      </c>
      <c r="DP134" s="6">
        <v>0</v>
      </c>
      <c r="DQ134" s="6">
        <v>0</v>
      </c>
      <c r="DR134" s="6">
        <v>0</v>
      </c>
      <c r="DS134" s="6">
        <v>0</v>
      </c>
      <c r="DT134" s="6">
        <v>1</v>
      </c>
      <c r="DU134" s="6">
        <v>1</v>
      </c>
      <c r="DV134" s="6">
        <v>1</v>
      </c>
      <c r="DW134" s="6">
        <v>0</v>
      </c>
      <c r="DX134" s="6">
        <v>0</v>
      </c>
      <c r="DY134" s="6">
        <v>0</v>
      </c>
      <c r="DZ134" s="6">
        <v>1</v>
      </c>
      <c r="EA134" s="6">
        <v>0</v>
      </c>
      <c r="EB134" s="6">
        <v>1</v>
      </c>
      <c r="EC134" s="6">
        <v>1</v>
      </c>
      <c r="ED134" s="6">
        <v>0</v>
      </c>
      <c r="EE134" s="6">
        <v>0</v>
      </c>
      <c r="EF134" s="6">
        <v>0</v>
      </c>
      <c r="EG134" s="6">
        <v>1</v>
      </c>
      <c r="EH134" s="6">
        <v>0</v>
      </c>
      <c r="EI134" s="6">
        <v>0</v>
      </c>
      <c r="EJ134" s="6" t="s">
        <v>223</v>
      </c>
      <c r="EK134" s="6" t="s">
        <v>222</v>
      </c>
      <c r="EL134" s="6" t="s">
        <v>22</v>
      </c>
      <c r="EM134" s="6" t="s">
        <v>22</v>
      </c>
      <c r="EN134" s="6" t="s">
        <v>22</v>
      </c>
      <c r="EO134" s="6" t="s">
        <v>22</v>
      </c>
      <c r="EP134" s="6" t="s">
        <v>22</v>
      </c>
      <c r="EQ134" s="6" t="s">
        <v>22</v>
      </c>
      <c r="ER134" s="6" t="s">
        <v>22</v>
      </c>
      <c r="ES134" s="6" t="s">
        <v>22</v>
      </c>
      <c r="ET134" s="6" t="s">
        <v>22</v>
      </c>
      <c r="EU134" s="6" t="s">
        <v>22</v>
      </c>
      <c r="EV134" s="6" t="s">
        <v>22</v>
      </c>
      <c r="EW134" s="6" t="s">
        <v>22</v>
      </c>
      <c r="EX134" s="6" t="s">
        <v>22</v>
      </c>
      <c r="EY134" s="6" t="s">
        <v>22</v>
      </c>
      <c r="EZ134" s="6" t="s">
        <v>22</v>
      </c>
      <c r="FA134" s="6" t="s">
        <v>22</v>
      </c>
      <c r="FB134" s="6" t="s">
        <v>22</v>
      </c>
      <c r="FC134" s="6" t="s">
        <v>22</v>
      </c>
      <c r="FD134" s="6" t="s">
        <v>223</v>
      </c>
      <c r="FE134" s="6" t="s">
        <v>246</v>
      </c>
      <c r="FF134" s="6">
        <v>50</v>
      </c>
      <c r="FG134" s="6">
        <v>5</v>
      </c>
      <c r="FH134" s="6" t="s">
        <v>247</v>
      </c>
      <c r="FI134" s="6" t="s">
        <v>378</v>
      </c>
      <c r="FJ134" s="6" t="s">
        <v>22</v>
      </c>
      <c r="FK134" s="6">
        <v>1</v>
      </c>
      <c r="FL134" s="6">
        <v>1</v>
      </c>
      <c r="FM134" s="6">
        <v>1</v>
      </c>
      <c r="FN134" s="6">
        <v>0</v>
      </c>
      <c r="FO134" s="6">
        <v>0</v>
      </c>
      <c r="FP134" s="6">
        <v>0</v>
      </c>
      <c r="FQ134" s="6" t="s">
        <v>223</v>
      </c>
      <c r="FR134" s="6">
        <v>0</v>
      </c>
      <c r="FS134" s="6">
        <v>3</v>
      </c>
      <c r="FT134" s="6">
        <v>0</v>
      </c>
      <c r="FU134" s="6">
        <v>0</v>
      </c>
      <c r="FV134" s="6" t="s">
        <v>223</v>
      </c>
      <c r="FW134" s="6" t="s">
        <v>223</v>
      </c>
      <c r="FX134" s="6" t="s">
        <v>258</v>
      </c>
      <c r="FY134" s="6" t="s">
        <v>22</v>
      </c>
      <c r="FZ134" s="6" t="s">
        <v>22</v>
      </c>
      <c r="GA134" s="6" t="s">
        <v>22</v>
      </c>
      <c r="GB134" s="6" t="s">
        <v>22</v>
      </c>
      <c r="GC134" s="6" t="s">
        <v>269</v>
      </c>
      <c r="GD134" s="6" t="s">
        <v>259</v>
      </c>
      <c r="GE134" s="6" t="s">
        <v>22</v>
      </c>
      <c r="GF134" s="6" t="s">
        <v>22</v>
      </c>
      <c r="GG134" s="6" t="s">
        <v>300</v>
      </c>
      <c r="GH134" s="6" t="s">
        <v>22</v>
      </c>
      <c r="GI134" s="6" t="s">
        <v>22</v>
      </c>
      <c r="GJ134" s="6" t="s">
        <v>22</v>
      </c>
      <c r="GK134" s="6" t="s">
        <v>22</v>
      </c>
      <c r="GL134" s="6" t="s">
        <v>22</v>
      </c>
      <c r="GM134" s="6" t="s">
        <v>222</v>
      </c>
      <c r="GN134" s="6" t="s">
        <v>22</v>
      </c>
      <c r="GO134" s="6" t="s">
        <v>22</v>
      </c>
      <c r="GP134" s="6" t="s">
        <v>228</v>
      </c>
      <c r="GQ134" s="6">
        <v>0</v>
      </c>
      <c r="GR134" s="6">
        <v>0</v>
      </c>
      <c r="GS134" s="6">
        <v>1</v>
      </c>
      <c r="GT134" s="6">
        <v>0</v>
      </c>
      <c r="GU134" s="6">
        <v>0</v>
      </c>
      <c r="GV134" s="6">
        <v>0</v>
      </c>
      <c r="GW134" s="6">
        <v>0</v>
      </c>
      <c r="GX134" s="103" t="s">
        <v>2074</v>
      </c>
    </row>
    <row r="135" spans="1:206">
      <c r="A135" s="102" t="s">
        <v>207</v>
      </c>
      <c r="B135" s="6">
        <v>134</v>
      </c>
      <c r="C135" s="6" t="s">
        <v>3860</v>
      </c>
      <c r="D135" s="6" t="s">
        <v>871</v>
      </c>
      <c r="E135" s="100">
        <v>44260</v>
      </c>
      <c r="F135" s="6" t="s">
        <v>3891</v>
      </c>
      <c r="G135" s="6">
        <v>1</v>
      </c>
      <c r="H135" s="6" t="s">
        <v>22</v>
      </c>
      <c r="I135" s="6">
        <v>0</v>
      </c>
      <c r="J135" s="6" t="s">
        <v>264</v>
      </c>
      <c r="K135" s="6" t="s">
        <v>22</v>
      </c>
      <c r="L135" s="6" t="s">
        <v>22</v>
      </c>
      <c r="M135" s="6" t="s">
        <v>22</v>
      </c>
      <c r="N135" s="6" t="s">
        <v>872</v>
      </c>
      <c r="O135" s="7">
        <v>42</v>
      </c>
      <c r="P135" s="6">
        <v>46.12</v>
      </c>
      <c r="Q135" s="6">
        <f t="shared" si="4"/>
        <v>42.768666666666668</v>
      </c>
      <c r="R135" s="6" t="s">
        <v>22</v>
      </c>
      <c r="S135" s="6" t="s">
        <v>873</v>
      </c>
      <c r="T135" s="6">
        <v>9</v>
      </c>
      <c r="U135" s="6">
        <v>28.34</v>
      </c>
      <c r="V135" s="6">
        <f t="shared" si="5"/>
        <v>9.4723333333333333</v>
      </c>
      <c r="W135" s="6" t="s">
        <v>41</v>
      </c>
      <c r="X135" s="6">
        <v>50</v>
      </c>
      <c r="Y135" s="6">
        <v>1</v>
      </c>
      <c r="Z135" s="101">
        <v>0.35416666666666669</v>
      </c>
      <c r="AA135" s="101">
        <v>0.43124999999999997</v>
      </c>
      <c r="AB135" s="101">
        <v>0.70833333333333337</v>
      </c>
      <c r="AC135" s="101">
        <f>(Tableau2[[#This Row],[heure_enq]]-Tableau2[[#This Row],[h_debut]])</f>
        <v>7.7083333333333282E-2</v>
      </c>
      <c r="AD135" s="101">
        <f>Tableau2[[#This Row],[h_fin]]-Tableau2[[#This Row],[h_debut]]</f>
        <v>0.35416666666666669</v>
      </c>
      <c r="AE135" s="101">
        <v>0.3125</v>
      </c>
      <c r="AF135" s="101">
        <v>0.58333333333333337</v>
      </c>
      <c r="AG135" s="6" t="s">
        <v>22</v>
      </c>
      <c r="AH135" s="6" t="s">
        <v>242</v>
      </c>
      <c r="AI135" s="6">
        <v>0</v>
      </c>
      <c r="AJ135" s="6" t="s">
        <v>874</v>
      </c>
      <c r="AK135" s="6" t="s">
        <v>22</v>
      </c>
      <c r="AL135" s="6" t="s">
        <v>419</v>
      </c>
      <c r="AM135" s="6">
        <v>1</v>
      </c>
      <c r="AN135" s="6">
        <v>1</v>
      </c>
      <c r="AO135" s="6">
        <v>1</v>
      </c>
      <c r="AP135" s="6">
        <v>1</v>
      </c>
      <c r="AQ135" s="6" t="s">
        <v>22</v>
      </c>
      <c r="AR135" s="6" t="s">
        <v>22</v>
      </c>
      <c r="AS135" s="6" t="s">
        <v>22</v>
      </c>
      <c r="AT135" s="6">
        <v>1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1</v>
      </c>
      <c r="BE135" s="6">
        <v>1</v>
      </c>
      <c r="BF135" s="6">
        <v>1</v>
      </c>
      <c r="BG135" s="6">
        <v>0</v>
      </c>
      <c r="BH135" s="6">
        <v>0</v>
      </c>
      <c r="BI135" s="6">
        <v>1</v>
      </c>
      <c r="BJ135" s="6" t="s">
        <v>875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1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 t="s">
        <v>692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1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1</v>
      </c>
      <c r="CZ135" s="6">
        <v>0</v>
      </c>
      <c r="DA135" s="6" t="s">
        <v>876</v>
      </c>
      <c r="DB135" s="6" t="s">
        <v>218</v>
      </c>
      <c r="DC135" s="6" t="s">
        <v>290</v>
      </c>
      <c r="DD135" s="6">
        <v>35</v>
      </c>
      <c r="DE135" s="6" t="s">
        <v>220</v>
      </c>
      <c r="DF135" s="6" t="s">
        <v>362</v>
      </c>
      <c r="DG135" s="6" t="s">
        <v>222</v>
      </c>
      <c r="DH135" s="6" t="s">
        <v>22</v>
      </c>
      <c r="DI135" s="6">
        <v>8</v>
      </c>
      <c r="DJ135" s="6">
        <v>32</v>
      </c>
      <c r="DK135" s="6">
        <v>40</v>
      </c>
      <c r="DL135" s="6">
        <v>1</v>
      </c>
      <c r="DM135" s="6">
        <v>1</v>
      </c>
      <c r="DN135" s="6">
        <v>1</v>
      </c>
      <c r="DO135" s="6">
        <v>1</v>
      </c>
      <c r="DP135" s="6">
        <v>1</v>
      </c>
      <c r="DQ135" s="6">
        <v>1</v>
      </c>
      <c r="DR135" s="6">
        <v>0</v>
      </c>
      <c r="DS135" s="6">
        <v>0</v>
      </c>
      <c r="DT135" s="6">
        <v>0</v>
      </c>
      <c r="DU135" s="6">
        <v>1</v>
      </c>
      <c r="DV135" s="6">
        <v>1</v>
      </c>
      <c r="DW135" s="6">
        <v>1</v>
      </c>
      <c r="DX135" s="6">
        <v>0</v>
      </c>
      <c r="DY135" s="6">
        <v>0</v>
      </c>
      <c r="DZ135" s="6">
        <v>0</v>
      </c>
      <c r="EA135" s="6">
        <v>1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1</v>
      </c>
      <c r="EI135" s="6">
        <v>0</v>
      </c>
      <c r="EJ135" s="6" t="s">
        <v>223</v>
      </c>
      <c r="EK135" s="6" t="s">
        <v>223</v>
      </c>
      <c r="EL135" s="6" t="s">
        <v>22</v>
      </c>
      <c r="EM135" s="6" t="s">
        <v>22</v>
      </c>
      <c r="EN135" s="6" t="s">
        <v>22</v>
      </c>
      <c r="EO135" s="6" t="s">
        <v>22</v>
      </c>
      <c r="EP135" s="6" t="s">
        <v>22</v>
      </c>
      <c r="EQ135" s="6" t="s">
        <v>22</v>
      </c>
      <c r="ER135" s="6" t="s">
        <v>22</v>
      </c>
      <c r="ES135" s="6" t="s">
        <v>22</v>
      </c>
      <c r="ET135" s="6" t="s">
        <v>22</v>
      </c>
      <c r="EU135" s="6" t="s">
        <v>22</v>
      </c>
      <c r="EV135" s="6" t="s">
        <v>22</v>
      </c>
      <c r="EW135" s="6" t="s">
        <v>22</v>
      </c>
      <c r="EX135" s="6" t="s">
        <v>22</v>
      </c>
      <c r="EY135" s="6" t="s">
        <v>22</v>
      </c>
      <c r="EZ135" s="6" t="s">
        <v>22</v>
      </c>
      <c r="FA135" s="6" t="s">
        <v>22</v>
      </c>
      <c r="FB135" s="6" t="s">
        <v>22</v>
      </c>
      <c r="FC135" s="6" t="s">
        <v>22</v>
      </c>
      <c r="FD135" s="6" t="s">
        <v>223</v>
      </c>
      <c r="FE135" s="6" t="s">
        <v>255</v>
      </c>
      <c r="FF135" s="6">
        <v>250</v>
      </c>
      <c r="FG135" s="6">
        <v>7.8</v>
      </c>
      <c r="FH135" s="6" t="s">
        <v>256</v>
      </c>
      <c r="FI135" s="6" t="s">
        <v>22</v>
      </c>
      <c r="FJ135" s="6" t="s">
        <v>214</v>
      </c>
      <c r="FK135" s="6">
        <v>1</v>
      </c>
      <c r="FL135" s="6">
        <v>1</v>
      </c>
      <c r="FM135" s="6">
        <v>1</v>
      </c>
      <c r="FN135" s="6">
        <v>0</v>
      </c>
      <c r="FO135" s="6">
        <v>0</v>
      </c>
      <c r="FP135" s="6">
        <v>0</v>
      </c>
      <c r="FQ135" s="6" t="s">
        <v>223</v>
      </c>
      <c r="FR135" s="6">
        <v>0</v>
      </c>
      <c r="FS135" s="6">
        <v>5</v>
      </c>
      <c r="FT135" s="6">
        <v>0</v>
      </c>
      <c r="FU135" s="6">
        <v>0</v>
      </c>
      <c r="FV135" s="6" t="s">
        <v>222</v>
      </c>
      <c r="FW135" s="6" t="s">
        <v>223</v>
      </c>
      <c r="FX135" s="6" t="s">
        <v>258</v>
      </c>
      <c r="FY135" s="6" t="s">
        <v>22</v>
      </c>
      <c r="FZ135" s="6" t="s">
        <v>22</v>
      </c>
      <c r="GA135" s="6" t="s">
        <v>22</v>
      </c>
      <c r="GB135" s="6" t="s">
        <v>22</v>
      </c>
      <c r="GC135" s="6" t="s">
        <v>269</v>
      </c>
      <c r="GD135" s="6" t="s">
        <v>373</v>
      </c>
      <c r="GE135" s="6" t="s">
        <v>22</v>
      </c>
      <c r="GF135" s="6" t="s">
        <v>22</v>
      </c>
      <c r="GG135" s="6" t="s">
        <v>260</v>
      </c>
      <c r="GH135" s="6" t="s">
        <v>745</v>
      </c>
      <c r="GI135" s="6" t="s">
        <v>22</v>
      </c>
      <c r="GJ135" s="6" t="s">
        <v>22</v>
      </c>
      <c r="GK135" s="6" t="s">
        <v>803</v>
      </c>
      <c r="GL135" s="6" t="s">
        <v>22</v>
      </c>
      <c r="GM135" s="6" t="s">
        <v>222</v>
      </c>
      <c r="GN135" s="6" t="s">
        <v>22</v>
      </c>
      <c r="GO135" s="6" t="s">
        <v>22</v>
      </c>
      <c r="GP135" s="6" t="s">
        <v>228</v>
      </c>
      <c r="GQ135" s="6">
        <v>0</v>
      </c>
      <c r="GR135" s="6">
        <v>0</v>
      </c>
      <c r="GS135" s="6">
        <v>1</v>
      </c>
      <c r="GT135" s="6">
        <v>0</v>
      </c>
      <c r="GU135" s="6">
        <v>0</v>
      </c>
      <c r="GV135" s="6">
        <v>1</v>
      </c>
      <c r="GW135" s="6">
        <v>0</v>
      </c>
      <c r="GX135" s="103" t="s">
        <v>270</v>
      </c>
    </row>
    <row r="136" spans="1:206">
      <c r="A136" s="102" t="s">
        <v>207</v>
      </c>
      <c r="B136" s="6">
        <v>135</v>
      </c>
      <c r="C136" s="6" t="s">
        <v>3861</v>
      </c>
      <c r="D136" s="6" t="s">
        <v>877</v>
      </c>
      <c r="E136" s="100">
        <v>44279</v>
      </c>
      <c r="F136" s="6" t="s">
        <v>3891</v>
      </c>
      <c r="G136" s="6">
        <v>0</v>
      </c>
      <c r="H136" s="6" t="s">
        <v>22</v>
      </c>
      <c r="I136" s="6" t="s">
        <v>22</v>
      </c>
      <c r="J136" s="6" t="s">
        <v>352</v>
      </c>
      <c r="K136" s="6" t="s">
        <v>22</v>
      </c>
      <c r="L136" s="6" t="s">
        <v>22</v>
      </c>
      <c r="M136" s="6" t="s">
        <v>22</v>
      </c>
      <c r="N136" s="6" t="s">
        <v>878</v>
      </c>
      <c r="O136" s="7">
        <v>42</v>
      </c>
      <c r="P136" s="6">
        <v>42.05</v>
      </c>
      <c r="Q136" s="6">
        <f t="shared" si="4"/>
        <v>42.700833333333335</v>
      </c>
      <c r="R136" s="6" t="s">
        <v>22</v>
      </c>
      <c r="S136" s="6" t="s">
        <v>879</v>
      </c>
      <c r="T136" s="6">
        <v>8</v>
      </c>
      <c r="U136" s="6" t="s">
        <v>880</v>
      </c>
      <c r="V136" s="6" t="e">
        <f t="shared" si="5"/>
        <v>#VALUE!</v>
      </c>
      <c r="W136" s="6" t="s">
        <v>41</v>
      </c>
      <c r="X136" s="6">
        <v>500</v>
      </c>
      <c r="Y136" s="6">
        <v>3</v>
      </c>
      <c r="Z136" s="101">
        <v>0.25</v>
      </c>
      <c r="AA136" s="101">
        <v>0.40138888888888885</v>
      </c>
      <c r="AB136" s="101">
        <v>0.79166666666666663</v>
      </c>
      <c r="AC136" s="101">
        <f>(Tableau2[[#This Row],[heure_enq]]-Tableau2[[#This Row],[h_debut]])</f>
        <v>0.15138888888888885</v>
      </c>
      <c r="AD136" s="101">
        <f>Tableau2[[#This Row],[h_fin]]-Tableau2[[#This Row],[h_debut]]</f>
        <v>0.54166666666666663</v>
      </c>
      <c r="AE136" s="101">
        <v>0.3125</v>
      </c>
      <c r="AF136" s="101">
        <v>0.5625</v>
      </c>
      <c r="AG136" s="6" t="s">
        <v>22</v>
      </c>
      <c r="AH136" s="6" t="s">
        <v>242</v>
      </c>
      <c r="AI136" s="6">
        <v>0</v>
      </c>
      <c r="AJ136" s="6" t="s">
        <v>2651</v>
      </c>
      <c r="AK136" s="6" t="s">
        <v>881</v>
      </c>
      <c r="AL136" s="6" t="s">
        <v>419</v>
      </c>
      <c r="AM136" s="6">
        <v>0</v>
      </c>
      <c r="AN136" s="6">
        <v>0</v>
      </c>
      <c r="AO136" s="6">
        <v>1</v>
      </c>
      <c r="AP136" s="6">
        <v>1</v>
      </c>
      <c r="AQ136" s="6" t="s">
        <v>22</v>
      </c>
      <c r="AR136" s="6" t="s">
        <v>22</v>
      </c>
      <c r="AS136" s="6" t="s">
        <v>22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1</v>
      </c>
      <c r="BD136" s="6">
        <v>1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 t="s">
        <v>882</v>
      </c>
      <c r="BK136" s="6">
        <v>1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 t="s">
        <v>692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 t="s">
        <v>883</v>
      </c>
      <c r="DA136" s="6" t="s">
        <v>884</v>
      </c>
      <c r="DB136" s="6" t="s">
        <v>218</v>
      </c>
      <c r="DC136" s="6" t="s">
        <v>243</v>
      </c>
      <c r="DD136" s="6">
        <v>50</v>
      </c>
      <c r="DE136" s="6" t="s">
        <v>244</v>
      </c>
      <c r="DF136" s="6" t="s">
        <v>245</v>
      </c>
      <c r="DG136" s="6" t="s">
        <v>223</v>
      </c>
      <c r="DH136" s="6" t="s">
        <v>885</v>
      </c>
      <c r="DI136" s="6" t="s">
        <v>707</v>
      </c>
      <c r="DJ136" s="6">
        <v>10</v>
      </c>
      <c r="DK136" s="6">
        <v>40</v>
      </c>
      <c r="DL136" s="6">
        <v>1</v>
      </c>
      <c r="DM136" s="6">
        <v>1</v>
      </c>
      <c r="DN136" s="6">
        <v>1</v>
      </c>
      <c r="DO136" s="6">
        <v>1</v>
      </c>
      <c r="DP136" s="6">
        <v>1</v>
      </c>
      <c r="DQ136" s="6">
        <v>1</v>
      </c>
      <c r="DR136" s="6">
        <v>1</v>
      </c>
      <c r="DS136" s="6">
        <v>1</v>
      </c>
      <c r="DT136" s="6">
        <v>1</v>
      </c>
      <c r="DU136" s="6">
        <v>1</v>
      </c>
      <c r="DV136" s="6">
        <v>1</v>
      </c>
      <c r="DW136" s="6">
        <v>1</v>
      </c>
      <c r="DX136" s="6">
        <v>1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1</v>
      </c>
      <c r="EI136" s="6">
        <v>0</v>
      </c>
      <c r="EJ136" s="6" t="s">
        <v>222</v>
      </c>
      <c r="EK136" s="6" t="s">
        <v>223</v>
      </c>
      <c r="EL136" s="6" t="s">
        <v>22</v>
      </c>
      <c r="EM136" s="6" t="s">
        <v>22</v>
      </c>
      <c r="EN136" s="6" t="s">
        <v>22</v>
      </c>
      <c r="EO136" s="6" t="s">
        <v>22</v>
      </c>
      <c r="EP136" s="6" t="s">
        <v>22</v>
      </c>
      <c r="EQ136" s="6" t="s">
        <v>22</v>
      </c>
      <c r="ER136" s="6" t="s">
        <v>22</v>
      </c>
      <c r="ES136" s="6" t="s">
        <v>22</v>
      </c>
      <c r="ET136" s="6" t="s">
        <v>22</v>
      </c>
      <c r="EU136" s="6" t="s">
        <v>22</v>
      </c>
      <c r="EV136" s="6" t="s">
        <v>22</v>
      </c>
      <c r="EW136" s="6" t="s">
        <v>22</v>
      </c>
      <c r="EX136" s="6" t="s">
        <v>22</v>
      </c>
      <c r="EY136" s="6" t="s">
        <v>22</v>
      </c>
      <c r="EZ136" s="6" t="s">
        <v>22</v>
      </c>
      <c r="FA136" s="6" t="s">
        <v>22</v>
      </c>
      <c r="FB136" s="6" t="s">
        <v>22</v>
      </c>
      <c r="FC136" s="6" t="s">
        <v>22</v>
      </c>
      <c r="FD136" s="6" t="s">
        <v>223</v>
      </c>
      <c r="FE136" s="6" t="s">
        <v>246</v>
      </c>
      <c r="FF136" s="6">
        <v>200</v>
      </c>
      <c r="FG136" s="6">
        <v>7.5</v>
      </c>
      <c r="FH136" s="6" t="s">
        <v>256</v>
      </c>
      <c r="FI136" s="6" t="s">
        <v>22</v>
      </c>
      <c r="FJ136" s="6" t="s">
        <v>257</v>
      </c>
      <c r="FK136" s="6">
        <v>1</v>
      </c>
      <c r="FL136" s="6">
        <v>1</v>
      </c>
      <c r="FM136" s="6">
        <v>1</v>
      </c>
      <c r="FN136" s="6">
        <v>1</v>
      </c>
      <c r="FO136" s="6">
        <v>1</v>
      </c>
      <c r="FP136" s="6">
        <v>0</v>
      </c>
      <c r="FQ136" s="6" t="s">
        <v>223</v>
      </c>
      <c r="FR136" s="6">
        <v>0</v>
      </c>
      <c r="FS136" s="6">
        <v>5</v>
      </c>
      <c r="FT136" s="6">
        <v>0</v>
      </c>
      <c r="FU136" s="6">
        <v>0</v>
      </c>
      <c r="FV136" s="6" t="s">
        <v>223</v>
      </c>
      <c r="FW136" s="6" t="s">
        <v>223</v>
      </c>
      <c r="FX136" s="6" t="s">
        <v>258</v>
      </c>
      <c r="FY136" s="6" t="s">
        <v>22</v>
      </c>
      <c r="FZ136" s="6" t="s">
        <v>22</v>
      </c>
      <c r="GA136" s="6" t="s">
        <v>22</v>
      </c>
      <c r="GB136" s="6" t="s">
        <v>22</v>
      </c>
      <c r="GC136" s="6" t="s">
        <v>258</v>
      </c>
      <c r="GD136" s="6" t="s">
        <v>842</v>
      </c>
      <c r="GE136" s="6" t="s">
        <v>22</v>
      </c>
      <c r="GF136" s="6" t="s">
        <v>22</v>
      </c>
      <c r="GG136" s="6" t="s">
        <v>3711</v>
      </c>
      <c r="GH136" s="6" t="s">
        <v>3836</v>
      </c>
      <c r="GI136" s="6" t="s">
        <v>22</v>
      </c>
      <c r="GJ136" s="6" t="s">
        <v>22</v>
      </c>
      <c r="GK136" s="6" t="s">
        <v>822</v>
      </c>
      <c r="GL136" s="6" t="s">
        <v>886</v>
      </c>
      <c r="GM136" s="6" t="s">
        <v>222</v>
      </c>
      <c r="GN136" s="6" t="s">
        <v>22</v>
      </c>
      <c r="GO136" s="6" t="s">
        <v>22</v>
      </c>
      <c r="GP136" s="6" t="s">
        <v>261</v>
      </c>
      <c r="GQ136" s="6">
        <v>0</v>
      </c>
      <c r="GR136" s="6">
        <v>0</v>
      </c>
      <c r="GS136" s="6">
        <v>1</v>
      </c>
      <c r="GT136" s="6">
        <v>0</v>
      </c>
      <c r="GU136" s="6">
        <v>0</v>
      </c>
      <c r="GV136" s="6">
        <v>1</v>
      </c>
      <c r="GW136" s="6">
        <v>0</v>
      </c>
      <c r="GX136" s="103" t="s">
        <v>777</v>
      </c>
    </row>
    <row r="137" spans="1:206">
      <c r="A137" s="102" t="s">
        <v>207</v>
      </c>
      <c r="B137" s="6">
        <v>136</v>
      </c>
      <c r="C137" s="6" t="s">
        <v>3862</v>
      </c>
      <c r="D137" s="6" t="s">
        <v>887</v>
      </c>
      <c r="E137" s="100">
        <v>44280</v>
      </c>
      <c r="F137" s="6" t="s">
        <v>3891</v>
      </c>
      <c r="G137" s="6">
        <v>1</v>
      </c>
      <c r="H137" s="6" t="s">
        <v>22</v>
      </c>
      <c r="I137" s="6" t="s">
        <v>22</v>
      </c>
      <c r="J137" s="6" t="s">
        <v>352</v>
      </c>
      <c r="K137" s="6" t="s">
        <v>22</v>
      </c>
      <c r="L137" s="6" t="s">
        <v>22</v>
      </c>
      <c r="M137" s="6" t="s">
        <v>22</v>
      </c>
      <c r="N137" s="6" t="s">
        <v>888</v>
      </c>
      <c r="O137" s="7">
        <v>42</v>
      </c>
      <c r="P137" s="6">
        <v>52.61</v>
      </c>
      <c r="Q137" s="6">
        <f t="shared" si="4"/>
        <v>42.87683333333333</v>
      </c>
      <c r="R137" s="6" t="s">
        <v>22</v>
      </c>
      <c r="S137" s="6" t="s">
        <v>889</v>
      </c>
      <c r="T137" s="6">
        <v>9</v>
      </c>
      <c r="U137" s="6">
        <v>18.38</v>
      </c>
      <c r="V137" s="6">
        <f t="shared" si="5"/>
        <v>9.3063333333333329</v>
      </c>
      <c r="W137" s="6" t="s">
        <v>41</v>
      </c>
      <c r="X137" s="6">
        <v>42</v>
      </c>
      <c r="Y137" s="6">
        <v>1</v>
      </c>
      <c r="Z137" s="101">
        <v>0.41666666666666669</v>
      </c>
      <c r="AA137" s="101">
        <v>0.46666666666666662</v>
      </c>
      <c r="AB137" s="101">
        <v>0.5</v>
      </c>
      <c r="AC137" s="101">
        <f>(Tableau2[[#This Row],[heure_enq]]-Tableau2[[#This Row],[h_debut]])</f>
        <v>4.9999999999999933E-2</v>
      </c>
      <c r="AD137" s="101">
        <f>Tableau2[[#This Row],[h_fin]]-Tableau2[[#This Row],[h_debut]]</f>
        <v>8.3333333333333315E-2</v>
      </c>
      <c r="AE137" s="101">
        <v>0.35416666666666669</v>
      </c>
      <c r="AF137" s="101">
        <v>0.5625</v>
      </c>
      <c r="AG137" s="6" t="s">
        <v>22</v>
      </c>
      <c r="AH137" s="6" t="s">
        <v>242</v>
      </c>
      <c r="AI137" s="6">
        <v>0</v>
      </c>
      <c r="AJ137" s="6" t="s">
        <v>890</v>
      </c>
      <c r="AK137" s="6" t="s">
        <v>891</v>
      </c>
      <c r="AL137" s="6" t="s">
        <v>419</v>
      </c>
      <c r="AM137" s="6">
        <v>0</v>
      </c>
      <c r="AN137" s="6">
        <v>0</v>
      </c>
      <c r="AO137" s="6">
        <v>1</v>
      </c>
      <c r="AP137" s="6">
        <v>0</v>
      </c>
      <c r="AQ137" s="6" t="s">
        <v>22</v>
      </c>
      <c r="AR137" s="6" t="s">
        <v>22</v>
      </c>
      <c r="AS137" s="6" t="s">
        <v>22</v>
      </c>
      <c r="AT137" s="6">
        <v>1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1</v>
      </c>
      <c r="BJ137" s="6" t="s">
        <v>435</v>
      </c>
      <c r="BK137" s="6">
        <v>0</v>
      </c>
      <c r="BL137" s="6">
        <v>1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 t="s">
        <v>217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1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 t="s">
        <v>22</v>
      </c>
      <c r="DB137" s="6" t="s">
        <v>218</v>
      </c>
      <c r="DC137" s="6" t="s">
        <v>243</v>
      </c>
      <c r="DD137" s="6">
        <v>50</v>
      </c>
      <c r="DE137" s="6" t="s">
        <v>244</v>
      </c>
      <c r="DF137" s="6" t="s">
        <v>245</v>
      </c>
      <c r="DG137" s="6" t="s">
        <v>222</v>
      </c>
      <c r="DH137" s="6" t="s">
        <v>22</v>
      </c>
      <c r="DI137" s="6" t="s">
        <v>708</v>
      </c>
      <c r="DJ137" s="6" t="s">
        <v>708</v>
      </c>
      <c r="DK137" s="6">
        <v>40</v>
      </c>
      <c r="DL137" s="6">
        <v>1</v>
      </c>
      <c r="DM137" s="6">
        <v>1</v>
      </c>
      <c r="DN137" s="6">
        <v>1</v>
      </c>
      <c r="DO137" s="6">
        <v>1</v>
      </c>
      <c r="DP137" s="6">
        <v>1</v>
      </c>
      <c r="DQ137" s="6">
        <v>1</v>
      </c>
      <c r="DR137" s="6">
        <v>1</v>
      </c>
      <c r="DS137" s="6">
        <v>1</v>
      </c>
      <c r="DT137" s="6">
        <v>1</v>
      </c>
      <c r="DU137" s="6">
        <v>1</v>
      </c>
      <c r="DV137" s="6">
        <v>1</v>
      </c>
      <c r="DW137" s="6">
        <v>1</v>
      </c>
      <c r="DX137" s="6">
        <v>1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1</v>
      </c>
      <c r="EI137" s="6">
        <v>0</v>
      </c>
      <c r="EJ137" s="6" t="s">
        <v>222</v>
      </c>
      <c r="EK137" s="6" t="s">
        <v>222</v>
      </c>
      <c r="EL137" s="6" t="s">
        <v>22</v>
      </c>
      <c r="EM137" s="6" t="s">
        <v>22</v>
      </c>
      <c r="EN137" s="6" t="s">
        <v>22</v>
      </c>
      <c r="EO137" s="6" t="s">
        <v>22</v>
      </c>
      <c r="EP137" s="6" t="s">
        <v>22</v>
      </c>
      <c r="EQ137" s="6" t="s">
        <v>22</v>
      </c>
      <c r="ER137" s="6" t="s">
        <v>22</v>
      </c>
      <c r="ES137" s="6" t="s">
        <v>22</v>
      </c>
      <c r="ET137" s="6" t="s">
        <v>22</v>
      </c>
      <c r="EU137" s="6" t="s">
        <v>22</v>
      </c>
      <c r="EV137" s="6" t="s">
        <v>22</v>
      </c>
      <c r="EW137" s="6" t="s">
        <v>22</v>
      </c>
      <c r="EX137" s="6" t="s">
        <v>22</v>
      </c>
      <c r="EY137" s="6" t="s">
        <v>22</v>
      </c>
      <c r="EZ137" s="6" t="s">
        <v>22</v>
      </c>
      <c r="FA137" s="6" t="s">
        <v>22</v>
      </c>
      <c r="FB137" s="6" t="s">
        <v>22</v>
      </c>
      <c r="FC137" s="6" t="s">
        <v>22</v>
      </c>
      <c r="FD137" s="6" t="s">
        <v>223</v>
      </c>
      <c r="FE137" s="6" t="s">
        <v>246</v>
      </c>
      <c r="FF137" s="6">
        <v>15</v>
      </c>
      <c r="FG137" s="6">
        <v>4</v>
      </c>
      <c r="FH137" s="6" t="s">
        <v>256</v>
      </c>
      <c r="FI137" s="6" t="s">
        <v>22</v>
      </c>
      <c r="FJ137" s="6" t="s">
        <v>892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6" t="s">
        <v>223</v>
      </c>
      <c r="FR137" s="6">
        <v>0</v>
      </c>
      <c r="FS137" s="6">
        <v>4</v>
      </c>
      <c r="FT137" s="6">
        <v>0</v>
      </c>
      <c r="FU137" s="6">
        <v>0</v>
      </c>
      <c r="FV137" s="6" t="s">
        <v>223</v>
      </c>
      <c r="FW137" s="6" t="s">
        <v>223</v>
      </c>
      <c r="FX137" s="6" t="s">
        <v>269</v>
      </c>
      <c r="FY137" s="6" t="s">
        <v>22</v>
      </c>
      <c r="FZ137" s="6" t="s">
        <v>22</v>
      </c>
      <c r="GA137" s="6" t="s">
        <v>22</v>
      </c>
      <c r="GB137" s="6" t="s">
        <v>22</v>
      </c>
      <c r="GC137" s="6" t="s">
        <v>269</v>
      </c>
      <c r="GD137" s="6" t="s">
        <v>842</v>
      </c>
      <c r="GE137" s="6" t="s">
        <v>22</v>
      </c>
      <c r="GF137" s="6" t="s">
        <v>22</v>
      </c>
      <c r="GG137" s="6" t="s">
        <v>260</v>
      </c>
      <c r="GH137" s="6" t="s">
        <v>235</v>
      </c>
      <c r="GI137" s="6" t="s">
        <v>22</v>
      </c>
      <c r="GJ137" s="6" t="s">
        <v>22</v>
      </c>
      <c r="GK137" s="6" t="s">
        <v>22</v>
      </c>
      <c r="GL137" s="6" t="s">
        <v>22</v>
      </c>
      <c r="GM137" s="6" t="s">
        <v>222</v>
      </c>
      <c r="GN137" s="6" t="s">
        <v>22</v>
      </c>
      <c r="GO137" s="6" t="s">
        <v>22</v>
      </c>
      <c r="GP137" s="6" t="s">
        <v>261</v>
      </c>
      <c r="GQ137" s="6">
        <v>1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103" t="s">
        <v>270</v>
      </c>
    </row>
    <row r="138" spans="1:206">
      <c r="A138" s="102" t="s">
        <v>207</v>
      </c>
      <c r="B138" s="6">
        <v>137</v>
      </c>
      <c r="C138" s="6" t="s">
        <v>3862</v>
      </c>
      <c r="D138" s="6" t="s">
        <v>893</v>
      </c>
      <c r="E138" s="100">
        <v>44280</v>
      </c>
      <c r="F138" s="6" t="s">
        <v>3891</v>
      </c>
      <c r="G138" s="6">
        <v>1</v>
      </c>
      <c r="H138" s="6" t="s">
        <v>22</v>
      </c>
      <c r="I138" s="6" t="s">
        <v>22</v>
      </c>
      <c r="J138" s="6" t="s">
        <v>352</v>
      </c>
      <c r="K138" s="6" t="s">
        <v>22</v>
      </c>
      <c r="L138" s="6" t="s">
        <v>22</v>
      </c>
      <c r="M138" s="6" t="s">
        <v>22</v>
      </c>
      <c r="N138" s="6" t="s">
        <v>894</v>
      </c>
      <c r="O138" s="7">
        <v>42</v>
      </c>
      <c r="P138" s="6">
        <v>48.93</v>
      </c>
      <c r="Q138" s="6">
        <f t="shared" si="4"/>
        <v>42.8155</v>
      </c>
      <c r="R138" s="6" t="s">
        <v>22</v>
      </c>
      <c r="S138" s="6" t="s">
        <v>895</v>
      </c>
      <c r="T138" s="6">
        <v>9</v>
      </c>
      <c r="U138" s="6">
        <v>18.329999999999998</v>
      </c>
      <c r="V138" s="6">
        <f t="shared" si="5"/>
        <v>9.3055000000000003</v>
      </c>
      <c r="W138" s="6" t="s">
        <v>41</v>
      </c>
      <c r="X138" s="6">
        <v>38</v>
      </c>
      <c r="Y138" s="6">
        <v>2</v>
      </c>
      <c r="Z138" s="101">
        <v>0.33333333333333331</v>
      </c>
      <c r="AA138" s="101">
        <v>0.48958333333333331</v>
      </c>
      <c r="AB138" s="101">
        <v>0.5</v>
      </c>
      <c r="AC138" s="101">
        <f>(Tableau2[[#This Row],[heure_enq]]-Tableau2[[#This Row],[h_debut]])</f>
        <v>0.15625</v>
      </c>
      <c r="AD138" s="101">
        <f>Tableau2[[#This Row],[h_fin]]-Tableau2[[#This Row],[h_debut]]</f>
        <v>0.16666666666666669</v>
      </c>
      <c r="AE138" s="101">
        <v>0.35416666666666669</v>
      </c>
      <c r="AF138" s="101">
        <v>0.5625</v>
      </c>
      <c r="AG138" s="6" t="s">
        <v>22</v>
      </c>
      <c r="AH138" s="6" t="s">
        <v>242</v>
      </c>
      <c r="AI138" s="6">
        <v>0</v>
      </c>
      <c r="AJ138" s="6" t="s">
        <v>896</v>
      </c>
      <c r="AK138" s="6" t="s">
        <v>897</v>
      </c>
      <c r="AL138" s="6" t="s">
        <v>419</v>
      </c>
      <c r="AM138" s="6">
        <v>1</v>
      </c>
      <c r="AN138" s="6">
        <v>0</v>
      </c>
      <c r="AO138" s="6">
        <v>1</v>
      </c>
      <c r="AP138" s="6">
        <v>1</v>
      </c>
      <c r="AQ138" s="6" t="s">
        <v>22</v>
      </c>
      <c r="AR138" s="6" t="s">
        <v>22</v>
      </c>
      <c r="AS138" s="6" t="s">
        <v>22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1</v>
      </c>
      <c r="BG138" s="6">
        <v>1</v>
      </c>
      <c r="BH138" s="6">
        <v>1</v>
      </c>
      <c r="BI138" s="6">
        <v>1</v>
      </c>
      <c r="BJ138" s="6" t="s">
        <v>898</v>
      </c>
      <c r="BK138" s="6">
        <v>0</v>
      </c>
      <c r="BL138" s="6">
        <v>1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 t="s">
        <v>217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1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1</v>
      </c>
      <c r="CW138" s="6">
        <v>0</v>
      </c>
      <c r="CX138" s="6">
        <v>0</v>
      </c>
      <c r="CY138" s="6">
        <v>0</v>
      </c>
      <c r="CZ138" s="6">
        <v>0</v>
      </c>
      <c r="DA138" s="6" t="s">
        <v>3700</v>
      </c>
      <c r="DB138" s="6" t="s">
        <v>218</v>
      </c>
      <c r="DC138" s="6" t="s">
        <v>243</v>
      </c>
      <c r="DD138" s="6">
        <v>50</v>
      </c>
      <c r="DE138" s="6" t="s">
        <v>220</v>
      </c>
      <c r="DF138" s="6" t="s">
        <v>899</v>
      </c>
      <c r="DG138" s="6" t="s">
        <v>222</v>
      </c>
      <c r="DH138" s="6" t="s">
        <v>22</v>
      </c>
      <c r="DI138" s="6" t="s">
        <v>708</v>
      </c>
      <c r="DJ138" s="6">
        <v>1</v>
      </c>
      <c r="DK138" s="6">
        <v>40</v>
      </c>
      <c r="DL138" s="6">
        <v>1</v>
      </c>
      <c r="DM138" s="6">
        <v>1</v>
      </c>
      <c r="DN138" s="6">
        <v>1</v>
      </c>
      <c r="DO138" s="6">
        <v>1</v>
      </c>
      <c r="DP138" s="6">
        <v>1</v>
      </c>
      <c r="DQ138" s="6">
        <v>1</v>
      </c>
      <c r="DR138" s="6">
        <v>1</v>
      </c>
      <c r="DS138" s="6">
        <v>1</v>
      </c>
      <c r="DT138" s="6">
        <v>1</v>
      </c>
      <c r="DU138" s="6">
        <v>1</v>
      </c>
      <c r="DV138" s="6">
        <v>1</v>
      </c>
      <c r="DW138" s="6">
        <v>1</v>
      </c>
      <c r="DX138" s="6">
        <v>1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1</v>
      </c>
      <c r="EI138" s="6">
        <v>0</v>
      </c>
      <c r="EJ138" s="6" t="s">
        <v>223</v>
      </c>
      <c r="EK138" s="6" t="s">
        <v>223</v>
      </c>
      <c r="EL138" s="6" t="s">
        <v>22</v>
      </c>
      <c r="EM138" s="6" t="s">
        <v>22</v>
      </c>
      <c r="EN138" s="6" t="s">
        <v>22</v>
      </c>
      <c r="EO138" s="6" t="s">
        <v>22</v>
      </c>
      <c r="EP138" s="6" t="s">
        <v>22</v>
      </c>
      <c r="EQ138" s="6" t="s">
        <v>22</v>
      </c>
      <c r="ER138" s="6" t="s">
        <v>22</v>
      </c>
      <c r="ES138" s="6" t="s">
        <v>22</v>
      </c>
      <c r="ET138" s="6" t="s">
        <v>22</v>
      </c>
      <c r="EU138" s="6" t="s">
        <v>22</v>
      </c>
      <c r="EV138" s="6" t="s">
        <v>22</v>
      </c>
      <c r="EW138" s="6" t="s">
        <v>22</v>
      </c>
      <c r="EX138" s="6" t="s">
        <v>22</v>
      </c>
      <c r="EY138" s="6" t="s">
        <v>22</v>
      </c>
      <c r="EZ138" s="6" t="s">
        <v>22</v>
      </c>
      <c r="FA138" s="6" t="s">
        <v>22</v>
      </c>
      <c r="FB138" s="6" t="s">
        <v>22</v>
      </c>
      <c r="FC138" s="6" t="s">
        <v>22</v>
      </c>
      <c r="FD138" s="6" t="s">
        <v>223</v>
      </c>
      <c r="FE138" s="6" t="s">
        <v>255</v>
      </c>
      <c r="FF138" s="6">
        <v>80</v>
      </c>
      <c r="FG138" s="6">
        <v>7.5</v>
      </c>
      <c r="FH138" s="6" t="s">
        <v>256</v>
      </c>
      <c r="FI138" s="6" t="s">
        <v>22</v>
      </c>
      <c r="FJ138" s="6" t="s">
        <v>214</v>
      </c>
      <c r="FK138" s="6">
        <v>1</v>
      </c>
      <c r="FL138" s="6">
        <v>1</v>
      </c>
      <c r="FM138" s="6">
        <v>0</v>
      </c>
      <c r="FN138" s="6">
        <v>0</v>
      </c>
      <c r="FO138" s="6">
        <v>0</v>
      </c>
      <c r="FP138" s="6">
        <v>0</v>
      </c>
      <c r="FQ138" s="6" t="s">
        <v>223</v>
      </c>
      <c r="FR138" s="6">
        <v>0</v>
      </c>
      <c r="FS138" s="6">
        <v>4</v>
      </c>
      <c r="FT138" s="6">
        <v>0</v>
      </c>
      <c r="FU138" s="6">
        <v>0</v>
      </c>
      <c r="FV138" s="6" t="s">
        <v>223</v>
      </c>
      <c r="FW138" s="6" t="s">
        <v>223</v>
      </c>
      <c r="FX138" s="6" t="s">
        <v>269</v>
      </c>
      <c r="FY138" s="6" t="s">
        <v>22</v>
      </c>
      <c r="FZ138" s="6" t="s">
        <v>22</v>
      </c>
      <c r="GA138" s="6" t="s">
        <v>22</v>
      </c>
      <c r="GB138" s="6" t="s">
        <v>22</v>
      </c>
      <c r="GC138" s="6" t="s">
        <v>258</v>
      </c>
      <c r="GD138" s="6" t="s">
        <v>259</v>
      </c>
      <c r="GE138" s="6" t="s">
        <v>22</v>
      </c>
      <c r="GF138" s="6" t="s">
        <v>22</v>
      </c>
      <c r="GG138" s="6" t="s">
        <v>227</v>
      </c>
      <c r="GH138" s="6" t="s">
        <v>22</v>
      </c>
      <c r="GI138" s="6" t="s">
        <v>22</v>
      </c>
      <c r="GJ138" s="6" t="s">
        <v>22</v>
      </c>
      <c r="GK138" s="6" t="s">
        <v>22</v>
      </c>
      <c r="GL138" s="6" t="s">
        <v>22</v>
      </c>
      <c r="GM138" s="6" t="s">
        <v>222</v>
      </c>
      <c r="GN138" s="6" t="s">
        <v>22</v>
      </c>
      <c r="GO138" s="6" t="s">
        <v>22</v>
      </c>
      <c r="GP138" s="6" t="s">
        <v>228</v>
      </c>
      <c r="GQ138" s="6">
        <v>1</v>
      </c>
      <c r="GR138" s="6">
        <v>0</v>
      </c>
      <c r="GS138" s="6">
        <v>0</v>
      </c>
      <c r="GT138" s="6">
        <v>0</v>
      </c>
      <c r="GU138" s="6">
        <v>0</v>
      </c>
      <c r="GV138" s="6">
        <v>1</v>
      </c>
      <c r="GW138" s="6">
        <v>0</v>
      </c>
      <c r="GX138" s="103" t="s">
        <v>270</v>
      </c>
    </row>
    <row r="139" spans="1:206">
      <c r="A139" s="102" t="s">
        <v>207</v>
      </c>
      <c r="B139" s="6">
        <v>138</v>
      </c>
      <c r="C139" s="6" t="s">
        <v>3863</v>
      </c>
      <c r="D139" s="6" t="s">
        <v>900</v>
      </c>
      <c r="E139" s="100">
        <v>44281</v>
      </c>
      <c r="F139" s="6" t="s">
        <v>3891</v>
      </c>
      <c r="G139" s="6">
        <v>0</v>
      </c>
      <c r="H139" s="6" t="s">
        <v>22</v>
      </c>
      <c r="I139" s="6" t="s">
        <v>22</v>
      </c>
      <c r="J139" s="6" t="s">
        <v>22</v>
      </c>
      <c r="K139" s="6" t="s">
        <v>22</v>
      </c>
      <c r="L139" s="6" t="s">
        <v>22</v>
      </c>
      <c r="M139" s="6" t="s">
        <v>22</v>
      </c>
      <c r="N139" s="6" t="s">
        <v>901</v>
      </c>
      <c r="O139" s="7">
        <v>42</v>
      </c>
      <c r="P139" s="6">
        <v>42.584000000000003</v>
      </c>
      <c r="Q139" s="6">
        <f t="shared" si="4"/>
        <v>42.709733333333332</v>
      </c>
      <c r="R139" s="6" t="s">
        <v>22</v>
      </c>
      <c r="S139" s="6" t="s">
        <v>902</v>
      </c>
      <c r="T139" s="6">
        <v>9</v>
      </c>
      <c r="U139" s="6">
        <v>16.100999999999999</v>
      </c>
      <c r="V139" s="6">
        <f t="shared" si="5"/>
        <v>9.2683499999999999</v>
      </c>
      <c r="W139" s="6" t="s">
        <v>41</v>
      </c>
      <c r="X139" s="6">
        <v>30</v>
      </c>
      <c r="Y139" s="6">
        <v>2</v>
      </c>
      <c r="Z139" s="101">
        <v>0.33333333333333331</v>
      </c>
      <c r="AA139" s="101">
        <v>0.40763888888888888</v>
      </c>
      <c r="AB139" s="101">
        <v>0.5</v>
      </c>
      <c r="AC139" s="101">
        <f>(Tableau2[[#This Row],[heure_enq]]-Tableau2[[#This Row],[h_debut]])</f>
        <v>7.4305555555555569E-2</v>
      </c>
      <c r="AD139" s="101">
        <f>Tableau2[[#This Row],[h_fin]]-Tableau2[[#This Row],[h_debut]]</f>
        <v>0.16666666666666669</v>
      </c>
      <c r="AE139" s="101">
        <v>0.3125</v>
      </c>
      <c r="AF139" s="101">
        <v>0.5625</v>
      </c>
      <c r="AG139" s="6" t="s">
        <v>22</v>
      </c>
      <c r="AH139" s="6" t="s">
        <v>242</v>
      </c>
      <c r="AI139" s="6">
        <v>0</v>
      </c>
      <c r="AJ139" s="6" t="s">
        <v>2634</v>
      </c>
      <c r="AK139" s="6" t="s">
        <v>215</v>
      </c>
      <c r="AL139" s="6" t="s">
        <v>419</v>
      </c>
      <c r="AM139" s="6">
        <v>0</v>
      </c>
      <c r="AN139" s="6">
        <v>0</v>
      </c>
      <c r="AO139" s="6">
        <v>1</v>
      </c>
      <c r="AP139" s="6">
        <v>1</v>
      </c>
      <c r="AQ139" s="6" t="s">
        <v>22</v>
      </c>
      <c r="AR139" s="6" t="s">
        <v>22</v>
      </c>
      <c r="AS139" s="6" t="s">
        <v>22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1</v>
      </c>
      <c r="BE139" s="6">
        <v>1</v>
      </c>
      <c r="BF139" s="6">
        <v>1</v>
      </c>
      <c r="BG139" s="6">
        <v>1</v>
      </c>
      <c r="BH139" s="6">
        <v>1</v>
      </c>
      <c r="BI139" s="6">
        <v>0</v>
      </c>
      <c r="BJ139" s="6" t="s">
        <v>235</v>
      </c>
      <c r="BK139" s="6">
        <v>0</v>
      </c>
      <c r="BL139" s="6">
        <v>0</v>
      </c>
      <c r="BM139" s="6">
        <v>1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 t="s">
        <v>692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1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1</v>
      </c>
      <c r="CW139" s="6">
        <v>0</v>
      </c>
      <c r="CX139" s="6">
        <v>0</v>
      </c>
      <c r="CY139" s="6">
        <v>0</v>
      </c>
      <c r="CZ139" s="6">
        <v>0</v>
      </c>
      <c r="DA139" s="6" t="s">
        <v>903</v>
      </c>
      <c r="DB139" s="6" t="s">
        <v>218</v>
      </c>
      <c r="DC139" s="6" t="s">
        <v>243</v>
      </c>
      <c r="DD139" s="6">
        <v>50</v>
      </c>
      <c r="DE139" s="6" t="s">
        <v>220</v>
      </c>
      <c r="DF139" s="6" t="s">
        <v>904</v>
      </c>
      <c r="DG139" s="6" t="s">
        <v>222</v>
      </c>
      <c r="DH139" s="6" t="s">
        <v>22</v>
      </c>
      <c r="DI139" s="6" t="s">
        <v>708</v>
      </c>
      <c r="DJ139" s="6">
        <v>6</v>
      </c>
      <c r="DK139" s="6">
        <v>40</v>
      </c>
      <c r="DL139" s="6">
        <v>1</v>
      </c>
      <c r="DM139" s="6">
        <v>1</v>
      </c>
      <c r="DN139" s="6">
        <v>1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1</v>
      </c>
      <c r="DU139" s="6">
        <v>1</v>
      </c>
      <c r="DV139" s="6">
        <v>1</v>
      </c>
      <c r="DW139" s="6">
        <v>1</v>
      </c>
      <c r="DX139" s="6">
        <v>0</v>
      </c>
      <c r="DY139" s="6">
        <v>0</v>
      </c>
      <c r="DZ139" s="6">
        <v>1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1</v>
      </c>
      <c r="EI139" s="6">
        <v>0</v>
      </c>
      <c r="EJ139" s="6" t="s">
        <v>223</v>
      </c>
      <c r="EK139" s="6" t="s">
        <v>222</v>
      </c>
      <c r="EL139" s="6" t="s">
        <v>22</v>
      </c>
      <c r="EM139" s="6" t="s">
        <v>22</v>
      </c>
      <c r="EN139" s="6" t="s">
        <v>22</v>
      </c>
      <c r="EO139" s="6" t="s">
        <v>22</v>
      </c>
      <c r="EP139" s="6" t="s">
        <v>22</v>
      </c>
      <c r="EQ139" s="6" t="s">
        <v>22</v>
      </c>
      <c r="ER139" s="6" t="s">
        <v>22</v>
      </c>
      <c r="ES139" s="6" t="s">
        <v>22</v>
      </c>
      <c r="ET139" s="6" t="s">
        <v>22</v>
      </c>
      <c r="EU139" s="6" t="s">
        <v>22</v>
      </c>
      <c r="EV139" s="6" t="s">
        <v>22</v>
      </c>
      <c r="EW139" s="6" t="s">
        <v>22</v>
      </c>
      <c r="EX139" s="6" t="s">
        <v>22</v>
      </c>
      <c r="EY139" s="6" t="s">
        <v>22</v>
      </c>
      <c r="EZ139" s="6" t="s">
        <v>22</v>
      </c>
      <c r="FA139" s="6" t="s">
        <v>22</v>
      </c>
      <c r="FB139" s="6" t="s">
        <v>22</v>
      </c>
      <c r="FC139" s="6" t="s">
        <v>22</v>
      </c>
      <c r="FD139" s="6" t="s">
        <v>223</v>
      </c>
      <c r="FE139" s="6" t="s">
        <v>246</v>
      </c>
      <c r="FF139" s="6">
        <v>225</v>
      </c>
      <c r="FG139" s="6">
        <v>6.9</v>
      </c>
      <c r="FH139" s="6" t="s">
        <v>905</v>
      </c>
      <c r="FI139" s="6" t="s">
        <v>22</v>
      </c>
      <c r="FJ139" s="6" t="s">
        <v>22</v>
      </c>
      <c r="FK139" s="6">
        <v>1</v>
      </c>
      <c r="FL139" s="6">
        <v>1</v>
      </c>
      <c r="FM139" s="6">
        <v>0</v>
      </c>
      <c r="FN139" s="6">
        <v>0</v>
      </c>
      <c r="FO139" s="6">
        <v>0</v>
      </c>
      <c r="FP139" s="6">
        <v>0</v>
      </c>
      <c r="FQ139" s="6" t="s">
        <v>223</v>
      </c>
      <c r="FR139" s="6">
        <v>0</v>
      </c>
      <c r="FS139" s="6">
        <v>5</v>
      </c>
      <c r="FT139" s="6">
        <v>0</v>
      </c>
      <c r="FU139" s="6">
        <v>0</v>
      </c>
      <c r="FV139" s="6" t="s">
        <v>223</v>
      </c>
      <c r="FW139" s="6" t="s">
        <v>223</v>
      </c>
      <c r="FX139" s="6" t="s">
        <v>224</v>
      </c>
      <c r="FY139" s="6" t="s">
        <v>22</v>
      </c>
      <c r="FZ139" s="6" t="s">
        <v>22</v>
      </c>
      <c r="GA139" s="6" t="s">
        <v>22</v>
      </c>
      <c r="GB139" s="6" t="s">
        <v>22</v>
      </c>
      <c r="GC139" s="6" t="s">
        <v>224</v>
      </c>
      <c r="GD139" s="6" t="s">
        <v>259</v>
      </c>
      <c r="GE139" s="6" t="s">
        <v>22</v>
      </c>
      <c r="GF139" s="6" t="s">
        <v>22</v>
      </c>
      <c r="GG139" s="6" t="s">
        <v>260</v>
      </c>
      <c r="GH139" s="6" t="s">
        <v>235</v>
      </c>
      <c r="GI139" s="6" t="s">
        <v>22</v>
      </c>
      <c r="GJ139" s="6" t="s">
        <v>22</v>
      </c>
      <c r="GK139" s="6" t="s">
        <v>374</v>
      </c>
      <c r="GL139" s="6" t="s">
        <v>906</v>
      </c>
      <c r="GM139" s="6" t="s">
        <v>222</v>
      </c>
      <c r="GN139" s="6" t="s">
        <v>22</v>
      </c>
      <c r="GO139" s="6" t="s">
        <v>22</v>
      </c>
      <c r="GP139" s="6" t="s">
        <v>261</v>
      </c>
      <c r="GQ139" s="6">
        <v>1</v>
      </c>
      <c r="GR139" s="6">
        <v>0</v>
      </c>
      <c r="GS139" s="6">
        <v>1</v>
      </c>
      <c r="GT139" s="6">
        <v>0</v>
      </c>
      <c r="GU139" s="6">
        <v>0</v>
      </c>
      <c r="GV139" s="6">
        <v>0</v>
      </c>
      <c r="GW139" s="6">
        <v>0</v>
      </c>
      <c r="GX139" s="103" t="s">
        <v>270</v>
      </c>
    </row>
    <row r="140" spans="1:206">
      <c r="A140" s="102" t="s">
        <v>207</v>
      </c>
      <c r="B140" s="6">
        <v>139</v>
      </c>
      <c r="C140" s="6" t="s">
        <v>3863</v>
      </c>
      <c r="D140" s="6" t="s">
        <v>907</v>
      </c>
      <c r="E140" s="100">
        <v>44281</v>
      </c>
      <c r="F140" s="6" t="s">
        <v>3891</v>
      </c>
      <c r="G140" s="6">
        <v>0</v>
      </c>
      <c r="H140" s="6" t="s">
        <v>22</v>
      </c>
      <c r="I140" s="6" t="s">
        <v>22</v>
      </c>
      <c r="J140" s="6" t="s">
        <v>22</v>
      </c>
      <c r="K140" s="6" t="s">
        <v>22</v>
      </c>
      <c r="L140" s="6" t="s">
        <v>22</v>
      </c>
      <c r="M140" s="6" t="s">
        <v>22</v>
      </c>
      <c r="N140" s="6" t="s">
        <v>908</v>
      </c>
      <c r="O140" s="7">
        <v>42</v>
      </c>
      <c r="P140" s="6">
        <v>44.5</v>
      </c>
      <c r="Q140" s="6">
        <f t="shared" si="4"/>
        <v>42.741666666666667</v>
      </c>
      <c r="R140" s="6" t="s">
        <v>22</v>
      </c>
      <c r="S140" s="6" t="s">
        <v>909</v>
      </c>
      <c r="T140" s="6">
        <v>9</v>
      </c>
      <c r="U140" s="6">
        <v>13.1</v>
      </c>
      <c r="V140" s="6">
        <f t="shared" si="5"/>
        <v>9.2183333333333337</v>
      </c>
      <c r="W140" s="6" t="s">
        <v>41</v>
      </c>
      <c r="X140" s="6">
        <v>40</v>
      </c>
      <c r="Y140" s="6">
        <v>2</v>
      </c>
      <c r="Z140" s="101">
        <v>0.33333333333333331</v>
      </c>
      <c r="AA140" s="101">
        <v>0.41666666666666669</v>
      </c>
      <c r="AB140" s="101">
        <v>0.5</v>
      </c>
      <c r="AC140" s="101">
        <f>(Tableau2[[#This Row],[heure_enq]]-Tableau2[[#This Row],[h_debut]])</f>
        <v>8.333333333333337E-2</v>
      </c>
      <c r="AD140" s="101">
        <f>Tableau2[[#This Row],[h_fin]]-Tableau2[[#This Row],[h_debut]]</f>
        <v>0.16666666666666669</v>
      </c>
      <c r="AE140" s="101">
        <v>0.3125</v>
      </c>
      <c r="AF140" s="101">
        <v>0.5625</v>
      </c>
      <c r="AG140" s="6" t="s">
        <v>22</v>
      </c>
      <c r="AH140" s="6" t="s">
        <v>242</v>
      </c>
      <c r="AI140" s="6">
        <v>0</v>
      </c>
      <c r="AJ140" s="6" t="s">
        <v>2652</v>
      </c>
      <c r="AK140" s="6" t="s">
        <v>910</v>
      </c>
      <c r="AL140" s="6" t="s">
        <v>419</v>
      </c>
      <c r="AM140" s="6">
        <v>0</v>
      </c>
      <c r="AN140" s="6">
        <v>0</v>
      </c>
      <c r="AO140" s="6">
        <v>1</v>
      </c>
      <c r="AP140" s="6">
        <v>1</v>
      </c>
      <c r="AQ140" s="6" t="s">
        <v>22</v>
      </c>
      <c r="AR140" s="6" t="s">
        <v>22</v>
      </c>
      <c r="AS140" s="6" t="s">
        <v>22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1</v>
      </c>
      <c r="BD140" s="6">
        <v>1</v>
      </c>
      <c r="BE140" s="6">
        <v>1</v>
      </c>
      <c r="BF140" s="6">
        <v>1</v>
      </c>
      <c r="BG140" s="6">
        <v>1</v>
      </c>
      <c r="BH140" s="6">
        <v>0</v>
      </c>
      <c r="BI140" s="6">
        <v>0</v>
      </c>
      <c r="BJ140" s="6" t="s">
        <v>235</v>
      </c>
      <c r="BK140" s="6">
        <v>0</v>
      </c>
      <c r="BL140" s="6">
        <v>1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 t="s">
        <v>217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1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1</v>
      </c>
      <c r="CW140" s="6">
        <v>0</v>
      </c>
      <c r="CX140" s="6">
        <v>0</v>
      </c>
      <c r="CY140" s="6">
        <v>0</v>
      </c>
      <c r="CZ140" s="6">
        <v>0</v>
      </c>
      <c r="DA140" s="6" t="s">
        <v>911</v>
      </c>
      <c r="DB140" s="6" t="s">
        <v>218</v>
      </c>
      <c r="DC140" s="6" t="s">
        <v>243</v>
      </c>
      <c r="DD140" s="6">
        <v>50</v>
      </c>
      <c r="DE140" s="6" t="s">
        <v>220</v>
      </c>
      <c r="DF140" s="6" t="s">
        <v>912</v>
      </c>
      <c r="DG140" s="6" t="s">
        <v>222</v>
      </c>
      <c r="DH140" s="6" t="s">
        <v>22</v>
      </c>
      <c r="DI140" s="6" t="s">
        <v>708</v>
      </c>
      <c r="DJ140" s="6" t="s">
        <v>708</v>
      </c>
      <c r="DK140" s="6">
        <v>30</v>
      </c>
      <c r="DL140" s="6">
        <v>1</v>
      </c>
      <c r="DM140" s="6">
        <v>1</v>
      </c>
      <c r="DN140" s="6">
        <v>1</v>
      </c>
      <c r="DO140" s="6">
        <v>1</v>
      </c>
      <c r="DP140" s="6">
        <v>1</v>
      </c>
      <c r="DQ140" s="6">
        <v>1</v>
      </c>
      <c r="DR140" s="6">
        <v>1</v>
      </c>
      <c r="DS140" s="6">
        <v>1</v>
      </c>
      <c r="DT140" s="6">
        <v>1</v>
      </c>
      <c r="DU140" s="6">
        <v>1</v>
      </c>
      <c r="DV140" s="6">
        <v>1</v>
      </c>
      <c r="DW140" s="6">
        <v>1</v>
      </c>
      <c r="DX140" s="6">
        <v>0</v>
      </c>
      <c r="DY140" s="6">
        <v>1</v>
      </c>
      <c r="DZ140" s="6">
        <v>1</v>
      </c>
      <c r="EA140" s="6">
        <v>0</v>
      </c>
      <c r="EB140" s="6">
        <v>0</v>
      </c>
      <c r="EC140" s="6">
        <v>1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 t="s">
        <v>222</v>
      </c>
      <c r="EK140" s="6" t="s">
        <v>222</v>
      </c>
      <c r="EL140" s="6" t="s">
        <v>22</v>
      </c>
      <c r="EM140" s="6" t="s">
        <v>22</v>
      </c>
      <c r="EN140" s="6" t="s">
        <v>22</v>
      </c>
      <c r="EO140" s="6" t="s">
        <v>22</v>
      </c>
      <c r="EP140" s="6" t="s">
        <v>22</v>
      </c>
      <c r="EQ140" s="6" t="s">
        <v>22</v>
      </c>
      <c r="ER140" s="6" t="s">
        <v>22</v>
      </c>
      <c r="ES140" s="6" t="s">
        <v>22</v>
      </c>
      <c r="ET140" s="6" t="s">
        <v>22</v>
      </c>
      <c r="EU140" s="6" t="s">
        <v>22</v>
      </c>
      <c r="EV140" s="6" t="s">
        <v>22</v>
      </c>
      <c r="EW140" s="6" t="s">
        <v>22</v>
      </c>
      <c r="EX140" s="6" t="s">
        <v>22</v>
      </c>
      <c r="EY140" s="6" t="s">
        <v>22</v>
      </c>
      <c r="EZ140" s="6" t="s">
        <v>22</v>
      </c>
      <c r="FA140" s="6" t="s">
        <v>22</v>
      </c>
      <c r="FB140" s="6" t="s">
        <v>22</v>
      </c>
      <c r="FC140" s="6" t="s">
        <v>22</v>
      </c>
      <c r="FD140" s="6" t="s">
        <v>223</v>
      </c>
      <c r="FE140" s="6" t="s">
        <v>246</v>
      </c>
      <c r="FF140" s="6">
        <v>115</v>
      </c>
      <c r="FG140" s="6">
        <v>5.8</v>
      </c>
      <c r="FH140" s="6" t="s">
        <v>256</v>
      </c>
      <c r="FI140" s="6" t="s">
        <v>22</v>
      </c>
      <c r="FJ140" s="6" t="s">
        <v>214</v>
      </c>
      <c r="FK140" s="6">
        <v>1</v>
      </c>
      <c r="FL140" s="6">
        <v>1</v>
      </c>
      <c r="FM140" s="6">
        <v>0</v>
      </c>
      <c r="FN140" s="6">
        <v>0</v>
      </c>
      <c r="FO140" s="6">
        <v>0</v>
      </c>
      <c r="FP140" s="6">
        <v>0</v>
      </c>
      <c r="FQ140" s="6" t="s">
        <v>223</v>
      </c>
      <c r="FR140" s="6">
        <v>0</v>
      </c>
      <c r="FS140" s="6">
        <v>5</v>
      </c>
      <c r="FT140" s="6">
        <v>0</v>
      </c>
      <c r="FU140" s="6">
        <v>0</v>
      </c>
      <c r="FV140" s="6" t="s">
        <v>223</v>
      </c>
      <c r="FW140" s="6" t="s">
        <v>223</v>
      </c>
      <c r="FX140" s="6" t="s">
        <v>224</v>
      </c>
      <c r="FY140" s="6" t="s">
        <v>22</v>
      </c>
      <c r="FZ140" s="6" t="s">
        <v>22</v>
      </c>
      <c r="GA140" s="6" t="s">
        <v>22</v>
      </c>
      <c r="GB140" s="6" t="s">
        <v>22</v>
      </c>
      <c r="GC140" s="6" t="s">
        <v>224</v>
      </c>
      <c r="GD140" s="6" t="s">
        <v>226</v>
      </c>
      <c r="GE140" s="6" t="s">
        <v>22</v>
      </c>
      <c r="GF140" s="6" t="s">
        <v>22</v>
      </c>
      <c r="GG140" s="6" t="s">
        <v>260</v>
      </c>
      <c r="GH140" s="6" t="s">
        <v>913</v>
      </c>
      <c r="GI140" s="6" t="s">
        <v>22</v>
      </c>
      <c r="GJ140" s="6" t="s">
        <v>22</v>
      </c>
      <c r="GK140" s="6" t="s">
        <v>22</v>
      </c>
      <c r="GL140" s="6" t="s">
        <v>22</v>
      </c>
      <c r="GM140" s="6" t="s">
        <v>222</v>
      </c>
      <c r="GN140" s="6" t="s">
        <v>22</v>
      </c>
      <c r="GO140" s="6" t="s">
        <v>22</v>
      </c>
      <c r="GP140" s="6" t="s">
        <v>261</v>
      </c>
      <c r="GQ140" s="6">
        <v>1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1</v>
      </c>
      <c r="GX140" s="103" t="s">
        <v>270</v>
      </c>
    </row>
    <row r="141" spans="1:206">
      <c r="A141" s="102" t="s">
        <v>207</v>
      </c>
      <c r="B141" s="6">
        <v>140</v>
      </c>
      <c r="C141" s="6" t="s">
        <v>3863</v>
      </c>
      <c r="D141" s="6" t="s">
        <v>914</v>
      </c>
      <c r="E141" s="100">
        <v>44281</v>
      </c>
      <c r="F141" s="6" t="s">
        <v>3891</v>
      </c>
      <c r="G141" s="6">
        <v>0</v>
      </c>
      <c r="H141" s="6" t="s">
        <v>22</v>
      </c>
      <c r="I141" s="6" t="s">
        <v>22</v>
      </c>
      <c r="J141" s="6" t="s">
        <v>22</v>
      </c>
      <c r="K141" s="6" t="s">
        <v>22</v>
      </c>
      <c r="L141" s="6" t="s">
        <v>22</v>
      </c>
      <c r="M141" s="6" t="s">
        <v>22</v>
      </c>
      <c r="N141" s="6" t="s">
        <v>915</v>
      </c>
      <c r="O141" s="7">
        <v>42</v>
      </c>
      <c r="P141" s="6">
        <v>45.26</v>
      </c>
      <c r="Q141" s="6">
        <f t="shared" si="4"/>
        <v>42.754333333333335</v>
      </c>
      <c r="R141" s="6" t="s">
        <v>22</v>
      </c>
      <c r="S141" s="6" t="s">
        <v>916</v>
      </c>
      <c r="T141" s="6">
        <v>9</v>
      </c>
      <c r="U141" s="6">
        <v>14.54</v>
      </c>
      <c r="V141" s="6">
        <f t="shared" si="5"/>
        <v>9.2423333333333328</v>
      </c>
      <c r="W141" s="6" t="s">
        <v>41</v>
      </c>
      <c r="X141" s="6">
        <v>32</v>
      </c>
      <c r="Y141" s="6">
        <v>1</v>
      </c>
      <c r="Z141" s="101">
        <v>0.33333333333333331</v>
      </c>
      <c r="AA141" s="101">
        <v>0.43263888888888885</v>
      </c>
      <c r="AB141" s="101">
        <v>0.5</v>
      </c>
      <c r="AC141" s="101">
        <f>(Tableau2[[#This Row],[heure_enq]]-Tableau2[[#This Row],[h_debut]])</f>
        <v>9.9305555555555536E-2</v>
      </c>
      <c r="AD141" s="101">
        <f>Tableau2[[#This Row],[h_fin]]-Tableau2[[#This Row],[h_debut]]</f>
        <v>0.16666666666666669</v>
      </c>
      <c r="AE141" s="101">
        <v>0.3125</v>
      </c>
      <c r="AF141" s="101">
        <v>0.5625</v>
      </c>
      <c r="AG141" s="6" t="s">
        <v>22</v>
      </c>
      <c r="AH141" s="6" t="s">
        <v>242</v>
      </c>
      <c r="AI141" s="6">
        <v>0</v>
      </c>
      <c r="AJ141" s="6" t="s">
        <v>712</v>
      </c>
      <c r="AK141" s="6" t="s">
        <v>713</v>
      </c>
      <c r="AL141" s="6" t="s">
        <v>419</v>
      </c>
      <c r="AM141" s="6">
        <v>0</v>
      </c>
      <c r="AN141" s="6">
        <v>0</v>
      </c>
      <c r="AO141" s="6">
        <v>1</v>
      </c>
      <c r="AP141" s="6">
        <v>1</v>
      </c>
      <c r="AQ141" s="6" t="s">
        <v>22</v>
      </c>
      <c r="AR141" s="6" t="s">
        <v>22</v>
      </c>
      <c r="AS141" s="6" t="s">
        <v>22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1</v>
      </c>
      <c r="BG141" s="6">
        <v>1</v>
      </c>
      <c r="BH141" s="6">
        <v>1</v>
      </c>
      <c r="BI141" s="6">
        <v>0</v>
      </c>
      <c r="BJ141" s="6" t="s">
        <v>235</v>
      </c>
      <c r="BK141" s="6">
        <v>0</v>
      </c>
      <c r="BL141" s="6">
        <v>1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 t="s">
        <v>217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1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 t="s">
        <v>22</v>
      </c>
      <c r="DB141" s="6" t="s">
        <v>218</v>
      </c>
      <c r="DC141" s="6" t="s">
        <v>243</v>
      </c>
      <c r="DD141" s="6">
        <v>50</v>
      </c>
      <c r="DE141" s="6" t="s">
        <v>244</v>
      </c>
      <c r="DF141" s="6" t="s">
        <v>244</v>
      </c>
      <c r="DG141" s="6" t="s">
        <v>222</v>
      </c>
      <c r="DH141" s="6" t="s">
        <v>22</v>
      </c>
      <c r="DI141" s="6">
        <v>30</v>
      </c>
      <c r="DJ141" s="6" t="s">
        <v>445</v>
      </c>
      <c r="DK141" s="6">
        <v>5</v>
      </c>
      <c r="DL141" s="6">
        <v>1</v>
      </c>
      <c r="DM141" s="6">
        <v>1</v>
      </c>
      <c r="DN141" s="6">
        <v>1</v>
      </c>
      <c r="DO141" s="6">
        <v>1</v>
      </c>
      <c r="DP141" s="6">
        <v>1</v>
      </c>
      <c r="DQ141" s="6">
        <v>1</v>
      </c>
      <c r="DR141" s="6">
        <v>1</v>
      </c>
      <c r="DS141" s="6">
        <v>1</v>
      </c>
      <c r="DT141" s="6">
        <v>1</v>
      </c>
      <c r="DU141" s="6">
        <v>1</v>
      </c>
      <c r="DV141" s="6">
        <v>1</v>
      </c>
      <c r="DW141" s="6">
        <v>1</v>
      </c>
      <c r="DX141" s="6">
        <v>1</v>
      </c>
      <c r="DY141" s="6">
        <v>0</v>
      </c>
      <c r="DZ141" s="6">
        <v>0</v>
      </c>
      <c r="EA141" s="6">
        <v>0</v>
      </c>
      <c r="EB141" s="6">
        <v>0</v>
      </c>
      <c r="EC141" s="6">
        <v>1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 t="s">
        <v>222</v>
      </c>
      <c r="EK141" s="6" t="s">
        <v>222</v>
      </c>
      <c r="EL141" s="6" t="s">
        <v>22</v>
      </c>
      <c r="EM141" s="6" t="s">
        <v>22</v>
      </c>
      <c r="EN141" s="6" t="s">
        <v>22</v>
      </c>
      <c r="EO141" s="6" t="s">
        <v>22</v>
      </c>
      <c r="EP141" s="6" t="s">
        <v>22</v>
      </c>
      <c r="EQ141" s="6" t="s">
        <v>22</v>
      </c>
      <c r="ER141" s="6" t="s">
        <v>22</v>
      </c>
      <c r="ES141" s="6" t="s">
        <v>22</v>
      </c>
      <c r="ET141" s="6" t="s">
        <v>22</v>
      </c>
      <c r="EU141" s="6" t="s">
        <v>22</v>
      </c>
      <c r="EV141" s="6" t="s">
        <v>22</v>
      </c>
      <c r="EW141" s="6" t="s">
        <v>22</v>
      </c>
      <c r="EX141" s="6" t="s">
        <v>22</v>
      </c>
      <c r="EY141" s="6" t="s">
        <v>22</v>
      </c>
      <c r="EZ141" s="6" t="s">
        <v>22</v>
      </c>
      <c r="FA141" s="6" t="s">
        <v>22</v>
      </c>
      <c r="FB141" s="6" t="s">
        <v>22</v>
      </c>
      <c r="FC141" s="6" t="s">
        <v>22</v>
      </c>
      <c r="FD141" s="6" t="s">
        <v>223</v>
      </c>
      <c r="FE141" s="6" t="s">
        <v>246</v>
      </c>
      <c r="FF141" s="6">
        <v>50</v>
      </c>
      <c r="FG141" s="6">
        <v>4.8</v>
      </c>
      <c r="FH141" s="6" t="s">
        <v>256</v>
      </c>
      <c r="FI141" s="6" t="s">
        <v>22</v>
      </c>
      <c r="FJ141" s="6" t="s">
        <v>214</v>
      </c>
      <c r="FK141" s="6">
        <v>0</v>
      </c>
      <c r="FL141" s="6">
        <v>1</v>
      </c>
      <c r="FM141" s="6">
        <v>0</v>
      </c>
      <c r="FN141" s="6">
        <v>0</v>
      </c>
      <c r="FO141" s="6">
        <v>0</v>
      </c>
      <c r="FP141" s="6">
        <v>0</v>
      </c>
      <c r="FQ141" s="6" t="s">
        <v>223</v>
      </c>
      <c r="FR141" s="6">
        <v>0</v>
      </c>
      <c r="FS141" s="6">
        <v>2</v>
      </c>
      <c r="FT141" s="6">
        <v>0</v>
      </c>
      <c r="FU141" s="6">
        <v>0</v>
      </c>
      <c r="FV141" s="6" t="s">
        <v>223</v>
      </c>
      <c r="FW141" s="6" t="s">
        <v>223</v>
      </c>
      <c r="FX141" s="6" t="s">
        <v>225</v>
      </c>
      <c r="FY141" s="6" t="s">
        <v>22</v>
      </c>
      <c r="FZ141" s="6" t="s">
        <v>22</v>
      </c>
      <c r="GA141" s="6" t="s">
        <v>22</v>
      </c>
      <c r="GB141" s="6" t="s">
        <v>22</v>
      </c>
      <c r="GC141" s="6" t="s">
        <v>224</v>
      </c>
      <c r="GD141" s="6" t="s">
        <v>259</v>
      </c>
      <c r="GE141" s="6" t="s">
        <v>22</v>
      </c>
      <c r="GF141" s="6" t="s">
        <v>22</v>
      </c>
      <c r="GG141" s="6" t="s">
        <v>387</v>
      </c>
      <c r="GH141" s="6" t="s">
        <v>235</v>
      </c>
      <c r="GI141" s="6" t="s">
        <v>22</v>
      </c>
      <c r="GJ141" s="6" t="s">
        <v>22</v>
      </c>
      <c r="GK141" s="6" t="s">
        <v>22</v>
      </c>
      <c r="GL141" s="6" t="s">
        <v>22</v>
      </c>
      <c r="GM141" s="6" t="s">
        <v>222</v>
      </c>
      <c r="GN141" s="6" t="s">
        <v>22</v>
      </c>
      <c r="GO141" s="6" t="s">
        <v>22</v>
      </c>
      <c r="GP141" s="6" t="s">
        <v>261</v>
      </c>
      <c r="GQ141" s="6">
        <v>1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103" t="s">
        <v>2083</v>
      </c>
    </row>
    <row r="142" spans="1:206">
      <c r="A142" s="102" t="s">
        <v>207</v>
      </c>
      <c r="B142" s="6">
        <v>141</v>
      </c>
      <c r="C142" s="6" t="s">
        <v>3863</v>
      </c>
      <c r="D142" s="6" t="s">
        <v>917</v>
      </c>
      <c r="E142" s="100">
        <v>44281</v>
      </c>
      <c r="F142" s="6" t="s">
        <v>3891</v>
      </c>
      <c r="G142" s="6">
        <v>0</v>
      </c>
      <c r="H142" s="6" t="s">
        <v>22</v>
      </c>
      <c r="I142" s="6" t="s">
        <v>22</v>
      </c>
      <c r="J142" s="6" t="s">
        <v>22</v>
      </c>
      <c r="K142" s="6" t="s">
        <v>22</v>
      </c>
      <c r="L142" s="6" t="s">
        <v>22</v>
      </c>
      <c r="M142" s="6" t="s">
        <v>22</v>
      </c>
      <c r="N142" s="6" t="s">
        <v>918</v>
      </c>
      <c r="O142" s="7">
        <v>42</v>
      </c>
      <c r="P142" s="6">
        <v>43.25</v>
      </c>
      <c r="Q142" s="6">
        <f t="shared" si="4"/>
        <v>42.720833333333331</v>
      </c>
      <c r="R142" s="6" t="s">
        <v>22</v>
      </c>
      <c r="S142" s="6" t="s">
        <v>919</v>
      </c>
      <c r="T142" s="6">
        <v>9</v>
      </c>
      <c r="U142" s="6">
        <v>15.2</v>
      </c>
      <c r="V142" s="6">
        <f t="shared" si="5"/>
        <v>9.2533333333333339</v>
      </c>
      <c r="W142" s="6" t="s">
        <v>41</v>
      </c>
      <c r="X142" s="6">
        <v>38</v>
      </c>
      <c r="Y142" s="6">
        <v>1</v>
      </c>
      <c r="Z142" s="101">
        <v>0.4375</v>
      </c>
      <c r="AA142" s="101">
        <v>0.4604166666666667</v>
      </c>
      <c r="AB142" s="101">
        <v>0.5</v>
      </c>
      <c r="AC142" s="101">
        <f>(Tableau2[[#This Row],[heure_enq]]-Tableau2[[#This Row],[h_debut]])</f>
        <v>2.2916666666666696E-2</v>
      </c>
      <c r="AD142" s="101">
        <f>Tableau2[[#This Row],[h_fin]]-Tableau2[[#This Row],[h_debut]]</f>
        <v>6.25E-2</v>
      </c>
      <c r="AE142" s="101">
        <v>0.3125</v>
      </c>
      <c r="AF142" s="101">
        <v>0.5625</v>
      </c>
      <c r="AG142" s="6" t="s">
        <v>22</v>
      </c>
      <c r="AH142" s="6" t="s">
        <v>242</v>
      </c>
      <c r="AI142" s="6">
        <v>0</v>
      </c>
      <c r="AJ142" s="6" t="s">
        <v>2634</v>
      </c>
      <c r="AK142" s="6" t="s">
        <v>215</v>
      </c>
      <c r="AL142" s="6" t="s">
        <v>419</v>
      </c>
      <c r="AM142" s="6">
        <v>0</v>
      </c>
      <c r="AN142" s="6">
        <v>0</v>
      </c>
      <c r="AO142" s="6">
        <v>1</v>
      </c>
      <c r="AP142" s="6">
        <v>0</v>
      </c>
      <c r="AQ142" s="6" t="s">
        <v>22</v>
      </c>
      <c r="AR142" s="6" t="s">
        <v>22</v>
      </c>
      <c r="AS142" s="6" t="s">
        <v>22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1</v>
      </c>
      <c r="BG142" s="6">
        <v>1</v>
      </c>
      <c r="BH142" s="6">
        <v>1</v>
      </c>
      <c r="BI142" s="6">
        <v>1</v>
      </c>
      <c r="BJ142" s="6" t="s">
        <v>435</v>
      </c>
      <c r="BK142" s="6">
        <v>0</v>
      </c>
      <c r="BL142" s="6">
        <v>1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 t="s">
        <v>217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1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 t="s">
        <v>22</v>
      </c>
      <c r="DB142" s="6" t="s">
        <v>218</v>
      </c>
      <c r="DC142" s="6" t="s">
        <v>243</v>
      </c>
      <c r="DD142" s="6">
        <v>50</v>
      </c>
      <c r="DE142" s="6" t="s">
        <v>220</v>
      </c>
      <c r="DF142" s="6" t="s">
        <v>920</v>
      </c>
      <c r="DG142" s="6" t="s">
        <v>222</v>
      </c>
      <c r="DH142" s="6" t="s">
        <v>22</v>
      </c>
      <c r="DI142" s="6" t="s">
        <v>708</v>
      </c>
      <c r="DJ142" s="6">
        <v>20</v>
      </c>
      <c r="DK142" s="6">
        <v>15</v>
      </c>
      <c r="DL142" s="6">
        <v>1</v>
      </c>
      <c r="DM142" s="6">
        <v>1</v>
      </c>
      <c r="DN142" s="6">
        <v>1</v>
      </c>
      <c r="DO142" s="6">
        <v>1</v>
      </c>
      <c r="DP142" s="6">
        <v>1</v>
      </c>
      <c r="DQ142" s="6">
        <v>1</v>
      </c>
      <c r="DR142" s="6">
        <v>0</v>
      </c>
      <c r="DS142" s="6">
        <v>0</v>
      </c>
      <c r="DT142" s="6">
        <v>0</v>
      </c>
      <c r="DU142" s="6">
        <v>1</v>
      </c>
      <c r="DV142" s="6">
        <v>1</v>
      </c>
      <c r="DW142" s="6">
        <v>1</v>
      </c>
      <c r="DX142" s="6">
        <v>1</v>
      </c>
      <c r="DY142" s="6">
        <v>0</v>
      </c>
      <c r="DZ142" s="6">
        <v>0</v>
      </c>
      <c r="EA142" s="6">
        <v>0</v>
      </c>
      <c r="EB142" s="6">
        <v>0</v>
      </c>
      <c r="EC142" s="6">
        <v>1</v>
      </c>
      <c r="ED142" s="6">
        <v>0</v>
      </c>
      <c r="EE142" s="6">
        <v>0</v>
      </c>
      <c r="EF142" s="6">
        <v>0</v>
      </c>
      <c r="EG142" s="6">
        <v>1</v>
      </c>
      <c r="EH142" s="6">
        <v>0</v>
      </c>
      <c r="EI142" s="6">
        <v>0</v>
      </c>
      <c r="EJ142" s="6" t="s">
        <v>222</v>
      </c>
      <c r="EK142" s="6" t="s">
        <v>222</v>
      </c>
      <c r="EL142" s="6" t="s">
        <v>22</v>
      </c>
      <c r="EM142" s="6" t="s">
        <v>22</v>
      </c>
      <c r="EN142" s="6" t="s">
        <v>22</v>
      </c>
      <c r="EO142" s="6" t="s">
        <v>22</v>
      </c>
      <c r="EP142" s="6" t="s">
        <v>22</v>
      </c>
      <c r="EQ142" s="6" t="s">
        <v>22</v>
      </c>
      <c r="ER142" s="6" t="s">
        <v>22</v>
      </c>
      <c r="ES142" s="6" t="s">
        <v>22</v>
      </c>
      <c r="ET142" s="6" t="s">
        <v>22</v>
      </c>
      <c r="EU142" s="6" t="s">
        <v>22</v>
      </c>
      <c r="EV142" s="6" t="s">
        <v>22</v>
      </c>
      <c r="EW142" s="6" t="s">
        <v>22</v>
      </c>
      <c r="EX142" s="6" t="s">
        <v>22</v>
      </c>
      <c r="EY142" s="6" t="s">
        <v>22</v>
      </c>
      <c r="EZ142" s="6" t="s">
        <v>22</v>
      </c>
      <c r="FA142" s="6" t="s">
        <v>22</v>
      </c>
      <c r="FB142" s="6" t="s">
        <v>22</v>
      </c>
      <c r="FC142" s="6" t="s">
        <v>22</v>
      </c>
      <c r="FD142" s="6" t="s">
        <v>223</v>
      </c>
      <c r="FE142" s="6" t="s">
        <v>246</v>
      </c>
      <c r="FF142" s="6">
        <v>200</v>
      </c>
      <c r="FG142" s="6">
        <v>6.5</v>
      </c>
      <c r="FH142" s="6" t="s">
        <v>256</v>
      </c>
      <c r="FI142" s="6" t="s">
        <v>22</v>
      </c>
      <c r="FJ142" s="6" t="s">
        <v>214</v>
      </c>
      <c r="FK142" s="6">
        <v>1</v>
      </c>
      <c r="FL142" s="6">
        <v>1</v>
      </c>
      <c r="FM142" s="6">
        <v>1</v>
      </c>
      <c r="FN142" s="6">
        <v>0</v>
      </c>
      <c r="FO142" s="6">
        <v>0</v>
      </c>
      <c r="FP142" s="6">
        <v>0</v>
      </c>
      <c r="FQ142" s="6" t="s">
        <v>223</v>
      </c>
      <c r="FR142" s="6">
        <v>0</v>
      </c>
      <c r="FS142" s="6">
        <v>4</v>
      </c>
      <c r="FT142" s="6">
        <v>0</v>
      </c>
      <c r="FU142" s="6">
        <v>0</v>
      </c>
      <c r="FV142" s="6" t="s">
        <v>223</v>
      </c>
      <c r="FW142" s="6" t="s">
        <v>223</v>
      </c>
      <c r="FX142" s="6" t="s">
        <v>224</v>
      </c>
      <c r="FY142" s="6" t="s">
        <v>22</v>
      </c>
      <c r="FZ142" s="6" t="s">
        <v>22</v>
      </c>
      <c r="GA142" s="6" t="s">
        <v>22</v>
      </c>
      <c r="GB142" s="6" t="s">
        <v>22</v>
      </c>
      <c r="GC142" s="6" t="s">
        <v>225</v>
      </c>
      <c r="GD142" s="6" t="s">
        <v>259</v>
      </c>
      <c r="GE142" s="6" t="s">
        <v>22</v>
      </c>
      <c r="GF142" s="6" t="s">
        <v>22</v>
      </c>
      <c r="GG142" s="6" t="s">
        <v>387</v>
      </c>
      <c r="GH142" s="6" t="s">
        <v>235</v>
      </c>
      <c r="GI142" s="6" t="s">
        <v>22</v>
      </c>
      <c r="GJ142" s="6" t="s">
        <v>22</v>
      </c>
      <c r="GK142" s="6" t="s">
        <v>22</v>
      </c>
      <c r="GL142" s="6" t="s">
        <v>22</v>
      </c>
      <c r="GM142" s="6" t="s">
        <v>222</v>
      </c>
      <c r="GN142" s="6" t="s">
        <v>22</v>
      </c>
      <c r="GO142" s="6" t="s">
        <v>22</v>
      </c>
      <c r="GP142" s="6" t="s">
        <v>261</v>
      </c>
      <c r="GQ142" s="6">
        <v>1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103" t="s">
        <v>229</v>
      </c>
    </row>
    <row r="143" spans="1:206">
      <c r="A143" s="102" t="s">
        <v>207</v>
      </c>
      <c r="B143" s="6">
        <v>142</v>
      </c>
      <c r="C143" s="6" t="s">
        <v>3863</v>
      </c>
      <c r="D143" s="6" t="s">
        <v>921</v>
      </c>
      <c r="E143" s="100">
        <v>44281</v>
      </c>
      <c r="F143" s="6" t="s">
        <v>3891</v>
      </c>
      <c r="G143" s="6">
        <v>0</v>
      </c>
      <c r="H143" s="6" t="s">
        <v>22</v>
      </c>
      <c r="I143" s="6" t="s">
        <v>22</v>
      </c>
      <c r="J143" s="6" t="s">
        <v>22</v>
      </c>
      <c r="K143" s="6" t="s">
        <v>22</v>
      </c>
      <c r="L143" s="6" t="s">
        <v>22</v>
      </c>
      <c r="M143" s="6" t="s">
        <v>22</v>
      </c>
      <c r="N143" s="6" t="s">
        <v>922</v>
      </c>
      <c r="O143" s="7">
        <v>42</v>
      </c>
      <c r="P143" s="6">
        <v>41.838999999999999</v>
      </c>
      <c r="Q143" s="6">
        <f t="shared" si="4"/>
        <v>42.697316666666666</v>
      </c>
      <c r="R143" s="6" t="s">
        <v>22</v>
      </c>
      <c r="S143" s="6" t="s">
        <v>923</v>
      </c>
      <c r="T143" s="6">
        <v>9</v>
      </c>
      <c r="U143" s="6">
        <v>16.716000000000001</v>
      </c>
      <c r="V143" s="6">
        <f t="shared" si="5"/>
        <v>9.2786000000000008</v>
      </c>
      <c r="W143" s="6" t="s">
        <v>41</v>
      </c>
      <c r="X143" s="6">
        <v>30</v>
      </c>
      <c r="Y143" s="6">
        <v>2</v>
      </c>
      <c r="Z143" s="101">
        <v>0.3125</v>
      </c>
      <c r="AA143" s="101">
        <v>0.4916666666666667</v>
      </c>
      <c r="AB143" s="101">
        <v>0.45833333333333331</v>
      </c>
      <c r="AC143" s="101">
        <f>(Tableau2[[#This Row],[heure_enq]]-Tableau2[[#This Row],[h_debut]])</f>
        <v>0.1791666666666667</v>
      </c>
      <c r="AD143" s="101">
        <f>Tableau2[[#This Row],[h_fin]]-Tableau2[[#This Row],[h_debut]]</f>
        <v>0.14583333333333331</v>
      </c>
      <c r="AE143" s="101">
        <v>0.3125</v>
      </c>
      <c r="AF143" s="101">
        <v>0.5625</v>
      </c>
      <c r="AG143" s="6" t="s">
        <v>22</v>
      </c>
      <c r="AH143" s="6" t="s">
        <v>242</v>
      </c>
      <c r="AI143" s="6">
        <v>0</v>
      </c>
      <c r="AJ143" s="6" t="s">
        <v>2634</v>
      </c>
      <c r="AK143" s="6" t="s">
        <v>215</v>
      </c>
      <c r="AL143" s="6" t="s">
        <v>419</v>
      </c>
      <c r="AM143" s="6">
        <v>0</v>
      </c>
      <c r="AN143" s="6">
        <v>0</v>
      </c>
      <c r="AO143" s="6">
        <v>1</v>
      </c>
      <c r="AP143" s="6">
        <v>1</v>
      </c>
      <c r="AQ143" s="6" t="s">
        <v>22</v>
      </c>
      <c r="AR143" s="6" t="s">
        <v>22</v>
      </c>
      <c r="AS143" s="6" t="s">
        <v>22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1</v>
      </c>
      <c r="BE143" s="6">
        <v>1</v>
      </c>
      <c r="BF143" s="6">
        <v>1</v>
      </c>
      <c r="BG143" s="6">
        <v>1</v>
      </c>
      <c r="BH143" s="6">
        <v>1</v>
      </c>
      <c r="BI143" s="6">
        <v>0</v>
      </c>
      <c r="BJ143" s="6" t="s">
        <v>435</v>
      </c>
      <c r="BK143" s="6">
        <v>0</v>
      </c>
      <c r="BL143" s="6">
        <v>1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 t="s">
        <v>217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1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 t="s">
        <v>756</v>
      </c>
      <c r="DB143" s="6" t="s">
        <v>218</v>
      </c>
      <c r="DC143" s="6" t="s">
        <v>243</v>
      </c>
      <c r="DD143" s="6">
        <v>50</v>
      </c>
      <c r="DE143" s="6" t="s">
        <v>244</v>
      </c>
      <c r="DF143" s="6" t="s">
        <v>924</v>
      </c>
      <c r="DG143" s="6" t="s">
        <v>222</v>
      </c>
      <c r="DH143" s="6" t="s">
        <v>22</v>
      </c>
      <c r="DI143" s="6" t="s">
        <v>708</v>
      </c>
      <c r="DJ143" s="6">
        <v>68</v>
      </c>
      <c r="DK143" s="6">
        <v>40</v>
      </c>
      <c r="DL143" s="6">
        <v>1</v>
      </c>
      <c r="DM143" s="6">
        <v>1</v>
      </c>
      <c r="DN143" s="6">
        <v>1</v>
      </c>
      <c r="DO143" s="6">
        <v>1</v>
      </c>
      <c r="DP143" s="6">
        <v>1</v>
      </c>
      <c r="DQ143" s="6">
        <v>1</v>
      </c>
      <c r="DR143" s="6">
        <v>0</v>
      </c>
      <c r="DS143" s="6">
        <v>0</v>
      </c>
      <c r="DT143" s="6">
        <v>1</v>
      </c>
      <c r="DU143" s="6">
        <v>1</v>
      </c>
      <c r="DV143" s="6">
        <v>1</v>
      </c>
      <c r="DW143" s="6">
        <v>1</v>
      </c>
      <c r="DX143" s="6">
        <v>1</v>
      </c>
      <c r="DY143" s="6">
        <v>0</v>
      </c>
      <c r="DZ143" s="6">
        <v>0</v>
      </c>
      <c r="EA143" s="6">
        <v>0</v>
      </c>
      <c r="EB143" s="6">
        <v>0</v>
      </c>
      <c r="EC143" s="6">
        <v>1</v>
      </c>
      <c r="ED143" s="6">
        <v>0</v>
      </c>
      <c r="EE143" s="6">
        <v>0</v>
      </c>
      <c r="EF143" s="6">
        <v>0</v>
      </c>
      <c r="EG143" s="6">
        <v>1</v>
      </c>
      <c r="EH143" s="6">
        <v>0</v>
      </c>
      <c r="EI143" s="6">
        <v>0</v>
      </c>
      <c r="EJ143" s="6" t="s">
        <v>222</v>
      </c>
      <c r="EK143" s="6" t="s">
        <v>222</v>
      </c>
      <c r="EL143" s="6" t="s">
        <v>22</v>
      </c>
      <c r="EM143" s="6" t="s">
        <v>22</v>
      </c>
      <c r="EN143" s="6" t="s">
        <v>22</v>
      </c>
      <c r="EO143" s="6" t="s">
        <v>22</v>
      </c>
      <c r="EP143" s="6" t="s">
        <v>22</v>
      </c>
      <c r="EQ143" s="6" t="s">
        <v>22</v>
      </c>
      <c r="ER143" s="6" t="s">
        <v>22</v>
      </c>
      <c r="ES143" s="6" t="s">
        <v>22</v>
      </c>
      <c r="ET143" s="6" t="s">
        <v>22</v>
      </c>
      <c r="EU143" s="6" t="s">
        <v>22</v>
      </c>
      <c r="EV143" s="6" t="s">
        <v>22</v>
      </c>
      <c r="EW143" s="6" t="s">
        <v>22</v>
      </c>
      <c r="EX143" s="6" t="s">
        <v>22</v>
      </c>
      <c r="EY143" s="6" t="s">
        <v>22</v>
      </c>
      <c r="EZ143" s="6" t="s">
        <v>22</v>
      </c>
      <c r="FA143" s="6" t="s">
        <v>22</v>
      </c>
      <c r="FB143" s="6" t="s">
        <v>22</v>
      </c>
      <c r="FC143" s="6" t="s">
        <v>22</v>
      </c>
      <c r="FD143" s="6" t="s">
        <v>223</v>
      </c>
      <c r="FE143" s="6" t="s">
        <v>246</v>
      </c>
      <c r="FF143" s="6">
        <v>50</v>
      </c>
      <c r="FG143" s="6">
        <v>4.9000000000000004</v>
      </c>
      <c r="FH143" s="6" t="s">
        <v>256</v>
      </c>
      <c r="FI143" s="6" t="s">
        <v>22</v>
      </c>
      <c r="FJ143" s="6" t="s">
        <v>214</v>
      </c>
      <c r="FK143" s="6">
        <v>1</v>
      </c>
      <c r="FL143" s="6">
        <v>1</v>
      </c>
      <c r="FM143" s="6">
        <v>0</v>
      </c>
      <c r="FN143" s="6">
        <v>0</v>
      </c>
      <c r="FO143" s="6">
        <v>0</v>
      </c>
      <c r="FP143" s="6">
        <v>0</v>
      </c>
      <c r="FQ143" s="6" t="s">
        <v>222</v>
      </c>
      <c r="FR143" s="6">
        <v>0</v>
      </c>
      <c r="FS143" s="6">
        <v>2</v>
      </c>
      <c r="FT143" s="6">
        <v>0</v>
      </c>
      <c r="FU143" s="6">
        <v>0</v>
      </c>
      <c r="FV143" s="6" t="s">
        <v>223</v>
      </c>
      <c r="FW143" s="6" t="s">
        <v>223</v>
      </c>
      <c r="FX143" s="6" t="s">
        <v>269</v>
      </c>
      <c r="FY143" s="6" t="s">
        <v>22</v>
      </c>
      <c r="FZ143" s="6" t="s">
        <v>22</v>
      </c>
      <c r="GA143" s="6" t="s">
        <v>22</v>
      </c>
      <c r="GB143" s="6" t="s">
        <v>22</v>
      </c>
      <c r="GC143" s="6" t="s">
        <v>224</v>
      </c>
      <c r="GD143" s="6" t="s">
        <v>373</v>
      </c>
      <c r="GE143" s="6" t="s">
        <v>22</v>
      </c>
      <c r="GF143" s="6" t="s">
        <v>22</v>
      </c>
      <c r="GG143" s="6" t="s">
        <v>260</v>
      </c>
      <c r="GH143" s="6" t="s">
        <v>235</v>
      </c>
      <c r="GI143" s="6" t="s">
        <v>22</v>
      </c>
      <c r="GJ143" s="6" t="s">
        <v>22</v>
      </c>
      <c r="GK143" s="6" t="s">
        <v>803</v>
      </c>
      <c r="GL143" s="6" t="s">
        <v>925</v>
      </c>
      <c r="GM143" s="6" t="s">
        <v>222</v>
      </c>
      <c r="GN143" s="6" t="s">
        <v>22</v>
      </c>
      <c r="GO143" s="6" t="s">
        <v>22</v>
      </c>
      <c r="GP143" s="6" t="s">
        <v>261</v>
      </c>
      <c r="GQ143" s="6">
        <v>0</v>
      </c>
      <c r="GR143" s="6">
        <v>0</v>
      </c>
      <c r="GS143" s="6">
        <v>1</v>
      </c>
      <c r="GT143" s="6">
        <v>0</v>
      </c>
      <c r="GU143" s="6">
        <v>0</v>
      </c>
      <c r="GV143" s="6">
        <v>1</v>
      </c>
      <c r="GW143" s="6">
        <v>0</v>
      </c>
      <c r="GX143" s="103" t="s">
        <v>2083</v>
      </c>
    </row>
    <row r="144" spans="1:206">
      <c r="A144" s="102" t="s">
        <v>207</v>
      </c>
      <c r="B144" s="6">
        <v>143</v>
      </c>
      <c r="C144" s="6" t="s">
        <v>3864</v>
      </c>
      <c r="D144" s="6" t="s">
        <v>926</v>
      </c>
      <c r="E144" s="100">
        <v>44284</v>
      </c>
      <c r="F144" s="6" t="s">
        <v>3891</v>
      </c>
      <c r="G144" s="6">
        <v>0</v>
      </c>
      <c r="H144" s="6" t="s">
        <v>22</v>
      </c>
      <c r="I144" s="6" t="s">
        <v>22</v>
      </c>
      <c r="J144" s="6" t="s">
        <v>22</v>
      </c>
      <c r="K144" s="6" t="s">
        <v>22</v>
      </c>
      <c r="L144" s="6" t="s">
        <v>22</v>
      </c>
      <c r="M144" s="6" t="s">
        <v>22</v>
      </c>
      <c r="N144" s="6" t="s">
        <v>927</v>
      </c>
      <c r="O144" s="7">
        <v>42</v>
      </c>
      <c r="P144" s="6">
        <v>57.75</v>
      </c>
      <c r="Q144" s="6">
        <f t="shared" si="4"/>
        <v>42.962499999999999</v>
      </c>
      <c r="R144" s="6" t="s">
        <v>22</v>
      </c>
      <c r="S144" s="6" t="s">
        <v>928</v>
      </c>
      <c r="T144" s="6">
        <v>9</v>
      </c>
      <c r="U144" s="6">
        <v>29.14</v>
      </c>
      <c r="V144" s="6">
        <f t="shared" si="5"/>
        <v>9.4856666666666669</v>
      </c>
      <c r="W144" s="6" t="s">
        <v>41</v>
      </c>
      <c r="X144" s="6">
        <v>37</v>
      </c>
      <c r="Y144" s="6">
        <v>1</v>
      </c>
      <c r="Z144" s="101">
        <v>0.29166666666666669</v>
      </c>
      <c r="AA144" s="101">
        <v>0.43472222222222223</v>
      </c>
      <c r="AB144" s="101">
        <v>0.41666666666666669</v>
      </c>
      <c r="AC144" s="101">
        <f>(Tableau2[[#This Row],[heure_enq]]-Tableau2[[#This Row],[h_debut]])</f>
        <v>0.14305555555555555</v>
      </c>
      <c r="AD144" s="101">
        <f>Tableau2[[#This Row],[h_fin]]-Tableau2[[#This Row],[h_debut]]</f>
        <v>0.125</v>
      </c>
      <c r="AE144" s="101">
        <v>0.375</v>
      </c>
      <c r="AF144" s="101">
        <v>0.60416666666666663</v>
      </c>
      <c r="AG144" s="6" t="s">
        <v>22</v>
      </c>
      <c r="AH144" s="6" t="s">
        <v>242</v>
      </c>
      <c r="AI144" s="6">
        <v>0</v>
      </c>
      <c r="AJ144" s="6" t="s">
        <v>368</v>
      </c>
      <c r="AK144" s="6" t="s">
        <v>369</v>
      </c>
      <c r="AL144" s="6" t="s">
        <v>419</v>
      </c>
      <c r="AM144" s="6">
        <v>0</v>
      </c>
      <c r="AN144" s="6">
        <v>0</v>
      </c>
      <c r="AO144" s="6">
        <v>1</v>
      </c>
      <c r="AP144" s="6">
        <v>0</v>
      </c>
      <c r="AQ144" s="6" t="s">
        <v>22</v>
      </c>
      <c r="AR144" s="6" t="s">
        <v>22</v>
      </c>
      <c r="AS144" s="6" t="s">
        <v>22</v>
      </c>
      <c r="AT144" s="6">
        <v>0</v>
      </c>
      <c r="AU144" s="6">
        <v>1</v>
      </c>
      <c r="AV144" s="6">
        <v>1</v>
      </c>
      <c r="AW144" s="6">
        <v>1</v>
      </c>
      <c r="AX144" s="6">
        <v>1</v>
      </c>
      <c r="AY144" s="6">
        <v>1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 t="s">
        <v>929</v>
      </c>
      <c r="BK144" s="6">
        <v>0</v>
      </c>
      <c r="BL144" s="6">
        <v>0</v>
      </c>
      <c r="BM144" s="6">
        <v>1</v>
      </c>
      <c r="BN144" s="6">
        <v>0</v>
      </c>
      <c r="BO144" s="6">
        <v>0</v>
      </c>
      <c r="BP144" s="6">
        <v>0</v>
      </c>
      <c r="BQ144" s="6">
        <v>1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 t="s">
        <v>692</v>
      </c>
      <c r="BX144" s="6">
        <v>0</v>
      </c>
      <c r="BY144" s="6">
        <v>0</v>
      </c>
      <c r="BZ144" s="6">
        <v>0</v>
      </c>
      <c r="CA144" s="6">
        <v>1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 t="s">
        <v>22</v>
      </c>
      <c r="DB144" s="6" t="s">
        <v>218</v>
      </c>
      <c r="DC144" s="6" t="s">
        <v>243</v>
      </c>
      <c r="DD144" s="6">
        <v>50</v>
      </c>
      <c r="DE144" s="6" t="s">
        <v>220</v>
      </c>
      <c r="DF144" s="6" t="s">
        <v>930</v>
      </c>
      <c r="DG144" s="6" t="s">
        <v>222</v>
      </c>
      <c r="DH144" s="6" t="s">
        <v>22</v>
      </c>
      <c r="DI144" s="6">
        <v>8</v>
      </c>
      <c r="DJ144" s="6">
        <v>5</v>
      </c>
      <c r="DK144" s="6">
        <v>40</v>
      </c>
      <c r="DL144" s="6">
        <v>1</v>
      </c>
      <c r="DM144" s="6">
        <v>1</v>
      </c>
      <c r="DN144" s="6">
        <v>1</v>
      </c>
      <c r="DO144" s="6">
        <v>1</v>
      </c>
      <c r="DP144" s="6">
        <v>1</v>
      </c>
      <c r="DQ144" s="6">
        <v>1</v>
      </c>
      <c r="DR144" s="6">
        <v>1</v>
      </c>
      <c r="DS144" s="6">
        <v>1</v>
      </c>
      <c r="DT144" s="6">
        <v>1</v>
      </c>
      <c r="DU144" s="6">
        <v>1</v>
      </c>
      <c r="DV144" s="6">
        <v>1</v>
      </c>
      <c r="DW144" s="6">
        <v>1</v>
      </c>
      <c r="DX144" s="6">
        <v>1</v>
      </c>
      <c r="DY144" s="6">
        <v>0</v>
      </c>
      <c r="DZ144" s="6">
        <v>0</v>
      </c>
      <c r="EA144" s="6">
        <v>0</v>
      </c>
      <c r="EB144" s="6">
        <v>0</v>
      </c>
      <c r="EC144" s="6">
        <v>1</v>
      </c>
      <c r="ED144" s="6">
        <v>0</v>
      </c>
      <c r="EE144" s="6">
        <v>1</v>
      </c>
      <c r="EF144" s="6">
        <v>1</v>
      </c>
      <c r="EG144" s="6">
        <v>0</v>
      </c>
      <c r="EH144" s="6">
        <v>0</v>
      </c>
      <c r="EI144" s="6">
        <v>0</v>
      </c>
      <c r="EJ144" s="6" t="s">
        <v>223</v>
      </c>
      <c r="EK144" s="6" t="s">
        <v>223</v>
      </c>
      <c r="EL144" s="6" t="s">
        <v>22</v>
      </c>
      <c r="EM144" s="6" t="s">
        <v>22</v>
      </c>
      <c r="EN144" s="6" t="s">
        <v>22</v>
      </c>
      <c r="EO144" s="6" t="s">
        <v>22</v>
      </c>
      <c r="EP144" s="6" t="s">
        <v>22</v>
      </c>
      <c r="EQ144" s="6" t="s">
        <v>22</v>
      </c>
      <c r="ER144" s="6" t="s">
        <v>22</v>
      </c>
      <c r="ES144" s="6" t="s">
        <v>22</v>
      </c>
      <c r="ET144" s="6" t="s">
        <v>22</v>
      </c>
      <c r="EU144" s="6" t="s">
        <v>22</v>
      </c>
      <c r="EV144" s="6" t="s">
        <v>22</v>
      </c>
      <c r="EW144" s="6" t="s">
        <v>22</v>
      </c>
      <c r="EX144" s="6" t="s">
        <v>22</v>
      </c>
      <c r="EY144" s="6" t="s">
        <v>22</v>
      </c>
      <c r="EZ144" s="6" t="s">
        <v>22</v>
      </c>
      <c r="FA144" s="6" t="s">
        <v>22</v>
      </c>
      <c r="FB144" s="6" t="s">
        <v>22</v>
      </c>
      <c r="FC144" s="6" t="s">
        <v>22</v>
      </c>
      <c r="FD144" s="6" t="s">
        <v>223</v>
      </c>
      <c r="FE144" s="6" t="s">
        <v>246</v>
      </c>
      <c r="FF144" s="6">
        <v>200</v>
      </c>
      <c r="FG144" s="6">
        <v>6.9</v>
      </c>
      <c r="FH144" s="6" t="s">
        <v>256</v>
      </c>
      <c r="FI144" s="6" t="s">
        <v>22</v>
      </c>
      <c r="FJ144" s="6" t="s">
        <v>372</v>
      </c>
      <c r="FK144" s="6">
        <v>1</v>
      </c>
      <c r="FL144" s="6">
        <v>1</v>
      </c>
      <c r="FM144" s="6">
        <v>1</v>
      </c>
      <c r="FN144" s="6">
        <v>0</v>
      </c>
      <c r="FO144" s="6">
        <v>0</v>
      </c>
      <c r="FP144" s="6">
        <v>0</v>
      </c>
      <c r="FQ144" s="6" t="s">
        <v>223</v>
      </c>
      <c r="FR144" s="6">
        <v>0</v>
      </c>
      <c r="FS144" s="6">
        <v>5</v>
      </c>
      <c r="FT144" s="6">
        <v>0</v>
      </c>
      <c r="FU144" s="6">
        <v>0</v>
      </c>
      <c r="FV144" s="6" t="s">
        <v>223</v>
      </c>
      <c r="FW144" s="6" t="s">
        <v>223</v>
      </c>
      <c r="FX144" s="6" t="s">
        <v>269</v>
      </c>
      <c r="FY144" s="6" t="s">
        <v>22</v>
      </c>
      <c r="FZ144" s="6" t="s">
        <v>22</v>
      </c>
      <c r="GA144" s="6" t="s">
        <v>22</v>
      </c>
      <c r="GB144" s="6" t="s">
        <v>22</v>
      </c>
      <c r="GC144" s="6" t="s">
        <v>269</v>
      </c>
      <c r="GD144" s="6" t="s">
        <v>259</v>
      </c>
      <c r="GE144" s="6" t="s">
        <v>22</v>
      </c>
      <c r="GF144" s="6" t="s">
        <v>22</v>
      </c>
      <c r="GG144" s="6" t="s">
        <v>300</v>
      </c>
      <c r="GH144" s="6" t="s">
        <v>22</v>
      </c>
      <c r="GI144" s="6" t="s">
        <v>22</v>
      </c>
      <c r="GJ144" s="6" t="s">
        <v>22</v>
      </c>
      <c r="GK144" s="6" t="s">
        <v>822</v>
      </c>
      <c r="GL144" s="6" t="s">
        <v>931</v>
      </c>
      <c r="GM144" s="6" t="s">
        <v>222</v>
      </c>
      <c r="GN144" s="6" t="s">
        <v>22</v>
      </c>
      <c r="GO144" s="6" t="s">
        <v>22</v>
      </c>
      <c r="GP144" s="6" t="s">
        <v>261</v>
      </c>
      <c r="GQ144" s="6">
        <v>0</v>
      </c>
      <c r="GR144" s="6">
        <v>0</v>
      </c>
      <c r="GS144" s="6">
        <v>1</v>
      </c>
      <c r="GT144" s="6">
        <v>0</v>
      </c>
      <c r="GU144" s="6">
        <v>0</v>
      </c>
      <c r="GV144" s="6">
        <v>1</v>
      </c>
      <c r="GW144" s="6">
        <v>0</v>
      </c>
      <c r="GX144" s="103" t="s">
        <v>270</v>
      </c>
    </row>
    <row r="145" spans="1:206">
      <c r="A145" s="102" t="s">
        <v>207</v>
      </c>
      <c r="B145" s="6">
        <v>144</v>
      </c>
      <c r="C145" s="6" t="s">
        <v>3865</v>
      </c>
      <c r="D145" s="6" t="s">
        <v>932</v>
      </c>
      <c r="E145" s="100">
        <v>44285</v>
      </c>
      <c r="F145" s="6" t="s">
        <v>3891</v>
      </c>
      <c r="G145" s="6">
        <v>0</v>
      </c>
      <c r="H145" s="6" t="s">
        <v>22</v>
      </c>
      <c r="I145" s="6" t="s">
        <v>22</v>
      </c>
      <c r="J145" s="6" t="s">
        <v>22</v>
      </c>
      <c r="K145" s="6" t="s">
        <v>22</v>
      </c>
      <c r="L145" s="6" t="s">
        <v>22</v>
      </c>
      <c r="M145" s="6" t="s">
        <v>22</v>
      </c>
      <c r="N145" s="6" t="s">
        <v>933</v>
      </c>
      <c r="O145" s="7">
        <v>43</v>
      </c>
      <c r="P145" s="6">
        <v>1.62</v>
      </c>
      <c r="Q145" s="6">
        <f t="shared" si="4"/>
        <v>43.027000000000001</v>
      </c>
      <c r="R145" s="6" t="s">
        <v>22</v>
      </c>
      <c r="S145" s="6" t="s">
        <v>934</v>
      </c>
      <c r="T145" s="6">
        <v>9</v>
      </c>
      <c r="U145" s="6">
        <v>24.73</v>
      </c>
      <c r="V145" s="6">
        <f t="shared" si="5"/>
        <v>9.4121666666666659</v>
      </c>
      <c r="W145" s="6" t="s">
        <v>41</v>
      </c>
      <c r="X145" s="6">
        <v>38</v>
      </c>
      <c r="Y145" s="6">
        <v>1</v>
      </c>
      <c r="Z145" s="101">
        <v>0.41666666666666669</v>
      </c>
      <c r="AA145" s="101">
        <v>0.50138888888888888</v>
      </c>
      <c r="AB145" s="101">
        <v>0.5</v>
      </c>
      <c r="AC145" s="101">
        <f>(Tableau2[[#This Row],[heure_enq]]-Tableau2[[#This Row],[h_debut]])</f>
        <v>8.4722222222222199E-2</v>
      </c>
      <c r="AD145" s="101">
        <f>Tableau2[[#This Row],[h_fin]]-Tableau2[[#This Row],[h_debut]]</f>
        <v>8.3333333333333315E-2</v>
      </c>
      <c r="AE145" s="101">
        <v>0.39583333333333331</v>
      </c>
      <c r="AF145" s="101">
        <v>0.58333333333333337</v>
      </c>
      <c r="AG145" s="6" t="s">
        <v>22</v>
      </c>
      <c r="AH145" s="6" t="s">
        <v>242</v>
      </c>
      <c r="AI145" s="6">
        <v>0</v>
      </c>
      <c r="AJ145" s="6" t="s">
        <v>935</v>
      </c>
      <c r="AK145" s="6" t="s">
        <v>755</v>
      </c>
      <c r="AL145" s="6" t="s">
        <v>419</v>
      </c>
      <c r="AM145" s="6">
        <v>0</v>
      </c>
      <c r="AN145" s="6">
        <v>0</v>
      </c>
      <c r="AO145" s="6">
        <v>1</v>
      </c>
      <c r="AP145" s="6">
        <v>0</v>
      </c>
      <c r="AQ145" s="6" t="s">
        <v>22</v>
      </c>
      <c r="AR145" s="6" t="s">
        <v>22</v>
      </c>
      <c r="AS145" s="6" t="s">
        <v>22</v>
      </c>
      <c r="AT145" s="6">
        <v>0</v>
      </c>
      <c r="AU145" s="6">
        <v>0</v>
      </c>
      <c r="AV145" s="6">
        <v>1</v>
      </c>
      <c r="AW145" s="6">
        <v>1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 t="s">
        <v>405</v>
      </c>
      <c r="BK145" s="6">
        <v>0</v>
      </c>
      <c r="BL145" s="6">
        <v>0</v>
      </c>
      <c r="BM145" s="6">
        <v>1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 t="s">
        <v>217</v>
      </c>
      <c r="BX145" s="6">
        <v>0</v>
      </c>
      <c r="BY145" s="6">
        <v>0</v>
      </c>
      <c r="BZ145" s="6">
        <v>0</v>
      </c>
      <c r="CA145" s="6">
        <v>0</v>
      </c>
      <c r="CB145" s="6">
        <v>1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 t="s">
        <v>22</v>
      </c>
      <c r="DB145" s="6" t="s">
        <v>348</v>
      </c>
      <c r="DC145" s="6" t="s">
        <v>243</v>
      </c>
      <c r="DD145" s="6">
        <v>50</v>
      </c>
      <c r="DE145" s="6" t="s">
        <v>244</v>
      </c>
      <c r="DF145" s="6" t="s">
        <v>244</v>
      </c>
      <c r="DG145" s="6" t="s">
        <v>222</v>
      </c>
      <c r="DH145" s="6" t="s">
        <v>22</v>
      </c>
      <c r="DI145" s="6">
        <v>25</v>
      </c>
      <c r="DJ145" s="6">
        <v>50</v>
      </c>
      <c r="DK145" s="6">
        <v>5</v>
      </c>
      <c r="DL145" s="6">
        <v>1</v>
      </c>
      <c r="DM145" s="6">
        <v>1</v>
      </c>
      <c r="DN145" s="6">
        <v>1</v>
      </c>
      <c r="DO145" s="6">
        <v>1</v>
      </c>
      <c r="DP145" s="6">
        <v>1</v>
      </c>
      <c r="DQ145" s="6">
        <v>1</v>
      </c>
      <c r="DR145" s="6">
        <v>1</v>
      </c>
      <c r="DS145" s="6">
        <v>1</v>
      </c>
      <c r="DT145" s="6">
        <v>1</v>
      </c>
      <c r="DU145" s="6">
        <v>1</v>
      </c>
      <c r="DV145" s="6">
        <v>1</v>
      </c>
      <c r="DW145" s="6">
        <v>1</v>
      </c>
      <c r="DX145" s="6">
        <v>1</v>
      </c>
      <c r="DY145" s="6">
        <v>0</v>
      </c>
      <c r="DZ145" s="6">
        <v>0</v>
      </c>
      <c r="EA145" s="6">
        <v>0</v>
      </c>
      <c r="EB145" s="6">
        <v>0</v>
      </c>
      <c r="EC145" s="6">
        <v>1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 t="s">
        <v>222</v>
      </c>
      <c r="EK145" s="6" t="s">
        <v>222</v>
      </c>
      <c r="EL145" s="6" t="s">
        <v>22</v>
      </c>
      <c r="EM145" s="6" t="s">
        <v>22</v>
      </c>
      <c r="EN145" s="6" t="s">
        <v>22</v>
      </c>
      <c r="EO145" s="6" t="s">
        <v>22</v>
      </c>
      <c r="EP145" s="6" t="s">
        <v>22</v>
      </c>
      <c r="EQ145" s="6" t="s">
        <v>22</v>
      </c>
      <c r="ER145" s="6" t="s">
        <v>22</v>
      </c>
      <c r="ES145" s="6" t="s">
        <v>22</v>
      </c>
      <c r="ET145" s="6" t="s">
        <v>22</v>
      </c>
      <c r="EU145" s="6" t="s">
        <v>22</v>
      </c>
      <c r="EV145" s="6" t="s">
        <v>22</v>
      </c>
      <c r="EW145" s="6" t="s">
        <v>22</v>
      </c>
      <c r="EX145" s="6" t="s">
        <v>22</v>
      </c>
      <c r="EY145" s="6" t="s">
        <v>22</v>
      </c>
      <c r="EZ145" s="6" t="s">
        <v>22</v>
      </c>
      <c r="FA145" s="6" t="s">
        <v>22</v>
      </c>
      <c r="FB145" s="6" t="s">
        <v>22</v>
      </c>
      <c r="FC145" s="6" t="s">
        <v>22</v>
      </c>
      <c r="FD145" s="6" t="s">
        <v>223</v>
      </c>
      <c r="FE145" s="6" t="s">
        <v>246</v>
      </c>
      <c r="FF145" s="6">
        <v>300</v>
      </c>
      <c r="FG145" s="6">
        <v>7</v>
      </c>
      <c r="FH145" s="6" t="s">
        <v>256</v>
      </c>
      <c r="FI145" s="6" t="s">
        <v>22</v>
      </c>
      <c r="FJ145" s="6" t="s">
        <v>935</v>
      </c>
      <c r="FK145" s="6">
        <v>1</v>
      </c>
      <c r="FL145" s="6">
        <v>1</v>
      </c>
      <c r="FM145" s="6">
        <v>0</v>
      </c>
      <c r="FN145" s="6">
        <v>0</v>
      </c>
      <c r="FO145" s="6">
        <v>0</v>
      </c>
      <c r="FP145" s="6">
        <v>0</v>
      </c>
      <c r="FQ145" s="6" t="s">
        <v>223</v>
      </c>
      <c r="FR145" s="6">
        <v>0</v>
      </c>
      <c r="FS145" s="6">
        <v>1</v>
      </c>
      <c r="FT145" s="6">
        <v>0</v>
      </c>
      <c r="FU145" s="6">
        <v>0</v>
      </c>
      <c r="FV145" s="6" t="s">
        <v>223</v>
      </c>
      <c r="FW145" s="6" t="s">
        <v>223</v>
      </c>
      <c r="FX145" s="6" t="s">
        <v>258</v>
      </c>
      <c r="FY145" s="6" t="s">
        <v>22</v>
      </c>
      <c r="FZ145" s="6" t="s">
        <v>22</v>
      </c>
      <c r="GA145" s="6" t="s">
        <v>22</v>
      </c>
      <c r="GB145" s="6" t="s">
        <v>22</v>
      </c>
      <c r="GC145" s="6" t="s">
        <v>224</v>
      </c>
      <c r="GD145" s="6" t="s">
        <v>373</v>
      </c>
      <c r="GE145" s="6" t="s">
        <v>22</v>
      </c>
      <c r="GF145" s="6" t="s">
        <v>22</v>
      </c>
      <c r="GG145" s="6" t="s">
        <v>260</v>
      </c>
      <c r="GH145" s="6" t="s">
        <v>235</v>
      </c>
      <c r="GI145" s="6" t="s">
        <v>22</v>
      </c>
      <c r="GJ145" s="6" t="s">
        <v>22</v>
      </c>
      <c r="GK145" s="6" t="s">
        <v>803</v>
      </c>
      <c r="GL145" s="6" t="s">
        <v>22</v>
      </c>
      <c r="GM145" s="6" t="s">
        <v>222</v>
      </c>
      <c r="GN145" s="6" t="s">
        <v>22</v>
      </c>
      <c r="GO145" s="6" t="s">
        <v>22</v>
      </c>
      <c r="GP145" s="6" t="s">
        <v>228</v>
      </c>
      <c r="GQ145" s="6">
        <v>1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103" t="s">
        <v>2153</v>
      </c>
    </row>
    <row r="146" spans="1:206">
      <c r="A146" s="102" t="s">
        <v>207</v>
      </c>
      <c r="B146" s="6">
        <v>145</v>
      </c>
      <c r="C146" s="6" t="s">
        <v>3866</v>
      </c>
      <c r="D146" s="6" t="s">
        <v>936</v>
      </c>
      <c r="E146" s="100">
        <v>44306</v>
      </c>
      <c r="F146" s="6" t="s">
        <v>3891</v>
      </c>
      <c r="G146" s="6">
        <v>0</v>
      </c>
      <c r="H146" s="6" t="s">
        <v>22</v>
      </c>
      <c r="I146" s="6" t="s">
        <v>22</v>
      </c>
      <c r="J146" s="6" t="s">
        <v>22</v>
      </c>
      <c r="K146" s="6" t="s">
        <v>22</v>
      </c>
      <c r="L146" s="6" t="s">
        <v>22</v>
      </c>
      <c r="M146" s="6" t="s">
        <v>22</v>
      </c>
      <c r="N146" s="6" t="s">
        <v>937</v>
      </c>
      <c r="O146" s="7">
        <v>42</v>
      </c>
      <c r="P146" s="6">
        <v>48.597000000000001</v>
      </c>
      <c r="Q146" s="6">
        <f t="shared" si="4"/>
        <v>42.809950000000001</v>
      </c>
      <c r="R146" s="6" t="s">
        <v>22</v>
      </c>
      <c r="S146" s="6" t="s">
        <v>448</v>
      </c>
      <c r="T146" s="6">
        <v>9</v>
      </c>
      <c r="U146" s="6">
        <v>29.405000000000001</v>
      </c>
      <c r="V146" s="6">
        <f t="shared" si="5"/>
        <v>9.4900833333333328</v>
      </c>
      <c r="W146" s="6" t="s">
        <v>39</v>
      </c>
      <c r="X146" s="6" t="s">
        <v>22</v>
      </c>
      <c r="Y146" s="6">
        <v>3</v>
      </c>
      <c r="Z146" s="101">
        <v>0.35416666666666669</v>
      </c>
      <c r="AA146" s="101">
        <v>0.3923611111111111</v>
      </c>
      <c r="AB146" s="101">
        <v>0.45833333333333331</v>
      </c>
      <c r="AC146" s="101">
        <f>(Tableau2[[#This Row],[heure_enq]]-Tableau2[[#This Row],[h_debut]])</f>
        <v>3.819444444444442E-2</v>
      </c>
      <c r="AD146" s="101">
        <f>Tableau2[[#This Row],[h_fin]]-Tableau2[[#This Row],[h_debut]]</f>
        <v>0.10416666666666663</v>
      </c>
      <c r="AE146" s="101">
        <v>0.33333333333333331</v>
      </c>
      <c r="AF146" s="101">
        <v>0.58333333333333337</v>
      </c>
      <c r="AG146" s="6" t="s">
        <v>22</v>
      </c>
      <c r="AH146" s="6" t="s">
        <v>287</v>
      </c>
      <c r="AI146" s="6">
        <v>0</v>
      </c>
      <c r="AJ146" s="6" t="s">
        <v>305</v>
      </c>
      <c r="AK146" s="6" t="s">
        <v>306</v>
      </c>
      <c r="AL146" s="6" t="s">
        <v>419</v>
      </c>
      <c r="AM146" s="6">
        <v>1</v>
      </c>
      <c r="AN146" s="6">
        <v>0</v>
      </c>
      <c r="AO146" s="6">
        <v>0</v>
      </c>
      <c r="AP146" s="6">
        <v>0</v>
      </c>
      <c r="AQ146" s="6" t="s">
        <v>22</v>
      </c>
      <c r="AR146" s="6" t="s">
        <v>22</v>
      </c>
      <c r="AS146" s="6" t="s">
        <v>22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1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 t="s">
        <v>938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1</v>
      </c>
      <c r="BU146" s="6">
        <v>0</v>
      </c>
      <c r="BV146" s="6" t="s">
        <v>2126</v>
      </c>
      <c r="BW146" s="6" t="s">
        <v>692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1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 t="s">
        <v>22</v>
      </c>
      <c r="DB146" s="6" t="s">
        <v>218</v>
      </c>
      <c r="DC146" s="6" t="s">
        <v>243</v>
      </c>
      <c r="DD146" s="6">
        <v>50</v>
      </c>
      <c r="DE146" s="6" t="s">
        <v>244</v>
      </c>
      <c r="DF146" s="6" t="s">
        <v>244</v>
      </c>
      <c r="DG146" s="6" t="s">
        <v>222</v>
      </c>
      <c r="DH146" s="6" t="s">
        <v>22</v>
      </c>
      <c r="DI146" s="6" t="s">
        <v>708</v>
      </c>
      <c r="DJ146" s="6" t="s">
        <v>708</v>
      </c>
      <c r="DK146" s="6">
        <v>15</v>
      </c>
      <c r="DL146" s="6">
        <v>1</v>
      </c>
      <c r="DM146" s="6">
        <v>1</v>
      </c>
      <c r="DN146" s="6">
        <v>1</v>
      </c>
      <c r="DO146" s="6">
        <v>1</v>
      </c>
      <c r="DP146" s="6">
        <v>1</v>
      </c>
      <c r="DQ146" s="6">
        <v>1</v>
      </c>
      <c r="DR146" s="6">
        <v>0</v>
      </c>
      <c r="DS146" s="6">
        <v>0</v>
      </c>
      <c r="DT146" s="6">
        <v>0</v>
      </c>
      <c r="DU146" s="6">
        <v>1</v>
      </c>
      <c r="DV146" s="6">
        <v>1</v>
      </c>
      <c r="DW146" s="6">
        <v>1</v>
      </c>
      <c r="DX146" s="6">
        <v>1</v>
      </c>
      <c r="DY146" s="6">
        <v>0</v>
      </c>
      <c r="DZ146" s="6">
        <v>0</v>
      </c>
      <c r="EA146" s="6">
        <v>0</v>
      </c>
      <c r="EB146" s="6">
        <v>0</v>
      </c>
      <c r="EC146" s="6">
        <v>1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 t="s">
        <v>222</v>
      </c>
      <c r="EK146" s="6" t="s">
        <v>222</v>
      </c>
      <c r="EL146" s="6" t="s">
        <v>22</v>
      </c>
      <c r="EM146" s="6" t="s">
        <v>22</v>
      </c>
      <c r="EN146" s="6" t="s">
        <v>22</v>
      </c>
      <c r="EO146" s="6" t="s">
        <v>22</v>
      </c>
      <c r="EP146" s="6" t="s">
        <v>22</v>
      </c>
      <c r="EQ146" s="6" t="s">
        <v>22</v>
      </c>
      <c r="ER146" s="6" t="s">
        <v>22</v>
      </c>
      <c r="ES146" s="6" t="s">
        <v>22</v>
      </c>
      <c r="ET146" s="6" t="s">
        <v>22</v>
      </c>
      <c r="EU146" s="6" t="s">
        <v>22</v>
      </c>
      <c r="EV146" s="6" t="s">
        <v>22</v>
      </c>
      <c r="EW146" s="6" t="s">
        <v>22</v>
      </c>
      <c r="EX146" s="6" t="s">
        <v>22</v>
      </c>
      <c r="EY146" s="6" t="s">
        <v>22</v>
      </c>
      <c r="EZ146" s="6" t="s">
        <v>22</v>
      </c>
      <c r="FA146" s="6" t="s">
        <v>22</v>
      </c>
      <c r="FB146" s="6" t="s">
        <v>22</v>
      </c>
      <c r="FC146" s="6" t="s">
        <v>22</v>
      </c>
      <c r="FD146" s="6" t="s">
        <v>222</v>
      </c>
      <c r="FE146" s="6" t="s">
        <v>22</v>
      </c>
      <c r="FF146" s="6" t="s">
        <v>22</v>
      </c>
      <c r="FG146" s="6" t="s">
        <v>22</v>
      </c>
      <c r="FH146" s="6" t="s">
        <v>22</v>
      </c>
      <c r="FI146" s="6" t="s">
        <v>22</v>
      </c>
      <c r="FJ146" s="6" t="s">
        <v>22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 t="s">
        <v>22</v>
      </c>
      <c r="FR146" s="6">
        <v>1</v>
      </c>
      <c r="FS146" s="6">
        <v>0</v>
      </c>
      <c r="FT146" s="6">
        <v>0</v>
      </c>
      <c r="FU146" s="6">
        <v>0</v>
      </c>
      <c r="FV146" s="6" t="s">
        <v>222</v>
      </c>
      <c r="FW146" s="6" t="s">
        <v>223</v>
      </c>
      <c r="FX146" s="6" t="s">
        <v>224</v>
      </c>
      <c r="FY146" s="6" t="s">
        <v>22</v>
      </c>
      <c r="FZ146" s="6" t="s">
        <v>22</v>
      </c>
      <c r="GA146" s="6" t="s">
        <v>22</v>
      </c>
      <c r="GB146" s="6" t="s">
        <v>22</v>
      </c>
      <c r="GC146" s="6" t="s">
        <v>224</v>
      </c>
      <c r="GD146" s="6" t="s">
        <v>227</v>
      </c>
      <c r="GE146" s="6" t="s">
        <v>22</v>
      </c>
      <c r="GF146" s="6" t="s">
        <v>22</v>
      </c>
      <c r="GG146" s="6" t="s">
        <v>387</v>
      </c>
      <c r="GH146" s="6" t="s">
        <v>235</v>
      </c>
      <c r="GI146" s="6" t="s">
        <v>22</v>
      </c>
      <c r="GJ146" s="6" t="s">
        <v>22</v>
      </c>
      <c r="GK146" s="6" t="s">
        <v>22</v>
      </c>
      <c r="GL146" s="6" t="s">
        <v>22</v>
      </c>
      <c r="GM146" s="6" t="s">
        <v>222</v>
      </c>
      <c r="GN146" s="6" t="s">
        <v>22</v>
      </c>
      <c r="GO146" s="6" t="s">
        <v>22</v>
      </c>
      <c r="GP146" s="6" t="s">
        <v>228</v>
      </c>
      <c r="GQ146" s="6">
        <v>0</v>
      </c>
      <c r="GR146" s="6">
        <v>0</v>
      </c>
      <c r="GS146" s="6">
        <v>0</v>
      </c>
      <c r="GT146" s="6">
        <v>0</v>
      </c>
      <c r="GU146" s="6">
        <v>0</v>
      </c>
      <c r="GV146" s="6">
        <v>0</v>
      </c>
      <c r="GW146" s="6">
        <v>1</v>
      </c>
      <c r="GX146" s="103" t="s">
        <v>270</v>
      </c>
    </row>
    <row r="147" spans="1:206">
      <c r="A147" s="102" t="s">
        <v>207</v>
      </c>
      <c r="B147" s="6">
        <v>146</v>
      </c>
      <c r="C147" s="6" t="s">
        <v>3867</v>
      </c>
      <c r="D147" s="6" t="s">
        <v>939</v>
      </c>
      <c r="E147" s="100">
        <v>44307</v>
      </c>
      <c r="F147" s="6" t="s">
        <v>3891</v>
      </c>
      <c r="G147" s="6">
        <v>0</v>
      </c>
      <c r="H147" s="6" t="s">
        <v>22</v>
      </c>
      <c r="I147" s="6" t="s">
        <v>22</v>
      </c>
      <c r="J147" s="6" t="s">
        <v>22</v>
      </c>
      <c r="K147" s="6" t="s">
        <v>22</v>
      </c>
      <c r="L147" s="6" t="s">
        <v>22</v>
      </c>
      <c r="M147" s="6" t="s">
        <v>22</v>
      </c>
      <c r="N147" s="6" t="s">
        <v>940</v>
      </c>
      <c r="O147" s="7">
        <v>42</v>
      </c>
      <c r="P147" s="6">
        <v>45.683</v>
      </c>
      <c r="Q147" s="6">
        <f t="shared" si="4"/>
        <v>42.761383333333335</v>
      </c>
      <c r="R147" s="6" t="s">
        <v>22</v>
      </c>
      <c r="S147" s="6" t="s">
        <v>941</v>
      </c>
      <c r="T147" s="6">
        <v>9</v>
      </c>
      <c r="U147" s="6">
        <v>20.366</v>
      </c>
      <c r="V147" s="6">
        <f t="shared" si="5"/>
        <v>9.3394333333333339</v>
      </c>
      <c r="W147" s="6" t="s">
        <v>39</v>
      </c>
      <c r="X147" s="6" t="s">
        <v>22</v>
      </c>
      <c r="Y147" s="6">
        <v>1</v>
      </c>
      <c r="Z147" s="101">
        <v>0.625</v>
      </c>
      <c r="AA147" s="101">
        <v>0.64097222222222217</v>
      </c>
      <c r="AB147" s="101">
        <v>0.6875</v>
      </c>
      <c r="AC147" s="101">
        <f>(Tableau2[[#This Row],[heure_enq]]-Tableau2[[#This Row],[h_debut]])</f>
        <v>1.5972222222222165E-2</v>
      </c>
      <c r="AD147" s="101">
        <f>Tableau2[[#This Row],[h_fin]]-Tableau2[[#This Row],[h_debut]]</f>
        <v>6.25E-2</v>
      </c>
      <c r="AE147" s="101">
        <v>0.35416666666666669</v>
      </c>
      <c r="AF147" s="101">
        <v>0.5</v>
      </c>
      <c r="AG147" s="6" t="s">
        <v>22</v>
      </c>
      <c r="AH147" s="6" t="s">
        <v>234</v>
      </c>
      <c r="AI147" s="6">
        <v>0</v>
      </c>
      <c r="AJ147" s="6" t="s">
        <v>2636</v>
      </c>
      <c r="AK147" s="6" t="s">
        <v>897</v>
      </c>
      <c r="AL147" s="6" t="s">
        <v>419</v>
      </c>
      <c r="AM147" s="6">
        <v>1</v>
      </c>
      <c r="AN147" s="6">
        <v>0</v>
      </c>
      <c r="AO147" s="6">
        <v>1</v>
      </c>
      <c r="AP147" s="6">
        <v>0</v>
      </c>
      <c r="AQ147" s="6" t="s">
        <v>22</v>
      </c>
      <c r="AR147" s="6" t="s">
        <v>22</v>
      </c>
      <c r="AS147" s="6" t="s">
        <v>22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1</v>
      </c>
      <c r="BI147" s="6">
        <v>0</v>
      </c>
      <c r="BJ147" s="6" t="s">
        <v>235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 t="s">
        <v>217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1</v>
      </c>
      <c r="CP147" s="6">
        <v>0</v>
      </c>
      <c r="CQ147" s="6">
        <v>1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 t="s">
        <v>22</v>
      </c>
      <c r="DB147" s="6" t="s">
        <v>218</v>
      </c>
      <c r="DC147" s="6" t="s">
        <v>219</v>
      </c>
      <c r="DD147" s="6">
        <v>45</v>
      </c>
      <c r="DE147" s="6" t="s">
        <v>22</v>
      </c>
      <c r="DF147" s="6" t="s">
        <v>942</v>
      </c>
      <c r="DG147" s="6" t="s">
        <v>222</v>
      </c>
      <c r="DH147" s="6" t="s">
        <v>22</v>
      </c>
      <c r="DI147" s="6" t="s">
        <v>708</v>
      </c>
      <c r="DJ147" s="6">
        <v>35</v>
      </c>
      <c r="DK147" s="6">
        <v>15</v>
      </c>
      <c r="DL147" s="6">
        <v>1</v>
      </c>
      <c r="DM147" s="6">
        <v>1</v>
      </c>
      <c r="DN147" s="6">
        <v>1</v>
      </c>
      <c r="DO147" s="6">
        <v>1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1</v>
      </c>
      <c r="DV147" s="6">
        <v>1</v>
      </c>
      <c r="DW147" s="6">
        <v>1</v>
      </c>
      <c r="DX147" s="6">
        <v>1</v>
      </c>
      <c r="DY147" s="6">
        <v>0</v>
      </c>
      <c r="DZ147" s="6">
        <v>0</v>
      </c>
      <c r="EA147" s="6">
        <v>0</v>
      </c>
      <c r="EB147" s="6">
        <v>0</v>
      </c>
      <c r="EC147" s="6">
        <v>1</v>
      </c>
      <c r="ED147" s="6">
        <v>0</v>
      </c>
      <c r="EE147" s="6">
        <v>0</v>
      </c>
      <c r="EF147" s="6">
        <v>0</v>
      </c>
      <c r="EG147" s="6">
        <v>1</v>
      </c>
      <c r="EH147" s="6">
        <v>0</v>
      </c>
      <c r="EI147" s="6">
        <v>0</v>
      </c>
      <c r="EJ147" s="6" t="s">
        <v>223</v>
      </c>
      <c r="EK147" s="6" t="s">
        <v>222</v>
      </c>
      <c r="EL147" s="6" t="s">
        <v>22</v>
      </c>
      <c r="EM147" s="6" t="s">
        <v>22</v>
      </c>
      <c r="EN147" s="6" t="s">
        <v>22</v>
      </c>
      <c r="EO147" s="6" t="s">
        <v>22</v>
      </c>
      <c r="EP147" s="6" t="s">
        <v>22</v>
      </c>
      <c r="EQ147" s="6" t="s">
        <v>22</v>
      </c>
      <c r="ER147" s="6" t="s">
        <v>22</v>
      </c>
      <c r="ES147" s="6" t="s">
        <v>22</v>
      </c>
      <c r="ET147" s="6" t="s">
        <v>22</v>
      </c>
      <c r="EU147" s="6" t="s">
        <v>22</v>
      </c>
      <c r="EV147" s="6" t="s">
        <v>22</v>
      </c>
      <c r="EW147" s="6" t="s">
        <v>22</v>
      </c>
      <c r="EX147" s="6" t="s">
        <v>22</v>
      </c>
      <c r="EY147" s="6" t="s">
        <v>22</v>
      </c>
      <c r="EZ147" s="6" t="s">
        <v>22</v>
      </c>
      <c r="FA147" s="6" t="s">
        <v>22</v>
      </c>
      <c r="FB147" s="6" t="s">
        <v>22</v>
      </c>
      <c r="FC147" s="6" t="s">
        <v>22</v>
      </c>
      <c r="FD147" s="6" t="s">
        <v>222</v>
      </c>
      <c r="FE147" s="6" t="s">
        <v>22</v>
      </c>
      <c r="FF147" s="6" t="s">
        <v>22</v>
      </c>
      <c r="FG147" s="6" t="s">
        <v>22</v>
      </c>
      <c r="FH147" s="6" t="s">
        <v>22</v>
      </c>
      <c r="FI147" s="6" t="s">
        <v>22</v>
      </c>
      <c r="FJ147" s="6" t="s">
        <v>22</v>
      </c>
      <c r="FK147" s="6">
        <v>0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6" t="s">
        <v>22</v>
      </c>
      <c r="FR147" s="6">
        <v>1</v>
      </c>
      <c r="FS147" s="6">
        <v>0</v>
      </c>
      <c r="FT147" s="6">
        <v>0</v>
      </c>
      <c r="FU147" s="6">
        <v>0</v>
      </c>
      <c r="FV147" s="6" t="s">
        <v>223</v>
      </c>
      <c r="FW147" s="6" t="s">
        <v>223</v>
      </c>
      <c r="FX147" s="6" t="s">
        <v>269</v>
      </c>
      <c r="FY147" s="6" t="s">
        <v>22</v>
      </c>
      <c r="FZ147" s="6" t="s">
        <v>22</v>
      </c>
      <c r="GA147" s="6" t="s">
        <v>22</v>
      </c>
      <c r="GB147" s="6" t="s">
        <v>22</v>
      </c>
      <c r="GC147" s="6" t="s">
        <v>258</v>
      </c>
      <c r="GD147" s="6" t="s">
        <v>373</v>
      </c>
      <c r="GE147" s="6" t="s">
        <v>22</v>
      </c>
      <c r="GF147" s="6" t="s">
        <v>22</v>
      </c>
      <c r="GG147" s="6" t="s">
        <v>387</v>
      </c>
      <c r="GH147" s="6" t="s">
        <v>235</v>
      </c>
      <c r="GI147" s="6" t="s">
        <v>22</v>
      </c>
      <c r="GJ147" s="6" t="s">
        <v>22</v>
      </c>
      <c r="GK147" s="6" t="s">
        <v>803</v>
      </c>
      <c r="GL147" s="6" t="s">
        <v>22</v>
      </c>
      <c r="GM147" s="6" t="s">
        <v>222</v>
      </c>
      <c r="GN147" s="6" t="s">
        <v>22</v>
      </c>
      <c r="GO147" s="6" t="s">
        <v>22</v>
      </c>
      <c r="GP147" s="6" t="s">
        <v>261</v>
      </c>
      <c r="GQ147" s="6">
        <v>1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103" t="s">
        <v>270</v>
      </c>
    </row>
    <row r="148" spans="1:206">
      <c r="A148" s="102" t="s">
        <v>207</v>
      </c>
      <c r="B148" s="6">
        <v>147</v>
      </c>
      <c r="C148" s="6" t="s">
        <v>3867</v>
      </c>
      <c r="D148" s="6" t="s">
        <v>943</v>
      </c>
      <c r="E148" s="100">
        <v>44307</v>
      </c>
      <c r="F148" s="6" t="s">
        <v>3891</v>
      </c>
      <c r="G148" s="6">
        <v>0</v>
      </c>
      <c r="H148" s="6" t="s">
        <v>22</v>
      </c>
      <c r="I148" s="6" t="s">
        <v>22</v>
      </c>
      <c r="J148" s="6" t="s">
        <v>22</v>
      </c>
      <c r="K148" s="6" t="s">
        <v>22</v>
      </c>
      <c r="L148" s="6" t="s">
        <v>22</v>
      </c>
      <c r="M148" s="6" t="s">
        <v>22</v>
      </c>
      <c r="N148" s="6" t="s">
        <v>944</v>
      </c>
      <c r="O148" s="7">
        <v>42</v>
      </c>
      <c r="P148" s="6">
        <v>43.152999999999999</v>
      </c>
      <c r="Q148" s="6">
        <f t="shared" si="4"/>
        <v>42.719216666666668</v>
      </c>
      <c r="R148" s="6" t="s">
        <v>22</v>
      </c>
      <c r="S148" s="6" t="s">
        <v>945</v>
      </c>
      <c r="T148" s="6">
        <v>9</v>
      </c>
      <c r="U148" s="6">
        <v>19.664999999999999</v>
      </c>
      <c r="V148" s="6">
        <f t="shared" si="5"/>
        <v>9.32775</v>
      </c>
      <c r="W148" s="6" t="s">
        <v>39</v>
      </c>
      <c r="X148" s="6" t="s">
        <v>22</v>
      </c>
      <c r="Y148" s="6">
        <v>2</v>
      </c>
      <c r="Z148" s="101">
        <v>0.625</v>
      </c>
      <c r="AA148" s="101">
        <v>0.66319444444444442</v>
      </c>
      <c r="AB148" s="101">
        <v>0.75</v>
      </c>
      <c r="AC148" s="101">
        <f>(Tableau2[[#This Row],[heure_enq]]-Tableau2[[#This Row],[h_debut]])</f>
        <v>3.819444444444442E-2</v>
      </c>
      <c r="AD148" s="101">
        <f>Tableau2[[#This Row],[h_fin]]-Tableau2[[#This Row],[h_debut]]</f>
        <v>0.125</v>
      </c>
      <c r="AE148" s="101">
        <v>0.35416666666666669</v>
      </c>
      <c r="AF148" s="101">
        <v>0.5</v>
      </c>
      <c r="AG148" s="6" t="s">
        <v>22</v>
      </c>
      <c r="AH148" s="6" t="s">
        <v>234</v>
      </c>
      <c r="AI148" s="6">
        <v>0</v>
      </c>
      <c r="AJ148" s="6" t="s">
        <v>840</v>
      </c>
      <c r="AK148" s="6" t="s">
        <v>841</v>
      </c>
      <c r="AL148" s="6" t="s">
        <v>419</v>
      </c>
      <c r="AM148" s="6">
        <v>1</v>
      </c>
      <c r="AN148" s="6">
        <v>0</v>
      </c>
      <c r="AO148" s="6">
        <v>0</v>
      </c>
      <c r="AP148" s="6">
        <v>0</v>
      </c>
      <c r="AQ148" s="6" t="s">
        <v>22</v>
      </c>
      <c r="AR148" s="6" t="s">
        <v>22</v>
      </c>
      <c r="AS148" s="6" t="s">
        <v>22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1</v>
      </c>
      <c r="BH148" s="6">
        <v>1</v>
      </c>
      <c r="BI148" s="6">
        <v>0</v>
      </c>
      <c r="BJ148" s="6" t="s">
        <v>235</v>
      </c>
      <c r="BK148" s="6">
        <v>0</v>
      </c>
      <c r="BL148" s="6">
        <v>1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 t="s">
        <v>217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0</v>
      </c>
      <c r="CK148" s="6">
        <v>1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 t="s">
        <v>946</v>
      </c>
      <c r="DB148" s="6" t="s">
        <v>218</v>
      </c>
      <c r="DC148" s="6" t="s">
        <v>219</v>
      </c>
      <c r="DD148" s="6">
        <v>45</v>
      </c>
      <c r="DE148" s="6" t="s">
        <v>220</v>
      </c>
      <c r="DF148" s="6" t="s">
        <v>947</v>
      </c>
      <c r="DG148" s="6" t="s">
        <v>222</v>
      </c>
      <c r="DH148" s="6" t="s">
        <v>22</v>
      </c>
      <c r="DI148" s="6">
        <v>25</v>
      </c>
      <c r="DJ148" s="6">
        <v>10</v>
      </c>
      <c r="DK148" s="6">
        <v>30</v>
      </c>
      <c r="DL148" s="6">
        <v>1</v>
      </c>
      <c r="DM148" s="6">
        <v>1</v>
      </c>
      <c r="DN148" s="6">
        <v>1</v>
      </c>
      <c r="DO148" s="6">
        <v>1</v>
      </c>
      <c r="DP148" s="6">
        <v>1</v>
      </c>
      <c r="DQ148" s="6">
        <v>1</v>
      </c>
      <c r="DR148" s="6">
        <v>1</v>
      </c>
      <c r="DS148" s="6">
        <v>1</v>
      </c>
      <c r="DT148" s="6">
        <v>1</v>
      </c>
      <c r="DU148" s="6">
        <v>1</v>
      </c>
      <c r="DV148" s="6">
        <v>1</v>
      </c>
      <c r="DW148" s="6">
        <v>1</v>
      </c>
      <c r="DX148" s="6">
        <v>1</v>
      </c>
      <c r="DY148" s="6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1</v>
      </c>
      <c r="EF148" s="6">
        <v>0</v>
      </c>
      <c r="EG148" s="6">
        <v>1</v>
      </c>
      <c r="EH148" s="6">
        <v>0</v>
      </c>
      <c r="EI148" s="6">
        <v>0</v>
      </c>
      <c r="EJ148" s="6" t="s">
        <v>222</v>
      </c>
      <c r="EK148" s="6" t="s">
        <v>222</v>
      </c>
      <c r="EL148" s="6" t="s">
        <v>22</v>
      </c>
      <c r="EM148" s="6" t="s">
        <v>22</v>
      </c>
      <c r="EN148" s="6" t="s">
        <v>22</v>
      </c>
      <c r="EO148" s="6" t="s">
        <v>22</v>
      </c>
      <c r="EP148" s="6" t="s">
        <v>22</v>
      </c>
      <c r="EQ148" s="6" t="s">
        <v>22</v>
      </c>
      <c r="ER148" s="6" t="s">
        <v>22</v>
      </c>
      <c r="ES148" s="6" t="s">
        <v>22</v>
      </c>
      <c r="ET148" s="6" t="s">
        <v>22</v>
      </c>
      <c r="EU148" s="6" t="s">
        <v>22</v>
      </c>
      <c r="EV148" s="6" t="s">
        <v>22</v>
      </c>
      <c r="EW148" s="6" t="s">
        <v>22</v>
      </c>
      <c r="EX148" s="6" t="s">
        <v>22</v>
      </c>
      <c r="EY148" s="6" t="s">
        <v>22</v>
      </c>
      <c r="EZ148" s="6" t="s">
        <v>22</v>
      </c>
      <c r="FA148" s="6" t="s">
        <v>22</v>
      </c>
      <c r="FB148" s="6" t="s">
        <v>22</v>
      </c>
      <c r="FC148" s="6" t="s">
        <v>22</v>
      </c>
      <c r="FD148" s="6" t="s">
        <v>222</v>
      </c>
      <c r="FE148" s="6" t="s">
        <v>22</v>
      </c>
      <c r="FF148" s="6" t="s">
        <v>22</v>
      </c>
      <c r="FG148" s="6" t="s">
        <v>22</v>
      </c>
      <c r="FH148" s="6" t="s">
        <v>22</v>
      </c>
      <c r="FI148" s="6" t="s">
        <v>22</v>
      </c>
      <c r="FJ148" s="6" t="s">
        <v>22</v>
      </c>
      <c r="FK148" s="6">
        <v>0</v>
      </c>
      <c r="FL148" s="6">
        <v>0</v>
      </c>
      <c r="FM148" s="6">
        <v>0</v>
      </c>
      <c r="FN148" s="6">
        <v>0</v>
      </c>
      <c r="FO148" s="6">
        <v>0</v>
      </c>
      <c r="FP148" s="6">
        <v>0</v>
      </c>
      <c r="FQ148" s="6" t="s">
        <v>22</v>
      </c>
      <c r="FR148" s="6">
        <v>3</v>
      </c>
      <c r="FS148" s="6">
        <v>0</v>
      </c>
      <c r="FT148" s="6">
        <v>0</v>
      </c>
      <c r="FU148" s="6">
        <v>0</v>
      </c>
      <c r="FV148" s="6" t="s">
        <v>222</v>
      </c>
      <c r="FW148" s="6" t="s">
        <v>223</v>
      </c>
      <c r="FX148" s="6" t="s">
        <v>224</v>
      </c>
      <c r="FY148" s="6" t="s">
        <v>22</v>
      </c>
      <c r="FZ148" s="6" t="s">
        <v>22</v>
      </c>
      <c r="GA148" s="6" t="s">
        <v>22</v>
      </c>
      <c r="GB148" s="6" t="s">
        <v>22</v>
      </c>
      <c r="GC148" s="6" t="s">
        <v>224</v>
      </c>
      <c r="GD148" s="6" t="s">
        <v>227</v>
      </c>
      <c r="GE148" s="6" t="s">
        <v>22</v>
      </c>
      <c r="GF148" s="6" t="s">
        <v>22</v>
      </c>
      <c r="GG148" s="6" t="s">
        <v>387</v>
      </c>
      <c r="GH148" s="6" t="s">
        <v>235</v>
      </c>
      <c r="GI148" s="6" t="s">
        <v>22</v>
      </c>
      <c r="GJ148" s="6" t="s">
        <v>22</v>
      </c>
      <c r="GK148" s="6" t="s">
        <v>22</v>
      </c>
      <c r="GL148" s="6" t="s">
        <v>22</v>
      </c>
      <c r="GM148" s="6" t="s">
        <v>222</v>
      </c>
      <c r="GN148" s="6" t="s">
        <v>22</v>
      </c>
      <c r="GO148" s="6" t="s">
        <v>22</v>
      </c>
      <c r="GP148" s="6" t="s">
        <v>228</v>
      </c>
      <c r="GQ148" s="6">
        <v>0</v>
      </c>
      <c r="GR148" s="6">
        <v>0</v>
      </c>
      <c r="GS148" s="6">
        <v>1</v>
      </c>
      <c r="GT148" s="6">
        <v>0</v>
      </c>
      <c r="GU148" s="6">
        <v>0</v>
      </c>
      <c r="GV148" s="6">
        <v>0</v>
      </c>
      <c r="GW148" s="6">
        <v>0</v>
      </c>
      <c r="GX148" s="103" t="s">
        <v>2083</v>
      </c>
    </row>
    <row r="149" spans="1:206">
      <c r="A149" s="102" t="s">
        <v>207</v>
      </c>
      <c r="B149" s="6">
        <v>148</v>
      </c>
      <c r="C149" s="6" t="s">
        <v>3868</v>
      </c>
      <c r="D149" s="6" t="s">
        <v>948</v>
      </c>
      <c r="E149" s="100">
        <v>44316</v>
      </c>
      <c r="F149" s="6" t="s">
        <v>3891</v>
      </c>
      <c r="G149" s="6">
        <v>0</v>
      </c>
      <c r="H149" s="6" t="s">
        <v>22</v>
      </c>
      <c r="I149" s="6" t="s">
        <v>22</v>
      </c>
      <c r="J149" s="6" t="s">
        <v>22</v>
      </c>
      <c r="K149" s="6" t="s">
        <v>22</v>
      </c>
      <c r="L149" s="6" t="s">
        <v>22</v>
      </c>
      <c r="M149" s="6" t="s">
        <v>22</v>
      </c>
      <c r="N149" s="6" t="s">
        <v>949</v>
      </c>
      <c r="O149" s="7">
        <v>42</v>
      </c>
      <c r="P149" s="6">
        <v>48.65</v>
      </c>
      <c r="Q149" s="6">
        <f t="shared" si="4"/>
        <v>42.810833333333335</v>
      </c>
      <c r="R149" s="6" t="s">
        <v>22</v>
      </c>
      <c r="S149" s="6" t="s">
        <v>950</v>
      </c>
      <c r="T149" s="6">
        <v>9</v>
      </c>
      <c r="U149" s="6">
        <v>30.51</v>
      </c>
      <c r="V149" s="6">
        <f t="shared" si="5"/>
        <v>9.5084999999999997</v>
      </c>
      <c r="W149" s="6" t="s">
        <v>41</v>
      </c>
      <c r="X149" s="6">
        <v>42</v>
      </c>
      <c r="Y149" s="6">
        <v>2</v>
      </c>
      <c r="Z149" s="101">
        <v>0.29166666666666669</v>
      </c>
      <c r="AA149" s="101">
        <v>0.40138888888888885</v>
      </c>
      <c r="AB149" s="101">
        <v>0.5</v>
      </c>
      <c r="AC149" s="101">
        <f>(Tableau2[[#This Row],[heure_enq]]-Tableau2[[#This Row],[h_debut]])</f>
        <v>0.10972222222222217</v>
      </c>
      <c r="AD149" s="101">
        <f>Tableau2[[#This Row],[h_fin]]-Tableau2[[#This Row],[h_debut]]</f>
        <v>0.20833333333333331</v>
      </c>
      <c r="AE149" s="101">
        <v>0.35416666666666669</v>
      </c>
      <c r="AF149" s="101">
        <v>0.47916666666666669</v>
      </c>
      <c r="AG149" s="6" t="s">
        <v>22</v>
      </c>
      <c r="AH149" s="6" t="s">
        <v>242</v>
      </c>
      <c r="AI149" s="6">
        <v>0</v>
      </c>
      <c r="AJ149" s="6" t="s">
        <v>402</v>
      </c>
      <c r="AK149" s="6" t="s">
        <v>403</v>
      </c>
      <c r="AL149" s="6" t="s">
        <v>419</v>
      </c>
      <c r="AM149" s="6">
        <v>0</v>
      </c>
      <c r="AN149" s="6">
        <v>0</v>
      </c>
      <c r="AO149" s="6">
        <v>1</v>
      </c>
      <c r="AP149" s="6">
        <v>1</v>
      </c>
      <c r="AQ149" s="6" t="s">
        <v>22</v>
      </c>
      <c r="AR149" s="6" t="s">
        <v>22</v>
      </c>
      <c r="AS149" s="6" t="s">
        <v>22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1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 t="s">
        <v>235</v>
      </c>
      <c r="BK149" s="6">
        <v>0</v>
      </c>
      <c r="BL149" s="6">
        <v>1</v>
      </c>
      <c r="BM149" s="6">
        <v>1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 t="s">
        <v>2119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1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 t="s">
        <v>951</v>
      </c>
      <c r="DB149" s="6" t="s">
        <v>218</v>
      </c>
      <c r="DC149" s="6" t="s">
        <v>243</v>
      </c>
      <c r="DD149" s="6">
        <v>50</v>
      </c>
      <c r="DE149" s="6" t="s">
        <v>220</v>
      </c>
      <c r="DF149" s="6" t="s">
        <v>385</v>
      </c>
      <c r="DG149" s="6" t="s">
        <v>222</v>
      </c>
      <c r="DH149" s="6" t="s">
        <v>22</v>
      </c>
      <c r="DI149" s="6">
        <v>20</v>
      </c>
      <c r="DJ149" s="6">
        <v>40</v>
      </c>
      <c r="DK149" s="6">
        <v>40</v>
      </c>
      <c r="DL149" s="6">
        <v>1</v>
      </c>
      <c r="DM149" s="6">
        <v>1</v>
      </c>
      <c r="DN149" s="6">
        <v>1</v>
      </c>
      <c r="DO149" s="6">
        <v>1</v>
      </c>
      <c r="DP149" s="6">
        <v>1</v>
      </c>
      <c r="DQ149" s="6">
        <v>1</v>
      </c>
      <c r="DR149" s="6">
        <v>1</v>
      </c>
      <c r="DS149" s="6">
        <v>1</v>
      </c>
      <c r="DT149" s="6">
        <v>1</v>
      </c>
      <c r="DU149" s="6">
        <v>1</v>
      </c>
      <c r="DV149" s="6">
        <v>1</v>
      </c>
      <c r="DW149" s="6">
        <v>1</v>
      </c>
      <c r="DX149" s="6">
        <v>0</v>
      </c>
      <c r="DY149" s="6">
        <v>0</v>
      </c>
      <c r="DZ149" s="6">
        <v>0</v>
      </c>
      <c r="EA149" s="6">
        <v>1</v>
      </c>
      <c r="EB149" s="6">
        <v>1</v>
      </c>
      <c r="EC149" s="6">
        <v>1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 t="s">
        <v>223</v>
      </c>
      <c r="EK149" s="6" t="s">
        <v>222</v>
      </c>
      <c r="EL149" s="6" t="s">
        <v>22</v>
      </c>
      <c r="EM149" s="6" t="s">
        <v>22</v>
      </c>
      <c r="EN149" s="6" t="s">
        <v>22</v>
      </c>
      <c r="EO149" s="6" t="s">
        <v>22</v>
      </c>
      <c r="EP149" s="6" t="s">
        <v>22</v>
      </c>
      <c r="EQ149" s="6" t="s">
        <v>22</v>
      </c>
      <c r="ER149" s="6" t="s">
        <v>22</v>
      </c>
      <c r="ES149" s="6" t="s">
        <v>22</v>
      </c>
      <c r="ET149" s="6" t="s">
        <v>22</v>
      </c>
      <c r="EU149" s="6" t="s">
        <v>22</v>
      </c>
      <c r="EV149" s="6" t="s">
        <v>22</v>
      </c>
      <c r="EW149" s="6" t="s">
        <v>22</v>
      </c>
      <c r="EX149" s="6" t="s">
        <v>22</v>
      </c>
      <c r="EY149" s="6" t="s">
        <v>22</v>
      </c>
      <c r="EZ149" s="6" t="s">
        <v>22</v>
      </c>
      <c r="FA149" s="6" t="s">
        <v>22</v>
      </c>
      <c r="FB149" s="6" t="s">
        <v>22</v>
      </c>
      <c r="FC149" s="6" t="s">
        <v>22</v>
      </c>
      <c r="FD149" s="6" t="s">
        <v>223</v>
      </c>
      <c r="FE149" s="6" t="s">
        <v>246</v>
      </c>
      <c r="FF149" s="6">
        <v>105</v>
      </c>
      <c r="FG149" s="6">
        <v>6.3</v>
      </c>
      <c r="FH149" s="6" t="s">
        <v>256</v>
      </c>
      <c r="FI149" s="6" t="s">
        <v>22</v>
      </c>
      <c r="FJ149" s="6" t="s">
        <v>732</v>
      </c>
      <c r="FK149" s="6">
        <v>1</v>
      </c>
      <c r="FL149" s="6">
        <v>1</v>
      </c>
      <c r="FM149" s="6">
        <v>1</v>
      </c>
      <c r="FN149" s="6">
        <v>0</v>
      </c>
      <c r="FO149" s="6">
        <v>0</v>
      </c>
      <c r="FP149" s="6">
        <v>0</v>
      </c>
      <c r="FQ149" s="6" t="s">
        <v>223</v>
      </c>
      <c r="FR149" s="6">
        <v>0</v>
      </c>
      <c r="FS149" s="6">
        <v>4</v>
      </c>
      <c r="FT149" s="6">
        <v>0</v>
      </c>
      <c r="FU149" s="6">
        <v>0</v>
      </c>
      <c r="FV149" s="6" t="s">
        <v>223</v>
      </c>
      <c r="FW149" s="6" t="s">
        <v>223</v>
      </c>
      <c r="FX149" s="6" t="s">
        <v>224</v>
      </c>
      <c r="FY149" s="6" t="s">
        <v>22</v>
      </c>
      <c r="FZ149" s="6" t="s">
        <v>22</v>
      </c>
      <c r="GA149" s="6" t="s">
        <v>22</v>
      </c>
      <c r="GB149" s="6" t="s">
        <v>22</v>
      </c>
      <c r="GC149" s="6" t="s">
        <v>224</v>
      </c>
      <c r="GD149" s="6" t="s">
        <v>373</v>
      </c>
      <c r="GE149" s="6" t="s">
        <v>22</v>
      </c>
      <c r="GF149" s="6" t="s">
        <v>22</v>
      </c>
      <c r="GG149" s="6" t="s">
        <v>260</v>
      </c>
      <c r="GH149" s="6" t="s">
        <v>235</v>
      </c>
      <c r="GI149" s="6" t="s">
        <v>22</v>
      </c>
      <c r="GJ149" s="6" t="s">
        <v>22</v>
      </c>
      <c r="GK149" s="6" t="s">
        <v>374</v>
      </c>
      <c r="GL149" s="6" t="s">
        <v>952</v>
      </c>
      <c r="GM149" s="6" t="s">
        <v>222</v>
      </c>
      <c r="GN149" s="6" t="s">
        <v>22</v>
      </c>
      <c r="GO149" s="6" t="s">
        <v>22</v>
      </c>
      <c r="GP149" s="6" t="s">
        <v>261</v>
      </c>
      <c r="GQ149" s="6">
        <v>0</v>
      </c>
      <c r="GR149" s="6">
        <v>0</v>
      </c>
      <c r="GS149" s="6">
        <v>1</v>
      </c>
      <c r="GT149" s="6">
        <v>0</v>
      </c>
      <c r="GU149" s="6">
        <v>0</v>
      </c>
      <c r="GV149" s="6">
        <v>1</v>
      </c>
      <c r="GW149" s="6">
        <v>0</v>
      </c>
      <c r="GX149" s="103" t="s">
        <v>2083</v>
      </c>
    </row>
    <row r="150" spans="1:206">
      <c r="A150" s="102" t="s">
        <v>207</v>
      </c>
      <c r="B150" s="6">
        <v>149</v>
      </c>
      <c r="C150" s="6" t="s">
        <v>3868</v>
      </c>
      <c r="D150" s="6" t="s">
        <v>953</v>
      </c>
      <c r="E150" s="100">
        <v>44316</v>
      </c>
      <c r="F150" s="6" t="s">
        <v>3891</v>
      </c>
      <c r="G150" s="6">
        <v>0</v>
      </c>
      <c r="H150" s="6" t="s">
        <v>22</v>
      </c>
      <c r="I150" s="6" t="s">
        <v>22</v>
      </c>
      <c r="J150" s="6" t="s">
        <v>22</v>
      </c>
      <c r="K150" s="6" t="s">
        <v>22</v>
      </c>
      <c r="L150" s="6" t="s">
        <v>22</v>
      </c>
      <c r="M150" s="6" t="s">
        <v>22</v>
      </c>
      <c r="N150" s="6" t="s">
        <v>954</v>
      </c>
      <c r="O150" s="7">
        <v>42</v>
      </c>
      <c r="P150" s="6">
        <v>46.5</v>
      </c>
      <c r="Q150" s="6">
        <f t="shared" si="4"/>
        <v>42.774999999999999</v>
      </c>
      <c r="R150" s="6" t="s">
        <v>22</v>
      </c>
      <c r="S150" s="6" t="s">
        <v>955</v>
      </c>
      <c r="T150" s="6">
        <v>9</v>
      </c>
      <c r="U150" s="6">
        <v>27.79</v>
      </c>
      <c r="V150" s="6">
        <f t="shared" si="5"/>
        <v>9.4631666666666661</v>
      </c>
      <c r="W150" s="6" t="s">
        <v>41</v>
      </c>
      <c r="X150" s="6">
        <v>67</v>
      </c>
      <c r="Y150" s="6">
        <v>2</v>
      </c>
      <c r="Z150" s="101">
        <v>0.25</v>
      </c>
      <c r="AA150" s="101">
        <v>0.4375</v>
      </c>
      <c r="AB150" s="101">
        <v>0.58333333333333337</v>
      </c>
      <c r="AC150" s="101">
        <f>(Tableau2[[#This Row],[heure_enq]]-Tableau2[[#This Row],[h_debut]])</f>
        <v>0.1875</v>
      </c>
      <c r="AD150" s="101">
        <f>Tableau2[[#This Row],[h_fin]]-Tableau2[[#This Row],[h_debut]]</f>
        <v>0.33333333333333337</v>
      </c>
      <c r="AE150" s="101">
        <v>0.35416666666666669</v>
      </c>
      <c r="AF150" s="101">
        <v>0.47916666666666669</v>
      </c>
      <c r="AG150" s="6" t="s">
        <v>22</v>
      </c>
      <c r="AH150" s="6" t="s">
        <v>242</v>
      </c>
      <c r="AI150" s="6">
        <v>0</v>
      </c>
      <c r="AJ150" s="6" t="s">
        <v>417</v>
      </c>
      <c r="AK150" s="6" t="s">
        <v>418</v>
      </c>
      <c r="AL150" s="6" t="s">
        <v>419</v>
      </c>
      <c r="AM150" s="6">
        <v>0</v>
      </c>
      <c r="AN150" s="6">
        <v>0</v>
      </c>
      <c r="AO150" s="6">
        <v>1</v>
      </c>
      <c r="AP150" s="6">
        <v>1</v>
      </c>
      <c r="AQ150" s="6" t="s">
        <v>22</v>
      </c>
      <c r="AR150" s="6" t="s">
        <v>22</v>
      </c>
      <c r="AS150" s="6" t="s">
        <v>22</v>
      </c>
      <c r="AT150" s="6">
        <v>0</v>
      </c>
      <c r="AU150" s="6">
        <v>0</v>
      </c>
      <c r="AV150" s="6">
        <v>0</v>
      </c>
      <c r="AW150" s="6">
        <v>0</v>
      </c>
      <c r="AX150" s="6">
        <v>1</v>
      </c>
      <c r="AY150" s="6">
        <v>1</v>
      </c>
      <c r="AZ150" s="6">
        <v>1</v>
      </c>
      <c r="BA150" s="6">
        <v>1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 t="s">
        <v>956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1</v>
      </c>
      <c r="BR150" s="6">
        <v>0</v>
      </c>
      <c r="BS150" s="6">
        <v>1</v>
      </c>
      <c r="BT150" s="6">
        <v>0</v>
      </c>
      <c r="BU150" s="6">
        <v>0</v>
      </c>
      <c r="BV150" s="6">
        <v>0</v>
      </c>
      <c r="BW150" s="6" t="s">
        <v>692</v>
      </c>
      <c r="BX150" s="6">
        <v>0</v>
      </c>
      <c r="BY150" s="6">
        <v>0</v>
      </c>
      <c r="BZ150" s="6">
        <v>0</v>
      </c>
      <c r="CA150" s="6">
        <v>1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1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 t="s">
        <v>957</v>
      </c>
      <c r="DB150" s="6" t="s">
        <v>218</v>
      </c>
      <c r="DC150" s="6" t="s">
        <v>290</v>
      </c>
      <c r="DD150" s="6">
        <v>35</v>
      </c>
      <c r="DE150" s="6" t="s">
        <v>220</v>
      </c>
      <c r="DF150" s="6" t="s">
        <v>808</v>
      </c>
      <c r="DG150" s="6" t="s">
        <v>222</v>
      </c>
      <c r="DH150" s="6" t="s">
        <v>22</v>
      </c>
      <c r="DI150" s="6" t="s">
        <v>708</v>
      </c>
      <c r="DJ150" s="6">
        <v>10</v>
      </c>
      <c r="DK150" s="6">
        <v>40</v>
      </c>
      <c r="DL150" s="6">
        <v>1</v>
      </c>
      <c r="DM150" s="6">
        <v>1</v>
      </c>
      <c r="DN150" s="6">
        <v>1</v>
      </c>
      <c r="DO150" s="6">
        <v>1</v>
      </c>
      <c r="DP150" s="6">
        <v>1</v>
      </c>
      <c r="DQ150" s="6">
        <v>1</v>
      </c>
      <c r="DR150" s="6">
        <v>1</v>
      </c>
      <c r="DS150" s="6">
        <v>1</v>
      </c>
      <c r="DT150" s="6">
        <v>1</v>
      </c>
      <c r="DU150" s="6">
        <v>1</v>
      </c>
      <c r="DV150" s="6">
        <v>1</v>
      </c>
      <c r="DW150" s="6">
        <v>1</v>
      </c>
      <c r="DX150" s="6">
        <v>1</v>
      </c>
      <c r="DY150" s="6">
        <v>0</v>
      </c>
      <c r="DZ150" s="6">
        <v>0</v>
      </c>
      <c r="EA150" s="6">
        <v>0</v>
      </c>
      <c r="EB150" s="6">
        <v>0</v>
      </c>
      <c r="EC150" s="6">
        <v>1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 t="s">
        <v>223</v>
      </c>
      <c r="EK150" s="6" t="s">
        <v>222</v>
      </c>
      <c r="EL150" s="6" t="s">
        <v>22</v>
      </c>
      <c r="EM150" s="6" t="s">
        <v>22</v>
      </c>
      <c r="EN150" s="6" t="s">
        <v>22</v>
      </c>
      <c r="EO150" s="6" t="s">
        <v>22</v>
      </c>
      <c r="EP150" s="6" t="s">
        <v>22</v>
      </c>
      <c r="EQ150" s="6" t="s">
        <v>22</v>
      </c>
      <c r="ER150" s="6" t="s">
        <v>22</v>
      </c>
      <c r="ES150" s="6" t="s">
        <v>22</v>
      </c>
      <c r="ET150" s="6" t="s">
        <v>22</v>
      </c>
      <c r="EU150" s="6" t="s">
        <v>22</v>
      </c>
      <c r="EV150" s="6" t="s">
        <v>22</v>
      </c>
      <c r="EW150" s="6" t="s">
        <v>22</v>
      </c>
      <c r="EX150" s="6" t="s">
        <v>22</v>
      </c>
      <c r="EY150" s="6" t="s">
        <v>22</v>
      </c>
      <c r="EZ150" s="6" t="s">
        <v>22</v>
      </c>
      <c r="FA150" s="6" t="s">
        <v>22</v>
      </c>
      <c r="FB150" s="6" t="s">
        <v>22</v>
      </c>
      <c r="FC150" s="6" t="s">
        <v>22</v>
      </c>
      <c r="FD150" s="6" t="s">
        <v>223</v>
      </c>
      <c r="FE150" s="6" t="s">
        <v>246</v>
      </c>
      <c r="FF150" s="6">
        <v>115</v>
      </c>
      <c r="FG150" s="6">
        <v>5.45</v>
      </c>
      <c r="FH150" s="6" t="s">
        <v>256</v>
      </c>
      <c r="FI150" s="6" t="s">
        <v>22</v>
      </c>
      <c r="FJ150" s="6" t="s">
        <v>732</v>
      </c>
      <c r="FK150" s="6">
        <v>1</v>
      </c>
      <c r="FL150" s="6">
        <v>1</v>
      </c>
      <c r="FM150" s="6">
        <v>1</v>
      </c>
      <c r="FN150" s="6">
        <v>0</v>
      </c>
      <c r="FO150" s="6">
        <v>0</v>
      </c>
      <c r="FP150" s="6">
        <v>0</v>
      </c>
      <c r="FQ150" s="6" t="s">
        <v>223</v>
      </c>
      <c r="FR150" s="6">
        <v>0</v>
      </c>
      <c r="FS150" s="6">
        <v>5</v>
      </c>
      <c r="FT150" s="6">
        <v>0</v>
      </c>
      <c r="FU150" s="6">
        <v>0</v>
      </c>
      <c r="FV150" s="6" t="s">
        <v>223</v>
      </c>
      <c r="FW150" s="6" t="s">
        <v>223</v>
      </c>
      <c r="FX150" s="6" t="s">
        <v>269</v>
      </c>
      <c r="FY150" s="6" t="s">
        <v>22</v>
      </c>
      <c r="FZ150" s="6" t="s">
        <v>22</v>
      </c>
      <c r="GA150" s="6" t="s">
        <v>22</v>
      </c>
      <c r="GB150" s="6" t="s">
        <v>22</v>
      </c>
      <c r="GC150" s="6" t="s">
        <v>224</v>
      </c>
      <c r="GD150" s="6" t="s">
        <v>842</v>
      </c>
      <c r="GE150" s="6" t="s">
        <v>22</v>
      </c>
      <c r="GF150" s="6" t="s">
        <v>22</v>
      </c>
      <c r="GG150" s="6" t="s">
        <v>300</v>
      </c>
      <c r="GH150" s="6" t="s">
        <v>22</v>
      </c>
      <c r="GI150" s="6" t="s">
        <v>22</v>
      </c>
      <c r="GJ150" s="6" t="s">
        <v>22</v>
      </c>
      <c r="GK150" s="6" t="s">
        <v>374</v>
      </c>
      <c r="GL150" s="6" t="s">
        <v>958</v>
      </c>
      <c r="GM150" s="6" t="s">
        <v>222</v>
      </c>
      <c r="GN150" s="6" t="s">
        <v>22</v>
      </c>
      <c r="GO150" s="6" t="s">
        <v>22</v>
      </c>
      <c r="GP150" s="6" t="s">
        <v>228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1</v>
      </c>
      <c r="GW150" s="6">
        <v>0</v>
      </c>
      <c r="GX150" s="103" t="s">
        <v>270</v>
      </c>
    </row>
    <row r="151" spans="1:206">
      <c r="A151" s="102" t="s">
        <v>207</v>
      </c>
      <c r="B151" s="6">
        <v>150</v>
      </c>
      <c r="C151" s="6" t="s">
        <v>3869</v>
      </c>
      <c r="D151" s="6" t="s">
        <v>959</v>
      </c>
      <c r="E151" s="100">
        <v>44320</v>
      </c>
      <c r="F151" s="6" t="s">
        <v>3891</v>
      </c>
      <c r="G151" s="6">
        <v>0</v>
      </c>
      <c r="H151" s="6" t="s">
        <v>22</v>
      </c>
      <c r="I151" s="6" t="s">
        <v>22</v>
      </c>
      <c r="J151" s="6" t="s">
        <v>22</v>
      </c>
      <c r="K151" s="6" t="s">
        <v>22</v>
      </c>
      <c r="L151" s="6" t="s">
        <v>22</v>
      </c>
      <c r="M151" s="6" t="s">
        <v>22</v>
      </c>
      <c r="N151" s="6" t="s">
        <v>960</v>
      </c>
      <c r="O151" s="7">
        <v>42</v>
      </c>
      <c r="P151" s="6">
        <v>45.036999999999999</v>
      </c>
      <c r="Q151" s="6">
        <f t="shared" si="4"/>
        <v>42.750616666666666</v>
      </c>
      <c r="R151" s="6" t="s">
        <v>22</v>
      </c>
      <c r="S151" s="6" t="s">
        <v>961</v>
      </c>
      <c r="T151" s="6">
        <v>9</v>
      </c>
      <c r="U151" s="6">
        <v>27.972999999999999</v>
      </c>
      <c r="V151" s="6">
        <f t="shared" si="5"/>
        <v>9.4662166666666661</v>
      </c>
      <c r="W151" s="6" t="s">
        <v>39</v>
      </c>
      <c r="X151" s="6" t="s">
        <v>22</v>
      </c>
      <c r="Y151" s="6">
        <v>2</v>
      </c>
      <c r="Z151" s="101">
        <v>0.33333333333333331</v>
      </c>
      <c r="AA151" s="101">
        <v>0.3840277777777778</v>
      </c>
      <c r="AB151" s="101">
        <v>0.5</v>
      </c>
      <c r="AC151" s="101">
        <f>(Tableau2[[#This Row],[heure_enq]]-Tableau2[[#This Row],[h_debut]])</f>
        <v>5.0694444444444486E-2</v>
      </c>
      <c r="AD151" s="101">
        <f>Tableau2[[#This Row],[h_fin]]-Tableau2[[#This Row],[h_debut]]</f>
        <v>0.16666666666666669</v>
      </c>
      <c r="AE151" s="101">
        <v>0.36458333333333331</v>
      </c>
      <c r="AF151" s="101">
        <v>0.47569444444444442</v>
      </c>
      <c r="AG151" s="6" t="s">
        <v>22</v>
      </c>
      <c r="AH151" s="6" t="s">
        <v>234</v>
      </c>
      <c r="AI151" s="6">
        <v>0</v>
      </c>
      <c r="AJ151" s="6" t="s">
        <v>267</v>
      </c>
      <c r="AK151" s="6" t="s">
        <v>268</v>
      </c>
      <c r="AL151" s="6" t="s">
        <v>419</v>
      </c>
      <c r="AM151" s="6">
        <v>1</v>
      </c>
      <c r="AN151" s="6">
        <v>0</v>
      </c>
      <c r="AO151" s="6">
        <v>0</v>
      </c>
      <c r="AP151" s="6">
        <v>0</v>
      </c>
      <c r="AQ151" s="6" t="s">
        <v>22</v>
      </c>
      <c r="AR151" s="6" t="s">
        <v>22</v>
      </c>
      <c r="AS151" s="6" t="s">
        <v>22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1</v>
      </c>
      <c r="BA151" s="6">
        <v>1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 t="s">
        <v>235</v>
      </c>
      <c r="BK151" s="6">
        <v>0</v>
      </c>
      <c r="BL151" s="6">
        <v>1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 t="s">
        <v>217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 t="s">
        <v>404</v>
      </c>
      <c r="DB151" s="6" t="s">
        <v>218</v>
      </c>
      <c r="DC151" s="6" t="s">
        <v>219</v>
      </c>
      <c r="DD151" s="6">
        <v>45</v>
      </c>
      <c r="DE151" s="6" t="s">
        <v>220</v>
      </c>
      <c r="DF151" s="6" t="s">
        <v>962</v>
      </c>
      <c r="DG151" s="6" t="s">
        <v>222</v>
      </c>
      <c r="DH151" s="6" t="s">
        <v>22</v>
      </c>
      <c r="DI151" s="6">
        <v>30</v>
      </c>
      <c r="DJ151" s="6">
        <v>20</v>
      </c>
      <c r="DK151" s="6">
        <v>30</v>
      </c>
      <c r="DL151" s="6">
        <v>1</v>
      </c>
      <c r="DM151" s="6">
        <v>1</v>
      </c>
      <c r="DN151" s="6">
        <v>1</v>
      </c>
      <c r="DO151" s="6">
        <v>1</v>
      </c>
      <c r="DP151" s="6">
        <v>1</v>
      </c>
      <c r="DQ151" s="6">
        <v>1</v>
      </c>
      <c r="DR151" s="6">
        <v>0</v>
      </c>
      <c r="DS151" s="6">
        <v>0</v>
      </c>
      <c r="DT151" s="6">
        <v>0</v>
      </c>
      <c r="DU151" s="6">
        <v>1</v>
      </c>
      <c r="DV151" s="6">
        <v>1</v>
      </c>
      <c r="DW151" s="6">
        <v>1</v>
      </c>
      <c r="DX151" s="6">
        <v>1</v>
      </c>
      <c r="DY151" s="6">
        <v>0</v>
      </c>
      <c r="DZ151" s="6">
        <v>0</v>
      </c>
      <c r="EA151" s="6">
        <v>0</v>
      </c>
      <c r="EB151" s="6">
        <v>0</v>
      </c>
      <c r="EC151" s="6">
        <v>1</v>
      </c>
      <c r="ED151" s="6">
        <v>0</v>
      </c>
      <c r="EE151" s="6">
        <v>0</v>
      </c>
      <c r="EF151" s="6">
        <v>0</v>
      </c>
      <c r="EG151" s="6">
        <v>1</v>
      </c>
      <c r="EH151" s="6">
        <v>0</v>
      </c>
      <c r="EI151" s="6">
        <v>0</v>
      </c>
      <c r="EJ151" s="6" t="s">
        <v>222</v>
      </c>
      <c r="EK151" s="6" t="s">
        <v>222</v>
      </c>
      <c r="EL151" s="6" t="s">
        <v>22</v>
      </c>
      <c r="EM151" s="6" t="s">
        <v>22</v>
      </c>
      <c r="EN151" s="6" t="s">
        <v>22</v>
      </c>
      <c r="EO151" s="6" t="s">
        <v>22</v>
      </c>
      <c r="EP151" s="6" t="s">
        <v>22</v>
      </c>
      <c r="EQ151" s="6" t="s">
        <v>22</v>
      </c>
      <c r="ER151" s="6" t="s">
        <v>22</v>
      </c>
      <c r="ES151" s="6" t="s">
        <v>22</v>
      </c>
      <c r="ET151" s="6" t="s">
        <v>22</v>
      </c>
      <c r="EU151" s="6" t="s">
        <v>22</v>
      </c>
      <c r="EV151" s="6" t="s">
        <v>22</v>
      </c>
      <c r="EW151" s="6" t="s">
        <v>22</v>
      </c>
      <c r="EX151" s="6" t="s">
        <v>22</v>
      </c>
      <c r="EY151" s="6" t="s">
        <v>22</v>
      </c>
      <c r="EZ151" s="6" t="s">
        <v>22</v>
      </c>
      <c r="FA151" s="6" t="s">
        <v>22</v>
      </c>
      <c r="FB151" s="6" t="s">
        <v>22</v>
      </c>
      <c r="FC151" s="6" t="s">
        <v>22</v>
      </c>
      <c r="FD151" s="6" t="s">
        <v>222</v>
      </c>
      <c r="FE151" s="6" t="s">
        <v>22</v>
      </c>
      <c r="FF151" s="6" t="s">
        <v>22</v>
      </c>
      <c r="FG151" s="6" t="s">
        <v>22</v>
      </c>
      <c r="FH151" s="6" t="s">
        <v>22</v>
      </c>
      <c r="FI151" s="6" t="s">
        <v>22</v>
      </c>
      <c r="FJ151" s="6" t="s">
        <v>22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6" t="s">
        <v>22</v>
      </c>
      <c r="FR151" s="6">
        <v>2</v>
      </c>
      <c r="FS151" s="6">
        <v>0</v>
      </c>
      <c r="FT151" s="6">
        <v>0</v>
      </c>
      <c r="FU151" s="6">
        <v>0</v>
      </c>
      <c r="FV151" s="6" t="s">
        <v>222</v>
      </c>
      <c r="FW151" s="6" t="s">
        <v>223</v>
      </c>
      <c r="FX151" s="6" t="s">
        <v>269</v>
      </c>
      <c r="FY151" s="6" t="s">
        <v>22</v>
      </c>
      <c r="FZ151" s="6" t="s">
        <v>22</v>
      </c>
      <c r="GA151" s="6" t="s">
        <v>22</v>
      </c>
      <c r="GB151" s="6" t="s">
        <v>22</v>
      </c>
      <c r="GC151" s="6" t="s">
        <v>269</v>
      </c>
      <c r="GD151" s="6" t="s">
        <v>373</v>
      </c>
      <c r="GE151" s="6" t="s">
        <v>22</v>
      </c>
      <c r="GF151" s="6" t="s">
        <v>22</v>
      </c>
      <c r="GG151" s="6" t="s">
        <v>387</v>
      </c>
      <c r="GH151" s="6" t="s">
        <v>235</v>
      </c>
      <c r="GI151" s="6" t="s">
        <v>22</v>
      </c>
      <c r="GJ151" s="6" t="s">
        <v>22</v>
      </c>
      <c r="GK151" s="6" t="s">
        <v>22</v>
      </c>
      <c r="GL151" s="6" t="s">
        <v>22</v>
      </c>
      <c r="GM151" s="6" t="s">
        <v>222</v>
      </c>
      <c r="GN151" s="6" t="s">
        <v>22</v>
      </c>
      <c r="GO151" s="6" t="s">
        <v>22</v>
      </c>
      <c r="GP151" s="6" t="s">
        <v>261</v>
      </c>
      <c r="GQ151" s="6">
        <v>1</v>
      </c>
      <c r="GR151" s="6">
        <v>0</v>
      </c>
      <c r="GS151" s="6">
        <v>0</v>
      </c>
      <c r="GT151" s="6">
        <v>0</v>
      </c>
      <c r="GU151" s="6">
        <v>0</v>
      </c>
      <c r="GV151" s="6">
        <v>1</v>
      </c>
      <c r="GW151" s="6">
        <v>0</v>
      </c>
      <c r="GX151" s="103" t="s">
        <v>270</v>
      </c>
    </row>
    <row r="152" spans="1:206">
      <c r="A152" s="102" t="s">
        <v>207</v>
      </c>
      <c r="B152" s="6">
        <v>151</v>
      </c>
      <c r="C152" s="6" t="s">
        <v>3870</v>
      </c>
      <c r="D152" s="6" t="s">
        <v>963</v>
      </c>
      <c r="E152" s="100">
        <v>44342</v>
      </c>
      <c r="F152" s="6" t="s">
        <v>3891</v>
      </c>
      <c r="G152" s="6">
        <v>1</v>
      </c>
      <c r="H152" s="6" t="s">
        <v>22</v>
      </c>
      <c r="I152" s="6" t="s">
        <v>22</v>
      </c>
      <c r="J152" s="6" t="s">
        <v>22</v>
      </c>
      <c r="K152" s="6" t="s">
        <v>22</v>
      </c>
      <c r="L152" s="6" t="s">
        <v>22</v>
      </c>
      <c r="M152" s="6" t="s">
        <v>22</v>
      </c>
      <c r="N152" s="6" t="s">
        <v>964</v>
      </c>
      <c r="O152" s="7">
        <v>42</v>
      </c>
      <c r="P152" s="6">
        <v>53.250999999999998</v>
      </c>
      <c r="Q152" s="6">
        <f t="shared" si="4"/>
        <v>42.88751666666667</v>
      </c>
      <c r="R152" s="6" t="s">
        <v>22</v>
      </c>
      <c r="S152" s="6" t="s">
        <v>965</v>
      </c>
      <c r="T152" s="6">
        <v>9</v>
      </c>
      <c r="U152" s="6">
        <v>28.518999999999998</v>
      </c>
      <c r="V152" s="6">
        <f t="shared" si="5"/>
        <v>9.4753166666666662</v>
      </c>
      <c r="W152" s="6" t="s">
        <v>39</v>
      </c>
      <c r="X152" s="6" t="s">
        <v>22</v>
      </c>
      <c r="Y152" s="6">
        <v>1</v>
      </c>
      <c r="Z152" s="101">
        <v>0.25</v>
      </c>
      <c r="AA152" s="101">
        <v>0.32847222222222222</v>
      </c>
      <c r="AB152" s="101">
        <v>0.45833333333333331</v>
      </c>
      <c r="AC152" s="101">
        <f>(Tableau2[[#This Row],[heure_enq]]-Tableau2[[#This Row],[h_debut]])</f>
        <v>7.8472222222222221E-2</v>
      </c>
      <c r="AD152" s="101">
        <f>Tableau2[[#This Row],[h_fin]]-Tableau2[[#This Row],[h_debut]]</f>
        <v>0.20833333333333331</v>
      </c>
      <c r="AE152" s="101">
        <v>0.27083333333333331</v>
      </c>
      <c r="AF152" s="101">
        <v>0.39583333333333331</v>
      </c>
      <c r="AG152" s="6" t="s">
        <v>22</v>
      </c>
      <c r="AH152" s="6" t="s">
        <v>287</v>
      </c>
      <c r="AI152" s="6">
        <v>0</v>
      </c>
      <c r="AJ152" s="6" t="s">
        <v>274</v>
      </c>
      <c r="AK152" s="6" t="s">
        <v>275</v>
      </c>
      <c r="AL152" s="6" t="s">
        <v>419</v>
      </c>
      <c r="AM152" s="6">
        <v>1</v>
      </c>
      <c r="AN152" s="6">
        <v>0</v>
      </c>
      <c r="AO152" s="6">
        <v>1</v>
      </c>
      <c r="AP152" s="6">
        <v>0</v>
      </c>
      <c r="AQ152" s="6" t="s">
        <v>22</v>
      </c>
      <c r="AR152" s="6" t="s">
        <v>22</v>
      </c>
      <c r="AS152" s="6" t="s">
        <v>22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1</v>
      </c>
      <c r="AZ152" s="6">
        <v>1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 t="s">
        <v>235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1</v>
      </c>
      <c r="BU152" s="6">
        <v>0</v>
      </c>
      <c r="BV152" s="6" t="s">
        <v>2126</v>
      </c>
      <c r="BW152" s="6" t="s">
        <v>217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1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 t="s">
        <v>405</v>
      </c>
      <c r="DB152" s="6" t="s">
        <v>218</v>
      </c>
      <c r="DC152" s="6" t="s">
        <v>219</v>
      </c>
      <c r="DD152" s="6">
        <v>45</v>
      </c>
      <c r="DE152" s="6" t="s">
        <v>220</v>
      </c>
      <c r="DF152" s="6" t="s">
        <v>966</v>
      </c>
      <c r="DG152" s="6" t="s">
        <v>222</v>
      </c>
      <c r="DH152" s="6" t="s">
        <v>22</v>
      </c>
      <c r="DI152" s="6" t="s">
        <v>708</v>
      </c>
      <c r="DJ152" s="6" t="s">
        <v>708</v>
      </c>
      <c r="DK152" s="6">
        <v>30</v>
      </c>
      <c r="DL152" s="6">
        <v>1</v>
      </c>
      <c r="DM152" s="6">
        <v>1</v>
      </c>
      <c r="DN152" s="6">
        <v>1</v>
      </c>
      <c r="DO152" s="6">
        <v>1</v>
      </c>
      <c r="DP152" s="6">
        <v>1</v>
      </c>
      <c r="DQ152" s="6">
        <v>1</v>
      </c>
      <c r="DR152" s="6">
        <v>0</v>
      </c>
      <c r="DS152" s="6">
        <v>0</v>
      </c>
      <c r="DT152" s="6">
        <v>0</v>
      </c>
      <c r="DU152" s="6">
        <v>1</v>
      </c>
      <c r="DV152" s="6">
        <v>1</v>
      </c>
      <c r="DW152" s="6">
        <v>1</v>
      </c>
      <c r="DX152" s="6">
        <v>1</v>
      </c>
      <c r="DY152" s="6">
        <v>0</v>
      </c>
      <c r="DZ152" s="6">
        <v>0</v>
      </c>
      <c r="EA152" s="6">
        <v>0</v>
      </c>
      <c r="EB152" s="6">
        <v>1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 t="s">
        <v>222</v>
      </c>
      <c r="EK152" s="6" t="s">
        <v>222</v>
      </c>
      <c r="EL152" s="6" t="s">
        <v>22</v>
      </c>
      <c r="EM152" s="6" t="s">
        <v>22</v>
      </c>
      <c r="EN152" s="6" t="s">
        <v>22</v>
      </c>
      <c r="EO152" s="6" t="s">
        <v>22</v>
      </c>
      <c r="EP152" s="6" t="s">
        <v>22</v>
      </c>
      <c r="EQ152" s="6" t="s">
        <v>22</v>
      </c>
      <c r="ER152" s="6" t="s">
        <v>22</v>
      </c>
      <c r="ES152" s="6" t="s">
        <v>22</v>
      </c>
      <c r="ET152" s="6" t="s">
        <v>22</v>
      </c>
      <c r="EU152" s="6" t="s">
        <v>22</v>
      </c>
      <c r="EV152" s="6" t="s">
        <v>22</v>
      </c>
      <c r="EW152" s="6" t="s">
        <v>22</v>
      </c>
      <c r="EX152" s="6" t="s">
        <v>22</v>
      </c>
      <c r="EY152" s="6" t="s">
        <v>22</v>
      </c>
      <c r="EZ152" s="6" t="s">
        <v>22</v>
      </c>
      <c r="FA152" s="6" t="s">
        <v>22</v>
      </c>
      <c r="FB152" s="6" t="s">
        <v>22</v>
      </c>
      <c r="FC152" s="6" t="s">
        <v>22</v>
      </c>
      <c r="FD152" s="6" t="s">
        <v>222</v>
      </c>
      <c r="FE152" s="6" t="s">
        <v>22</v>
      </c>
      <c r="FF152" s="6" t="s">
        <v>22</v>
      </c>
      <c r="FG152" s="6" t="s">
        <v>22</v>
      </c>
      <c r="FH152" s="6" t="s">
        <v>22</v>
      </c>
      <c r="FI152" s="6" t="s">
        <v>22</v>
      </c>
      <c r="FJ152" s="6" t="s">
        <v>22</v>
      </c>
      <c r="FK152" s="6">
        <v>0</v>
      </c>
      <c r="FL152" s="6">
        <v>0</v>
      </c>
      <c r="FM152" s="6">
        <v>0</v>
      </c>
      <c r="FN152" s="6">
        <v>0</v>
      </c>
      <c r="FO152" s="6">
        <v>0</v>
      </c>
      <c r="FP152" s="6">
        <v>0</v>
      </c>
      <c r="FQ152" s="6" t="s">
        <v>22</v>
      </c>
      <c r="FR152" s="6">
        <v>2</v>
      </c>
      <c r="FS152" s="6">
        <v>0</v>
      </c>
      <c r="FT152" s="6">
        <v>0</v>
      </c>
      <c r="FU152" s="6">
        <v>0</v>
      </c>
      <c r="FV152" s="6" t="s">
        <v>223</v>
      </c>
      <c r="FW152" s="6" t="s">
        <v>223</v>
      </c>
      <c r="FX152" s="6" t="s">
        <v>269</v>
      </c>
      <c r="FY152" s="6" t="s">
        <v>22</v>
      </c>
      <c r="FZ152" s="6" t="s">
        <v>22</v>
      </c>
      <c r="GA152" s="6" t="s">
        <v>22</v>
      </c>
      <c r="GB152" s="6" t="s">
        <v>22</v>
      </c>
      <c r="GC152" s="6" t="s">
        <v>224</v>
      </c>
      <c r="GD152" s="6" t="s">
        <v>227</v>
      </c>
      <c r="GE152" s="6" t="s">
        <v>22</v>
      </c>
      <c r="GF152" s="6" t="s">
        <v>22</v>
      </c>
      <c r="GG152" s="6" t="s">
        <v>387</v>
      </c>
      <c r="GH152" s="6" t="s">
        <v>235</v>
      </c>
      <c r="GI152" s="6" t="s">
        <v>22</v>
      </c>
      <c r="GJ152" s="6" t="s">
        <v>22</v>
      </c>
      <c r="GK152" s="6" t="s">
        <v>22</v>
      </c>
      <c r="GL152" s="6" t="s">
        <v>22</v>
      </c>
      <c r="GM152" s="6" t="s">
        <v>222</v>
      </c>
      <c r="GN152" s="6" t="s">
        <v>22</v>
      </c>
      <c r="GO152" s="6" t="s">
        <v>22</v>
      </c>
      <c r="GP152" s="6" t="s">
        <v>228</v>
      </c>
      <c r="GQ152" s="6">
        <v>1</v>
      </c>
      <c r="GR152" s="6">
        <v>0</v>
      </c>
      <c r="GS152" s="6">
        <v>0</v>
      </c>
      <c r="GT152" s="6">
        <v>0</v>
      </c>
      <c r="GU152" s="6">
        <v>0</v>
      </c>
      <c r="GV152" s="6">
        <v>1</v>
      </c>
      <c r="GW152" s="6">
        <v>0</v>
      </c>
      <c r="GX152" s="103" t="s">
        <v>270</v>
      </c>
    </row>
    <row r="153" spans="1:206">
      <c r="A153" s="102" t="s">
        <v>207</v>
      </c>
      <c r="B153" s="6">
        <v>152</v>
      </c>
      <c r="C153" s="6" t="s">
        <v>3871</v>
      </c>
      <c r="D153" s="6" t="s">
        <v>3532</v>
      </c>
      <c r="E153" s="100">
        <v>44344</v>
      </c>
      <c r="F153" s="6" t="s">
        <v>3891</v>
      </c>
      <c r="G153" s="6">
        <v>0</v>
      </c>
      <c r="H153" s="6" t="s">
        <v>22</v>
      </c>
      <c r="I153" s="6" t="s">
        <v>22</v>
      </c>
      <c r="J153" s="6" t="s">
        <v>22</v>
      </c>
      <c r="K153" s="6" t="s">
        <v>22</v>
      </c>
      <c r="L153" s="6" t="s">
        <v>22</v>
      </c>
      <c r="M153" s="6" t="s">
        <v>22</v>
      </c>
      <c r="N153" s="6" t="s">
        <v>967</v>
      </c>
      <c r="O153" s="7">
        <v>42</v>
      </c>
      <c r="P153" s="6">
        <v>43.08</v>
      </c>
      <c r="Q153" s="6">
        <f t="shared" si="4"/>
        <v>42.718000000000004</v>
      </c>
      <c r="R153" s="6" t="s">
        <v>22</v>
      </c>
      <c r="S153" s="6" t="s">
        <v>968</v>
      </c>
      <c r="T153" s="6">
        <v>9</v>
      </c>
      <c r="U153" s="6">
        <v>28.32</v>
      </c>
      <c r="V153" s="6">
        <f t="shared" si="5"/>
        <v>9.4719999999999995</v>
      </c>
      <c r="W153" s="6" t="s">
        <v>41</v>
      </c>
      <c r="X153" s="6">
        <v>84</v>
      </c>
      <c r="Y153" s="6">
        <v>1</v>
      </c>
      <c r="Z153" s="101">
        <v>0.22916666666666666</v>
      </c>
      <c r="AA153" s="101">
        <v>0.41111111111111115</v>
      </c>
      <c r="AB153" s="101">
        <v>0.41666666666666669</v>
      </c>
      <c r="AC153" s="101">
        <f>(Tableau2[[#This Row],[heure_enq]]-Tableau2[[#This Row],[h_debut]])</f>
        <v>0.18194444444444449</v>
      </c>
      <c r="AD153" s="101">
        <f>Tableau2[[#This Row],[h_fin]]-Tableau2[[#This Row],[h_debut]]</f>
        <v>0.18750000000000003</v>
      </c>
      <c r="AE153" s="101">
        <v>0.3125</v>
      </c>
      <c r="AF153" s="101">
        <v>0.39583333333333331</v>
      </c>
      <c r="AG153" s="6" t="s">
        <v>22</v>
      </c>
      <c r="AH153" s="6" t="s">
        <v>242</v>
      </c>
      <c r="AI153" s="6">
        <v>0</v>
      </c>
      <c r="AJ153" s="6" t="s">
        <v>699</v>
      </c>
      <c r="AK153" s="6" t="s">
        <v>700</v>
      </c>
      <c r="AL153" s="6" t="s">
        <v>419</v>
      </c>
      <c r="AM153" s="6">
        <v>1</v>
      </c>
      <c r="AN153" s="6">
        <v>1</v>
      </c>
      <c r="AO153" s="6">
        <v>1</v>
      </c>
      <c r="AP153" s="6">
        <v>1</v>
      </c>
      <c r="AQ153" s="6" t="s">
        <v>22</v>
      </c>
      <c r="AR153" s="6" t="s">
        <v>22</v>
      </c>
      <c r="AS153" s="6" t="s">
        <v>22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1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 t="s">
        <v>745</v>
      </c>
      <c r="BK153" s="6">
        <v>0</v>
      </c>
      <c r="BL153" s="6">
        <v>0</v>
      </c>
      <c r="BM153" s="6">
        <v>0</v>
      </c>
      <c r="BN153" s="6">
        <v>1</v>
      </c>
      <c r="BO153" s="6">
        <v>0</v>
      </c>
      <c r="BP153" s="6">
        <v>0</v>
      </c>
      <c r="BQ153" s="6">
        <v>1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 t="s">
        <v>692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1</v>
      </c>
      <c r="CZ153" s="6">
        <v>0</v>
      </c>
      <c r="DA153" s="6" t="s">
        <v>745</v>
      </c>
      <c r="DB153" s="6" t="s">
        <v>218</v>
      </c>
      <c r="DC153" s="6" t="s">
        <v>290</v>
      </c>
      <c r="DD153" s="6">
        <v>35</v>
      </c>
      <c r="DE153" s="6" t="s">
        <v>220</v>
      </c>
      <c r="DF153" s="6" t="s">
        <v>966</v>
      </c>
      <c r="DG153" s="6" t="s">
        <v>222</v>
      </c>
      <c r="DH153" s="6" t="s">
        <v>22</v>
      </c>
      <c r="DI153" s="6">
        <v>6</v>
      </c>
      <c r="DJ153" s="6" t="s">
        <v>708</v>
      </c>
      <c r="DK153" s="6">
        <v>30</v>
      </c>
      <c r="DL153" s="6">
        <v>1</v>
      </c>
      <c r="DM153" s="6">
        <v>1</v>
      </c>
      <c r="DN153" s="6">
        <v>1</v>
      </c>
      <c r="DO153" s="6">
        <v>1</v>
      </c>
      <c r="DP153" s="6">
        <v>1</v>
      </c>
      <c r="DQ153" s="6">
        <v>0</v>
      </c>
      <c r="DR153" s="6">
        <v>0</v>
      </c>
      <c r="DS153" s="6">
        <v>0</v>
      </c>
      <c r="DT153" s="6">
        <v>0</v>
      </c>
      <c r="DU153" s="6">
        <v>1</v>
      </c>
      <c r="DV153" s="6">
        <v>1</v>
      </c>
      <c r="DW153" s="6">
        <v>1</v>
      </c>
      <c r="DX153" s="6">
        <v>0</v>
      </c>
      <c r="DY153" s="6">
        <v>0</v>
      </c>
      <c r="DZ153" s="6">
        <v>1</v>
      </c>
      <c r="EA153" s="6">
        <v>0</v>
      </c>
      <c r="EB153" s="6">
        <v>0</v>
      </c>
      <c r="EC153" s="6">
        <v>1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 t="s">
        <v>223</v>
      </c>
      <c r="EK153" s="6" t="s">
        <v>222</v>
      </c>
      <c r="EL153" s="6" t="s">
        <v>22</v>
      </c>
      <c r="EM153" s="6" t="s">
        <v>22</v>
      </c>
      <c r="EN153" s="6" t="s">
        <v>22</v>
      </c>
      <c r="EO153" s="6" t="s">
        <v>22</v>
      </c>
      <c r="EP153" s="6" t="s">
        <v>22</v>
      </c>
      <c r="EQ153" s="6" t="s">
        <v>22</v>
      </c>
      <c r="ER153" s="6" t="s">
        <v>22</v>
      </c>
      <c r="ES153" s="6" t="s">
        <v>22</v>
      </c>
      <c r="ET153" s="6" t="s">
        <v>22</v>
      </c>
      <c r="EU153" s="6" t="s">
        <v>22</v>
      </c>
      <c r="EV153" s="6" t="s">
        <v>22</v>
      </c>
      <c r="EW153" s="6" t="s">
        <v>22</v>
      </c>
      <c r="EX153" s="6" t="s">
        <v>22</v>
      </c>
      <c r="EY153" s="6" t="s">
        <v>22</v>
      </c>
      <c r="EZ153" s="6" t="s">
        <v>22</v>
      </c>
      <c r="FA153" s="6" t="s">
        <v>22</v>
      </c>
      <c r="FB153" s="6" t="s">
        <v>22</v>
      </c>
      <c r="FC153" s="6" t="s">
        <v>22</v>
      </c>
      <c r="FD153" s="6" t="s">
        <v>223</v>
      </c>
      <c r="FE153" s="6" t="s">
        <v>255</v>
      </c>
      <c r="FF153" s="6">
        <v>60</v>
      </c>
      <c r="FG153" s="6">
        <v>5</v>
      </c>
      <c r="FH153" s="6" t="s">
        <v>247</v>
      </c>
      <c r="FI153" s="6" t="s">
        <v>699</v>
      </c>
      <c r="FJ153" s="6" t="s">
        <v>22</v>
      </c>
      <c r="FK153" s="6">
        <v>1</v>
      </c>
      <c r="FL153" s="6">
        <v>1</v>
      </c>
      <c r="FM153" s="6">
        <v>1</v>
      </c>
      <c r="FN153" s="6">
        <v>0</v>
      </c>
      <c r="FO153" s="6">
        <v>0</v>
      </c>
      <c r="FP153" s="6">
        <v>0</v>
      </c>
      <c r="FQ153" s="6" t="s">
        <v>222</v>
      </c>
      <c r="FR153" s="6">
        <v>0</v>
      </c>
      <c r="FS153" s="6">
        <v>3</v>
      </c>
      <c r="FT153" s="6">
        <v>0</v>
      </c>
      <c r="FU153" s="6">
        <v>0</v>
      </c>
      <c r="FV153" s="6" t="s">
        <v>223</v>
      </c>
      <c r="FW153" s="6" t="s">
        <v>223</v>
      </c>
      <c r="FX153" s="6" t="s">
        <v>258</v>
      </c>
      <c r="FY153" s="6" t="s">
        <v>22</v>
      </c>
      <c r="FZ153" s="6" t="s">
        <v>22</v>
      </c>
      <c r="GA153" s="6" t="s">
        <v>22</v>
      </c>
      <c r="GB153" s="6" t="s">
        <v>22</v>
      </c>
      <c r="GC153" s="6" t="s">
        <v>269</v>
      </c>
      <c r="GD153" s="6" t="s">
        <v>842</v>
      </c>
      <c r="GE153" s="6" t="s">
        <v>22</v>
      </c>
      <c r="GF153" s="6" t="s">
        <v>22</v>
      </c>
      <c r="GG153" s="6" t="s">
        <v>300</v>
      </c>
      <c r="GH153" s="6" t="s">
        <v>22</v>
      </c>
      <c r="GI153" s="6" t="s">
        <v>22</v>
      </c>
      <c r="GJ153" s="6" t="s">
        <v>22</v>
      </c>
      <c r="GK153" s="6" t="s">
        <v>374</v>
      </c>
      <c r="GL153" s="6" t="s">
        <v>3712</v>
      </c>
      <c r="GM153" s="6" t="s">
        <v>222</v>
      </c>
      <c r="GN153" s="6" t="s">
        <v>22</v>
      </c>
      <c r="GO153" s="6" t="s">
        <v>22</v>
      </c>
      <c r="GP153" s="6" t="s">
        <v>228</v>
      </c>
      <c r="GQ153" s="6">
        <v>0</v>
      </c>
      <c r="GR153" s="6">
        <v>0</v>
      </c>
      <c r="GS153" s="6">
        <v>1</v>
      </c>
      <c r="GT153" s="6">
        <v>0</v>
      </c>
      <c r="GU153" s="6">
        <v>0</v>
      </c>
      <c r="GV153" s="6">
        <v>1</v>
      </c>
      <c r="GW153" s="6">
        <v>0</v>
      </c>
      <c r="GX153" s="103" t="s">
        <v>270</v>
      </c>
    </row>
    <row r="154" spans="1:206">
      <c r="A154" s="102" t="s">
        <v>207</v>
      </c>
      <c r="B154" s="6">
        <v>153</v>
      </c>
      <c r="C154" s="6" t="s">
        <v>3872</v>
      </c>
      <c r="D154" s="6" t="s">
        <v>3533</v>
      </c>
      <c r="E154" s="100">
        <v>44393</v>
      </c>
      <c r="F154" s="6" t="s">
        <v>3891</v>
      </c>
      <c r="G154" s="6">
        <v>0</v>
      </c>
      <c r="H154" s="6" t="s">
        <v>22</v>
      </c>
      <c r="I154" s="6" t="s">
        <v>22</v>
      </c>
      <c r="J154" s="6" t="s">
        <v>22</v>
      </c>
      <c r="K154" s="6" t="s">
        <v>22</v>
      </c>
      <c r="L154" s="6" t="s">
        <v>22</v>
      </c>
      <c r="M154" s="6" t="s">
        <v>22</v>
      </c>
      <c r="N154" s="6" t="s">
        <v>376</v>
      </c>
      <c r="O154" s="7">
        <v>42</v>
      </c>
      <c r="P154" s="6">
        <v>50.47</v>
      </c>
      <c r="Q154" s="6">
        <f t="shared" si="4"/>
        <v>42.841166666666666</v>
      </c>
      <c r="R154" s="6" t="s">
        <v>22</v>
      </c>
      <c r="S154" s="6" t="s">
        <v>377</v>
      </c>
      <c r="T154" s="6">
        <v>9</v>
      </c>
      <c r="U154" s="6">
        <v>29.04</v>
      </c>
      <c r="V154" s="6">
        <f t="shared" si="5"/>
        <v>9.484</v>
      </c>
      <c r="W154" s="6" t="s">
        <v>39</v>
      </c>
      <c r="X154" s="6" t="s">
        <v>22</v>
      </c>
      <c r="Y154" s="6">
        <v>1</v>
      </c>
      <c r="Z154" s="101">
        <v>0.70833333333333337</v>
      </c>
      <c r="AA154" s="101">
        <v>0.73958333333333337</v>
      </c>
      <c r="AB154" s="101">
        <v>0.79166666666666663</v>
      </c>
      <c r="AC154" s="101">
        <f>(Tableau2[[#This Row],[heure_enq]]-Tableau2[[#This Row],[h_debut]])</f>
        <v>3.125E-2</v>
      </c>
      <c r="AD154" s="101">
        <f>Tableau2[[#This Row],[h_fin]]-Tableau2[[#This Row],[h_debut]]</f>
        <v>8.3333333333333259E-2</v>
      </c>
      <c r="AE154" s="101">
        <v>0.70833333333333337</v>
      </c>
      <c r="AF154" s="101">
        <v>0.8125</v>
      </c>
      <c r="AG154" s="6" t="s">
        <v>22</v>
      </c>
      <c r="AH154" s="6" t="s">
        <v>234</v>
      </c>
      <c r="AI154" s="6">
        <v>0</v>
      </c>
      <c r="AJ154" s="6" t="s">
        <v>378</v>
      </c>
      <c r="AK154" s="6" t="s">
        <v>379</v>
      </c>
      <c r="AL154" s="6" t="s">
        <v>216</v>
      </c>
      <c r="AM154" s="6">
        <v>1</v>
      </c>
      <c r="AN154" s="6">
        <v>0</v>
      </c>
      <c r="AO154" s="6">
        <v>0</v>
      </c>
      <c r="AP154" s="6">
        <v>0</v>
      </c>
      <c r="AQ154" s="6" t="s">
        <v>22</v>
      </c>
      <c r="AR154" s="6" t="s">
        <v>22</v>
      </c>
      <c r="AS154" s="6" t="s">
        <v>22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1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 t="s">
        <v>235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 t="s">
        <v>217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0</v>
      </c>
      <c r="CN154" s="6">
        <v>1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 t="s">
        <v>22</v>
      </c>
      <c r="DB154" s="6" t="s">
        <v>218</v>
      </c>
      <c r="DC154" s="6" t="s">
        <v>219</v>
      </c>
      <c r="DD154" s="6">
        <v>45</v>
      </c>
      <c r="DE154" s="6" t="s">
        <v>220</v>
      </c>
      <c r="DF154" s="6" t="s">
        <v>380</v>
      </c>
      <c r="DG154" s="6" t="s">
        <v>222</v>
      </c>
      <c r="DH154" s="6" t="s">
        <v>22</v>
      </c>
      <c r="DI154" s="6">
        <v>40</v>
      </c>
      <c r="DJ154" s="6" t="s">
        <v>381</v>
      </c>
      <c r="DK154" s="6">
        <v>5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1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1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1</v>
      </c>
      <c r="EF154" s="6">
        <v>0</v>
      </c>
      <c r="EG154" s="6">
        <v>0</v>
      </c>
      <c r="EH154" s="6">
        <v>0</v>
      </c>
      <c r="EI154" s="6">
        <v>0</v>
      </c>
      <c r="EJ154" s="6" t="s">
        <v>222</v>
      </c>
      <c r="EK154" s="6" t="s">
        <v>222</v>
      </c>
      <c r="EL154" s="6" t="s">
        <v>22</v>
      </c>
      <c r="EM154" s="6" t="s">
        <v>22</v>
      </c>
      <c r="EN154" s="6" t="s">
        <v>22</v>
      </c>
      <c r="EO154" s="6" t="s">
        <v>22</v>
      </c>
      <c r="EP154" s="6" t="s">
        <v>22</v>
      </c>
      <c r="EQ154" s="6" t="s">
        <v>22</v>
      </c>
      <c r="ER154" s="6" t="s">
        <v>22</v>
      </c>
      <c r="ES154" s="6" t="s">
        <v>22</v>
      </c>
      <c r="ET154" s="6" t="s">
        <v>22</v>
      </c>
      <c r="EU154" s="6" t="s">
        <v>22</v>
      </c>
      <c r="EV154" s="6" t="s">
        <v>22</v>
      </c>
      <c r="EW154" s="6" t="s">
        <v>22</v>
      </c>
      <c r="EX154" s="6" t="s">
        <v>22</v>
      </c>
      <c r="EY154" s="6" t="s">
        <v>22</v>
      </c>
      <c r="EZ154" s="6" t="s">
        <v>22</v>
      </c>
      <c r="FA154" s="6" t="s">
        <v>22</v>
      </c>
      <c r="FB154" s="6" t="s">
        <v>22</v>
      </c>
      <c r="FC154" s="6" t="s">
        <v>22</v>
      </c>
      <c r="FD154" s="6" t="s">
        <v>222</v>
      </c>
      <c r="FE154" s="6" t="s">
        <v>22</v>
      </c>
      <c r="FF154" s="6" t="s">
        <v>22</v>
      </c>
      <c r="FG154" s="6" t="s">
        <v>22</v>
      </c>
      <c r="FH154" s="6" t="s">
        <v>22</v>
      </c>
      <c r="FI154" s="6" t="s">
        <v>22</v>
      </c>
      <c r="FJ154" s="6" t="s">
        <v>22</v>
      </c>
      <c r="FK154" s="6">
        <v>0</v>
      </c>
      <c r="FL154" s="6">
        <v>0</v>
      </c>
      <c r="FM154" s="6">
        <v>0</v>
      </c>
      <c r="FN154" s="6">
        <v>0</v>
      </c>
      <c r="FO154" s="6">
        <v>0</v>
      </c>
      <c r="FP154" s="6">
        <v>0</v>
      </c>
      <c r="FQ154" s="6" t="s">
        <v>22</v>
      </c>
      <c r="FR154" s="6">
        <v>1</v>
      </c>
      <c r="FS154" s="6">
        <v>0</v>
      </c>
      <c r="FT154" s="6">
        <v>0</v>
      </c>
      <c r="FU154" s="6">
        <v>0</v>
      </c>
      <c r="FV154" s="6" t="s">
        <v>223</v>
      </c>
      <c r="FW154" s="6" t="s">
        <v>222</v>
      </c>
      <c r="FX154" s="6" t="s">
        <v>224</v>
      </c>
      <c r="FY154" s="6" t="s">
        <v>22</v>
      </c>
      <c r="FZ154" s="6" t="s">
        <v>22</v>
      </c>
      <c r="GA154" s="6" t="s">
        <v>22</v>
      </c>
      <c r="GB154" s="6" t="s">
        <v>22</v>
      </c>
      <c r="GC154" s="6" t="s">
        <v>224</v>
      </c>
      <c r="GD154" s="6" t="s">
        <v>227</v>
      </c>
      <c r="GE154" s="6" t="s">
        <v>22</v>
      </c>
      <c r="GF154" s="6" t="s">
        <v>22</v>
      </c>
      <c r="GG154" s="6" t="s">
        <v>300</v>
      </c>
      <c r="GH154" s="6" t="s">
        <v>22</v>
      </c>
      <c r="GI154" s="6" t="s">
        <v>22</v>
      </c>
      <c r="GJ154" s="6" t="s">
        <v>22</v>
      </c>
      <c r="GK154" s="6" t="s">
        <v>22</v>
      </c>
      <c r="GL154" s="6" t="s">
        <v>22</v>
      </c>
      <c r="GM154" s="6" t="s">
        <v>222</v>
      </c>
      <c r="GN154" s="6" t="s">
        <v>22</v>
      </c>
      <c r="GO154" s="6" t="s">
        <v>22</v>
      </c>
      <c r="GP154" s="6" t="s">
        <v>228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1</v>
      </c>
      <c r="GW154" s="6">
        <v>0</v>
      </c>
      <c r="GX154" s="103" t="s">
        <v>270</v>
      </c>
    </row>
    <row r="155" spans="1:206">
      <c r="A155" s="102" t="s">
        <v>207</v>
      </c>
      <c r="B155" s="6">
        <v>154</v>
      </c>
      <c r="C155" s="6" t="s">
        <v>3873</v>
      </c>
      <c r="D155" s="6" t="s">
        <v>3534</v>
      </c>
      <c r="E155" s="100">
        <v>44396</v>
      </c>
      <c r="F155" s="6" t="s">
        <v>3891</v>
      </c>
      <c r="G155" s="6">
        <v>0</v>
      </c>
      <c r="H155" s="6" t="s">
        <v>22</v>
      </c>
      <c r="I155" s="6" t="s">
        <v>22</v>
      </c>
      <c r="J155" s="6" t="s">
        <v>22</v>
      </c>
      <c r="K155" s="6" t="s">
        <v>22</v>
      </c>
      <c r="L155" s="6" t="s">
        <v>22</v>
      </c>
      <c r="M155" s="6" t="s">
        <v>22</v>
      </c>
      <c r="N155" s="6" t="s">
        <v>969</v>
      </c>
      <c r="O155" s="7">
        <v>42</v>
      </c>
      <c r="P155" s="6">
        <v>40.75</v>
      </c>
      <c r="Q155" s="6">
        <f t="shared" si="4"/>
        <v>42.679166666666667</v>
      </c>
      <c r="R155" s="6" t="s">
        <v>22</v>
      </c>
      <c r="S155" s="6" t="s">
        <v>970</v>
      </c>
      <c r="T155" s="6">
        <v>9</v>
      </c>
      <c r="U155" s="6">
        <v>17.87</v>
      </c>
      <c r="V155" s="6">
        <f t="shared" si="5"/>
        <v>9.2978333333333332</v>
      </c>
      <c r="W155" s="6" t="s">
        <v>39</v>
      </c>
      <c r="X155" s="6" t="s">
        <v>22</v>
      </c>
      <c r="Y155" s="6">
        <v>2</v>
      </c>
      <c r="Z155" s="101">
        <v>0.2986111111111111</v>
      </c>
      <c r="AA155" s="101">
        <v>0.2986111111111111</v>
      </c>
      <c r="AB155" s="101">
        <v>0.39583333333333331</v>
      </c>
      <c r="AC155" s="101">
        <f>(Tableau2[[#This Row],[heure_enq]]-Tableau2[[#This Row],[h_debut]])</f>
        <v>0</v>
      </c>
      <c r="AD155" s="101">
        <f>Tableau2[[#This Row],[h_fin]]-Tableau2[[#This Row],[h_debut]]</f>
        <v>9.722222222222221E-2</v>
      </c>
      <c r="AE155" s="101">
        <v>0.27083333333333331</v>
      </c>
      <c r="AF155" s="101">
        <v>0.41666666666666669</v>
      </c>
      <c r="AG155" s="6" t="s">
        <v>22</v>
      </c>
      <c r="AH155" s="6" t="s">
        <v>287</v>
      </c>
      <c r="AI155" s="6">
        <v>0</v>
      </c>
      <c r="AJ155" s="6" t="s">
        <v>2634</v>
      </c>
      <c r="AK155" s="6" t="s">
        <v>215</v>
      </c>
      <c r="AL155" s="6" t="s">
        <v>419</v>
      </c>
      <c r="AM155" s="6">
        <v>1</v>
      </c>
      <c r="AN155" s="6">
        <v>0</v>
      </c>
      <c r="AO155" s="6">
        <v>0</v>
      </c>
      <c r="AP155" s="6">
        <v>0</v>
      </c>
      <c r="AQ155" s="6" t="s">
        <v>22</v>
      </c>
      <c r="AR155" s="6" t="s">
        <v>22</v>
      </c>
      <c r="AS155" s="6" t="s">
        <v>22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1</v>
      </c>
      <c r="BH155" s="6">
        <v>0</v>
      </c>
      <c r="BI155" s="6">
        <v>0</v>
      </c>
      <c r="BJ155" s="6" t="s">
        <v>235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1</v>
      </c>
      <c r="BS155" s="6">
        <v>0</v>
      </c>
      <c r="BT155" s="6">
        <v>0</v>
      </c>
      <c r="BU155" s="6">
        <v>0</v>
      </c>
      <c r="BV155" s="6">
        <v>0</v>
      </c>
      <c r="BW155" s="6" t="s">
        <v>217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1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 t="s">
        <v>22</v>
      </c>
      <c r="DB155" s="6" t="s">
        <v>218</v>
      </c>
      <c r="DC155" s="6" t="s">
        <v>243</v>
      </c>
      <c r="DD155" s="6">
        <v>50</v>
      </c>
      <c r="DE155" s="6" t="s">
        <v>244</v>
      </c>
      <c r="DF155" s="6" t="s">
        <v>244</v>
      </c>
      <c r="DG155" s="6" t="s">
        <v>222</v>
      </c>
      <c r="DH155" s="6" t="s">
        <v>22</v>
      </c>
      <c r="DI155" s="6" t="s">
        <v>708</v>
      </c>
      <c r="DJ155" s="6" t="s">
        <v>708</v>
      </c>
      <c r="DK155" s="6">
        <v>15</v>
      </c>
      <c r="DL155" s="6">
        <v>1</v>
      </c>
      <c r="DM155" s="6">
        <v>1</v>
      </c>
      <c r="DN155" s="6">
        <v>1</v>
      </c>
      <c r="DO155" s="6">
        <v>1</v>
      </c>
      <c r="DP155" s="6">
        <v>1</v>
      </c>
      <c r="DQ155" s="6">
        <v>1</v>
      </c>
      <c r="DR155" s="6">
        <v>1</v>
      </c>
      <c r="DS155" s="6">
        <v>1</v>
      </c>
      <c r="DT155" s="6">
        <v>1</v>
      </c>
      <c r="DU155" s="6">
        <v>1</v>
      </c>
      <c r="DV155" s="6">
        <v>1</v>
      </c>
      <c r="DW155" s="6">
        <v>1</v>
      </c>
      <c r="DX155" s="6">
        <v>1</v>
      </c>
      <c r="DY155" s="6">
        <v>0</v>
      </c>
      <c r="DZ155" s="6">
        <v>0</v>
      </c>
      <c r="EA155" s="6">
        <v>0</v>
      </c>
      <c r="EB155" s="6">
        <v>0</v>
      </c>
      <c r="EC155" s="6">
        <v>1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 t="s">
        <v>222</v>
      </c>
      <c r="EK155" s="6" t="s">
        <v>222</v>
      </c>
      <c r="EL155" s="6" t="s">
        <v>22</v>
      </c>
      <c r="EM155" s="6" t="s">
        <v>22</v>
      </c>
      <c r="EN155" s="6" t="s">
        <v>22</v>
      </c>
      <c r="EO155" s="6" t="s">
        <v>22</v>
      </c>
      <c r="EP155" s="6" t="s">
        <v>22</v>
      </c>
      <c r="EQ155" s="6" t="s">
        <v>22</v>
      </c>
      <c r="ER155" s="6" t="s">
        <v>22</v>
      </c>
      <c r="ES155" s="6" t="s">
        <v>22</v>
      </c>
      <c r="ET155" s="6" t="s">
        <v>22</v>
      </c>
      <c r="EU155" s="6" t="s">
        <v>22</v>
      </c>
      <c r="EV155" s="6" t="s">
        <v>22</v>
      </c>
      <c r="EW155" s="6" t="s">
        <v>22</v>
      </c>
      <c r="EX155" s="6" t="s">
        <v>22</v>
      </c>
      <c r="EY155" s="6" t="s">
        <v>22</v>
      </c>
      <c r="EZ155" s="6" t="s">
        <v>22</v>
      </c>
      <c r="FA155" s="6" t="s">
        <v>22</v>
      </c>
      <c r="FB155" s="6" t="s">
        <v>22</v>
      </c>
      <c r="FC155" s="6" t="s">
        <v>22</v>
      </c>
      <c r="FD155" s="6" t="s">
        <v>222</v>
      </c>
      <c r="FE155" s="6" t="s">
        <v>22</v>
      </c>
      <c r="FF155" s="6" t="s">
        <v>22</v>
      </c>
      <c r="FG155" s="6" t="s">
        <v>22</v>
      </c>
      <c r="FH155" s="6" t="s">
        <v>22</v>
      </c>
      <c r="FI155" s="6" t="s">
        <v>22</v>
      </c>
      <c r="FJ155" s="6" t="s">
        <v>22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6" t="s">
        <v>22</v>
      </c>
      <c r="FR155" s="6">
        <v>2</v>
      </c>
      <c r="FS155" s="6">
        <v>0</v>
      </c>
      <c r="FT155" s="6">
        <v>0</v>
      </c>
      <c r="FU155" s="6">
        <v>0</v>
      </c>
      <c r="FV155" s="6" t="s">
        <v>223</v>
      </c>
      <c r="FW155" s="6" t="s">
        <v>223</v>
      </c>
      <c r="FX155" s="6" t="s">
        <v>269</v>
      </c>
      <c r="FY155" s="6" t="s">
        <v>22</v>
      </c>
      <c r="FZ155" s="6" t="s">
        <v>22</v>
      </c>
      <c r="GA155" s="6" t="s">
        <v>22</v>
      </c>
      <c r="GB155" s="6" t="s">
        <v>22</v>
      </c>
      <c r="GC155" s="6" t="s">
        <v>269</v>
      </c>
      <c r="GD155" s="6" t="s">
        <v>259</v>
      </c>
      <c r="GE155" s="6" t="s">
        <v>22</v>
      </c>
      <c r="GF155" s="6" t="s">
        <v>22</v>
      </c>
      <c r="GG155" s="6" t="s">
        <v>387</v>
      </c>
      <c r="GH155" s="6" t="s">
        <v>235</v>
      </c>
      <c r="GI155" s="6" t="s">
        <v>22</v>
      </c>
      <c r="GJ155" s="6" t="s">
        <v>22</v>
      </c>
      <c r="GK155" s="6" t="s">
        <v>22</v>
      </c>
      <c r="GL155" s="6" t="s">
        <v>22</v>
      </c>
      <c r="GM155" s="6" t="s">
        <v>222</v>
      </c>
      <c r="GN155" s="6" t="s">
        <v>22</v>
      </c>
      <c r="GO155" s="6" t="s">
        <v>22</v>
      </c>
      <c r="GP155" s="6" t="s">
        <v>261</v>
      </c>
      <c r="GQ155" s="6">
        <v>0</v>
      </c>
      <c r="GR155" s="6">
        <v>0</v>
      </c>
      <c r="GS155" s="6">
        <v>1</v>
      </c>
      <c r="GT155" s="6">
        <v>0</v>
      </c>
      <c r="GU155" s="6">
        <v>0</v>
      </c>
      <c r="GV155" s="6">
        <v>0</v>
      </c>
      <c r="GW155" s="6">
        <v>0</v>
      </c>
      <c r="GX155" s="103" t="s">
        <v>777</v>
      </c>
    </row>
    <row r="156" spans="1:206">
      <c r="A156" s="102" t="s">
        <v>207</v>
      </c>
      <c r="B156" s="6">
        <v>155</v>
      </c>
      <c r="C156" s="6" t="s">
        <v>3873</v>
      </c>
      <c r="D156" s="6" t="s">
        <v>3566</v>
      </c>
      <c r="E156" s="100">
        <v>44396</v>
      </c>
      <c r="F156" s="6" t="s">
        <v>3891</v>
      </c>
      <c r="G156" s="6">
        <v>0</v>
      </c>
      <c r="H156" s="6" t="s">
        <v>22</v>
      </c>
      <c r="I156" s="6" t="s">
        <v>22</v>
      </c>
      <c r="J156" s="6" t="s">
        <v>22</v>
      </c>
      <c r="K156" s="6" t="s">
        <v>22</v>
      </c>
      <c r="L156" s="6" t="s">
        <v>22</v>
      </c>
      <c r="M156" s="6" t="s">
        <v>22</v>
      </c>
      <c r="N156" s="6" t="s">
        <v>971</v>
      </c>
      <c r="O156" s="7">
        <v>42</v>
      </c>
      <c r="P156" s="6">
        <v>40.79</v>
      </c>
      <c r="Q156" s="6">
        <f t="shared" si="4"/>
        <v>42.679833333333335</v>
      </c>
      <c r="R156" s="6" t="s">
        <v>22</v>
      </c>
      <c r="S156" s="6" t="s">
        <v>972</v>
      </c>
      <c r="T156" s="6">
        <v>9</v>
      </c>
      <c r="U156" s="6">
        <v>17.86</v>
      </c>
      <c r="V156" s="6">
        <f t="shared" si="5"/>
        <v>9.2976666666666663</v>
      </c>
      <c r="W156" s="6" t="s">
        <v>39</v>
      </c>
      <c r="X156" s="6" t="s">
        <v>22</v>
      </c>
      <c r="Y156" s="6">
        <v>1</v>
      </c>
      <c r="Z156" s="101">
        <v>0.25</v>
      </c>
      <c r="AA156" s="101">
        <v>0.30208333333333331</v>
      </c>
      <c r="AB156" s="101">
        <v>0.375</v>
      </c>
      <c r="AC156" s="101">
        <f>(Tableau2[[#This Row],[heure_enq]]-Tableau2[[#This Row],[h_debut]])</f>
        <v>5.2083333333333315E-2</v>
      </c>
      <c r="AD156" s="101">
        <f>Tableau2[[#This Row],[h_fin]]-Tableau2[[#This Row],[h_debut]]</f>
        <v>0.125</v>
      </c>
      <c r="AE156" s="101">
        <v>0.27083333333333331</v>
      </c>
      <c r="AF156" s="101">
        <v>0.41666666666666669</v>
      </c>
      <c r="AG156" s="6" t="s">
        <v>22</v>
      </c>
      <c r="AH156" s="6" t="s">
        <v>287</v>
      </c>
      <c r="AI156" s="6">
        <v>0</v>
      </c>
      <c r="AJ156" s="6" t="s">
        <v>297</v>
      </c>
      <c r="AK156" s="6" t="s">
        <v>298</v>
      </c>
      <c r="AL156" s="6" t="s">
        <v>419</v>
      </c>
      <c r="AM156" s="6">
        <v>1</v>
      </c>
      <c r="AN156" s="6">
        <v>0</v>
      </c>
      <c r="AO156" s="6">
        <v>1</v>
      </c>
      <c r="AP156" s="6">
        <v>0</v>
      </c>
      <c r="AQ156" s="6" t="s">
        <v>22</v>
      </c>
      <c r="AR156" s="6" t="s">
        <v>22</v>
      </c>
      <c r="AS156" s="6" t="s">
        <v>22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1</v>
      </c>
      <c r="BH156" s="6">
        <v>0</v>
      </c>
      <c r="BI156" s="6">
        <v>0</v>
      </c>
      <c r="BJ156" s="6" t="s">
        <v>235</v>
      </c>
      <c r="BK156" s="6">
        <v>0</v>
      </c>
      <c r="BL156" s="6">
        <v>0</v>
      </c>
      <c r="BM156" s="6">
        <v>0</v>
      </c>
      <c r="BN156" s="6">
        <v>1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 t="s">
        <v>217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1</v>
      </c>
      <c r="CL156" s="6">
        <v>0</v>
      </c>
      <c r="CM156" s="6">
        <v>0</v>
      </c>
      <c r="CN156" s="6">
        <v>0</v>
      </c>
      <c r="CO156" s="6">
        <v>1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 t="s">
        <v>22</v>
      </c>
      <c r="DB156" s="6" t="s">
        <v>218</v>
      </c>
      <c r="DC156" s="6" t="s">
        <v>290</v>
      </c>
      <c r="DD156" s="6">
        <v>35</v>
      </c>
      <c r="DE156" s="6" t="s">
        <v>220</v>
      </c>
      <c r="DF156" s="6" t="s">
        <v>942</v>
      </c>
      <c r="DG156" s="6" t="s">
        <v>222</v>
      </c>
      <c r="DH156" s="6" t="s">
        <v>22</v>
      </c>
      <c r="DI156" s="6" t="s">
        <v>708</v>
      </c>
      <c r="DJ156" s="6" t="s">
        <v>708</v>
      </c>
      <c r="DK156" s="6">
        <v>30</v>
      </c>
      <c r="DL156" s="6">
        <v>0</v>
      </c>
      <c r="DM156" s="6">
        <v>0</v>
      </c>
      <c r="DN156" s="6">
        <v>0</v>
      </c>
      <c r="DO156" s="6">
        <v>1</v>
      </c>
      <c r="DP156" s="6">
        <v>1</v>
      </c>
      <c r="DQ156" s="6">
        <v>1</v>
      </c>
      <c r="DR156" s="6">
        <v>1</v>
      </c>
      <c r="DS156" s="6">
        <v>1</v>
      </c>
      <c r="DT156" s="6">
        <v>1</v>
      </c>
      <c r="DU156" s="6">
        <v>1</v>
      </c>
      <c r="DV156" s="6">
        <v>1</v>
      </c>
      <c r="DW156" s="6">
        <v>0</v>
      </c>
      <c r="DX156" s="6">
        <v>1</v>
      </c>
      <c r="DY156" s="6">
        <v>0</v>
      </c>
      <c r="DZ156" s="6">
        <v>0</v>
      </c>
      <c r="EA156" s="6">
        <v>0</v>
      </c>
      <c r="EB156" s="6">
        <v>0</v>
      </c>
      <c r="EC156" s="6">
        <v>1</v>
      </c>
      <c r="ED156" s="6">
        <v>0</v>
      </c>
      <c r="EE156" s="6">
        <v>0</v>
      </c>
      <c r="EF156" s="6">
        <v>1</v>
      </c>
      <c r="EG156" s="6">
        <v>0</v>
      </c>
      <c r="EH156" s="6">
        <v>0</v>
      </c>
      <c r="EI156" s="6">
        <v>0</v>
      </c>
      <c r="EJ156" s="6" t="s">
        <v>223</v>
      </c>
      <c r="EK156" s="6" t="s">
        <v>222</v>
      </c>
      <c r="EL156" s="6" t="s">
        <v>22</v>
      </c>
      <c r="EM156" s="6" t="s">
        <v>22</v>
      </c>
      <c r="EN156" s="6" t="s">
        <v>22</v>
      </c>
      <c r="EO156" s="6" t="s">
        <v>22</v>
      </c>
      <c r="EP156" s="6" t="s">
        <v>22</v>
      </c>
      <c r="EQ156" s="6" t="s">
        <v>22</v>
      </c>
      <c r="ER156" s="6" t="s">
        <v>22</v>
      </c>
      <c r="ES156" s="6" t="s">
        <v>22</v>
      </c>
      <c r="ET156" s="6" t="s">
        <v>22</v>
      </c>
      <c r="EU156" s="6" t="s">
        <v>22</v>
      </c>
      <c r="EV156" s="6" t="s">
        <v>22</v>
      </c>
      <c r="EW156" s="6" t="s">
        <v>22</v>
      </c>
      <c r="EX156" s="6" t="s">
        <v>22</v>
      </c>
      <c r="EY156" s="6" t="s">
        <v>22</v>
      </c>
      <c r="EZ156" s="6" t="s">
        <v>22</v>
      </c>
      <c r="FA156" s="6" t="s">
        <v>22</v>
      </c>
      <c r="FB156" s="6" t="s">
        <v>22</v>
      </c>
      <c r="FC156" s="6" t="s">
        <v>22</v>
      </c>
      <c r="FD156" s="6" t="s">
        <v>222</v>
      </c>
      <c r="FE156" s="6" t="s">
        <v>22</v>
      </c>
      <c r="FF156" s="6" t="s">
        <v>22</v>
      </c>
      <c r="FG156" s="6" t="s">
        <v>22</v>
      </c>
      <c r="FH156" s="6" t="s">
        <v>22</v>
      </c>
      <c r="FI156" s="6" t="s">
        <v>22</v>
      </c>
      <c r="FJ156" s="6" t="s">
        <v>22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0</v>
      </c>
      <c r="FQ156" s="6" t="s">
        <v>22</v>
      </c>
      <c r="FR156" s="6">
        <v>3</v>
      </c>
      <c r="FS156" s="6">
        <v>0</v>
      </c>
      <c r="FT156" s="6">
        <v>0</v>
      </c>
      <c r="FU156" s="6">
        <v>0</v>
      </c>
      <c r="FV156" s="6" t="s">
        <v>223</v>
      </c>
      <c r="FW156" s="6" t="s">
        <v>223</v>
      </c>
      <c r="FX156" s="6" t="s">
        <v>258</v>
      </c>
      <c r="FY156" s="6" t="s">
        <v>22</v>
      </c>
      <c r="FZ156" s="6" t="s">
        <v>22</v>
      </c>
      <c r="GA156" s="6" t="s">
        <v>22</v>
      </c>
      <c r="GB156" s="6" t="s">
        <v>22</v>
      </c>
      <c r="GC156" s="6" t="s">
        <v>258</v>
      </c>
      <c r="GD156" s="6" t="s">
        <v>373</v>
      </c>
      <c r="GE156" s="6" t="s">
        <v>22</v>
      </c>
      <c r="GF156" s="6" t="s">
        <v>22</v>
      </c>
      <c r="GG156" s="6" t="s">
        <v>260</v>
      </c>
      <c r="GH156" s="6" t="s">
        <v>235</v>
      </c>
      <c r="GI156" s="6" t="s">
        <v>22</v>
      </c>
      <c r="GJ156" s="6" t="s">
        <v>22</v>
      </c>
      <c r="GK156" s="6" t="s">
        <v>22</v>
      </c>
      <c r="GL156" s="6" t="s">
        <v>22</v>
      </c>
      <c r="GM156" s="6" t="s">
        <v>222</v>
      </c>
      <c r="GN156" s="6" t="s">
        <v>22</v>
      </c>
      <c r="GO156" s="6" t="s">
        <v>22</v>
      </c>
      <c r="GP156" s="6" t="s">
        <v>261</v>
      </c>
      <c r="GQ156" s="6">
        <v>1</v>
      </c>
      <c r="GR156" s="6">
        <v>0</v>
      </c>
      <c r="GS156" s="6">
        <v>1</v>
      </c>
      <c r="GT156" s="6">
        <v>0</v>
      </c>
      <c r="GU156" s="6">
        <v>0</v>
      </c>
      <c r="GV156" s="6">
        <v>0</v>
      </c>
      <c r="GW156" s="6">
        <v>0</v>
      </c>
      <c r="GX156" s="103" t="s">
        <v>2083</v>
      </c>
    </row>
    <row r="157" spans="1:206">
      <c r="A157" s="102" t="s">
        <v>207</v>
      </c>
      <c r="B157" s="6">
        <v>156</v>
      </c>
      <c r="C157" s="6" t="s">
        <v>3874</v>
      </c>
      <c r="D157" s="6" t="s">
        <v>3535</v>
      </c>
      <c r="E157" s="100">
        <v>44397</v>
      </c>
      <c r="F157" s="6" t="s">
        <v>3891</v>
      </c>
      <c r="G157" s="6">
        <v>1</v>
      </c>
      <c r="H157" s="6" t="s">
        <v>22</v>
      </c>
      <c r="I157" s="6" t="s">
        <v>22</v>
      </c>
      <c r="J157" s="6" t="s">
        <v>22</v>
      </c>
      <c r="K157" s="6" t="s">
        <v>22</v>
      </c>
      <c r="L157" s="6" t="s">
        <v>22</v>
      </c>
      <c r="M157" s="6" t="s">
        <v>22</v>
      </c>
      <c r="N157" s="6" t="s">
        <v>973</v>
      </c>
      <c r="O157" s="7">
        <v>42</v>
      </c>
      <c r="P157" s="6">
        <v>53.21</v>
      </c>
      <c r="Q157" s="6">
        <f t="shared" si="4"/>
        <v>42.886833333333335</v>
      </c>
      <c r="R157" s="6" t="s">
        <v>22</v>
      </c>
      <c r="S157" s="6" t="s">
        <v>974</v>
      </c>
      <c r="T157" s="6">
        <v>9</v>
      </c>
      <c r="U157" s="6">
        <v>28.41</v>
      </c>
      <c r="V157" s="6">
        <f t="shared" si="5"/>
        <v>9.4734999999999996</v>
      </c>
      <c r="W157" s="6" t="s">
        <v>39</v>
      </c>
      <c r="X157" s="6" t="s">
        <v>22</v>
      </c>
      <c r="Y157" s="6">
        <v>1</v>
      </c>
      <c r="Z157" s="101">
        <v>0.3125</v>
      </c>
      <c r="AA157" s="101">
        <v>0.31944444444444448</v>
      </c>
      <c r="AB157" s="101">
        <v>0.39583333333333331</v>
      </c>
      <c r="AC157" s="101">
        <f>(Tableau2[[#This Row],[heure_enq]]-Tableau2[[#This Row],[h_debut]])</f>
        <v>6.9444444444444753E-3</v>
      </c>
      <c r="AD157" s="101">
        <f>Tableau2[[#This Row],[h_fin]]-Tableau2[[#This Row],[h_debut]]</f>
        <v>8.3333333333333315E-2</v>
      </c>
      <c r="AE157" s="101">
        <v>0.27083333333333331</v>
      </c>
      <c r="AF157" s="101">
        <v>0.39583333333333331</v>
      </c>
      <c r="AG157" s="6" t="s">
        <v>22</v>
      </c>
      <c r="AH157" s="6" t="s">
        <v>213</v>
      </c>
      <c r="AI157" s="6">
        <v>0</v>
      </c>
      <c r="AJ157" s="6" t="s">
        <v>274</v>
      </c>
      <c r="AK157" s="6" t="s">
        <v>275</v>
      </c>
      <c r="AL157" s="6" t="s">
        <v>419</v>
      </c>
      <c r="AM157" s="6">
        <v>1</v>
      </c>
      <c r="AN157" s="6">
        <v>0</v>
      </c>
      <c r="AO157" s="6">
        <v>0</v>
      </c>
      <c r="AP157" s="6">
        <v>0</v>
      </c>
      <c r="AQ157" s="6" t="s">
        <v>22</v>
      </c>
      <c r="AR157" s="6" t="s">
        <v>22</v>
      </c>
      <c r="AS157" s="6" t="s">
        <v>22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1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 t="s">
        <v>235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1</v>
      </c>
      <c r="BS157" s="6">
        <v>0</v>
      </c>
      <c r="BT157" s="6">
        <v>0</v>
      </c>
      <c r="BU157" s="6">
        <v>0</v>
      </c>
      <c r="BV157" s="6">
        <v>0</v>
      </c>
      <c r="BW157" s="6" t="s">
        <v>217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1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 t="s">
        <v>22</v>
      </c>
      <c r="DB157" s="6" t="s">
        <v>218</v>
      </c>
      <c r="DC157" s="6" t="s">
        <v>243</v>
      </c>
      <c r="DD157" s="6">
        <v>50</v>
      </c>
      <c r="DE157" s="6" t="s">
        <v>244</v>
      </c>
      <c r="DF157" s="6" t="s">
        <v>244</v>
      </c>
      <c r="DG157" s="6" t="s">
        <v>222</v>
      </c>
      <c r="DH157" s="6" t="s">
        <v>22</v>
      </c>
      <c r="DI157" s="6">
        <v>50</v>
      </c>
      <c r="DJ157" s="6">
        <v>5</v>
      </c>
      <c r="DK157" s="6">
        <v>15</v>
      </c>
      <c r="DL157" s="6">
        <v>0</v>
      </c>
      <c r="DM157" s="6">
        <v>0</v>
      </c>
      <c r="DN157" s="6">
        <v>0</v>
      </c>
      <c r="DO157" s="6">
        <v>0</v>
      </c>
      <c r="DP157" s="6">
        <v>1</v>
      </c>
      <c r="DQ157" s="6">
        <v>1</v>
      </c>
      <c r="DR157" s="6">
        <v>1</v>
      </c>
      <c r="DS157" s="6">
        <v>1</v>
      </c>
      <c r="DT157" s="6">
        <v>1</v>
      </c>
      <c r="DU157" s="6">
        <v>0</v>
      </c>
      <c r="DV157" s="6">
        <v>0</v>
      </c>
      <c r="DW157" s="6">
        <v>0</v>
      </c>
      <c r="DX157" s="6">
        <v>1</v>
      </c>
      <c r="DY157" s="6">
        <v>0</v>
      </c>
      <c r="DZ157" s="6">
        <v>0</v>
      </c>
      <c r="EA157" s="6">
        <v>0</v>
      </c>
      <c r="EB157" s="6">
        <v>0</v>
      </c>
      <c r="EC157" s="6">
        <v>1</v>
      </c>
      <c r="ED157" s="6">
        <v>0</v>
      </c>
      <c r="EE157" s="6">
        <v>0</v>
      </c>
      <c r="EF157" s="6">
        <v>0</v>
      </c>
      <c r="EG157" s="6">
        <v>0</v>
      </c>
      <c r="EH157" s="6">
        <v>0</v>
      </c>
      <c r="EI157" s="6">
        <v>0</v>
      </c>
      <c r="EJ157" s="6" t="s">
        <v>222</v>
      </c>
      <c r="EK157" s="6" t="s">
        <v>222</v>
      </c>
      <c r="EL157" s="6" t="s">
        <v>22</v>
      </c>
      <c r="EM157" s="6" t="s">
        <v>22</v>
      </c>
      <c r="EN157" s="6" t="s">
        <v>22</v>
      </c>
      <c r="EO157" s="6" t="s">
        <v>22</v>
      </c>
      <c r="EP157" s="6" t="s">
        <v>22</v>
      </c>
      <c r="EQ157" s="6" t="s">
        <v>22</v>
      </c>
      <c r="ER157" s="6" t="s">
        <v>22</v>
      </c>
      <c r="ES157" s="6" t="s">
        <v>22</v>
      </c>
      <c r="ET157" s="6" t="s">
        <v>22</v>
      </c>
      <c r="EU157" s="6" t="s">
        <v>22</v>
      </c>
      <c r="EV157" s="6" t="s">
        <v>22</v>
      </c>
      <c r="EW157" s="6" t="s">
        <v>22</v>
      </c>
      <c r="EX157" s="6" t="s">
        <v>22</v>
      </c>
      <c r="EY157" s="6" t="s">
        <v>22</v>
      </c>
      <c r="EZ157" s="6" t="s">
        <v>22</v>
      </c>
      <c r="FA157" s="6" t="s">
        <v>22</v>
      </c>
      <c r="FB157" s="6" t="s">
        <v>22</v>
      </c>
      <c r="FC157" s="6" t="s">
        <v>22</v>
      </c>
      <c r="FD157" s="6" t="s">
        <v>222</v>
      </c>
      <c r="FE157" s="6" t="s">
        <v>22</v>
      </c>
      <c r="FF157" s="6" t="s">
        <v>22</v>
      </c>
      <c r="FG157" s="6" t="s">
        <v>22</v>
      </c>
      <c r="FH157" s="6" t="s">
        <v>22</v>
      </c>
      <c r="FI157" s="6" t="s">
        <v>22</v>
      </c>
      <c r="FJ157" s="6" t="s">
        <v>22</v>
      </c>
      <c r="FK157" s="6">
        <v>0</v>
      </c>
      <c r="FL157" s="6">
        <v>0</v>
      </c>
      <c r="FM157" s="6">
        <v>0</v>
      </c>
      <c r="FN157" s="6">
        <v>0</v>
      </c>
      <c r="FO157" s="6">
        <v>0</v>
      </c>
      <c r="FP157" s="6">
        <v>0</v>
      </c>
      <c r="FQ157" s="6" t="s">
        <v>22</v>
      </c>
      <c r="FR157" s="6">
        <v>2</v>
      </c>
      <c r="FS157" s="6">
        <v>0</v>
      </c>
      <c r="FT157" s="6">
        <v>0</v>
      </c>
      <c r="FU157" s="6">
        <v>0</v>
      </c>
      <c r="FV157" s="6" t="s">
        <v>223</v>
      </c>
      <c r="FW157" s="6" t="s">
        <v>223</v>
      </c>
      <c r="FX157" s="6" t="s">
        <v>269</v>
      </c>
      <c r="FY157" s="6" t="s">
        <v>22</v>
      </c>
      <c r="FZ157" s="6" t="s">
        <v>22</v>
      </c>
      <c r="GA157" s="6" t="s">
        <v>22</v>
      </c>
      <c r="GB157" s="6" t="s">
        <v>22</v>
      </c>
      <c r="GC157" s="6" t="s">
        <v>269</v>
      </c>
      <c r="GD157" s="6" t="s">
        <v>227</v>
      </c>
      <c r="GE157" s="6" t="s">
        <v>22</v>
      </c>
      <c r="GF157" s="6" t="s">
        <v>22</v>
      </c>
      <c r="GG157" s="6" t="s">
        <v>260</v>
      </c>
      <c r="GH157" s="6" t="s">
        <v>235</v>
      </c>
      <c r="GI157" s="6" t="s">
        <v>22</v>
      </c>
      <c r="GJ157" s="6" t="s">
        <v>22</v>
      </c>
      <c r="GK157" s="6" t="s">
        <v>22</v>
      </c>
      <c r="GL157" s="6" t="s">
        <v>22</v>
      </c>
      <c r="GM157" s="6" t="s">
        <v>222</v>
      </c>
      <c r="GN157" s="6" t="s">
        <v>22</v>
      </c>
      <c r="GO157" s="6" t="s">
        <v>22</v>
      </c>
      <c r="GP157" s="6" t="s">
        <v>261</v>
      </c>
      <c r="GQ157" s="6">
        <v>1</v>
      </c>
      <c r="GR157" s="6">
        <v>0</v>
      </c>
      <c r="GS157" s="6">
        <v>0</v>
      </c>
      <c r="GT157" s="6">
        <v>0</v>
      </c>
      <c r="GU157" s="6">
        <v>0</v>
      </c>
      <c r="GV157" s="6">
        <v>0</v>
      </c>
      <c r="GW157" s="6">
        <v>0</v>
      </c>
      <c r="GX157" s="103" t="s">
        <v>777</v>
      </c>
    </row>
    <row r="158" spans="1:206">
      <c r="A158" s="102" t="s">
        <v>207</v>
      </c>
      <c r="B158" s="6">
        <v>157</v>
      </c>
      <c r="C158" s="6" t="s">
        <v>3874</v>
      </c>
      <c r="D158" s="6" t="s">
        <v>3567</v>
      </c>
      <c r="E158" s="100">
        <v>44397</v>
      </c>
      <c r="F158" s="6" t="s">
        <v>3891</v>
      </c>
      <c r="G158" s="6">
        <v>1</v>
      </c>
      <c r="H158" s="6" t="s">
        <v>22</v>
      </c>
      <c r="I158" s="6" t="s">
        <v>22</v>
      </c>
      <c r="J158" s="6" t="s">
        <v>22</v>
      </c>
      <c r="K158" s="6" t="s">
        <v>22</v>
      </c>
      <c r="L158" s="6" t="s">
        <v>22</v>
      </c>
      <c r="M158" s="6" t="s">
        <v>22</v>
      </c>
      <c r="N158" s="6" t="s">
        <v>1700</v>
      </c>
      <c r="O158" s="7">
        <v>42</v>
      </c>
      <c r="P158" s="6">
        <v>53.16</v>
      </c>
      <c r="Q158" s="6">
        <f t="shared" si="4"/>
        <v>42.886000000000003</v>
      </c>
      <c r="R158" s="6" t="s">
        <v>22</v>
      </c>
      <c r="S158" s="6" t="s">
        <v>1701</v>
      </c>
      <c r="T158" s="6">
        <v>9</v>
      </c>
      <c r="U158" s="6">
        <v>28.4</v>
      </c>
      <c r="V158" s="6">
        <f t="shared" si="5"/>
        <v>9.4733333333333327</v>
      </c>
      <c r="W158" s="6" t="s">
        <v>39</v>
      </c>
      <c r="X158" s="6" t="s">
        <v>22</v>
      </c>
      <c r="Y158" s="6">
        <v>2</v>
      </c>
      <c r="Z158" s="101">
        <v>0.25</v>
      </c>
      <c r="AA158" s="101">
        <v>0.32291666666666669</v>
      </c>
      <c r="AB158" s="101">
        <v>0.39583333333333331</v>
      </c>
      <c r="AC158" s="101">
        <f>(Tableau2[[#This Row],[heure_enq]]-Tableau2[[#This Row],[h_debut]])</f>
        <v>7.2916666666666685E-2</v>
      </c>
      <c r="AD158" s="101">
        <f>Tableau2[[#This Row],[h_fin]]-Tableau2[[#This Row],[h_debut]]</f>
        <v>0.14583333333333331</v>
      </c>
      <c r="AE158" s="101">
        <v>0.27083333333333331</v>
      </c>
      <c r="AF158" s="101">
        <v>0.39583333333333331</v>
      </c>
      <c r="AG158" s="6" t="s">
        <v>22</v>
      </c>
      <c r="AH158" s="6" t="s">
        <v>213</v>
      </c>
      <c r="AI158" s="6">
        <v>0</v>
      </c>
      <c r="AJ158" s="6" t="s">
        <v>274</v>
      </c>
      <c r="AK158" s="6" t="s">
        <v>275</v>
      </c>
      <c r="AL158" s="6" t="s">
        <v>1669</v>
      </c>
      <c r="AM158" s="6">
        <v>1</v>
      </c>
      <c r="AN158" s="6">
        <v>0</v>
      </c>
      <c r="AO158" s="6">
        <v>0</v>
      </c>
      <c r="AP158" s="6">
        <v>0</v>
      </c>
      <c r="AQ158" s="6" t="s">
        <v>22</v>
      </c>
      <c r="AR158" s="6" t="s">
        <v>22</v>
      </c>
      <c r="AS158" s="6" t="s">
        <v>22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1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 t="s">
        <v>235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1</v>
      </c>
      <c r="BS158" s="6">
        <v>0</v>
      </c>
      <c r="BT158" s="6">
        <v>0</v>
      </c>
      <c r="BU158" s="6">
        <v>0</v>
      </c>
      <c r="BV158" s="6">
        <v>0</v>
      </c>
      <c r="BW158" s="6" t="s">
        <v>217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1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0</v>
      </c>
      <c r="CR158" s="6">
        <v>0</v>
      </c>
      <c r="CS158" s="6">
        <v>0</v>
      </c>
      <c r="CT158" s="6">
        <v>0</v>
      </c>
      <c r="CU158" s="6">
        <v>0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 t="s">
        <v>1034</v>
      </c>
      <c r="DB158" s="6" t="s">
        <v>218</v>
      </c>
      <c r="DC158" s="6" t="s">
        <v>243</v>
      </c>
      <c r="DD158" s="6">
        <v>50</v>
      </c>
      <c r="DE158" s="6" t="s">
        <v>244</v>
      </c>
      <c r="DF158" s="6" t="s">
        <v>244</v>
      </c>
      <c r="DG158" s="6" t="s">
        <v>222</v>
      </c>
      <c r="DH158" s="6" t="s">
        <v>22</v>
      </c>
      <c r="DI158" s="6" t="s">
        <v>708</v>
      </c>
      <c r="DJ158" s="6">
        <v>10</v>
      </c>
      <c r="DK158" s="6">
        <v>15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1</v>
      </c>
      <c r="DR158" s="6">
        <v>1</v>
      </c>
      <c r="DS158" s="6">
        <v>1</v>
      </c>
      <c r="DT158" s="6">
        <v>1</v>
      </c>
      <c r="DU158" s="6">
        <v>0</v>
      </c>
      <c r="DV158" s="6">
        <v>0</v>
      </c>
      <c r="DW158" s="6">
        <v>0</v>
      </c>
      <c r="DX158" s="6">
        <v>1</v>
      </c>
      <c r="DY158" s="6">
        <v>0</v>
      </c>
      <c r="DZ158" s="6">
        <v>0</v>
      </c>
      <c r="EA158" s="6">
        <v>0</v>
      </c>
      <c r="EB158" s="6">
        <v>1</v>
      </c>
      <c r="EC158" s="6">
        <v>1</v>
      </c>
      <c r="ED158" s="6">
        <v>0</v>
      </c>
      <c r="EE158" s="6">
        <v>0</v>
      </c>
      <c r="EF158" s="6">
        <v>0</v>
      </c>
      <c r="EG158" s="6">
        <v>0</v>
      </c>
      <c r="EH158" s="6">
        <v>0</v>
      </c>
      <c r="EI158" s="6">
        <v>0</v>
      </c>
      <c r="EJ158" s="6" t="s">
        <v>222</v>
      </c>
      <c r="EK158" s="6" t="s">
        <v>222</v>
      </c>
      <c r="EL158" s="6" t="s">
        <v>22</v>
      </c>
      <c r="EM158" s="6" t="s">
        <v>22</v>
      </c>
      <c r="EN158" s="6" t="s">
        <v>22</v>
      </c>
      <c r="EO158" s="6" t="s">
        <v>22</v>
      </c>
      <c r="EP158" s="6" t="s">
        <v>22</v>
      </c>
      <c r="EQ158" s="6" t="s">
        <v>22</v>
      </c>
      <c r="ER158" s="6" t="s">
        <v>22</v>
      </c>
      <c r="ES158" s="6" t="s">
        <v>22</v>
      </c>
      <c r="ET158" s="6" t="s">
        <v>22</v>
      </c>
      <c r="EU158" s="6" t="s">
        <v>22</v>
      </c>
      <c r="EV158" s="6" t="s">
        <v>22</v>
      </c>
      <c r="EW158" s="6" t="s">
        <v>22</v>
      </c>
      <c r="EX158" s="6" t="s">
        <v>22</v>
      </c>
      <c r="EY158" s="6" t="s">
        <v>22</v>
      </c>
      <c r="EZ158" s="6" t="s">
        <v>22</v>
      </c>
      <c r="FA158" s="6" t="s">
        <v>22</v>
      </c>
      <c r="FB158" s="6" t="s">
        <v>22</v>
      </c>
      <c r="FC158" s="6" t="s">
        <v>22</v>
      </c>
      <c r="FD158" s="6" t="s">
        <v>222</v>
      </c>
      <c r="FE158" s="6" t="s">
        <v>22</v>
      </c>
      <c r="FF158" s="6" t="s">
        <v>22</v>
      </c>
      <c r="FG158" s="6" t="s">
        <v>22</v>
      </c>
      <c r="FH158" s="6" t="s">
        <v>22</v>
      </c>
      <c r="FI158" s="6" t="s">
        <v>22</v>
      </c>
      <c r="FJ158" s="6" t="s">
        <v>22</v>
      </c>
      <c r="FK158" s="6">
        <v>0</v>
      </c>
      <c r="FL158" s="6">
        <v>0</v>
      </c>
      <c r="FM158" s="6">
        <v>0</v>
      </c>
      <c r="FN158" s="6">
        <v>0</v>
      </c>
      <c r="FO158" s="6">
        <v>0</v>
      </c>
      <c r="FP158" s="6">
        <v>0</v>
      </c>
      <c r="FQ158" s="6" t="s">
        <v>22</v>
      </c>
      <c r="FR158" s="6">
        <v>2</v>
      </c>
      <c r="FS158" s="6">
        <v>0</v>
      </c>
      <c r="FT158" s="6">
        <v>0</v>
      </c>
      <c r="FU158" s="6">
        <v>0</v>
      </c>
      <c r="FV158" s="6" t="s">
        <v>223</v>
      </c>
      <c r="FW158" s="6" t="s">
        <v>222</v>
      </c>
      <c r="FX158" s="6" t="s">
        <v>225</v>
      </c>
      <c r="FY158" s="6" t="s">
        <v>22</v>
      </c>
      <c r="FZ158" s="6" t="s">
        <v>22</v>
      </c>
      <c r="GA158" s="6" t="s">
        <v>22</v>
      </c>
      <c r="GB158" s="6" t="s">
        <v>22</v>
      </c>
      <c r="GC158" s="6" t="s">
        <v>225</v>
      </c>
      <c r="GD158" s="6" t="s">
        <v>226</v>
      </c>
      <c r="GE158" s="6" t="s">
        <v>22</v>
      </c>
      <c r="GF158" s="6" t="s">
        <v>22</v>
      </c>
      <c r="GG158" s="6" t="s">
        <v>387</v>
      </c>
      <c r="GH158" s="6" t="s">
        <v>235</v>
      </c>
      <c r="GI158" s="6" t="s">
        <v>22</v>
      </c>
      <c r="GJ158" s="6" t="s">
        <v>22</v>
      </c>
      <c r="GK158" s="6" t="s">
        <v>22</v>
      </c>
      <c r="GL158" s="6" t="s">
        <v>22</v>
      </c>
      <c r="GM158" s="6" t="s">
        <v>222</v>
      </c>
      <c r="GN158" s="6" t="s">
        <v>22</v>
      </c>
      <c r="GO158" s="6" t="s">
        <v>22</v>
      </c>
      <c r="GP158" s="6" t="s">
        <v>228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1</v>
      </c>
      <c r="GX158" s="103" t="s">
        <v>777</v>
      </c>
    </row>
    <row r="159" spans="1:206">
      <c r="A159" s="102" t="s">
        <v>207</v>
      </c>
      <c r="B159" s="6">
        <v>158</v>
      </c>
      <c r="C159" s="6" t="s">
        <v>3875</v>
      </c>
      <c r="D159" s="6" t="s">
        <v>3536</v>
      </c>
      <c r="E159" s="100">
        <v>44399</v>
      </c>
      <c r="F159" s="6" t="s">
        <v>3891</v>
      </c>
      <c r="G159" s="6">
        <v>0</v>
      </c>
      <c r="H159" s="6" t="s">
        <v>22</v>
      </c>
      <c r="I159" s="6" t="s">
        <v>22</v>
      </c>
      <c r="J159" s="6" t="s">
        <v>22</v>
      </c>
      <c r="K159" s="6" t="s">
        <v>22</v>
      </c>
      <c r="L159" s="6" t="s">
        <v>22</v>
      </c>
      <c r="M159" s="6" t="s">
        <v>22</v>
      </c>
      <c r="N159" s="6" t="s">
        <v>382</v>
      </c>
      <c r="O159" s="7">
        <v>42</v>
      </c>
      <c r="P159" s="6">
        <v>57.107999999999997</v>
      </c>
      <c r="Q159" s="6">
        <f t="shared" si="4"/>
        <v>42.951799999999999</v>
      </c>
      <c r="R159" s="6" t="s">
        <v>22</v>
      </c>
      <c r="S159" s="6" t="s">
        <v>383</v>
      </c>
      <c r="T159" s="6">
        <v>9</v>
      </c>
      <c r="U159" s="6">
        <v>20.71</v>
      </c>
      <c r="V159" s="6">
        <f t="shared" si="5"/>
        <v>9.3451666666666675</v>
      </c>
      <c r="W159" s="6" t="s">
        <v>41</v>
      </c>
      <c r="X159" s="6">
        <v>30</v>
      </c>
      <c r="Y159" s="6">
        <v>3</v>
      </c>
      <c r="Z159" s="101">
        <v>0.33333333333333331</v>
      </c>
      <c r="AA159" s="101">
        <v>0.39583333333333331</v>
      </c>
      <c r="AB159" s="101">
        <v>0.375</v>
      </c>
      <c r="AC159" s="101">
        <f>(Tableau2[[#This Row],[heure_enq]]-Tableau2[[#This Row],[h_debut]])</f>
        <v>6.25E-2</v>
      </c>
      <c r="AD159" s="101">
        <f>Tableau2[[#This Row],[h_fin]]-Tableau2[[#This Row],[h_debut]]</f>
        <v>4.1666666666666685E-2</v>
      </c>
      <c r="AE159" s="101">
        <v>0.29166666666666669</v>
      </c>
      <c r="AF159" s="101">
        <v>0.5</v>
      </c>
      <c r="AG159" s="6" t="s">
        <v>22</v>
      </c>
      <c r="AH159" s="6" t="s">
        <v>242</v>
      </c>
      <c r="AI159" s="6">
        <v>0</v>
      </c>
      <c r="AJ159" s="6" t="s">
        <v>384</v>
      </c>
      <c r="AK159" s="6" t="s">
        <v>339</v>
      </c>
      <c r="AL159" s="6" t="s">
        <v>216</v>
      </c>
      <c r="AM159" s="6">
        <v>0</v>
      </c>
      <c r="AN159" s="6">
        <v>0</v>
      </c>
      <c r="AO159" s="6">
        <v>1</v>
      </c>
      <c r="AP159" s="6">
        <v>0</v>
      </c>
      <c r="AQ159" s="6" t="s">
        <v>22</v>
      </c>
      <c r="AR159" s="6" t="s">
        <v>22</v>
      </c>
      <c r="AS159" s="6" t="s">
        <v>22</v>
      </c>
      <c r="AT159" s="6">
        <v>0</v>
      </c>
      <c r="AU159" s="6">
        <v>1</v>
      </c>
      <c r="AV159" s="6">
        <v>1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 t="s">
        <v>235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 t="s">
        <v>217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1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6" t="s">
        <v>22</v>
      </c>
      <c r="DB159" s="6" t="s">
        <v>218</v>
      </c>
      <c r="DC159" s="6" t="s">
        <v>219</v>
      </c>
      <c r="DD159" s="6">
        <v>50</v>
      </c>
      <c r="DE159" s="6" t="s">
        <v>220</v>
      </c>
      <c r="DF159" s="6" t="s">
        <v>385</v>
      </c>
      <c r="DG159" s="6" t="s">
        <v>222</v>
      </c>
      <c r="DH159" s="6" t="s">
        <v>22</v>
      </c>
      <c r="DI159" s="6">
        <v>50</v>
      </c>
      <c r="DJ159" s="6">
        <v>1</v>
      </c>
      <c r="DK159" s="6">
        <v>5</v>
      </c>
      <c r="DL159" s="6">
        <v>0</v>
      </c>
      <c r="DM159" s="6">
        <v>0</v>
      </c>
      <c r="DN159" s="6">
        <v>0</v>
      </c>
      <c r="DO159" s="6">
        <v>0</v>
      </c>
      <c r="DP159" s="6">
        <v>0</v>
      </c>
      <c r="DQ159" s="6">
        <v>0</v>
      </c>
      <c r="DR159" s="6">
        <v>1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1</v>
      </c>
      <c r="DY159" s="6">
        <v>0</v>
      </c>
      <c r="DZ159" s="6">
        <v>0</v>
      </c>
      <c r="EA159" s="6">
        <v>0</v>
      </c>
      <c r="EB159" s="6">
        <v>0</v>
      </c>
      <c r="EC159" s="6">
        <v>1</v>
      </c>
      <c r="ED159" s="6">
        <v>0</v>
      </c>
      <c r="EE159" s="6">
        <v>0</v>
      </c>
      <c r="EF159" s="6">
        <v>0</v>
      </c>
      <c r="EG159" s="6">
        <v>0</v>
      </c>
      <c r="EH159" s="6">
        <v>0</v>
      </c>
      <c r="EI159" s="6">
        <v>0</v>
      </c>
      <c r="EJ159" s="6" t="s">
        <v>222</v>
      </c>
      <c r="EK159" s="6" t="s">
        <v>222</v>
      </c>
      <c r="EL159" s="6" t="s">
        <v>22</v>
      </c>
      <c r="EM159" s="6" t="s">
        <v>22</v>
      </c>
      <c r="EN159" s="6" t="s">
        <v>22</v>
      </c>
      <c r="EO159" s="6" t="s">
        <v>22</v>
      </c>
      <c r="EP159" s="6" t="s">
        <v>22</v>
      </c>
      <c r="EQ159" s="6" t="s">
        <v>22</v>
      </c>
      <c r="ER159" s="6" t="s">
        <v>22</v>
      </c>
      <c r="ES159" s="6" t="s">
        <v>22</v>
      </c>
      <c r="ET159" s="6" t="s">
        <v>22</v>
      </c>
      <c r="EU159" s="6" t="s">
        <v>22</v>
      </c>
      <c r="EV159" s="6" t="s">
        <v>22</v>
      </c>
      <c r="EW159" s="6" t="s">
        <v>22</v>
      </c>
      <c r="EX159" s="6" t="s">
        <v>22</v>
      </c>
      <c r="EY159" s="6" t="s">
        <v>22</v>
      </c>
      <c r="EZ159" s="6" t="s">
        <v>22</v>
      </c>
      <c r="FA159" s="6" t="s">
        <v>22</v>
      </c>
      <c r="FB159" s="6" t="s">
        <v>22</v>
      </c>
      <c r="FC159" s="6" t="s">
        <v>22</v>
      </c>
      <c r="FD159" s="6" t="s">
        <v>223</v>
      </c>
      <c r="FE159" s="6" t="s">
        <v>246</v>
      </c>
      <c r="FF159" s="6">
        <v>50</v>
      </c>
      <c r="FG159" s="6">
        <v>5</v>
      </c>
      <c r="FH159" s="6" t="s">
        <v>247</v>
      </c>
      <c r="FI159" s="6" t="s">
        <v>386</v>
      </c>
      <c r="FJ159" s="6" t="s">
        <v>22</v>
      </c>
      <c r="FK159" s="6">
        <v>1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6" t="s">
        <v>223</v>
      </c>
      <c r="FR159" s="6">
        <v>0</v>
      </c>
      <c r="FS159" s="6">
        <v>1</v>
      </c>
      <c r="FT159" s="6">
        <v>0</v>
      </c>
      <c r="FU159" s="6">
        <v>0</v>
      </c>
      <c r="FV159" s="6" t="s">
        <v>222</v>
      </c>
      <c r="FW159" s="6" t="s">
        <v>223</v>
      </c>
      <c r="FX159" s="6" t="s">
        <v>269</v>
      </c>
      <c r="FY159" s="6" t="s">
        <v>22</v>
      </c>
      <c r="FZ159" s="6" t="s">
        <v>22</v>
      </c>
      <c r="GA159" s="6" t="s">
        <v>22</v>
      </c>
      <c r="GB159" s="6" t="s">
        <v>22</v>
      </c>
      <c r="GC159" s="6" t="s">
        <v>269</v>
      </c>
      <c r="GD159" s="6" t="s">
        <v>226</v>
      </c>
      <c r="GE159" s="6" t="s">
        <v>22</v>
      </c>
      <c r="GF159" s="6" t="s">
        <v>22</v>
      </c>
      <c r="GG159" s="6" t="s">
        <v>387</v>
      </c>
      <c r="GH159" s="6" t="s">
        <v>235</v>
      </c>
      <c r="GI159" s="6" t="s">
        <v>22</v>
      </c>
      <c r="GJ159" s="6" t="s">
        <v>22</v>
      </c>
      <c r="GK159" s="6" t="s">
        <v>22</v>
      </c>
      <c r="GL159" s="6" t="s">
        <v>22</v>
      </c>
      <c r="GM159" s="6" t="s">
        <v>222</v>
      </c>
      <c r="GN159" s="6" t="s">
        <v>22</v>
      </c>
      <c r="GO159" s="6" t="s">
        <v>22</v>
      </c>
      <c r="GP159" s="6" t="s">
        <v>261</v>
      </c>
      <c r="GQ159" s="6">
        <v>1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103" t="s">
        <v>229</v>
      </c>
    </row>
    <row r="160" spans="1:206">
      <c r="A160" s="102" t="s">
        <v>207</v>
      </c>
      <c r="B160" s="6">
        <v>159</v>
      </c>
      <c r="C160" s="6" t="s">
        <v>3875</v>
      </c>
      <c r="D160" s="6" t="s">
        <v>3568</v>
      </c>
      <c r="E160" s="100">
        <v>44399</v>
      </c>
      <c r="F160" s="6" t="s">
        <v>3891</v>
      </c>
      <c r="G160" s="6">
        <v>0</v>
      </c>
      <c r="H160" s="6" t="s">
        <v>22</v>
      </c>
      <c r="I160" s="6" t="s">
        <v>22</v>
      </c>
      <c r="J160" s="6" t="s">
        <v>22</v>
      </c>
      <c r="K160" s="6" t="s">
        <v>22</v>
      </c>
      <c r="L160" s="6" t="s">
        <v>22</v>
      </c>
      <c r="M160" s="6" t="s">
        <v>22</v>
      </c>
      <c r="N160" s="6" t="s">
        <v>975</v>
      </c>
      <c r="O160" s="7">
        <v>42</v>
      </c>
      <c r="P160" s="6">
        <v>55.31</v>
      </c>
      <c r="Q160" s="6">
        <f t="shared" si="4"/>
        <v>42.921833333333332</v>
      </c>
      <c r="R160" s="6" t="s">
        <v>22</v>
      </c>
      <c r="S160" s="6" t="s">
        <v>976</v>
      </c>
      <c r="T160" s="6">
        <v>9</v>
      </c>
      <c r="U160" s="6">
        <v>19.87</v>
      </c>
      <c r="V160" s="6">
        <f t="shared" si="5"/>
        <v>9.3311666666666664</v>
      </c>
      <c r="W160" s="6" t="s">
        <v>41</v>
      </c>
      <c r="X160" s="6">
        <v>62</v>
      </c>
      <c r="Y160" s="6">
        <v>4</v>
      </c>
      <c r="Z160" s="101">
        <v>0.29166666666666669</v>
      </c>
      <c r="AA160" s="101">
        <v>0.40625</v>
      </c>
      <c r="AB160" s="101">
        <v>0.5</v>
      </c>
      <c r="AC160" s="101">
        <f>(Tableau2[[#This Row],[heure_enq]]-Tableau2[[#This Row],[h_debut]])</f>
        <v>0.11458333333333331</v>
      </c>
      <c r="AD160" s="101">
        <f>Tableau2[[#This Row],[h_fin]]-Tableau2[[#This Row],[h_debut]]</f>
        <v>0.20833333333333331</v>
      </c>
      <c r="AE160" s="101">
        <v>0.29166666666666669</v>
      </c>
      <c r="AF160" s="101">
        <v>0.5</v>
      </c>
      <c r="AG160" s="6" t="s">
        <v>22</v>
      </c>
      <c r="AH160" s="6" t="s">
        <v>242</v>
      </c>
      <c r="AI160" s="6">
        <v>0</v>
      </c>
      <c r="AJ160" s="6" t="s">
        <v>425</v>
      </c>
      <c r="AK160" s="6" t="s">
        <v>426</v>
      </c>
      <c r="AL160" s="6" t="s">
        <v>419</v>
      </c>
      <c r="AM160" s="6">
        <v>0</v>
      </c>
      <c r="AN160" s="6">
        <v>0</v>
      </c>
      <c r="AO160" s="6">
        <v>1</v>
      </c>
      <c r="AP160" s="6">
        <v>1</v>
      </c>
      <c r="AQ160" s="6" t="s">
        <v>22</v>
      </c>
      <c r="AR160" s="6" t="s">
        <v>22</v>
      </c>
      <c r="AS160" s="6" t="s">
        <v>22</v>
      </c>
      <c r="AT160" s="6">
        <v>1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1</v>
      </c>
      <c r="BI160" s="6">
        <v>1</v>
      </c>
      <c r="BJ160" s="6" t="s">
        <v>3671</v>
      </c>
      <c r="BK160" s="6">
        <v>0</v>
      </c>
      <c r="BL160" s="6">
        <v>1</v>
      </c>
      <c r="BM160" s="6">
        <v>1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 t="s">
        <v>217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1</v>
      </c>
      <c r="CW160" s="6">
        <v>0</v>
      </c>
      <c r="CX160" s="6">
        <v>0</v>
      </c>
      <c r="CY160" s="6">
        <v>0</v>
      </c>
      <c r="CZ160" s="6">
        <v>0</v>
      </c>
      <c r="DA160" s="6" t="s">
        <v>977</v>
      </c>
      <c r="DB160" s="6" t="s">
        <v>218</v>
      </c>
      <c r="DC160" s="6" t="s">
        <v>243</v>
      </c>
      <c r="DD160" s="6">
        <v>50</v>
      </c>
      <c r="DE160" s="6" t="s">
        <v>220</v>
      </c>
      <c r="DF160" s="6" t="s">
        <v>978</v>
      </c>
      <c r="DG160" s="6" t="s">
        <v>223</v>
      </c>
      <c r="DH160" s="6" t="s">
        <v>979</v>
      </c>
      <c r="DI160" s="6">
        <v>6</v>
      </c>
      <c r="DJ160" s="6">
        <v>54</v>
      </c>
      <c r="DK160" s="6">
        <v>40</v>
      </c>
      <c r="DL160" s="6">
        <v>1</v>
      </c>
      <c r="DM160" s="6">
        <v>1</v>
      </c>
      <c r="DN160" s="6">
        <v>1</v>
      </c>
      <c r="DO160" s="6">
        <v>1</v>
      </c>
      <c r="DP160" s="6">
        <v>1</v>
      </c>
      <c r="DQ160" s="6">
        <v>1</v>
      </c>
      <c r="DR160" s="6">
        <v>1</v>
      </c>
      <c r="DS160" s="6">
        <v>1</v>
      </c>
      <c r="DT160" s="6">
        <v>1</v>
      </c>
      <c r="DU160" s="6">
        <v>1</v>
      </c>
      <c r="DV160" s="6">
        <v>1</v>
      </c>
      <c r="DW160" s="6">
        <v>1</v>
      </c>
      <c r="DX160" s="6">
        <v>1</v>
      </c>
      <c r="DY160" s="6">
        <v>0</v>
      </c>
      <c r="DZ160" s="6">
        <v>0</v>
      </c>
      <c r="EA160" s="6">
        <v>0</v>
      </c>
      <c r="EB160" s="6">
        <v>0</v>
      </c>
      <c r="EC160" s="6">
        <v>1</v>
      </c>
      <c r="ED160" s="6">
        <v>0</v>
      </c>
      <c r="EE160" s="6">
        <v>0</v>
      </c>
      <c r="EF160" s="6">
        <v>1</v>
      </c>
      <c r="EG160" s="6">
        <v>0</v>
      </c>
      <c r="EH160" s="6">
        <v>0</v>
      </c>
      <c r="EI160" s="6">
        <v>0</v>
      </c>
      <c r="EJ160" s="6" t="s">
        <v>223</v>
      </c>
      <c r="EK160" s="6" t="s">
        <v>223</v>
      </c>
      <c r="EL160" s="6" t="s">
        <v>22</v>
      </c>
      <c r="EM160" s="6" t="s">
        <v>22</v>
      </c>
      <c r="EN160" s="6" t="s">
        <v>22</v>
      </c>
      <c r="EO160" s="6" t="s">
        <v>22</v>
      </c>
      <c r="EP160" s="6" t="s">
        <v>22</v>
      </c>
      <c r="EQ160" s="6" t="s">
        <v>22</v>
      </c>
      <c r="ER160" s="6" t="s">
        <v>22</v>
      </c>
      <c r="ES160" s="6" t="s">
        <v>22</v>
      </c>
      <c r="ET160" s="6" t="s">
        <v>22</v>
      </c>
      <c r="EU160" s="6" t="s">
        <v>22</v>
      </c>
      <c r="EV160" s="6" t="s">
        <v>22</v>
      </c>
      <c r="EW160" s="6" t="s">
        <v>22</v>
      </c>
      <c r="EX160" s="6" t="s">
        <v>22</v>
      </c>
      <c r="EY160" s="6" t="s">
        <v>22</v>
      </c>
      <c r="EZ160" s="6" t="s">
        <v>22</v>
      </c>
      <c r="FA160" s="6" t="s">
        <v>22</v>
      </c>
      <c r="FB160" s="6" t="s">
        <v>22</v>
      </c>
      <c r="FC160" s="6" t="s">
        <v>22</v>
      </c>
      <c r="FD160" s="6" t="s">
        <v>223</v>
      </c>
      <c r="FE160" s="6" t="s">
        <v>246</v>
      </c>
      <c r="FF160" s="6">
        <v>115</v>
      </c>
      <c r="FG160" s="6">
        <v>5.0999999999999996</v>
      </c>
      <c r="FH160" s="6" t="s">
        <v>247</v>
      </c>
      <c r="FI160" s="6" t="s">
        <v>425</v>
      </c>
      <c r="FJ160" s="6" t="s">
        <v>22</v>
      </c>
      <c r="FK160" s="6">
        <v>1</v>
      </c>
      <c r="FL160" s="6">
        <v>1</v>
      </c>
      <c r="FM160" s="6">
        <v>1</v>
      </c>
      <c r="FN160" s="6">
        <v>1</v>
      </c>
      <c r="FO160" s="6">
        <v>0</v>
      </c>
      <c r="FP160" s="6">
        <v>0</v>
      </c>
      <c r="FQ160" s="6" t="s">
        <v>223</v>
      </c>
      <c r="FR160" s="6">
        <v>0</v>
      </c>
      <c r="FS160" s="6">
        <v>5</v>
      </c>
      <c r="FT160" s="6">
        <v>0</v>
      </c>
      <c r="FU160" s="6">
        <v>0</v>
      </c>
      <c r="FV160" s="6" t="s">
        <v>223</v>
      </c>
      <c r="FW160" s="6" t="s">
        <v>223</v>
      </c>
      <c r="FX160" s="6" t="s">
        <v>258</v>
      </c>
      <c r="FY160" s="6" t="s">
        <v>22</v>
      </c>
      <c r="FZ160" s="6" t="s">
        <v>22</v>
      </c>
      <c r="GA160" s="6" t="s">
        <v>22</v>
      </c>
      <c r="GB160" s="6" t="s">
        <v>22</v>
      </c>
      <c r="GC160" s="6" t="s">
        <v>258</v>
      </c>
      <c r="GD160" s="6" t="s">
        <v>718</v>
      </c>
      <c r="GE160" s="6" t="s">
        <v>22</v>
      </c>
      <c r="GF160" s="6" t="s">
        <v>22</v>
      </c>
      <c r="GG160" s="6" t="s">
        <v>387</v>
      </c>
      <c r="GH160" s="6" t="s">
        <v>235</v>
      </c>
      <c r="GI160" s="6" t="s">
        <v>22</v>
      </c>
      <c r="GJ160" s="6" t="s">
        <v>22</v>
      </c>
      <c r="GK160" s="6" t="s">
        <v>22</v>
      </c>
      <c r="GL160" s="6" t="s">
        <v>22</v>
      </c>
      <c r="GM160" s="6" t="s">
        <v>222</v>
      </c>
      <c r="GN160" s="6" t="s">
        <v>22</v>
      </c>
      <c r="GO160" s="6" t="s">
        <v>22</v>
      </c>
      <c r="GP160" s="6" t="s">
        <v>228</v>
      </c>
      <c r="GQ160" s="6">
        <v>0</v>
      </c>
      <c r="GR160" s="6">
        <v>0</v>
      </c>
      <c r="GS160" s="6">
        <v>1</v>
      </c>
      <c r="GT160" s="6">
        <v>0</v>
      </c>
      <c r="GU160" s="6">
        <v>0</v>
      </c>
      <c r="GV160" s="6">
        <v>0</v>
      </c>
      <c r="GW160" s="6">
        <v>0</v>
      </c>
      <c r="GX160" s="103" t="s">
        <v>270</v>
      </c>
    </row>
    <row r="161" spans="1:206">
      <c r="A161" s="102" t="s">
        <v>207</v>
      </c>
      <c r="B161" s="6">
        <v>160</v>
      </c>
      <c r="C161" s="6" t="s">
        <v>3875</v>
      </c>
      <c r="D161" s="6" t="s">
        <v>3593</v>
      </c>
      <c r="E161" s="100">
        <v>44399</v>
      </c>
      <c r="F161" s="6" t="s">
        <v>3891</v>
      </c>
      <c r="G161" s="6">
        <v>0</v>
      </c>
      <c r="H161" s="6" t="s">
        <v>22</v>
      </c>
      <c r="I161" s="6" t="s">
        <v>22</v>
      </c>
      <c r="J161" s="6" t="s">
        <v>22</v>
      </c>
      <c r="K161" s="6" t="s">
        <v>22</v>
      </c>
      <c r="L161" s="6" t="s">
        <v>22</v>
      </c>
      <c r="M161" s="6" t="s">
        <v>22</v>
      </c>
      <c r="N161" s="6" t="s">
        <v>980</v>
      </c>
      <c r="O161" s="7">
        <v>42</v>
      </c>
      <c r="P161" s="6">
        <v>54.32</v>
      </c>
      <c r="Q161" s="6">
        <f t="shared" si="4"/>
        <v>42.905333333333331</v>
      </c>
      <c r="R161" s="6" t="s">
        <v>22</v>
      </c>
      <c r="S161" s="6" t="s">
        <v>889</v>
      </c>
      <c r="T161" s="6">
        <v>9</v>
      </c>
      <c r="U161" s="6">
        <v>18.38</v>
      </c>
      <c r="V161" s="6">
        <f t="shared" si="5"/>
        <v>9.3063333333333329</v>
      </c>
      <c r="W161" s="6" t="s">
        <v>41</v>
      </c>
      <c r="X161" s="6">
        <v>65</v>
      </c>
      <c r="Y161" s="6">
        <v>2</v>
      </c>
      <c r="Z161" s="101">
        <v>0.3125</v>
      </c>
      <c r="AA161" s="101">
        <v>0.4236111111111111</v>
      </c>
      <c r="AB161" s="101">
        <v>0.5</v>
      </c>
      <c r="AC161" s="101">
        <f>(Tableau2[[#This Row],[heure_enq]]-Tableau2[[#This Row],[h_debut]])</f>
        <v>0.1111111111111111</v>
      </c>
      <c r="AD161" s="101">
        <f>Tableau2[[#This Row],[h_fin]]-Tableau2[[#This Row],[h_debut]]</f>
        <v>0.1875</v>
      </c>
      <c r="AE161" s="101">
        <v>0.29166666666666669</v>
      </c>
      <c r="AF161" s="101">
        <v>0.5</v>
      </c>
      <c r="AG161" s="6" t="s">
        <v>22</v>
      </c>
      <c r="AH161" s="6" t="s">
        <v>242</v>
      </c>
      <c r="AI161" s="6">
        <v>0</v>
      </c>
      <c r="AJ161" s="6" t="s">
        <v>402</v>
      </c>
      <c r="AK161" s="6" t="s">
        <v>403</v>
      </c>
      <c r="AL161" s="6" t="s">
        <v>419</v>
      </c>
      <c r="AM161" s="6">
        <v>0</v>
      </c>
      <c r="AN161" s="6">
        <v>0</v>
      </c>
      <c r="AO161" s="6">
        <v>1</v>
      </c>
      <c r="AP161" s="6">
        <v>1</v>
      </c>
      <c r="AQ161" s="6" t="s">
        <v>22</v>
      </c>
      <c r="AR161" s="6" t="s">
        <v>22</v>
      </c>
      <c r="AS161" s="6" t="s">
        <v>22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1</v>
      </c>
      <c r="BI161" s="6">
        <v>1</v>
      </c>
      <c r="BJ161" s="6" t="s">
        <v>435</v>
      </c>
      <c r="BK161" s="6">
        <v>0</v>
      </c>
      <c r="BL161" s="6">
        <v>1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 t="s">
        <v>217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1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 t="s">
        <v>756</v>
      </c>
      <c r="DB161" s="6" t="s">
        <v>218</v>
      </c>
      <c r="DC161" s="6" t="s">
        <v>243</v>
      </c>
      <c r="DD161" s="6">
        <v>50</v>
      </c>
      <c r="DE161" s="6" t="s">
        <v>244</v>
      </c>
      <c r="DF161" s="6" t="s">
        <v>244</v>
      </c>
      <c r="DG161" s="6" t="s">
        <v>222</v>
      </c>
      <c r="DH161" s="6" t="s">
        <v>22</v>
      </c>
      <c r="DI161" s="6">
        <v>10</v>
      </c>
      <c r="DJ161" s="6">
        <v>10</v>
      </c>
      <c r="DK161" s="6">
        <v>15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1</v>
      </c>
      <c r="DS161" s="6">
        <v>1</v>
      </c>
      <c r="DT161" s="6">
        <v>1</v>
      </c>
      <c r="DU161" s="6">
        <v>0</v>
      </c>
      <c r="DV161" s="6">
        <v>0</v>
      </c>
      <c r="DW161" s="6">
        <v>0</v>
      </c>
      <c r="DX161" s="6">
        <v>1</v>
      </c>
      <c r="DY161" s="6">
        <v>0</v>
      </c>
      <c r="DZ161" s="6">
        <v>0</v>
      </c>
      <c r="EA161" s="6">
        <v>0</v>
      </c>
      <c r="EB161" s="6">
        <v>0</v>
      </c>
      <c r="EC161" s="6">
        <v>1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 t="s">
        <v>222</v>
      </c>
      <c r="EK161" s="6" t="s">
        <v>222</v>
      </c>
      <c r="EL161" s="6" t="s">
        <v>22</v>
      </c>
      <c r="EM161" s="6" t="s">
        <v>22</v>
      </c>
      <c r="EN161" s="6" t="s">
        <v>22</v>
      </c>
      <c r="EO161" s="6" t="s">
        <v>22</v>
      </c>
      <c r="EP161" s="6" t="s">
        <v>22</v>
      </c>
      <c r="EQ161" s="6" t="s">
        <v>22</v>
      </c>
      <c r="ER161" s="6" t="s">
        <v>22</v>
      </c>
      <c r="ES161" s="6" t="s">
        <v>22</v>
      </c>
      <c r="ET161" s="6" t="s">
        <v>22</v>
      </c>
      <c r="EU161" s="6" t="s">
        <v>22</v>
      </c>
      <c r="EV161" s="6" t="s">
        <v>22</v>
      </c>
      <c r="EW161" s="6" t="s">
        <v>22</v>
      </c>
      <c r="EX161" s="6" t="s">
        <v>22</v>
      </c>
      <c r="EY161" s="6" t="s">
        <v>22</v>
      </c>
      <c r="EZ161" s="6" t="s">
        <v>22</v>
      </c>
      <c r="FA161" s="6" t="s">
        <v>22</v>
      </c>
      <c r="FB161" s="6" t="s">
        <v>22</v>
      </c>
      <c r="FC161" s="6" t="s">
        <v>22</v>
      </c>
      <c r="FD161" s="6" t="s">
        <v>223</v>
      </c>
      <c r="FE161" s="6" t="s">
        <v>255</v>
      </c>
      <c r="FF161" s="6">
        <v>80</v>
      </c>
      <c r="FG161" s="6">
        <v>5.4</v>
      </c>
      <c r="FH161" s="6" t="s">
        <v>247</v>
      </c>
      <c r="FI161" s="6" t="s">
        <v>425</v>
      </c>
      <c r="FJ161" s="6" t="s">
        <v>22</v>
      </c>
      <c r="FK161" s="6">
        <v>1</v>
      </c>
      <c r="FL161" s="6">
        <v>1</v>
      </c>
      <c r="FM161" s="6">
        <v>0</v>
      </c>
      <c r="FN161" s="6">
        <v>0</v>
      </c>
      <c r="FO161" s="6">
        <v>0</v>
      </c>
      <c r="FP161" s="6">
        <v>0</v>
      </c>
      <c r="FQ161" s="6" t="s">
        <v>223</v>
      </c>
      <c r="FR161" s="6">
        <v>0</v>
      </c>
      <c r="FS161" s="6">
        <v>2</v>
      </c>
      <c r="FT161" s="6">
        <v>0</v>
      </c>
      <c r="FU161" s="6">
        <v>0</v>
      </c>
      <c r="FV161" s="6" t="s">
        <v>223</v>
      </c>
      <c r="FW161" s="6" t="s">
        <v>223</v>
      </c>
      <c r="FX161" s="6" t="s">
        <v>224</v>
      </c>
      <c r="FY161" s="6" t="s">
        <v>22</v>
      </c>
      <c r="FZ161" s="6" t="s">
        <v>22</v>
      </c>
      <c r="GA161" s="6" t="s">
        <v>22</v>
      </c>
      <c r="GB161" s="6" t="s">
        <v>22</v>
      </c>
      <c r="GC161" s="6" t="s">
        <v>224</v>
      </c>
      <c r="GD161" s="6" t="s">
        <v>259</v>
      </c>
      <c r="GE161" s="6" t="s">
        <v>22</v>
      </c>
      <c r="GF161" s="6" t="s">
        <v>22</v>
      </c>
      <c r="GG161" s="6" t="s">
        <v>387</v>
      </c>
      <c r="GH161" s="6" t="s">
        <v>235</v>
      </c>
      <c r="GI161" s="6" t="s">
        <v>22</v>
      </c>
      <c r="GJ161" s="6" t="s">
        <v>22</v>
      </c>
      <c r="GK161" s="6" t="s">
        <v>22</v>
      </c>
      <c r="GL161" s="6" t="s">
        <v>22</v>
      </c>
      <c r="GM161" s="6" t="s">
        <v>222</v>
      </c>
      <c r="GN161" s="6" t="s">
        <v>22</v>
      </c>
      <c r="GO161" s="6" t="s">
        <v>22</v>
      </c>
      <c r="GP161" s="6" t="s">
        <v>228</v>
      </c>
      <c r="GQ161" s="6">
        <v>0</v>
      </c>
      <c r="GR161" s="6">
        <v>0</v>
      </c>
      <c r="GS161" s="6">
        <v>1</v>
      </c>
      <c r="GT161" s="6">
        <v>0</v>
      </c>
      <c r="GU161" s="6">
        <v>0</v>
      </c>
      <c r="GV161" s="6">
        <v>0</v>
      </c>
      <c r="GW161" s="6">
        <v>0</v>
      </c>
      <c r="GX161" s="103" t="s">
        <v>270</v>
      </c>
    </row>
    <row r="162" spans="1:206">
      <c r="A162" s="102" t="s">
        <v>207</v>
      </c>
      <c r="B162" s="6">
        <v>161</v>
      </c>
      <c r="C162" s="6" t="s">
        <v>3876</v>
      </c>
      <c r="D162" s="6" t="s">
        <v>3537</v>
      </c>
      <c r="E162" s="100">
        <v>44400</v>
      </c>
      <c r="F162" s="6" t="s">
        <v>3891</v>
      </c>
      <c r="G162" s="6">
        <v>0</v>
      </c>
      <c r="H162" s="6" t="s">
        <v>22</v>
      </c>
      <c r="I162" s="6" t="s">
        <v>22</v>
      </c>
      <c r="J162" s="6" t="s">
        <v>22</v>
      </c>
      <c r="K162" s="6" t="s">
        <v>22</v>
      </c>
      <c r="L162" s="6" t="s">
        <v>22</v>
      </c>
      <c r="M162" s="6" t="s">
        <v>22</v>
      </c>
      <c r="N162" s="6" t="s">
        <v>981</v>
      </c>
      <c r="O162" s="7">
        <v>42</v>
      </c>
      <c r="P162" s="6">
        <v>48.66</v>
      </c>
      <c r="Q162" s="6">
        <f t="shared" si="4"/>
        <v>42.811</v>
      </c>
      <c r="R162" s="6" t="s">
        <v>22</v>
      </c>
      <c r="S162" s="6" t="s">
        <v>982</v>
      </c>
      <c r="T162" s="6">
        <v>9</v>
      </c>
      <c r="U162" s="6">
        <v>30.13</v>
      </c>
      <c r="V162" s="6">
        <f t="shared" si="5"/>
        <v>9.5021666666666675</v>
      </c>
      <c r="W162" s="6" t="s">
        <v>41</v>
      </c>
      <c r="X162" s="6">
        <v>20</v>
      </c>
      <c r="Y162" s="6">
        <v>4</v>
      </c>
      <c r="Z162" s="101">
        <v>0.29166666666666669</v>
      </c>
      <c r="AA162" s="101">
        <v>0.37916666666666665</v>
      </c>
      <c r="AB162" s="101">
        <v>0.375</v>
      </c>
      <c r="AC162" s="101">
        <f>(Tableau2[[#This Row],[heure_enq]]-Tableau2[[#This Row],[h_debut]])</f>
        <v>8.7499999999999967E-2</v>
      </c>
      <c r="AD162" s="101">
        <f>Tableau2[[#This Row],[h_fin]]-Tableau2[[#This Row],[h_debut]]</f>
        <v>8.3333333333333315E-2</v>
      </c>
      <c r="AE162" s="101">
        <v>0.33333333333333331</v>
      </c>
      <c r="AF162" s="101">
        <v>0.5</v>
      </c>
      <c r="AG162" s="6" t="s">
        <v>22</v>
      </c>
      <c r="AH162" s="6" t="s">
        <v>242</v>
      </c>
      <c r="AI162" s="6">
        <v>0</v>
      </c>
      <c r="AJ162" s="6" t="s">
        <v>378</v>
      </c>
      <c r="AK162" s="6" t="s">
        <v>379</v>
      </c>
      <c r="AL162" s="6" t="s">
        <v>419</v>
      </c>
      <c r="AM162" s="6">
        <v>0</v>
      </c>
      <c r="AN162" s="6">
        <v>0</v>
      </c>
      <c r="AO162" s="6">
        <v>1</v>
      </c>
      <c r="AP162" s="6">
        <v>1</v>
      </c>
      <c r="AQ162" s="6" t="s">
        <v>22</v>
      </c>
      <c r="AR162" s="6" t="s">
        <v>22</v>
      </c>
      <c r="AS162" s="6" t="s">
        <v>22</v>
      </c>
      <c r="AT162" s="6">
        <v>0</v>
      </c>
      <c r="AU162" s="6">
        <v>0</v>
      </c>
      <c r="AV162" s="6">
        <v>0</v>
      </c>
      <c r="AW162" s="6">
        <v>0</v>
      </c>
      <c r="AX162" s="6">
        <v>1</v>
      </c>
      <c r="AY162" s="6">
        <v>1</v>
      </c>
      <c r="AZ162" s="6">
        <v>1</v>
      </c>
      <c r="BA162" s="6">
        <v>1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 t="s">
        <v>235</v>
      </c>
      <c r="BK162" s="6">
        <v>0</v>
      </c>
      <c r="BL162" s="6">
        <v>1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 t="s">
        <v>217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1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 t="s">
        <v>3713</v>
      </c>
      <c r="DB162" s="6" t="s">
        <v>218</v>
      </c>
      <c r="DC162" s="6" t="s">
        <v>243</v>
      </c>
      <c r="DD162" s="6">
        <v>50</v>
      </c>
      <c r="DE162" s="6" t="s">
        <v>244</v>
      </c>
      <c r="DF162" s="6" t="s">
        <v>244</v>
      </c>
      <c r="DG162" s="6" t="s">
        <v>222</v>
      </c>
      <c r="DH162" s="6" t="s">
        <v>22</v>
      </c>
      <c r="DI162" s="6">
        <v>40</v>
      </c>
      <c r="DJ162" s="6">
        <v>25</v>
      </c>
      <c r="DK162" s="6">
        <v>5</v>
      </c>
      <c r="DL162" s="6">
        <v>0</v>
      </c>
      <c r="DM162" s="6">
        <v>0</v>
      </c>
      <c r="DN162" s="6">
        <v>0</v>
      </c>
      <c r="DO162" s="6">
        <v>0</v>
      </c>
      <c r="DP162" s="6">
        <v>1</v>
      </c>
      <c r="DQ162" s="6">
        <v>1</v>
      </c>
      <c r="DR162" s="6">
        <v>1</v>
      </c>
      <c r="DS162" s="6">
        <v>1</v>
      </c>
      <c r="DT162" s="6">
        <v>1</v>
      </c>
      <c r="DU162" s="6">
        <v>0</v>
      </c>
      <c r="DV162" s="6">
        <v>0</v>
      </c>
      <c r="DW162" s="6">
        <v>0</v>
      </c>
      <c r="DX162" s="6">
        <v>1</v>
      </c>
      <c r="DY162" s="6">
        <v>0</v>
      </c>
      <c r="DZ162" s="6">
        <v>0</v>
      </c>
      <c r="EA162" s="6">
        <v>0</v>
      </c>
      <c r="EB162" s="6">
        <v>0</v>
      </c>
      <c r="EC162" s="6">
        <v>1</v>
      </c>
      <c r="ED162" s="6">
        <v>0</v>
      </c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 t="s">
        <v>222</v>
      </c>
      <c r="EK162" s="6" t="s">
        <v>222</v>
      </c>
      <c r="EL162" s="6" t="s">
        <v>22</v>
      </c>
      <c r="EM162" s="6" t="s">
        <v>22</v>
      </c>
      <c r="EN162" s="6" t="s">
        <v>22</v>
      </c>
      <c r="EO162" s="6" t="s">
        <v>22</v>
      </c>
      <c r="EP162" s="6" t="s">
        <v>22</v>
      </c>
      <c r="EQ162" s="6" t="s">
        <v>22</v>
      </c>
      <c r="ER162" s="6" t="s">
        <v>22</v>
      </c>
      <c r="ES162" s="6" t="s">
        <v>22</v>
      </c>
      <c r="ET162" s="6" t="s">
        <v>22</v>
      </c>
      <c r="EU162" s="6" t="s">
        <v>22</v>
      </c>
      <c r="EV162" s="6" t="s">
        <v>22</v>
      </c>
      <c r="EW162" s="6" t="s">
        <v>22</v>
      </c>
      <c r="EX162" s="6" t="s">
        <v>22</v>
      </c>
      <c r="EY162" s="6" t="s">
        <v>22</v>
      </c>
      <c r="EZ162" s="6" t="s">
        <v>22</v>
      </c>
      <c r="FA162" s="6" t="s">
        <v>22</v>
      </c>
      <c r="FB162" s="6" t="s">
        <v>22</v>
      </c>
      <c r="FC162" s="6" t="s">
        <v>22</v>
      </c>
      <c r="FD162" s="6" t="s">
        <v>223</v>
      </c>
      <c r="FE162" s="6" t="s">
        <v>246</v>
      </c>
      <c r="FF162" s="6">
        <v>80</v>
      </c>
      <c r="FG162" s="6">
        <v>5</v>
      </c>
      <c r="FH162" s="6" t="s">
        <v>256</v>
      </c>
      <c r="FI162" s="6" t="s">
        <v>22</v>
      </c>
      <c r="FJ162" s="6" t="s">
        <v>492</v>
      </c>
      <c r="FK162" s="6">
        <v>1</v>
      </c>
      <c r="FL162" s="6">
        <v>1</v>
      </c>
      <c r="FM162" s="6">
        <v>0</v>
      </c>
      <c r="FN162" s="6">
        <v>0</v>
      </c>
      <c r="FO162" s="6">
        <v>0</v>
      </c>
      <c r="FP162" s="6">
        <v>0</v>
      </c>
      <c r="FQ162" s="6" t="s">
        <v>223</v>
      </c>
      <c r="FR162" s="6">
        <v>0</v>
      </c>
      <c r="FS162" s="6">
        <v>2</v>
      </c>
      <c r="FT162" s="6">
        <v>0</v>
      </c>
      <c r="FU162" s="6">
        <v>0</v>
      </c>
      <c r="FV162" s="6" t="s">
        <v>223</v>
      </c>
      <c r="FW162" s="6" t="s">
        <v>223</v>
      </c>
      <c r="FX162" s="6" t="s">
        <v>269</v>
      </c>
      <c r="FY162" s="6" t="s">
        <v>22</v>
      </c>
      <c r="FZ162" s="6" t="s">
        <v>22</v>
      </c>
      <c r="GA162" s="6" t="s">
        <v>22</v>
      </c>
      <c r="GB162" s="6" t="s">
        <v>22</v>
      </c>
      <c r="GC162" s="6" t="s">
        <v>269</v>
      </c>
      <c r="GD162" s="6" t="s">
        <v>259</v>
      </c>
      <c r="GE162" s="6" t="s">
        <v>22</v>
      </c>
      <c r="GF162" s="6" t="s">
        <v>22</v>
      </c>
      <c r="GG162" s="6" t="s">
        <v>260</v>
      </c>
      <c r="GH162" s="6" t="s">
        <v>235</v>
      </c>
      <c r="GI162" s="6" t="s">
        <v>22</v>
      </c>
      <c r="GJ162" s="6" t="s">
        <v>22</v>
      </c>
      <c r="GK162" s="6" t="s">
        <v>22</v>
      </c>
      <c r="GL162" s="6" t="s">
        <v>22</v>
      </c>
      <c r="GM162" s="6" t="s">
        <v>222</v>
      </c>
      <c r="GN162" s="6" t="s">
        <v>22</v>
      </c>
      <c r="GO162" s="6" t="s">
        <v>22</v>
      </c>
      <c r="GP162" s="6" t="s">
        <v>261</v>
      </c>
      <c r="GQ162" s="6">
        <v>0</v>
      </c>
      <c r="GR162" s="6">
        <v>0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103" t="s">
        <v>229</v>
      </c>
    </row>
    <row r="163" spans="1:206">
      <c r="A163" s="102" t="s">
        <v>207</v>
      </c>
      <c r="B163" s="6">
        <v>162</v>
      </c>
      <c r="C163" s="6" t="s">
        <v>3876</v>
      </c>
      <c r="D163" s="6" t="s">
        <v>3569</v>
      </c>
      <c r="E163" s="100">
        <v>44400</v>
      </c>
      <c r="F163" s="6" t="s">
        <v>3891</v>
      </c>
      <c r="G163" s="6">
        <v>0</v>
      </c>
      <c r="H163" s="6" t="s">
        <v>22</v>
      </c>
      <c r="I163" s="6" t="s">
        <v>22</v>
      </c>
      <c r="J163" s="6" t="s">
        <v>22</v>
      </c>
      <c r="K163" s="6" t="s">
        <v>22</v>
      </c>
      <c r="L163" s="6" t="s">
        <v>22</v>
      </c>
      <c r="M163" s="6" t="s">
        <v>22</v>
      </c>
      <c r="N163" s="6" t="s">
        <v>983</v>
      </c>
      <c r="O163" s="7">
        <v>42</v>
      </c>
      <c r="P163" s="6">
        <v>52.74</v>
      </c>
      <c r="Q163" s="6">
        <f t="shared" si="4"/>
        <v>42.878999999999998</v>
      </c>
      <c r="R163" s="6" t="s">
        <v>22</v>
      </c>
      <c r="S163" s="6" t="s">
        <v>984</v>
      </c>
      <c r="T163" s="6">
        <v>9</v>
      </c>
      <c r="U163" s="6">
        <v>29.12</v>
      </c>
      <c r="V163" s="6">
        <f t="shared" si="5"/>
        <v>9.4853333333333332</v>
      </c>
      <c r="W163" s="6" t="s">
        <v>41</v>
      </c>
      <c r="X163" s="6">
        <v>20</v>
      </c>
      <c r="Y163" s="6">
        <v>1</v>
      </c>
      <c r="Z163" s="101">
        <v>0.26041666666666669</v>
      </c>
      <c r="AA163" s="101">
        <v>0.375</v>
      </c>
      <c r="AB163" s="101">
        <v>0.38541666666666669</v>
      </c>
      <c r="AC163" s="101">
        <f>(Tableau2[[#This Row],[heure_enq]]-Tableau2[[#This Row],[h_debut]])</f>
        <v>0.11458333333333331</v>
      </c>
      <c r="AD163" s="101">
        <f>Tableau2[[#This Row],[h_fin]]-Tableau2[[#This Row],[h_debut]]</f>
        <v>0.125</v>
      </c>
      <c r="AE163" s="101">
        <v>0.33333333333333331</v>
      </c>
      <c r="AF163" s="101">
        <v>0.5</v>
      </c>
      <c r="AG163" s="6" t="s">
        <v>22</v>
      </c>
      <c r="AH163" s="6" t="s">
        <v>242</v>
      </c>
      <c r="AI163" s="6">
        <v>0</v>
      </c>
      <c r="AJ163" s="6" t="s">
        <v>274</v>
      </c>
      <c r="AK163" s="6" t="s">
        <v>275</v>
      </c>
      <c r="AL163" s="6" t="s">
        <v>419</v>
      </c>
      <c r="AM163" s="6">
        <v>0</v>
      </c>
      <c r="AN163" s="6">
        <v>0</v>
      </c>
      <c r="AO163" s="6">
        <v>1</v>
      </c>
      <c r="AP163" s="6">
        <v>1</v>
      </c>
      <c r="AQ163" s="6" t="s">
        <v>22</v>
      </c>
      <c r="AR163" s="6" t="s">
        <v>22</v>
      </c>
      <c r="AS163" s="6" t="s">
        <v>22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1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 t="s">
        <v>435</v>
      </c>
      <c r="BK163" s="6">
        <v>0</v>
      </c>
      <c r="BL163" s="6">
        <v>1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 t="s">
        <v>217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1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S163" s="6">
        <v>0</v>
      </c>
      <c r="CT163" s="6">
        <v>0</v>
      </c>
      <c r="CU163" s="6">
        <v>0</v>
      </c>
      <c r="CV163" s="6">
        <v>0</v>
      </c>
      <c r="CW163" s="6">
        <v>0</v>
      </c>
      <c r="CX163" s="6">
        <v>0</v>
      </c>
      <c r="CY163" s="6">
        <v>0</v>
      </c>
      <c r="CZ163" s="6">
        <v>0</v>
      </c>
      <c r="DA163" s="6" t="s">
        <v>3714</v>
      </c>
      <c r="DB163" s="6" t="s">
        <v>218</v>
      </c>
      <c r="DC163" s="6" t="s">
        <v>243</v>
      </c>
      <c r="DD163" s="6">
        <v>50</v>
      </c>
      <c r="DE163" s="6" t="s">
        <v>244</v>
      </c>
      <c r="DF163" s="6" t="s">
        <v>244</v>
      </c>
      <c r="DG163" s="6" t="s">
        <v>222</v>
      </c>
      <c r="DH163" s="6" t="s">
        <v>22</v>
      </c>
      <c r="DI163" s="6">
        <v>35</v>
      </c>
      <c r="DJ163" s="6">
        <v>45</v>
      </c>
      <c r="DK163" s="6">
        <v>5</v>
      </c>
      <c r="DL163" s="6">
        <v>0</v>
      </c>
      <c r="DM163" s="6">
        <v>0</v>
      </c>
      <c r="DN163" s="6">
        <v>0</v>
      </c>
      <c r="DO163" s="6">
        <v>0</v>
      </c>
      <c r="DP163" s="6">
        <v>0</v>
      </c>
      <c r="DQ163" s="6">
        <v>0</v>
      </c>
      <c r="DR163" s="6">
        <v>1</v>
      </c>
      <c r="DS163" s="6">
        <v>1</v>
      </c>
      <c r="DT163" s="6">
        <v>0</v>
      </c>
      <c r="DU163" s="6">
        <v>0</v>
      </c>
      <c r="DV163" s="6">
        <v>0</v>
      </c>
      <c r="DW163" s="6">
        <v>0</v>
      </c>
      <c r="DX163" s="6">
        <v>1</v>
      </c>
      <c r="DY163" s="6">
        <v>0</v>
      </c>
      <c r="DZ163" s="6">
        <v>0</v>
      </c>
      <c r="EA163" s="6">
        <v>0</v>
      </c>
      <c r="EB163" s="6">
        <v>1</v>
      </c>
      <c r="EC163" s="6">
        <v>1</v>
      </c>
      <c r="ED163" s="6">
        <v>0</v>
      </c>
      <c r="EE163" s="6">
        <v>0</v>
      </c>
      <c r="EF163" s="6">
        <v>0</v>
      </c>
      <c r="EG163" s="6">
        <v>0</v>
      </c>
      <c r="EH163" s="6">
        <v>0</v>
      </c>
      <c r="EI163" s="6">
        <v>0</v>
      </c>
      <c r="EJ163" s="6" t="s">
        <v>222</v>
      </c>
      <c r="EK163" s="6" t="s">
        <v>222</v>
      </c>
      <c r="EL163" s="6" t="s">
        <v>22</v>
      </c>
      <c r="EM163" s="6" t="s">
        <v>22</v>
      </c>
      <c r="EN163" s="6" t="s">
        <v>22</v>
      </c>
      <c r="EO163" s="6" t="s">
        <v>22</v>
      </c>
      <c r="EP163" s="6" t="s">
        <v>22</v>
      </c>
      <c r="EQ163" s="6" t="s">
        <v>22</v>
      </c>
      <c r="ER163" s="6" t="s">
        <v>22</v>
      </c>
      <c r="ES163" s="6" t="s">
        <v>22</v>
      </c>
      <c r="ET163" s="6" t="s">
        <v>22</v>
      </c>
      <c r="EU163" s="6" t="s">
        <v>22</v>
      </c>
      <c r="EV163" s="6" t="s">
        <v>22</v>
      </c>
      <c r="EW163" s="6" t="s">
        <v>22</v>
      </c>
      <c r="EX163" s="6" t="s">
        <v>22</v>
      </c>
      <c r="EY163" s="6" t="s">
        <v>22</v>
      </c>
      <c r="EZ163" s="6" t="s">
        <v>22</v>
      </c>
      <c r="FA163" s="6" t="s">
        <v>22</v>
      </c>
      <c r="FB163" s="6" t="s">
        <v>22</v>
      </c>
      <c r="FC163" s="6" t="s">
        <v>22</v>
      </c>
      <c r="FD163" s="6" t="s">
        <v>223</v>
      </c>
      <c r="FE163" s="6" t="s">
        <v>246</v>
      </c>
      <c r="FF163" s="6">
        <v>60</v>
      </c>
      <c r="FG163" s="6">
        <v>4.95</v>
      </c>
      <c r="FH163" s="6" t="s">
        <v>256</v>
      </c>
      <c r="FI163" s="6" t="s">
        <v>22</v>
      </c>
      <c r="FJ163" s="6" t="s">
        <v>355</v>
      </c>
      <c r="FK163" s="6">
        <v>0</v>
      </c>
      <c r="FL163" s="6">
        <v>0</v>
      </c>
      <c r="FM163" s="6">
        <v>0</v>
      </c>
      <c r="FN163" s="6">
        <v>0</v>
      </c>
      <c r="FO163" s="6">
        <v>0</v>
      </c>
      <c r="FP163" s="6">
        <v>0</v>
      </c>
      <c r="FQ163" s="6" t="s">
        <v>223</v>
      </c>
      <c r="FR163" s="6">
        <v>0</v>
      </c>
      <c r="FS163" s="6">
        <v>2</v>
      </c>
      <c r="FT163" s="6">
        <v>0</v>
      </c>
      <c r="FU163" s="6">
        <v>0</v>
      </c>
      <c r="FV163" s="6" t="s">
        <v>222</v>
      </c>
      <c r="FW163" s="6" t="s">
        <v>223</v>
      </c>
      <c r="FX163" s="6" t="s">
        <v>269</v>
      </c>
      <c r="FY163" s="6" t="s">
        <v>22</v>
      </c>
      <c r="FZ163" s="6" t="s">
        <v>22</v>
      </c>
      <c r="GA163" s="6" t="s">
        <v>22</v>
      </c>
      <c r="GB163" s="6" t="s">
        <v>22</v>
      </c>
      <c r="GC163" s="6" t="s">
        <v>269</v>
      </c>
      <c r="GD163" s="6" t="s">
        <v>226</v>
      </c>
      <c r="GE163" s="6" t="s">
        <v>22</v>
      </c>
      <c r="GF163" s="6" t="s">
        <v>22</v>
      </c>
      <c r="GG163" s="6" t="s">
        <v>260</v>
      </c>
      <c r="GH163" s="6" t="s">
        <v>235</v>
      </c>
      <c r="GI163" s="6" t="s">
        <v>22</v>
      </c>
      <c r="GJ163" s="6" t="s">
        <v>22</v>
      </c>
      <c r="GK163" s="6" t="s">
        <v>22</v>
      </c>
      <c r="GL163" s="6" t="s">
        <v>22</v>
      </c>
      <c r="GM163" s="6" t="s">
        <v>222</v>
      </c>
      <c r="GN163" s="6" t="s">
        <v>22</v>
      </c>
      <c r="GO163" s="6" t="s">
        <v>22</v>
      </c>
      <c r="GP163" s="6" t="s">
        <v>261</v>
      </c>
      <c r="GQ163" s="6">
        <v>1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1</v>
      </c>
      <c r="GX163" s="103" t="s">
        <v>229</v>
      </c>
    </row>
    <row r="164" spans="1:206">
      <c r="A164" s="102" t="s">
        <v>207</v>
      </c>
      <c r="B164" s="6">
        <v>163</v>
      </c>
      <c r="C164" s="6" t="s">
        <v>3876</v>
      </c>
      <c r="D164" s="6" t="s">
        <v>3594</v>
      </c>
      <c r="E164" s="100">
        <v>44400</v>
      </c>
      <c r="F164" s="6" t="s">
        <v>3891</v>
      </c>
      <c r="G164" s="6">
        <v>0</v>
      </c>
      <c r="H164" s="6" t="s">
        <v>22</v>
      </c>
      <c r="I164" s="6" t="s">
        <v>22</v>
      </c>
      <c r="J164" s="6" t="s">
        <v>22</v>
      </c>
      <c r="K164" s="6" t="s">
        <v>22</v>
      </c>
      <c r="L164" s="6" t="s">
        <v>22</v>
      </c>
      <c r="M164" s="6" t="s">
        <v>22</v>
      </c>
      <c r="N164" s="6" t="s">
        <v>985</v>
      </c>
      <c r="O164" s="7">
        <v>42</v>
      </c>
      <c r="P164" s="6">
        <v>53.77</v>
      </c>
      <c r="Q164" s="6">
        <f t="shared" si="4"/>
        <v>42.896166666666666</v>
      </c>
      <c r="R164" s="6" t="s">
        <v>22</v>
      </c>
      <c r="S164" s="6" t="s">
        <v>986</v>
      </c>
      <c r="T164" s="6">
        <v>9</v>
      </c>
      <c r="U164" s="6">
        <v>28.98</v>
      </c>
      <c r="V164" s="6">
        <f t="shared" si="5"/>
        <v>9.4830000000000005</v>
      </c>
      <c r="W164" s="6" t="s">
        <v>41</v>
      </c>
      <c r="X164" s="6">
        <v>38</v>
      </c>
      <c r="Y164" s="6">
        <v>1</v>
      </c>
      <c r="Z164" s="101">
        <v>0.35416666666666669</v>
      </c>
      <c r="AA164" s="101">
        <v>0.40277777777777773</v>
      </c>
      <c r="AB164" s="101">
        <v>0.39583333333333331</v>
      </c>
      <c r="AC164" s="101">
        <f>(Tableau2[[#This Row],[heure_enq]]-Tableau2[[#This Row],[h_debut]])</f>
        <v>4.8611111111111049E-2</v>
      </c>
      <c r="AD164" s="101">
        <f>Tableau2[[#This Row],[h_fin]]-Tableau2[[#This Row],[h_debut]]</f>
        <v>4.166666666666663E-2</v>
      </c>
      <c r="AE164" s="101">
        <v>0.33333333333333331</v>
      </c>
      <c r="AF164" s="101">
        <v>0.5</v>
      </c>
      <c r="AG164" s="6" t="s">
        <v>22</v>
      </c>
      <c r="AH164" s="6" t="s">
        <v>242</v>
      </c>
      <c r="AI164" s="6">
        <v>0</v>
      </c>
      <c r="AJ164" s="6" t="s">
        <v>305</v>
      </c>
      <c r="AK164" s="6" t="s">
        <v>306</v>
      </c>
      <c r="AL164" s="6" t="s">
        <v>419</v>
      </c>
      <c r="AM164" s="6">
        <v>0</v>
      </c>
      <c r="AN164" s="6">
        <v>0</v>
      </c>
      <c r="AO164" s="6">
        <v>1</v>
      </c>
      <c r="AP164" s="6">
        <v>1</v>
      </c>
      <c r="AQ164" s="6" t="s">
        <v>22</v>
      </c>
      <c r="AR164" s="6" t="s">
        <v>22</v>
      </c>
      <c r="AS164" s="6" t="s">
        <v>22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1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 t="s">
        <v>235</v>
      </c>
      <c r="BK164" s="6">
        <v>0</v>
      </c>
      <c r="BL164" s="6">
        <v>1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 t="s">
        <v>217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1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 t="s">
        <v>3715</v>
      </c>
      <c r="DB164" s="6" t="s">
        <v>218</v>
      </c>
      <c r="DC164" s="6" t="s">
        <v>243</v>
      </c>
      <c r="DD164" s="6">
        <v>50</v>
      </c>
      <c r="DE164" s="6" t="s">
        <v>244</v>
      </c>
      <c r="DF164" s="6" t="s">
        <v>244</v>
      </c>
      <c r="DG164" s="6" t="s">
        <v>222</v>
      </c>
      <c r="DH164" s="6" t="s">
        <v>22</v>
      </c>
      <c r="DI164" s="6">
        <v>14</v>
      </c>
      <c r="DJ164" s="6">
        <v>40</v>
      </c>
      <c r="DK164" s="6">
        <v>5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1</v>
      </c>
      <c r="DR164" s="6">
        <v>1</v>
      </c>
      <c r="DS164" s="6">
        <v>0</v>
      </c>
      <c r="DT164" s="6">
        <v>1</v>
      </c>
      <c r="DU164" s="6">
        <v>0</v>
      </c>
      <c r="DV164" s="6">
        <v>0</v>
      </c>
      <c r="DW164" s="6">
        <v>0</v>
      </c>
      <c r="DX164" s="6">
        <v>1</v>
      </c>
      <c r="DY164" s="6">
        <v>0</v>
      </c>
      <c r="DZ164" s="6">
        <v>0</v>
      </c>
      <c r="EA164" s="6">
        <v>0</v>
      </c>
      <c r="EB164" s="6">
        <v>1</v>
      </c>
      <c r="EC164" s="6">
        <v>1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 t="s">
        <v>223</v>
      </c>
      <c r="EK164" s="6" t="s">
        <v>222</v>
      </c>
      <c r="EL164" s="6" t="s">
        <v>22</v>
      </c>
      <c r="EM164" s="6" t="s">
        <v>22</v>
      </c>
      <c r="EN164" s="6" t="s">
        <v>22</v>
      </c>
      <c r="EO164" s="6" t="s">
        <v>22</v>
      </c>
      <c r="EP164" s="6" t="s">
        <v>22</v>
      </c>
      <c r="EQ164" s="6" t="s">
        <v>22</v>
      </c>
      <c r="ER164" s="6" t="s">
        <v>22</v>
      </c>
      <c r="ES164" s="6" t="s">
        <v>22</v>
      </c>
      <c r="ET164" s="6" t="s">
        <v>22</v>
      </c>
      <c r="EU164" s="6" t="s">
        <v>22</v>
      </c>
      <c r="EV164" s="6" t="s">
        <v>22</v>
      </c>
      <c r="EW164" s="6" t="s">
        <v>22</v>
      </c>
      <c r="EX164" s="6" t="s">
        <v>22</v>
      </c>
      <c r="EY164" s="6" t="s">
        <v>22</v>
      </c>
      <c r="EZ164" s="6" t="s">
        <v>22</v>
      </c>
      <c r="FA164" s="6" t="s">
        <v>22</v>
      </c>
      <c r="FB164" s="6" t="s">
        <v>22</v>
      </c>
      <c r="FC164" s="6" t="s">
        <v>22</v>
      </c>
      <c r="FD164" s="6" t="s">
        <v>223</v>
      </c>
      <c r="FE164" s="6" t="s">
        <v>246</v>
      </c>
      <c r="FF164" s="6">
        <v>9</v>
      </c>
      <c r="FG164" s="6">
        <v>4</v>
      </c>
      <c r="FH164" s="6" t="s">
        <v>256</v>
      </c>
      <c r="FI164" s="6" t="s">
        <v>22</v>
      </c>
      <c r="FJ164" s="6" t="s">
        <v>355</v>
      </c>
      <c r="FK164" s="6">
        <v>0</v>
      </c>
      <c r="FL164" s="6">
        <v>0</v>
      </c>
      <c r="FM164" s="6">
        <v>0</v>
      </c>
      <c r="FN164" s="6">
        <v>0</v>
      </c>
      <c r="FO164" s="6">
        <v>0</v>
      </c>
      <c r="FP164" s="6">
        <v>0</v>
      </c>
      <c r="FQ164" s="6" t="s">
        <v>223</v>
      </c>
      <c r="FR164" s="6">
        <v>0</v>
      </c>
      <c r="FS164" s="6">
        <v>1</v>
      </c>
      <c r="FT164" s="6">
        <v>0</v>
      </c>
      <c r="FU164" s="6">
        <v>0</v>
      </c>
      <c r="FV164" s="6" t="s">
        <v>223</v>
      </c>
      <c r="FW164" s="6" t="s">
        <v>223</v>
      </c>
      <c r="FX164" s="6" t="s">
        <v>258</v>
      </c>
      <c r="FY164" s="6" t="s">
        <v>22</v>
      </c>
      <c r="FZ164" s="6" t="s">
        <v>22</v>
      </c>
      <c r="GA164" s="6" t="s">
        <v>22</v>
      </c>
      <c r="GB164" s="6" t="s">
        <v>22</v>
      </c>
      <c r="GC164" s="6" t="s">
        <v>258</v>
      </c>
      <c r="GD164" s="6" t="s">
        <v>259</v>
      </c>
      <c r="GE164" s="6" t="s">
        <v>22</v>
      </c>
      <c r="GF164" s="6" t="s">
        <v>22</v>
      </c>
      <c r="GG164" s="6" t="s">
        <v>260</v>
      </c>
      <c r="GH164" s="6" t="s">
        <v>235</v>
      </c>
      <c r="GI164" s="6" t="s">
        <v>22</v>
      </c>
      <c r="GJ164" s="6" t="s">
        <v>22</v>
      </c>
      <c r="GK164" s="6" t="s">
        <v>22</v>
      </c>
      <c r="GL164" s="6" t="s">
        <v>22</v>
      </c>
      <c r="GM164" s="6" t="s">
        <v>222</v>
      </c>
      <c r="GN164" s="6" t="s">
        <v>22</v>
      </c>
      <c r="GO164" s="6" t="s">
        <v>22</v>
      </c>
      <c r="GP164" s="6" t="s">
        <v>261</v>
      </c>
      <c r="GQ164" s="6">
        <v>1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1</v>
      </c>
      <c r="GX164" s="103" t="s">
        <v>229</v>
      </c>
    </row>
    <row r="165" spans="1:206">
      <c r="A165" s="102" t="s">
        <v>207</v>
      </c>
      <c r="B165" s="6">
        <v>164</v>
      </c>
      <c r="C165" s="6" t="s">
        <v>3877</v>
      </c>
      <c r="D165" s="6" t="s">
        <v>3538</v>
      </c>
      <c r="E165" s="100">
        <v>44420</v>
      </c>
      <c r="F165" s="6" t="s">
        <v>3891</v>
      </c>
      <c r="G165" s="6">
        <v>0</v>
      </c>
      <c r="H165" s="6">
        <v>28</v>
      </c>
      <c r="I165" s="6" t="s">
        <v>22</v>
      </c>
      <c r="J165" s="6" t="s">
        <v>22</v>
      </c>
      <c r="K165" s="6" t="s">
        <v>22</v>
      </c>
      <c r="L165" s="6" t="s">
        <v>22</v>
      </c>
      <c r="M165" s="6" t="s">
        <v>22</v>
      </c>
      <c r="N165" s="6" t="s">
        <v>388</v>
      </c>
      <c r="O165" s="7">
        <v>42</v>
      </c>
      <c r="P165" s="6">
        <v>48.064</v>
      </c>
      <c r="Q165" s="6">
        <f t="shared" si="4"/>
        <v>42.801066666666664</v>
      </c>
      <c r="R165" s="6" t="s">
        <v>22</v>
      </c>
      <c r="S165" s="6" t="s">
        <v>389</v>
      </c>
      <c r="T165" s="6">
        <v>9</v>
      </c>
      <c r="U165" s="6">
        <v>20.396000000000001</v>
      </c>
      <c r="V165" s="6">
        <f t="shared" si="5"/>
        <v>9.3399333333333328</v>
      </c>
      <c r="W165" s="6" t="s">
        <v>39</v>
      </c>
      <c r="X165" s="6" t="s">
        <v>22</v>
      </c>
      <c r="Y165" s="6">
        <v>2</v>
      </c>
      <c r="Z165" s="101">
        <v>0.3125</v>
      </c>
      <c r="AA165" s="101">
        <v>0.36736111111111108</v>
      </c>
      <c r="AB165" s="101">
        <v>0.375</v>
      </c>
      <c r="AC165" s="101">
        <f>(Tableau2[[#This Row],[heure_enq]]-Tableau2[[#This Row],[h_debut]])</f>
        <v>5.4861111111111083E-2</v>
      </c>
      <c r="AD165" s="101">
        <f>Tableau2[[#This Row],[h_fin]]-Tableau2[[#This Row],[h_debut]]</f>
        <v>6.25E-2</v>
      </c>
      <c r="AE165" s="101">
        <v>0.29166666666666669</v>
      </c>
      <c r="AF165" s="101">
        <v>0.41666666666666669</v>
      </c>
      <c r="AG165" s="6" t="s">
        <v>22</v>
      </c>
      <c r="AH165" s="6" t="s">
        <v>234</v>
      </c>
      <c r="AI165" s="6">
        <v>0</v>
      </c>
      <c r="AJ165" s="6" t="s">
        <v>390</v>
      </c>
      <c r="AK165" s="6" t="s">
        <v>391</v>
      </c>
      <c r="AL165" s="6" t="s">
        <v>216</v>
      </c>
      <c r="AM165" s="6">
        <v>1</v>
      </c>
      <c r="AN165" s="6">
        <v>0</v>
      </c>
      <c r="AO165" s="6">
        <v>0</v>
      </c>
      <c r="AP165" s="6">
        <v>0</v>
      </c>
      <c r="AQ165" s="6" t="s">
        <v>22</v>
      </c>
      <c r="AR165" s="6" t="s">
        <v>22</v>
      </c>
      <c r="AS165" s="6" t="s">
        <v>22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1</v>
      </c>
      <c r="BI165" s="6">
        <v>0</v>
      </c>
      <c r="BJ165" s="6" t="s">
        <v>235</v>
      </c>
      <c r="BK165" s="6">
        <v>0</v>
      </c>
      <c r="BL165" s="6">
        <v>1</v>
      </c>
      <c r="BM165" s="6">
        <v>0</v>
      </c>
      <c r="BN165" s="6">
        <v>0</v>
      </c>
      <c r="BO165" s="6" t="s">
        <v>3609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 t="s">
        <v>392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1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6">
        <v>0</v>
      </c>
      <c r="CZ165" s="6">
        <v>0</v>
      </c>
      <c r="DA165" s="6" t="s">
        <v>22</v>
      </c>
      <c r="DB165" s="6" t="s">
        <v>218</v>
      </c>
      <c r="DC165" s="6" t="s">
        <v>290</v>
      </c>
      <c r="DD165" s="6">
        <v>35</v>
      </c>
      <c r="DE165" s="6" t="s">
        <v>220</v>
      </c>
      <c r="DF165" s="6" t="s">
        <v>393</v>
      </c>
      <c r="DG165" s="6" t="s">
        <v>222</v>
      </c>
      <c r="DH165" s="6" t="s">
        <v>22</v>
      </c>
      <c r="DI165" s="6">
        <v>10</v>
      </c>
      <c r="DJ165" s="6" t="s">
        <v>394</v>
      </c>
      <c r="DK165" s="6">
        <v>5</v>
      </c>
      <c r="DL165" s="6">
        <v>0</v>
      </c>
      <c r="DM165" s="6">
        <v>0</v>
      </c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6">
        <v>1</v>
      </c>
      <c r="DT165" s="6">
        <v>0</v>
      </c>
      <c r="DU165" s="6">
        <v>0</v>
      </c>
      <c r="DV165" s="6">
        <v>0</v>
      </c>
      <c r="DW165" s="6">
        <v>0</v>
      </c>
      <c r="DX165" s="6">
        <v>1</v>
      </c>
      <c r="DY165" s="6">
        <v>0</v>
      </c>
      <c r="DZ165" s="6">
        <v>0</v>
      </c>
      <c r="EA165" s="6">
        <v>0</v>
      </c>
      <c r="EB165" s="6">
        <v>0</v>
      </c>
      <c r="EC165" s="6">
        <v>1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 t="s">
        <v>223</v>
      </c>
      <c r="EK165" s="6" t="s">
        <v>222</v>
      </c>
      <c r="EL165" s="6" t="s">
        <v>22</v>
      </c>
      <c r="EM165" s="6" t="s">
        <v>22</v>
      </c>
      <c r="EN165" s="6" t="s">
        <v>22</v>
      </c>
      <c r="EO165" s="6" t="s">
        <v>22</v>
      </c>
      <c r="EP165" s="6" t="s">
        <v>22</v>
      </c>
      <c r="EQ165" s="6" t="s">
        <v>22</v>
      </c>
      <c r="ER165" s="6" t="s">
        <v>22</v>
      </c>
      <c r="ES165" s="6" t="s">
        <v>22</v>
      </c>
      <c r="ET165" s="6" t="s">
        <v>22</v>
      </c>
      <c r="EU165" s="6" t="s">
        <v>22</v>
      </c>
      <c r="EV165" s="6" t="s">
        <v>22</v>
      </c>
      <c r="EW165" s="6" t="s">
        <v>22</v>
      </c>
      <c r="EX165" s="6" t="s">
        <v>22</v>
      </c>
      <c r="EY165" s="6" t="s">
        <v>22</v>
      </c>
      <c r="EZ165" s="6" t="s">
        <v>22</v>
      </c>
      <c r="FA165" s="6" t="s">
        <v>22</v>
      </c>
      <c r="FB165" s="6" t="s">
        <v>22</v>
      </c>
      <c r="FC165" s="6" t="s">
        <v>22</v>
      </c>
      <c r="FD165" s="6" t="s">
        <v>222</v>
      </c>
      <c r="FE165" s="6" t="s">
        <v>22</v>
      </c>
      <c r="FF165" s="6" t="s">
        <v>22</v>
      </c>
      <c r="FG165" s="6" t="s">
        <v>22</v>
      </c>
      <c r="FH165" s="6" t="s">
        <v>22</v>
      </c>
      <c r="FI165" s="6" t="s">
        <v>22</v>
      </c>
      <c r="FJ165" s="6" t="s">
        <v>22</v>
      </c>
      <c r="FK165" s="6">
        <v>0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6" t="s">
        <v>22</v>
      </c>
      <c r="FR165" s="6">
        <v>1</v>
      </c>
      <c r="FS165" s="6">
        <v>0</v>
      </c>
      <c r="FT165" s="6">
        <v>0</v>
      </c>
      <c r="FU165" s="6">
        <v>0</v>
      </c>
      <c r="FV165" s="6" t="s">
        <v>222</v>
      </c>
      <c r="FW165" s="6" t="s">
        <v>222</v>
      </c>
      <c r="FX165" s="6" t="s">
        <v>225</v>
      </c>
      <c r="FY165" s="6" t="s">
        <v>22</v>
      </c>
      <c r="FZ165" s="6" t="s">
        <v>22</v>
      </c>
      <c r="GA165" s="6" t="s">
        <v>22</v>
      </c>
      <c r="GB165" s="6" t="s">
        <v>22</v>
      </c>
      <c r="GC165" s="6" t="s">
        <v>225</v>
      </c>
      <c r="GD165" s="6" t="s">
        <v>227</v>
      </c>
      <c r="GE165" s="6" t="s">
        <v>22</v>
      </c>
      <c r="GF165" s="6" t="s">
        <v>22</v>
      </c>
      <c r="GG165" s="6" t="s">
        <v>387</v>
      </c>
      <c r="GH165" s="6" t="s">
        <v>235</v>
      </c>
      <c r="GI165" s="6" t="s">
        <v>22</v>
      </c>
      <c r="GJ165" s="6" t="s">
        <v>22</v>
      </c>
      <c r="GK165" s="6" t="s">
        <v>22</v>
      </c>
      <c r="GL165" s="6" t="s">
        <v>22</v>
      </c>
      <c r="GM165" s="6" t="s">
        <v>222</v>
      </c>
      <c r="GN165" s="6" t="s">
        <v>22</v>
      </c>
      <c r="GO165" s="6" t="s">
        <v>22</v>
      </c>
      <c r="GP165" s="6" t="s">
        <v>261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1</v>
      </c>
      <c r="GX165" s="103" t="s">
        <v>270</v>
      </c>
    </row>
    <row r="166" spans="1:206">
      <c r="A166" s="102" t="s">
        <v>207</v>
      </c>
      <c r="B166" s="6">
        <v>165</v>
      </c>
      <c r="C166" s="6" t="s">
        <v>3878</v>
      </c>
      <c r="D166" s="6" t="s">
        <v>3539</v>
      </c>
      <c r="E166" s="100">
        <v>44421</v>
      </c>
      <c r="F166" s="6" t="s">
        <v>3891</v>
      </c>
      <c r="G166" s="6">
        <v>0</v>
      </c>
      <c r="H166" s="6">
        <v>27</v>
      </c>
      <c r="I166" s="6" t="s">
        <v>22</v>
      </c>
      <c r="J166" s="6" t="s">
        <v>22</v>
      </c>
      <c r="K166" s="6" t="s">
        <v>22</v>
      </c>
      <c r="L166" s="6" t="s">
        <v>22</v>
      </c>
      <c r="M166" s="6" t="s">
        <v>22</v>
      </c>
      <c r="N166" s="6" t="s">
        <v>505</v>
      </c>
      <c r="O166" s="7">
        <v>42</v>
      </c>
      <c r="P166" s="6">
        <v>42.652000000000001</v>
      </c>
      <c r="Q166" s="6">
        <f t="shared" si="4"/>
        <v>42.710866666666668</v>
      </c>
      <c r="R166" s="6" t="s">
        <v>22</v>
      </c>
      <c r="S166" s="6" t="s">
        <v>987</v>
      </c>
      <c r="T166" s="6">
        <v>9</v>
      </c>
      <c r="U166" s="6">
        <v>27.309000000000001</v>
      </c>
      <c r="V166" s="6">
        <f t="shared" si="5"/>
        <v>9.4551499999999997</v>
      </c>
      <c r="W166" s="6" t="s">
        <v>39</v>
      </c>
      <c r="X166" s="6" t="s">
        <v>22</v>
      </c>
      <c r="Y166" s="6">
        <v>1</v>
      </c>
      <c r="Z166" s="101">
        <v>0.29166666666666669</v>
      </c>
      <c r="AA166" s="101">
        <v>0.29305555555555557</v>
      </c>
      <c r="AB166" s="101">
        <v>0.375</v>
      </c>
      <c r="AC166" s="101">
        <f>(Tableau2[[#This Row],[heure_enq]]-Tableau2[[#This Row],[h_debut]])</f>
        <v>1.388888888888884E-3</v>
      </c>
      <c r="AD166" s="101">
        <f>Tableau2[[#This Row],[h_fin]]-Tableau2[[#This Row],[h_debut]]</f>
        <v>8.3333333333333315E-2</v>
      </c>
      <c r="AE166" s="101">
        <v>0.27083333333333331</v>
      </c>
      <c r="AF166" s="101">
        <v>0.39583333333333331</v>
      </c>
      <c r="AG166" s="6" t="s">
        <v>22</v>
      </c>
      <c r="AH166" s="6" t="s">
        <v>287</v>
      </c>
      <c r="AI166" s="6">
        <v>0</v>
      </c>
      <c r="AJ166" s="6" t="s">
        <v>402</v>
      </c>
      <c r="AK166" s="6" t="s">
        <v>403</v>
      </c>
      <c r="AL166" s="6" t="s">
        <v>419</v>
      </c>
      <c r="AM166" s="6">
        <v>1</v>
      </c>
      <c r="AN166" s="6">
        <v>0</v>
      </c>
      <c r="AO166" s="6">
        <v>0</v>
      </c>
      <c r="AP166" s="6">
        <v>0</v>
      </c>
      <c r="AQ166" s="6" t="s">
        <v>22</v>
      </c>
      <c r="AR166" s="6" t="s">
        <v>22</v>
      </c>
      <c r="AS166" s="6" t="s">
        <v>22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1</v>
      </c>
      <c r="BA166" s="6">
        <v>1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 t="s">
        <v>988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1</v>
      </c>
      <c r="BQ166" s="6">
        <v>0</v>
      </c>
      <c r="BR166" s="6">
        <v>0</v>
      </c>
      <c r="BS166" s="6">
        <v>0</v>
      </c>
      <c r="BT166" s="6">
        <v>0</v>
      </c>
      <c r="BU166" s="6" t="s">
        <v>3624</v>
      </c>
      <c r="BV166" s="6">
        <v>0</v>
      </c>
      <c r="BW166" s="6" t="s">
        <v>217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1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 t="s">
        <v>22</v>
      </c>
      <c r="DB166" s="6" t="s">
        <v>218</v>
      </c>
      <c r="DC166" s="6" t="s">
        <v>243</v>
      </c>
      <c r="DD166" s="6">
        <v>50</v>
      </c>
      <c r="DE166" s="6" t="s">
        <v>443</v>
      </c>
      <c r="DF166" s="6" t="s">
        <v>989</v>
      </c>
      <c r="DG166" s="6" t="s">
        <v>222</v>
      </c>
      <c r="DH166" s="6" t="s">
        <v>22</v>
      </c>
      <c r="DI166" s="6">
        <v>12</v>
      </c>
      <c r="DJ166" s="6">
        <v>4</v>
      </c>
      <c r="DK166" s="6">
        <v>15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1</v>
      </c>
      <c r="DR166" s="6">
        <v>1</v>
      </c>
      <c r="DS166" s="6">
        <v>1</v>
      </c>
      <c r="DT166" s="6">
        <v>1</v>
      </c>
      <c r="DU166" s="6">
        <v>0</v>
      </c>
      <c r="DV166" s="6">
        <v>0</v>
      </c>
      <c r="DW166" s="6">
        <v>0</v>
      </c>
      <c r="DX166" s="6">
        <v>1</v>
      </c>
      <c r="DY166" s="6">
        <v>0</v>
      </c>
      <c r="DZ166" s="6">
        <v>0</v>
      </c>
      <c r="EA166" s="6">
        <v>0</v>
      </c>
      <c r="EB166" s="6">
        <v>0</v>
      </c>
      <c r="EC166" s="6">
        <v>1</v>
      </c>
      <c r="ED166" s="6">
        <v>0</v>
      </c>
      <c r="EE166" s="6">
        <v>0</v>
      </c>
      <c r="EF166" s="6">
        <v>1</v>
      </c>
      <c r="EG166" s="6">
        <v>0</v>
      </c>
      <c r="EH166" s="6">
        <v>0</v>
      </c>
      <c r="EI166" s="6">
        <v>0</v>
      </c>
      <c r="EJ166" s="6" t="s">
        <v>222</v>
      </c>
      <c r="EK166" s="6" t="s">
        <v>222</v>
      </c>
      <c r="EL166" s="6" t="s">
        <v>22</v>
      </c>
      <c r="EM166" s="6" t="s">
        <v>22</v>
      </c>
      <c r="EN166" s="6" t="s">
        <v>22</v>
      </c>
      <c r="EO166" s="6" t="s">
        <v>22</v>
      </c>
      <c r="EP166" s="6" t="s">
        <v>22</v>
      </c>
      <c r="EQ166" s="6" t="s">
        <v>22</v>
      </c>
      <c r="ER166" s="6" t="s">
        <v>22</v>
      </c>
      <c r="ES166" s="6" t="s">
        <v>22</v>
      </c>
      <c r="ET166" s="6" t="s">
        <v>22</v>
      </c>
      <c r="EU166" s="6" t="s">
        <v>22</v>
      </c>
      <c r="EV166" s="6" t="s">
        <v>22</v>
      </c>
      <c r="EW166" s="6" t="s">
        <v>22</v>
      </c>
      <c r="EX166" s="6" t="s">
        <v>22</v>
      </c>
      <c r="EY166" s="6" t="s">
        <v>22</v>
      </c>
      <c r="EZ166" s="6" t="s">
        <v>22</v>
      </c>
      <c r="FA166" s="6" t="s">
        <v>22</v>
      </c>
      <c r="FB166" s="6" t="s">
        <v>22</v>
      </c>
      <c r="FC166" s="6" t="s">
        <v>22</v>
      </c>
      <c r="FD166" s="6" t="s">
        <v>222</v>
      </c>
      <c r="FE166" s="6" t="s">
        <v>22</v>
      </c>
      <c r="FF166" s="6" t="s">
        <v>22</v>
      </c>
      <c r="FG166" s="6" t="s">
        <v>22</v>
      </c>
      <c r="FH166" s="6" t="s">
        <v>22</v>
      </c>
      <c r="FI166" s="6" t="s">
        <v>22</v>
      </c>
      <c r="FJ166" s="6" t="s">
        <v>22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6" t="s">
        <v>22</v>
      </c>
      <c r="FR166" s="6">
        <v>2</v>
      </c>
      <c r="FS166" s="6">
        <v>0</v>
      </c>
      <c r="FT166" s="6">
        <v>0</v>
      </c>
      <c r="FU166" s="6">
        <v>0</v>
      </c>
      <c r="FV166" s="6" t="s">
        <v>223</v>
      </c>
      <c r="FW166" s="6" t="s">
        <v>223</v>
      </c>
      <c r="FX166" s="6" t="s">
        <v>269</v>
      </c>
      <c r="FY166" s="6" t="s">
        <v>22</v>
      </c>
      <c r="FZ166" s="6" t="s">
        <v>22</v>
      </c>
      <c r="GA166" s="6" t="s">
        <v>22</v>
      </c>
      <c r="GB166" s="6" t="s">
        <v>22</v>
      </c>
      <c r="GC166" s="6" t="s">
        <v>269</v>
      </c>
      <c r="GD166" s="6" t="s">
        <v>373</v>
      </c>
      <c r="GE166" s="6" t="s">
        <v>22</v>
      </c>
      <c r="GF166" s="6" t="s">
        <v>22</v>
      </c>
      <c r="GG166" s="6" t="s">
        <v>387</v>
      </c>
      <c r="GH166" s="6" t="s">
        <v>235</v>
      </c>
      <c r="GI166" s="6" t="s">
        <v>22</v>
      </c>
      <c r="GJ166" s="6" t="s">
        <v>22</v>
      </c>
      <c r="GK166" s="6" t="s">
        <v>374</v>
      </c>
      <c r="GL166" s="6" t="s">
        <v>990</v>
      </c>
      <c r="GM166" s="6" t="s">
        <v>222</v>
      </c>
      <c r="GN166" s="6" t="s">
        <v>22</v>
      </c>
      <c r="GO166" s="6" t="s">
        <v>22</v>
      </c>
      <c r="GP166" s="6" t="s">
        <v>228</v>
      </c>
      <c r="GQ166" s="6">
        <v>0</v>
      </c>
      <c r="GR166" s="6">
        <v>0</v>
      </c>
      <c r="GS166" s="6">
        <v>1</v>
      </c>
      <c r="GT166" s="6">
        <v>0</v>
      </c>
      <c r="GU166" s="6">
        <v>0</v>
      </c>
      <c r="GV166" s="6">
        <v>0</v>
      </c>
      <c r="GW166" s="6">
        <v>0</v>
      </c>
      <c r="GX166" s="103" t="s">
        <v>270</v>
      </c>
    </row>
    <row r="167" spans="1:206">
      <c r="A167" s="102" t="s">
        <v>207</v>
      </c>
      <c r="B167" s="6">
        <v>166</v>
      </c>
      <c r="C167" s="6" t="s">
        <v>3878</v>
      </c>
      <c r="D167" s="6" t="s">
        <v>3570</v>
      </c>
      <c r="E167" s="100">
        <v>44421</v>
      </c>
      <c r="F167" s="6" t="s">
        <v>3891</v>
      </c>
      <c r="G167" s="6">
        <v>0</v>
      </c>
      <c r="H167" s="6">
        <v>30</v>
      </c>
      <c r="I167" s="6" t="s">
        <v>22</v>
      </c>
      <c r="J167" s="6" t="s">
        <v>22</v>
      </c>
      <c r="K167" s="6" t="s">
        <v>22</v>
      </c>
      <c r="L167" s="6" t="s">
        <v>22</v>
      </c>
      <c r="M167" s="6" t="s">
        <v>22</v>
      </c>
      <c r="N167" s="6" t="s">
        <v>991</v>
      </c>
      <c r="O167" s="7">
        <v>42</v>
      </c>
      <c r="P167" s="6">
        <v>44.655000000000001</v>
      </c>
      <c r="Q167" s="6">
        <f t="shared" si="4"/>
        <v>42.744250000000001</v>
      </c>
      <c r="R167" s="6" t="s">
        <v>22</v>
      </c>
      <c r="S167" s="6" t="s">
        <v>992</v>
      </c>
      <c r="T167" s="6">
        <v>9</v>
      </c>
      <c r="U167" s="6">
        <v>27.774999999999999</v>
      </c>
      <c r="V167" s="6">
        <f t="shared" si="5"/>
        <v>9.4629166666666666</v>
      </c>
      <c r="W167" s="6" t="s">
        <v>39</v>
      </c>
      <c r="X167" s="6" t="s">
        <v>22</v>
      </c>
      <c r="Y167" s="6">
        <v>1</v>
      </c>
      <c r="Z167" s="101">
        <v>0.27083333333333331</v>
      </c>
      <c r="AA167" s="101">
        <v>0.31527777777777777</v>
      </c>
      <c r="AB167" s="101">
        <v>0.35416666666666669</v>
      </c>
      <c r="AC167" s="101">
        <f>(Tableau2[[#This Row],[heure_enq]]-Tableau2[[#This Row],[h_debut]])</f>
        <v>4.4444444444444453E-2</v>
      </c>
      <c r="AD167" s="101">
        <f>Tableau2[[#This Row],[h_fin]]-Tableau2[[#This Row],[h_debut]]</f>
        <v>8.333333333333337E-2</v>
      </c>
      <c r="AE167" s="101">
        <v>0.27083333333333331</v>
      </c>
      <c r="AF167" s="101">
        <v>0.39583333333333331</v>
      </c>
      <c r="AG167" s="6" t="s">
        <v>22</v>
      </c>
      <c r="AH167" s="6" t="s">
        <v>234</v>
      </c>
      <c r="AI167" s="6">
        <v>0</v>
      </c>
      <c r="AJ167" s="6" t="s">
        <v>267</v>
      </c>
      <c r="AK167" s="6" t="s">
        <v>268</v>
      </c>
      <c r="AL167" s="6" t="s">
        <v>419</v>
      </c>
      <c r="AM167" s="6">
        <v>1</v>
      </c>
      <c r="AN167" s="6">
        <v>0</v>
      </c>
      <c r="AO167" s="6">
        <v>0</v>
      </c>
      <c r="AP167" s="6">
        <v>0</v>
      </c>
      <c r="AQ167" s="6" t="s">
        <v>22</v>
      </c>
      <c r="AR167" s="6" t="s">
        <v>22</v>
      </c>
      <c r="AS167" s="6" t="s">
        <v>22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1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 t="s">
        <v>235</v>
      </c>
      <c r="BK167" s="6">
        <v>0</v>
      </c>
      <c r="BL167" s="6">
        <v>1</v>
      </c>
      <c r="BM167" s="6">
        <v>0</v>
      </c>
      <c r="BN167" s="6">
        <v>0</v>
      </c>
      <c r="BO167" s="6" t="s">
        <v>3609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 t="s">
        <v>392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1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 t="s">
        <v>404</v>
      </c>
      <c r="DB167" s="6" t="s">
        <v>218</v>
      </c>
      <c r="DC167" s="6" t="s">
        <v>243</v>
      </c>
      <c r="DD167" s="6">
        <v>50</v>
      </c>
      <c r="DE167" s="6" t="s">
        <v>244</v>
      </c>
      <c r="DF167" s="6" t="s">
        <v>244</v>
      </c>
      <c r="DG167" s="6" t="s">
        <v>222</v>
      </c>
      <c r="DH167" s="6" t="s">
        <v>22</v>
      </c>
      <c r="DI167" s="6">
        <v>8</v>
      </c>
      <c r="DJ167" s="6">
        <v>60</v>
      </c>
      <c r="DK167" s="6">
        <v>30</v>
      </c>
      <c r="DL167" s="6">
        <v>1</v>
      </c>
      <c r="DM167" s="6">
        <v>1</v>
      </c>
      <c r="DN167" s="6">
        <v>1</v>
      </c>
      <c r="DO167" s="6">
        <v>1</v>
      </c>
      <c r="DP167" s="6">
        <v>1</v>
      </c>
      <c r="DQ167" s="6">
        <v>1</v>
      </c>
      <c r="DR167" s="6">
        <v>1</v>
      </c>
      <c r="DS167" s="6">
        <v>1</v>
      </c>
      <c r="DT167" s="6">
        <v>1</v>
      </c>
      <c r="DU167" s="6">
        <v>1</v>
      </c>
      <c r="DV167" s="6">
        <v>1</v>
      </c>
      <c r="DW167" s="6">
        <v>1</v>
      </c>
      <c r="DX167" s="6">
        <v>1</v>
      </c>
      <c r="DY167" s="6">
        <v>0</v>
      </c>
      <c r="DZ167" s="6">
        <v>0</v>
      </c>
      <c r="EA167" s="6">
        <v>0</v>
      </c>
      <c r="EB167" s="6">
        <v>0</v>
      </c>
      <c r="EC167" s="6">
        <v>1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 t="s">
        <v>222</v>
      </c>
      <c r="EK167" s="6" t="s">
        <v>222</v>
      </c>
      <c r="EL167" s="6" t="s">
        <v>22</v>
      </c>
      <c r="EM167" s="6" t="s">
        <v>22</v>
      </c>
      <c r="EN167" s="6" t="s">
        <v>22</v>
      </c>
      <c r="EO167" s="6" t="s">
        <v>22</v>
      </c>
      <c r="EP167" s="6" t="s">
        <v>22</v>
      </c>
      <c r="EQ167" s="6" t="s">
        <v>22</v>
      </c>
      <c r="ER167" s="6" t="s">
        <v>22</v>
      </c>
      <c r="ES167" s="6" t="s">
        <v>22</v>
      </c>
      <c r="ET167" s="6" t="s">
        <v>22</v>
      </c>
      <c r="EU167" s="6" t="s">
        <v>22</v>
      </c>
      <c r="EV167" s="6" t="s">
        <v>22</v>
      </c>
      <c r="EW167" s="6" t="s">
        <v>22</v>
      </c>
      <c r="EX167" s="6" t="s">
        <v>22</v>
      </c>
      <c r="EY167" s="6" t="s">
        <v>22</v>
      </c>
      <c r="EZ167" s="6" t="s">
        <v>22</v>
      </c>
      <c r="FA167" s="6" t="s">
        <v>22</v>
      </c>
      <c r="FB167" s="6" t="s">
        <v>22</v>
      </c>
      <c r="FC167" s="6" t="s">
        <v>22</v>
      </c>
      <c r="FD167" s="6" t="s">
        <v>222</v>
      </c>
      <c r="FE167" s="6" t="s">
        <v>22</v>
      </c>
      <c r="FF167" s="6" t="s">
        <v>22</v>
      </c>
      <c r="FG167" s="6" t="s">
        <v>22</v>
      </c>
      <c r="FH167" s="6" t="s">
        <v>22</v>
      </c>
      <c r="FI167" s="6" t="s">
        <v>22</v>
      </c>
      <c r="FJ167" s="6" t="s">
        <v>22</v>
      </c>
      <c r="FK167" s="6">
        <v>0</v>
      </c>
      <c r="FL167" s="6">
        <v>0</v>
      </c>
      <c r="FM167" s="6">
        <v>0</v>
      </c>
      <c r="FN167" s="6">
        <v>0</v>
      </c>
      <c r="FO167" s="6">
        <v>0</v>
      </c>
      <c r="FP167" s="6">
        <v>0</v>
      </c>
      <c r="FQ167" s="6" t="s">
        <v>22</v>
      </c>
      <c r="FR167" s="6">
        <v>2</v>
      </c>
      <c r="FS167" s="6">
        <v>0</v>
      </c>
      <c r="FT167" s="6">
        <v>0</v>
      </c>
      <c r="FU167" s="6">
        <v>0</v>
      </c>
      <c r="FV167" s="6" t="s">
        <v>223</v>
      </c>
      <c r="FW167" s="6" t="s">
        <v>223</v>
      </c>
      <c r="FX167" s="6" t="s">
        <v>269</v>
      </c>
      <c r="FY167" s="6" t="s">
        <v>22</v>
      </c>
      <c r="FZ167" s="6" t="s">
        <v>22</v>
      </c>
      <c r="GA167" s="6" t="s">
        <v>22</v>
      </c>
      <c r="GB167" s="6" t="s">
        <v>22</v>
      </c>
      <c r="GC167" s="6" t="s">
        <v>269</v>
      </c>
      <c r="GD167" s="6" t="s">
        <v>373</v>
      </c>
      <c r="GE167" s="6" t="s">
        <v>22</v>
      </c>
      <c r="GF167" s="6" t="s">
        <v>22</v>
      </c>
      <c r="GG167" s="6" t="s">
        <v>387</v>
      </c>
      <c r="GH167" s="6" t="s">
        <v>235</v>
      </c>
      <c r="GI167" s="6" t="s">
        <v>22</v>
      </c>
      <c r="GJ167" s="6" t="s">
        <v>22</v>
      </c>
      <c r="GK167" s="6" t="s">
        <v>993</v>
      </c>
      <c r="GL167" s="6" t="s">
        <v>22</v>
      </c>
      <c r="GM167" s="6" t="s">
        <v>222</v>
      </c>
      <c r="GN167" s="6" t="s">
        <v>22</v>
      </c>
      <c r="GO167" s="6" t="s">
        <v>22</v>
      </c>
      <c r="GP167" s="6" t="s">
        <v>261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6">
        <v>1</v>
      </c>
      <c r="GX167" s="103" t="s">
        <v>270</v>
      </c>
    </row>
    <row r="168" spans="1:206">
      <c r="A168" s="102" t="s">
        <v>207</v>
      </c>
      <c r="B168" s="6">
        <v>167</v>
      </c>
      <c r="C168" s="6" t="s">
        <v>3878</v>
      </c>
      <c r="D168" s="6" t="s">
        <v>3595</v>
      </c>
      <c r="E168" s="100">
        <v>44421</v>
      </c>
      <c r="F168" s="6" t="s">
        <v>3891</v>
      </c>
      <c r="G168" s="6">
        <v>0</v>
      </c>
      <c r="H168" s="6">
        <v>31</v>
      </c>
      <c r="I168" s="6" t="s">
        <v>22</v>
      </c>
      <c r="J168" s="6" t="s">
        <v>22</v>
      </c>
      <c r="K168" s="6" t="s">
        <v>22</v>
      </c>
      <c r="L168" s="6" t="s">
        <v>22</v>
      </c>
      <c r="M168" s="6" t="s">
        <v>22</v>
      </c>
      <c r="N168" s="6" t="s">
        <v>994</v>
      </c>
      <c r="O168" s="7">
        <v>42</v>
      </c>
      <c r="P168" s="6">
        <v>53.884999999999998</v>
      </c>
      <c r="Q168" s="6">
        <f t="shared" si="4"/>
        <v>42.898083333333332</v>
      </c>
      <c r="R168" s="6" t="s">
        <v>22</v>
      </c>
      <c r="S168" s="6" t="s">
        <v>995</v>
      </c>
      <c r="T168" s="6">
        <v>9</v>
      </c>
      <c r="U168" s="6">
        <v>28.388999999999999</v>
      </c>
      <c r="V168" s="6">
        <f t="shared" si="5"/>
        <v>9.4731500000000004</v>
      </c>
      <c r="W168" s="6" t="s">
        <v>39</v>
      </c>
      <c r="X168" s="6" t="s">
        <v>22</v>
      </c>
      <c r="Y168" s="6">
        <v>3</v>
      </c>
      <c r="Z168" s="101">
        <v>0.29166666666666669</v>
      </c>
      <c r="AA168" s="101">
        <v>0.36736111111111108</v>
      </c>
      <c r="AB168" s="101">
        <v>0.375</v>
      </c>
      <c r="AC168" s="101">
        <f>(Tableau2[[#This Row],[heure_enq]]-Tableau2[[#This Row],[h_debut]])</f>
        <v>7.5694444444444398E-2</v>
      </c>
      <c r="AD168" s="101">
        <f>Tableau2[[#This Row],[h_fin]]-Tableau2[[#This Row],[h_debut]]</f>
        <v>8.3333333333333315E-2</v>
      </c>
      <c r="AE168" s="101">
        <v>0.27083333333333331</v>
      </c>
      <c r="AF168" s="101">
        <v>0.39583333333333331</v>
      </c>
      <c r="AG168" s="6" t="s">
        <v>22</v>
      </c>
      <c r="AH168" s="6" t="s">
        <v>234</v>
      </c>
      <c r="AI168" s="6">
        <v>0</v>
      </c>
      <c r="AJ168" s="6" t="s">
        <v>305</v>
      </c>
      <c r="AK168" s="6" t="s">
        <v>306</v>
      </c>
      <c r="AL168" s="6" t="s">
        <v>419</v>
      </c>
      <c r="AM168" s="6">
        <v>1</v>
      </c>
      <c r="AN168" s="6">
        <v>0</v>
      </c>
      <c r="AO168" s="6">
        <v>0</v>
      </c>
      <c r="AP168" s="6">
        <v>0</v>
      </c>
      <c r="AQ168" s="6" t="s">
        <v>22</v>
      </c>
      <c r="AR168" s="6" t="s">
        <v>22</v>
      </c>
      <c r="AS168" s="6" t="s">
        <v>22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1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 t="s">
        <v>235</v>
      </c>
      <c r="BK168" s="6">
        <v>0</v>
      </c>
      <c r="BL168" s="6">
        <v>1</v>
      </c>
      <c r="BM168" s="6">
        <v>0</v>
      </c>
      <c r="BN168" s="6">
        <v>0</v>
      </c>
      <c r="BO168" s="6" t="s">
        <v>3609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 t="s">
        <v>392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M168" s="6">
        <v>0</v>
      </c>
      <c r="CN168" s="6">
        <v>1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 t="s">
        <v>996</v>
      </c>
      <c r="DB168" s="6" t="s">
        <v>218</v>
      </c>
      <c r="DC168" s="6" t="s">
        <v>243</v>
      </c>
      <c r="DD168" s="6">
        <v>50</v>
      </c>
      <c r="DE168" s="6" t="s">
        <v>244</v>
      </c>
      <c r="DF168" s="6" t="s">
        <v>244</v>
      </c>
      <c r="DG168" s="6" t="s">
        <v>222</v>
      </c>
      <c r="DH168" s="6" t="s">
        <v>22</v>
      </c>
      <c r="DI168" s="6">
        <v>11</v>
      </c>
      <c r="DJ168" s="6">
        <v>55</v>
      </c>
      <c r="DK168" s="6">
        <v>30</v>
      </c>
      <c r="DL168" s="6">
        <v>1</v>
      </c>
      <c r="DM168" s="6">
        <v>1</v>
      </c>
      <c r="DN168" s="6">
        <v>1</v>
      </c>
      <c r="DO168" s="6">
        <v>1</v>
      </c>
      <c r="DP168" s="6">
        <v>1</v>
      </c>
      <c r="DQ168" s="6">
        <v>1</v>
      </c>
      <c r="DR168" s="6">
        <v>1</v>
      </c>
      <c r="DS168" s="6">
        <v>1</v>
      </c>
      <c r="DT168" s="6">
        <v>1</v>
      </c>
      <c r="DU168" s="6">
        <v>1</v>
      </c>
      <c r="DV168" s="6">
        <v>1</v>
      </c>
      <c r="DW168" s="6">
        <v>1</v>
      </c>
      <c r="DX168" s="6">
        <v>1</v>
      </c>
      <c r="DY168" s="6">
        <v>0</v>
      </c>
      <c r="DZ168" s="6">
        <v>0</v>
      </c>
      <c r="EA168" s="6">
        <v>0</v>
      </c>
      <c r="EB168" s="6">
        <v>1</v>
      </c>
      <c r="EC168" s="6">
        <v>1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 t="s">
        <v>222</v>
      </c>
      <c r="EK168" s="6" t="s">
        <v>222</v>
      </c>
      <c r="EL168" s="6" t="s">
        <v>22</v>
      </c>
      <c r="EM168" s="6" t="s">
        <v>22</v>
      </c>
      <c r="EN168" s="6" t="s">
        <v>22</v>
      </c>
      <c r="EO168" s="6" t="s">
        <v>22</v>
      </c>
      <c r="EP168" s="6" t="s">
        <v>22</v>
      </c>
      <c r="EQ168" s="6" t="s">
        <v>22</v>
      </c>
      <c r="ER168" s="6" t="s">
        <v>22</v>
      </c>
      <c r="ES168" s="6" t="s">
        <v>22</v>
      </c>
      <c r="ET168" s="6" t="s">
        <v>22</v>
      </c>
      <c r="EU168" s="6" t="s">
        <v>22</v>
      </c>
      <c r="EV168" s="6" t="s">
        <v>22</v>
      </c>
      <c r="EW168" s="6" t="s">
        <v>22</v>
      </c>
      <c r="EX168" s="6" t="s">
        <v>22</v>
      </c>
      <c r="EY168" s="6" t="s">
        <v>22</v>
      </c>
      <c r="EZ168" s="6" t="s">
        <v>22</v>
      </c>
      <c r="FA168" s="6" t="s">
        <v>22</v>
      </c>
      <c r="FB168" s="6" t="s">
        <v>22</v>
      </c>
      <c r="FC168" s="6" t="s">
        <v>22</v>
      </c>
      <c r="FD168" s="6" t="s">
        <v>222</v>
      </c>
      <c r="FE168" s="6" t="s">
        <v>22</v>
      </c>
      <c r="FF168" s="6" t="s">
        <v>22</v>
      </c>
      <c r="FG168" s="6" t="s">
        <v>22</v>
      </c>
      <c r="FH168" s="6" t="s">
        <v>22</v>
      </c>
      <c r="FI168" s="6" t="s">
        <v>22</v>
      </c>
      <c r="FJ168" s="6" t="s">
        <v>22</v>
      </c>
      <c r="FK168" s="6">
        <v>0</v>
      </c>
      <c r="FL168" s="6">
        <v>0</v>
      </c>
      <c r="FM168" s="6">
        <v>0</v>
      </c>
      <c r="FN168" s="6">
        <v>0</v>
      </c>
      <c r="FO168" s="6">
        <v>0</v>
      </c>
      <c r="FP168" s="6">
        <v>0</v>
      </c>
      <c r="FQ168" s="6" t="s">
        <v>22</v>
      </c>
      <c r="FR168" s="6">
        <v>3</v>
      </c>
      <c r="FS168" s="6">
        <v>0</v>
      </c>
      <c r="FT168" s="6">
        <v>0</v>
      </c>
      <c r="FU168" s="6">
        <v>0</v>
      </c>
      <c r="FV168" s="6" t="s">
        <v>223</v>
      </c>
      <c r="FW168" s="6" t="s">
        <v>223</v>
      </c>
      <c r="FX168" s="6" t="s">
        <v>258</v>
      </c>
      <c r="FY168" s="6" t="s">
        <v>22</v>
      </c>
      <c r="FZ168" s="6" t="s">
        <v>22</v>
      </c>
      <c r="GA168" s="6" t="s">
        <v>22</v>
      </c>
      <c r="GB168" s="6" t="s">
        <v>22</v>
      </c>
      <c r="GC168" s="6" t="s">
        <v>258</v>
      </c>
      <c r="GD168" s="6" t="s">
        <v>373</v>
      </c>
      <c r="GE168" s="6" t="s">
        <v>373</v>
      </c>
      <c r="GF168" s="6" t="s">
        <v>22</v>
      </c>
      <c r="GG168" s="6" t="s">
        <v>260</v>
      </c>
      <c r="GH168" s="6" t="s">
        <v>235</v>
      </c>
      <c r="GI168" s="6" t="s">
        <v>22</v>
      </c>
      <c r="GJ168" s="6" t="s">
        <v>22</v>
      </c>
      <c r="GK168" s="6" t="s">
        <v>993</v>
      </c>
      <c r="GL168" s="6" t="s">
        <v>997</v>
      </c>
      <c r="GM168" s="6" t="s">
        <v>222</v>
      </c>
      <c r="GN168" s="6" t="s">
        <v>22</v>
      </c>
      <c r="GO168" s="6" t="s">
        <v>22</v>
      </c>
      <c r="GP168" s="6" t="s">
        <v>261</v>
      </c>
      <c r="GQ168" s="6">
        <v>0</v>
      </c>
      <c r="GR168" s="6">
        <v>0</v>
      </c>
      <c r="GS168" s="6">
        <v>1</v>
      </c>
      <c r="GT168" s="6">
        <v>0</v>
      </c>
      <c r="GU168" s="6">
        <v>0</v>
      </c>
      <c r="GV168" s="6">
        <v>0</v>
      </c>
      <c r="GW168" s="6">
        <v>0</v>
      </c>
      <c r="GX168" s="103" t="s">
        <v>270</v>
      </c>
    </row>
    <row r="169" spans="1:206">
      <c r="A169" s="102" t="s">
        <v>207</v>
      </c>
      <c r="B169" s="6">
        <v>168</v>
      </c>
      <c r="C169" s="6" t="s">
        <v>998</v>
      </c>
      <c r="D169" s="6" t="s">
        <v>3540</v>
      </c>
      <c r="E169" s="100">
        <v>44545</v>
      </c>
      <c r="F169" s="6" t="s">
        <v>3892</v>
      </c>
      <c r="G169" s="6">
        <v>0</v>
      </c>
      <c r="H169" s="6">
        <v>13</v>
      </c>
      <c r="I169" s="6">
        <v>1</v>
      </c>
      <c r="J169" s="6" t="s">
        <v>999</v>
      </c>
      <c r="K169" s="6" t="s">
        <v>1000</v>
      </c>
      <c r="L169" s="6" t="s">
        <v>396</v>
      </c>
      <c r="M169" s="6" t="s">
        <v>411</v>
      </c>
      <c r="N169" s="6" t="s">
        <v>1001</v>
      </c>
      <c r="O169" s="7">
        <v>42</v>
      </c>
      <c r="P169" s="6">
        <v>51.307000000000002</v>
      </c>
      <c r="Q169" s="6">
        <f t="shared" si="4"/>
        <v>42.855116666666667</v>
      </c>
      <c r="R169" s="6" t="s">
        <v>22</v>
      </c>
      <c r="S169" s="6" t="s">
        <v>1002</v>
      </c>
      <c r="T169" s="6">
        <v>9</v>
      </c>
      <c r="U169" s="6">
        <v>29.285</v>
      </c>
      <c r="V169" s="6">
        <f t="shared" si="5"/>
        <v>9.4880833333333339</v>
      </c>
      <c r="W169" s="6" t="s">
        <v>41</v>
      </c>
      <c r="X169" s="6" t="s">
        <v>22</v>
      </c>
      <c r="Y169" s="6">
        <v>3</v>
      </c>
      <c r="Z169" s="101">
        <v>0.375</v>
      </c>
      <c r="AA169" s="101">
        <v>0.4375</v>
      </c>
      <c r="AB169" s="101">
        <v>0.58333333333333337</v>
      </c>
      <c r="AC169" s="101">
        <f>(Tableau2[[#This Row],[heure_enq]]-Tableau2[[#This Row],[h_debut]])</f>
        <v>6.25E-2</v>
      </c>
      <c r="AD169" s="101">
        <f>Tableau2[[#This Row],[h_fin]]-Tableau2[[#This Row],[h_debut]]</f>
        <v>0.20833333333333337</v>
      </c>
      <c r="AE169" s="101">
        <v>0.375</v>
      </c>
      <c r="AF169" s="101">
        <v>0.58333333333333337</v>
      </c>
      <c r="AG169" s="6" t="s">
        <v>1003</v>
      </c>
      <c r="AH169" s="6" t="s">
        <v>242</v>
      </c>
      <c r="AI169" s="6">
        <v>0</v>
      </c>
      <c r="AJ169" s="6" t="s">
        <v>1004</v>
      </c>
      <c r="AK169" s="6" t="s">
        <v>1005</v>
      </c>
      <c r="AL169" s="6" t="s">
        <v>419</v>
      </c>
      <c r="AM169" s="6">
        <v>1</v>
      </c>
      <c r="AN169" s="6">
        <v>0</v>
      </c>
      <c r="AO169" s="6">
        <v>1</v>
      </c>
      <c r="AP169" s="6">
        <v>0</v>
      </c>
      <c r="AQ169" s="6" t="s">
        <v>745</v>
      </c>
      <c r="AR169" s="6" t="s">
        <v>1006</v>
      </c>
      <c r="AS169" s="6" t="s">
        <v>1007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1</v>
      </c>
      <c r="BA169" s="6">
        <v>1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 t="s">
        <v>235</v>
      </c>
      <c r="BK169" s="6">
        <v>1</v>
      </c>
      <c r="BL169" s="6">
        <v>1</v>
      </c>
      <c r="BM169" s="6">
        <v>1</v>
      </c>
      <c r="BN169" s="6">
        <v>0</v>
      </c>
      <c r="BO169" s="6" t="s">
        <v>3658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 t="s">
        <v>392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1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S169" s="6">
        <v>0</v>
      </c>
      <c r="CT169" s="6">
        <v>0</v>
      </c>
      <c r="CU169" s="6">
        <v>0</v>
      </c>
      <c r="CV169" s="6">
        <v>0</v>
      </c>
      <c r="CW169" s="6">
        <v>0</v>
      </c>
      <c r="CX169" s="6">
        <v>0</v>
      </c>
      <c r="CY169" s="6">
        <v>0</v>
      </c>
      <c r="CZ169" s="6">
        <v>0</v>
      </c>
      <c r="DA169" s="6" t="s">
        <v>1008</v>
      </c>
      <c r="DB169" s="6" t="s">
        <v>218</v>
      </c>
      <c r="DC169" s="6">
        <v>30</v>
      </c>
      <c r="DD169" s="6">
        <v>30</v>
      </c>
      <c r="DE169" s="6" t="s">
        <v>220</v>
      </c>
      <c r="DF169" s="6" t="s">
        <v>1009</v>
      </c>
      <c r="DG169" s="6" t="s">
        <v>222</v>
      </c>
      <c r="DH169" s="6" t="s">
        <v>22</v>
      </c>
      <c r="DI169" s="6">
        <v>20</v>
      </c>
      <c r="DJ169" s="6" t="s">
        <v>437</v>
      </c>
      <c r="DK169" s="6">
        <v>10</v>
      </c>
      <c r="DL169" s="6">
        <v>1</v>
      </c>
      <c r="DM169" s="6">
        <v>1</v>
      </c>
      <c r="DN169" s="6">
        <v>1</v>
      </c>
      <c r="DO169" s="6">
        <v>1</v>
      </c>
      <c r="DP169" s="6">
        <v>1</v>
      </c>
      <c r="DQ169" s="6">
        <v>1</v>
      </c>
      <c r="DR169" s="6">
        <v>1</v>
      </c>
      <c r="DS169" s="6">
        <v>1</v>
      </c>
      <c r="DT169" s="6">
        <v>1</v>
      </c>
      <c r="DU169" s="6">
        <v>1</v>
      </c>
      <c r="DV169" s="6">
        <v>1</v>
      </c>
      <c r="DW169" s="6">
        <v>1</v>
      </c>
      <c r="DX169" s="6">
        <v>0</v>
      </c>
      <c r="DY169" s="6">
        <v>0</v>
      </c>
      <c r="DZ169" s="6">
        <v>0</v>
      </c>
      <c r="EA169" s="6">
        <v>1</v>
      </c>
      <c r="EB169" s="6">
        <v>0</v>
      </c>
      <c r="EC169" s="6">
        <v>0</v>
      </c>
      <c r="ED169" s="6">
        <v>0</v>
      </c>
      <c r="EE169" s="6">
        <v>0</v>
      </c>
      <c r="EF169" s="6">
        <v>0</v>
      </c>
      <c r="EG169" s="6">
        <v>1</v>
      </c>
      <c r="EH169" s="6">
        <v>0</v>
      </c>
      <c r="EI169" s="6">
        <v>0</v>
      </c>
      <c r="EJ169" s="6" t="s">
        <v>223</v>
      </c>
      <c r="EK169" s="6" t="s">
        <v>222</v>
      </c>
      <c r="EL169" s="6" t="s">
        <v>22</v>
      </c>
      <c r="EM169" s="6" t="s">
        <v>22</v>
      </c>
      <c r="EN169" s="6" t="s">
        <v>22</v>
      </c>
      <c r="EO169" s="6" t="s">
        <v>22</v>
      </c>
      <c r="EP169" s="6" t="s">
        <v>22</v>
      </c>
      <c r="EQ169" s="6" t="s">
        <v>22</v>
      </c>
      <c r="ER169" s="6" t="s">
        <v>22</v>
      </c>
      <c r="ES169" s="6" t="s">
        <v>22</v>
      </c>
      <c r="ET169" s="6" t="s">
        <v>22</v>
      </c>
      <c r="EU169" s="6" t="s">
        <v>22</v>
      </c>
      <c r="EV169" s="6" t="s">
        <v>22</v>
      </c>
      <c r="EW169" s="6" t="s">
        <v>22</v>
      </c>
      <c r="EX169" s="6" t="s">
        <v>22</v>
      </c>
      <c r="EY169" s="6" t="s">
        <v>22</v>
      </c>
      <c r="EZ169" s="6" t="s">
        <v>22</v>
      </c>
      <c r="FA169" s="6" t="s">
        <v>22</v>
      </c>
      <c r="FB169" s="6" t="s">
        <v>22</v>
      </c>
      <c r="FC169" s="6" t="s">
        <v>22</v>
      </c>
      <c r="FD169" s="6" t="s">
        <v>223</v>
      </c>
      <c r="FE169" s="6" t="s">
        <v>246</v>
      </c>
      <c r="FF169" s="6">
        <v>115</v>
      </c>
      <c r="FG169" s="6">
        <v>5.4</v>
      </c>
      <c r="FH169" s="6" t="s">
        <v>256</v>
      </c>
      <c r="FI169" s="6" t="s">
        <v>22</v>
      </c>
      <c r="FJ169" s="6" t="s">
        <v>1010</v>
      </c>
      <c r="FK169" s="6">
        <v>0</v>
      </c>
      <c r="FL169" s="6">
        <v>0</v>
      </c>
      <c r="FM169" s="6">
        <v>0</v>
      </c>
      <c r="FN169" s="6">
        <v>0</v>
      </c>
      <c r="FO169" s="6">
        <v>0</v>
      </c>
      <c r="FP169" s="6">
        <v>0</v>
      </c>
      <c r="FQ169" s="6" t="s">
        <v>223</v>
      </c>
      <c r="FR169" s="6">
        <v>0</v>
      </c>
      <c r="FS169" s="6">
        <v>2</v>
      </c>
      <c r="FT169" s="6">
        <v>0</v>
      </c>
      <c r="FU169" s="6">
        <v>0</v>
      </c>
      <c r="FV169" s="6" t="s">
        <v>222</v>
      </c>
      <c r="FW169" s="6" t="s">
        <v>222</v>
      </c>
      <c r="FX169" s="6" t="s">
        <v>224</v>
      </c>
      <c r="FY169" s="6" t="s">
        <v>22</v>
      </c>
      <c r="FZ169" s="6" t="s">
        <v>22</v>
      </c>
      <c r="GA169" s="6" t="s">
        <v>22</v>
      </c>
      <c r="GB169" s="6" t="s">
        <v>22</v>
      </c>
      <c r="GC169" s="6" t="s">
        <v>224</v>
      </c>
      <c r="GD169" s="6" t="s">
        <v>227</v>
      </c>
      <c r="GE169" s="6" t="s">
        <v>22</v>
      </c>
      <c r="GF169" s="6" t="s">
        <v>22</v>
      </c>
      <c r="GG169" s="6" t="s">
        <v>260</v>
      </c>
      <c r="GH169" s="6" t="s">
        <v>235</v>
      </c>
      <c r="GI169" s="6" t="s">
        <v>1011</v>
      </c>
      <c r="GJ169" s="6" t="s">
        <v>22</v>
      </c>
      <c r="GK169" s="6" t="s">
        <v>803</v>
      </c>
      <c r="GL169" s="6" t="s">
        <v>22</v>
      </c>
      <c r="GM169" s="6" t="s">
        <v>222</v>
      </c>
      <c r="GN169" s="6" t="s">
        <v>22</v>
      </c>
      <c r="GO169" s="6" t="s">
        <v>22</v>
      </c>
      <c r="GP169" s="6" t="s">
        <v>227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1</v>
      </c>
      <c r="GX169" s="103" t="s">
        <v>229</v>
      </c>
    </row>
    <row r="170" spans="1:206">
      <c r="A170" s="102" t="s">
        <v>207</v>
      </c>
      <c r="B170" s="6">
        <v>169</v>
      </c>
      <c r="C170" s="6" t="s">
        <v>1012</v>
      </c>
      <c r="D170" s="6" t="s">
        <v>3541</v>
      </c>
      <c r="E170" s="100">
        <v>44547</v>
      </c>
      <c r="F170" s="6" t="s">
        <v>3892</v>
      </c>
      <c r="G170" s="6">
        <v>0</v>
      </c>
      <c r="H170" s="6">
        <v>14</v>
      </c>
      <c r="I170" s="6">
        <v>1</v>
      </c>
      <c r="J170" s="6" t="s">
        <v>264</v>
      </c>
      <c r="K170" s="6" t="s">
        <v>1013</v>
      </c>
      <c r="L170" s="6" t="str">
        <f>L169</f>
        <v>0_10</v>
      </c>
      <c r="M170" s="6" t="s">
        <v>411</v>
      </c>
      <c r="N170" s="6" t="s">
        <v>1014</v>
      </c>
      <c r="O170" s="7">
        <v>42</v>
      </c>
      <c r="P170" s="6">
        <v>46.24</v>
      </c>
      <c r="Q170" s="6">
        <f t="shared" si="4"/>
        <v>42.770666666666664</v>
      </c>
      <c r="R170" s="6" t="s">
        <v>22</v>
      </c>
      <c r="S170" s="6" t="s">
        <v>1015</v>
      </c>
      <c r="T170" s="6">
        <v>9</v>
      </c>
      <c r="U170" s="6">
        <v>28.35</v>
      </c>
      <c r="V170" s="6">
        <f t="shared" si="5"/>
        <v>9.4725000000000001</v>
      </c>
      <c r="W170" s="6" t="s">
        <v>39</v>
      </c>
      <c r="X170" s="6" t="s">
        <v>22</v>
      </c>
      <c r="Y170" s="6">
        <v>1</v>
      </c>
      <c r="Z170" s="101">
        <v>0.5</v>
      </c>
      <c r="AA170" s="101">
        <v>0.54166666666666663</v>
      </c>
      <c r="AB170" s="101">
        <v>0.625</v>
      </c>
      <c r="AC170" s="101">
        <f>(Tableau2[[#This Row],[heure_enq]]-Tableau2[[#This Row],[h_debut]])</f>
        <v>4.166666666666663E-2</v>
      </c>
      <c r="AD170" s="101">
        <f>Tableau2[[#This Row],[h_fin]]-Tableau2[[#This Row],[h_debut]]</f>
        <v>0.125</v>
      </c>
      <c r="AE170" s="101">
        <v>0.29166666666666669</v>
      </c>
      <c r="AF170" s="101">
        <v>0.58333333333333337</v>
      </c>
      <c r="AG170" s="6" t="s">
        <v>1016</v>
      </c>
      <c r="AH170" s="6" t="s">
        <v>234</v>
      </c>
      <c r="AI170" s="6">
        <v>0</v>
      </c>
      <c r="AJ170" s="6" t="s">
        <v>1017</v>
      </c>
      <c r="AK170" s="6" t="s">
        <v>1018</v>
      </c>
      <c r="AL170" s="6" t="s">
        <v>419</v>
      </c>
      <c r="AM170" s="6">
        <v>1</v>
      </c>
      <c r="AN170" s="6">
        <v>0</v>
      </c>
      <c r="AO170" s="6">
        <v>0</v>
      </c>
      <c r="AP170" s="6">
        <v>1</v>
      </c>
      <c r="AQ170" s="6" t="s">
        <v>745</v>
      </c>
      <c r="AR170" s="6" t="s">
        <v>1007</v>
      </c>
      <c r="AS170" s="6" t="s">
        <v>22</v>
      </c>
      <c r="AT170" s="6">
        <v>1</v>
      </c>
      <c r="AU170" s="6">
        <v>1</v>
      </c>
      <c r="AV170" s="6">
        <v>1</v>
      </c>
      <c r="AW170" s="6">
        <v>1</v>
      </c>
      <c r="AX170" s="6">
        <v>1</v>
      </c>
      <c r="AY170" s="6">
        <v>1</v>
      </c>
      <c r="AZ170" s="6">
        <v>1</v>
      </c>
      <c r="BA170" s="6">
        <v>1</v>
      </c>
      <c r="BB170" s="6">
        <v>1</v>
      </c>
      <c r="BC170" s="6">
        <v>1</v>
      </c>
      <c r="BD170" s="6">
        <v>1</v>
      </c>
      <c r="BE170" s="6">
        <v>1</v>
      </c>
      <c r="BF170" s="6">
        <v>1</v>
      </c>
      <c r="BG170" s="6">
        <v>1</v>
      </c>
      <c r="BH170" s="6">
        <v>1</v>
      </c>
      <c r="BI170" s="6">
        <v>1</v>
      </c>
      <c r="BJ170" s="6" t="s">
        <v>3672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1</v>
      </c>
      <c r="BU170" s="6">
        <v>0</v>
      </c>
      <c r="BV170" s="6" t="s">
        <v>2126</v>
      </c>
      <c r="BW170" s="6" t="s">
        <v>392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1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 t="s">
        <v>1019</v>
      </c>
      <c r="DB170" s="6" t="s">
        <v>218</v>
      </c>
      <c r="DC170" s="6">
        <v>56</v>
      </c>
      <c r="DD170" s="6">
        <v>56</v>
      </c>
      <c r="DE170" s="6" t="s">
        <v>220</v>
      </c>
      <c r="DF170" s="6" t="s">
        <v>966</v>
      </c>
      <c r="DG170" s="6" t="s">
        <v>222</v>
      </c>
      <c r="DH170" s="6" t="s">
        <v>22</v>
      </c>
      <c r="DI170" s="6">
        <v>10</v>
      </c>
      <c r="DJ170" s="6" t="s">
        <v>708</v>
      </c>
      <c r="DK170" s="6">
        <v>15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1</v>
      </c>
      <c r="DU170" s="6">
        <v>1</v>
      </c>
      <c r="DV170" s="6">
        <v>1</v>
      </c>
      <c r="DW170" s="6">
        <v>1</v>
      </c>
      <c r="DX170" s="6">
        <v>0</v>
      </c>
      <c r="DY170" s="6">
        <v>0</v>
      </c>
      <c r="DZ170" s="6">
        <v>1</v>
      </c>
      <c r="EA170" s="6">
        <v>0</v>
      </c>
      <c r="EB170" s="6">
        <v>0</v>
      </c>
      <c r="EC170" s="6">
        <v>1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 t="s">
        <v>223</v>
      </c>
      <c r="EK170" s="6" t="s">
        <v>222</v>
      </c>
      <c r="EL170" s="6">
        <v>1</v>
      </c>
      <c r="EM170" s="6">
        <v>1</v>
      </c>
      <c r="EN170" s="6">
        <v>1</v>
      </c>
      <c r="EO170" s="6">
        <v>1</v>
      </c>
      <c r="EP170" s="6">
        <v>1</v>
      </c>
      <c r="EQ170" s="6" t="s">
        <v>22</v>
      </c>
      <c r="ER170" s="6" t="s">
        <v>22</v>
      </c>
      <c r="ES170" s="6" t="s">
        <v>22</v>
      </c>
      <c r="ET170" s="6">
        <v>2</v>
      </c>
      <c r="EU170" s="6">
        <v>8</v>
      </c>
      <c r="EV170" s="6" t="s">
        <v>22</v>
      </c>
      <c r="EW170" s="6" t="s">
        <v>22</v>
      </c>
      <c r="EX170" s="6">
        <v>2</v>
      </c>
      <c r="EY170" s="6">
        <v>2</v>
      </c>
      <c r="EZ170" s="6" t="s">
        <v>22</v>
      </c>
      <c r="FA170" s="6" t="s">
        <v>22</v>
      </c>
      <c r="FB170" s="6" t="s">
        <v>22</v>
      </c>
      <c r="FC170" s="6" t="s">
        <v>22</v>
      </c>
      <c r="FD170" s="6" t="s">
        <v>222</v>
      </c>
      <c r="FE170" s="6" t="s">
        <v>22</v>
      </c>
      <c r="FF170" s="6" t="s">
        <v>22</v>
      </c>
      <c r="FG170" s="6" t="s">
        <v>22</v>
      </c>
      <c r="FH170" s="6" t="s">
        <v>22</v>
      </c>
      <c r="FI170" s="6" t="s">
        <v>22</v>
      </c>
      <c r="FJ170" s="6" t="s">
        <v>22</v>
      </c>
      <c r="FK170" s="6">
        <v>0</v>
      </c>
      <c r="FL170" s="6">
        <v>0</v>
      </c>
      <c r="FM170" s="6">
        <v>0</v>
      </c>
      <c r="FN170" s="6">
        <v>0</v>
      </c>
      <c r="FO170" s="6">
        <v>0</v>
      </c>
      <c r="FP170" s="6">
        <v>0</v>
      </c>
      <c r="FQ170" s="6" t="s">
        <v>22</v>
      </c>
      <c r="FR170" s="6">
        <v>1</v>
      </c>
      <c r="FS170" s="6">
        <v>0</v>
      </c>
      <c r="FT170" s="6">
        <v>0</v>
      </c>
      <c r="FU170" s="6">
        <v>1</v>
      </c>
      <c r="FV170" s="6" t="s">
        <v>223</v>
      </c>
      <c r="FW170" s="6" t="s">
        <v>223</v>
      </c>
      <c r="FX170" s="6" t="s">
        <v>224</v>
      </c>
      <c r="FY170" s="6" t="s">
        <v>258</v>
      </c>
      <c r="FZ170" s="6" t="s">
        <v>258</v>
      </c>
      <c r="GA170" s="6" t="s">
        <v>258</v>
      </c>
      <c r="GB170" s="6" t="s">
        <v>258</v>
      </c>
      <c r="GC170" s="6" t="s">
        <v>225</v>
      </c>
      <c r="GD170" s="6" t="s">
        <v>373</v>
      </c>
      <c r="GE170" s="6" t="s">
        <v>259</v>
      </c>
      <c r="GF170" s="6" t="s">
        <v>387</v>
      </c>
      <c r="GG170" s="6" t="s">
        <v>260</v>
      </c>
      <c r="GH170" s="6" t="s">
        <v>22</v>
      </c>
      <c r="GI170" s="6" t="s">
        <v>3716</v>
      </c>
      <c r="GJ170" s="6" t="s">
        <v>22</v>
      </c>
      <c r="GK170" s="6" t="s">
        <v>803</v>
      </c>
      <c r="GL170" s="6" t="s">
        <v>1020</v>
      </c>
      <c r="GM170" s="6" t="s">
        <v>223</v>
      </c>
      <c r="GN170" s="6" t="s">
        <v>1021</v>
      </c>
      <c r="GO170" s="6" t="s">
        <v>22</v>
      </c>
      <c r="GP170" s="6" t="s">
        <v>228</v>
      </c>
      <c r="GQ170" s="6">
        <v>0</v>
      </c>
      <c r="GR170" s="6">
        <v>0</v>
      </c>
      <c r="GS170" s="6">
        <v>0</v>
      </c>
      <c r="GT170" s="6">
        <v>0</v>
      </c>
      <c r="GU170" s="6">
        <v>1</v>
      </c>
      <c r="GV170" s="6">
        <v>0</v>
      </c>
      <c r="GW170" s="6">
        <v>0</v>
      </c>
      <c r="GX170" s="103" t="s">
        <v>270</v>
      </c>
    </row>
    <row r="171" spans="1:206" s="16" customFormat="1">
      <c r="A171" s="6" t="s">
        <v>207</v>
      </c>
      <c r="B171" s="6">
        <v>170</v>
      </c>
      <c r="C171" s="6" t="s">
        <v>1022</v>
      </c>
      <c r="D171" s="6" t="s">
        <v>3606</v>
      </c>
      <c r="E171" s="100">
        <v>44548</v>
      </c>
      <c r="F171" s="6" t="s">
        <v>3892</v>
      </c>
      <c r="G171" s="6">
        <v>0</v>
      </c>
      <c r="H171" s="6">
        <v>10</v>
      </c>
      <c r="I171" s="6" t="str">
        <f>R170</f>
        <v>NA</v>
      </c>
      <c r="J171" s="6">
        <v>1</v>
      </c>
      <c r="K171" s="6" t="s">
        <v>264</v>
      </c>
      <c r="L171" s="6" t="s">
        <v>1013</v>
      </c>
      <c r="M171" s="6" t="s">
        <v>1023</v>
      </c>
      <c r="N171" s="6" t="s">
        <v>22</v>
      </c>
      <c r="O171" s="6" t="s">
        <v>22</v>
      </c>
      <c r="P171" s="6" t="s">
        <v>22</v>
      </c>
      <c r="Q171" s="6">
        <v>42.676499999999997</v>
      </c>
      <c r="R171" s="6" t="s">
        <v>22</v>
      </c>
      <c r="S171" s="6" t="s">
        <v>22</v>
      </c>
      <c r="T171" s="6" t="s">
        <v>22</v>
      </c>
      <c r="U171" s="6" t="s">
        <v>22</v>
      </c>
      <c r="V171" s="6">
        <v>9.3000000000000007</v>
      </c>
      <c r="W171" s="6" t="s">
        <v>39</v>
      </c>
      <c r="X171" s="6" t="s">
        <v>22</v>
      </c>
      <c r="Y171" s="6">
        <v>1</v>
      </c>
      <c r="Z171" s="19">
        <v>0.3125</v>
      </c>
      <c r="AA171" s="19">
        <v>0.40972222222222227</v>
      </c>
      <c r="AB171" s="19">
        <v>0.45833333333333331</v>
      </c>
      <c r="AC171" s="101">
        <f>(Tableau2[[#This Row],[heure_enq]]-Tableau2[[#This Row],[h_debut]])</f>
        <v>9.7222222222222265E-2</v>
      </c>
      <c r="AD171" s="101">
        <f>Tableau2[[#This Row],[h_fin]]-Tableau2[[#This Row],[h_debut]]</f>
        <v>0.14583333333333331</v>
      </c>
      <c r="AE171" s="101">
        <v>0.3125</v>
      </c>
      <c r="AF171" s="101">
        <v>0.45833333333333331</v>
      </c>
      <c r="AG171" s="6" t="s">
        <v>22</v>
      </c>
      <c r="AH171" s="6" t="s">
        <v>234</v>
      </c>
      <c r="AI171" s="6">
        <v>0</v>
      </c>
      <c r="AJ171" s="18" t="s">
        <v>402</v>
      </c>
      <c r="AK171" s="18" t="s">
        <v>403</v>
      </c>
      <c r="AL171" s="18" t="s">
        <v>419</v>
      </c>
      <c r="AM171" s="6">
        <v>1</v>
      </c>
      <c r="AN171" s="6">
        <v>0</v>
      </c>
      <c r="AO171" s="6">
        <v>0</v>
      </c>
      <c r="AP171" s="6">
        <v>0</v>
      </c>
      <c r="AQ171" s="18" t="s">
        <v>745</v>
      </c>
      <c r="AR171" s="6" t="s">
        <v>22</v>
      </c>
      <c r="AS171" s="6" t="s">
        <v>22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1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1</v>
      </c>
      <c r="BH171" s="6">
        <v>0</v>
      </c>
      <c r="BI171" s="6">
        <v>0</v>
      </c>
      <c r="BJ171" s="18" t="s">
        <v>745</v>
      </c>
      <c r="BK171" s="18">
        <v>1</v>
      </c>
      <c r="BL171" s="18">
        <v>1</v>
      </c>
      <c r="BM171" s="18">
        <v>1</v>
      </c>
      <c r="BN171" s="18">
        <v>0</v>
      </c>
      <c r="BO171" s="18" t="s">
        <v>3668</v>
      </c>
      <c r="BP171" s="18">
        <v>0</v>
      </c>
      <c r="BQ171" s="18">
        <v>0</v>
      </c>
      <c r="BR171" s="18">
        <v>0</v>
      </c>
      <c r="BS171" s="18">
        <v>0</v>
      </c>
      <c r="BT171" s="18">
        <v>0</v>
      </c>
      <c r="BU171" s="18">
        <v>0</v>
      </c>
      <c r="BV171" s="18">
        <v>0</v>
      </c>
      <c r="BW171" s="18" t="s">
        <v>22</v>
      </c>
      <c r="BX171" s="18">
        <v>0</v>
      </c>
      <c r="BY171" s="18">
        <v>0</v>
      </c>
      <c r="BZ171" s="18">
        <v>0</v>
      </c>
      <c r="CA171" s="18">
        <v>0</v>
      </c>
      <c r="CB171" s="18">
        <v>0</v>
      </c>
      <c r="CC171" s="18">
        <v>0</v>
      </c>
      <c r="CD171" s="18">
        <v>0</v>
      </c>
      <c r="CE171" s="18">
        <v>0</v>
      </c>
      <c r="CF171" s="18">
        <v>0</v>
      </c>
      <c r="CG171" s="18">
        <v>0</v>
      </c>
      <c r="CH171" s="18">
        <v>0</v>
      </c>
      <c r="CI171" s="18">
        <v>0</v>
      </c>
      <c r="CJ171" s="18">
        <v>1</v>
      </c>
      <c r="CK171" s="18">
        <v>0</v>
      </c>
      <c r="CL171" s="18">
        <v>0</v>
      </c>
      <c r="CM171" s="18">
        <v>0</v>
      </c>
      <c r="CN171" s="18">
        <v>0</v>
      </c>
      <c r="CO171" s="18">
        <v>0</v>
      </c>
      <c r="CP171" s="18">
        <v>0</v>
      </c>
      <c r="CQ171" s="18">
        <v>0</v>
      </c>
      <c r="CR171" s="18">
        <v>0</v>
      </c>
      <c r="CS171" s="18">
        <v>0</v>
      </c>
      <c r="CT171" s="18">
        <v>0</v>
      </c>
      <c r="CU171" s="18">
        <v>0</v>
      </c>
      <c r="CV171" s="18">
        <v>0</v>
      </c>
      <c r="CW171" s="18">
        <v>0</v>
      </c>
      <c r="CX171" s="18">
        <v>0</v>
      </c>
      <c r="CY171" s="18">
        <v>0</v>
      </c>
      <c r="CZ171" s="18">
        <v>0</v>
      </c>
      <c r="DA171" s="18" t="s">
        <v>22</v>
      </c>
      <c r="DB171" s="18" t="s">
        <v>218</v>
      </c>
      <c r="DC171" s="18">
        <v>46</v>
      </c>
      <c r="DD171" s="18">
        <v>46</v>
      </c>
      <c r="DE171" s="18" t="s">
        <v>220</v>
      </c>
      <c r="DF171" s="18" t="s">
        <v>1027</v>
      </c>
      <c r="DG171" s="18" t="s">
        <v>222</v>
      </c>
      <c r="DH171" s="18" t="s">
        <v>22</v>
      </c>
      <c r="DI171" s="18">
        <v>25</v>
      </c>
      <c r="DJ171" s="18" t="s">
        <v>708</v>
      </c>
      <c r="DK171" s="18">
        <v>1</v>
      </c>
      <c r="DL171" s="18">
        <v>1</v>
      </c>
      <c r="DM171" s="18">
        <v>1</v>
      </c>
      <c r="DN171" s="18">
        <v>1</v>
      </c>
      <c r="DO171" s="18">
        <v>1</v>
      </c>
      <c r="DP171" s="18">
        <v>1</v>
      </c>
      <c r="DQ171" s="18">
        <v>1</v>
      </c>
      <c r="DR171" s="18">
        <v>1</v>
      </c>
      <c r="DS171" s="18">
        <v>1</v>
      </c>
      <c r="DT171" s="18">
        <v>1</v>
      </c>
      <c r="DU171" s="18">
        <v>1</v>
      </c>
      <c r="DV171" s="18">
        <v>1</v>
      </c>
      <c r="DW171" s="18">
        <v>1</v>
      </c>
      <c r="DX171" s="18">
        <v>1</v>
      </c>
      <c r="DY171" s="18">
        <v>0</v>
      </c>
      <c r="DZ171" s="18">
        <v>0</v>
      </c>
      <c r="EA171" s="18">
        <v>0</v>
      </c>
      <c r="EB171" s="18">
        <v>0</v>
      </c>
      <c r="EC171" s="18">
        <v>0</v>
      </c>
      <c r="ED171" s="18">
        <v>0</v>
      </c>
      <c r="EE171" s="18">
        <v>1</v>
      </c>
      <c r="EF171" s="18">
        <v>0</v>
      </c>
      <c r="EG171" s="18">
        <v>0</v>
      </c>
      <c r="EH171" s="18">
        <v>0</v>
      </c>
      <c r="EI171" s="18">
        <v>0</v>
      </c>
      <c r="EJ171" s="18" t="s">
        <v>223</v>
      </c>
      <c r="EK171" s="18" t="s">
        <v>222</v>
      </c>
      <c r="EL171" s="18" t="s">
        <v>22</v>
      </c>
      <c r="EM171" s="18" t="s">
        <v>22</v>
      </c>
      <c r="EN171" s="18" t="s">
        <v>22</v>
      </c>
      <c r="EO171" s="18" t="s">
        <v>22</v>
      </c>
      <c r="EP171" s="18" t="s">
        <v>22</v>
      </c>
      <c r="EQ171" s="18" t="s">
        <v>22</v>
      </c>
      <c r="ER171" s="18" t="s">
        <v>22</v>
      </c>
      <c r="ES171" s="18" t="s">
        <v>22</v>
      </c>
      <c r="ET171" s="18" t="s">
        <v>22</v>
      </c>
      <c r="EU171" s="18" t="s">
        <v>22</v>
      </c>
      <c r="EV171" s="18" t="s">
        <v>22</v>
      </c>
      <c r="EW171" s="18" t="s">
        <v>22</v>
      </c>
      <c r="EX171" s="18" t="s">
        <v>22</v>
      </c>
      <c r="EY171" s="18" t="s">
        <v>22</v>
      </c>
      <c r="EZ171" s="18" t="s">
        <v>22</v>
      </c>
      <c r="FA171" s="18" t="s">
        <v>22</v>
      </c>
      <c r="FB171" s="18" t="s">
        <v>22</v>
      </c>
      <c r="FC171" s="18" t="s">
        <v>22</v>
      </c>
      <c r="FD171" s="18" t="s">
        <v>222</v>
      </c>
      <c r="FE171" s="18" t="s">
        <v>22</v>
      </c>
      <c r="FF171" s="18" t="s">
        <v>22</v>
      </c>
      <c r="FG171" s="18" t="s">
        <v>22</v>
      </c>
      <c r="FH171" s="18" t="s">
        <v>22</v>
      </c>
      <c r="FI171" s="18" t="s">
        <v>22</v>
      </c>
      <c r="FJ171" s="18" t="s">
        <v>22</v>
      </c>
      <c r="FK171" s="18">
        <v>0</v>
      </c>
      <c r="FL171" s="18">
        <v>0</v>
      </c>
      <c r="FM171" s="18">
        <v>0</v>
      </c>
      <c r="FN171" s="18">
        <v>0</v>
      </c>
      <c r="FO171" s="18">
        <v>0</v>
      </c>
      <c r="FP171" s="18">
        <v>0</v>
      </c>
      <c r="FQ171" s="18" t="s">
        <v>22</v>
      </c>
      <c r="FR171" s="18">
        <v>3</v>
      </c>
      <c r="FS171" s="18">
        <v>0</v>
      </c>
      <c r="FT171" s="18">
        <v>0</v>
      </c>
      <c r="FU171" s="18">
        <v>0</v>
      </c>
      <c r="FV171" s="18" t="s">
        <v>223</v>
      </c>
      <c r="FW171" s="18" t="s">
        <v>222</v>
      </c>
      <c r="FX171" s="18" t="s">
        <v>269</v>
      </c>
      <c r="FY171" s="18" t="s">
        <v>22</v>
      </c>
      <c r="FZ171" s="18" t="s">
        <v>22</v>
      </c>
      <c r="GA171" s="18" t="s">
        <v>22</v>
      </c>
      <c r="GB171" s="18" t="s">
        <v>22</v>
      </c>
      <c r="GC171" s="18" t="s">
        <v>224</v>
      </c>
      <c r="GD171" s="18" t="s">
        <v>227</v>
      </c>
      <c r="GE171" s="18" t="s">
        <v>22</v>
      </c>
      <c r="GF171" s="18" t="s">
        <v>22</v>
      </c>
      <c r="GG171" s="18" t="s">
        <v>260</v>
      </c>
      <c r="GH171" s="18" t="s">
        <v>3717</v>
      </c>
      <c r="GI171" s="18" t="s">
        <v>3718</v>
      </c>
      <c r="GJ171" s="18" t="s">
        <v>22</v>
      </c>
      <c r="GK171" s="18" t="s">
        <v>374</v>
      </c>
      <c r="GL171" s="18" t="s">
        <v>1028</v>
      </c>
      <c r="GM171" s="18" t="s">
        <v>223</v>
      </c>
      <c r="GN171" s="18" t="s">
        <v>22</v>
      </c>
      <c r="GO171" s="18" t="s">
        <v>22</v>
      </c>
      <c r="GP171" s="18" t="s">
        <v>226</v>
      </c>
      <c r="GQ171" s="18">
        <v>0</v>
      </c>
      <c r="GR171" s="18">
        <v>0</v>
      </c>
      <c r="GS171" s="18">
        <v>1</v>
      </c>
      <c r="GT171" s="18">
        <v>0</v>
      </c>
      <c r="GU171" s="18">
        <v>0</v>
      </c>
      <c r="GV171" s="18">
        <v>0</v>
      </c>
      <c r="GW171" s="18">
        <v>1</v>
      </c>
      <c r="GX171" s="18" t="s">
        <v>270</v>
      </c>
    </row>
    <row r="172" spans="1:206">
      <c r="A172" s="102" t="s">
        <v>207</v>
      </c>
      <c r="B172" s="6">
        <v>171</v>
      </c>
      <c r="C172" s="6" t="s">
        <v>1029</v>
      </c>
      <c r="D172" s="6" t="s">
        <v>3542</v>
      </c>
      <c r="E172" s="100">
        <v>44549</v>
      </c>
      <c r="F172" s="6" t="s">
        <v>3892</v>
      </c>
      <c r="G172" s="6">
        <v>0</v>
      </c>
      <c r="H172" s="6">
        <v>13</v>
      </c>
      <c r="I172" s="6">
        <v>1</v>
      </c>
      <c r="J172" s="6" t="s">
        <v>264</v>
      </c>
      <c r="K172" s="6" t="s">
        <v>1013</v>
      </c>
      <c r="L172" s="6" t="str">
        <f>L170</f>
        <v>0_10</v>
      </c>
      <c r="M172" s="6" t="s">
        <v>1023</v>
      </c>
      <c r="N172" s="6" t="s">
        <v>1030</v>
      </c>
      <c r="O172" s="7">
        <v>42</v>
      </c>
      <c r="P172" s="6">
        <v>47.59</v>
      </c>
      <c r="Q172" s="6">
        <f t="shared" si="4"/>
        <v>42.793166666666664</v>
      </c>
      <c r="R172" s="6" t="s">
        <v>22</v>
      </c>
      <c r="S172" s="6" t="s">
        <v>1031</v>
      </c>
      <c r="T172" s="6">
        <v>9</v>
      </c>
      <c r="U172" s="6">
        <v>20.260000000000002</v>
      </c>
      <c r="V172" s="6">
        <f t="shared" si="5"/>
        <v>9.3376666666666672</v>
      </c>
      <c r="W172" s="6" t="s">
        <v>39</v>
      </c>
      <c r="X172" s="6" t="s">
        <v>22</v>
      </c>
      <c r="Y172" s="6">
        <v>1</v>
      </c>
      <c r="Z172" s="101">
        <v>0.19791666666666666</v>
      </c>
      <c r="AA172" s="101">
        <v>0.47638888888888892</v>
      </c>
      <c r="AB172" s="101">
        <v>0.5</v>
      </c>
      <c r="AC172" s="101">
        <f>(Tableau2[[#This Row],[heure_enq]]-Tableau2[[#This Row],[h_debut]])</f>
        <v>0.27847222222222223</v>
      </c>
      <c r="AD172" s="101">
        <f>Tableau2[[#This Row],[h_fin]]-Tableau2[[#This Row],[h_debut]]</f>
        <v>0.30208333333333337</v>
      </c>
      <c r="AE172" s="101">
        <v>0.375</v>
      </c>
      <c r="AF172" s="101">
        <v>0.5625</v>
      </c>
      <c r="AG172" s="6" t="s">
        <v>1032</v>
      </c>
      <c r="AH172" s="6" t="s">
        <v>213</v>
      </c>
      <c r="AI172" s="6">
        <v>0</v>
      </c>
      <c r="AJ172" s="6" t="s">
        <v>425</v>
      </c>
      <c r="AK172" s="6" t="s">
        <v>426</v>
      </c>
      <c r="AL172" s="6" t="s">
        <v>419</v>
      </c>
      <c r="AM172" s="6">
        <v>1</v>
      </c>
      <c r="AN172" s="6">
        <v>0</v>
      </c>
      <c r="AO172" s="6">
        <v>0</v>
      </c>
      <c r="AP172" s="6">
        <v>0</v>
      </c>
      <c r="AQ172" s="6" t="s">
        <v>1033</v>
      </c>
      <c r="AR172" s="6" t="s">
        <v>745</v>
      </c>
      <c r="AS172" s="6" t="s">
        <v>1034</v>
      </c>
      <c r="AT172" s="6">
        <v>1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1</v>
      </c>
      <c r="BI172" s="6">
        <v>1</v>
      </c>
      <c r="BJ172" s="6" t="s">
        <v>3673</v>
      </c>
      <c r="BK172" s="6">
        <v>1</v>
      </c>
      <c r="BL172" s="6">
        <v>1</v>
      </c>
      <c r="BM172" s="6">
        <v>0</v>
      </c>
      <c r="BN172" s="6">
        <v>1</v>
      </c>
      <c r="BO172" s="6" t="s">
        <v>3651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 t="s">
        <v>3719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1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 t="s">
        <v>22</v>
      </c>
      <c r="DB172" s="6" t="s">
        <v>218</v>
      </c>
      <c r="DC172" s="6">
        <v>53</v>
      </c>
      <c r="DD172" s="6">
        <v>53</v>
      </c>
      <c r="DE172" s="6" t="s">
        <v>1035</v>
      </c>
      <c r="DF172" s="6" t="s">
        <v>22</v>
      </c>
      <c r="DG172" s="6" t="s">
        <v>222</v>
      </c>
      <c r="DH172" s="6" t="s">
        <v>22</v>
      </c>
      <c r="DI172" s="6">
        <v>15</v>
      </c>
      <c r="DJ172" s="6" t="s">
        <v>708</v>
      </c>
      <c r="DK172" s="6">
        <v>50</v>
      </c>
      <c r="DL172" s="6">
        <v>1</v>
      </c>
      <c r="DM172" s="6">
        <v>1</v>
      </c>
      <c r="DN172" s="6">
        <v>1</v>
      </c>
      <c r="DO172" s="6">
        <v>1</v>
      </c>
      <c r="DP172" s="6">
        <v>1</v>
      </c>
      <c r="DQ172" s="6">
        <v>1</v>
      </c>
      <c r="DR172" s="6">
        <v>0</v>
      </c>
      <c r="DS172" s="6">
        <v>0</v>
      </c>
      <c r="DT172" s="6">
        <v>1</v>
      </c>
      <c r="DU172" s="6">
        <v>1</v>
      </c>
      <c r="DV172" s="6">
        <v>1</v>
      </c>
      <c r="DW172" s="6">
        <v>1</v>
      </c>
      <c r="DX172" s="6">
        <v>1</v>
      </c>
      <c r="DY172" s="6">
        <v>0</v>
      </c>
      <c r="DZ172" s="6">
        <v>0</v>
      </c>
      <c r="EA172" s="6">
        <v>0</v>
      </c>
      <c r="EB172" s="6">
        <v>1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 t="s">
        <v>223</v>
      </c>
      <c r="EK172" s="6" t="s">
        <v>222</v>
      </c>
      <c r="EL172" s="6" t="s">
        <v>22</v>
      </c>
      <c r="EM172" s="6" t="s">
        <v>22</v>
      </c>
      <c r="EN172" s="6" t="s">
        <v>22</v>
      </c>
      <c r="EO172" s="6" t="s">
        <v>22</v>
      </c>
      <c r="EP172" s="6" t="s">
        <v>22</v>
      </c>
      <c r="EQ172" s="6" t="s">
        <v>22</v>
      </c>
      <c r="ER172" s="6" t="s">
        <v>22</v>
      </c>
      <c r="ES172" s="6" t="s">
        <v>22</v>
      </c>
      <c r="ET172" s="6" t="s">
        <v>22</v>
      </c>
      <c r="EU172" s="6" t="s">
        <v>22</v>
      </c>
      <c r="EV172" s="6" t="s">
        <v>22</v>
      </c>
      <c r="EW172" s="6" t="s">
        <v>22</v>
      </c>
      <c r="EX172" s="6" t="s">
        <v>22</v>
      </c>
      <c r="EY172" s="6" t="s">
        <v>22</v>
      </c>
      <c r="EZ172" s="6" t="s">
        <v>22</v>
      </c>
      <c r="FA172" s="6" t="s">
        <v>22</v>
      </c>
      <c r="FB172" s="6" t="s">
        <v>22</v>
      </c>
      <c r="FC172" s="6" t="s">
        <v>22</v>
      </c>
      <c r="FD172" s="6" t="s">
        <v>222</v>
      </c>
      <c r="FE172" s="6" t="s">
        <v>22</v>
      </c>
      <c r="FF172" s="6" t="s">
        <v>22</v>
      </c>
      <c r="FG172" s="6" t="s">
        <v>22</v>
      </c>
      <c r="FH172" s="6" t="s">
        <v>22</v>
      </c>
      <c r="FI172" s="6" t="s">
        <v>22</v>
      </c>
      <c r="FJ172" s="6" t="s">
        <v>22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6" t="s">
        <v>22</v>
      </c>
      <c r="FR172" s="6">
        <v>3</v>
      </c>
      <c r="FS172" s="6">
        <v>0</v>
      </c>
      <c r="FT172" s="6">
        <v>0</v>
      </c>
      <c r="FU172" s="6">
        <v>0</v>
      </c>
      <c r="FV172" s="6" t="s">
        <v>223</v>
      </c>
      <c r="FW172" s="6" t="s">
        <v>223</v>
      </c>
      <c r="FX172" s="6" t="s">
        <v>258</v>
      </c>
      <c r="FY172" s="6" t="s">
        <v>22</v>
      </c>
      <c r="FZ172" s="6" t="s">
        <v>22</v>
      </c>
      <c r="GA172" s="6" t="s">
        <v>22</v>
      </c>
      <c r="GB172" s="6" t="s">
        <v>22</v>
      </c>
      <c r="GC172" s="6" t="s">
        <v>258</v>
      </c>
      <c r="GD172" s="6" t="s">
        <v>373</v>
      </c>
      <c r="GE172" s="6" t="s">
        <v>22</v>
      </c>
      <c r="GF172" s="6" t="s">
        <v>22</v>
      </c>
      <c r="GG172" s="6" t="s">
        <v>260</v>
      </c>
      <c r="GH172" s="6" t="s">
        <v>235</v>
      </c>
      <c r="GI172" s="6" t="s">
        <v>3720</v>
      </c>
      <c r="GJ172" s="6" t="s">
        <v>22</v>
      </c>
      <c r="GK172" s="6" t="s">
        <v>3721</v>
      </c>
      <c r="GL172" s="6" t="s">
        <v>22</v>
      </c>
      <c r="GM172" s="6" t="s">
        <v>222</v>
      </c>
      <c r="GN172" s="6" t="s">
        <v>22</v>
      </c>
      <c r="GO172" s="6" t="s">
        <v>22</v>
      </c>
      <c r="GP172" s="6" t="s">
        <v>226</v>
      </c>
      <c r="GQ172" s="6">
        <v>0</v>
      </c>
      <c r="GR172" s="6">
        <v>0</v>
      </c>
      <c r="GS172" s="6">
        <v>0</v>
      </c>
      <c r="GT172" s="6">
        <v>0</v>
      </c>
      <c r="GU172" s="6">
        <v>1</v>
      </c>
      <c r="GV172" s="6">
        <v>0</v>
      </c>
      <c r="GW172" s="6">
        <v>0</v>
      </c>
      <c r="GX172" s="6" t="s">
        <v>2083</v>
      </c>
    </row>
    <row r="173" spans="1:206">
      <c r="A173" s="102" t="s">
        <v>207</v>
      </c>
      <c r="B173" s="6">
        <v>172</v>
      </c>
      <c r="C173" s="6" t="s">
        <v>1036</v>
      </c>
      <c r="D173" s="6" t="s">
        <v>3571</v>
      </c>
      <c r="E173" s="100">
        <v>44549</v>
      </c>
      <c r="F173" s="6" t="s">
        <v>3892</v>
      </c>
      <c r="G173" s="6">
        <v>0</v>
      </c>
      <c r="H173" s="6">
        <v>13</v>
      </c>
      <c r="I173" s="6">
        <v>1</v>
      </c>
      <c r="J173" s="6" t="s">
        <v>264</v>
      </c>
      <c r="K173" s="6" t="s">
        <v>1013</v>
      </c>
      <c r="L173" s="6" t="str">
        <f>L172</f>
        <v>0_10</v>
      </c>
      <c r="M173" s="6" t="s">
        <v>1023</v>
      </c>
      <c r="N173" s="6" t="s">
        <v>1030</v>
      </c>
      <c r="O173" s="7">
        <v>42</v>
      </c>
      <c r="P173" s="6">
        <v>47.59</v>
      </c>
      <c r="Q173" s="6">
        <f t="shared" si="4"/>
        <v>42.793166666666664</v>
      </c>
      <c r="R173" s="6" t="s">
        <v>22</v>
      </c>
      <c r="S173" s="6" t="s">
        <v>1031</v>
      </c>
      <c r="T173" s="6">
        <v>9</v>
      </c>
      <c r="U173" s="6">
        <v>20.260000000000002</v>
      </c>
      <c r="V173" s="6">
        <f t="shared" si="5"/>
        <v>9.3376666666666672</v>
      </c>
      <c r="W173" s="6" t="s">
        <v>39</v>
      </c>
      <c r="X173" s="6">
        <v>15</v>
      </c>
      <c r="Y173" s="6">
        <v>1</v>
      </c>
      <c r="Z173" s="101">
        <v>0.33333333333333331</v>
      </c>
      <c r="AA173" s="101">
        <v>0.49305555555555558</v>
      </c>
      <c r="AB173" s="101">
        <v>0.66666666666666663</v>
      </c>
      <c r="AC173" s="101">
        <f>(Tableau2[[#This Row],[heure_enq]]-Tableau2[[#This Row],[h_debut]])</f>
        <v>0.15972222222222227</v>
      </c>
      <c r="AD173" s="101">
        <f>Tableau2[[#This Row],[h_fin]]-Tableau2[[#This Row],[h_debut]]</f>
        <v>0.33333333333333331</v>
      </c>
      <c r="AE173" s="101">
        <v>0.41666666666666702</v>
      </c>
      <c r="AF173" s="101">
        <v>0.5625</v>
      </c>
      <c r="AG173" s="6" t="s">
        <v>1037</v>
      </c>
      <c r="AH173" s="6" t="s">
        <v>234</v>
      </c>
      <c r="AI173" s="6">
        <v>0</v>
      </c>
      <c r="AJ173" s="6" t="s">
        <v>402</v>
      </c>
      <c r="AK173" s="6" t="s">
        <v>403</v>
      </c>
      <c r="AL173" s="6" t="s">
        <v>419</v>
      </c>
      <c r="AM173" s="6">
        <v>1</v>
      </c>
      <c r="AN173" s="6">
        <v>0</v>
      </c>
      <c r="AO173" s="6">
        <v>0</v>
      </c>
      <c r="AP173" s="6">
        <v>0</v>
      </c>
      <c r="AQ173" s="6" t="s">
        <v>745</v>
      </c>
      <c r="AR173" s="6" t="s">
        <v>1007</v>
      </c>
      <c r="AS173" s="6" t="s">
        <v>1038</v>
      </c>
      <c r="AT173" s="6">
        <v>1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1</v>
      </c>
      <c r="BJ173" s="6" t="s">
        <v>3674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1</v>
      </c>
      <c r="BR173" s="6">
        <v>0</v>
      </c>
      <c r="BS173" s="6">
        <v>0</v>
      </c>
      <c r="BT173" s="6">
        <v>0</v>
      </c>
      <c r="BU173" s="6" t="s">
        <v>3654</v>
      </c>
      <c r="BV173" s="6">
        <v>0</v>
      </c>
      <c r="BW173" s="6" t="s">
        <v>692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1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 t="s">
        <v>22</v>
      </c>
      <c r="DB173" s="6" t="s">
        <v>218</v>
      </c>
      <c r="DC173" s="6">
        <v>60</v>
      </c>
      <c r="DD173" s="6">
        <v>60</v>
      </c>
      <c r="DE173" s="6" t="s">
        <v>220</v>
      </c>
      <c r="DF173" s="6" t="s">
        <v>291</v>
      </c>
      <c r="DG173" s="6" t="s">
        <v>222</v>
      </c>
      <c r="DH173" s="6" t="s">
        <v>22</v>
      </c>
      <c r="DI173" s="6">
        <v>5</v>
      </c>
      <c r="DJ173" s="6" t="s">
        <v>708</v>
      </c>
      <c r="DK173" s="6">
        <v>64</v>
      </c>
      <c r="DL173" s="6">
        <v>1</v>
      </c>
      <c r="DM173" s="6">
        <v>1</v>
      </c>
      <c r="DN173" s="6">
        <v>1</v>
      </c>
      <c r="DO173" s="6">
        <v>1</v>
      </c>
      <c r="DP173" s="6">
        <v>0</v>
      </c>
      <c r="DQ173" s="6">
        <v>0</v>
      </c>
      <c r="DR173" s="6">
        <v>0</v>
      </c>
      <c r="DS173" s="6">
        <v>0</v>
      </c>
      <c r="DT173" s="6">
        <v>1</v>
      </c>
      <c r="DU173" s="6">
        <v>1</v>
      </c>
      <c r="DV173" s="6">
        <v>1</v>
      </c>
      <c r="DW173" s="6">
        <v>1</v>
      </c>
      <c r="DX173" s="6">
        <v>1</v>
      </c>
      <c r="DY173" s="6">
        <v>0</v>
      </c>
      <c r="DZ173" s="6">
        <v>0</v>
      </c>
      <c r="EA173" s="6">
        <v>0</v>
      </c>
      <c r="EB173" s="6">
        <v>1</v>
      </c>
      <c r="EC173" s="6">
        <v>1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 t="s">
        <v>223</v>
      </c>
      <c r="EK173" s="6" t="s">
        <v>222</v>
      </c>
      <c r="EL173" s="6" t="s">
        <v>22</v>
      </c>
      <c r="EM173" s="6" t="s">
        <v>22</v>
      </c>
      <c r="EN173" s="6" t="s">
        <v>22</v>
      </c>
      <c r="EO173" s="6" t="s">
        <v>22</v>
      </c>
      <c r="EP173" s="6" t="s">
        <v>22</v>
      </c>
      <c r="EQ173" s="6" t="s">
        <v>22</v>
      </c>
      <c r="ER173" s="6" t="s">
        <v>22</v>
      </c>
      <c r="ES173" s="6" t="s">
        <v>22</v>
      </c>
      <c r="ET173" s="6" t="s">
        <v>22</v>
      </c>
      <c r="EU173" s="6" t="s">
        <v>22</v>
      </c>
      <c r="EV173" s="6" t="s">
        <v>22</v>
      </c>
      <c r="EW173" s="6" t="s">
        <v>22</v>
      </c>
      <c r="EX173" s="6" t="s">
        <v>22</v>
      </c>
      <c r="EY173" s="6" t="s">
        <v>22</v>
      </c>
      <c r="EZ173" s="6" t="s">
        <v>22</v>
      </c>
      <c r="FA173" s="6" t="s">
        <v>22</v>
      </c>
      <c r="FB173" s="6" t="s">
        <v>22</v>
      </c>
      <c r="FC173" s="6" t="s">
        <v>22</v>
      </c>
      <c r="FD173" s="6" t="s">
        <v>222</v>
      </c>
      <c r="FE173" s="6" t="s">
        <v>22</v>
      </c>
      <c r="FF173" s="6" t="s">
        <v>22</v>
      </c>
      <c r="FG173" s="6" t="s">
        <v>22</v>
      </c>
      <c r="FH173" s="6" t="s">
        <v>22</v>
      </c>
      <c r="FI173" s="6" t="s">
        <v>22</v>
      </c>
      <c r="FJ173" s="6" t="s">
        <v>22</v>
      </c>
      <c r="FK173" s="6">
        <v>0</v>
      </c>
      <c r="FL173" s="6">
        <v>0</v>
      </c>
      <c r="FM173" s="6">
        <v>0</v>
      </c>
      <c r="FN173" s="6">
        <v>0</v>
      </c>
      <c r="FO173" s="6">
        <v>0</v>
      </c>
      <c r="FP173" s="6">
        <v>0</v>
      </c>
      <c r="FQ173" s="6" t="s">
        <v>22</v>
      </c>
      <c r="FR173" s="6">
        <v>5</v>
      </c>
      <c r="FS173" s="6">
        <v>0</v>
      </c>
      <c r="FT173" s="6">
        <v>0</v>
      </c>
      <c r="FU173" s="6">
        <v>0</v>
      </c>
      <c r="FV173" s="6" t="s">
        <v>223</v>
      </c>
      <c r="FW173" s="6" t="s">
        <v>222</v>
      </c>
      <c r="FX173" s="6" t="s">
        <v>258</v>
      </c>
      <c r="FY173" s="6" t="s">
        <v>22</v>
      </c>
      <c r="FZ173" s="6" t="s">
        <v>22</v>
      </c>
      <c r="GA173" s="6" t="s">
        <v>22</v>
      </c>
      <c r="GB173" s="6" t="s">
        <v>22</v>
      </c>
      <c r="GC173" s="6" t="s">
        <v>258</v>
      </c>
      <c r="GD173" s="6" t="s">
        <v>373</v>
      </c>
      <c r="GE173" s="6" t="s">
        <v>22</v>
      </c>
      <c r="GF173" s="6" t="s">
        <v>22</v>
      </c>
      <c r="GG173" s="6" t="s">
        <v>260</v>
      </c>
      <c r="GH173" s="6" t="s">
        <v>235</v>
      </c>
      <c r="GI173" s="6" t="s">
        <v>1039</v>
      </c>
      <c r="GJ173" s="6" t="s">
        <v>22</v>
      </c>
      <c r="GK173" s="6" t="s">
        <v>486</v>
      </c>
      <c r="GL173" s="6" t="s">
        <v>22</v>
      </c>
      <c r="GM173" s="6" t="s">
        <v>222</v>
      </c>
      <c r="GN173" s="6" t="s">
        <v>22</v>
      </c>
      <c r="GO173" s="6" t="s">
        <v>22</v>
      </c>
      <c r="GP173" s="6" t="s">
        <v>1026</v>
      </c>
      <c r="GQ173" s="6">
        <v>0</v>
      </c>
      <c r="GR173" s="6">
        <v>0</v>
      </c>
      <c r="GS173" s="6">
        <v>1</v>
      </c>
      <c r="GT173" s="6">
        <v>0</v>
      </c>
      <c r="GU173" s="6">
        <v>0</v>
      </c>
      <c r="GV173" s="6">
        <v>0</v>
      </c>
      <c r="GW173" s="6">
        <v>0</v>
      </c>
      <c r="GX173" s="6" t="s">
        <v>270</v>
      </c>
    </row>
    <row r="174" spans="1:206" s="177" customFormat="1">
      <c r="A174" s="6" t="s">
        <v>207</v>
      </c>
      <c r="B174" s="6">
        <v>173</v>
      </c>
      <c r="C174" s="6" t="s">
        <v>1040</v>
      </c>
      <c r="D174" s="6" t="s">
        <v>3605</v>
      </c>
      <c r="E174" s="100">
        <v>44549</v>
      </c>
      <c r="F174" s="6" t="s">
        <v>3892</v>
      </c>
      <c r="G174" s="6">
        <v>0</v>
      </c>
      <c r="H174" s="6">
        <v>13</v>
      </c>
      <c r="I174" s="6" t="s">
        <v>396</v>
      </c>
      <c r="J174" s="6">
        <v>2</v>
      </c>
      <c r="K174" s="6" t="s">
        <v>1013</v>
      </c>
      <c r="L174" s="6" t="s">
        <v>264</v>
      </c>
      <c r="M174" s="6" t="s">
        <v>1041</v>
      </c>
      <c r="N174" s="6" t="s">
        <v>22</v>
      </c>
      <c r="O174" s="6" t="s">
        <v>22</v>
      </c>
      <c r="P174" s="6" t="s">
        <v>22</v>
      </c>
      <c r="Q174" s="6">
        <v>42.69</v>
      </c>
      <c r="R174" s="6" t="s">
        <v>22</v>
      </c>
      <c r="S174" s="6" t="s">
        <v>22</v>
      </c>
      <c r="T174" s="6" t="s">
        <v>22</v>
      </c>
      <c r="U174" s="6" t="s">
        <v>22</v>
      </c>
      <c r="V174" s="6">
        <v>9.2795000000000005</v>
      </c>
      <c r="W174" s="6" t="s">
        <v>41</v>
      </c>
      <c r="X174" s="6" t="s">
        <v>22</v>
      </c>
      <c r="Y174" s="6">
        <v>1</v>
      </c>
      <c r="Z174" s="101">
        <v>0.35416666666666669</v>
      </c>
      <c r="AA174" s="101">
        <v>0.3888888888888889</v>
      </c>
      <c r="AB174" s="101">
        <v>0.4375</v>
      </c>
      <c r="AC174" s="101">
        <f>(Tableau2[[#This Row],[heure_enq]]-Tableau2[[#This Row],[h_debut]])</f>
        <v>3.472222222222221E-2</v>
      </c>
      <c r="AD174" s="101">
        <f>Tableau2[[#This Row],[h_fin]]-Tableau2[[#This Row],[h_debut]]</f>
        <v>8.3333333333333315E-2</v>
      </c>
      <c r="AE174" s="101">
        <v>0.33333333333333331</v>
      </c>
      <c r="AF174" s="101">
        <v>0.625</v>
      </c>
      <c r="AG174" s="6" t="s">
        <v>1044</v>
      </c>
      <c r="AH174" s="6" t="s">
        <v>242</v>
      </c>
      <c r="AI174" s="6">
        <v>0</v>
      </c>
      <c r="AJ174" s="6" t="s">
        <v>214</v>
      </c>
      <c r="AK174" s="6" t="s">
        <v>215</v>
      </c>
      <c r="AL174" s="6" t="s">
        <v>419</v>
      </c>
      <c r="AM174" s="6">
        <v>0</v>
      </c>
      <c r="AN174" s="6">
        <v>0</v>
      </c>
      <c r="AO174" s="6">
        <v>1</v>
      </c>
      <c r="AP174" s="6">
        <v>0</v>
      </c>
      <c r="AQ174" s="6" t="s">
        <v>1045</v>
      </c>
      <c r="AR174" s="6" t="s">
        <v>1046</v>
      </c>
      <c r="AS174" s="6" t="s">
        <v>22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1</v>
      </c>
      <c r="BH174" s="6">
        <v>0</v>
      </c>
      <c r="BI174" s="6">
        <v>0</v>
      </c>
      <c r="BJ174" s="6" t="s">
        <v>22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 t="s">
        <v>22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 t="s">
        <v>22</v>
      </c>
      <c r="DB174" s="6" t="s">
        <v>218</v>
      </c>
      <c r="DC174" s="6">
        <v>80</v>
      </c>
      <c r="DD174" s="6">
        <v>80</v>
      </c>
      <c r="DE174" s="6" t="s">
        <v>244</v>
      </c>
      <c r="DF174" s="6" t="s">
        <v>22</v>
      </c>
      <c r="DG174" s="6" t="s">
        <v>222</v>
      </c>
      <c r="DH174" s="6" t="s">
        <v>22</v>
      </c>
      <c r="DI174" s="6">
        <v>5</v>
      </c>
      <c r="DJ174" s="6" t="s">
        <v>708</v>
      </c>
      <c r="DK174" s="6">
        <v>48</v>
      </c>
      <c r="DL174" s="6">
        <v>1</v>
      </c>
      <c r="DM174" s="6">
        <v>1</v>
      </c>
      <c r="DN174" s="6">
        <v>1</v>
      </c>
      <c r="DO174" s="6">
        <v>1</v>
      </c>
      <c r="DP174" s="6">
        <v>1</v>
      </c>
      <c r="DQ174" s="6">
        <v>1</v>
      </c>
      <c r="DR174" s="6">
        <v>0</v>
      </c>
      <c r="DS174" s="6">
        <v>0</v>
      </c>
      <c r="DT174" s="6">
        <v>1</v>
      </c>
      <c r="DU174" s="6">
        <v>1</v>
      </c>
      <c r="DV174" s="6">
        <v>1</v>
      </c>
      <c r="DW174" s="6">
        <v>1</v>
      </c>
      <c r="DX174" s="6">
        <v>0</v>
      </c>
      <c r="DY174" s="6">
        <v>0</v>
      </c>
      <c r="DZ174" s="6">
        <v>0</v>
      </c>
      <c r="EA174" s="6">
        <v>1</v>
      </c>
      <c r="EB174" s="6">
        <v>0</v>
      </c>
      <c r="EC174" s="6">
        <v>1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 t="s">
        <v>223</v>
      </c>
      <c r="EK174" s="6" t="s">
        <v>222</v>
      </c>
      <c r="EL174" s="6">
        <v>1</v>
      </c>
      <c r="EM174" s="6">
        <v>1</v>
      </c>
      <c r="EN174" s="6">
        <v>1</v>
      </c>
      <c r="EO174" s="6">
        <v>1</v>
      </c>
      <c r="EP174" s="6">
        <v>1</v>
      </c>
      <c r="EQ174" s="6">
        <v>100</v>
      </c>
      <c r="ER174" s="6" t="s">
        <v>22</v>
      </c>
      <c r="ES174" s="6" t="s">
        <v>22</v>
      </c>
      <c r="ET174" s="6">
        <v>2</v>
      </c>
      <c r="EU174" s="6">
        <v>5</v>
      </c>
      <c r="EV174" s="6" t="s">
        <v>1047</v>
      </c>
      <c r="EW174" s="6" t="s">
        <v>22</v>
      </c>
      <c r="EX174" s="6">
        <v>3</v>
      </c>
      <c r="EY174" s="6">
        <v>3</v>
      </c>
      <c r="EZ174" s="6" t="s">
        <v>22</v>
      </c>
      <c r="FA174" s="6" t="s">
        <v>22</v>
      </c>
      <c r="FB174" s="6" t="s">
        <v>22</v>
      </c>
      <c r="FC174" s="6" t="s">
        <v>22</v>
      </c>
      <c r="FD174" s="6" t="s">
        <v>223</v>
      </c>
      <c r="FE174" s="6" t="s">
        <v>246</v>
      </c>
      <c r="FF174" s="6">
        <v>50</v>
      </c>
      <c r="FG174" s="6">
        <v>4.8</v>
      </c>
      <c r="FH174" s="6" t="s">
        <v>256</v>
      </c>
      <c r="FI174" s="6" t="s">
        <v>22</v>
      </c>
      <c r="FJ174" s="6" t="s">
        <v>214</v>
      </c>
      <c r="FK174" s="6">
        <v>1</v>
      </c>
      <c r="FL174" s="6">
        <v>1</v>
      </c>
      <c r="FM174" s="6">
        <v>0</v>
      </c>
      <c r="FN174" s="6">
        <v>1</v>
      </c>
      <c r="FO174" s="6">
        <v>0</v>
      </c>
      <c r="FP174" s="6">
        <v>0</v>
      </c>
      <c r="FQ174" s="6" t="s">
        <v>1048</v>
      </c>
      <c r="FR174" s="6">
        <v>0</v>
      </c>
      <c r="FS174" s="6">
        <v>5</v>
      </c>
      <c r="FT174" s="6">
        <v>0</v>
      </c>
      <c r="FU174" s="6">
        <v>1</v>
      </c>
      <c r="FV174" s="6" t="s">
        <v>223</v>
      </c>
      <c r="FW174" s="6" t="s">
        <v>223</v>
      </c>
      <c r="FX174" s="6" t="s">
        <v>258</v>
      </c>
      <c r="FY174" s="6" t="s">
        <v>258</v>
      </c>
      <c r="FZ174" s="6" t="s">
        <v>258</v>
      </c>
      <c r="GA174" s="6" t="s">
        <v>258</v>
      </c>
      <c r="GB174" s="6" t="s">
        <v>258</v>
      </c>
      <c r="GC174" s="6" t="s">
        <v>258</v>
      </c>
      <c r="GD174" s="6" t="s">
        <v>842</v>
      </c>
      <c r="GE174" s="6" t="s">
        <v>373</v>
      </c>
      <c r="GF174" s="6" t="s">
        <v>387</v>
      </c>
      <c r="GG174" s="6" t="s">
        <v>387</v>
      </c>
      <c r="GH174" s="6" t="s">
        <v>235</v>
      </c>
      <c r="GI174" s="6" t="s">
        <v>1049</v>
      </c>
      <c r="GJ174" s="6" t="s">
        <v>22</v>
      </c>
      <c r="GK174" s="6" t="s">
        <v>374</v>
      </c>
      <c r="GL174" s="6" t="s">
        <v>1050</v>
      </c>
      <c r="GM174" s="6" t="s">
        <v>222</v>
      </c>
      <c r="GN174" s="6" t="s">
        <v>22</v>
      </c>
      <c r="GO174" s="6" t="s">
        <v>22</v>
      </c>
      <c r="GP174" s="6" t="s">
        <v>227</v>
      </c>
      <c r="GQ174" s="6">
        <v>0</v>
      </c>
      <c r="GR174" s="6">
        <v>0</v>
      </c>
      <c r="GS174" s="6">
        <v>0</v>
      </c>
      <c r="GT174" s="6">
        <v>0</v>
      </c>
      <c r="GU174" s="6">
        <v>1</v>
      </c>
      <c r="GV174" s="6">
        <v>0</v>
      </c>
      <c r="GW174" s="6">
        <v>0</v>
      </c>
      <c r="GX174" s="6" t="s">
        <v>22</v>
      </c>
    </row>
    <row r="175" spans="1:206" s="177" customFormat="1">
      <c r="A175" s="6" t="s">
        <v>207</v>
      </c>
      <c r="B175" s="6">
        <v>174</v>
      </c>
      <c r="C175" s="6" t="s">
        <v>1040</v>
      </c>
      <c r="D175" s="6" t="s">
        <v>3607</v>
      </c>
      <c r="E175" s="100">
        <v>44560</v>
      </c>
      <c r="F175" s="6" t="s">
        <v>3892</v>
      </c>
      <c r="G175" s="6">
        <v>0</v>
      </c>
      <c r="H175" s="6">
        <v>13</v>
      </c>
      <c r="I175" s="6" t="s">
        <v>396</v>
      </c>
      <c r="J175" s="6">
        <v>2</v>
      </c>
      <c r="K175" s="6" t="s">
        <v>1013</v>
      </c>
      <c r="L175" s="6" t="s">
        <v>264</v>
      </c>
      <c r="M175" s="6" t="s">
        <v>1041</v>
      </c>
      <c r="N175" s="6" t="s">
        <v>22</v>
      </c>
      <c r="O175" s="6" t="s">
        <v>22</v>
      </c>
      <c r="P175" s="6" t="s">
        <v>22</v>
      </c>
      <c r="Q175" s="6">
        <v>42.7485</v>
      </c>
      <c r="R175" s="6" t="s">
        <v>22</v>
      </c>
      <c r="S175" s="6" t="s">
        <v>22</v>
      </c>
      <c r="T175" s="6" t="s">
        <v>22</v>
      </c>
      <c r="U175" s="6" t="s">
        <v>22</v>
      </c>
      <c r="V175" s="6">
        <v>9.2349999999999994</v>
      </c>
      <c r="W175" s="6" t="s">
        <v>41</v>
      </c>
      <c r="X175" s="6">
        <v>50</v>
      </c>
      <c r="Y175" s="6">
        <v>2</v>
      </c>
      <c r="Z175" s="101">
        <v>0.27083333333333331</v>
      </c>
      <c r="AA175" s="101">
        <v>0.41666666666666669</v>
      </c>
      <c r="AB175" s="101">
        <v>0.66666666666666663</v>
      </c>
      <c r="AC175" s="101">
        <f>(Tableau2[[#This Row],[heure_enq]]-Tableau2[[#This Row],[h_debut]])</f>
        <v>0.14583333333333337</v>
      </c>
      <c r="AD175" s="101">
        <f>Tableau2[[#This Row],[h_fin]]-Tableau2[[#This Row],[h_debut]]</f>
        <v>0.39583333333333331</v>
      </c>
      <c r="AE175" s="101">
        <v>0.33333333333333331</v>
      </c>
      <c r="AF175" s="101">
        <v>0.625</v>
      </c>
      <c r="AG175" s="6" t="s">
        <v>1053</v>
      </c>
      <c r="AH175" s="6" t="s">
        <v>242</v>
      </c>
      <c r="AI175" s="6">
        <v>0</v>
      </c>
      <c r="AJ175" s="6" t="s">
        <v>214</v>
      </c>
      <c r="AK175" s="6" t="s">
        <v>215</v>
      </c>
      <c r="AL175" s="6" t="s">
        <v>419</v>
      </c>
      <c r="AM175" s="6">
        <v>1</v>
      </c>
      <c r="AN175" s="6">
        <v>0</v>
      </c>
      <c r="AO175" s="6">
        <v>1</v>
      </c>
      <c r="AP175" s="6">
        <v>0</v>
      </c>
      <c r="AQ175" s="6" t="s">
        <v>745</v>
      </c>
      <c r="AR175" s="6" t="s">
        <v>1054</v>
      </c>
      <c r="AS175" s="6" t="s">
        <v>1055</v>
      </c>
      <c r="AT175" s="6">
        <v>1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1</v>
      </c>
      <c r="BF175" s="6">
        <v>1</v>
      </c>
      <c r="BG175" s="6">
        <v>1</v>
      </c>
      <c r="BH175" s="6">
        <v>1</v>
      </c>
      <c r="BI175" s="6">
        <v>1</v>
      </c>
      <c r="BJ175" s="6" t="s">
        <v>235</v>
      </c>
      <c r="BK175" s="6">
        <v>0</v>
      </c>
      <c r="BL175" s="6">
        <v>1</v>
      </c>
      <c r="BM175" s="6">
        <v>0</v>
      </c>
      <c r="BN175" s="6">
        <v>0</v>
      </c>
      <c r="BO175" s="6" t="s">
        <v>3613</v>
      </c>
      <c r="BP175" s="6">
        <v>0</v>
      </c>
      <c r="BQ175" s="6">
        <v>0</v>
      </c>
      <c r="BR175" s="6">
        <v>0</v>
      </c>
      <c r="BS175" s="6">
        <v>1</v>
      </c>
      <c r="BT175" s="6">
        <v>0</v>
      </c>
      <c r="BU175" s="6" t="s">
        <v>3604</v>
      </c>
      <c r="BV175" s="6">
        <v>0</v>
      </c>
      <c r="BW175" s="6" t="s">
        <v>3837</v>
      </c>
      <c r="BX175" s="6">
        <v>0</v>
      </c>
      <c r="BY175" s="6">
        <v>0</v>
      </c>
      <c r="BZ175" s="6">
        <v>0</v>
      </c>
      <c r="CA175" s="6">
        <v>1</v>
      </c>
      <c r="CB175" s="6">
        <v>1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1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1</v>
      </c>
      <c r="CW175" s="6">
        <v>0</v>
      </c>
      <c r="CX175" s="6">
        <v>0</v>
      </c>
      <c r="CY175" s="6">
        <v>1</v>
      </c>
      <c r="CZ175" s="6">
        <v>0</v>
      </c>
      <c r="DA175" s="6" t="s">
        <v>3722</v>
      </c>
      <c r="DB175" s="6" t="s">
        <v>218</v>
      </c>
      <c r="DC175" s="6">
        <v>31</v>
      </c>
      <c r="DD175" s="6">
        <v>31</v>
      </c>
      <c r="DE175" s="6" t="s">
        <v>220</v>
      </c>
      <c r="DF175" s="6" t="s">
        <v>1056</v>
      </c>
      <c r="DG175" s="6" t="s">
        <v>222</v>
      </c>
      <c r="DH175" s="6" t="s">
        <v>22</v>
      </c>
      <c r="DI175" s="6">
        <v>5</v>
      </c>
      <c r="DJ175" s="6" t="s">
        <v>708</v>
      </c>
      <c r="DK175" s="6">
        <v>30</v>
      </c>
      <c r="DL175" s="6">
        <v>1</v>
      </c>
      <c r="DM175" s="6">
        <v>1</v>
      </c>
      <c r="DN175" s="6">
        <v>1</v>
      </c>
      <c r="DO175" s="6">
        <v>1</v>
      </c>
      <c r="DP175" s="6">
        <v>1</v>
      </c>
      <c r="DQ175" s="6">
        <v>1</v>
      </c>
      <c r="DR175" s="6">
        <v>1</v>
      </c>
      <c r="DS175" s="6">
        <v>1</v>
      </c>
      <c r="DT175" s="6">
        <v>1</v>
      </c>
      <c r="DU175" s="6">
        <v>1</v>
      </c>
      <c r="DV175" s="6">
        <v>1</v>
      </c>
      <c r="DW175" s="6">
        <v>1</v>
      </c>
      <c r="DX175" s="6">
        <v>1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1</v>
      </c>
      <c r="EJ175" s="6" t="s">
        <v>223</v>
      </c>
      <c r="EK175" s="6" t="s">
        <v>222</v>
      </c>
      <c r="EL175" s="6" t="s">
        <v>22</v>
      </c>
      <c r="EM175" s="6" t="s">
        <v>22</v>
      </c>
      <c r="EN175" s="6" t="s">
        <v>22</v>
      </c>
      <c r="EO175" s="6" t="s">
        <v>22</v>
      </c>
      <c r="EP175" s="6" t="s">
        <v>22</v>
      </c>
      <c r="EQ175" s="6" t="s">
        <v>22</v>
      </c>
      <c r="ER175" s="6" t="s">
        <v>22</v>
      </c>
      <c r="ES175" s="6" t="s">
        <v>22</v>
      </c>
      <c r="ET175" s="6" t="s">
        <v>22</v>
      </c>
      <c r="EU175" s="6" t="s">
        <v>22</v>
      </c>
      <c r="EV175" s="6" t="s">
        <v>22</v>
      </c>
      <c r="EW175" s="6" t="s">
        <v>22</v>
      </c>
      <c r="EX175" s="6" t="s">
        <v>22</v>
      </c>
      <c r="EY175" s="6" t="s">
        <v>22</v>
      </c>
      <c r="EZ175" s="6" t="s">
        <v>22</v>
      </c>
      <c r="FA175" s="6" t="s">
        <v>22</v>
      </c>
      <c r="FB175" s="6" t="s">
        <v>22</v>
      </c>
      <c r="FC175" s="6" t="s">
        <v>22</v>
      </c>
      <c r="FD175" s="6" t="s">
        <v>223</v>
      </c>
      <c r="FE175" s="6" t="s">
        <v>246</v>
      </c>
      <c r="FF175" s="6">
        <v>115</v>
      </c>
      <c r="FG175" s="6">
        <v>5.5</v>
      </c>
      <c r="FH175" s="6" t="s">
        <v>256</v>
      </c>
      <c r="FI175" s="6" t="s">
        <v>22</v>
      </c>
      <c r="FJ175" s="6" t="s">
        <v>214</v>
      </c>
      <c r="FK175" s="6">
        <v>1</v>
      </c>
      <c r="FL175" s="6">
        <v>1</v>
      </c>
      <c r="FM175" s="6">
        <v>0</v>
      </c>
      <c r="FN175" s="6">
        <v>0</v>
      </c>
      <c r="FO175" s="6">
        <v>0</v>
      </c>
      <c r="FP175" s="6">
        <v>0</v>
      </c>
      <c r="FQ175" s="6" t="s">
        <v>223</v>
      </c>
      <c r="FR175" s="6">
        <v>2</v>
      </c>
      <c r="FS175" s="6">
        <v>5</v>
      </c>
      <c r="FT175" s="6">
        <v>0</v>
      </c>
      <c r="FU175" s="6">
        <v>0</v>
      </c>
      <c r="FV175" s="6" t="s">
        <v>223</v>
      </c>
      <c r="FW175" s="6" t="s">
        <v>223</v>
      </c>
      <c r="FX175" s="6" t="s">
        <v>269</v>
      </c>
      <c r="FY175" s="6" t="s">
        <v>22</v>
      </c>
      <c r="FZ175" s="6" t="s">
        <v>22</v>
      </c>
      <c r="GA175" s="6" t="s">
        <v>22</v>
      </c>
      <c r="GB175" s="6" t="s">
        <v>22</v>
      </c>
      <c r="GC175" s="6" t="s">
        <v>258</v>
      </c>
      <c r="GD175" s="6" t="s">
        <v>227</v>
      </c>
      <c r="GE175" s="6" t="s">
        <v>22</v>
      </c>
      <c r="GF175" s="6" t="s">
        <v>22</v>
      </c>
      <c r="GG175" s="6" t="s">
        <v>387</v>
      </c>
      <c r="GH175" s="6" t="s">
        <v>745</v>
      </c>
      <c r="GI175" s="6" t="s">
        <v>1011</v>
      </c>
      <c r="GJ175" s="6" t="s">
        <v>22</v>
      </c>
      <c r="GK175" s="6" t="s">
        <v>3723</v>
      </c>
      <c r="GL175" s="6" t="s">
        <v>3838</v>
      </c>
      <c r="GM175" s="6" t="s">
        <v>223</v>
      </c>
      <c r="GN175" s="6" t="s">
        <v>1021</v>
      </c>
      <c r="GO175" s="6" t="s">
        <v>223</v>
      </c>
      <c r="GP175" s="6" t="s">
        <v>228</v>
      </c>
      <c r="GQ175" s="6">
        <v>0</v>
      </c>
      <c r="GR175" s="6">
        <v>0</v>
      </c>
      <c r="GS175" s="6">
        <v>0</v>
      </c>
      <c r="GT175" s="6">
        <v>0</v>
      </c>
      <c r="GU175" s="6">
        <v>1</v>
      </c>
      <c r="GV175" s="6">
        <v>0</v>
      </c>
      <c r="GW175" s="6">
        <v>0</v>
      </c>
      <c r="GX175" s="6" t="s">
        <v>2138</v>
      </c>
    </row>
    <row r="176" spans="1:206" s="177" customFormat="1">
      <c r="A176" s="6" t="s">
        <v>207</v>
      </c>
      <c r="B176" s="6">
        <v>175</v>
      </c>
      <c r="C176" s="6" t="s">
        <v>1040</v>
      </c>
      <c r="D176" s="6" t="s">
        <v>3608</v>
      </c>
      <c r="E176" s="100">
        <v>44560</v>
      </c>
      <c r="F176" s="6" t="s">
        <v>3892</v>
      </c>
      <c r="G176" s="6">
        <v>0</v>
      </c>
      <c r="H176" s="6">
        <v>14</v>
      </c>
      <c r="I176" s="6" t="s">
        <v>396</v>
      </c>
      <c r="J176" s="6">
        <v>2</v>
      </c>
      <c r="K176" s="6" t="s">
        <v>1013</v>
      </c>
      <c r="L176" s="6" t="s">
        <v>264</v>
      </c>
      <c r="M176" s="6" t="s">
        <v>1041</v>
      </c>
      <c r="N176" s="6" t="s">
        <v>22</v>
      </c>
      <c r="O176" s="6" t="s">
        <v>22</v>
      </c>
      <c r="P176" s="6" t="s">
        <v>22</v>
      </c>
      <c r="Q176" s="6">
        <v>42.747666666666667</v>
      </c>
      <c r="R176" s="6" t="s">
        <v>22</v>
      </c>
      <c r="S176" s="6" t="s">
        <v>22</v>
      </c>
      <c r="T176" s="6" t="s">
        <v>22</v>
      </c>
      <c r="U176" s="6" t="s">
        <v>22</v>
      </c>
      <c r="V176" s="6">
        <v>9.2466666666666661</v>
      </c>
      <c r="W176" s="6" t="s">
        <v>41</v>
      </c>
      <c r="X176" s="6">
        <v>70</v>
      </c>
      <c r="Y176" s="6">
        <v>1</v>
      </c>
      <c r="Z176" s="101">
        <v>0.27083333333333331</v>
      </c>
      <c r="AA176" s="101">
        <v>0.44444444444444442</v>
      </c>
      <c r="AB176" s="101">
        <v>0.45833333333333331</v>
      </c>
      <c r="AC176" s="101">
        <f>(Tableau2[[#This Row],[heure_enq]]-Tableau2[[#This Row],[h_debut]])</f>
        <v>0.1736111111111111</v>
      </c>
      <c r="AD176" s="101">
        <f>Tableau2[[#This Row],[h_fin]]-Tableau2[[#This Row],[h_debut]]</f>
        <v>0.1875</v>
      </c>
      <c r="AE176" s="101">
        <v>0.33333333333333331</v>
      </c>
      <c r="AF176" s="101">
        <v>0.625</v>
      </c>
      <c r="AG176" s="6" t="s">
        <v>22</v>
      </c>
      <c r="AH176" s="6" t="s">
        <v>242</v>
      </c>
      <c r="AI176" s="6">
        <v>0</v>
      </c>
      <c r="AJ176" s="6" t="s">
        <v>297</v>
      </c>
      <c r="AK176" s="6" t="s">
        <v>298</v>
      </c>
      <c r="AL176" s="6" t="s">
        <v>419</v>
      </c>
      <c r="AM176" s="6">
        <v>0</v>
      </c>
      <c r="AN176" s="6">
        <v>0</v>
      </c>
      <c r="AO176" s="6">
        <v>1</v>
      </c>
      <c r="AP176" s="6">
        <v>0</v>
      </c>
      <c r="AQ176" s="6" t="s">
        <v>1059</v>
      </c>
      <c r="AR176" s="6" t="s">
        <v>1060</v>
      </c>
      <c r="AS176" s="6" t="s">
        <v>745</v>
      </c>
      <c r="AT176" s="6">
        <v>1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1</v>
      </c>
      <c r="BI176" s="6">
        <v>1</v>
      </c>
      <c r="BJ176" s="6" t="s">
        <v>745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1</v>
      </c>
      <c r="BT176" s="6">
        <v>0</v>
      </c>
      <c r="BU176" s="6" t="s">
        <v>3604</v>
      </c>
      <c r="BV176" s="6">
        <v>0</v>
      </c>
      <c r="BW176" s="6" t="s">
        <v>692</v>
      </c>
      <c r="BX176" s="6">
        <v>0</v>
      </c>
      <c r="BY176" s="6">
        <v>0</v>
      </c>
      <c r="BZ176" s="6">
        <v>0</v>
      </c>
      <c r="CA176" s="6">
        <v>1</v>
      </c>
      <c r="CB176" s="6">
        <v>1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 t="s">
        <v>22</v>
      </c>
      <c r="DB176" s="6" t="s">
        <v>218</v>
      </c>
      <c r="DC176" s="6">
        <v>51</v>
      </c>
      <c r="DD176" s="6">
        <v>51</v>
      </c>
      <c r="DE176" s="6" t="s">
        <v>220</v>
      </c>
      <c r="DF176" s="6" t="s">
        <v>966</v>
      </c>
      <c r="DG176" s="6" t="s">
        <v>222</v>
      </c>
      <c r="DH176" s="6" t="s">
        <v>22</v>
      </c>
      <c r="DI176" s="6">
        <v>8</v>
      </c>
      <c r="DJ176" s="6" t="s">
        <v>708</v>
      </c>
      <c r="DK176" s="6">
        <v>80</v>
      </c>
      <c r="DL176" s="6">
        <v>1</v>
      </c>
      <c r="DM176" s="6">
        <v>1</v>
      </c>
      <c r="DN176" s="6">
        <v>1</v>
      </c>
      <c r="DO176" s="6">
        <v>1</v>
      </c>
      <c r="DP176" s="6">
        <v>1</v>
      </c>
      <c r="DQ176" s="6">
        <v>1</v>
      </c>
      <c r="DR176" s="6">
        <v>1</v>
      </c>
      <c r="DS176" s="6">
        <v>1</v>
      </c>
      <c r="DT176" s="6">
        <v>1</v>
      </c>
      <c r="DU176" s="6">
        <v>1</v>
      </c>
      <c r="DV176" s="6">
        <v>1</v>
      </c>
      <c r="DW176" s="6">
        <v>1</v>
      </c>
      <c r="DX176" s="6">
        <v>1</v>
      </c>
      <c r="DY176" s="6">
        <v>0</v>
      </c>
      <c r="DZ176" s="6">
        <v>0</v>
      </c>
      <c r="EA176" s="6">
        <v>0</v>
      </c>
      <c r="EB176" s="6">
        <v>0</v>
      </c>
      <c r="EC176" s="6">
        <v>1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 t="s">
        <v>223</v>
      </c>
      <c r="EK176" s="6" t="s">
        <v>222</v>
      </c>
      <c r="EL176" s="6" t="s">
        <v>22</v>
      </c>
      <c r="EM176" s="6" t="s">
        <v>22</v>
      </c>
      <c r="EN176" s="6" t="s">
        <v>22</v>
      </c>
      <c r="EO176" s="6" t="s">
        <v>22</v>
      </c>
      <c r="EP176" s="6" t="s">
        <v>22</v>
      </c>
      <c r="EQ176" s="6" t="s">
        <v>22</v>
      </c>
      <c r="ER176" s="6" t="s">
        <v>22</v>
      </c>
      <c r="ES176" s="6" t="s">
        <v>22</v>
      </c>
      <c r="ET176" s="6" t="s">
        <v>22</v>
      </c>
      <c r="EU176" s="6" t="s">
        <v>22</v>
      </c>
      <c r="EV176" s="6" t="s">
        <v>22</v>
      </c>
      <c r="EW176" s="6" t="s">
        <v>22</v>
      </c>
      <c r="EX176" s="6" t="s">
        <v>22</v>
      </c>
      <c r="EY176" s="6" t="s">
        <v>22</v>
      </c>
      <c r="EZ176" s="6" t="s">
        <v>22</v>
      </c>
      <c r="FA176" s="6" t="s">
        <v>22</v>
      </c>
      <c r="FB176" s="6" t="s">
        <v>22</v>
      </c>
      <c r="FC176" s="6" t="s">
        <v>22</v>
      </c>
      <c r="FD176" s="6" t="s">
        <v>223</v>
      </c>
      <c r="FE176" s="6" t="s">
        <v>246</v>
      </c>
      <c r="FF176" s="6">
        <v>50</v>
      </c>
      <c r="FG176" s="6">
        <v>5</v>
      </c>
      <c r="FH176" s="6" t="s">
        <v>256</v>
      </c>
      <c r="FI176" s="6" t="s">
        <v>22</v>
      </c>
      <c r="FJ176" s="6" t="s">
        <v>214</v>
      </c>
      <c r="FK176" s="6">
        <v>1</v>
      </c>
      <c r="FL176" s="6">
        <v>1</v>
      </c>
      <c r="FM176" s="6">
        <v>0</v>
      </c>
      <c r="FN176" s="6">
        <v>1</v>
      </c>
      <c r="FO176" s="6">
        <v>0</v>
      </c>
      <c r="FP176" s="6">
        <v>0</v>
      </c>
      <c r="FQ176" s="6" t="s">
        <v>1048</v>
      </c>
      <c r="FR176" s="6">
        <v>0</v>
      </c>
      <c r="FS176" s="6">
        <v>4</v>
      </c>
      <c r="FT176" s="6">
        <v>0</v>
      </c>
      <c r="FU176" s="6">
        <v>0</v>
      </c>
      <c r="FV176" s="6" t="s">
        <v>223</v>
      </c>
      <c r="FW176" s="6" t="s">
        <v>223</v>
      </c>
      <c r="FX176" s="6" t="s">
        <v>258</v>
      </c>
      <c r="FY176" s="6" t="s">
        <v>22</v>
      </c>
      <c r="FZ176" s="6" t="s">
        <v>22</v>
      </c>
      <c r="GA176" s="6" t="s">
        <v>22</v>
      </c>
      <c r="GB176" s="6" t="s">
        <v>22</v>
      </c>
      <c r="GC176" s="6" t="s">
        <v>258</v>
      </c>
      <c r="GD176" s="6" t="s">
        <v>3839</v>
      </c>
      <c r="GE176" s="6" t="s">
        <v>22</v>
      </c>
      <c r="GF176" s="6" t="s">
        <v>22</v>
      </c>
      <c r="GG176" s="6" t="s">
        <v>387</v>
      </c>
      <c r="GH176" s="6" t="s">
        <v>745</v>
      </c>
      <c r="GI176" s="6" t="s">
        <v>1049</v>
      </c>
      <c r="GJ176" s="6" t="s">
        <v>22</v>
      </c>
      <c r="GK176" s="6" t="s">
        <v>3724</v>
      </c>
      <c r="GL176" s="6" t="s">
        <v>3725</v>
      </c>
      <c r="GM176" s="6" t="s">
        <v>223</v>
      </c>
      <c r="GN176" s="6" t="s">
        <v>3726</v>
      </c>
      <c r="GO176" s="6" t="s">
        <v>22</v>
      </c>
      <c r="GP176" s="6" t="s">
        <v>228</v>
      </c>
      <c r="GQ176" s="6">
        <v>0</v>
      </c>
      <c r="GR176" s="6">
        <v>0</v>
      </c>
      <c r="GS176" s="6">
        <v>0</v>
      </c>
      <c r="GT176" s="6">
        <v>0</v>
      </c>
      <c r="GU176" s="6">
        <v>1</v>
      </c>
      <c r="GV176" s="6">
        <v>0</v>
      </c>
      <c r="GW176" s="6">
        <v>0</v>
      </c>
      <c r="GX176" s="6" t="s">
        <v>270</v>
      </c>
    </row>
    <row r="177" spans="1:206">
      <c r="A177" s="102" t="s">
        <v>207</v>
      </c>
      <c r="B177" s="6">
        <v>176</v>
      </c>
      <c r="C177" s="6" t="s">
        <v>1061</v>
      </c>
      <c r="D177" s="6" t="s">
        <v>3543</v>
      </c>
      <c r="E177" s="100">
        <v>44561</v>
      </c>
      <c r="F177" s="6" t="s">
        <v>3892</v>
      </c>
      <c r="G177" s="6">
        <v>0</v>
      </c>
      <c r="H177" s="6">
        <v>11</v>
      </c>
      <c r="I177" s="6">
        <v>1</v>
      </c>
      <c r="J177" s="6" t="s">
        <v>1013</v>
      </c>
      <c r="K177" s="6" t="s">
        <v>264</v>
      </c>
      <c r="L177" s="6" t="s">
        <v>1062</v>
      </c>
      <c r="M177" s="6" t="s">
        <v>1041</v>
      </c>
      <c r="N177" s="6" t="s">
        <v>1063</v>
      </c>
      <c r="O177" s="7">
        <v>42</v>
      </c>
      <c r="P177" s="6">
        <v>41.35</v>
      </c>
      <c r="Q177" s="6">
        <f t="shared" si="4"/>
        <v>42.689166666666665</v>
      </c>
      <c r="R177" s="6" t="s">
        <v>22</v>
      </c>
      <c r="S177" s="6" t="s">
        <v>1064</v>
      </c>
      <c r="T177" s="6">
        <v>9</v>
      </c>
      <c r="U177" s="6">
        <v>19.3</v>
      </c>
      <c r="V177" s="6">
        <f t="shared" si="5"/>
        <v>9.3216666666666672</v>
      </c>
      <c r="W177" s="6" t="s">
        <v>42</v>
      </c>
      <c r="X177" s="6">
        <v>3</v>
      </c>
      <c r="Y177" s="6">
        <v>3</v>
      </c>
      <c r="Z177" s="101">
        <v>0.52083333333333337</v>
      </c>
      <c r="AA177" s="101">
        <v>0.54166666666666663</v>
      </c>
      <c r="AB177" s="101">
        <v>0.55208333333333337</v>
      </c>
      <c r="AC177" s="101">
        <f>(Tableau2[[#This Row],[heure_enq]]-Tableau2[[#This Row],[h_debut]])</f>
        <v>2.0833333333333259E-2</v>
      </c>
      <c r="AD177" s="101">
        <f>Tableau2[[#This Row],[h_fin]]-Tableau2[[#This Row],[h_debut]]</f>
        <v>3.125E-2</v>
      </c>
      <c r="AE177" s="101">
        <v>0.41666666666666669</v>
      </c>
      <c r="AF177" s="101">
        <v>0.58333333333333337</v>
      </c>
      <c r="AG177" s="6" t="s">
        <v>3727</v>
      </c>
      <c r="AH177" s="6" t="s">
        <v>234</v>
      </c>
      <c r="AI177" s="6">
        <v>0</v>
      </c>
      <c r="AJ177" s="6" t="s">
        <v>417</v>
      </c>
      <c r="AK177" s="6" t="s">
        <v>418</v>
      </c>
      <c r="AL177" s="6" t="s">
        <v>419</v>
      </c>
      <c r="AM177" s="6">
        <v>0</v>
      </c>
      <c r="AN177" s="6">
        <v>1</v>
      </c>
      <c r="AO177" s="6">
        <v>1</v>
      </c>
      <c r="AP177" s="6">
        <v>1</v>
      </c>
      <c r="AQ177" s="6" t="s">
        <v>235</v>
      </c>
      <c r="AR177" s="6" t="s">
        <v>22</v>
      </c>
      <c r="AS177" s="6" t="s">
        <v>22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1</v>
      </c>
      <c r="BD177" s="6">
        <v>1</v>
      </c>
      <c r="BE177" s="6">
        <v>1</v>
      </c>
      <c r="BF177" s="6">
        <v>1</v>
      </c>
      <c r="BG177" s="6">
        <v>0</v>
      </c>
      <c r="BH177" s="6">
        <v>0</v>
      </c>
      <c r="BI177" s="6">
        <v>0</v>
      </c>
      <c r="BJ177" s="6" t="s">
        <v>1065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 t="s">
        <v>22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 t="s">
        <v>1066</v>
      </c>
      <c r="DB177" s="6" t="s">
        <v>218</v>
      </c>
      <c r="DC177" s="6">
        <v>36</v>
      </c>
      <c r="DD177" s="6">
        <v>36</v>
      </c>
      <c r="DE177" s="6" t="s">
        <v>220</v>
      </c>
      <c r="DF177" s="6" t="s">
        <v>1067</v>
      </c>
      <c r="DG177" s="6" t="s">
        <v>222</v>
      </c>
      <c r="DH177" s="6" t="s">
        <v>22</v>
      </c>
      <c r="DI177" s="6">
        <v>20</v>
      </c>
      <c r="DJ177" s="6" t="s">
        <v>708</v>
      </c>
      <c r="DK177" s="6">
        <v>5</v>
      </c>
      <c r="DL177" s="6">
        <v>0</v>
      </c>
      <c r="DM177" s="6">
        <v>0</v>
      </c>
      <c r="DN177" s="6">
        <v>0</v>
      </c>
      <c r="DO177" s="6">
        <v>0</v>
      </c>
      <c r="DP177" s="6">
        <v>1</v>
      </c>
      <c r="DQ177" s="6">
        <v>1</v>
      </c>
      <c r="DR177" s="6">
        <v>1</v>
      </c>
      <c r="DS177" s="6">
        <v>1</v>
      </c>
      <c r="DT177" s="6">
        <v>1</v>
      </c>
      <c r="DU177" s="6">
        <v>1</v>
      </c>
      <c r="DV177" s="6">
        <v>0</v>
      </c>
      <c r="DW177" s="6">
        <v>0</v>
      </c>
      <c r="DX177" s="6">
        <v>0</v>
      </c>
      <c r="DY177" s="6">
        <v>0</v>
      </c>
      <c r="DZ177" s="6">
        <v>1</v>
      </c>
      <c r="EA177" s="6">
        <v>0</v>
      </c>
      <c r="EB177" s="6">
        <v>1</v>
      </c>
      <c r="EC177" s="6">
        <v>1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 t="s">
        <v>222</v>
      </c>
      <c r="EK177" s="6" t="s">
        <v>222</v>
      </c>
      <c r="EL177" s="6">
        <v>0</v>
      </c>
      <c r="EM177" s="6">
        <v>0</v>
      </c>
      <c r="EN177" s="6">
        <v>0</v>
      </c>
      <c r="EO177" s="6">
        <v>0</v>
      </c>
      <c r="EP177" s="6">
        <v>1</v>
      </c>
      <c r="EQ177" s="6">
        <v>0</v>
      </c>
      <c r="ER177" s="6">
        <v>100</v>
      </c>
      <c r="ES177" s="6">
        <v>0</v>
      </c>
      <c r="ET177" s="6">
        <v>2</v>
      </c>
      <c r="EU177" s="6">
        <v>1</v>
      </c>
      <c r="EV177" s="6" t="s">
        <v>1047</v>
      </c>
      <c r="EW177" s="6" t="s">
        <v>22</v>
      </c>
      <c r="EX177" s="6" t="s">
        <v>22</v>
      </c>
      <c r="EY177" s="6" t="s">
        <v>22</v>
      </c>
      <c r="EZ177" s="6">
        <v>3</v>
      </c>
      <c r="FA177" s="6" t="s">
        <v>1068</v>
      </c>
      <c r="FB177" s="6">
        <v>36</v>
      </c>
      <c r="FC177" s="6">
        <v>21</v>
      </c>
      <c r="FD177" s="6" t="s">
        <v>222</v>
      </c>
      <c r="FE177" s="6" t="s">
        <v>22</v>
      </c>
      <c r="FF177" s="6" t="s">
        <v>22</v>
      </c>
      <c r="FG177" s="6" t="s">
        <v>22</v>
      </c>
      <c r="FH177" s="6" t="s">
        <v>22</v>
      </c>
      <c r="FI177" s="6" t="s">
        <v>22</v>
      </c>
      <c r="FJ177" s="6" t="s">
        <v>22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6" t="s">
        <v>22</v>
      </c>
      <c r="FR177" s="6">
        <v>0</v>
      </c>
      <c r="FS177" s="6">
        <v>0</v>
      </c>
      <c r="FT177" s="6">
        <v>4</v>
      </c>
      <c r="FU177" s="6">
        <v>1</v>
      </c>
      <c r="FV177" s="6" t="s">
        <v>223</v>
      </c>
      <c r="FW177" s="6" t="s">
        <v>223</v>
      </c>
      <c r="FX177" s="6" t="s">
        <v>269</v>
      </c>
      <c r="FY177" s="6" t="s">
        <v>258</v>
      </c>
      <c r="FZ177" s="6" t="s">
        <v>258</v>
      </c>
      <c r="GA177" s="6" t="s">
        <v>258</v>
      </c>
      <c r="GB177" s="6" t="s">
        <v>258</v>
      </c>
      <c r="GC177" s="6" t="s">
        <v>258</v>
      </c>
      <c r="GD177" s="6" t="s">
        <v>259</v>
      </c>
      <c r="GE177" s="6" t="s">
        <v>3728</v>
      </c>
      <c r="GF177" s="6" t="s">
        <v>300</v>
      </c>
      <c r="GG177" s="6" t="s">
        <v>260</v>
      </c>
      <c r="GH177" s="6" t="s">
        <v>235</v>
      </c>
      <c r="GI177" s="6" t="s">
        <v>3729</v>
      </c>
      <c r="GJ177" s="6" t="s">
        <v>1069</v>
      </c>
      <c r="GK177" s="6" t="s">
        <v>3730</v>
      </c>
      <c r="GL177" s="6" t="s">
        <v>3731</v>
      </c>
      <c r="GM177" s="6" t="s">
        <v>222</v>
      </c>
      <c r="GN177" s="6" t="s">
        <v>22</v>
      </c>
      <c r="GO177" s="6" t="s">
        <v>22</v>
      </c>
      <c r="GP177" s="6" t="s">
        <v>228</v>
      </c>
      <c r="GQ177" s="6">
        <v>1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6">
        <v>0</v>
      </c>
      <c r="GX177" s="103" t="s">
        <v>270</v>
      </c>
    </row>
    <row r="178" spans="1:206">
      <c r="A178" s="102" t="s">
        <v>207</v>
      </c>
      <c r="B178" s="6">
        <v>177</v>
      </c>
      <c r="C178" s="6" t="s">
        <v>1070</v>
      </c>
      <c r="D178" s="6" t="s">
        <v>3544</v>
      </c>
      <c r="E178" s="100">
        <v>44563</v>
      </c>
      <c r="F178" s="6" t="s">
        <v>3892</v>
      </c>
      <c r="G178" s="6">
        <v>0</v>
      </c>
      <c r="H178" s="6">
        <v>14</v>
      </c>
      <c r="I178" s="6">
        <v>1</v>
      </c>
      <c r="J178" s="6" t="s">
        <v>1071</v>
      </c>
      <c r="K178" s="6" t="s">
        <v>999</v>
      </c>
      <c r="L178" s="6" t="s">
        <v>1062</v>
      </c>
      <c r="M178" s="6" t="s">
        <v>397</v>
      </c>
      <c r="N178" s="6" t="s">
        <v>1072</v>
      </c>
      <c r="O178" s="7">
        <v>42</v>
      </c>
      <c r="P178" s="6">
        <v>48.39</v>
      </c>
      <c r="Q178" s="6">
        <f t="shared" si="4"/>
        <v>42.8065</v>
      </c>
      <c r="R178" s="6" t="s">
        <v>22</v>
      </c>
      <c r="S178" s="6" t="s">
        <v>1073</v>
      </c>
      <c r="T178" s="6">
        <v>9</v>
      </c>
      <c r="U178" s="6">
        <v>19.55</v>
      </c>
      <c r="V178" s="6">
        <f t="shared" si="5"/>
        <v>9.3258333333333336</v>
      </c>
      <c r="W178" s="6" t="s">
        <v>42</v>
      </c>
      <c r="X178" s="6">
        <v>5</v>
      </c>
      <c r="Y178" s="6">
        <v>1</v>
      </c>
      <c r="Z178" s="101">
        <v>0.44791666666666669</v>
      </c>
      <c r="AA178" s="101">
        <v>0.51874999999999993</v>
      </c>
      <c r="AB178" s="101">
        <v>0.51388888888888895</v>
      </c>
      <c r="AC178" s="101">
        <f>(Tableau2[[#This Row],[heure_enq]]-Tableau2[[#This Row],[h_debut]])</f>
        <v>7.0833333333333248E-2</v>
      </c>
      <c r="AD178" s="101">
        <f>Tableau2[[#This Row],[h_fin]]-Tableau2[[#This Row],[h_debut]]</f>
        <v>6.5972222222222265E-2</v>
      </c>
      <c r="AE178" s="101">
        <v>0.41666666666666669</v>
      </c>
      <c r="AF178" s="101">
        <v>0.72916666666666663</v>
      </c>
      <c r="AG178" s="6" t="s">
        <v>22</v>
      </c>
      <c r="AH178" s="6" t="s">
        <v>234</v>
      </c>
      <c r="AI178" s="6">
        <v>0</v>
      </c>
      <c r="AJ178" s="6" t="s">
        <v>417</v>
      </c>
      <c r="AK178" s="6" t="s">
        <v>1074</v>
      </c>
      <c r="AL178" s="6" t="s">
        <v>419</v>
      </c>
      <c r="AM178" s="6">
        <v>0</v>
      </c>
      <c r="AN178" s="6">
        <v>1</v>
      </c>
      <c r="AO178" s="6">
        <v>0</v>
      </c>
      <c r="AP178" s="6">
        <v>1</v>
      </c>
      <c r="AQ178" s="6" t="s">
        <v>235</v>
      </c>
      <c r="AR178" s="6" t="s">
        <v>22</v>
      </c>
      <c r="AS178" s="6" t="s">
        <v>22</v>
      </c>
      <c r="AT178" s="6">
        <v>0</v>
      </c>
      <c r="AU178" s="6">
        <v>1</v>
      </c>
      <c r="AV178" s="6">
        <v>0</v>
      </c>
      <c r="AW178" s="6">
        <v>0</v>
      </c>
      <c r="AX178" s="6">
        <v>0</v>
      </c>
      <c r="AY178" s="6">
        <v>1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1</v>
      </c>
      <c r="BI178" s="6">
        <v>0</v>
      </c>
      <c r="BJ178" s="6" t="s">
        <v>1065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 t="s">
        <v>22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 t="s">
        <v>1066</v>
      </c>
      <c r="DB178" s="6" t="s">
        <v>348</v>
      </c>
      <c r="DC178" s="6">
        <v>55</v>
      </c>
      <c r="DD178" s="6">
        <v>55</v>
      </c>
      <c r="DE178" s="6" t="s">
        <v>220</v>
      </c>
      <c r="DF178" s="6" t="s">
        <v>966</v>
      </c>
      <c r="DG178" s="6" t="s">
        <v>222</v>
      </c>
      <c r="DH178" s="6" t="s">
        <v>22</v>
      </c>
      <c r="DI178" s="6">
        <v>47</v>
      </c>
      <c r="DJ178" s="6" t="s">
        <v>708</v>
      </c>
      <c r="DK178" s="6">
        <v>50</v>
      </c>
      <c r="DL178" s="6">
        <v>1</v>
      </c>
      <c r="DM178" s="6">
        <v>1</v>
      </c>
      <c r="DN178" s="6">
        <v>1</v>
      </c>
      <c r="DO178" s="6">
        <v>1</v>
      </c>
      <c r="DP178" s="6">
        <v>1</v>
      </c>
      <c r="DQ178" s="6">
        <v>1</v>
      </c>
      <c r="DR178" s="6">
        <v>1</v>
      </c>
      <c r="DS178" s="6">
        <v>1</v>
      </c>
      <c r="DT178" s="6">
        <v>1</v>
      </c>
      <c r="DU178" s="6">
        <v>1</v>
      </c>
      <c r="DV178" s="6">
        <v>1</v>
      </c>
      <c r="DW178" s="6">
        <v>1</v>
      </c>
      <c r="DX178" s="6">
        <v>0</v>
      </c>
      <c r="DY178" s="6">
        <v>0</v>
      </c>
      <c r="DZ178" s="6">
        <v>1</v>
      </c>
      <c r="EA178" s="6">
        <v>0</v>
      </c>
      <c r="EB178" s="6">
        <v>0</v>
      </c>
      <c r="EC178" s="6">
        <v>1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 t="s">
        <v>222</v>
      </c>
      <c r="EK178" s="6" t="s">
        <v>222</v>
      </c>
      <c r="EL178" s="6">
        <v>0</v>
      </c>
      <c r="EM178" s="6">
        <v>1</v>
      </c>
      <c r="EN178" s="6">
        <v>0</v>
      </c>
      <c r="EO178" s="6">
        <v>0</v>
      </c>
      <c r="EP178" s="6">
        <v>0</v>
      </c>
      <c r="EQ178" s="6" t="s">
        <v>22</v>
      </c>
      <c r="ER178" s="6">
        <v>100</v>
      </c>
      <c r="ES178" s="6" t="s">
        <v>22</v>
      </c>
      <c r="ET178" s="6">
        <v>5</v>
      </c>
      <c r="EU178" s="6">
        <v>1.5</v>
      </c>
      <c r="EV178" s="6" t="s">
        <v>1075</v>
      </c>
      <c r="EW178" s="6" t="s">
        <v>1076</v>
      </c>
      <c r="EX178" s="6">
        <v>1</v>
      </c>
      <c r="EY178" s="6">
        <v>1</v>
      </c>
      <c r="EZ178" s="6">
        <v>1</v>
      </c>
      <c r="FA178" s="6" t="s">
        <v>1077</v>
      </c>
      <c r="FB178" s="6">
        <v>22</v>
      </c>
      <c r="FC178" s="6" t="s">
        <v>22</v>
      </c>
      <c r="FD178" s="6" t="s">
        <v>222</v>
      </c>
      <c r="FE178" s="6" t="s">
        <v>22</v>
      </c>
      <c r="FF178" s="6" t="s">
        <v>22</v>
      </c>
      <c r="FG178" s="6" t="s">
        <v>22</v>
      </c>
      <c r="FH178" s="6" t="s">
        <v>22</v>
      </c>
      <c r="FI178" s="6" t="s">
        <v>22</v>
      </c>
      <c r="FJ178" s="6" t="s">
        <v>22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6" t="s">
        <v>22</v>
      </c>
      <c r="FR178" s="6">
        <v>0</v>
      </c>
      <c r="FS178" s="6">
        <v>0</v>
      </c>
      <c r="FT178" s="6">
        <v>2</v>
      </c>
      <c r="FU178" s="6">
        <v>1</v>
      </c>
      <c r="FV178" s="6" t="s">
        <v>223</v>
      </c>
      <c r="FW178" s="6" t="s">
        <v>223</v>
      </c>
      <c r="FX178" s="6" t="s">
        <v>269</v>
      </c>
      <c r="FY178" s="6" t="s">
        <v>258</v>
      </c>
      <c r="FZ178" s="6" t="s">
        <v>258</v>
      </c>
      <c r="GA178" s="6" t="s">
        <v>258</v>
      </c>
      <c r="GB178" s="6" t="s">
        <v>258</v>
      </c>
      <c r="GC178" s="6" t="s">
        <v>258</v>
      </c>
      <c r="GD178" s="6" t="s">
        <v>259</v>
      </c>
      <c r="GE178" s="6" t="s">
        <v>259</v>
      </c>
      <c r="GF178" s="6" t="s">
        <v>300</v>
      </c>
      <c r="GG178" s="6" t="s">
        <v>387</v>
      </c>
      <c r="GH178" s="6" t="s">
        <v>235</v>
      </c>
      <c r="GI178" s="6" t="s">
        <v>1078</v>
      </c>
      <c r="GJ178" s="6" t="s">
        <v>22</v>
      </c>
      <c r="GK178" s="6" t="s">
        <v>486</v>
      </c>
      <c r="GL178" s="6" t="s">
        <v>3732</v>
      </c>
      <c r="GM178" s="6" t="s">
        <v>222</v>
      </c>
      <c r="GN178" s="6" t="s">
        <v>22</v>
      </c>
      <c r="GO178" s="6" t="s">
        <v>22</v>
      </c>
      <c r="GP178" s="6" t="s">
        <v>227</v>
      </c>
      <c r="GQ178" s="6">
        <v>1</v>
      </c>
      <c r="GR178" s="6">
        <v>0</v>
      </c>
      <c r="GS178" s="6">
        <v>0</v>
      </c>
      <c r="GT178" s="6">
        <v>0</v>
      </c>
      <c r="GU178" s="6">
        <v>1</v>
      </c>
      <c r="GV178" s="6">
        <v>0</v>
      </c>
      <c r="GW178" s="6">
        <v>0</v>
      </c>
      <c r="GX178" s="103" t="s">
        <v>229</v>
      </c>
    </row>
    <row r="179" spans="1:206">
      <c r="A179" s="102" t="s">
        <v>207</v>
      </c>
      <c r="B179" s="6">
        <v>178</v>
      </c>
      <c r="C179" s="6" t="s">
        <v>1070</v>
      </c>
      <c r="D179" s="6" t="s">
        <v>3572</v>
      </c>
      <c r="E179" s="100">
        <v>44563</v>
      </c>
      <c r="F179" s="6" t="s">
        <v>3892</v>
      </c>
      <c r="G179" s="6">
        <v>0</v>
      </c>
      <c r="H179" s="6">
        <v>13</v>
      </c>
      <c r="I179" s="6">
        <v>1</v>
      </c>
      <c r="J179" s="6" t="s">
        <v>1071</v>
      </c>
      <c r="K179" s="6" t="s">
        <v>999</v>
      </c>
      <c r="L179" s="6" t="s">
        <v>1062</v>
      </c>
      <c r="M179" s="6" t="s">
        <v>397</v>
      </c>
      <c r="N179" s="6" t="s">
        <v>1702</v>
      </c>
      <c r="O179" s="7">
        <v>42</v>
      </c>
      <c r="P179" s="6">
        <v>54.46</v>
      </c>
      <c r="Q179" s="6">
        <f t="shared" si="4"/>
        <v>42.907666666666664</v>
      </c>
      <c r="R179" s="6" t="s">
        <v>22</v>
      </c>
      <c r="S179" s="6" t="s">
        <v>1703</v>
      </c>
      <c r="T179" s="6">
        <v>9</v>
      </c>
      <c r="U179" s="6">
        <v>20.53</v>
      </c>
      <c r="V179" s="6">
        <f t="shared" si="5"/>
        <v>9.3421666666666674</v>
      </c>
      <c r="W179" s="6" t="s">
        <v>39</v>
      </c>
      <c r="X179" s="6" t="s">
        <v>22</v>
      </c>
      <c r="Y179" s="6">
        <v>1</v>
      </c>
      <c r="Z179" s="101">
        <v>0.625</v>
      </c>
      <c r="AA179" s="101">
        <v>0.64583333333333337</v>
      </c>
      <c r="AB179" s="101">
        <v>0.66666666666666663</v>
      </c>
      <c r="AC179" s="101">
        <f>(Tableau2[[#This Row],[heure_enq]]-Tableau2[[#This Row],[h_debut]])</f>
        <v>2.083333333333337E-2</v>
      </c>
      <c r="AD179" s="101">
        <f>Tableau2[[#This Row],[h_fin]]-Tableau2[[#This Row],[h_debut]]</f>
        <v>4.166666666666663E-2</v>
      </c>
      <c r="AE179" s="101">
        <v>0.41666666666666669</v>
      </c>
      <c r="AF179" s="101">
        <v>0.72916666666666663</v>
      </c>
      <c r="AG179" s="6" t="s">
        <v>22</v>
      </c>
      <c r="AH179" s="6" t="s">
        <v>234</v>
      </c>
      <c r="AI179" s="6">
        <v>0</v>
      </c>
      <c r="AJ179" s="6" t="s">
        <v>1197</v>
      </c>
      <c r="AK179" s="6" t="s">
        <v>1198</v>
      </c>
      <c r="AL179" s="6" t="s">
        <v>1669</v>
      </c>
      <c r="AM179" s="6">
        <v>1</v>
      </c>
      <c r="AN179" s="6">
        <v>1</v>
      </c>
      <c r="AO179" s="6">
        <v>0</v>
      </c>
      <c r="AP179" s="6">
        <v>0</v>
      </c>
      <c r="AQ179" s="6" t="s">
        <v>235</v>
      </c>
      <c r="AR179" s="6" t="s">
        <v>22</v>
      </c>
      <c r="AS179" s="6" t="s">
        <v>22</v>
      </c>
      <c r="AT179" s="6">
        <v>0</v>
      </c>
      <c r="AU179" s="6">
        <v>1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 t="s">
        <v>235</v>
      </c>
      <c r="BK179" s="6">
        <v>1</v>
      </c>
      <c r="BL179" s="6">
        <v>1</v>
      </c>
      <c r="BM179" s="6">
        <v>1</v>
      </c>
      <c r="BN179" s="6">
        <v>0</v>
      </c>
      <c r="BO179" s="6" t="s">
        <v>3659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 t="s">
        <v>3719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1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 t="s">
        <v>772</v>
      </c>
      <c r="DB179" s="6" t="s">
        <v>218</v>
      </c>
      <c r="DC179" s="6">
        <v>46</v>
      </c>
      <c r="DD179" s="6">
        <v>46</v>
      </c>
      <c r="DE179" s="6" t="s">
        <v>220</v>
      </c>
      <c r="DF179" s="6" t="s">
        <v>1704</v>
      </c>
      <c r="DG179" s="6" t="s">
        <v>222</v>
      </c>
      <c r="DH179" s="6" t="s">
        <v>22</v>
      </c>
      <c r="DI179" s="6">
        <v>4</v>
      </c>
      <c r="DJ179" s="6">
        <v>20</v>
      </c>
      <c r="DK179" s="6">
        <v>20</v>
      </c>
      <c r="DL179" s="6">
        <v>1</v>
      </c>
      <c r="DM179" s="6">
        <v>1</v>
      </c>
      <c r="DN179" s="6">
        <v>1</v>
      </c>
      <c r="DO179" s="6">
        <v>1</v>
      </c>
      <c r="DP179" s="6">
        <v>1</v>
      </c>
      <c r="DQ179" s="6">
        <v>1</v>
      </c>
      <c r="DR179" s="6">
        <v>1</v>
      </c>
      <c r="DS179" s="6">
        <v>1</v>
      </c>
      <c r="DT179" s="6">
        <v>1</v>
      </c>
      <c r="DU179" s="6">
        <v>1</v>
      </c>
      <c r="DV179" s="6">
        <v>1</v>
      </c>
      <c r="DW179" s="6">
        <v>1</v>
      </c>
      <c r="DX179" s="6">
        <v>0</v>
      </c>
      <c r="DY179" s="6">
        <v>0</v>
      </c>
      <c r="DZ179" s="6">
        <v>1</v>
      </c>
      <c r="EA179" s="6">
        <v>0</v>
      </c>
      <c r="EB179" s="6">
        <v>1</v>
      </c>
      <c r="EC179" s="6">
        <v>1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 t="s">
        <v>223</v>
      </c>
      <c r="EK179" s="6" t="s">
        <v>222</v>
      </c>
      <c r="EL179" s="6">
        <v>1</v>
      </c>
      <c r="EM179" s="6" t="s">
        <v>22</v>
      </c>
      <c r="EN179" s="6" t="s">
        <v>22</v>
      </c>
      <c r="EO179" s="6" t="s">
        <v>22</v>
      </c>
      <c r="EP179" s="6" t="s">
        <v>22</v>
      </c>
      <c r="EQ179" s="6" t="s">
        <v>22</v>
      </c>
      <c r="ER179" s="6" t="s">
        <v>22</v>
      </c>
      <c r="ES179" s="6" t="s">
        <v>22</v>
      </c>
      <c r="ET179" s="6" t="s">
        <v>22</v>
      </c>
      <c r="EU179" s="6" t="s">
        <v>22</v>
      </c>
      <c r="EV179" s="6" t="s">
        <v>22</v>
      </c>
      <c r="EW179" s="6" t="s">
        <v>22</v>
      </c>
      <c r="EX179" s="6" t="s">
        <v>22</v>
      </c>
      <c r="EY179" s="6" t="s">
        <v>22</v>
      </c>
      <c r="EZ179" s="6" t="s">
        <v>22</v>
      </c>
      <c r="FA179" s="6" t="s">
        <v>22</v>
      </c>
      <c r="FB179" s="6" t="s">
        <v>22</v>
      </c>
      <c r="FC179" s="6" t="s">
        <v>22</v>
      </c>
      <c r="FD179" s="6" t="s">
        <v>222</v>
      </c>
      <c r="FE179" s="6" t="s">
        <v>22</v>
      </c>
      <c r="FF179" s="6" t="s">
        <v>22</v>
      </c>
      <c r="FG179" s="6" t="s">
        <v>22</v>
      </c>
      <c r="FH179" s="6" t="s">
        <v>22</v>
      </c>
      <c r="FI179" s="6" t="s">
        <v>22</v>
      </c>
      <c r="FJ179" s="6" t="s">
        <v>22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6" t="s">
        <v>22</v>
      </c>
      <c r="FR179" s="6">
        <v>1</v>
      </c>
      <c r="FS179" s="6">
        <v>0</v>
      </c>
      <c r="FT179" s="6">
        <v>1</v>
      </c>
      <c r="FU179" s="6">
        <v>0</v>
      </c>
      <c r="FV179" s="6" t="s">
        <v>223</v>
      </c>
      <c r="FW179" s="6" t="s">
        <v>222</v>
      </c>
      <c r="FX179" s="6" t="s">
        <v>258</v>
      </c>
      <c r="FY179" s="6" t="s">
        <v>258</v>
      </c>
      <c r="FZ179" s="6" t="s">
        <v>258</v>
      </c>
      <c r="GA179" s="6" t="s">
        <v>258</v>
      </c>
      <c r="GB179" s="6" t="s">
        <v>269</v>
      </c>
      <c r="GC179" s="6" t="s">
        <v>224</v>
      </c>
      <c r="GD179" s="6" t="s">
        <v>842</v>
      </c>
      <c r="GE179" s="6" t="s">
        <v>842</v>
      </c>
      <c r="GF179" s="6" t="s">
        <v>300</v>
      </c>
      <c r="GG179" s="6" t="s">
        <v>260</v>
      </c>
      <c r="GH179" s="6" t="s">
        <v>1705</v>
      </c>
      <c r="GI179" s="6" t="s">
        <v>3733</v>
      </c>
      <c r="GJ179" s="6" t="s">
        <v>3734</v>
      </c>
      <c r="GK179" s="6" t="s">
        <v>486</v>
      </c>
      <c r="GL179" s="6" t="s">
        <v>3840</v>
      </c>
      <c r="GM179" s="6" t="s">
        <v>222</v>
      </c>
      <c r="GN179" s="6" t="s">
        <v>22</v>
      </c>
      <c r="GO179" s="6" t="s">
        <v>22</v>
      </c>
      <c r="GP179" s="6" t="s">
        <v>227</v>
      </c>
      <c r="GQ179" s="6">
        <v>1</v>
      </c>
      <c r="GR179" s="6">
        <v>0</v>
      </c>
      <c r="GS179" s="6">
        <v>0</v>
      </c>
      <c r="GT179" s="6">
        <v>0</v>
      </c>
      <c r="GU179" s="6">
        <v>1</v>
      </c>
      <c r="GV179" s="6">
        <v>0</v>
      </c>
      <c r="GW179" s="6">
        <v>0</v>
      </c>
      <c r="GX179" s="103" t="s">
        <v>270</v>
      </c>
    </row>
    <row r="180" spans="1:206">
      <c r="A180" s="102" t="s">
        <v>207</v>
      </c>
      <c r="B180" s="6">
        <v>179</v>
      </c>
      <c r="C180" s="6" t="s">
        <v>395</v>
      </c>
      <c r="D180" s="6" t="s">
        <v>3545</v>
      </c>
      <c r="E180" s="100">
        <v>44569</v>
      </c>
      <c r="F180" s="6" t="s">
        <v>3892</v>
      </c>
      <c r="G180" s="6">
        <v>0</v>
      </c>
      <c r="H180" s="6">
        <v>10</v>
      </c>
      <c r="I180" s="6">
        <v>1</v>
      </c>
      <c r="J180" s="6" t="s">
        <v>264</v>
      </c>
      <c r="K180" s="6" t="s">
        <v>294</v>
      </c>
      <c r="L180" s="6" t="s">
        <v>396</v>
      </c>
      <c r="M180" s="6" t="s">
        <v>397</v>
      </c>
      <c r="N180" s="6" t="s">
        <v>1233</v>
      </c>
      <c r="O180" s="7">
        <v>42</v>
      </c>
      <c r="P180" s="6">
        <v>57.39</v>
      </c>
      <c r="Q180" s="6">
        <f t="shared" si="4"/>
        <v>42.956499999999998</v>
      </c>
      <c r="R180" s="6" t="s">
        <v>22</v>
      </c>
      <c r="S180" s="6" t="s">
        <v>1234</v>
      </c>
      <c r="T180" s="6">
        <v>9</v>
      </c>
      <c r="U180" s="6">
        <v>27.18</v>
      </c>
      <c r="V180" s="6">
        <f t="shared" si="5"/>
        <v>9.4529999999999994</v>
      </c>
      <c r="W180" s="6" t="s">
        <v>39</v>
      </c>
      <c r="X180" s="6" t="s">
        <v>22</v>
      </c>
      <c r="Y180" s="6">
        <v>2</v>
      </c>
      <c r="Z180" s="101">
        <v>0.39583333333333331</v>
      </c>
      <c r="AA180" s="101">
        <v>0.41666666666666669</v>
      </c>
      <c r="AB180" s="101">
        <v>0.44444444444444442</v>
      </c>
      <c r="AC180" s="101">
        <f>(Tableau2[[#This Row],[heure_enq]]-Tableau2[[#This Row],[h_debut]])</f>
        <v>2.083333333333337E-2</v>
      </c>
      <c r="AD180" s="101">
        <f>Tableau2[[#This Row],[h_fin]]-Tableau2[[#This Row],[h_debut]]</f>
        <v>4.8611111111111105E-2</v>
      </c>
      <c r="AE180" s="101">
        <v>0.35416666666666669</v>
      </c>
      <c r="AF180" s="101">
        <v>0.70833333333333337</v>
      </c>
      <c r="AG180" s="6" t="s">
        <v>1706</v>
      </c>
      <c r="AH180" s="6" t="s">
        <v>401</v>
      </c>
      <c r="AI180" s="6">
        <v>0</v>
      </c>
      <c r="AJ180" s="6" t="s">
        <v>280</v>
      </c>
      <c r="AK180" s="6" t="s">
        <v>281</v>
      </c>
      <c r="AL180" s="6" t="s">
        <v>1669</v>
      </c>
      <c r="AM180" s="6">
        <v>1</v>
      </c>
      <c r="AN180" s="6">
        <v>0</v>
      </c>
      <c r="AO180" s="6">
        <v>1</v>
      </c>
      <c r="AP180" s="6">
        <v>0</v>
      </c>
      <c r="AQ180" s="6" t="s">
        <v>438</v>
      </c>
      <c r="AR180" s="6" t="s">
        <v>756</v>
      </c>
      <c r="AS180" s="6" t="s">
        <v>435</v>
      </c>
      <c r="AT180" s="6">
        <v>0</v>
      </c>
      <c r="AU180" s="6">
        <v>1</v>
      </c>
      <c r="AV180" s="6">
        <v>1</v>
      </c>
      <c r="AW180" s="6">
        <v>1</v>
      </c>
      <c r="AX180" s="6">
        <v>1</v>
      </c>
      <c r="AY180" s="6">
        <v>1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 t="s">
        <v>1038</v>
      </c>
      <c r="BK180" s="6">
        <v>1</v>
      </c>
      <c r="BL180" s="6">
        <v>1</v>
      </c>
      <c r="BM180" s="6">
        <v>0</v>
      </c>
      <c r="BN180" s="6">
        <v>0</v>
      </c>
      <c r="BO180" s="6" t="s">
        <v>3660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 t="s">
        <v>392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1</v>
      </c>
      <c r="CJ180" s="6">
        <v>0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  <c r="CY180" s="6">
        <v>0</v>
      </c>
      <c r="CZ180" s="6">
        <v>0</v>
      </c>
      <c r="DA180" s="6" t="s">
        <v>22</v>
      </c>
      <c r="DB180" s="6" t="s">
        <v>218</v>
      </c>
      <c r="DC180" s="6">
        <v>71</v>
      </c>
      <c r="DD180" s="6">
        <v>71</v>
      </c>
      <c r="DE180" s="6" t="s">
        <v>244</v>
      </c>
      <c r="DF180" s="6" t="s">
        <v>22</v>
      </c>
      <c r="DG180" s="6" t="s">
        <v>222</v>
      </c>
      <c r="DH180" s="6" t="s">
        <v>22</v>
      </c>
      <c r="DI180" s="6">
        <v>5</v>
      </c>
      <c r="DJ180" s="6" t="s">
        <v>708</v>
      </c>
      <c r="DK180" s="6" t="s">
        <v>407</v>
      </c>
      <c r="DL180" s="6">
        <v>1</v>
      </c>
      <c r="DM180" s="6">
        <v>1</v>
      </c>
      <c r="DN180" s="6">
        <v>1</v>
      </c>
      <c r="DO180" s="6">
        <v>1</v>
      </c>
      <c r="DP180" s="6">
        <v>1</v>
      </c>
      <c r="DQ180" s="6">
        <v>1</v>
      </c>
      <c r="DR180" s="6">
        <v>1</v>
      </c>
      <c r="DS180" s="6">
        <v>1</v>
      </c>
      <c r="DT180" s="6">
        <v>1</v>
      </c>
      <c r="DU180" s="6">
        <v>1</v>
      </c>
      <c r="DV180" s="6">
        <v>1</v>
      </c>
      <c r="DW180" s="6">
        <v>1</v>
      </c>
      <c r="DX180" s="6">
        <v>1</v>
      </c>
      <c r="DY180" s="6">
        <v>0</v>
      </c>
      <c r="DZ180" s="6">
        <v>0</v>
      </c>
      <c r="EA180" s="6">
        <v>0</v>
      </c>
      <c r="EB180" s="6">
        <v>0</v>
      </c>
      <c r="EC180" s="6">
        <v>1</v>
      </c>
      <c r="ED180" s="6">
        <v>0</v>
      </c>
      <c r="EE180" s="6">
        <v>1</v>
      </c>
      <c r="EF180" s="6">
        <v>0</v>
      </c>
      <c r="EG180" s="6">
        <v>1</v>
      </c>
      <c r="EH180" s="6">
        <v>0</v>
      </c>
      <c r="EI180" s="6">
        <v>0</v>
      </c>
      <c r="EJ180" s="6" t="s">
        <v>223</v>
      </c>
      <c r="EK180" s="6" t="s">
        <v>222</v>
      </c>
      <c r="EL180" s="6" t="s">
        <v>22</v>
      </c>
      <c r="EM180" s="6" t="s">
        <v>22</v>
      </c>
      <c r="EN180" s="6" t="s">
        <v>22</v>
      </c>
      <c r="EO180" s="6" t="s">
        <v>22</v>
      </c>
      <c r="EP180" s="6" t="s">
        <v>22</v>
      </c>
      <c r="EQ180" s="6" t="s">
        <v>22</v>
      </c>
      <c r="ER180" s="6" t="s">
        <v>22</v>
      </c>
      <c r="ES180" s="6" t="s">
        <v>22</v>
      </c>
      <c r="ET180" s="6" t="s">
        <v>22</v>
      </c>
      <c r="EU180" s="6" t="s">
        <v>22</v>
      </c>
      <c r="EV180" s="6" t="s">
        <v>22</v>
      </c>
      <c r="EW180" s="6" t="s">
        <v>22</v>
      </c>
      <c r="EX180" s="6" t="s">
        <v>22</v>
      </c>
      <c r="EY180" s="6" t="s">
        <v>22</v>
      </c>
      <c r="EZ180" s="6" t="s">
        <v>22</v>
      </c>
      <c r="FA180" s="6" t="s">
        <v>22</v>
      </c>
      <c r="FB180" s="6" t="s">
        <v>22</v>
      </c>
      <c r="FC180" s="6" t="s">
        <v>22</v>
      </c>
      <c r="FD180" s="6" t="s">
        <v>223</v>
      </c>
      <c r="FE180" s="6" t="s">
        <v>255</v>
      </c>
      <c r="FF180" s="6">
        <v>60</v>
      </c>
      <c r="FG180" s="6">
        <v>5</v>
      </c>
      <c r="FH180" s="6" t="s">
        <v>256</v>
      </c>
      <c r="FI180" s="6" t="s">
        <v>22</v>
      </c>
      <c r="FJ180" s="6" t="s">
        <v>355</v>
      </c>
      <c r="FK180" s="6">
        <v>1</v>
      </c>
      <c r="FL180" s="6">
        <v>1</v>
      </c>
      <c r="FM180" s="6">
        <v>0</v>
      </c>
      <c r="FN180" s="6">
        <v>0</v>
      </c>
      <c r="FO180" s="6">
        <v>0</v>
      </c>
      <c r="FP180" s="6">
        <v>0</v>
      </c>
      <c r="FQ180" s="6" t="s">
        <v>222</v>
      </c>
      <c r="FR180" s="6">
        <v>2</v>
      </c>
      <c r="FS180" s="6">
        <v>5</v>
      </c>
      <c r="FT180" s="6">
        <v>0</v>
      </c>
      <c r="FU180" s="6">
        <v>0</v>
      </c>
      <c r="FV180" s="6" t="s">
        <v>223</v>
      </c>
      <c r="FW180" s="6" t="s">
        <v>222</v>
      </c>
      <c r="FX180" s="6" t="s">
        <v>269</v>
      </c>
      <c r="FY180" s="6" t="s">
        <v>22</v>
      </c>
      <c r="FZ180" s="6" t="s">
        <v>22</v>
      </c>
      <c r="GA180" s="6" t="s">
        <v>22</v>
      </c>
      <c r="GB180" s="6" t="s">
        <v>22</v>
      </c>
      <c r="GC180" s="6" t="s">
        <v>224</v>
      </c>
      <c r="GD180" s="6" t="s">
        <v>373</v>
      </c>
      <c r="GE180" s="6" t="s">
        <v>22</v>
      </c>
      <c r="GF180" s="6" t="s">
        <v>22</v>
      </c>
      <c r="GG180" s="6" t="s">
        <v>387</v>
      </c>
      <c r="GH180" s="6" t="s">
        <v>235</v>
      </c>
      <c r="GI180" s="6" t="s">
        <v>1011</v>
      </c>
      <c r="GJ180" s="6" t="s">
        <v>22</v>
      </c>
      <c r="GK180" s="6" t="s">
        <v>3735</v>
      </c>
      <c r="GL180" s="6" t="s">
        <v>3736</v>
      </c>
      <c r="GM180" s="6" t="s">
        <v>223</v>
      </c>
      <c r="GN180" s="6" t="s">
        <v>1021</v>
      </c>
      <c r="GO180" s="6" t="s">
        <v>22</v>
      </c>
      <c r="GP180" s="6" t="s">
        <v>228</v>
      </c>
      <c r="GQ180" s="6">
        <v>0</v>
      </c>
      <c r="GR180" s="6">
        <v>0</v>
      </c>
      <c r="GS180" s="6">
        <v>1</v>
      </c>
      <c r="GT180" s="6">
        <v>0</v>
      </c>
      <c r="GU180" s="6">
        <v>0</v>
      </c>
      <c r="GV180" s="6">
        <v>0</v>
      </c>
      <c r="GW180" s="6">
        <v>0</v>
      </c>
      <c r="GX180" s="103" t="s">
        <v>229</v>
      </c>
    </row>
    <row r="181" spans="1:206">
      <c r="A181" s="102" t="s">
        <v>207</v>
      </c>
      <c r="B181" s="6">
        <v>180</v>
      </c>
      <c r="C181" s="6" t="s">
        <v>395</v>
      </c>
      <c r="D181" s="6" t="s">
        <v>3573</v>
      </c>
      <c r="E181" s="100">
        <v>44569</v>
      </c>
      <c r="F181" s="6" t="s">
        <v>3892</v>
      </c>
      <c r="G181" s="6">
        <v>0</v>
      </c>
      <c r="H181" s="6">
        <v>13</v>
      </c>
      <c r="I181" s="6">
        <v>1</v>
      </c>
      <c r="J181" s="6" t="s">
        <v>264</v>
      </c>
      <c r="K181" s="6" t="s">
        <v>294</v>
      </c>
      <c r="L181" s="6" t="s">
        <v>396</v>
      </c>
      <c r="M181" s="6" t="s">
        <v>397</v>
      </c>
      <c r="N181" s="6" t="s">
        <v>1079</v>
      </c>
      <c r="O181" s="7">
        <v>42</v>
      </c>
      <c r="P181" s="6">
        <v>50.11</v>
      </c>
      <c r="Q181" s="6">
        <f t="shared" si="4"/>
        <v>42.835166666666666</v>
      </c>
      <c r="R181" s="6" t="s">
        <v>22</v>
      </c>
      <c r="S181" s="6" t="s">
        <v>1080</v>
      </c>
      <c r="T181" s="6">
        <v>9</v>
      </c>
      <c r="U181" s="6">
        <v>28.52</v>
      </c>
      <c r="V181" s="6">
        <f t="shared" si="5"/>
        <v>9.4753333333333334</v>
      </c>
      <c r="W181" s="6" t="s">
        <v>39</v>
      </c>
      <c r="X181" s="6" t="s">
        <v>22</v>
      </c>
      <c r="Y181" s="6">
        <v>1</v>
      </c>
      <c r="Z181" s="101">
        <v>0.54166666666666663</v>
      </c>
      <c r="AA181" s="101">
        <v>0.64583333333333337</v>
      </c>
      <c r="AB181" s="101">
        <v>0.6875</v>
      </c>
      <c r="AC181" s="101">
        <f>(Tableau2[[#This Row],[heure_enq]]-Tableau2[[#This Row],[h_debut]])</f>
        <v>0.10416666666666674</v>
      </c>
      <c r="AD181" s="101">
        <f>Tableau2[[#This Row],[h_fin]]-Tableau2[[#This Row],[h_debut]]</f>
        <v>0.14583333333333337</v>
      </c>
      <c r="AE181" s="101">
        <v>0.35416666666666669</v>
      </c>
      <c r="AF181" s="101">
        <v>0.70833333333333337</v>
      </c>
      <c r="AG181" s="6" t="s">
        <v>1081</v>
      </c>
      <c r="AH181" s="6" t="s">
        <v>287</v>
      </c>
      <c r="AI181" s="6">
        <v>0</v>
      </c>
      <c r="AJ181" s="6" t="s">
        <v>402</v>
      </c>
      <c r="AK181" s="6" t="s">
        <v>403</v>
      </c>
      <c r="AL181" s="6" t="s">
        <v>419</v>
      </c>
      <c r="AM181" s="6">
        <v>1</v>
      </c>
      <c r="AN181" s="6">
        <v>0</v>
      </c>
      <c r="AO181" s="6">
        <v>1</v>
      </c>
      <c r="AP181" s="6">
        <v>0</v>
      </c>
      <c r="AQ181" s="6" t="s">
        <v>1033</v>
      </c>
      <c r="AR181" s="6" t="s">
        <v>404</v>
      </c>
      <c r="AS181" s="6" t="s">
        <v>1082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1</v>
      </c>
      <c r="BA181" s="6">
        <v>1</v>
      </c>
      <c r="BB181" s="6">
        <v>0</v>
      </c>
      <c r="BC181" s="6">
        <v>0</v>
      </c>
      <c r="BD181" s="6">
        <v>0</v>
      </c>
      <c r="BE181" s="6">
        <v>0</v>
      </c>
      <c r="BF181" s="6">
        <v>1</v>
      </c>
      <c r="BG181" s="6">
        <v>1</v>
      </c>
      <c r="BH181" s="6">
        <v>0</v>
      </c>
      <c r="BI181" s="6">
        <v>0</v>
      </c>
      <c r="BJ181" s="6" t="s">
        <v>1562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1</v>
      </c>
      <c r="BQ181" s="6">
        <v>0</v>
      </c>
      <c r="BR181" s="6">
        <v>0</v>
      </c>
      <c r="BS181" s="6">
        <v>0</v>
      </c>
      <c r="BT181" s="6">
        <v>0</v>
      </c>
      <c r="BU181" s="6" t="s">
        <v>3624</v>
      </c>
      <c r="BV181" s="6">
        <v>0</v>
      </c>
      <c r="BW181" s="6" t="s">
        <v>217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M181" s="6">
        <v>0</v>
      </c>
      <c r="CN181" s="6">
        <v>1</v>
      </c>
      <c r="CO181" s="6">
        <v>0</v>
      </c>
      <c r="CP181" s="6">
        <v>0</v>
      </c>
      <c r="CQ181" s="6">
        <v>1</v>
      </c>
      <c r="CR181" s="6">
        <v>0</v>
      </c>
      <c r="CS181" s="6">
        <v>1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 t="s">
        <v>22</v>
      </c>
      <c r="DB181" s="6" t="s">
        <v>218</v>
      </c>
      <c r="DC181" s="6">
        <v>43</v>
      </c>
      <c r="DD181" s="6">
        <v>43</v>
      </c>
      <c r="DE181" s="6" t="s">
        <v>220</v>
      </c>
      <c r="DF181" s="6" t="s">
        <v>920</v>
      </c>
      <c r="DG181" s="6" t="s">
        <v>222</v>
      </c>
      <c r="DH181" s="6" t="s">
        <v>22</v>
      </c>
      <c r="DI181" s="6">
        <v>40</v>
      </c>
      <c r="DJ181" s="6" t="s">
        <v>708</v>
      </c>
      <c r="DK181" s="6">
        <v>50</v>
      </c>
      <c r="DL181" s="6">
        <v>1</v>
      </c>
      <c r="DM181" s="6">
        <v>1</v>
      </c>
      <c r="DN181" s="6">
        <v>1</v>
      </c>
      <c r="DO181" s="6">
        <v>1</v>
      </c>
      <c r="DP181" s="6">
        <v>1</v>
      </c>
      <c r="DQ181" s="6">
        <v>1</v>
      </c>
      <c r="DR181" s="6">
        <v>1</v>
      </c>
      <c r="DS181" s="6">
        <v>1</v>
      </c>
      <c r="DT181" s="6">
        <v>1</v>
      </c>
      <c r="DU181" s="6">
        <v>1</v>
      </c>
      <c r="DV181" s="6">
        <v>1</v>
      </c>
      <c r="DW181" s="6">
        <v>1</v>
      </c>
      <c r="DX181" s="6">
        <v>0</v>
      </c>
      <c r="DY181" s="6">
        <v>0</v>
      </c>
      <c r="DZ181" s="6">
        <v>1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1</v>
      </c>
      <c r="EJ181" s="6" t="s">
        <v>223</v>
      </c>
      <c r="EK181" s="6" t="s">
        <v>222</v>
      </c>
      <c r="EL181" s="6" t="s">
        <v>22</v>
      </c>
      <c r="EM181" s="6" t="s">
        <v>22</v>
      </c>
      <c r="EN181" s="6" t="s">
        <v>22</v>
      </c>
      <c r="EO181" s="6" t="s">
        <v>22</v>
      </c>
      <c r="EP181" s="6" t="s">
        <v>22</v>
      </c>
      <c r="EQ181" s="6" t="s">
        <v>22</v>
      </c>
      <c r="ER181" s="6" t="s">
        <v>22</v>
      </c>
      <c r="ES181" s="6" t="s">
        <v>22</v>
      </c>
      <c r="ET181" s="6" t="s">
        <v>22</v>
      </c>
      <c r="EU181" s="6" t="s">
        <v>22</v>
      </c>
      <c r="EV181" s="6" t="s">
        <v>22</v>
      </c>
      <c r="EW181" s="6" t="s">
        <v>22</v>
      </c>
      <c r="EX181" s="6" t="s">
        <v>22</v>
      </c>
      <c r="EY181" s="6" t="s">
        <v>22</v>
      </c>
      <c r="EZ181" s="6" t="s">
        <v>22</v>
      </c>
      <c r="FA181" s="6" t="s">
        <v>22</v>
      </c>
      <c r="FB181" s="6" t="s">
        <v>22</v>
      </c>
      <c r="FC181" s="6" t="s">
        <v>22</v>
      </c>
      <c r="FD181" s="6" t="s">
        <v>222</v>
      </c>
      <c r="FE181" s="6" t="s">
        <v>22</v>
      </c>
      <c r="FF181" s="6" t="s">
        <v>22</v>
      </c>
      <c r="FG181" s="6" t="s">
        <v>22</v>
      </c>
      <c r="FH181" s="6" t="s">
        <v>22</v>
      </c>
      <c r="FI181" s="6" t="s">
        <v>22</v>
      </c>
      <c r="FJ181" s="6" t="s">
        <v>22</v>
      </c>
      <c r="FK181" s="6">
        <v>0</v>
      </c>
      <c r="FL181" s="6">
        <v>0</v>
      </c>
      <c r="FM181" s="6">
        <v>0</v>
      </c>
      <c r="FN181" s="6">
        <v>0</v>
      </c>
      <c r="FO181" s="6">
        <v>0</v>
      </c>
      <c r="FP181" s="6">
        <v>0</v>
      </c>
      <c r="FQ181" s="6" t="s">
        <v>22</v>
      </c>
      <c r="FR181" s="6">
        <v>2</v>
      </c>
      <c r="FS181" s="6">
        <v>0</v>
      </c>
      <c r="FT181" s="6">
        <v>0</v>
      </c>
      <c r="FU181" s="6">
        <v>0</v>
      </c>
      <c r="FV181" s="6" t="s">
        <v>223</v>
      </c>
      <c r="FW181" s="6" t="s">
        <v>223</v>
      </c>
      <c r="FX181" s="6" t="s">
        <v>258</v>
      </c>
      <c r="FY181" s="6" t="s">
        <v>22</v>
      </c>
      <c r="FZ181" s="6" t="s">
        <v>22</v>
      </c>
      <c r="GA181" s="6" t="s">
        <v>22</v>
      </c>
      <c r="GB181" s="6" t="s">
        <v>22</v>
      </c>
      <c r="GC181" s="6" t="s">
        <v>258</v>
      </c>
      <c r="GD181" s="6" t="s">
        <v>226</v>
      </c>
      <c r="GE181" s="6" t="s">
        <v>22</v>
      </c>
      <c r="GF181" s="6" t="s">
        <v>22</v>
      </c>
      <c r="GG181" s="6" t="s">
        <v>227</v>
      </c>
      <c r="GH181" s="6" t="s">
        <v>22</v>
      </c>
      <c r="GI181" s="6" t="s">
        <v>1083</v>
      </c>
      <c r="GJ181" s="6" t="s">
        <v>3737</v>
      </c>
      <c r="GK181" s="6" t="s">
        <v>803</v>
      </c>
      <c r="GL181" s="6" t="s">
        <v>1084</v>
      </c>
      <c r="GM181" s="6" t="s">
        <v>223</v>
      </c>
      <c r="GN181" s="6" t="s">
        <v>1021</v>
      </c>
      <c r="GO181" s="6" t="s">
        <v>22</v>
      </c>
      <c r="GP181" s="6" t="s">
        <v>228</v>
      </c>
      <c r="GQ181" s="6">
        <v>1</v>
      </c>
      <c r="GR181" s="6">
        <v>0</v>
      </c>
      <c r="GS181" s="6">
        <v>0</v>
      </c>
      <c r="GT181" s="6">
        <v>0</v>
      </c>
      <c r="GU181" s="6">
        <v>0</v>
      </c>
      <c r="GV181" s="6">
        <v>0</v>
      </c>
      <c r="GW181" s="6">
        <v>0</v>
      </c>
      <c r="GX181" s="103" t="s">
        <v>2074</v>
      </c>
    </row>
    <row r="182" spans="1:206">
      <c r="A182" s="102" t="s">
        <v>207</v>
      </c>
      <c r="B182" s="6">
        <v>181</v>
      </c>
      <c r="C182" s="6" t="s">
        <v>395</v>
      </c>
      <c r="D182" s="6" t="s">
        <v>3596</v>
      </c>
      <c r="E182" s="100">
        <v>44569</v>
      </c>
      <c r="F182" s="6" t="s">
        <v>3892</v>
      </c>
      <c r="G182" s="6">
        <v>0</v>
      </c>
      <c r="H182" s="6">
        <v>13</v>
      </c>
      <c r="I182" s="6">
        <v>1</v>
      </c>
      <c r="J182" s="6" t="s">
        <v>264</v>
      </c>
      <c r="K182" s="6" t="s">
        <v>294</v>
      </c>
      <c r="L182" s="6" t="s">
        <v>396</v>
      </c>
      <c r="M182" s="6" t="s">
        <v>397</v>
      </c>
      <c r="N182" s="6" t="s">
        <v>398</v>
      </c>
      <c r="O182" s="7">
        <v>42</v>
      </c>
      <c r="P182" s="6">
        <v>42.35</v>
      </c>
      <c r="Q182" s="6">
        <f t="shared" si="4"/>
        <v>42.705833333333331</v>
      </c>
      <c r="R182" s="6" t="s">
        <v>22</v>
      </c>
      <c r="S182" s="6" t="s">
        <v>399</v>
      </c>
      <c r="T182" s="6">
        <v>9</v>
      </c>
      <c r="U182" s="6">
        <v>27.2</v>
      </c>
      <c r="V182" s="6">
        <f t="shared" si="5"/>
        <v>9.4533333333333331</v>
      </c>
      <c r="W182" s="6" t="s">
        <v>39</v>
      </c>
      <c r="X182" s="6" t="s">
        <v>22</v>
      </c>
      <c r="Y182" s="6">
        <v>1</v>
      </c>
      <c r="Z182" s="101">
        <v>0.58333333333333337</v>
      </c>
      <c r="AA182" s="101">
        <v>0.66666666666666663</v>
      </c>
      <c r="AB182" s="101">
        <v>0.72916666666666663</v>
      </c>
      <c r="AC182" s="101">
        <f>(Tableau2[[#This Row],[heure_enq]]-Tableau2[[#This Row],[h_debut]])</f>
        <v>8.3333333333333259E-2</v>
      </c>
      <c r="AD182" s="101">
        <f>Tableau2[[#This Row],[h_fin]]-Tableau2[[#This Row],[h_debut]]</f>
        <v>0.14583333333333326</v>
      </c>
      <c r="AE182" s="101">
        <v>0.35416666666666669</v>
      </c>
      <c r="AF182" s="101">
        <v>0.70833333333333337</v>
      </c>
      <c r="AG182" s="6" t="s">
        <v>400</v>
      </c>
      <c r="AH182" s="6" t="s">
        <v>401</v>
      </c>
      <c r="AI182" s="6">
        <v>0</v>
      </c>
      <c r="AJ182" s="6" t="s">
        <v>402</v>
      </c>
      <c r="AK182" s="6" t="s">
        <v>403</v>
      </c>
      <c r="AL182" s="6" t="s">
        <v>216</v>
      </c>
      <c r="AM182" s="6">
        <v>1</v>
      </c>
      <c r="AN182" s="6">
        <v>0</v>
      </c>
      <c r="AO182" s="6">
        <v>0</v>
      </c>
      <c r="AP182" s="6">
        <v>0</v>
      </c>
      <c r="AQ182" s="6" t="s">
        <v>404</v>
      </c>
      <c r="AR182" s="6" t="s">
        <v>405</v>
      </c>
      <c r="AS182" s="6" t="s">
        <v>235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1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 t="s">
        <v>404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1</v>
      </c>
      <c r="BQ182" s="6">
        <v>0</v>
      </c>
      <c r="BR182" s="6">
        <v>0</v>
      </c>
      <c r="BS182" s="6">
        <v>0</v>
      </c>
      <c r="BT182" s="6">
        <v>1</v>
      </c>
      <c r="BU182" s="6">
        <v>0</v>
      </c>
      <c r="BV182" s="6" t="s">
        <v>2126</v>
      </c>
      <c r="BW182" s="6" t="s">
        <v>2085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1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 t="s">
        <v>404</v>
      </c>
      <c r="DB182" s="6" t="s">
        <v>218</v>
      </c>
      <c r="DC182" s="6">
        <v>72</v>
      </c>
      <c r="DD182" s="6">
        <v>72</v>
      </c>
      <c r="DE182" s="6" t="s">
        <v>244</v>
      </c>
      <c r="DF182" s="6" t="s">
        <v>22</v>
      </c>
      <c r="DG182" s="6" t="s">
        <v>223</v>
      </c>
      <c r="DH182" s="6" t="s">
        <v>406</v>
      </c>
      <c r="DI182" s="6">
        <v>20</v>
      </c>
      <c r="DJ182" s="6">
        <v>10</v>
      </c>
      <c r="DK182" s="6" t="s">
        <v>407</v>
      </c>
      <c r="DL182" s="6">
        <v>1</v>
      </c>
      <c r="DM182" s="6">
        <v>1</v>
      </c>
      <c r="DN182" s="6">
        <v>1</v>
      </c>
      <c r="DO182" s="6">
        <v>1</v>
      </c>
      <c r="DP182" s="6">
        <v>1</v>
      </c>
      <c r="DQ182" s="6">
        <v>1</v>
      </c>
      <c r="DR182" s="6">
        <v>1</v>
      </c>
      <c r="DS182" s="6">
        <v>1</v>
      </c>
      <c r="DT182" s="6">
        <v>1</v>
      </c>
      <c r="DU182" s="6">
        <v>1</v>
      </c>
      <c r="DV182" s="6">
        <v>1</v>
      </c>
      <c r="DW182" s="6">
        <v>1</v>
      </c>
      <c r="DX182" s="6">
        <v>1</v>
      </c>
      <c r="DY182" s="6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1</v>
      </c>
      <c r="EH182" s="6">
        <v>0</v>
      </c>
      <c r="EI182" s="6">
        <v>0</v>
      </c>
      <c r="EJ182" s="6" t="s">
        <v>223</v>
      </c>
      <c r="EK182" s="6" t="s">
        <v>222</v>
      </c>
      <c r="EL182" s="6" t="s">
        <v>22</v>
      </c>
      <c r="EM182" s="6" t="s">
        <v>22</v>
      </c>
      <c r="EN182" s="6" t="s">
        <v>22</v>
      </c>
      <c r="EO182" s="6" t="s">
        <v>22</v>
      </c>
      <c r="EP182" s="6" t="s">
        <v>22</v>
      </c>
      <c r="EQ182" s="6" t="s">
        <v>22</v>
      </c>
      <c r="ER182" s="6" t="s">
        <v>22</v>
      </c>
      <c r="ES182" s="6" t="s">
        <v>22</v>
      </c>
      <c r="ET182" s="6" t="s">
        <v>22</v>
      </c>
      <c r="EU182" s="6" t="s">
        <v>22</v>
      </c>
      <c r="EV182" s="6" t="s">
        <v>22</v>
      </c>
      <c r="EW182" s="6" t="s">
        <v>22</v>
      </c>
      <c r="EX182" s="6" t="s">
        <v>22</v>
      </c>
      <c r="EY182" s="6" t="s">
        <v>22</v>
      </c>
      <c r="EZ182" s="6" t="s">
        <v>22</v>
      </c>
      <c r="FA182" s="6" t="s">
        <v>22</v>
      </c>
      <c r="FB182" s="6" t="s">
        <v>22</v>
      </c>
      <c r="FC182" s="6" t="s">
        <v>22</v>
      </c>
      <c r="FD182" s="6" t="s">
        <v>222</v>
      </c>
      <c r="FE182" s="6" t="s">
        <v>22</v>
      </c>
      <c r="FF182" s="6" t="s">
        <v>22</v>
      </c>
      <c r="FG182" s="6" t="s">
        <v>22</v>
      </c>
      <c r="FH182" s="6" t="s">
        <v>22</v>
      </c>
      <c r="FI182" s="6" t="s">
        <v>22</v>
      </c>
      <c r="FJ182" s="6" t="s">
        <v>22</v>
      </c>
      <c r="FK182" s="6">
        <v>0</v>
      </c>
      <c r="FL182" s="6">
        <v>0</v>
      </c>
      <c r="FM182" s="6">
        <v>0</v>
      </c>
      <c r="FN182" s="6">
        <v>0</v>
      </c>
      <c r="FO182" s="6">
        <v>0</v>
      </c>
      <c r="FP182" s="6">
        <v>0</v>
      </c>
      <c r="FQ182" s="6" t="s">
        <v>22</v>
      </c>
      <c r="FR182" s="6">
        <v>2</v>
      </c>
      <c r="FS182" s="6">
        <v>0</v>
      </c>
      <c r="FT182" s="6">
        <v>0</v>
      </c>
      <c r="FU182" s="6">
        <v>0</v>
      </c>
      <c r="FV182" s="6" t="s">
        <v>222</v>
      </c>
      <c r="FW182" s="6" t="s">
        <v>222</v>
      </c>
      <c r="FX182" s="6" t="s">
        <v>258</v>
      </c>
      <c r="FY182" s="6" t="s">
        <v>22</v>
      </c>
      <c r="FZ182" s="6" t="s">
        <v>22</v>
      </c>
      <c r="GA182" s="6" t="s">
        <v>22</v>
      </c>
      <c r="GB182" s="6" t="s">
        <v>22</v>
      </c>
      <c r="GC182" s="6" t="s">
        <v>258</v>
      </c>
      <c r="GD182" s="6" t="s">
        <v>227</v>
      </c>
      <c r="GE182" s="6" t="s">
        <v>22</v>
      </c>
      <c r="GF182" s="6" t="s">
        <v>22</v>
      </c>
      <c r="GG182" s="6" t="s">
        <v>300</v>
      </c>
      <c r="GH182" s="6" t="s">
        <v>22</v>
      </c>
      <c r="GI182" s="6" t="s">
        <v>22</v>
      </c>
      <c r="GJ182" s="6" t="s">
        <v>22</v>
      </c>
      <c r="GK182" s="6" t="s">
        <v>22</v>
      </c>
      <c r="GL182" s="6" t="s">
        <v>22</v>
      </c>
      <c r="GM182" s="6" t="s">
        <v>222</v>
      </c>
      <c r="GN182" s="6" t="s">
        <v>22</v>
      </c>
      <c r="GO182" s="6" t="s">
        <v>22</v>
      </c>
      <c r="GP182" s="6" t="s">
        <v>227</v>
      </c>
      <c r="GQ182" s="6">
        <v>1</v>
      </c>
      <c r="GR182" s="6">
        <v>0</v>
      </c>
      <c r="GS182" s="6">
        <v>1</v>
      </c>
      <c r="GT182" s="6">
        <v>0</v>
      </c>
      <c r="GU182" s="6">
        <v>0</v>
      </c>
      <c r="GV182" s="6">
        <v>0</v>
      </c>
      <c r="GW182" s="6">
        <v>0</v>
      </c>
      <c r="GX182" s="103" t="s">
        <v>270</v>
      </c>
    </row>
    <row r="183" spans="1:206">
      <c r="A183" s="102" t="s">
        <v>207</v>
      </c>
      <c r="B183" s="6">
        <v>182</v>
      </c>
      <c r="C183" s="6" t="s">
        <v>395</v>
      </c>
      <c r="D183" s="6" t="s">
        <v>3591</v>
      </c>
      <c r="E183" s="100">
        <v>44569</v>
      </c>
      <c r="F183" s="6" t="s">
        <v>3892</v>
      </c>
      <c r="G183" s="6">
        <v>0</v>
      </c>
      <c r="H183" s="6">
        <v>13</v>
      </c>
      <c r="I183" s="6">
        <v>1</v>
      </c>
      <c r="J183" s="6" t="s">
        <v>264</v>
      </c>
      <c r="K183" s="6" t="s">
        <v>294</v>
      </c>
      <c r="L183" s="6" t="s">
        <v>396</v>
      </c>
      <c r="M183" s="6" t="s">
        <v>397</v>
      </c>
      <c r="N183" s="6" t="s">
        <v>398</v>
      </c>
      <c r="O183" s="7">
        <v>42</v>
      </c>
      <c r="P183" s="6">
        <v>42.35</v>
      </c>
      <c r="Q183" s="6">
        <f t="shared" si="4"/>
        <v>42.705833333333331</v>
      </c>
      <c r="R183" s="6" t="s">
        <v>22</v>
      </c>
      <c r="S183" s="6" t="s">
        <v>399</v>
      </c>
      <c r="T183" s="6">
        <v>9</v>
      </c>
      <c r="U183" s="6">
        <v>27.2</v>
      </c>
      <c r="V183" s="6">
        <f t="shared" si="5"/>
        <v>9.4533333333333331</v>
      </c>
      <c r="W183" s="6" t="s">
        <v>39</v>
      </c>
      <c r="X183" s="6" t="s">
        <v>22</v>
      </c>
      <c r="Y183" s="6">
        <v>1</v>
      </c>
      <c r="Z183" s="101">
        <v>0.58333333333333337</v>
      </c>
      <c r="AA183" s="101">
        <v>0.67708333333333337</v>
      </c>
      <c r="AB183" s="101">
        <v>0.875</v>
      </c>
      <c r="AC183" s="101">
        <f>(Tableau2[[#This Row],[heure_enq]]-Tableau2[[#This Row],[h_debut]])</f>
        <v>9.375E-2</v>
      </c>
      <c r="AD183" s="101">
        <f>Tableau2[[#This Row],[h_fin]]-Tableau2[[#This Row],[h_debut]]</f>
        <v>0.29166666666666663</v>
      </c>
      <c r="AE183" s="101">
        <v>0.35416666666666669</v>
      </c>
      <c r="AF183" s="101">
        <v>0.70833333333333337</v>
      </c>
      <c r="AG183" s="6" t="s">
        <v>1085</v>
      </c>
      <c r="AH183" s="6" t="s">
        <v>401</v>
      </c>
      <c r="AI183" s="6">
        <v>0</v>
      </c>
      <c r="AJ183" s="6" t="s">
        <v>402</v>
      </c>
      <c r="AK183" s="6" t="s">
        <v>403</v>
      </c>
      <c r="AL183" s="6" t="s">
        <v>419</v>
      </c>
      <c r="AM183" s="6">
        <v>1</v>
      </c>
      <c r="AN183" s="6">
        <v>0</v>
      </c>
      <c r="AO183" s="6">
        <v>0</v>
      </c>
      <c r="AP183" s="6">
        <v>0</v>
      </c>
      <c r="AQ183" s="6" t="s">
        <v>235</v>
      </c>
      <c r="AR183" s="6" t="s">
        <v>22</v>
      </c>
      <c r="AS183" s="6" t="s">
        <v>22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1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 t="s">
        <v>1488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1</v>
      </c>
      <c r="BU183" s="6">
        <v>0</v>
      </c>
      <c r="BV183" s="6" t="s">
        <v>2126</v>
      </c>
      <c r="BW183" s="6" t="s">
        <v>692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1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 t="s">
        <v>3738</v>
      </c>
      <c r="DB183" s="6" t="s">
        <v>218</v>
      </c>
      <c r="DC183" s="6">
        <v>14</v>
      </c>
      <c r="DD183" s="6">
        <v>14</v>
      </c>
      <c r="DE183" s="6" t="s">
        <v>583</v>
      </c>
      <c r="DF183" s="6" t="s">
        <v>22</v>
      </c>
      <c r="DG183" s="6" t="s">
        <v>222</v>
      </c>
      <c r="DH183" s="6" t="s">
        <v>22</v>
      </c>
      <c r="DI183" s="6">
        <v>4</v>
      </c>
      <c r="DJ183" s="6" t="s">
        <v>708</v>
      </c>
      <c r="DK183" s="6" t="s">
        <v>407</v>
      </c>
      <c r="DL183" s="6">
        <v>1</v>
      </c>
      <c r="DM183" s="6">
        <v>1</v>
      </c>
      <c r="DN183" s="6">
        <v>1</v>
      </c>
      <c r="DO183" s="6">
        <v>1</v>
      </c>
      <c r="DP183" s="6">
        <v>1</v>
      </c>
      <c r="DQ183" s="6">
        <v>1</v>
      </c>
      <c r="DR183" s="6">
        <v>1</v>
      </c>
      <c r="DS183" s="6">
        <v>1</v>
      </c>
      <c r="DT183" s="6">
        <v>1</v>
      </c>
      <c r="DU183" s="6">
        <v>1</v>
      </c>
      <c r="DV183" s="6">
        <v>1</v>
      </c>
      <c r="DW183" s="6">
        <v>1</v>
      </c>
      <c r="DX183" s="6">
        <v>1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1</v>
      </c>
      <c r="EJ183" s="6" t="s">
        <v>223</v>
      </c>
      <c r="EK183" s="6" t="s">
        <v>222</v>
      </c>
      <c r="EL183" s="6" t="s">
        <v>22</v>
      </c>
      <c r="EM183" s="6" t="s">
        <v>22</v>
      </c>
      <c r="EN183" s="6" t="s">
        <v>22</v>
      </c>
      <c r="EO183" s="6" t="s">
        <v>22</v>
      </c>
      <c r="EP183" s="6" t="s">
        <v>22</v>
      </c>
      <c r="EQ183" s="6" t="s">
        <v>22</v>
      </c>
      <c r="ER183" s="6" t="s">
        <v>22</v>
      </c>
      <c r="ES183" s="6" t="s">
        <v>22</v>
      </c>
      <c r="ET183" s="6" t="s">
        <v>22</v>
      </c>
      <c r="EU183" s="6" t="s">
        <v>22</v>
      </c>
      <c r="EV183" s="6" t="s">
        <v>22</v>
      </c>
      <c r="EW183" s="6" t="s">
        <v>22</v>
      </c>
      <c r="EX183" s="6" t="s">
        <v>22</v>
      </c>
      <c r="EY183" s="6" t="s">
        <v>22</v>
      </c>
      <c r="EZ183" s="6" t="s">
        <v>22</v>
      </c>
      <c r="FA183" s="6" t="s">
        <v>22</v>
      </c>
      <c r="FB183" s="6" t="s">
        <v>22</v>
      </c>
      <c r="FC183" s="6" t="s">
        <v>22</v>
      </c>
      <c r="FD183" s="6" t="s">
        <v>222</v>
      </c>
      <c r="FE183" s="6" t="s">
        <v>22</v>
      </c>
      <c r="FF183" s="6" t="s">
        <v>22</v>
      </c>
      <c r="FG183" s="6" t="s">
        <v>22</v>
      </c>
      <c r="FH183" s="6" t="s">
        <v>22</v>
      </c>
      <c r="FI183" s="6" t="s">
        <v>22</v>
      </c>
      <c r="FJ183" s="6" t="s">
        <v>22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6" t="s">
        <v>22</v>
      </c>
      <c r="FR183" s="6">
        <v>2</v>
      </c>
      <c r="FS183" s="6">
        <v>0</v>
      </c>
      <c r="FT183" s="6">
        <v>0</v>
      </c>
      <c r="FU183" s="6">
        <v>0</v>
      </c>
      <c r="FV183" s="6" t="s">
        <v>223</v>
      </c>
      <c r="FW183" s="6" t="s">
        <v>222</v>
      </c>
      <c r="FX183" s="6" t="s">
        <v>224</v>
      </c>
      <c r="FY183" s="6" t="s">
        <v>22</v>
      </c>
      <c r="FZ183" s="6" t="s">
        <v>22</v>
      </c>
      <c r="GA183" s="6" t="s">
        <v>22</v>
      </c>
      <c r="GB183" s="6" t="s">
        <v>22</v>
      </c>
      <c r="GC183" s="6" t="s">
        <v>224</v>
      </c>
      <c r="GD183" s="6" t="s">
        <v>227</v>
      </c>
      <c r="GE183" s="6" t="s">
        <v>22</v>
      </c>
      <c r="GF183" s="6" t="s">
        <v>22</v>
      </c>
      <c r="GG183" s="6" t="s">
        <v>260</v>
      </c>
      <c r="GH183" s="6" t="s">
        <v>235</v>
      </c>
      <c r="GI183" s="6" t="s">
        <v>3739</v>
      </c>
      <c r="GJ183" s="6" t="s">
        <v>22</v>
      </c>
      <c r="GK183" s="6" t="s">
        <v>374</v>
      </c>
      <c r="GL183" s="6" t="s">
        <v>3841</v>
      </c>
      <c r="GM183" s="6" t="s">
        <v>222</v>
      </c>
      <c r="GN183" s="6" t="s">
        <v>22</v>
      </c>
      <c r="GO183" s="6" t="s">
        <v>22</v>
      </c>
      <c r="GP183" s="6" t="s">
        <v>227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1</v>
      </c>
      <c r="GW183" s="6">
        <v>0</v>
      </c>
      <c r="GX183" s="103" t="s">
        <v>229</v>
      </c>
    </row>
    <row r="184" spans="1:206">
      <c r="A184" s="102" t="s">
        <v>207</v>
      </c>
      <c r="B184" s="6">
        <v>183</v>
      </c>
      <c r="C184" s="6" t="s">
        <v>1086</v>
      </c>
      <c r="D184" s="6" t="s">
        <v>3546</v>
      </c>
      <c r="E184" s="100">
        <v>44579</v>
      </c>
      <c r="F184" s="6" t="s">
        <v>3892</v>
      </c>
      <c r="G184" s="6">
        <v>0</v>
      </c>
      <c r="H184" s="6">
        <v>10</v>
      </c>
      <c r="I184" s="6">
        <v>0</v>
      </c>
      <c r="J184" s="6" t="s">
        <v>1013</v>
      </c>
      <c r="K184" s="6" t="s">
        <v>264</v>
      </c>
      <c r="L184" s="6" t="s">
        <v>396</v>
      </c>
      <c r="M184" s="6" t="s">
        <v>1023</v>
      </c>
      <c r="N184" s="6" t="s">
        <v>1087</v>
      </c>
      <c r="O184" s="7">
        <v>42</v>
      </c>
      <c r="P184" s="6">
        <v>43.17</v>
      </c>
      <c r="Q184" s="6">
        <f t="shared" si="4"/>
        <v>42.719499999999996</v>
      </c>
      <c r="R184" s="6" t="s">
        <v>22</v>
      </c>
      <c r="S184" s="6" t="s">
        <v>1088</v>
      </c>
      <c r="T184" s="6">
        <v>9</v>
      </c>
      <c r="U184" s="6">
        <v>27.57</v>
      </c>
      <c r="V184" s="6">
        <f t="shared" si="5"/>
        <v>9.4595000000000002</v>
      </c>
      <c r="W184" s="6" t="s">
        <v>41</v>
      </c>
      <c r="X184" s="6">
        <v>50</v>
      </c>
      <c r="Y184" s="6">
        <v>2</v>
      </c>
      <c r="Z184" s="101">
        <v>0.3125</v>
      </c>
      <c r="AA184" s="101">
        <v>0.4236111111111111</v>
      </c>
      <c r="AB184" s="101">
        <v>0.45833333333333331</v>
      </c>
      <c r="AC184" s="101">
        <f>(Tableau2[[#This Row],[heure_enq]]-Tableau2[[#This Row],[h_debut]])</f>
        <v>0.1111111111111111</v>
      </c>
      <c r="AD184" s="101">
        <f>Tableau2[[#This Row],[h_fin]]-Tableau2[[#This Row],[h_debut]]</f>
        <v>0.14583333333333331</v>
      </c>
      <c r="AE184" s="101">
        <v>0.39583333333333331</v>
      </c>
      <c r="AF184" s="101">
        <v>0.58333333333333337</v>
      </c>
      <c r="AG184" s="6" t="s">
        <v>22</v>
      </c>
      <c r="AH184" s="6" t="s">
        <v>242</v>
      </c>
      <c r="AI184" s="6">
        <v>0</v>
      </c>
      <c r="AJ184" s="6" t="s">
        <v>402</v>
      </c>
      <c r="AK184" s="6" t="s">
        <v>403</v>
      </c>
      <c r="AL184" s="6" t="s">
        <v>419</v>
      </c>
      <c r="AM184" s="6">
        <v>0</v>
      </c>
      <c r="AN184" s="6">
        <v>0</v>
      </c>
      <c r="AO184" s="6">
        <v>1</v>
      </c>
      <c r="AP184" s="6">
        <v>0</v>
      </c>
      <c r="AQ184" s="6" t="s">
        <v>756</v>
      </c>
      <c r="AR184" s="6" t="s">
        <v>438</v>
      </c>
      <c r="AS184" s="6" t="s">
        <v>435</v>
      </c>
      <c r="AT184" s="6">
        <v>0</v>
      </c>
      <c r="AU184" s="6">
        <v>1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1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 t="s">
        <v>235</v>
      </c>
      <c r="BK184" s="6">
        <v>0</v>
      </c>
      <c r="BL184" s="6">
        <v>1</v>
      </c>
      <c r="BM184" s="6">
        <v>1</v>
      </c>
      <c r="BN184" s="6">
        <v>0</v>
      </c>
      <c r="BO184" s="6" t="s">
        <v>3623</v>
      </c>
      <c r="BP184" s="6">
        <v>0</v>
      </c>
      <c r="BQ184" s="6">
        <v>0</v>
      </c>
      <c r="BR184" s="6">
        <v>0</v>
      </c>
      <c r="BS184" s="6">
        <v>0</v>
      </c>
      <c r="BT184" s="6">
        <v>1</v>
      </c>
      <c r="BU184" s="6">
        <v>0</v>
      </c>
      <c r="BV184" s="6" t="s">
        <v>2126</v>
      </c>
      <c r="BW184" s="6" t="s">
        <v>2146</v>
      </c>
      <c r="BX184" s="6">
        <v>0</v>
      </c>
      <c r="BY184" s="6">
        <v>0</v>
      </c>
      <c r="BZ184" s="6">
        <v>0</v>
      </c>
      <c r="CA184" s="6">
        <v>1</v>
      </c>
      <c r="CB184" s="6">
        <v>1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 t="s">
        <v>3740</v>
      </c>
      <c r="DB184" s="6" t="s">
        <v>348</v>
      </c>
      <c r="DC184" s="6">
        <v>63</v>
      </c>
      <c r="DD184" s="6">
        <v>63</v>
      </c>
      <c r="DE184" s="6" t="s">
        <v>244</v>
      </c>
      <c r="DF184" s="6" t="s">
        <v>1089</v>
      </c>
      <c r="DG184" s="6" t="s">
        <v>222</v>
      </c>
      <c r="DH184" s="6" t="s">
        <v>22</v>
      </c>
      <c r="DI184" s="6">
        <v>10</v>
      </c>
      <c r="DJ184" s="6" t="s">
        <v>708</v>
      </c>
      <c r="DK184" s="6">
        <v>10</v>
      </c>
      <c r="DL184" s="6">
        <v>1</v>
      </c>
      <c r="DM184" s="6">
        <v>1</v>
      </c>
      <c r="DN184" s="6">
        <v>1</v>
      </c>
      <c r="DO184" s="6">
        <v>1</v>
      </c>
      <c r="DP184" s="6">
        <v>1</v>
      </c>
      <c r="DQ184" s="6">
        <v>1</v>
      </c>
      <c r="DR184" s="6">
        <v>1</v>
      </c>
      <c r="DS184" s="6">
        <v>1</v>
      </c>
      <c r="DT184" s="6">
        <v>1</v>
      </c>
      <c r="DU184" s="6">
        <v>1</v>
      </c>
      <c r="DV184" s="6">
        <v>1</v>
      </c>
      <c r="DW184" s="6">
        <v>1</v>
      </c>
      <c r="DX184" s="6">
        <v>1</v>
      </c>
      <c r="DY184" s="6">
        <v>0</v>
      </c>
      <c r="DZ184" s="6">
        <v>0</v>
      </c>
      <c r="EA184" s="6">
        <v>0</v>
      </c>
      <c r="EB184" s="6">
        <v>1</v>
      </c>
      <c r="EC184" s="6">
        <v>1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 t="s">
        <v>223</v>
      </c>
      <c r="EK184" s="6" t="s">
        <v>222</v>
      </c>
      <c r="EL184" s="6" t="s">
        <v>22</v>
      </c>
      <c r="EM184" s="6" t="s">
        <v>22</v>
      </c>
      <c r="EN184" s="6" t="s">
        <v>22</v>
      </c>
      <c r="EO184" s="6" t="s">
        <v>22</v>
      </c>
      <c r="EP184" s="6" t="s">
        <v>22</v>
      </c>
      <c r="EQ184" s="6" t="s">
        <v>22</v>
      </c>
      <c r="ER184" s="6" t="s">
        <v>22</v>
      </c>
      <c r="ES184" s="6" t="s">
        <v>22</v>
      </c>
      <c r="ET184" s="6" t="s">
        <v>22</v>
      </c>
      <c r="EU184" s="6" t="s">
        <v>22</v>
      </c>
      <c r="EV184" s="6" t="s">
        <v>22</v>
      </c>
      <c r="EW184" s="6" t="s">
        <v>22</v>
      </c>
      <c r="EX184" s="6" t="s">
        <v>22</v>
      </c>
      <c r="EY184" s="6" t="s">
        <v>22</v>
      </c>
      <c r="EZ184" s="6" t="s">
        <v>22</v>
      </c>
      <c r="FA184" s="6" t="s">
        <v>22</v>
      </c>
      <c r="FB184" s="6" t="s">
        <v>22</v>
      </c>
      <c r="FC184" s="6" t="s">
        <v>22</v>
      </c>
      <c r="FD184" s="6" t="s">
        <v>222</v>
      </c>
      <c r="FE184" s="6" t="s">
        <v>246</v>
      </c>
      <c r="FF184" s="6">
        <v>50</v>
      </c>
      <c r="FG184" s="6">
        <v>4.9000000000000004</v>
      </c>
      <c r="FH184" s="6" t="s">
        <v>256</v>
      </c>
      <c r="FI184" s="6" t="s">
        <v>22</v>
      </c>
      <c r="FJ184" s="6" t="s">
        <v>695</v>
      </c>
      <c r="FK184" s="6">
        <v>0</v>
      </c>
      <c r="FL184" s="6">
        <v>1</v>
      </c>
      <c r="FM184" s="6">
        <v>0</v>
      </c>
      <c r="FN184" s="6">
        <v>0</v>
      </c>
      <c r="FO184" s="6">
        <v>0</v>
      </c>
      <c r="FP184" s="6">
        <v>1</v>
      </c>
      <c r="FQ184" s="6" t="s">
        <v>1048</v>
      </c>
      <c r="FR184" s="6">
        <v>0</v>
      </c>
      <c r="FS184" s="6">
        <v>4</v>
      </c>
      <c r="FT184" s="6">
        <v>0</v>
      </c>
      <c r="FU184" s="6">
        <v>0</v>
      </c>
      <c r="FV184" s="6" t="s">
        <v>223</v>
      </c>
      <c r="FW184" s="6" t="s">
        <v>222</v>
      </c>
      <c r="FX184" s="6" t="s">
        <v>258</v>
      </c>
      <c r="FY184" s="6" t="s">
        <v>22</v>
      </c>
      <c r="FZ184" s="6" t="s">
        <v>22</v>
      </c>
      <c r="GA184" s="6" t="s">
        <v>22</v>
      </c>
      <c r="GB184" s="6" t="s">
        <v>22</v>
      </c>
      <c r="GC184" s="6" t="s">
        <v>224</v>
      </c>
      <c r="GD184" s="6" t="s">
        <v>259</v>
      </c>
      <c r="GE184" s="6" t="s">
        <v>22</v>
      </c>
      <c r="GF184" s="6" t="s">
        <v>22</v>
      </c>
      <c r="GG184" s="6" t="s">
        <v>300</v>
      </c>
      <c r="GH184" s="6" t="s">
        <v>22</v>
      </c>
      <c r="GI184" s="6" t="s">
        <v>3741</v>
      </c>
      <c r="GJ184" s="6" t="s">
        <v>3742</v>
      </c>
      <c r="GK184" s="6" t="s">
        <v>22</v>
      </c>
      <c r="GL184" s="6" t="s">
        <v>22</v>
      </c>
      <c r="GM184" s="6" t="s">
        <v>223</v>
      </c>
      <c r="GN184" s="6" t="s">
        <v>3743</v>
      </c>
      <c r="GO184" s="6" t="s">
        <v>22</v>
      </c>
      <c r="GP184" s="6" t="s">
        <v>228</v>
      </c>
      <c r="GQ184" s="6">
        <v>0</v>
      </c>
      <c r="GR184" s="6">
        <v>0</v>
      </c>
      <c r="GS184" s="6">
        <v>0</v>
      </c>
      <c r="GT184" s="6">
        <v>0</v>
      </c>
      <c r="GU184" s="6">
        <v>1</v>
      </c>
      <c r="GV184" s="6">
        <v>0</v>
      </c>
      <c r="GW184" s="6">
        <v>0</v>
      </c>
      <c r="GX184" s="103" t="s">
        <v>229</v>
      </c>
    </row>
    <row r="185" spans="1:206">
      <c r="A185" s="102" t="s">
        <v>207</v>
      </c>
      <c r="B185" s="6">
        <v>184</v>
      </c>
      <c r="C185" s="6" t="s">
        <v>1086</v>
      </c>
      <c r="D185" s="6" t="s">
        <v>3574</v>
      </c>
      <c r="E185" s="100">
        <v>44579</v>
      </c>
      <c r="F185" s="6" t="s">
        <v>3892</v>
      </c>
      <c r="G185" s="6">
        <v>0</v>
      </c>
      <c r="H185" s="6">
        <v>10</v>
      </c>
      <c r="I185" s="6">
        <v>0</v>
      </c>
      <c r="J185" s="6" t="s">
        <v>1013</v>
      </c>
      <c r="K185" s="6" t="s">
        <v>264</v>
      </c>
      <c r="L185" s="6" t="s">
        <v>396</v>
      </c>
      <c r="M185" s="6" t="s">
        <v>1023</v>
      </c>
      <c r="N185" s="6" t="s">
        <v>1090</v>
      </c>
      <c r="O185" s="7">
        <v>42</v>
      </c>
      <c r="P185" s="6">
        <v>47.54</v>
      </c>
      <c r="Q185" s="6">
        <f t="shared" si="4"/>
        <v>42.792333333333332</v>
      </c>
      <c r="R185" s="6" t="s">
        <v>22</v>
      </c>
      <c r="S185" s="6" t="s">
        <v>1091</v>
      </c>
      <c r="T185" s="6">
        <v>9</v>
      </c>
      <c r="U185" s="6">
        <v>30.42</v>
      </c>
      <c r="V185" s="6">
        <f t="shared" si="5"/>
        <v>9.5069999999999997</v>
      </c>
      <c r="W185" s="6" t="s">
        <v>41</v>
      </c>
      <c r="X185" s="6">
        <v>54</v>
      </c>
      <c r="Y185" s="6">
        <v>1</v>
      </c>
      <c r="Z185" s="101">
        <v>0.22916666666666666</v>
      </c>
      <c r="AA185" s="101">
        <v>0.43263888888888885</v>
      </c>
      <c r="AB185" s="101">
        <v>0.47916666666666669</v>
      </c>
      <c r="AC185" s="101">
        <f>(Tableau2[[#This Row],[heure_enq]]-Tableau2[[#This Row],[h_debut]])</f>
        <v>0.20347222222222219</v>
      </c>
      <c r="AD185" s="101">
        <f>Tableau2[[#This Row],[h_fin]]-Tableau2[[#This Row],[h_debut]]</f>
        <v>0.25</v>
      </c>
      <c r="AE185" s="101">
        <v>0.39583333333333331</v>
      </c>
      <c r="AF185" s="101">
        <v>0.58333333333333337</v>
      </c>
      <c r="AG185" s="6" t="s">
        <v>22</v>
      </c>
      <c r="AH185" s="6" t="s">
        <v>242</v>
      </c>
      <c r="AI185" s="6">
        <v>0</v>
      </c>
      <c r="AJ185" s="6" t="s">
        <v>402</v>
      </c>
      <c r="AK185" s="6" t="s">
        <v>403</v>
      </c>
      <c r="AL185" s="6" t="s">
        <v>419</v>
      </c>
      <c r="AM185" s="6">
        <v>0</v>
      </c>
      <c r="AN185" s="6">
        <v>0</v>
      </c>
      <c r="AO185" s="6">
        <v>1</v>
      </c>
      <c r="AP185" s="6">
        <v>0</v>
      </c>
      <c r="AQ185" s="6" t="s">
        <v>745</v>
      </c>
      <c r="AR185" s="6" t="s">
        <v>1038</v>
      </c>
      <c r="AS185" s="6" t="s">
        <v>22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1</v>
      </c>
      <c r="AZ185" s="6">
        <v>1</v>
      </c>
      <c r="BA185" s="6">
        <v>1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 t="s">
        <v>745</v>
      </c>
      <c r="BK185" s="6">
        <v>0</v>
      </c>
      <c r="BL185" s="6">
        <v>0</v>
      </c>
      <c r="BM185" s="6">
        <v>1</v>
      </c>
      <c r="BN185" s="6">
        <v>0</v>
      </c>
      <c r="BO185" s="6" t="s">
        <v>3663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 t="s">
        <v>692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1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 t="s">
        <v>745</v>
      </c>
      <c r="DB185" s="6" t="s">
        <v>218</v>
      </c>
      <c r="DC185" s="6">
        <v>63</v>
      </c>
      <c r="DD185" s="6">
        <v>63</v>
      </c>
      <c r="DE185" s="6" t="s">
        <v>220</v>
      </c>
      <c r="DF185" s="6" t="s">
        <v>1092</v>
      </c>
      <c r="DG185" s="6" t="s">
        <v>222</v>
      </c>
      <c r="DH185" s="6" t="s">
        <v>22</v>
      </c>
      <c r="DI185" s="6">
        <v>15</v>
      </c>
      <c r="DJ185" s="6" t="s">
        <v>708</v>
      </c>
      <c r="DK185" s="6">
        <v>150</v>
      </c>
      <c r="DL185" s="6">
        <v>1</v>
      </c>
      <c r="DM185" s="6">
        <v>1</v>
      </c>
      <c r="DN185" s="6">
        <v>1</v>
      </c>
      <c r="DO185" s="6">
        <v>1</v>
      </c>
      <c r="DP185" s="6">
        <v>1</v>
      </c>
      <c r="DQ185" s="6">
        <v>1</v>
      </c>
      <c r="DR185" s="6">
        <v>1</v>
      </c>
      <c r="DS185" s="6">
        <v>1</v>
      </c>
      <c r="DT185" s="6">
        <v>1</v>
      </c>
      <c r="DU185" s="6">
        <v>1</v>
      </c>
      <c r="DV185" s="6">
        <v>1</v>
      </c>
      <c r="DW185" s="6">
        <v>1</v>
      </c>
      <c r="DX185" s="6">
        <v>1</v>
      </c>
      <c r="DY185" s="6">
        <v>0</v>
      </c>
      <c r="DZ185" s="6">
        <v>0</v>
      </c>
      <c r="EA185" s="6">
        <v>0</v>
      </c>
      <c r="EB185" s="6">
        <v>1</v>
      </c>
      <c r="EC185" s="6">
        <v>1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 t="s">
        <v>223</v>
      </c>
      <c r="EK185" s="6" t="s">
        <v>222</v>
      </c>
      <c r="EL185" s="6" t="s">
        <v>22</v>
      </c>
      <c r="EM185" s="6" t="s">
        <v>22</v>
      </c>
      <c r="EN185" s="6" t="s">
        <v>22</v>
      </c>
      <c r="EO185" s="6" t="s">
        <v>22</v>
      </c>
      <c r="EP185" s="6" t="s">
        <v>22</v>
      </c>
      <c r="EQ185" s="6" t="s">
        <v>22</v>
      </c>
      <c r="ER185" s="6" t="s">
        <v>22</v>
      </c>
      <c r="ES185" s="6" t="s">
        <v>22</v>
      </c>
      <c r="ET185" s="6" t="s">
        <v>22</v>
      </c>
      <c r="EU185" s="6" t="s">
        <v>22</v>
      </c>
      <c r="EV185" s="6" t="s">
        <v>22</v>
      </c>
      <c r="EW185" s="6" t="s">
        <v>22</v>
      </c>
      <c r="EX185" s="6" t="s">
        <v>22</v>
      </c>
      <c r="EY185" s="6" t="s">
        <v>22</v>
      </c>
      <c r="EZ185" s="6" t="s">
        <v>22</v>
      </c>
      <c r="FA185" s="6" t="s">
        <v>22</v>
      </c>
      <c r="FB185" s="6" t="s">
        <v>22</v>
      </c>
      <c r="FC185" s="6" t="s">
        <v>22</v>
      </c>
      <c r="FD185" s="6" t="s">
        <v>223</v>
      </c>
      <c r="FE185" s="6" t="s">
        <v>246</v>
      </c>
      <c r="FF185" s="6">
        <v>140</v>
      </c>
      <c r="FG185" s="6">
        <v>0</v>
      </c>
      <c r="FH185" s="6" t="s">
        <v>256</v>
      </c>
      <c r="FI185" s="6" t="s">
        <v>22</v>
      </c>
      <c r="FJ185" s="6" t="s">
        <v>732</v>
      </c>
      <c r="FK185" s="6">
        <v>1</v>
      </c>
      <c r="FL185" s="6">
        <v>1</v>
      </c>
      <c r="FM185" s="6">
        <v>0</v>
      </c>
      <c r="FN185" s="6">
        <v>1</v>
      </c>
      <c r="FO185" s="6">
        <v>0</v>
      </c>
      <c r="FP185" s="6">
        <v>0</v>
      </c>
      <c r="FQ185" s="6" t="s">
        <v>223</v>
      </c>
      <c r="FR185" s="6">
        <v>0</v>
      </c>
      <c r="FS185" s="6">
        <v>5</v>
      </c>
      <c r="FT185" s="6">
        <v>0</v>
      </c>
      <c r="FU185" s="6">
        <v>0</v>
      </c>
      <c r="FV185" s="6" t="s">
        <v>223</v>
      </c>
      <c r="FW185" s="6" t="s">
        <v>223</v>
      </c>
      <c r="FX185" s="6" t="s">
        <v>258</v>
      </c>
      <c r="FY185" s="6" t="s">
        <v>22</v>
      </c>
      <c r="FZ185" s="6" t="s">
        <v>22</v>
      </c>
      <c r="GA185" s="6" t="s">
        <v>22</v>
      </c>
      <c r="GB185" s="6" t="s">
        <v>22</v>
      </c>
      <c r="GC185" s="6" t="s">
        <v>258</v>
      </c>
      <c r="GD185" s="6" t="s">
        <v>259</v>
      </c>
      <c r="GE185" s="6" t="s">
        <v>22</v>
      </c>
      <c r="GF185" s="6" t="s">
        <v>22</v>
      </c>
      <c r="GG185" s="6" t="s">
        <v>300</v>
      </c>
      <c r="GH185" s="6" t="s">
        <v>22</v>
      </c>
      <c r="GI185" s="6" t="s">
        <v>3744</v>
      </c>
      <c r="GJ185" s="6" t="s">
        <v>3745</v>
      </c>
      <c r="GK185" s="6" t="s">
        <v>803</v>
      </c>
      <c r="GL185" s="6" t="s">
        <v>22</v>
      </c>
      <c r="GM185" s="6" t="s">
        <v>223</v>
      </c>
      <c r="GN185" s="6" t="s">
        <v>1021</v>
      </c>
      <c r="GO185" s="6" t="s">
        <v>22</v>
      </c>
      <c r="GP185" s="6" t="s">
        <v>228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1</v>
      </c>
      <c r="GW185" s="6">
        <v>0</v>
      </c>
      <c r="GX185" s="103" t="s">
        <v>270</v>
      </c>
    </row>
    <row r="186" spans="1:206">
      <c r="A186" s="102" t="s">
        <v>207</v>
      </c>
      <c r="B186" s="6">
        <v>185</v>
      </c>
      <c r="C186" s="6" t="s">
        <v>1086</v>
      </c>
      <c r="D186" s="6" t="s">
        <v>3600</v>
      </c>
      <c r="E186" s="100">
        <v>44579</v>
      </c>
      <c r="F186" s="6" t="s">
        <v>3892</v>
      </c>
      <c r="G186" s="6">
        <v>0</v>
      </c>
      <c r="H186" s="6">
        <v>12</v>
      </c>
      <c r="I186" s="6">
        <v>0</v>
      </c>
      <c r="J186" s="6" t="s">
        <v>1013</v>
      </c>
      <c r="K186" s="6" t="s">
        <v>264</v>
      </c>
      <c r="L186" s="6" t="s">
        <v>396</v>
      </c>
      <c r="M186" s="6" t="s">
        <v>1023</v>
      </c>
      <c r="N186" s="6" t="s">
        <v>1093</v>
      </c>
      <c r="O186" s="7">
        <v>42</v>
      </c>
      <c r="P186" s="6">
        <v>47.54</v>
      </c>
      <c r="Q186" s="6">
        <f t="shared" si="4"/>
        <v>42.792333333333332</v>
      </c>
      <c r="R186" s="6" t="s">
        <v>22</v>
      </c>
      <c r="S186" s="6" t="s">
        <v>1091</v>
      </c>
      <c r="T186" s="6">
        <v>9</v>
      </c>
      <c r="U186" s="6">
        <v>30.42</v>
      </c>
      <c r="V186" s="6">
        <f t="shared" si="5"/>
        <v>9.5069999999999997</v>
      </c>
      <c r="W186" s="6" t="s">
        <v>41</v>
      </c>
      <c r="X186" s="6">
        <v>40</v>
      </c>
      <c r="Y186" s="6">
        <v>1</v>
      </c>
      <c r="Z186" s="101">
        <v>0.29166666666666669</v>
      </c>
      <c r="AA186" s="101">
        <v>0.44375000000000003</v>
      </c>
      <c r="AB186" s="101">
        <v>0.52083333333333337</v>
      </c>
      <c r="AC186" s="101">
        <f>(Tableau2[[#This Row],[heure_enq]]-Tableau2[[#This Row],[h_debut]])</f>
        <v>0.15208333333333335</v>
      </c>
      <c r="AD186" s="101">
        <f>Tableau2[[#This Row],[h_fin]]-Tableau2[[#This Row],[h_debut]]</f>
        <v>0.22916666666666669</v>
      </c>
      <c r="AE186" s="101">
        <v>0.39583333333333331</v>
      </c>
      <c r="AF186" s="101">
        <v>0.58333333333333337</v>
      </c>
      <c r="AG186" s="6" t="s">
        <v>22</v>
      </c>
      <c r="AH186" s="6" t="s">
        <v>242</v>
      </c>
      <c r="AI186" s="6">
        <v>0</v>
      </c>
      <c r="AJ186" s="6" t="s">
        <v>402</v>
      </c>
      <c r="AK186" s="6" t="s">
        <v>403</v>
      </c>
      <c r="AL186" s="6" t="s">
        <v>419</v>
      </c>
      <c r="AM186" s="6">
        <v>1</v>
      </c>
      <c r="AN186" s="6">
        <v>0</v>
      </c>
      <c r="AO186" s="6">
        <v>1</v>
      </c>
      <c r="AP186" s="6">
        <v>0</v>
      </c>
      <c r="AQ186" s="6" t="s">
        <v>1033</v>
      </c>
      <c r="AR186" s="6" t="s">
        <v>22</v>
      </c>
      <c r="AS186" s="6" t="s">
        <v>22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1</v>
      </c>
      <c r="AZ186" s="6">
        <v>1</v>
      </c>
      <c r="BA186" s="6">
        <v>1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 t="s">
        <v>1094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 t="s">
        <v>217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1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 t="s">
        <v>1095</v>
      </c>
      <c r="DB186" s="6" t="s">
        <v>218</v>
      </c>
      <c r="DC186" s="6">
        <v>62</v>
      </c>
      <c r="DD186" s="6">
        <v>62</v>
      </c>
      <c r="DE186" s="6" t="s">
        <v>220</v>
      </c>
      <c r="DF186" s="6" t="s">
        <v>1096</v>
      </c>
      <c r="DG186" s="6" t="s">
        <v>222</v>
      </c>
      <c r="DH186" s="6" t="s">
        <v>22</v>
      </c>
      <c r="DI186" s="6">
        <v>10</v>
      </c>
      <c r="DJ186" s="6" t="s">
        <v>708</v>
      </c>
      <c r="DK186" s="6" t="s">
        <v>407</v>
      </c>
      <c r="DL186" s="6">
        <v>1</v>
      </c>
      <c r="DM186" s="6">
        <v>1</v>
      </c>
      <c r="DN186" s="6">
        <v>1</v>
      </c>
      <c r="DO186" s="6">
        <v>1</v>
      </c>
      <c r="DP186" s="6">
        <v>1</v>
      </c>
      <c r="DQ186" s="6">
        <v>1</v>
      </c>
      <c r="DR186" s="6">
        <v>1</v>
      </c>
      <c r="DS186" s="6">
        <v>1</v>
      </c>
      <c r="DT186" s="6">
        <v>1</v>
      </c>
      <c r="DU186" s="6">
        <v>1</v>
      </c>
      <c r="DV186" s="6">
        <v>1</v>
      </c>
      <c r="DW186" s="6">
        <v>1</v>
      </c>
      <c r="DX186" s="6">
        <v>1</v>
      </c>
      <c r="DY186" s="6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1</v>
      </c>
      <c r="EJ186" s="6" t="s">
        <v>223</v>
      </c>
      <c r="EK186" s="6" t="s">
        <v>222</v>
      </c>
      <c r="EL186" s="6" t="s">
        <v>22</v>
      </c>
      <c r="EM186" s="6" t="s">
        <v>22</v>
      </c>
      <c r="EN186" s="6" t="s">
        <v>22</v>
      </c>
      <c r="EO186" s="6" t="s">
        <v>22</v>
      </c>
      <c r="EP186" s="6" t="s">
        <v>22</v>
      </c>
      <c r="EQ186" s="6" t="s">
        <v>22</v>
      </c>
      <c r="ER186" s="6" t="s">
        <v>22</v>
      </c>
      <c r="ES186" s="6" t="s">
        <v>22</v>
      </c>
      <c r="ET186" s="6" t="s">
        <v>22</v>
      </c>
      <c r="EU186" s="6" t="s">
        <v>22</v>
      </c>
      <c r="EV186" s="6" t="s">
        <v>22</v>
      </c>
      <c r="EW186" s="6" t="s">
        <v>22</v>
      </c>
      <c r="EX186" s="6" t="s">
        <v>22</v>
      </c>
      <c r="EY186" s="6" t="s">
        <v>22</v>
      </c>
      <c r="EZ186" s="6" t="s">
        <v>22</v>
      </c>
      <c r="FA186" s="6" t="s">
        <v>22</v>
      </c>
      <c r="FB186" s="6" t="s">
        <v>22</v>
      </c>
      <c r="FC186" s="6" t="s">
        <v>22</v>
      </c>
      <c r="FD186" s="6" t="s">
        <v>223</v>
      </c>
      <c r="FE186" s="6" t="s">
        <v>246</v>
      </c>
      <c r="FF186" s="6">
        <v>40</v>
      </c>
      <c r="FG186" s="6">
        <v>4.5</v>
      </c>
      <c r="FH186" s="6" t="s">
        <v>256</v>
      </c>
      <c r="FI186" s="6" t="s">
        <v>22</v>
      </c>
      <c r="FJ186" s="6" t="s">
        <v>732</v>
      </c>
      <c r="FK186" s="6">
        <v>1</v>
      </c>
      <c r="FL186" s="6">
        <v>1</v>
      </c>
      <c r="FM186" s="6">
        <v>0</v>
      </c>
      <c r="FN186" s="6">
        <v>1</v>
      </c>
      <c r="FO186" s="6">
        <v>0</v>
      </c>
      <c r="FP186" s="6">
        <v>0</v>
      </c>
      <c r="FQ186" s="6" t="s">
        <v>1048</v>
      </c>
      <c r="FR186" s="6">
        <v>0</v>
      </c>
      <c r="FS186" s="6">
        <v>5</v>
      </c>
      <c r="FT186" s="6">
        <v>0</v>
      </c>
      <c r="FU186" s="6">
        <v>0</v>
      </c>
      <c r="FV186" s="6" t="s">
        <v>223</v>
      </c>
      <c r="FW186" s="6" t="s">
        <v>223</v>
      </c>
      <c r="FX186" s="6" t="s">
        <v>258</v>
      </c>
      <c r="FY186" s="6" t="s">
        <v>22</v>
      </c>
      <c r="FZ186" s="6" t="s">
        <v>22</v>
      </c>
      <c r="GA186" s="6" t="s">
        <v>22</v>
      </c>
      <c r="GB186" s="6" t="s">
        <v>22</v>
      </c>
      <c r="GC186" s="6" t="s">
        <v>258</v>
      </c>
      <c r="GD186" s="6" t="s">
        <v>259</v>
      </c>
      <c r="GE186" s="6" t="s">
        <v>22</v>
      </c>
      <c r="GF186" s="6" t="s">
        <v>22</v>
      </c>
      <c r="GG186" s="6" t="s">
        <v>387</v>
      </c>
      <c r="GH186" s="6" t="s">
        <v>235</v>
      </c>
      <c r="GI186" s="6" t="s">
        <v>22</v>
      </c>
      <c r="GJ186" s="6" t="s">
        <v>22</v>
      </c>
      <c r="GK186" s="6" t="s">
        <v>3746</v>
      </c>
      <c r="GL186" s="6" t="s">
        <v>3747</v>
      </c>
      <c r="GM186" s="6" t="s">
        <v>223</v>
      </c>
      <c r="GN186" s="6" t="s">
        <v>1021</v>
      </c>
      <c r="GO186" s="6" t="s">
        <v>22</v>
      </c>
      <c r="GP186" s="6" t="s">
        <v>228</v>
      </c>
      <c r="GQ186" s="6">
        <v>0</v>
      </c>
      <c r="GR186" s="6">
        <v>0</v>
      </c>
      <c r="GS186" s="6">
        <v>1</v>
      </c>
      <c r="GT186" s="6">
        <v>0</v>
      </c>
      <c r="GU186" s="6">
        <v>0</v>
      </c>
      <c r="GV186" s="6">
        <v>0</v>
      </c>
      <c r="GW186" s="6">
        <v>0</v>
      </c>
      <c r="GX186" s="103" t="s">
        <v>270</v>
      </c>
    </row>
    <row r="187" spans="1:206">
      <c r="A187" s="102" t="s">
        <v>207</v>
      </c>
      <c r="B187" s="6">
        <v>186</v>
      </c>
      <c r="C187" s="6" t="s">
        <v>1097</v>
      </c>
      <c r="D187" s="6" t="s">
        <v>3547</v>
      </c>
      <c r="E187" s="100">
        <v>44580</v>
      </c>
      <c r="F187" s="6" t="s">
        <v>3892</v>
      </c>
      <c r="G187" s="6">
        <v>2</v>
      </c>
      <c r="H187" s="6">
        <v>10</v>
      </c>
      <c r="I187" s="6">
        <v>0</v>
      </c>
      <c r="J187" s="6" t="s">
        <v>999</v>
      </c>
      <c r="K187" s="6" t="s">
        <v>264</v>
      </c>
      <c r="L187" s="6" t="s">
        <v>396</v>
      </c>
      <c r="M187" s="6" t="s">
        <v>1023</v>
      </c>
      <c r="N187" s="6" t="s">
        <v>1098</v>
      </c>
      <c r="O187" s="7">
        <v>42</v>
      </c>
      <c r="P187" s="6">
        <v>44.85</v>
      </c>
      <c r="Q187" s="6">
        <f t="shared" si="4"/>
        <v>42.747500000000002</v>
      </c>
      <c r="R187" s="6" t="s">
        <v>22</v>
      </c>
      <c r="S187" s="6" t="s">
        <v>1099</v>
      </c>
      <c r="T187" s="6">
        <v>9</v>
      </c>
      <c r="U187" s="6">
        <v>14.48</v>
      </c>
      <c r="V187" s="6">
        <f t="shared" si="5"/>
        <v>9.2413333333333334</v>
      </c>
      <c r="W187" s="6" t="s">
        <v>41</v>
      </c>
      <c r="X187" s="6">
        <v>50</v>
      </c>
      <c r="Y187" s="6">
        <v>3</v>
      </c>
      <c r="Z187" s="101">
        <v>0.34375</v>
      </c>
      <c r="AA187" s="101">
        <v>0.4291666666666667</v>
      </c>
      <c r="AB187" s="101">
        <v>0.5</v>
      </c>
      <c r="AC187" s="101">
        <f>(Tableau2[[#This Row],[heure_enq]]-Tableau2[[#This Row],[h_debut]])</f>
        <v>8.5416666666666696E-2</v>
      </c>
      <c r="AD187" s="101">
        <f>Tableau2[[#This Row],[h_fin]]-Tableau2[[#This Row],[h_debut]]</f>
        <v>0.15625</v>
      </c>
      <c r="AE187" s="101">
        <v>0.39583333333333331</v>
      </c>
      <c r="AF187" s="101">
        <v>0.58333333333333337</v>
      </c>
      <c r="AG187" s="6" t="s">
        <v>22</v>
      </c>
      <c r="AH187" s="6" t="s">
        <v>242</v>
      </c>
      <c r="AI187" s="6">
        <v>0</v>
      </c>
      <c r="AJ187" s="6" t="s">
        <v>402</v>
      </c>
      <c r="AK187" s="6" t="s">
        <v>403</v>
      </c>
      <c r="AL187" s="6" t="s">
        <v>419</v>
      </c>
      <c r="AM187" s="6">
        <v>0</v>
      </c>
      <c r="AN187" s="6">
        <v>0</v>
      </c>
      <c r="AO187" s="6">
        <v>1</v>
      </c>
      <c r="AP187" s="6">
        <v>0</v>
      </c>
      <c r="AQ187" s="6" t="s">
        <v>235</v>
      </c>
      <c r="AR187" s="6" t="s">
        <v>22</v>
      </c>
      <c r="AS187" s="6" t="s">
        <v>22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1</v>
      </c>
      <c r="BH187" s="6">
        <v>0</v>
      </c>
      <c r="BI187" s="6">
        <v>0</v>
      </c>
      <c r="BJ187" s="6" t="s">
        <v>235</v>
      </c>
      <c r="BK187" s="6">
        <v>0</v>
      </c>
      <c r="BL187" s="6">
        <v>1</v>
      </c>
      <c r="BM187" s="6">
        <v>1</v>
      </c>
      <c r="BN187" s="6">
        <v>0</v>
      </c>
      <c r="BO187" s="6" t="s">
        <v>3661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 t="s">
        <v>2150</v>
      </c>
      <c r="BX187" s="6">
        <v>0</v>
      </c>
      <c r="BY187" s="6">
        <v>0</v>
      </c>
      <c r="BZ187" s="6">
        <v>0</v>
      </c>
      <c r="CA187" s="6">
        <v>1</v>
      </c>
      <c r="CB187" s="6">
        <v>1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 t="s">
        <v>3748</v>
      </c>
      <c r="DB187" s="6" t="s">
        <v>218</v>
      </c>
      <c r="DC187" s="6">
        <v>63</v>
      </c>
      <c r="DD187" s="6">
        <v>63</v>
      </c>
      <c r="DE187" s="6" t="s">
        <v>244</v>
      </c>
      <c r="DF187" s="6" t="s">
        <v>22</v>
      </c>
      <c r="DG187" s="6" t="s">
        <v>222</v>
      </c>
      <c r="DH187" s="6" t="s">
        <v>22</v>
      </c>
      <c r="DI187" s="6">
        <v>40</v>
      </c>
      <c r="DJ187" s="6">
        <v>10</v>
      </c>
      <c r="DK187" s="6">
        <v>10</v>
      </c>
      <c r="DL187" s="6">
        <v>1</v>
      </c>
      <c r="DM187" s="6">
        <v>1</v>
      </c>
      <c r="DN187" s="6">
        <v>1</v>
      </c>
      <c r="DO187" s="6">
        <v>1</v>
      </c>
      <c r="DP187" s="6">
        <v>1</v>
      </c>
      <c r="DQ187" s="6">
        <v>1</v>
      </c>
      <c r="DR187" s="6">
        <v>1</v>
      </c>
      <c r="DS187" s="6">
        <v>1</v>
      </c>
      <c r="DT187" s="6">
        <v>1</v>
      </c>
      <c r="DU187" s="6">
        <v>1</v>
      </c>
      <c r="DV187" s="6">
        <v>1</v>
      </c>
      <c r="DW187" s="6">
        <v>1</v>
      </c>
      <c r="DX187" s="6">
        <v>1</v>
      </c>
      <c r="DY187" s="6">
        <v>0</v>
      </c>
      <c r="DZ187" s="6">
        <v>0</v>
      </c>
      <c r="EA187" s="6">
        <v>0</v>
      </c>
      <c r="EB187" s="6">
        <v>1</v>
      </c>
      <c r="EC187" s="6">
        <v>1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 t="s">
        <v>223</v>
      </c>
      <c r="EK187" s="6" t="s">
        <v>222</v>
      </c>
      <c r="EL187" s="6" t="s">
        <v>22</v>
      </c>
      <c r="EM187" s="6" t="s">
        <v>22</v>
      </c>
      <c r="EN187" s="6" t="s">
        <v>22</v>
      </c>
      <c r="EO187" s="6" t="s">
        <v>22</v>
      </c>
      <c r="EP187" s="6" t="s">
        <v>22</v>
      </c>
      <c r="EQ187" s="6" t="s">
        <v>22</v>
      </c>
      <c r="ER187" s="6" t="s">
        <v>22</v>
      </c>
      <c r="ES187" s="6" t="s">
        <v>22</v>
      </c>
      <c r="ET187" s="6" t="s">
        <v>22</v>
      </c>
      <c r="EU187" s="6" t="s">
        <v>22</v>
      </c>
      <c r="EV187" s="6" t="s">
        <v>22</v>
      </c>
      <c r="EW187" s="6" t="s">
        <v>22</v>
      </c>
      <c r="EX187" s="6" t="s">
        <v>22</v>
      </c>
      <c r="EY187" s="6" t="s">
        <v>22</v>
      </c>
      <c r="EZ187" s="6" t="s">
        <v>22</v>
      </c>
      <c r="FA187" s="6" t="s">
        <v>22</v>
      </c>
      <c r="FB187" s="6" t="s">
        <v>22</v>
      </c>
      <c r="FC187" s="6" t="s">
        <v>22</v>
      </c>
      <c r="FD187" s="6" t="s">
        <v>223</v>
      </c>
      <c r="FE187" s="6" t="s">
        <v>246</v>
      </c>
      <c r="FF187" s="6">
        <v>200</v>
      </c>
      <c r="FG187" s="6">
        <v>8.1</v>
      </c>
      <c r="FH187" s="6" t="s">
        <v>256</v>
      </c>
      <c r="FI187" s="6" t="s">
        <v>22</v>
      </c>
      <c r="FJ187" s="6" t="s">
        <v>214</v>
      </c>
      <c r="FK187" s="6">
        <v>1</v>
      </c>
      <c r="FL187" s="6">
        <v>1</v>
      </c>
      <c r="FM187" s="6">
        <v>0</v>
      </c>
      <c r="FN187" s="6">
        <v>1</v>
      </c>
      <c r="FO187" s="6">
        <v>0</v>
      </c>
      <c r="FP187" s="6">
        <v>0</v>
      </c>
      <c r="FQ187" s="6" t="s">
        <v>1048</v>
      </c>
      <c r="FR187" s="6">
        <v>0</v>
      </c>
      <c r="FS187" s="6">
        <v>5</v>
      </c>
      <c r="FT187" s="6">
        <v>0</v>
      </c>
      <c r="FU187" s="6">
        <v>0</v>
      </c>
      <c r="FV187" s="6" t="s">
        <v>223</v>
      </c>
      <c r="FW187" s="6" t="s">
        <v>223</v>
      </c>
      <c r="FX187" s="6" t="s">
        <v>258</v>
      </c>
      <c r="FY187" s="6" t="s">
        <v>22</v>
      </c>
      <c r="FZ187" s="6" t="s">
        <v>22</v>
      </c>
      <c r="GA187" s="6" t="s">
        <v>22</v>
      </c>
      <c r="GB187" s="6" t="s">
        <v>22</v>
      </c>
      <c r="GC187" s="6" t="s">
        <v>269</v>
      </c>
      <c r="GD187" s="6" t="s">
        <v>373</v>
      </c>
      <c r="GE187" s="6" t="s">
        <v>22</v>
      </c>
      <c r="GF187" s="6" t="s">
        <v>22</v>
      </c>
      <c r="GG187" s="6" t="s">
        <v>260</v>
      </c>
      <c r="GH187" s="6" t="s">
        <v>235</v>
      </c>
      <c r="GI187" s="6" t="s">
        <v>1100</v>
      </c>
      <c r="GJ187" s="6" t="s">
        <v>1101</v>
      </c>
      <c r="GK187" s="6" t="s">
        <v>3749</v>
      </c>
      <c r="GL187" s="6" t="s">
        <v>3750</v>
      </c>
      <c r="GM187" s="6" t="s">
        <v>222</v>
      </c>
      <c r="GN187" s="6" t="s">
        <v>22</v>
      </c>
      <c r="GO187" s="6" t="s">
        <v>22</v>
      </c>
      <c r="GP187" s="6" t="s">
        <v>228</v>
      </c>
      <c r="GQ187" s="6">
        <v>0</v>
      </c>
      <c r="GR187" s="6">
        <v>0</v>
      </c>
      <c r="GS187" s="6">
        <v>1</v>
      </c>
      <c r="GT187" s="6">
        <v>0</v>
      </c>
      <c r="GU187" s="6">
        <v>0</v>
      </c>
      <c r="GV187" s="6">
        <v>0</v>
      </c>
      <c r="GW187" s="6">
        <v>0</v>
      </c>
      <c r="GX187" s="103" t="s">
        <v>270</v>
      </c>
    </row>
    <row r="188" spans="1:206">
      <c r="A188" s="102" t="s">
        <v>207</v>
      </c>
      <c r="B188" s="6">
        <v>187</v>
      </c>
      <c r="C188" s="6" t="s">
        <v>1097</v>
      </c>
      <c r="D188" s="6" t="s">
        <v>3575</v>
      </c>
      <c r="E188" s="100">
        <v>44580</v>
      </c>
      <c r="F188" s="6" t="s">
        <v>3892</v>
      </c>
      <c r="G188" s="6">
        <v>1</v>
      </c>
      <c r="H188" s="6">
        <v>10</v>
      </c>
      <c r="I188" s="6">
        <v>0</v>
      </c>
      <c r="J188" s="6" t="s">
        <v>999</v>
      </c>
      <c r="K188" s="6" t="s">
        <v>264</v>
      </c>
      <c r="L188" s="6" t="s">
        <v>396</v>
      </c>
      <c r="M188" s="6" t="s">
        <v>1023</v>
      </c>
      <c r="N188" s="6" t="s">
        <v>1102</v>
      </c>
      <c r="O188" s="7">
        <v>42</v>
      </c>
      <c r="P188" s="6">
        <v>44.51</v>
      </c>
      <c r="Q188" s="6">
        <f t="shared" si="4"/>
        <v>42.741833333333332</v>
      </c>
      <c r="R188" s="6" t="s">
        <v>22</v>
      </c>
      <c r="S188" s="6" t="s">
        <v>1103</v>
      </c>
      <c r="T188" s="6">
        <v>9</v>
      </c>
      <c r="U188" s="6">
        <v>6.49</v>
      </c>
      <c r="V188" s="6">
        <f t="shared" si="5"/>
        <v>9.1081666666666674</v>
      </c>
      <c r="W188" s="6" t="s">
        <v>41</v>
      </c>
      <c r="X188" s="6">
        <v>50</v>
      </c>
      <c r="Y188" s="6">
        <v>3</v>
      </c>
      <c r="Z188" s="101">
        <v>0.375</v>
      </c>
      <c r="AA188" s="101">
        <v>0.44861111111111113</v>
      </c>
      <c r="AB188" s="101">
        <v>0.66666666666666663</v>
      </c>
      <c r="AC188" s="101">
        <f>(Tableau2[[#This Row],[heure_enq]]-Tableau2[[#This Row],[h_debut]])</f>
        <v>7.3611111111111127E-2</v>
      </c>
      <c r="AD188" s="101">
        <f>Tableau2[[#This Row],[h_fin]]-Tableau2[[#This Row],[h_debut]]</f>
        <v>0.29166666666666663</v>
      </c>
      <c r="AE188" s="101">
        <v>0.39583333333333331</v>
      </c>
      <c r="AF188" s="101">
        <v>0.58333333333333337</v>
      </c>
      <c r="AG188" s="6" t="s">
        <v>1104</v>
      </c>
      <c r="AH188" s="6" t="s">
        <v>242</v>
      </c>
      <c r="AI188" s="6">
        <v>0</v>
      </c>
      <c r="AJ188" s="6" t="s">
        <v>1105</v>
      </c>
      <c r="AK188" s="6" t="s">
        <v>1106</v>
      </c>
      <c r="AL188" s="6" t="s">
        <v>419</v>
      </c>
      <c r="AM188" s="6">
        <v>0</v>
      </c>
      <c r="AN188" s="6">
        <v>0</v>
      </c>
      <c r="AO188" s="6">
        <v>1</v>
      </c>
      <c r="AP188" s="6">
        <v>0</v>
      </c>
      <c r="AQ188" s="6" t="s">
        <v>745</v>
      </c>
      <c r="AR188" s="6" t="s">
        <v>435</v>
      </c>
      <c r="AS188" s="6" t="s">
        <v>22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1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 t="s">
        <v>3675</v>
      </c>
      <c r="BK188" s="6">
        <v>1</v>
      </c>
      <c r="BL188" s="6">
        <v>1</v>
      </c>
      <c r="BM188" s="6">
        <v>0</v>
      </c>
      <c r="BN188" s="6">
        <v>0</v>
      </c>
      <c r="BO188" s="6" t="s">
        <v>3662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 t="s">
        <v>392</v>
      </c>
      <c r="BX188" s="6">
        <v>0</v>
      </c>
      <c r="BY188" s="6">
        <v>0</v>
      </c>
      <c r="BZ188" s="6">
        <v>0</v>
      </c>
      <c r="CA188" s="6">
        <v>1</v>
      </c>
      <c r="CB188" s="6">
        <v>1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 t="s">
        <v>3751</v>
      </c>
      <c r="DB188" s="6" t="s">
        <v>218</v>
      </c>
      <c r="DC188" s="6">
        <v>80</v>
      </c>
      <c r="DD188" s="6">
        <v>80</v>
      </c>
      <c r="DE188" s="6" t="s">
        <v>244</v>
      </c>
      <c r="DF188" s="6" t="s">
        <v>22</v>
      </c>
      <c r="DG188" s="6" t="s">
        <v>222</v>
      </c>
      <c r="DH188" s="6" t="s">
        <v>22</v>
      </c>
      <c r="DI188" s="6">
        <v>14</v>
      </c>
      <c r="DJ188" s="6">
        <v>20</v>
      </c>
      <c r="DK188" s="6">
        <v>20</v>
      </c>
      <c r="DL188" s="6">
        <v>1</v>
      </c>
      <c r="DM188" s="6">
        <v>1</v>
      </c>
      <c r="DN188" s="6">
        <v>1</v>
      </c>
      <c r="DO188" s="6">
        <v>1</v>
      </c>
      <c r="DP188" s="6">
        <v>1</v>
      </c>
      <c r="DQ188" s="6">
        <v>1</v>
      </c>
      <c r="DR188" s="6">
        <v>1</v>
      </c>
      <c r="DS188" s="6">
        <v>1</v>
      </c>
      <c r="DT188" s="6">
        <v>1</v>
      </c>
      <c r="DU188" s="6">
        <v>1</v>
      </c>
      <c r="DV188" s="6">
        <v>1</v>
      </c>
      <c r="DW188" s="6">
        <v>1</v>
      </c>
      <c r="DX188" s="6">
        <v>1</v>
      </c>
      <c r="DY188" s="6">
        <v>0</v>
      </c>
      <c r="DZ188" s="6">
        <v>0</v>
      </c>
      <c r="EA188" s="6">
        <v>0</v>
      </c>
      <c r="EB188" s="6">
        <v>1</v>
      </c>
      <c r="EC188" s="6">
        <v>1</v>
      </c>
      <c r="ED188" s="6">
        <v>0</v>
      </c>
      <c r="EE188" s="6">
        <v>0</v>
      </c>
      <c r="EF188" s="6">
        <v>0</v>
      </c>
      <c r="EG188" s="6">
        <v>1</v>
      </c>
      <c r="EH188" s="6">
        <v>0</v>
      </c>
      <c r="EI188" s="6">
        <v>0</v>
      </c>
      <c r="EJ188" s="6" t="s">
        <v>222</v>
      </c>
      <c r="EK188" s="6" t="s">
        <v>222</v>
      </c>
      <c r="EL188" s="6" t="s">
        <v>22</v>
      </c>
      <c r="EM188" s="6" t="s">
        <v>22</v>
      </c>
      <c r="EN188" s="6" t="s">
        <v>22</v>
      </c>
      <c r="EO188" s="6" t="s">
        <v>22</v>
      </c>
      <c r="EP188" s="6" t="s">
        <v>22</v>
      </c>
      <c r="EQ188" s="6" t="s">
        <v>22</v>
      </c>
      <c r="ER188" s="6" t="s">
        <v>22</v>
      </c>
      <c r="ES188" s="6" t="s">
        <v>22</v>
      </c>
      <c r="ET188" s="6" t="s">
        <v>22</v>
      </c>
      <c r="EU188" s="6" t="s">
        <v>22</v>
      </c>
      <c r="EV188" s="6" t="s">
        <v>22</v>
      </c>
      <c r="EW188" s="6" t="s">
        <v>22</v>
      </c>
      <c r="EX188" s="6" t="s">
        <v>22</v>
      </c>
      <c r="EY188" s="6" t="s">
        <v>22</v>
      </c>
      <c r="EZ188" s="6" t="s">
        <v>22</v>
      </c>
      <c r="FA188" s="6" t="s">
        <v>22</v>
      </c>
      <c r="FB188" s="6" t="s">
        <v>22</v>
      </c>
      <c r="FC188" s="6" t="s">
        <v>22</v>
      </c>
      <c r="FD188" s="6" t="s">
        <v>223</v>
      </c>
      <c r="FE188" s="6" t="s">
        <v>246</v>
      </c>
      <c r="FF188" s="6">
        <v>150</v>
      </c>
      <c r="FG188" s="6">
        <v>7.65</v>
      </c>
      <c r="FH188" s="6" t="s">
        <v>256</v>
      </c>
      <c r="FI188" s="6" t="s">
        <v>22</v>
      </c>
      <c r="FJ188" s="6" t="s">
        <v>821</v>
      </c>
      <c r="FK188" s="6">
        <v>1</v>
      </c>
      <c r="FL188" s="6">
        <v>1</v>
      </c>
      <c r="FM188" s="6">
        <v>0</v>
      </c>
      <c r="FN188" s="6">
        <v>1</v>
      </c>
      <c r="FO188" s="6">
        <v>0</v>
      </c>
      <c r="FP188" s="6">
        <v>0</v>
      </c>
      <c r="FQ188" s="6" t="s">
        <v>1048</v>
      </c>
      <c r="FR188" s="6">
        <v>0</v>
      </c>
      <c r="FS188" s="6">
        <v>5</v>
      </c>
      <c r="FT188" s="6">
        <v>0</v>
      </c>
      <c r="FU188" s="6">
        <v>0</v>
      </c>
      <c r="FV188" s="6" t="s">
        <v>223</v>
      </c>
      <c r="FW188" s="6" t="s">
        <v>223</v>
      </c>
      <c r="FX188" s="6" t="s">
        <v>258</v>
      </c>
      <c r="FY188" s="6" t="s">
        <v>22</v>
      </c>
      <c r="FZ188" s="6" t="s">
        <v>22</v>
      </c>
      <c r="GA188" s="6" t="s">
        <v>22</v>
      </c>
      <c r="GB188" s="6" t="s">
        <v>22</v>
      </c>
      <c r="GC188" s="6" t="s">
        <v>224</v>
      </c>
      <c r="GD188" s="6" t="s">
        <v>259</v>
      </c>
      <c r="GE188" s="6" t="s">
        <v>22</v>
      </c>
      <c r="GF188" s="6" t="s">
        <v>22</v>
      </c>
      <c r="GG188" s="6" t="s">
        <v>387</v>
      </c>
      <c r="GH188" s="6" t="s">
        <v>3752</v>
      </c>
      <c r="GI188" s="6" t="s">
        <v>3753</v>
      </c>
      <c r="GJ188" s="6" t="s">
        <v>3754</v>
      </c>
      <c r="GK188" s="6" t="s">
        <v>374</v>
      </c>
      <c r="GL188" s="6" t="s">
        <v>3755</v>
      </c>
      <c r="GM188" s="6" t="s">
        <v>223</v>
      </c>
      <c r="GN188" s="6" t="s">
        <v>1021</v>
      </c>
      <c r="GO188" s="6" t="s">
        <v>22</v>
      </c>
      <c r="GP188" s="6" t="s">
        <v>228</v>
      </c>
      <c r="GQ188" s="6">
        <v>0</v>
      </c>
      <c r="GR188" s="6">
        <v>0</v>
      </c>
      <c r="GS188" s="6">
        <v>1</v>
      </c>
      <c r="GT188" s="6">
        <v>0</v>
      </c>
      <c r="GU188" s="6">
        <v>0</v>
      </c>
      <c r="GV188" s="6">
        <v>0</v>
      </c>
      <c r="GW188" s="6">
        <v>0</v>
      </c>
      <c r="GX188" s="103" t="s">
        <v>270</v>
      </c>
    </row>
    <row r="189" spans="1:206">
      <c r="A189" s="102" t="s">
        <v>207</v>
      </c>
      <c r="B189" s="6">
        <v>188</v>
      </c>
      <c r="C189" s="6" t="s">
        <v>1097</v>
      </c>
      <c r="D189" s="6" t="s">
        <v>3597</v>
      </c>
      <c r="E189" s="100">
        <v>44580</v>
      </c>
      <c r="F189" s="6" t="s">
        <v>3892</v>
      </c>
      <c r="G189" s="6">
        <v>1</v>
      </c>
      <c r="H189" s="6">
        <v>12</v>
      </c>
      <c r="I189" s="6">
        <v>0</v>
      </c>
      <c r="J189" s="6" t="s">
        <v>999</v>
      </c>
      <c r="K189" s="6" t="s">
        <v>264</v>
      </c>
      <c r="L189" s="6" t="s">
        <v>396</v>
      </c>
      <c r="M189" s="6" t="s">
        <v>1023</v>
      </c>
      <c r="N189" s="6" t="s">
        <v>1107</v>
      </c>
      <c r="O189" s="7">
        <v>42</v>
      </c>
      <c r="P189" s="6">
        <v>45.43</v>
      </c>
      <c r="Q189" s="6">
        <f t="shared" si="4"/>
        <v>42.75716666666667</v>
      </c>
      <c r="R189" s="6" t="s">
        <v>22</v>
      </c>
      <c r="S189" s="6" t="s">
        <v>1108</v>
      </c>
      <c r="T189" s="6">
        <v>9</v>
      </c>
      <c r="U189" s="6">
        <v>8.5500000000000007</v>
      </c>
      <c r="V189" s="6">
        <f t="shared" si="5"/>
        <v>9.1425000000000001</v>
      </c>
      <c r="W189" s="6" t="s">
        <v>41</v>
      </c>
      <c r="X189" s="6">
        <v>45</v>
      </c>
      <c r="Y189" s="6">
        <v>2</v>
      </c>
      <c r="Z189" s="101">
        <v>0.29166666666666669</v>
      </c>
      <c r="AA189" s="101">
        <v>0.47152777777777777</v>
      </c>
      <c r="AB189" s="101">
        <v>0.75</v>
      </c>
      <c r="AC189" s="101">
        <f>(Tableau2[[#This Row],[heure_enq]]-Tableau2[[#This Row],[h_debut]])</f>
        <v>0.17986111111111108</v>
      </c>
      <c r="AD189" s="101">
        <f>Tableau2[[#This Row],[h_fin]]-Tableau2[[#This Row],[h_debut]]</f>
        <v>0.45833333333333331</v>
      </c>
      <c r="AE189" s="101">
        <v>0.39583333333333331</v>
      </c>
      <c r="AF189" s="101">
        <v>0.58333333333333337</v>
      </c>
      <c r="AG189" s="6" t="s">
        <v>22</v>
      </c>
      <c r="AH189" s="6" t="s">
        <v>242</v>
      </c>
      <c r="AI189" s="6">
        <v>0</v>
      </c>
      <c r="AJ189" s="6" t="s">
        <v>402</v>
      </c>
      <c r="AK189" s="6" t="s">
        <v>403</v>
      </c>
      <c r="AL189" s="6" t="s">
        <v>419</v>
      </c>
      <c r="AM189" s="6">
        <v>0</v>
      </c>
      <c r="AN189" s="6">
        <v>0</v>
      </c>
      <c r="AO189" s="6">
        <v>1</v>
      </c>
      <c r="AP189" s="6">
        <v>0</v>
      </c>
      <c r="AQ189" s="6" t="s">
        <v>235</v>
      </c>
      <c r="AR189" s="6" t="s">
        <v>22</v>
      </c>
      <c r="AS189" s="6" t="s">
        <v>22</v>
      </c>
      <c r="AT189" s="6">
        <v>1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1</v>
      </c>
      <c r="BE189" s="6">
        <v>1</v>
      </c>
      <c r="BF189" s="6">
        <v>1</v>
      </c>
      <c r="BG189" s="6">
        <v>1</v>
      </c>
      <c r="BH189" s="6">
        <v>1</v>
      </c>
      <c r="BI189" s="6">
        <v>1</v>
      </c>
      <c r="BJ189" s="6" t="s">
        <v>745</v>
      </c>
      <c r="BK189" s="6">
        <v>0</v>
      </c>
      <c r="BL189" s="6">
        <v>1</v>
      </c>
      <c r="BM189" s="6">
        <v>1</v>
      </c>
      <c r="BN189" s="6">
        <v>0</v>
      </c>
      <c r="BO189" s="6" t="s">
        <v>3623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 t="s">
        <v>3719</v>
      </c>
      <c r="BX189" s="6">
        <v>0</v>
      </c>
      <c r="BY189" s="6">
        <v>0</v>
      </c>
      <c r="BZ189" s="6">
        <v>0</v>
      </c>
      <c r="CA189" s="6">
        <v>1</v>
      </c>
      <c r="CB189" s="6">
        <v>1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 t="s">
        <v>756</v>
      </c>
      <c r="DB189" s="6" t="s">
        <v>218</v>
      </c>
      <c r="DC189" s="6">
        <v>68</v>
      </c>
      <c r="DD189" s="6">
        <v>68</v>
      </c>
      <c r="DE189" s="6" t="s">
        <v>244</v>
      </c>
      <c r="DF189" s="6" t="s">
        <v>22</v>
      </c>
      <c r="DG189" s="6" t="s">
        <v>223</v>
      </c>
      <c r="DH189" s="6" t="s">
        <v>1109</v>
      </c>
      <c r="DI189" s="6">
        <v>60</v>
      </c>
      <c r="DJ189" s="6" t="s">
        <v>708</v>
      </c>
      <c r="DK189" s="6">
        <v>20</v>
      </c>
      <c r="DL189" s="6">
        <v>1</v>
      </c>
      <c r="DM189" s="6">
        <v>1</v>
      </c>
      <c r="DN189" s="6">
        <v>1</v>
      </c>
      <c r="DO189" s="6">
        <v>1</v>
      </c>
      <c r="DP189" s="6">
        <v>1</v>
      </c>
      <c r="DQ189" s="6">
        <v>1</v>
      </c>
      <c r="DR189" s="6">
        <v>1</v>
      </c>
      <c r="DS189" s="6">
        <v>1</v>
      </c>
      <c r="DT189" s="6">
        <v>1</v>
      </c>
      <c r="DU189" s="6">
        <v>1</v>
      </c>
      <c r="DV189" s="6">
        <v>1</v>
      </c>
      <c r="DW189" s="6">
        <v>1</v>
      </c>
      <c r="DX189" s="6">
        <v>1</v>
      </c>
      <c r="DY189" s="6">
        <v>0</v>
      </c>
      <c r="DZ189" s="6">
        <v>0</v>
      </c>
      <c r="EA189" s="6">
        <v>0</v>
      </c>
      <c r="EB189" s="6">
        <v>1</v>
      </c>
      <c r="EC189" s="6">
        <v>1</v>
      </c>
      <c r="ED189" s="6">
        <v>0</v>
      </c>
      <c r="EE189" s="6">
        <v>0</v>
      </c>
      <c r="EF189" s="6">
        <v>0</v>
      </c>
      <c r="EG189" s="6">
        <v>1</v>
      </c>
      <c r="EH189" s="6">
        <v>0</v>
      </c>
      <c r="EI189" s="6">
        <v>0</v>
      </c>
      <c r="EJ189" s="6" t="s">
        <v>223</v>
      </c>
      <c r="EK189" s="6" t="s">
        <v>222</v>
      </c>
      <c r="EL189" s="6" t="s">
        <v>22</v>
      </c>
      <c r="EM189" s="6" t="s">
        <v>22</v>
      </c>
      <c r="EN189" s="6" t="s">
        <v>22</v>
      </c>
      <c r="EO189" s="6" t="s">
        <v>22</v>
      </c>
      <c r="EP189" s="6" t="s">
        <v>22</v>
      </c>
      <c r="EQ189" s="6" t="s">
        <v>22</v>
      </c>
      <c r="ER189" s="6" t="s">
        <v>22</v>
      </c>
      <c r="ES189" s="6" t="s">
        <v>22</v>
      </c>
      <c r="ET189" s="6" t="s">
        <v>22</v>
      </c>
      <c r="EU189" s="6" t="s">
        <v>22</v>
      </c>
      <c r="EV189" s="6" t="s">
        <v>22</v>
      </c>
      <c r="EW189" s="6" t="s">
        <v>22</v>
      </c>
      <c r="EX189" s="6" t="s">
        <v>22</v>
      </c>
      <c r="EY189" s="6" t="s">
        <v>22</v>
      </c>
      <c r="EZ189" s="6" t="s">
        <v>22</v>
      </c>
      <c r="FA189" s="6" t="s">
        <v>22</v>
      </c>
      <c r="FB189" s="6" t="s">
        <v>22</v>
      </c>
      <c r="FC189" s="6" t="s">
        <v>22</v>
      </c>
      <c r="FD189" s="6" t="s">
        <v>223</v>
      </c>
      <c r="FE189" s="6" t="s">
        <v>246</v>
      </c>
      <c r="FF189" s="6">
        <v>200</v>
      </c>
      <c r="FG189" s="6">
        <v>7.2</v>
      </c>
      <c r="FH189" s="6" t="s">
        <v>256</v>
      </c>
      <c r="FI189" s="6" t="s">
        <v>22</v>
      </c>
      <c r="FJ189" s="6" t="s">
        <v>214</v>
      </c>
      <c r="FK189" s="6">
        <v>1</v>
      </c>
      <c r="FL189" s="6">
        <v>1</v>
      </c>
      <c r="FM189" s="6">
        <v>1</v>
      </c>
      <c r="FN189" s="6">
        <v>0</v>
      </c>
      <c r="FO189" s="6">
        <v>0</v>
      </c>
      <c r="FP189" s="6">
        <v>0</v>
      </c>
      <c r="FQ189" s="6" t="s">
        <v>1048</v>
      </c>
      <c r="FR189" s="6">
        <v>0</v>
      </c>
      <c r="FS189" s="6">
        <v>5</v>
      </c>
      <c r="FT189" s="6">
        <v>0</v>
      </c>
      <c r="FU189" s="6">
        <v>0</v>
      </c>
      <c r="FV189" s="6" t="s">
        <v>223</v>
      </c>
      <c r="FW189" s="6" t="s">
        <v>223</v>
      </c>
      <c r="FX189" s="6" t="s">
        <v>269</v>
      </c>
      <c r="FY189" s="6" t="s">
        <v>22</v>
      </c>
      <c r="FZ189" s="6" t="s">
        <v>22</v>
      </c>
      <c r="GA189" s="6" t="s">
        <v>22</v>
      </c>
      <c r="GB189" s="6" t="s">
        <v>22</v>
      </c>
      <c r="GC189" s="6" t="s">
        <v>224</v>
      </c>
      <c r="GD189" s="6" t="s">
        <v>259</v>
      </c>
      <c r="GE189" s="6" t="s">
        <v>22</v>
      </c>
      <c r="GF189" s="6" t="s">
        <v>22</v>
      </c>
      <c r="GG189" s="6" t="s">
        <v>260</v>
      </c>
      <c r="GH189" s="6" t="s">
        <v>235</v>
      </c>
      <c r="GI189" s="6" t="s">
        <v>3756</v>
      </c>
      <c r="GJ189" s="6" t="s">
        <v>3757</v>
      </c>
      <c r="GK189" s="6" t="s">
        <v>486</v>
      </c>
      <c r="GL189" s="6" t="s">
        <v>1110</v>
      </c>
      <c r="GM189" s="6" t="s">
        <v>222</v>
      </c>
      <c r="GN189" s="6" t="s">
        <v>22</v>
      </c>
      <c r="GO189" s="6" t="s">
        <v>22</v>
      </c>
      <c r="GP189" s="6" t="s">
        <v>228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1</v>
      </c>
      <c r="GX189" s="103" t="s">
        <v>2152</v>
      </c>
    </row>
    <row r="190" spans="1:206">
      <c r="A190" s="102" t="s">
        <v>207</v>
      </c>
      <c r="B190" s="6">
        <v>189</v>
      </c>
      <c r="C190" s="6" t="s">
        <v>1111</v>
      </c>
      <c r="D190" s="6" t="s">
        <v>3548</v>
      </c>
      <c r="E190" s="100">
        <v>44583</v>
      </c>
      <c r="F190" s="6" t="s">
        <v>3892</v>
      </c>
      <c r="G190" s="6">
        <v>0</v>
      </c>
      <c r="H190" s="6">
        <v>8</v>
      </c>
      <c r="I190" s="6">
        <v>0</v>
      </c>
      <c r="J190" s="6" t="s">
        <v>999</v>
      </c>
      <c r="K190" s="6" t="s">
        <v>264</v>
      </c>
      <c r="L190" s="6" t="s">
        <v>396</v>
      </c>
      <c r="M190" s="6" t="s">
        <v>1023</v>
      </c>
      <c r="N190" s="6" t="s">
        <v>1112</v>
      </c>
      <c r="O190" s="7">
        <v>42</v>
      </c>
      <c r="P190" s="6">
        <v>41.5</v>
      </c>
      <c r="Q190" s="6">
        <f t="shared" si="4"/>
        <v>42.69166666666667</v>
      </c>
      <c r="R190" s="6" t="s">
        <v>22</v>
      </c>
      <c r="S190" s="6" t="s">
        <v>1113</v>
      </c>
      <c r="T190" s="6">
        <v>9</v>
      </c>
      <c r="U190" s="6">
        <v>19.21</v>
      </c>
      <c r="V190" s="6">
        <f t="shared" si="5"/>
        <v>9.3201666666666672</v>
      </c>
      <c r="W190" s="6" t="s">
        <v>40</v>
      </c>
      <c r="X190" s="6" t="s">
        <v>22</v>
      </c>
      <c r="Y190" s="6">
        <v>1</v>
      </c>
      <c r="Z190" s="101">
        <v>0.39166666666666666</v>
      </c>
      <c r="AA190" s="101">
        <v>0.40625</v>
      </c>
      <c r="AB190" s="101">
        <v>0.54166666666666663</v>
      </c>
      <c r="AC190" s="101">
        <f>(Tableau2[[#This Row],[heure_enq]]-Tableau2[[#This Row],[h_debut]])</f>
        <v>1.4583333333333337E-2</v>
      </c>
      <c r="AD190" s="101">
        <f>Tableau2[[#This Row],[h_fin]]-Tableau2[[#This Row],[h_debut]]</f>
        <v>0.14999999999999997</v>
      </c>
      <c r="AE190" s="101">
        <v>0.33333333333333331</v>
      </c>
      <c r="AF190" s="101">
        <v>0.625</v>
      </c>
      <c r="AG190" s="6" t="s">
        <v>22</v>
      </c>
      <c r="AH190" s="6" t="s">
        <v>234</v>
      </c>
      <c r="AI190" s="6">
        <v>0</v>
      </c>
      <c r="AJ190" s="6" t="s">
        <v>840</v>
      </c>
      <c r="AK190" s="6" t="s">
        <v>841</v>
      </c>
      <c r="AL190" s="6" t="s">
        <v>419</v>
      </c>
      <c r="AM190" s="6">
        <v>0</v>
      </c>
      <c r="AN190" s="6">
        <v>1</v>
      </c>
      <c r="AO190" s="6">
        <v>0</v>
      </c>
      <c r="AP190" s="6">
        <v>0</v>
      </c>
      <c r="AQ190" s="6" t="s">
        <v>1007</v>
      </c>
      <c r="AR190" s="6" t="s">
        <v>745</v>
      </c>
      <c r="AS190" s="6" t="s">
        <v>1055</v>
      </c>
      <c r="AT190" s="6">
        <v>1</v>
      </c>
      <c r="AU190" s="6">
        <v>1</v>
      </c>
      <c r="AV190" s="6">
        <v>1</v>
      </c>
      <c r="AW190" s="6">
        <v>1</v>
      </c>
      <c r="AX190" s="6">
        <v>1</v>
      </c>
      <c r="AY190" s="6">
        <v>1</v>
      </c>
      <c r="AZ190" s="6">
        <v>1</v>
      </c>
      <c r="BA190" s="6">
        <v>1</v>
      </c>
      <c r="BB190" s="6">
        <v>1</v>
      </c>
      <c r="BC190" s="6">
        <v>1</v>
      </c>
      <c r="BD190" s="6">
        <v>1</v>
      </c>
      <c r="BE190" s="6">
        <v>1</v>
      </c>
      <c r="BF190" s="6">
        <v>1</v>
      </c>
      <c r="BG190" s="6">
        <v>1</v>
      </c>
      <c r="BH190" s="6">
        <v>1</v>
      </c>
      <c r="BI190" s="6">
        <v>1</v>
      </c>
      <c r="BJ190" s="6" t="s">
        <v>1114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 t="s">
        <v>22</v>
      </c>
      <c r="BX190" s="6">
        <v>0</v>
      </c>
      <c r="BY190" s="6">
        <v>1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 t="s">
        <v>22</v>
      </c>
      <c r="DB190" s="6" t="s">
        <v>218</v>
      </c>
      <c r="DC190" s="6">
        <v>41</v>
      </c>
      <c r="DD190" s="6">
        <v>41</v>
      </c>
      <c r="DE190" s="6" t="s">
        <v>220</v>
      </c>
      <c r="DF190" s="6" t="s">
        <v>1115</v>
      </c>
      <c r="DG190" s="6" t="s">
        <v>222</v>
      </c>
      <c r="DH190" s="6" t="s">
        <v>22</v>
      </c>
      <c r="DI190" s="6">
        <v>10</v>
      </c>
      <c r="DJ190" s="6" t="s">
        <v>708</v>
      </c>
      <c r="DK190" s="6">
        <v>50</v>
      </c>
      <c r="DL190" s="6">
        <v>1</v>
      </c>
      <c r="DM190" s="6">
        <v>1</v>
      </c>
      <c r="DN190" s="6">
        <v>1</v>
      </c>
      <c r="DO190" s="6">
        <v>1</v>
      </c>
      <c r="DP190" s="6">
        <v>1</v>
      </c>
      <c r="DQ190" s="6">
        <v>1</v>
      </c>
      <c r="DR190" s="6">
        <v>1</v>
      </c>
      <c r="DS190" s="6">
        <v>1</v>
      </c>
      <c r="DT190" s="6">
        <v>1</v>
      </c>
      <c r="DU190" s="6">
        <v>1</v>
      </c>
      <c r="DV190" s="6">
        <v>1</v>
      </c>
      <c r="DW190" s="6">
        <v>1</v>
      </c>
      <c r="DX190" s="6">
        <v>0</v>
      </c>
      <c r="DY190" s="6">
        <v>0</v>
      </c>
      <c r="DZ190" s="6">
        <v>1</v>
      </c>
      <c r="EA190" s="6">
        <v>0</v>
      </c>
      <c r="EB190" s="6">
        <v>1</v>
      </c>
      <c r="EC190" s="6">
        <v>1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 t="s">
        <v>222</v>
      </c>
      <c r="EK190" s="6" t="s">
        <v>222</v>
      </c>
      <c r="EL190" s="6" t="s">
        <v>22</v>
      </c>
      <c r="EM190" s="6" t="s">
        <v>22</v>
      </c>
      <c r="EN190" s="6" t="s">
        <v>22</v>
      </c>
      <c r="EO190" s="6" t="s">
        <v>22</v>
      </c>
      <c r="EP190" s="6" t="s">
        <v>22</v>
      </c>
      <c r="EQ190" s="6" t="s">
        <v>22</v>
      </c>
      <c r="ER190" s="6" t="s">
        <v>22</v>
      </c>
      <c r="ES190" s="6" t="s">
        <v>22</v>
      </c>
      <c r="ET190" s="6" t="s">
        <v>22</v>
      </c>
      <c r="EU190" s="6" t="s">
        <v>22</v>
      </c>
      <c r="EV190" s="6" t="s">
        <v>22</v>
      </c>
      <c r="EW190" s="6" t="s">
        <v>22</v>
      </c>
      <c r="EX190" s="6" t="s">
        <v>22</v>
      </c>
      <c r="EY190" s="6" t="s">
        <v>22</v>
      </c>
      <c r="EZ190" s="6" t="s">
        <v>22</v>
      </c>
      <c r="FA190" s="6" t="s">
        <v>22</v>
      </c>
      <c r="FB190" s="6" t="s">
        <v>22</v>
      </c>
      <c r="FC190" s="6" t="s">
        <v>22</v>
      </c>
      <c r="FD190" s="6" t="s">
        <v>223</v>
      </c>
      <c r="FE190" s="6" t="s">
        <v>255</v>
      </c>
      <c r="FF190" s="6">
        <v>60</v>
      </c>
      <c r="FG190" s="6">
        <v>5</v>
      </c>
      <c r="FH190" s="6" t="s">
        <v>247</v>
      </c>
      <c r="FI190" s="6" t="s">
        <v>840</v>
      </c>
      <c r="FJ190" s="6" t="s">
        <v>22</v>
      </c>
      <c r="FK190" s="6">
        <v>1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6" t="s">
        <v>223</v>
      </c>
      <c r="FR190" s="6">
        <v>0</v>
      </c>
      <c r="FS190" s="6">
        <v>0</v>
      </c>
      <c r="FT190" s="6">
        <v>2</v>
      </c>
      <c r="FU190" s="6">
        <v>0</v>
      </c>
      <c r="FV190" s="6" t="s">
        <v>223</v>
      </c>
      <c r="FW190" s="6" t="s">
        <v>223</v>
      </c>
      <c r="FX190" s="6" t="s">
        <v>258</v>
      </c>
      <c r="FY190" s="6" t="s">
        <v>22</v>
      </c>
      <c r="FZ190" s="6" t="s">
        <v>22</v>
      </c>
      <c r="GA190" s="6" t="s">
        <v>22</v>
      </c>
      <c r="GB190" s="6" t="s">
        <v>22</v>
      </c>
      <c r="GC190" s="6" t="s">
        <v>225</v>
      </c>
      <c r="GD190" s="6" t="s">
        <v>373</v>
      </c>
      <c r="GE190" s="6" t="s">
        <v>22</v>
      </c>
      <c r="GF190" s="6" t="s">
        <v>22</v>
      </c>
      <c r="GG190" s="6" t="s">
        <v>260</v>
      </c>
      <c r="GH190" s="6" t="s">
        <v>235</v>
      </c>
      <c r="GI190" s="6" t="s">
        <v>3758</v>
      </c>
      <c r="GJ190" s="6" t="s">
        <v>3759</v>
      </c>
      <c r="GK190" s="6" t="s">
        <v>3760</v>
      </c>
      <c r="GL190" s="6" t="s">
        <v>3761</v>
      </c>
      <c r="GM190" s="6" t="s">
        <v>223</v>
      </c>
      <c r="GN190" s="6" t="s">
        <v>719</v>
      </c>
      <c r="GO190" s="6" t="s">
        <v>22</v>
      </c>
      <c r="GP190" s="6" t="s">
        <v>228</v>
      </c>
      <c r="GQ190" s="6">
        <v>1</v>
      </c>
      <c r="GR190" s="6">
        <v>0</v>
      </c>
      <c r="GS190" s="6">
        <v>0</v>
      </c>
      <c r="GT190" s="6">
        <v>0</v>
      </c>
      <c r="GU190" s="6">
        <v>1</v>
      </c>
      <c r="GV190" s="6">
        <v>0</v>
      </c>
      <c r="GW190" s="6">
        <v>0</v>
      </c>
      <c r="GX190" s="103" t="s">
        <v>270</v>
      </c>
    </row>
    <row r="191" spans="1:206">
      <c r="A191" s="102" t="s">
        <v>207</v>
      </c>
      <c r="B191" s="6">
        <v>190</v>
      </c>
      <c r="C191" s="6" t="s">
        <v>1111</v>
      </c>
      <c r="D191" s="6" t="s">
        <v>3576</v>
      </c>
      <c r="E191" s="100">
        <v>44583</v>
      </c>
      <c r="F191" s="6" t="s">
        <v>3892</v>
      </c>
      <c r="G191" s="6">
        <v>0</v>
      </c>
      <c r="H191" s="6">
        <v>12</v>
      </c>
      <c r="I191" s="6">
        <v>0</v>
      </c>
      <c r="J191" s="6" t="s">
        <v>999</v>
      </c>
      <c r="K191" s="6" t="s">
        <v>264</v>
      </c>
      <c r="L191" s="6" t="s">
        <v>396</v>
      </c>
      <c r="M191" s="6" t="s">
        <v>1023</v>
      </c>
      <c r="N191" s="6" t="s">
        <v>1116</v>
      </c>
      <c r="O191" s="7">
        <v>42</v>
      </c>
      <c r="P191" s="6">
        <v>45.41</v>
      </c>
      <c r="Q191" s="6">
        <f t="shared" si="4"/>
        <v>42.756833333333333</v>
      </c>
      <c r="R191" s="6" t="s">
        <v>22</v>
      </c>
      <c r="S191" s="6" t="s">
        <v>1117</v>
      </c>
      <c r="T191" s="6">
        <v>9</v>
      </c>
      <c r="U191" s="6">
        <v>20.21</v>
      </c>
      <c r="V191" s="6">
        <f t="shared" si="5"/>
        <v>9.3368333333333329</v>
      </c>
      <c r="W191" s="6" t="s">
        <v>39</v>
      </c>
      <c r="X191" s="6" t="s">
        <v>22</v>
      </c>
      <c r="Y191" s="6">
        <v>1</v>
      </c>
      <c r="Z191" s="101">
        <v>0.41666666666666669</v>
      </c>
      <c r="AA191" s="101">
        <v>0.46736111111111112</v>
      </c>
      <c r="AB191" s="101">
        <v>0.47916666666666669</v>
      </c>
      <c r="AC191" s="101">
        <f>(Tableau2[[#This Row],[heure_enq]]-Tableau2[[#This Row],[h_debut]])</f>
        <v>5.0694444444444431E-2</v>
      </c>
      <c r="AD191" s="101">
        <f>Tableau2[[#This Row],[h_fin]]-Tableau2[[#This Row],[h_debut]]</f>
        <v>6.25E-2</v>
      </c>
      <c r="AE191" s="101">
        <v>0.33333333333333331</v>
      </c>
      <c r="AF191" s="101">
        <v>0.625</v>
      </c>
      <c r="AG191" s="6" t="s">
        <v>22</v>
      </c>
      <c r="AH191" s="6" t="s">
        <v>234</v>
      </c>
      <c r="AI191" s="6">
        <v>0</v>
      </c>
      <c r="AJ191" s="6" t="s">
        <v>896</v>
      </c>
      <c r="AK191" s="6" t="s">
        <v>897</v>
      </c>
      <c r="AL191" s="6" t="s">
        <v>419</v>
      </c>
      <c r="AM191" s="6">
        <v>1</v>
      </c>
      <c r="AN191" s="6">
        <v>1</v>
      </c>
      <c r="AO191" s="6">
        <v>1</v>
      </c>
      <c r="AP191" s="6">
        <v>0</v>
      </c>
      <c r="AQ191" s="6" t="s">
        <v>1060</v>
      </c>
      <c r="AR191" s="6" t="s">
        <v>1007</v>
      </c>
      <c r="AS191" s="6" t="s">
        <v>745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1</v>
      </c>
      <c r="BG191" s="6">
        <v>1</v>
      </c>
      <c r="BH191" s="6">
        <v>1</v>
      </c>
      <c r="BI191" s="6">
        <v>0</v>
      </c>
      <c r="BJ191" s="6" t="s">
        <v>1019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1</v>
      </c>
      <c r="BU191" s="6">
        <v>0</v>
      </c>
      <c r="BV191" s="6" t="s">
        <v>2126</v>
      </c>
      <c r="BW191" s="6" t="s">
        <v>692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1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 t="s">
        <v>1118</v>
      </c>
      <c r="DB191" s="6" t="s">
        <v>218</v>
      </c>
      <c r="DC191" s="6">
        <v>38</v>
      </c>
      <c r="DD191" s="6">
        <v>38</v>
      </c>
      <c r="DE191" s="6" t="s">
        <v>220</v>
      </c>
      <c r="DF191" s="6" t="s">
        <v>1119</v>
      </c>
      <c r="DG191" s="6" t="s">
        <v>222</v>
      </c>
      <c r="DH191" s="6" t="s">
        <v>22</v>
      </c>
      <c r="DI191" s="6">
        <v>5</v>
      </c>
      <c r="DJ191" s="6" t="s">
        <v>708</v>
      </c>
      <c r="DK191" s="6" t="s">
        <v>407</v>
      </c>
      <c r="DL191" s="6">
        <v>1</v>
      </c>
      <c r="DM191" s="6">
        <v>1</v>
      </c>
      <c r="DN191" s="6">
        <v>1</v>
      </c>
      <c r="DO191" s="6">
        <v>1</v>
      </c>
      <c r="DP191" s="6">
        <v>1</v>
      </c>
      <c r="DQ191" s="6">
        <v>1</v>
      </c>
      <c r="DR191" s="6">
        <v>1</v>
      </c>
      <c r="DS191" s="6">
        <v>1</v>
      </c>
      <c r="DT191" s="6">
        <v>1</v>
      </c>
      <c r="DU191" s="6">
        <v>1</v>
      </c>
      <c r="DV191" s="6">
        <v>1</v>
      </c>
      <c r="DW191" s="6">
        <v>1</v>
      </c>
      <c r="DX191" s="6">
        <v>1</v>
      </c>
      <c r="DY191" s="6">
        <v>0</v>
      </c>
      <c r="DZ191" s="6">
        <v>0</v>
      </c>
      <c r="EA191" s="6">
        <v>0</v>
      </c>
      <c r="EB191" s="6">
        <v>0</v>
      </c>
      <c r="EC191" s="6">
        <v>0</v>
      </c>
      <c r="ED191" s="6">
        <v>0</v>
      </c>
      <c r="EE191" s="6">
        <v>0</v>
      </c>
      <c r="EF191" s="6">
        <v>0</v>
      </c>
      <c r="EG191" s="6">
        <v>0</v>
      </c>
      <c r="EH191" s="6">
        <v>0</v>
      </c>
      <c r="EI191" s="6">
        <v>1</v>
      </c>
      <c r="EJ191" s="6" t="s">
        <v>223</v>
      </c>
      <c r="EK191" s="6" t="s">
        <v>222</v>
      </c>
      <c r="EL191" s="6" t="s">
        <v>22</v>
      </c>
      <c r="EM191" s="6" t="s">
        <v>22</v>
      </c>
      <c r="EN191" s="6" t="s">
        <v>22</v>
      </c>
      <c r="EO191" s="6" t="s">
        <v>22</v>
      </c>
      <c r="EP191" s="6" t="s">
        <v>22</v>
      </c>
      <c r="EQ191" s="6" t="s">
        <v>22</v>
      </c>
      <c r="ER191" s="6" t="s">
        <v>22</v>
      </c>
      <c r="ES191" s="6" t="s">
        <v>22</v>
      </c>
      <c r="ET191" s="6" t="s">
        <v>22</v>
      </c>
      <c r="EU191" s="6" t="s">
        <v>22</v>
      </c>
      <c r="EV191" s="6" t="s">
        <v>22</v>
      </c>
      <c r="EW191" s="6" t="s">
        <v>22</v>
      </c>
      <c r="EX191" s="6" t="s">
        <v>22</v>
      </c>
      <c r="EY191" s="6" t="s">
        <v>22</v>
      </c>
      <c r="EZ191" s="6" t="s">
        <v>22</v>
      </c>
      <c r="FA191" s="6" t="s">
        <v>22</v>
      </c>
      <c r="FB191" s="6" t="s">
        <v>22</v>
      </c>
      <c r="FC191" s="6" t="s">
        <v>22</v>
      </c>
      <c r="FD191" s="6" t="s">
        <v>223</v>
      </c>
      <c r="FE191" s="6" t="s">
        <v>1120</v>
      </c>
      <c r="FF191" s="6">
        <v>0</v>
      </c>
      <c r="FG191" s="6">
        <v>4.2</v>
      </c>
      <c r="FH191" s="6" t="s">
        <v>247</v>
      </c>
      <c r="FI191" s="6" t="s">
        <v>896</v>
      </c>
      <c r="FJ191" s="6" t="s">
        <v>22</v>
      </c>
      <c r="FK191" s="6">
        <v>0</v>
      </c>
      <c r="FL191" s="6">
        <v>0</v>
      </c>
      <c r="FM191" s="6">
        <v>0</v>
      </c>
      <c r="FN191" s="6">
        <v>0</v>
      </c>
      <c r="FO191" s="6">
        <v>0</v>
      </c>
      <c r="FP191" s="6">
        <v>0</v>
      </c>
      <c r="FQ191" s="6" t="s">
        <v>1048</v>
      </c>
      <c r="FR191" s="6">
        <v>5</v>
      </c>
      <c r="FS191" s="6">
        <v>0</v>
      </c>
      <c r="FT191" s="6">
        <v>0</v>
      </c>
      <c r="FU191" s="6">
        <v>0</v>
      </c>
      <c r="FV191" s="6" t="s">
        <v>223</v>
      </c>
      <c r="FW191" s="6" t="s">
        <v>223</v>
      </c>
      <c r="FX191" s="6" t="s">
        <v>258</v>
      </c>
      <c r="FY191" s="6" t="s">
        <v>22</v>
      </c>
      <c r="FZ191" s="6" t="s">
        <v>22</v>
      </c>
      <c r="GA191" s="6" t="s">
        <v>22</v>
      </c>
      <c r="GB191" s="6" t="s">
        <v>22</v>
      </c>
      <c r="GC191" s="6" t="s">
        <v>269</v>
      </c>
      <c r="GD191" s="6" t="s">
        <v>259</v>
      </c>
      <c r="GE191" s="6" t="s">
        <v>22</v>
      </c>
      <c r="GF191" s="6" t="s">
        <v>22</v>
      </c>
      <c r="GG191" s="6" t="s">
        <v>387</v>
      </c>
      <c r="GH191" s="6" t="s">
        <v>235</v>
      </c>
      <c r="GI191" s="6" t="s">
        <v>1011</v>
      </c>
      <c r="GJ191" s="6" t="s">
        <v>22</v>
      </c>
      <c r="GK191" s="6" t="s">
        <v>3762</v>
      </c>
      <c r="GL191" s="6" t="s">
        <v>3763</v>
      </c>
      <c r="GM191" s="6" t="s">
        <v>223</v>
      </c>
      <c r="GN191" s="6" t="s">
        <v>719</v>
      </c>
      <c r="GO191" s="6" t="s">
        <v>22</v>
      </c>
      <c r="GP191" s="6" t="s">
        <v>228</v>
      </c>
      <c r="GQ191" s="6">
        <v>1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103" t="s">
        <v>2153</v>
      </c>
    </row>
    <row r="192" spans="1:206">
      <c r="A192" s="102" t="s">
        <v>207</v>
      </c>
      <c r="B192" s="6">
        <v>191</v>
      </c>
      <c r="C192" s="6" t="s">
        <v>1121</v>
      </c>
      <c r="D192" s="6" t="s">
        <v>3549</v>
      </c>
      <c r="E192" s="100">
        <v>44589</v>
      </c>
      <c r="F192" s="6" t="s">
        <v>3892</v>
      </c>
      <c r="G192" s="6">
        <v>1</v>
      </c>
      <c r="H192" s="6">
        <v>10</v>
      </c>
      <c r="I192" s="6">
        <v>1</v>
      </c>
      <c r="J192" s="6" t="s">
        <v>294</v>
      </c>
      <c r="K192" s="6" t="s">
        <v>999</v>
      </c>
      <c r="L192" s="6" t="s">
        <v>396</v>
      </c>
      <c r="M192" s="6" t="s">
        <v>1041</v>
      </c>
      <c r="N192" s="6" t="s">
        <v>1122</v>
      </c>
      <c r="O192" s="7">
        <v>42</v>
      </c>
      <c r="P192" s="6">
        <v>42.49</v>
      </c>
      <c r="Q192" s="6">
        <f t="shared" si="4"/>
        <v>42.708166666666664</v>
      </c>
      <c r="R192" s="6" t="s">
        <v>22</v>
      </c>
      <c r="S192" s="6" t="s">
        <v>1123</v>
      </c>
      <c r="T192" s="6">
        <v>9</v>
      </c>
      <c r="U192" s="6">
        <v>17.149999999999999</v>
      </c>
      <c r="V192" s="6">
        <f t="shared" si="5"/>
        <v>9.2858333333333327</v>
      </c>
      <c r="W192" s="6" t="s">
        <v>41</v>
      </c>
      <c r="X192" s="6">
        <v>40</v>
      </c>
      <c r="Y192" s="6">
        <v>1</v>
      </c>
      <c r="Z192" s="101">
        <v>0.29166666666666669</v>
      </c>
      <c r="AA192" s="101">
        <v>0.36805555555555558</v>
      </c>
      <c r="AB192" s="101">
        <v>0.47916666666666669</v>
      </c>
      <c r="AC192" s="101">
        <f>(Tableau2[[#This Row],[heure_enq]]-Tableau2[[#This Row],[h_debut]])</f>
        <v>7.6388888888888895E-2</v>
      </c>
      <c r="AD192" s="101">
        <f>Tableau2[[#This Row],[h_fin]]-Tableau2[[#This Row],[h_debut]]</f>
        <v>0.1875</v>
      </c>
      <c r="AE192" s="101">
        <v>0.35416666666666669</v>
      </c>
      <c r="AF192" s="101">
        <v>0.625</v>
      </c>
      <c r="AG192" s="6" t="s">
        <v>22</v>
      </c>
      <c r="AH192" s="6" t="s">
        <v>242</v>
      </c>
      <c r="AI192" s="6">
        <v>0</v>
      </c>
      <c r="AJ192" s="6" t="s">
        <v>297</v>
      </c>
      <c r="AK192" s="6" t="s">
        <v>298</v>
      </c>
      <c r="AL192" s="6" t="s">
        <v>419</v>
      </c>
      <c r="AM192" s="6">
        <v>0</v>
      </c>
      <c r="AN192" s="6">
        <v>1</v>
      </c>
      <c r="AO192" s="6">
        <v>1</v>
      </c>
      <c r="AP192" s="6">
        <v>0</v>
      </c>
      <c r="AQ192" s="6" t="s">
        <v>745</v>
      </c>
      <c r="AR192" s="6" t="s">
        <v>1046</v>
      </c>
      <c r="AS192" s="6" t="s">
        <v>1038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1</v>
      </c>
      <c r="BG192" s="6">
        <v>1</v>
      </c>
      <c r="BH192" s="6">
        <v>1</v>
      </c>
      <c r="BI192" s="6">
        <v>1</v>
      </c>
      <c r="BJ192" s="6" t="s">
        <v>235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1</v>
      </c>
      <c r="BT192" s="6">
        <v>0</v>
      </c>
      <c r="BU192" s="6" t="s">
        <v>3616</v>
      </c>
      <c r="BV192" s="6">
        <v>0</v>
      </c>
      <c r="BW192" s="6" t="s">
        <v>692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0</v>
      </c>
      <c r="CF192" s="6">
        <v>0</v>
      </c>
      <c r="CG192" s="6">
        <v>1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S192" s="6">
        <v>0</v>
      </c>
      <c r="CT192" s="6">
        <v>0</v>
      </c>
      <c r="CU192" s="6">
        <v>0</v>
      </c>
      <c r="CV192" s="6">
        <v>0</v>
      </c>
      <c r="CW192" s="6">
        <v>0</v>
      </c>
      <c r="CX192" s="6">
        <v>0</v>
      </c>
      <c r="CY192" s="6">
        <v>0</v>
      </c>
      <c r="CZ192" s="6">
        <v>0</v>
      </c>
      <c r="DA192" s="6" t="s">
        <v>22</v>
      </c>
      <c r="DB192" s="6" t="s">
        <v>218</v>
      </c>
      <c r="DC192" s="6">
        <v>49</v>
      </c>
      <c r="DD192" s="6">
        <v>49</v>
      </c>
      <c r="DE192" s="6" t="s">
        <v>220</v>
      </c>
      <c r="DF192" s="6" t="s">
        <v>1124</v>
      </c>
      <c r="DG192" s="6" t="s">
        <v>222</v>
      </c>
      <c r="DH192" s="6" t="s">
        <v>22</v>
      </c>
      <c r="DI192" s="6">
        <v>5</v>
      </c>
      <c r="DJ192" s="6" t="s">
        <v>708</v>
      </c>
      <c r="DK192" s="6">
        <v>24</v>
      </c>
      <c r="DL192" s="6">
        <v>1</v>
      </c>
      <c r="DM192" s="6">
        <v>1</v>
      </c>
      <c r="DN192" s="6">
        <v>1</v>
      </c>
      <c r="DO192" s="6">
        <v>1</v>
      </c>
      <c r="DP192" s="6">
        <v>1</v>
      </c>
      <c r="DQ192" s="6">
        <v>1</v>
      </c>
      <c r="DR192" s="6">
        <v>1</v>
      </c>
      <c r="DS192" s="6">
        <v>1</v>
      </c>
      <c r="DT192" s="6">
        <v>1</v>
      </c>
      <c r="DU192" s="6">
        <v>1</v>
      </c>
      <c r="DV192" s="6">
        <v>1</v>
      </c>
      <c r="DW192" s="6">
        <v>1</v>
      </c>
      <c r="DX192" s="6">
        <v>1</v>
      </c>
      <c r="DY192" s="6">
        <v>0</v>
      </c>
      <c r="DZ192" s="6">
        <v>0</v>
      </c>
      <c r="EA192" s="6">
        <v>0</v>
      </c>
      <c r="EB192" s="6">
        <v>1</v>
      </c>
      <c r="EC192" s="6">
        <v>1</v>
      </c>
      <c r="ED192" s="6">
        <v>0</v>
      </c>
      <c r="EE192" s="6">
        <v>0</v>
      </c>
      <c r="EF192" s="6">
        <v>0</v>
      </c>
      <c r="EG192" s="6">
        <v>0</v>
      </c>
      <c r="EH192" s="6">
        <v>0</v>
      </c>
      <c r="EI192" s="6">
        <v>0</v>
      </c>
      <c r="EJ192" s="6" t="s">
        <v>222</v>
      </c>
      <c r="EK192" s="6" t="s">
        <v>222</v>
      </c>
      <c r="EL192" s="6" t="s">
        <v>22</v>
      </c>
      <c r="EM192" s="6" t="s">
        <v>22</v>
      </c>
      <c r="EN192" s="6" t="s">
        <v>22</v>
      </c>
      <c r="EO192" s="6" t="s">
        <v>22</v>
      </c>
      <c r="EP192" s="6" t="s">
        <v>22</v>
      </c>
      <c r="EQ192" s="6" t="s">
        <v>22</v>
      </c>
      <c r="ER192" s="6" t="s">
        <v>22</v>
      </c>
      <c r="ES192" s="6" t="s">
        <v>22</v>
      </c>
      <c r="ET192" s="6" t="s">
        <v>22</v>
      </c>
      <c r="EU192" s="6" t="s">
        <v>22</v>
      </c>
      <c r="EV192" s="6" t="s">
        <v>22</v>
      </c>
      <c r="EW192" s="6" t="s">
        <v>22</v>
      </c>
      <c r="EX192" s="6" t="s">
        <v>22</v>
      </c>
      <c r="EY192" s="6" t="s">
        <v>22</v>
      </c>
      <c r="EZ192" s="6" t="s">
        <v>22</v>
      </c>
      <c r="FA192" s="6" t="s">
        <v>22</v>
      </c>
      <c r="FB192" s="6" t="s">
        <v>22</v>
      </c>
      <c r="FC192" s="6" t="s">
        <v>22</v>
      </c>
      <c r="FD192" s="6" t="s">
        <v>223</v>
      </c>
      <c r="FE192" s="6" t="s">
        <v>246</v>
      </c>
      <c r="FF192" s="6">
        <v>115</v>
      </c>
      <c r="FG192" s="6">
        <v>6.5</v>
      </c>
      <c r="FH192" s="6" t="s">
        <v>256</v>
      </c>
      <c r="FI192" s="6" t="s">
        <v>22</v>
      </c>
      <c r="FJ192" s="6" t="s">
        <v>214</v>
      </c>
      <c r="FK192" s="6">
        <v>1</v>
      </c>
      <c r="FL192" s="6">
        <v>1</v>
      </c>
      <c r="FM192" s="6">
        <v>0</v>
      </c>
      <c r="FN192" s="6">
        <v>0</v>
      </c>
      <c r="FO192" s="6">
        <v>0</v>
      </c>
      <c r="FP192" s="6">
        <v>0</v>
      </c>
      <c r="FQ192" s="6" t="s">
        <v>1048</v>
      </c>
      <c r="FR192" s="6">
        <v>0</v>
      </c>
      <c r="FS192" s="6">
        <v>5</v>
      </c>
      <c r="FT192" s="6">
        <v>2</v>
      </c>
      <c r="FU192" s="6">
        <v>0</v>
      </c>
      <c r="FV192" s="6" t="s">
        <v>223</v>
      </c>
      <c r="FW192" s="6" t="s">
        <v>223</v>
      </c>
      <c r="FX192" s="6" t="s">
        <v>258</v>
      </c>
      <c r="FY192" s="6" t="s">
        <v>22</v>
      </c>
      <c r="FZ192" s="6" t="s">
        <v>22</v>
      </c>
      <c r="GA192" s="6" t="s">
        <v>22</v>
      </c>
      <c r="GB192" s="6" t="s">
        <v>22</v>
      </c>
      <c r="GC192" s="6" t="s">
        <v>258</v>
      </c>
      <c r="GD192" s="6" t="s">
        <v>842</v>
      </c>
      <c r="GE192" s="6" t="s">
        <v>22</v>
      </c>
      <c r="GF192" s="6" t="s">
        <v>22</v>
      </c>
      <c r="GG192" s="6" t="s">
        <v>300</v>
      </c>
      <c r="GH192" s="6" t="s">
        <v>1125</v>
      </c>
      <c r="GI192" s="6" t="s">
        <v>3764</v>
      </c>
      <c r="GJ192" s="6" t="s">
        <v>3765</v>
      </c>
      <c r="GK192" s="6" t="s">
        <v>3766</v>
      </c>
      <c r="GL192" s="6" t="s">
        <v>3767</v>
      </c>
      <c r="GM192" s="6" t="s">
        <v>222</v>
      </c>
      <c r="GN192" s="6" t="s">
        <v>22</v>
      </c>
      <c r="GO192" s="6" t="s">
        <v>22</v>
      </c>
      <c r="GP192" s="6" t="s">
        <v>226</v>
      </c>
      <c r="GQ192" s="6">
        <v>0</v>
      </c>
      <c r="GR192" s="6">
        <v>0</v>
      </c>
      <c r="GS192" s="6">
        <v>0</v>
      </c>
      <c r="GT192" s="6">
        <v>0</v>
      </c>
      <c r="GU192" s="6">
        <v>1</v>
      </c>
      <c r="GV192" s="6">
        <v>0</v>
      </c>
      <c r="GW192" s="6">
        <v>0</v>
      </c>
      <c r="GX192" s="103" t="s">
        <v>270</v>
      </c>
    </row>
    <row r="193" spans="1:206">
      <c r="A193" s="102" t="s">
        <v>207</v>
      </c>
      <c r="B193" s="6">
        <v>192</v>
      </c>
      <c r="C193" s="6" t="s">
        <v>1121</v>
      </c>
      <c r="D193" s="6" t="s">
        <v>3577</v>
      </c>
      <c r="E193" s="100">
        <v>44589</v>
      </c>
      <c r="F193" s="6" t="s">
        <v>3892</v>
      </c>
      <c r="G193" s="6">
        <v>1</v>
      </c>
      <c r="H193" s="6">
        <v>10</v>
      </c>
      <c r="I193" s="6">
        <v>1</v>
      </c>
      <c r="J193" s="6" t="s">
        <v>294</v>
      </c>
      <c r="K193" s="6" t="s">
        <v>999</v>
      </c>
      <c r="L193" s="6" t="s">
        <v>396</v>
      </c>
      <c r="M193" s="6" t="s">
        <v>1041</v>
      </c>
      <c r="N193" s="6" t="s">
        <v>1126</v>
      </c>
      <c r="O193" s="7">
        <v>42</v>
      </c>
      <c r="P193" s="6">
        <v>46.09</v>
      </c>
      <c r="Q193" s="6">
        <f t="shared" si="4"/>
        <v>42.768166666666666</v>
      </c>
      <c r="R193" s="6" t="s">
        <v>22</v>
      </c>
      <c r="S193" s="6" t="s">
        <v>1127</v>
      </c>
      <c r="T193" s="6">
        <v>9</v>
      </c>
      <c r="U193" s="6">
        <v>11.1</v>
      </c>
      <c r="V193" s="6">
        <f t="shared" si="5"/>
        <v>9.1850000000000005</v>
      </c>
      <c r="W193" s="6" t="s">
        <v>41</v>
      </c>
      <c r="X193" s="6">
        <v>50</v>
      </c>
      <c r="Y193" s="6">
        <v>4</v>
      </c>
      <c r="Z193" s="101">
        <v>0.35416666666666669</v>
      </c>
      <c r="AA193" s="101">
        <v>0.39583333333333331</v>
      </c>
      <c r="AB193" s="101">
        <v>0.47916666666666669</v>
      </c>
      <c r="AC193" s="101">
        <f>(Tableau2[[#This Row],[heure_enq]]-Tableau2[[#This Row],[h_debut]])</f>
        <v>4.166666666666663E-2</v>
      </c>
      <c r="AD193" s="101">
        <f>Tableau2[[#This Row],[h_fin]]-Tableau2[[#This Row],[h_debut]]</f>
        <v>0.125</v>
      </c>
      <c r="AE193" s="101">
        <v>0.35416666666666669</v>
      </c>
      <c r="AF193" s="101">
        <v>0.625</v>
      </c>
      <c r="AG193" s="6" t="s">
        <v>22</v>
      </c>
      <c r="AH193" s="6" t="s">
        <v>242</v>
      </c>
      <c r="AI193" s="6">
        <v>0</v>
      </c>
      <c r="AJ193" s="6" t="s">
        <v>402</v>
      </c>
      <c r="AK193" s="6" t="s">
        <v>403</v>
      </c>
      <c r="AL193" s="6" t="s">
        <v>419</v>
      </c>
      <c r="AM193" s="6">
        <v>0</v>
      </c>
      <c r="AN193" s="6">
        <v>0</v>
      </c>
      <c r="AO193" s="6">
        <v>1</v>
      </c>
      <c r="AP193" s="6">
        <v>0</v>
      </c>
      <c r="AQ193" s="6" t="s">
        <v>756</v>
      </c>
      <c r="AR193" s="6" t="s">
        <v>438</v>
      </c>
      <c r="AS193" s="6" t="s">
        <v>235</v>
      </c>
      <c r="AT193" s="6">
        <v>1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1</v>
      </c>
      <c r="BG193" s="6">
        <v>1</v>
      </c>
      <c r="BH193" s="6">
        <v>0</v>
      </c>
      <c r="BI193" s="6">
        <v>0</v>
      </c>
      <c r="BJ193" s="6" t="s">
        <v>756</v>
      </c>
      <c r="BK193" s="6">
        <v>0</v>
      </c>
      <c r="BL193" s="6">
        <v>1</v>
      </c>
      <c r="BM193" s="6">
        <v>0</v>
      </c>
      <c r="BN193" s="6">
        <v>0</v>
      </c>
      <c r="BO193" s="6" t="s">
        <v>3613</v>
      </c>
      <c r="BP193" s="6">
        <v>1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 t="s">
        <v>2146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1</v>
      </c>
      <c r="CE193" s="6">
        <v>0</v>
      </c>
      <c r="CF193" s="6">
        <v>0</v>
      </c>
      <c r="CG193" s="6">
        <v>2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 t="s">
        <v>22</v>
      </c>
      <c r="DB193" s="6" t="s">
        <v>218</v>
      </c>
      <c r="DC193" s="6">
        <v>71</v>
      </c>
      <c r="DD193" s="6">
        <v>71</v>
      </c>
      <c r="DE193" s="6" t="s">
        <v>244</v>
      </c>
      <c r="DF193" s="6" t="s">
        <v>22</v>
      </c>
      <c r="DG193" s="6" t="s">
        <v>222</v>
      </c>
      <c r="DH193" s="6" t="s">
        <v>22</v>
      </c>
      <c r="DI193" s="6">
        <v>10</v>
      </c>
      <c r="DJ193" s="6" t="s">
        <v>708</v>
      </c>
      <c r="DK193" s="6">
        <v>30</v>
      </c>
      <c r="DL193" s="6">
        <v>1</v>
      </c>
      <c r="DM193" s="6">
        <v>1</v>
      </c>
      <c r="DN193" s="6">
        <v>1</v>
      </c>
      <c r="DO193" s="6">
        <v>1</v>
      </c>
      <c r="DP193" s="6">
        <v>1</v>
      </c>
      <c r="DQ193" s="6">
        <v>1</v>
      </c>
      <c r="DR193" s="6">
        <v>1</v>
      </c>
      <c r="DS193" s="6">
        <v>1</v>
      </c>
      <c r="DT193" s="6">
        <v>1</v>
      </c>
      <c r="DU193" s="6">
        <v>1</v>
      </c>
      <c r="DV193" s="6">
        <v>1</v>
      </c>
      <c r="DW193" s="6">
        <v>1</v>
      </c>
      <c r="DX193" s="6">
        <v>1</v>
      </c>
      <c r="DY193" s="6">
        <v>0</v>
      </c>
      <c r="DZ193" s="6">
        <v>0</v>
      </c>
      <c r="EA193" s="6">
        <v>0</v>
      </c>
      <c r="EB193" s="6">
        <v>0</v>
      </c>
      <c r="EC193" s="6">
        <v>1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 t="s">
        <v>222</v>
      </c>
      <c r="EK193" s="6" t="s">
        <v>222</v>
      </c>
      <c r="EL193" s="6" t="s">
        <v>22</v>
      </c>
      <c r="EM193" s="6" t="s">
        <v>22</v>
      </c>
      <c r="EN193" s="6" t="s">
        <v>22</v>
      </c>
      <c r="EO193" s="6" t="s">
        <v>22</v>
      </c>
      <c r="EP193" s="6" t="s">
        <v>22</v>
      </c>
      <c r="EQ193" s="6" t="s">
        <v>22</v>
      </c>
      <c r="ER193" s="6" t="s">
        <v>22</v>
      </c>
      <c r="ES193" s="6" t="s">
        <v>22</v>
      </c>
      <c r="ET193" s="6" t="s">
        <v>22</v>
      </c>
      <c r="EU193" s="6" t="s">
        <v>22</v>
      </c>
      <c r="EV193" s="6" t="s">
        <v>22</v>
      </c>
      <c r="EW193" s="6" t="s">
        <v>22</v>
      </c>
      <c r="EX193" s="6" t="s">
        <v>22</v>
      </c>
      <c r="EY193" s="6" t="s">
        <v>22</v>
      </c>
      <c r="EZ193" s="6" t="s">
        <v>22</v>
      </c>
      <c r="FA193" s="6" t="s">
        <v>22</v>
      </c>
      <c r="FB193" s="6" t="s">
        <v>22</v>
      </c>
      <c r="FC193" s="6" t="s">
        <v>22</v>
      </c>
      <c r="FD193" s="6" t="s">
        <v>223</v>
      </c>
      <c r="FE193" s="6" t="s">
        <v>246</v>
      </c>
      <c r="FF193" s="6">
        <v>150</v>
      </c>
      <c r="FG193" s="6">
        <v>7.8</v>
      </c>
      <c r="FH193" s="6" t="s">
        <v>256</v>
      </c>
      <c r="FI193" s="6" t="s">
        <v>22</v>
      </c>
      <c r="FJ193" s="6" t="s">
        <v>214</v>
      </c>
      <c r="FK193" s="6">
        <v>1</v>
      </c>
      <c r="FL193" s="6">
        <v>1</v>
      </c>
      <c r="FM193" s="6">
        <v>0</v>
      </c>
      <c r="FN193" s="6">
        <v>0</v>
      </c>
      <c r="FO193" s="6">
        <v>0</v>
      </c>
      <c r="FP193" s="6">
        <v>0</v>
      </c>
      <c r="FQ193" s="6" t="s">
        <v>1048</v>
      </c>
      <c r="FR193" s="6">
        <v>0</v>
      </c>
      <c r="FS193" s="6">
        <v>5</v>
      </c>
      <c r="FT193" s="6">
        <v>0</v>
      </c>
      <c r="FU193" s="6">
        <v>0</v>
      </c>
      <c r="FV193" s="6" t="s">
        <v>222</v>
      </c>
      <c r="FW193" s="6" t="s">
        <v>223</v>
      </c>
      <c r="FX193" s="6" t="s">
        <v>225</v>
      </c>
      <c r="FY193" s="6" t="s">
        <v>22</v>
      </c>
      <c r="FZ193" s="6" t="s">
        <v>22</v>
      </c>
      <c r="GA193" s="6" t="s">
        <v>22</v>
      </c>
      <c r="GB193" s="6" t="s">
        <v>22</v>
      </c>
      <c r="GC193" s="6" t="s">
        <v>224</v>
      </c>
      <c r="GD193" s="6" t="s">
        <v>226</v>
      </c>
      <c r="GE193" s="6" t="s">
        <v>22</v>
      </c>
      <c r="GF193" s="6" t="s">
        <v>22</v>
      </c>
      <c r="GG193" s="6" t="s">
        <v>260</v>
      </c>
      <c r="GH193" s="6" t="s">
        <v>235</v>
      </c>
      <c r="GI193" s="6" t="s">
        <v>3768</v>
      </c>
      <c r="GJ193" s="6" t="s">
        <v>22</v>
      </c>
      <c r="GK193" s="6" t="s">
        <v>3769</v>
      </c>
      <c r="GL193" s="6" t="s">
        <v>3770</v>
      </c>
      <c r="GM193" s="6" t="s">
        <v>222</v>
      </c>
      <c r="GN193" s="6" t="s">
        <v>22</v>
      </c>
      <c r="GO193" s="6" t="s">
        <v>22</v>
      </c>
      <c r="GP193" s="6" t="s">
        <v>228</v>
      </c>
      <c r="GQ193" s="6">
        <v>0</v>
      </c>
      <c r="GR193" s="6">
        <v>0</v>
      </c>
      <c r="GS193" s="6">
        <v>0</v>
      </c>
      <c r="GT193" s="6">
        <v>0</v>
      </c>
      <c r="GU193" s="6">
        <v>1</v>
      </c>
      <c r="GV193" s="6">
        <v>1</v>
      </c>
      <c r="GW193" s="6">
        <v>0</v>
      </c>
      <c r="GX193" s="103" t="s">
        <v>270</v>
      </c>
    </row>
    <row r="194" spans="1:206">
      <c r="A194" s="102" t="s">
        <v>207</v>
      </c>
      <c r="B194" s="6">
        <v>193</v>
      </c>
      <c r="C194" s="6" t="s">
        <v>1128</v>
      </c>
      <c r="D194" s="6" t="s">
        <v>3550</v>
      </c>
      <c r="E194" s="100">
        <v>44590</v>
      </c>
      <c r="F194" s="6" t="s">
        <v>3892</v>
      </c>
      <c r="G194" s="6">
        <v>0</v>
      </c>
      <c r="H194" s="6">
        <v>11</v>
      </c>
      <c r="I194" s="6">
        <v>0</v>
      </c>
      <c r="J194" s="6" t="s">
        <v>999</v>
      </c>
      <c r="K194" s="6" t="s">
        <v>1013</v>
      </c>
      <c r="L194" s="6" t="s">
        <v>396</v>
      </c>
      <c r="M194" s="6" t="s">
        <v>1041</v>
      </c>
      <c r="N194" s="6" t="s">
        <v>1129</v>
      </c>
      <c r="O194" s="7">
        <v>42</v>
      </c>
      <c r="P194" s="6">
        <v>42.45</v>
      </c>
      <c r="Q194" s="6">
        <f t="shared" ref="Q194:Q230" si="6">O194+P194/60</f>
        <v>42.707500000000003</v>
      </c>
      <c r="R194" s="6" t="s">
        <v>22</v>
      </c>
      <c r="S194" s="6" t="s">
        <v>1130</v>
      </c>
      <c r="T194" s="6">
        <v>9</v>
      </c>
      <c r="U194" s="6">
        <v>27.17</v>
      </c>
      <c r="V194" s="6">
        <f t="shared" ref="V194:V204" si="7">T194+U194/60</f>
        <v>9.4528333333333325</v>
      </c>
      <c r="W194" s="6" t="s">
        <v>39</v>
      </c>
      <c r="X194" s="6" t="s">
        <v>22</v>
      </c>
      <c r="Y194" s="6">
        <v>1</v>
      </c>
      <c r="Z194" s="101">
        <v>0.33333333333333331</v>
      </c>
      <c r="AA194" s="101">
        <v>0.3743055555555555</v>
      </c>
      <c r="AB194" s="101">
        <v>0.5</v>
      </c>
      <c r="AC194" s="101">
        <f>(Tableau2[[#This Row],[heure_enq]]-Tableau2[[#This Row],[h_debut]])</f>
        <v>4.0972222222222188E-2</v>
      </c>
      <c r="AD194" s="101">
        <f>Tableau2[[#This Row],[h_fin]]-Tableau2[[#This Row],[h_debut]]</f>
        <v>0.16666666666666669</v>
      </c>
      <c r="AE194" s="101">
        <v>0.33333333333333331</v>
      </c>
      <c r="AF194" s="101">
        <v>0.625</v>
      </c>
      <c r="AG194" s="6" t="s">
        <v>22</v>
      </c>
      <c r="AH194" s="6" t="s">
        <v>234</v>
      </c>
      <c r="AI194" s="6">
        <v>0</v>
      </c>
      <c r="AJ194" s="6" t="s">
        <v>402</v>
      </c>
      <c r="AK194" s="6" t="s">
        <v>1131</v>
      </c>
      <c r="AL194" s="6" t="s">
        <v>419</v>
      </c>
      <c r="AM194" s="6">
        <v>1</v>
      </c>
      <c r="AN194" s="6">
        <v>0</v>
      </c>
      <c r="AO194" s="6">
        <v>0</v>
      </c>
      <c r="AP194" s="6">
        <v>0</v>
      </c>
      <c r="AQ194" s="6" t="s">
        <v>405</v>
      </c>
      <c r="AR194" s="6" t="s">
        <v>1034</v>
      </c>
      <c r="AS194" s="6" t="s">
        <v>1033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1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 t="s">
        <v>235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1</v>
      </c>
      <c r="BU194" s="6">
        <v>0</v>
      </c>
      <c r="BV194" s="6" t="s">
        <v>2126</v>
      </c>
      <c r="BW194" s="6" t="s">
        <v>392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>
        <v>1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 t="s">
        <v>22</v>
      </c>
      <c r="DB194" s="6" t="s">
        <v>218</v>
      </c>
      <c r="DC194" s="6">
        <v>74</v>
      </c>
      <c r="DD194" s="6">
        <v>74</v>
      </c>
      <c r="DE194" s="6" t="s">
        <v>244</v>
      </c>
      <c r="DF194" s="6" t="s">
        <v>22</v>
      </c>
      <c r="DG194" s="6" t="s">
        <v>222</v>
      </c>
      <c r="DH194" s="6" t="s">
        <v>22</v>
      </c>
      <c r="DI194" s="6">
        <v>20</v>
      </c>
      <c r="DJ194" s="6" t="s">
        <v>708</v>
      </c>
      <c r="DK194" s="6" t="s">
        <v>407</v>
      </c>
      <c r="DL194" s="6">
        <v>1</v>
      </c>
      <c r="DM194" s="6">
        <v>1</v>
      </c>
      <c r="DN194" s="6">
        <v>1</v>
      </c>
      <c r="DO194" s="6">
        <v>1</v>
      </c>
      <c r="DP194" s="6">
        <v>1</v>
      </c>
      <c r="DQ194" s="6">
        <v>1</v>
      </c>
      <c r="DR194" s="6">
        <v>1</v>
      </c>
      <c r="DS194" s="6">
        <v>1</v>
      </c>
      <c r="DT194" s="6">
        <v>1</v>
      </c>
      <c r="DU194" s="6">
        <v>1</v>
      </c>
      <c r="DV194" s="6">
        <v>1</v>
      </c>
      <c r="DW194" s="6">
        <v>1</v>
      </c>
      <c r="DX194" s="6">
        <v>1</v>
      </c>
      <c r="DY194" s="6">
        <v>0</v>
      </c>
      <c r="DZ194" s="6">
        <v>0</v>
      </c>
      <c r="EA194" s="6">
        <v>0</v>
      </c>
      <c r="EB194" s="6">
        <v>1</v>
      </c>
      <c r="EC194" s="6">
        <v>1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 t="s">
        <v>223</v>
      </c>
      <c r="EK194" s="6" t="s">
        <v>222</v>
      </c>
      <c r="EL194" s="6" t="s">
        <v>22</v>
      </c>
      <c r="EM194" s="6" t="s">
        <v>22</v>
      </c>
      <c r="EN194" s="6" t="s">
        <v>22</v>
      </c>
      <c r="EO194" s="6" t="s">
        <v>22</v>
      </c>
      <c r="EP194" s="6" t="s">
        <v>22</v>
      </c>
      <c r="EQ194" s="6" t="s">
        <v>22</v>
      </c>
      <c r="ER194" s="6" t="s">
        <v>22</v>
      </c>
      <c r="ES194" s="6" t="s">
        <v>22</v>
      </c>
      <c r="ET194" s="6" t="s">
        <v>22</v>
      </c>
      <c r="EU194" s="6" t="s">
        <v>22</v>
      </c>
      <c r="EV194" s="6" t="s">
        <v>22</v>
      </c>
      <c r="EW194" s="6" t="s">
        <v>22</v>
      </c>
      <c r="EX194" s="6" t="s">
        <v>22</v>
      </c>
      <c r="EY194" s="6" t="s">
        <v>22</v>
      </c>
      <c r="EZ194" s="6" t="s">
        <v>22</v>
      </c>
      <c r="FA194" s="6" t="s">
        <v>22</v>
      </c>
      <c r="FB194" s="6" t="s">
        <v>22</v>
      </c>
      <c r="FC194" s="6" t="s">
        <v>22</v>
      </c>
      <c r="FD194" s="6" t="s">
        <v>222</v>
      </c>
      <c r="FE194" s="6" t="s">
        <v>22</v>
      </c>
      <c r="FF194" s="6" t="s">
        <v>22</v>
      </c>
      <c r="FG194" s="6" t="s">
        <v>22</v>
      </c>
      <c r="FH194" s="6" t="s">
        <v>22</v>
      </c>
      <c r="FI194" s="6" t="s">
        <v>22</v>
      </c>
      <c r="FJ194" s="6" t="s">
        <v>22</v>
      </c>
      <c r="FK194" s="6">
        <v>0</v>
      </c>
      <c r="FL194" s="6">
        <v>0</v>
      </c>
      <c r="FM194" s="6">
        <v>0</v>
      </c>
      <c r="FN194" s="6">
        <v>0</v>
      </c>
      <c r="FO194" s="6">
        <v>0</v>
      </c>
      <c r="FP194" s="6">
        <v>0</v>
      </c>
      <c r="FQ194" s="6" t="s">
        <v>22</v>
      </c>
      <c r="FR194" s="6">
        <v>2</v>
      </c>
      <c r="FS194" s="6">
        <v>0</v>
      </c>
      <c r="FT194" s="6">
        <v>0</v>
      </c>
      <c r="FU194" s="6">
        <v>0</v>
      </c>
      <c r="FV194" s="6" t="s">
        <v>223</v>
      </c>
      <c r="FW194" s="6" t="s">
        <v>223</v>
      </c>
      <c r="FX194" s="6" t="s">
        <v>269</v>
      </c>
      <c r="FY194" s="6" t="s">
        <v>22</v>
      </c>
      <c r="FZ194" s="6" t="s">
        <v>22</v>
      </c>
      <c r="GA194" s="6" t="s">
        <v>22</v>
      </c>
      <c r="GB194" s="6" t="s">
        <v>22</v>
      </c>
      <c r="GC194" s="6" t="s">
        <v>269</v>
      </c>
      <c r="GD194" s="6" t="s">
        <v>373</v>
      </c>
      <c r="GE194" s="6" t="s">
        <v>22</v>
      </c>
      <c r="GF194" s="6" t="s">
        <v>22</v>
      </c>
      <c r="GG194" s="6" t="s">
        <v>260</v>
      </c>
      <c r="GH194" s="6" t="s">
        <v>235</v>
      </c>
      <c r="GI194" s="6" t="s">
        <v>3771</v>
      </c>
      <c r="GJ194" s="6" t="s">
        <v>3772</v>
      </c>
      <c r="GK194" s="6" t="s">
        <v>3773</v>
      </c>
      <c r="GL194" s="6" t="s">
        <v>3774</v>
      </c>
      <c r="GM194" s="6" t="s">
        <v>222</v>
      </c>
      <c r="GN194" s="6" t="s">
        <v>22</v>
      </c>
      <c r="GO194" s="6" t="s">
        <v>22</v>
      </c>
      <c r="GP194" s="6" t="s">
        <v>228</v>
      </c>
      <c r="GQ194" s="6">
        <v>1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103" t="s">
        <v>270</v>
      </c>
    </row>
    <row r="195" spans="1:206" ht="14.4" customHeight="1">
      <c r="A195" s="102" t="s">
        <v>207</v>
      </c>
      <c r="B195" s="6">
        <v>194</v>
      </c>
      <c r="C195" s="6" t="s">
        <v>1128</v>
      </c>
      <c r="D195" s="6" t="s">
        <v>3578</v>
      </c>
      <c r="E195" s="100">
        <v>44590</v>
      </c>
      <c r="F195" s="6" t="s">
        <v>3892</v>
      </c>
      <c r="G195" s="6">
        <v>0</v>
      </c>
      <c r="H195" s="6">
        <v>11</v>
      </c>
      <c r="I195" s="6">
        <v>0</v>
      </c>
      <c r="J195" s="6" t="s">
        <v>999</v>
      </c>
      <c r="K195" s="6" t="s">
        <v>1013</v>
      </c>
      <c r="L195" s="6" t="s">
        <v>396</v>
      </c>
      <c r="M195" s="6" t="s">
        <v>1041</v>
      </c>
      <c r="N195" s="6" t="s">
        <v>1132</v>
      </c>
      <c r="O195" s="7">
        <v>42</v>
      </c>
      <c r="P195" s="6">
        <v>46.26</v>
      </c>
      <c r="Q195" s="6">
        <f t="shared" si="6"/>
        <v>42.771000000000001</v>
      </c>
      <c r="R195" s="6" t="s">
        <v>22</v>
      </c>
      <c r="S195" s="6" t="s">
        <v>1133</v>
      </c>
      <c r="T195" s="6">
        <v>9</v>
      </c>
      <c r="U195" s="6">
        <v>28.37</v>
      </c>
      <c r="V195" s="6">
        <f t="shared" si="7"/>
        <v>9.4728333333333339</v>
      </c>
      <c r="W195" s="6" t="s">
        <v>39</v>
      </c>
      <c r="X195" s="6" t="s">
        <v>22</v>
      </c>
      <c r="Y195" s="6">
        <v>2</v>
      </c>
      <c r="Z195" s="101">
        <v>0.39583333333333331</v>
      </c>
      <c r="AA195" s="101">
        <v>0.42708333333333331</v>
      </c>
      <c r="AB195" s="101">
        <v>0.47916666666666669</v>
      </c>
      <c r="AC195" s="101">
        <f>(Tableau2[[#This Row],[heure_enq]]-Tableau2[[#This Row],[h_debut]])</f>
        <v>3.125E-2</v>
      </c>
      <c r="AD195" s="101">
        <f>Tableau2[[#This Row],[h_fin]]-Tableau2[[#This Row],[h_debut]]</f>
        <v>8.333333333333337E-2</v>
      </c>
      <c r="AE195" s="101">
        <v>0.33333333333333331</v>
      </c>
      <c r="AF195" s="101">
        <v>0.625</v>
      </c>
      <c r="AG195" s="6" t="s">
        <v>22</v>
      </c>
      <c r="AH195" s="6" t="s">
        <v>401</v>
      </c>
      <c r="AI195" s="6">
        <v>0</v>
      </c>
      <c r="AJ195" s="6" t="s">
        <v>378</v>
      </c>
      <c r="AK195" s="6" t="s">
        <v>379</v>
      </c>
      <c r="AL195" s="6" t="s">
        <v>419</v>
      </c>
      <c r="AM195" s="6">
        <v>1</v>
      </c>
      <c r="AN195" s="6">
        <v>1</v>
      </c>
      <c r="AO195" s="6">
        <v>0</v>
      </c>
      <c r="AP195" s="6">
        <v>0</v>
      </c>
      <c r="AQ195" s="6" t="s">
        <v>235</v>
      </c>
      <c r="AR195" s="6" t="s">
        <v>22</v>
      </c>
      <c r="AS195" s="6" t="s">
        <v>22</v>
      </c>
      <c r="AT195" s="6">
        <v>0</v>
      </c>
      <c r="AU195" s="6">
        <v>0</v>
      </c>
      <c r="AV195" s="6">
        <v>0</v>
      </c>
      <c r="AW195" s="6">
        <v>1</v>
      </c>
      <c r="AX195" s="6">
        <v>0</v>
      </c>
      <c r="AY195" s="6">
        <v>0</v>
      </c>
      <c r="AZ195" s="6">
        <v>1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8" t="s">
        <v>1134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1</v>
      </c>
      <c r="BU195" s="6">
        <v>0</v>
      </c>
      <c r="BV195" s="6" t="s">
        <v>2126</v>
      </c>
      <c r="BW195" s="6" t="s">
        <v>392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1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 t="s">
        <v>22</v>
      </c>
      <c r="DB195" s="6" t="s">
        <v>218</v>
      </c>
      <c r="DC195" s="6">
        <v>36</v>
      </c>
      <c r="DD195" s="6">
        <v>36</v>
      </c>
      <c r="DE195" s="6" t="s">
        <v>220</v>
      </c>
      <c r="DF195" s="6" t="s">
        <v>808</v>
      </c>
      <c r="DG195" s="6" t="s">
        <v>222</v>
      </c>
      <c r="DH195" s="6" t="s">
        <v>22</v>
      </c>
      <c r="DI195" s="6">
        <v>5</v>
      </c>
      <c r="DJ195" s="6" t="s">
        <v>708</v>
      </c>
      <c r="DK195" s="6">
        <v>130</v>
      </c>
      <c r="DL195" s="6">
        <v>1</v>
      </c>
      <c r="DM195" s="6">
        <v>1</v>
      </c>
      <c r="DN195" s="6">
        <v>1</v>
      </c>
      <c r="DO195" s="6">
        <v>1</v>
      </c>
      <c r="DP195" s="6">
        <v>1</v>
      </c>
      <c r="DQ195" s="6">
        <v>1</v>
      </c>
      <c r="DR195" s="6">
        <v>1</v>
      </c>
      <c r="DS195" s="6">
        <v>1</v>
      </c>
      <c r="DT195" s="6">
        <v>1</v>
      </c>
      <c r="DU195" s="6">
        <v>1</v>
      </c>
      <c r="DV195" s="6">
        <v>1</v>
      </c>
      <c r="DW195" s="6">
        <v>1</v>
      </c>
      <c r="DX195" s="6">
        <v>1</v>
      </c>
      <c r="DY195" s="6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1</v>
      </c>
      <c r="EH195" s="6">
        <v>0</v>
      </c>
      <c r="EI195" s="6">
        <v>0</v>
      </c>
      <c r="EJ195" s="6" t="s">
        <v>223</v>
      </c>
      <c r="EK195" s="6" t="s">
        <v>222</v>
      </c>
      <c r="EL195" s="6" t="s">
        <v>22</v>
      </c>
      <c r="EM195" s="6" t="s">
        <v>22</v>
      </c>
      <c r="EN195" s="6" t="s">
        <v>22</v>
      </c>
      <c r="EO195" s="6" t="s">
        <v>22</v>
      </c>
      <c r="EP195" s="6" t="s">
        <v>22</v>
      </c>
      <c r="EQ195" s="6" t="s">
        <v>22</v>
      </c>
      <c r="ER195" s="6" t="s">
        <v>22</v>
      </c>
      <c r="ES195" s="6" t="s">
        <v>22</v>
      </c>
      <c r="ET195" s="6" t="s">
        <v>22</v>
      </c>
      <c r="EU195" s="6" t="s">
        <v>22</v>
      </c>
      <c r="EV195" s="6" t="s">
        <v>22</v>
      </c>
      <c r="EW195" s="6" t="s">
        <v>22</v>
      </c>
      <c r="EX195" s="6" t="s">
        <v>22</v>
      </c>
      <c r="EY195" s="6" t="s">
        <v>22</v>
      </c>
      <c r="EZ195" s="6" t="s">
        <v>22</v>
      </c>
      <c r="FA195" s="6" t="s">
        <v>22</v>
      </c>
      <c r="FB195" s="6" t="s">
        <v>22</v>
      </c>
      <c r="FC195" s="6" t="s">
        <v>22</v>
      </c>
      <c r="FD195" s="6" t="s">
        <v>222</v>
      </c>
      <c r="FE195" s="6" t="s">
        <v>22</v>
      </c>
      <c r="FF195" s="6" t="s">
        <v>22</v>
      </c>
      <c r="FG195" s="6" t="s">
        <v>22</v>
      </c>
      <c r="FH195" s="6" t="s">
        <v>22</v>
      </c>
      <c r="FI195" s="6" t="s">
        <v>22</v>
      </c>
      <c r="FJ195" s="6" t="s">
        <v>22</v>
      </c>
      <c r="FK195" s="6">
        <v>0</v>
      </c>
      <c r="FL195" s="6">
        <v>0</v>
      </c>
      <c r="FM195" s="6">
        <v>0</v>
      </c>
      <c r="FN195" s="6">
        <v>0</v>
      </c>
      <c r="FO195" s="6">
        <v>0</v>
      </c>
      <c r="FP195" s="6">
        <v>0</v>
      </c>
      <c r="FQ195" s="6" t="s">
        <v>22</v>
      </c>
      <c r="FR195" s="6">
        <v>2</v>
      </c>
      <c r="FS195" s="6">
        <v>0</v>
      </c>
      <c r="FT195" s="6">
        <v>1</v>
      </c>
      <c r="FU195" s="6">
        <v>0</v>
      </c>
      <c r="FV195" s="6" t="s">
        <v>223</v>
      </c>
      <c r="FW195" s="6" t="s">
        <v>222</v>
      </c>
      <c r="FX195" s="6" t="s">
        <v>225</v>
      </c>
      <c r="FY195" s="6" t="s">
        <v>22</v>
      </c>
      <c r="FZ195" s="6" t="s">
        <v>22</v>
      </c>
      <c r="GA195" s="6" t="s">
        <v>22</v>
      </c>
      <c r="GB195" s="6" t="s">
        <v>22</v>
      </c>
      <c r="GC195" s="6" t="s">
        <v>225</v>
      </c>
      <c r="GD195" s="6" t="s">
        <v>373</v>
      </c>
      <c r="GE195" s="6" t="s">
        <v>22</v>
      </c>
      <c r="GF195" s="6" t="s">
        <v>22</v>
      </c>
      <c r="GG195" s="6" t="s">
        <v>260</v>
      </c>
      <c r="GH195" s="6" t="s">
        <v>235</v>
      </c>
      <c r="GI195" s="6" t="s">
        <v>3775</v>
      </c>
      <c r="GJ195" s="6" t="s">
        <v>3776</v>
      </c>
      <c r="GK195" s="6" t="s">
        <v>3777</v>
      </c>
      <c r="GL195" s="6" t="s">
        <v>3778</v>
      </c>
      <c r="GM195" s="6" t="s">
        <v>222</v>
      </c>
      <c r="GN195" s="6" t="s">
        <v>22</v>
      </c>
      <c r="GO195" s="6" t="s">
        <v>22</v>
      </c>
      <c r="GP195" s="6" t="s">
        <v>261</v>
      </c>
      <c r="GQ195" s="6">
        <v>0</v>
      </c>
      <c r="GR195" s="6">
        <v>0</v>
      </c>
      <c r="GS195" s="6">
        <v>0</v>
      </c>
      <c r="GT195" s="6">
        <v>0</v>
      </c>
      <c r="GU195" s="6">
        <v>1</v>
      </c>
      <c r="GV195" s="6">
        <v>0</v>
      </c>
      <c r="GW195" s="6">
        <v>1</v>
      </c>
      <c r="GX195" s="103" t="s">
        <v>270</v>
      </c>
    </row>
    <row r="196" spans="1:206">
      <c r="A196" s="102" t="s">
        <v>207</v>
      </c>
      <c r="B196" s="6">
        <v>195</v>
      </c>
      <c r="C196" s="6" t="s">
        <v>1135</v>
      </c>
      <c r="D196" s="6" t="s">
        <v>3551</v>
      </c>
      <c r="E196" s="100">
        <v>44601</v>
      </c>
      <c r="F196" s="6" t="s">
        <v>3892</v>
      </c>
      <c r="G196" s="6">
        <v>2</v>
      </c>
      <c r="H196" s="6">
        <v>12</v>
      </c>
      <c r="I196" s="6">
        <v>2</v>
      </c>
      <c r="J196" s="6" t="s">
        <v>999</v>
      </c>
      <c r="K196" s="6" t="s">
        <v>999</v>
      </c>
      <c r="L196" s="6" t="s">
        <v>396</v>
      </c>
      <c r="M196" s="6" t="s">
        <v>1023</v>
      </c>
      <c r="N196" s="6" t="s">
        <v>1136</v>
      </c>
      <c r="O196" s="7">
        <v>42</v>
      </c>
      <c r="P196" s="6">
        <v>46.37</v>
      </c>
      <c r="Q196" s="6">
        <f t="shared" si="6"/>
        <v>42.772833333333331</v>
      </c>
      <c r="R196" s="6" t="s">
        <v>22</v>
      </c>
      <c r="S196" s="6" t="s">
        <v>1137</v>
      </c>
      <c r="T196" s="6">
        <v>9</v>
      </c>
      <c r="U196" s="6">
        <v>11.11</v>
      </c>
      <c r="V196" s="6">
        <f t="shared" si="7"/>
        <v>9.1851666666666674</v>
      </c>
      <c r="W196" s="6" t="s">
        <v>41</v>
      </c>
      <c r="X196" s="6">
        <v>52</v>
      </c>
      <c r="Y196" s="6">
        <v>2</v>
      </c>
      <c r="Z196" s="101">
        <v>0.3125</v>
      </c>
      <c r="AA196" s="101">
        <v>0.45624999999999999</v>
      </c>
      <c r="AB196" s="101">
        <v>0.70833333333333337</v>
      </c>
      <c r="AC196" s="101">
        <f>(Tableau2[[#This Row],[heure_enq]]-Tableau2[[#This Row],[h_debut]])</f>
        <v>0.14374999999999999</v>
      </c>
      <c r="AD196" s="101">
        <f>Tableau2[[#This Row],[h_fin]]-Tableau2[[#This Row],[h_debut]]</f>
        <v>0.39583333333333337</v>
      </c>
      <c r="AE196" s="101">
        <v>0.375</v>
      </c>
      <c r="AF196" s="101">
        <v>0.5</v>
      </c>
      <c r="AG196" s="6" t="s">
        <v>22</v>
      </c>
      <c r="AH196" s="6" t="s">
        <v>242</v>
      </c>
      <c r="AI196" s="6">
        <v>0</v>
      </c>
      <c r="AJ196" s="6" t="s">
        <v>1138</v>
      </c>
      <c r="AK196" s="6" t="s">
        <v>1139</v>
      </c>
      <c r="AL196" s="6" t="s">
        <v>419</v>
      </c>
      <c r="AM196" s="6">
        <v>0</v>
      </c>
      <c r="AN196" s="6">
        <v>0</v>
      </c>
      <c r="AO196" s="6">
        <v>1</v>
      </c>
      <c r="AP196" s="6">
        <v>0</v>
      </c>
      <c r="AQ196" s="6" t="s">
        <v>1060</v>
      </c>
      <c r="AR196" s="6" t="s">
        <v>1059</v>
      </c>
      <c r="AS196" s="6" t="s">
        <v>22</v>
      </c>
      <c r="AT196" s="6">
        <v>1</v>
      </c>
      <c r="AU196" s="6">
        <v>1</v>
      </c>
      <c r="AV196" s="6">
        <v>1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1</v>
      </c>
      <c r="BC196" s="6">
        <v>1</v>
      </c>
      <c r="BD196" s="6">
        <v>1</v>
      </c>
      <c r="BE196" s="6">
        <v>1</v>
      </c>
      <c r="BF196" s="6">
        <v>1</v>
      </c>
      <c r="BG196" s="6">
        <v>1</v>
      </c>
      <c r="BH196" s="6">
        <v>1</v>
      </c>
      <c r="BI196" s="6">
        <v>1</v>
      </c>
      <c r="BJ196" s="6" t="s">
        <v>3676</v>
      </c>
      <c r="BK196" s="6">
        <v>0</v>
      </c>
      <c r="BL196" s="6">
        <v>1</v>
      </c>
      <c r="BM196" s="6">
        <v>1</v>
      </c>
      <c r="BN196" s="6">
        <v>0</v>
      </c>
      <c r="BO196" s="6" t="s">
        <v>3623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 t="s">
        <v>392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1</v>
      </c>
      <c r="CW196" s="6">
        <v>1</v>
      </c>
      <c r="CX196" s="6">
        <v>0</v>
      </c>
      <c r="CY196" s="6">
        <v>0</v>
      </c>
      <c r="CZ196" s="6">
        <v>0</v>
      </c>
      <c r="DA196" s="6" t="s">
        <v>1059</v>
      </c>
      <c r="DB196" s="6" t="s">
        <v>218</v>
      </c>
      <c r="DC196" s="6">
        <v>57</v>
      </c>
      <c r="DD196" s="6">
        <v>57</v>
      </c>
      <c r="DE196" s="6" t="s">
        <v>220</v>
      </c>
      <c r="DF196" s="6" t="s">
        <v>1140</v>
      </c>
      <c r="DG196" s="6" t="s">
        <v>222</v>
      </c>
      <c r="DH196" s="6" t="s">
        <v>22</v>
      </c>
      <c r="DI196" s="6">
        <v>10</v>
      </c>
      <c r="DJ196" s="6" t="s">
        <v>708</v>
      </c>
      <c r="DK196" s="6">
        <v>52</v>
      </c>
      <c r="DL196" s="6">
        <v>1</v>
      </c>
      <c r="DM196" s="6">
        <v>1</v>
      </c>
      <c r="DN196" s="6">
        <v>1</v>
      </c>
      <c r="DO196" s="6">
        <v>1</v>
      </c>
      <c r="DP196" s="6">
        <v>1</v>
      </c>
      <c r="DQ196" s="6">
        <v>1</v>
      </c>
      <c r="DR196" s="6">
        <v>1</v>
      </c>
      <c r="DS196" s="6">
        <v>1</v>
      </c>
      <c r="DT196" s="6">
        <v>1</v>
      </c>
      <c r="DU196" s="6">
        <v>1</v>
      </c>
      <c r="DV196" s="6">
        <v>1</v>
      </c>
      <c r="DW196" s="6">
        <v>1</v>
      </c>
      <c r="DX196" s="6">
        <v>0</v>
      </c>
      <c r="DY196" s="6">
        <v>0</v>
      </c>
      <c r="DZ196" s="6">
        <v>0</v>
      </c>
      <c r="EA196" s="6">
        <v>1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1</v>
      </c>
      <c r="EJ196" s="6" t="s">
        <v>223</v>
      </c>
      <c r="EK196" s="6" t="s">
        <v>222</v>
      </c>
      <c r="EL196" s="6" t="s">
        <v>22</v>
      </c>
      <c r="EM196" s="6" t="s">
        <v>22</v>
      </c>
      <c r="EN196" s="6" t="s">
        <v>22</v>
      </c>
      <c r="EO196" s="6" t="s">
        <v>22</v>
      </c>
      <c r="EP196" s="6" t="s">
        <v>22</v>
      </c>
      <c r="EQ196" s="6" t="s">
        <v>22</v>
      </c>
      <c r="ER196" s="6" t="s">
        <v>22</v>
      </c>
      <c r="ES196" s="6" t="s">
        <v>22</v>
      </c>
      <c r="ET196" s="6" t="s">
        <v>22</v>
      </c>
      <c r="EU196" s="6" t="s">
        <v>22</v>
      </c>
      <c r="EV196" s="6" t="s">
        <v>22</v>
      </c>
      <c r="EW196" s="6" t="s">
        <v>22</v>
      </c>
      <c r="EX196" s="6" t="s">
        <v>22</v>
      </c>
      <c r="EY196" s="6" t="s">
        <v>22</v>
      </c>
      <c r="EZ196" s="6" t="s">
        <v>22</v>
      </c>
      <c r="FA196" s="6" t="s">
        <v>22</v>
      </c>
      <c r="FB196" s="6" t="s">
        <v>22</v>
      </c>
      <c r="FC196" s="6" t="s">
        <v>22</v>
      </c>
      <c r="FD196" s="6" t="s">
        <v>223</v>
      </c>
      <c r="FE196" s="6" t="s">
        <v>246</v>
      </c>
      <c r="FF196" s="6">
        <v>150</v>
      </c>
      <c r="FG196" s="6">
        <v>6.35</v>
      </c>
      <c r="FH196" s="6" t="s">
        <v>256</v>
      </c>
      <c r="FI196" s="6" t="s">
        <v>22</v>
      </c>
      <c r="FJ196" s="6" t="s">
        <v>214</v>
      </c>
      <c r="FK196" s="6">
        <v>1</v>
      </c>
      <c r="FL196" s="6">
        <v>1</v>
      </c>
      <c r="FM196" s="6">
        <v>1</v>
      </c>
      <c r="FN196" s="6">
        <v>1</v>
      </c>
      <c r="FO196" s="6">
        <v>1</v>
      </c>
      <c r="FP196" s="6">
        <v>0</v>
      </c>
      <c r="FQ196" s="6" t="s">
        <v>1048</v>
      </c>
      <c r="FR196" s="6">
        <v>0</v>
      </c>
      <c r="FS196" s="6">
        <v>5</v>
      </c>
      <c r="FT196" s="6">
        <v>0</v>
      </c>
      <c r="FU196" s="6">
        <v>0</v>
      </c>
      <c r="FV196" s="6" t="s">
        <v>223</v>
      </c>
      <c r="FW196" s="6" t="s">
        <v>223</v>
      </c>
      <c r="FX196" s="6" t="s">
        <v>269</v>
      </c>
      <c r="FY196" s="6" t="s">
        <v>22</v>
      </c>
      <c r="FZ196" s="6" t="s">
        <v>22</v>
      </c>
      <c r="GA196" s="6" t="s">
        <v>22</v>
      </c>
      <c r="GB196" s="6" t="s">
        <v>22</v>
      </c>
      <c r="GC196" s="6" t="s">
        <v>1141</v>
      </c>
      <c r="GD196" s="6" t="s">
        <v>842</v>
      </c>
      <c r="GE196" s="6" t="s">
        <v>22</v>
      </c>
      <c r="GF196" s="6" t="s">
        <v>22</v>
      </c>
      <c r="GG196" s="6" t="s">
        <v>300</v>
      </c>
      <c r="GH196" s="6" t="s">
        <v>3779</v>
      </c>
      <c r="GI196" s="6" t="s">
        <v>3780</v>
      </c>
      <c r="GJ196" s="6" t="s">
        <v>3781</v>
      </c>
      <c r="GK196" s="6" t="s">
        <v>803</v>
      </c>
      <c r="GL196" s="6" t="s">
        <v>1142</v>
      </c>
      <c r="GM196" s="6" t="s">
        <v>222</v>
      </c>
      <c r="GN196" s="6" t="s">
        <v>22</v>
      </c>
      <c r="GO196" s="6" t="s">
        <v>22</v>
      </c>
      <c r="GP196" s="6" t="s">
        <v>228</v>
      </c>
      <c r="GQ196" s="6">
        <v>0</v>
      </c>
      <c r="GR196" s="6">
        <v>0</v>
      </c>
      <c r="GS196" s="6">
        <v>1</v>
      </c>
      <c r="GT196" s="6">
        <v>0</v>
      </c>
      <c r="GU196" s="6">
        <v>0</v>
      </c>
      <c r="GV196" s="6">
        <v>0</v>
      </c>
      <c r="GW196" s="6">
        <v>0</v>
      </c>
      <c r="GX196" s="103" t="s">
        <v>1143</v>
      </c>
    </row>
    <row r="197" spans="1:206">
      <c r="A197" s="102" t="s">
        <v>207</v>
      </c>
      <c r="B197" s="6">
        <v>196</v>
      </c>
      <c r="C197" s="6" t="s">
        <v>1135</v>
      </c>
      <c r="D197" s="6" t="s">
        <v>3579</v>
      </c>
      <c r="E197" s="100">
        <v>44601</v>
      </c>
      <c r="F197" s="6" t="s">
        <v>3892</v>
      </c>
      <c r="G197" s="6">
        <v>2</v>
      </c>
      <c r="H197" s="6">
        <v>12</v>
      </c>
      <c r="I197" s="6">
        <v>2</v>
      </c>
      <c r="J197" s="6" t="s">
        <v>999</v>
      </c>
      <c r="K197" s="6" t="s">
        <v>999</v>
      </c>
      <c r="L197" s="6" t="s">
        <v>396</v>
      </c>
      <c r="M197" s="6" t="s">
        <v>1023</v>
      </c>
      <c r="N197" s="6" t="s">
        <v>1144</v>
      </c>
      <c r="O197" s="7">
        <v>42</v>
      </c>
      <c r="P197" s="6">
        <v>41.38</v>
      </c>
      <c r="Q197" s="6">
        <f t="shared" si="6"/>
        <v>42.689666666666668</v>
      </c>
      <c r="R197" s="6" t="s">
        <v>22</v>
      </c>
      <c r="S197" s="6" t="s">
        <v>1123</v>
      </c>
      <c r="T197" s="6">
        <v>9</v>
      </c>
      <c r="U197" s="6">
        <v>17.149999999999999</v>
      </c>
      <c r="V197" s="6">
        <f t="shared" si="7"/>
        <v>9.2858333333333327</v>
      </c>
      <c r="W197" s="6" t="s">
        <v>41</v>
      </c>
      <c r="X197" s="6">
        <v>35</v>
      </c>
      <c r="Y197" s="6">
        <v>2</v>
      </c>
      <c r="Z197" s="101">
        <v>0.33333333333333331</v>
      </c>
      <c r="AA197" s="101">
        <v>0.47916666666666669</v>
      </c>
      <c r="AB197" s="101">
        <v>0.5</v>
      </c>
      <c r="AC197" s="101">
        <f>(Tableau2[[#This Row],[heure_enq]]-Tableau2[[#This Row],[h_debut]])</f>
        <v>0.14583333333333337</v>
      </c>
      <c r="AD197" s="101">
        <f>Tableau2[[#This Row],[h_fin]]-Tableau2[[#This Row],[h_debut]]</f>
        <v>0.16666666666666669</v>
      </c>
      <c r="AE197" s="101">
        <v>0.375</v>
      </c>
      <c r="AF197" s="101">
        <v>0.5</v>
      </c>
      <c r="AG197" s="6" t="s">
        <v>22</v>
      </c>
      <c r="AH197" s="6" t="s">
        <v>242</v>
      </c>
      <c r="AI197" s="6">
        <v>0</v>
      </c>
      <c r="AJ197" s="6" t="s">
        <v>840</v>
      </c>
      <c r="AK197" s="6" t="s">
        <v>841</v>
      </c>
      <c r="AL197" s="6" t="s">
        <v>419</v>
      </c>
      <c r="AM197" s="6">
        <v>1</v>
      </c>
      <c r="AN197" s="6">
        <v>0</v>
      </c>
      <c r="AO197" s="6">
        <v>1</v>
      </c>
      <c r="AP197" s="6">
        <v>0</v>
      </c>
      <c r="AQ197" s="6" t="s">
        <v>745</v>
      </c>
      <c r="AR197" s="6" t="s">
        <v>1055</v>
      </c>
      <c r="AS197" s="6" t="s">
        <v>22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1</v>
      </c>
      <c r="BG197" s="6">
        <v>1</v>
      </c>
      <c r="BH197" s="6">
        <v>1</v>
      </c>
      <c r="BI197" s="6">
        <v>0</v>
      </c>
      <c r="BJ197" s="6" t="s">
        <v>1054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1</v>
      </c>
      <c r="BU197" s="6">
        <v>0</v>
      </c>
      <c r="BV197" s="6" t="s">
        <v>2126</v>
      </c>
      <c r="BW197" s="6" t="s">
        <v>217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1</v>
      </c>
      <c r="CQ197" s="6">
        <v>0</v>
      </c>
      <c r="CR197" s="6">
        <v>0</v>
      </c>
      <c r="CS197" s="6">
        <v>0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  <c r="CY197" s="6">
        <v>0</v>
      </c>
      <c r="CZ197" s="6">
        <v>0</v>
      </c>
      <c r="DA197" s="6" t="s">
        <v>22</v>
      </c>
      <c r="DB197" s="6" t="s">
        <v>348</v>
      </c>
      <c r="DC197" s="6">
        <v>64</v>
      </c>
      <c r="DD197" s="6">
        <v>64</v>
      </c>
      <c r="DE197" s="6" t="s">
        <v>244</v>
      </c>
      <c r="DF197" s="6" t="s">
        <v>22</v>
      </c>
      <c r="DG197" s="6" t="s">
        <v>222</v>
      </c>
      <c r="DH197" s="6" t="s">
        <v>22</v>
      </c>
      <c r="DI197" s="6">
        <v>9</v>
      </c>
      <c r="DJ197" s="6" t="s">
        <v>1145</v>
      </c>
      <c r="DK197" s="6">
        <v>20</v>
      </c>
      <c r="DL197" s="6">
        <v>1</v>
      </c>
      <c r="DM197" s="6">
        <v>1</v>
      </c>
      <c r="DN197" s="6">
        <v>1</v>
      </c>
      <c r="DO197" s="6">
        <v>1</v>
      </c>
      <c r="DP197" s="6">
        <v>1</v>
      </c>
      <c r="DQ197" s="6">
        <v>1</v>
      </c>
      <c r="DR197" s="6">
        <v>1</v>
      </c>
      <c r="DS197" s="6">
        <v>1</v>
      </c>
      <c r="DT197" s="6">
        <v>1</v>
      </c>
      <c r="DU197" s="6">
        <v>1</v>
      </c>
      <c r="DV197" s="6">
        <v>1</v>
      </c>
      <c r="DW197" s="6">
        <v>1</v>
      </c>
      <c r="DX197" s="6">
        <v>1</v>
      </c>
      <c r="DY197" s="6">
        <v>0</v>
      </c>
      <c r="DZ197" s="6">
        <v>0</v>
      </c>
      <c r="EA197" s="6">
        <v>0</v>
      </c>
      <c r="EB197" s="6">
        <v>1</v>
      </c>
      <c r="EC197" s="6">
        <v>1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 t="s">
        <v>223</v>
      </c>
      <c r="EK197" s="6" t="s">
        <v>222</v>
      </c>
      <c r="EL197" s="6" t="s">
        <v>22</v>
      </c>
      <c r="EM197" s="6" t="s">
        <v>22</v>
      </c>
      <c r="EN197" s="6" t="s">
        <v>22</v>
      </c>
      <c r="EO197" s="6" t="s">
        <v>22</v>
      </c>
      <c r="EP197" s="6" t="s">
        <v>22</v>
      </c>
      <c r="EQ197" s="6" t="s">
        <v>22</v>
      </c>
      <c r="ER197" s="6" t="s">
        <v>22</v>
      </c>
      <c r="ES197" s="6" t="s">
        <v>22</v>
      </c>
      <c r="ET197" s="6" t="s">
        <v>22</v>
      </c>
      <c r="EU197" s="6" t="s">
        <v>22</v>
      </c>
      <c r="EV197" s="6" t="s">
        <v>22</v>
      </c>
      <c r="EW197" s="6" t="s">
        <v>22</v>
      </c>
      <c r="EX197" s="6" t="s">
        <v>22</v>
      </c>
      <c r="EY197" s="6" t="s">
        <v>22</v>
      </c>
      <c r="EZ197" s="6" t="s">
        <v>22</v>
      </c>
      <c r="FA197" s="6" t="s">
        <v>22</v>
      </c>
      <c r="FB197" s="6" t="s">
        <v>22</v>
      </c>
      <c r="FC197" s="6" t="s">
        <v>22</v>
      </c>
      <c r="FD197" s="6" t="s">
        <v>223</v>
      </c>
      <c r="FE197" s="6" t="s">
        <v>255</v>
      </c>
      <c r="FF197" s="6">
        <v>50</v>
      </c>
      <c r="FG197" s="6">
        <v>5</v>
      </c>
      <c r="FH197" s="6" t="s">
        <v>247</v>
      </c>
      <c r="FI197" s="6" t="s">
        <v>840</v>
      </c>
      <c r="FJ197" s="6" t="s">
        <v>22</v>
      </c>
      <c r="FK197" s="6">
        <v>1</v>
      </c>
      <c r="FL197" s="6">
        <v>1</v>
      </c>
      <c r="FM197" s="6">
        <v>0</v>
      </c>
      <c r="FN197" s="6">
        <v>1</v>
      </c>
      <c r="FO197" s="6">
        <v>0</v>
      </c>
      <c r="FP197" s="6">
        <v>0</v>
      </c>
      <c r="FQ197" s="6" t="s">
        <v>1048</v>
      </c>
      <c r="FR197" s="6">
        <v>1</v>
      </c>
      <c r="FS197" s="6">
        <v>3</v>
      </c>
      <c r="FT197" s="6">
        <v>0</v>
      </c>
      <c r="FU197" s="6">
        <v>0</v>
      </c>
      <c r="FV197" s="6" t="s">
        <v>223</v>
      </c>
      <c r="FW197" s="6" t="s">
        <v>222</v>
      </c>
      <c r="FX197" s="6" t="s">
        <v>269</v>
      </c>
      <c r="FY197" s="6" t="s">
        <v>22</v>
      </c>
      <c r="FZ197" s="6" t="s">
        <v>22</v>
      </c>
      <c r="GA197" s="6" t="s">
        <v>22</v>
      </c>
      <c r="GB197" s="6" t="s">
        <v>22</v>
      </c>
      <c r="GC197" s="6" t="s">
        <v>269</v>
      </c>
      <c r="GD197" s="6" t="s">
        <v>227</v>
      </c>
      <c r="GE197" s="6" t="s">
        <v>22</v>
      </c>
      <c r="GF197" s="6" t="s">
        <v>22</v>
      </c>
      <c r="GG197" s="6" t="s">
        <v>387</v>
      </c>
      <c r="GH197" s="6" t="s">
        <v>235</v>
      </c>
      <c r="GI197" s="6" t="s">
        <v>22</v>
      </c>
      <c r="GJ197" s="6" t="s">
        <v>22</v>
      </c>
      <c r="GK197" s="6" t="s">
        <v>22</v>
      </c>
      <c r="GL197" s="6" t="s">
        <v>22</v>
      </c>
      <c r="GM197" s="6" t="s">
        <v>222</v>
      </c>
      <c r="GN197" s="6" t="s">
        <v>22</v>
      </c>
      <c r="GO197" s="6" t="s">
        <v>22</v>
      </c>
      <c r="GP197" s="6" t="s">
        <v>227</v>
      </c>
      <c r="GQ197" s="6">
        <v>0</v>
      </c>
      <c r="GR197" s="6">
        <v>0</v>
      </c>
      <c r="GS197" s="6">
        <v>1</v>
      </c>
      <c r="GT197" s="6">
        <v>0</v>
      </c>
      <c r="GU197" s="6">
        <v>0</v>
      </c>
      <c r="GV197" s="6">
        <v>0</v>
      </c>
      <c r="GW197" s="6">
        <v>0</v>
      </c>
      <c r="GX197" s="103" t="s">
        <v>229</v>
      </c>
    </row>
    <row r="198" spans="1:206">
      <c r="A198" s="102" t="s">
        <v>207</v>
      </c>
      <c r="B198" s="6">
        <v>197</v>
      </c>
      <c r="C198" s="6" t="s">
        <v>1146</v>
      </c>
      <c r="D198" s="6" t="s">
        <v>3552</v>
      </c>
      <c r="E198" s="100">
        <v>44604</v>
      </c>
      <c r="F198" s="6" t="s">
        <v>3892</v>
      </c>
      <c r="G198" s="6">
        <v>2</v>
      </c>
      <c r="H198" s="6">
        <v>10</v>
      </c>
      <c r="I198" s="6">
        <v>2</v>
      </c>
      <c r="J198" s="6" t="s">
        <v>294</v>
      </c>
      <c r="K198" s="6" t="s">
        <v>294</v>
      </c>
      <c r="L198" s="6" t="s">
        <v>396</v>
      </c>
      <c r="M198" s="6" t="s">
        <v>411</v>
      </c>
      <c r="N198" s="6" t="s">
        <v>1147</v>
      </c>
      <c r="O198" s="7">
        <v>42</v>
      </c>
      <c r="P198" s="6">
        <v>40.46</v>
      </c>
      <c r="Q198" s="6">
        <f t="shared" si="6"/>
        <v>42.674333333333337</v>
      </c>
      <c r="R198" s="6" t="s">
        <v>22</v>
      </c>
      <c r="S198" s="6" t="s">
        <v>1148</v>
      </c>
      <c r="T198" s="6">
        <v>9</v>
      </c>
      <c r="U198" s="6">
        <v>17.52</v>
      </c>
      <c r="V198" s="6">
        <f t="shared" si="7"/>
        <v>9.2919999999999998</v>
      </c>
      <c r="W198" s="6" t="s">
        <v>39</v>
      </c>
      <c r="X198" s="6" t="s">
        <v>22</v>
      </c>
      <c r="Y198" s="6">
        <v>1</v>
      </c>
      <c r="Z198" s="101">
        <v>0.375</v>
      </c>
      <c r="AA198" s="101">
        <v>0.42222222222222222</v>
      </c>
      <c r="AB198" s="101">
        <v>0.5</v>
      </c>
      <c r="AC198" s="101">
        <f>(Tableau2[[#This Row],[heure_enq]]-Tableau2[[#This Row],[h_debut]])</f>
        <v>4.7222222222222221E-2</v>
      </c>
      <c r="AD198" s="101">
        <f>Tableau2[[#This Row],[h_fin]]-Tableau2[[#This Row],[h_debut]]</f>
        <v>0.125</v>
      </c>
      <c r="AE198" s="101">
        <v>0.35416666666666669</v>
      </c>
      <c r="AF198" s="101">
        <v>0.6875</v>
      </c>
      <c r="AG198" s="6" t="s">
        <v>1104</v>
      </c>
      <c r="AH198" s="6" t="s">
        <v>287</v>
      </c>
      <c r="AI198" s="6">
        <v>0</v>
      </c>
      <c r="AJ198" s="6" t="s">
        <v>840</v>
      </c>
      <c r="AK198" s="6" t="s">
        <v>841</v>
      </c>
      <c r="AL198" s="6" t="s">
        <v>419</v>
      </c>
      <c r="AM198" s="6">
        <v>1</v>
      </c>
      <c r="AN198" s="6">
        <v>0</v>
      </c>
      <c r="AO198" s="6">
        <v>0</v>
      </c>
      <c r="AP198" s="6">
        <v>0</v>
      </c>
      <c r="AQ198" s="6" t="s">
        <v>1021</v>
      </c>
      <c r="AR198" s="6" t="s">
        <v>1007</v>
      </c>
      <c r="AS198" s="6" t="s">
        <v>1033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1</v>
      </c>
      <c r="BH198" s="6">
        <v>0</v>
      </c>
      <c r="BI198" s="6">
        <v>0</v>
      </c>
      <c r="BJ198" s="6" t="s">
        <v>3677</v>
      </c>
      <c r="BK198" s="6">
        <v>0</v>
      </c>
      <c r="BL198" s="6">
        <v>1</v>
      </c>
      <c r="BM198" s="6">
        <v>0</v>
      </c>
      <c r="BN198" s="6">
        <v>0</v>
      </c>
      <c r="BO198" s="6" t="s">
        <v>3613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 t="s">
        <v>392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1</v>
      </c>
      <c r="CK198" s="6">
        <v>1</v>
      </c>
      <c r="CL198" s="6">
        <v>0</v>
      </c>
      <c r="CM198" s="6">
        <v>0</v>
      </c>
      <c r="CN198" s="6">
        <v>0</v>
      </c>
      <c r="CO198" s="6">
        <v>0</v>
      </c>
      <c r="CP198" s="6">
        <v>1</v>
      </c>
      <c r="CQ198" s="6">
        <v>1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 t="s">
        <v>22</v>
      </c>
      <c r="DB198" s="6" t="s">
        <v>218</v>
      </c>
      <c r="DC198" s="6">
        <v>43</v>
      </c>
      <c r="DD198" s="6">
        <v>43</v>
      </c>
      <c r="DE198" s="6" t="s">
        <v>220</v>
      </c>
      <c r="DF198" s="6" t="s">
        <v>1149</v>
      </c>
      <c r="DG198" s="6" t="s">
        <v>222</v>
      </c>
      <c r="DH198" s="6" t="s">
        <v>22</v>
      </c>
      <c r="DI198" s="6">
        <v>5</v>
      </c>
      <c r="DJ198" s="6" t="s">
        <v>708</v>
      </c>
      <c r="DK198" s="6">
        <v>100</v>
      </c>
      <c r="DL198" s="6">
        <v>1</v>
      </c>
      <c r="DM198" s="6">
        <v>1</v>
      </c>
      <c r="DN198" s="6">
        <v>1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1</v>
      </c>
      <c r="DU198" s="6">
        <v>1</v>
      </c>
      <c r="DV198" s="6">
        <v>1</v>
      </c>
      <c r="DW198" s="6">
        <v>1</v>
      </c>
      <c r="DX198" s="6">
        <v>0</v>
      </c>
      <c r="DY198" s="6">
        <v>0</v>
      </c>
      <c r="DZ198" s="6">
        <v>1</v>
      </c>
      <c r="EA198" s="6">
        <v>0</v>
      </c>
      <c r="EB198" s="6">
        <v>1</v>
      </c>
      <c r="EC198" s="6">
        <v>1</v>
      </c>
      <c r="ED198" s="6">
        <v>0</v>
      </c>
      <c r="EE198" s="6">
        <v>1</v>
      </c>
      <c r="EF198" s="6">
        <v>0</v>
      </c>
      <c r="EG198" s="6">
        <v>0</v>
      </c>
      <c r="EH198" s="6">
        <v>0</v>
      </c>
      <c r="EI198" s="6">
        <v>0</v>
      </c>
      <c r="EJ198" s="6" t="s">
        <v>222</v>
      </c>
      <c r="EK198" s="6" t="s">
        <v>222</v>
      </c>
      <c r="EL198" s="6" t="s">
        <v>22</v>
      </c>
      <c r="EM198" s="6" t="s">
        <v>22</v>
      </c>
      <c r="EN198" s="6" t="s">
        <v>22</v>
      </c>
      <c r="EO198" s="6" t="s">
        <v>22</v>
      </c>
      <c r="EP198" s="6" t="s">
        <v>22</v>
      </c>
      <c r="EQ198" s="6" t="s">
        <v>22</v>
      </c>
      <c r="ER198" s="6" t="s">
        <v>22</v>
      </c>
      <c r="ES198" s="6" t="s">
        <v>22</v>
      </c>
      <c r="ET198" s="6" t="s">
        <v>22</v>
      </c>
      <c r="EU198" s="6" t="s">
        <v>22</v>
      </c>
      <c r="EV198" s="6" t="s">
        <v>22</v>
      </c>
      <c r="EW198" s="6" t="s">
        <v>22</v>
      </c>
      <c r="EX198" s="6" t="s">
        <v>22</v>
      </c>
      <c r="EY198" s="6" t="s">
        <v>22</v>
      </c>
      <c r="EZ198" s="6" t="s">
        <v>22</v>
      </c>
      <c r="FA198" s="6" t="s">
        <v>22</v>
      </c>
      <c r="FB198" s="6" t="s">
        <v>22</v>
      </c>
      <c r="FC198" s="6" t="s">
        <v>22</v>
      </c>
      <c r="FD198" s="6" t="s">
        <v>222</v>
      </c>
      <c r="FE198" s="6" t="s">
        <v>22</v>
      </c>
      <c r="FF198" s="6" t="s">
        <v>22</v>
      </c>
      <c r="FG198" s="6" t="s">
        <v>22</v>
      </c>
      <c r="FH198" s="6" t="s">
        <v>22</v>
      </c>
      <c r="FI198" s="6" t="s">
        <v>22</v>
      </c>
      <c r="FJ198" s="6" t="s">
        <v>22</v>
      </c>
      <c r="FK198" s="6">
        <v>0</v>
      </c>
      <c r="FL198" s="6">
        <v>0</v>
      </c>
      <c r="FM198" s="6">
        <v>0</v>
      </c>
      <c r="FN198" s="6">
        <v>0</v>
      </c>
      <c r="FO198" s="6">
        <v>0</v>
      </c>
      <c r="FP198" s="6">
        <v>0</v>
      </c>
      <c r="FQ198" s="6" t="s">
        <v>22</v>
      </c>
      <c r="FR198" s="6">
        <v>2</v>
      </c>
      <c r="FS198" s="6">
        <v>0</v>
      </c>
      <c r="FT198" s="6">
        <v>0</v>
      </c>
      <c r="FU198" s="6">
        <v>0</v>
      </c>
      <c r="FV198" s="6" t="s">
        <v>222</v>
      </c>
      <c r="FW198" s="6" t="s">
        <v>223</v>
      </c>
      <c r="FX198" s="6" t="s">
        <v>224</v>
      </c>
      <c r="FY198" s="6" t="s">
        <v>22</v>
      </c>
      <c r="FZ198" s="6" t="s">
        <v>22</v>
      </c>
      <c r="GA198" s="6" t="s">
        <v>22</v>
      </c>
      <c r="GB198" s="6" t="s">
        <v>22</v>
      </c>
      <c r="GC198" s="6" t="s">
        <v>224</v>
      </c>
      <c r="GD198" s="6" t="s">
        <v>227</v>
      </c>
      <c r="GE198" s="6" t="s">
        <v>22</v>
      </c>
      <c r="GF198" s="6" t="s">
        <v>22</v>
      </c>
      <c r="GG198" s="6" t="s">
        <v>260</v>
      </c>
      <c r="GH198" s="6" t="s">
        <v>1007</v>
      </c>
      <c r="GI198" s="6" t="s">
        <v>3782</v>
      </c>
      <c r="GJ198" s="6" t="s">
        <v>1150</v>
      </c>
      <c r="GK198" s="6" t="s">
        <v>22</v>
      </c>
      <c r="GL198" s="6" t="s">
        <v>22</v>
      </c>
      <c r="GM198" s="6" t="s">
        <v>222</v>
      </c>
      <c r="GN198" s="6" t="s">
        <v>22</v>
      </c>
      <c r="GO198" s="6" t="s">
        <v>22</v>
      </c>
      <c r="GP198" s="6" t="s">
        <v>228</v>
      </c>
      <c r="GQ198" s="6">
        <v>0</v>
      </c>
      <c r="GR198" s="6">
        <v>0</v>
      </c>
      <c r="GS198" s="6">
        <v>1</v>
      </c>
      <c r="GT198" s="6">
        <v>0</v>
      </c>
      <c r="GU198" s="6">
        <v>0</v>
      </c>
      <c r="GV198" s="6">
        <v>0</v>
      </c>
      <c r="GW198" s="6">
        <v>0</v>
      </c>
      <c r="GX198" s="103" t="s">
        <v>777</v>
      </c>
    </row>
    <row r="199" spans="1:206">
      <c r="A199" s="102" t="s">
        <v>207</v>
      </c>
      <c r="B199" s="6">
        <v>198</v>
      </c>
      <c r="C199" s="6" t="s">
        <v>1146</v>
      </c>
      <c r="D199" s="6" t="s">
        <v>3580</v>
      </c>
      <c r="E199" s="100">
        <v>44604</v>
      </c>
      <c r="F199" s="6" t="s">
        <v>3892</v>
      </c>
      <c r="G199" s="6">
        <v>2</v>
      </c>
      <c r="H199" s="6">
        <v>11</v>
      </c>
      <c r="I199" s="6">
        <v>2</v>
      </c>
      <c r="J199" s="6" t="s">
        <v>294</v>
      </c>
      <c r="K199" s="6" t="s">
        <v>294</v>
      </c>
      <c r="L199" s="6" t="s">
        <v>396</v>
      </c>
      <c r="M199" s="6" t="s">
        <v>411</v>
      </c>
      <c r="N199" s="6" t="s">
        <v>1707</v>
      </c>
      <c r="O199" s="7">
        <v>42</v>
      </c>
      <c r="P199" s="6">
        <v>57.36</v>
      </c>
      <c r="Q199" s="6">
        <f t="shared" si="6"/>
        <v>42.956000000000003</v>
      </c>
      <c r="R199" s="6" t="s">
        <v>22</v>
      </c>
      <c r="S199" s="6" t="s">
        <v>1708</v>
      </c>
      <c r="T199" s="6">
        <v>9</v>
      </c>
      <c r="U199" s="6">
        <v>27.19</v>
      </c>
      <c r="V199" s="6">
        <f t="shared" si="7"/>
        <v>9.4531666666666663</v>
      </c>
      <c r="W199" s="6" t="s">
        <v>39</v>
      </c>
      <c r="X199" s="6" t="s">
        <v>22</v>
      </c>
      <c r="Y199" s="6">
        <v>2</v>
      </c>
      <c r="Z199" s="101">
        <v>0.60416666666666663</v>
      </c>
      <c r="AA199" s="101">
        <v>0.64583333333333337</v>
      </c>
      <c r="AB199" s="101">
        <v>0.75</v>
      </c>
      <c r="AC199" s="101">
        <f>(Tableau2[[#This Row],[heure_enq]]-Tableau2[[#This Row],[h_debut]])</f>
        <v>4.1666666666666741E-2</v>
      </c>
      <c r="AD199" s="101">
        <f>Tableau2[[#This Row],[h_fin]]-Tableau2[[#This Row],[h_debut]]</f>
        <v>0.14583333333333337</v>
      </c>
      <c r="AE199" s="101">
        <v>0.35416666666666669</v>
      </c>
      <c r="AF199" s="101">
        <v>0.6875</v>
      </c>
      <c r="AG199" s="6" t="s">
        <v>22</v>
      </c>
      <c r="AH199" s="6" t="s">
        <v>401</v>
      </c>
      <c r="AI199" s="6">
        <v>0</v>
      </c>
      <c r="AJ199" s="6" t="s">
        <v>368</v>
      </c>
      <c r="AK199" s="6" t="s">
        <v>369</v>
      </c>
      <c r="AL199" s="6" t="s">
        <v>1669</v>
      </c>
      <c r="AM199" s="6">
        <v>1</v>
      </c>
      <c r="AN199" s="6">
        <v>0</v>
      </c>
      <c r="AO199" s="6">
        <v>0</v>
      </c>
      <c r="AP199" s="6">
        <v>0</v>
      </c>
      <c r="AQ199" s="6" t="s">
        <v>1019</v>
      </c>
      <c r="AR199" s="6" t="s">
        <v>1034</v>
      </c>
      <c r="AS199" s="6" t="s">
        <v>1033</v>
      </c>
      <c r="AT199" s="6">
        <v>0</v>
      </c>
      <c r="AU199" s="6">
        <v>0</v>
      </c>
      <c r="AV199" s="6">
        <v>0</v>
      </c>
      <c r="AW199" s="6">
        <v>0</v>
      </c>
      <c r="AX199" s="6">
        <v>1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 t="s">
        <v>235</v>
      </c>
      <c r="BK199" s="6">
        <v>0</v>
      </c>
      <c r="BL199" s="6">
        <v>1</v>
      </c>
      <c r="BM199" s="6">
        <v>0</v>
      </c>
      <c r="BN199" s="6">
        <v>0</v>
      </c>
      <c r="BO199" s="6" t="s">
        <v>3613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 t="s">
        <v>392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1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 t="s">
        <v>22</v>
      </c>
      <c r="DB199" s="6" t="s">
        <v>218</v>
      </c>
      <c r="DC199" s="6">
        <v>66</v>
      </c>
      <c r="DD199" s="6">
        <v>66</v>
      </c>
      <c r="DE199" s="6" t="s">
        <v>244</v>
      </c>
      <c r="DF199" s="6" t="s">
        <v>22</v>
      </c>
      <c r="DG199" s="6" t="s">
        <v>222</v>
      </c>
      <c r="DH199" s="6" t="s">
        <v>22</v>
      </c>
      <c r="DI199" s="6">
        <v>12</v>
      </c>
      <c r="DJ199" s="6" t="s">
        <v>1145</v>
      </c>
      <c r="DK199" s="6" t="s">
        <v>407</v>
      </c>
      <c r="DL199" s="6">
        <v>1</v>
      </c>
      <c r="DM199" s="6">
        <v>1</v>
      </c>
      <c r="DN199" s="6">
        <v>1</v>
      </c>
      <c r="DO199" s="6">
        <v>1</v>
      </c>
      <c r="DP199" s="6">
        <v>1</v>
      </c>
      <c r="DQ199" s="6">
        <v>1</v>
      </c>
      <c r="DR199" s="6">
        <v>1</v>
      </c>
      <c r="DS199" s="6">
        <v>1</v>
      </c>
      <c r="DT199" s="6">
        <v>1</v>
      </c>
      <c r="DU199" s="6">
        <v>1</v>
      </c>
      <c r="DV199" s="6">
        <v>1</v>
      </c>
      <c r="DW199" s="6">
        <v>1</v>
      </c>
      <c r="DX199" s="6">
        <v>1</v>
      </c>
      <c r="DY199" s="6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1</v>
      </c>
      <c r="EJ199" s="6" t="s">
        <v>223</v>
      </c>
      <c r="EK199" s="6" t="s">
        <v>222</v>
      </c>
      <c r="EL199" s="6" t="s">
        <v>22</v>
      </c>
      <c r="EM199" s="6" t="s">
        <v>22</v>
      </c>
      <c r="EN199" s="6" t="s">
        <v>22</v>
      </c>
      <c r="EO199" s="6" t="s">
        <v>22</v>
      </c>
      <c r="EP199" s="6" t="s">
        <v>22</v>
      </c>
      <c r="EQ199" s="6" t="s">
        <v>22</v>
      </c>
      <c r="ER199" s="6" t="s">
        <v>22</v>
      </c>
      <c r="ES199" s="6" t="s">
        <v>22</v>
      </c>
      <c r="ET199" s="6" t="s">
        <v>22</v>
      </c>
      <c r="EU199" s="6" t="s">
        <v>22</v>
      </c>
      <c r="EV199" s="6" t="s">
        <v>22</v>
      </c>
      <c r="EW199" s="6" t="s">
        <v>22</v>
      </c>
      <c r="EX199" s="6" t="s">
        <v>22</v>
      </c>
      <c r="EY199" s="6" t="s">
        <v>22</v>
      </c>
      <c r="EZ199" s="6" t="s">
        <v>22</v>
      </c>
      <c r="FA199" s="6" t="s">
        <v>22</v>
      </c>
      <c r="FB199" s="6" t="s">
        <v>22</v>
      </c>
      <c r="FC199" s="6" t="s">
        <v>22</v>
      </c>
      <c r="FD199" s="6" t="s">
        <v>222</v>
      </c>
      <c r="FE199" s="6" t="s">
        <v>22</v>
      </c>
      <c r="FF199" s="6" t="s">
        <v>22</v>
      </c>
      <c r="FG199" s="6" t="s">
        <v>22</v>
      </c>
      <c r="FH199" s="6" t="s">
        <v>22</v>
      </c>
      <c r="FI199" s="6" t="s">
        <v>22</v>
      </c>
      <c r="FJ199" s="6" t="s">
        <v>22</v>
      </c>
      <c r="FK199" s="6">
        <v>0</v>
      </c>
      <c r="FL199" s="6">
        <v>0</v>
      </c>
      <c r="FM199" s="6">
        <v>0</v>
      </c>
      <c r="FN199" s="6">
        <v>0</v>
      </c>
      <c r="FO199" s="6">
        <v>0</v>
      </c>
      <c r="FP199" s="6">
        <v>0</v>
      </c>
      <c r="FQ199" s="6" t="s">
        <v>22</v>
      </c>
      <c r="FR199" s="6">
        <v>2</v>
      </c>
      <c r="FS199" s="6">
        <v>0</v>
      </c>
      <c r="FT199" s="6">
        <v>0</v>
      </c>
      <c r="FU199" s="6">
        <v>0</v>
      </c>
      <c r="FV199" s="6" t="s">
        <v>222</v>
      </c>
      <c r="FW199" s="6" t="s">
        <v>222</v>
      </c>
      <c r="FX199" s="6" t="s">
        <v>269</v>
      </c>
      <c r="FY199" s="6" t="s">
        <v>22</v>
      </c>
      <c r="FZ199" s="6" t="s">
        <v>22</v>
      </c>
      <c r="GA199" s="6" t="s">
        <v>22</v>
      </c>
      <c r="GB199" s="6" t="s">
        <v>22</v>
      </c>
      <c r="GC199" s="6" t="s">
        <v>269</v>
      </c>
      <c r="GD199" s="6" t="s">
        <v>227</v>
      </c>
      <c r="GE199" s="6" t="s">
        <v>22</v>
      </c>
      <c r="GF199" s="6" t="s">
        <v>22</v>
      </c>
      <c r="GG199" s="6" t="s">
        <v>260</v>
      </c>
      <c r="GH199" s="6" t="s">
        <v>235</v>
      </c>
      <c r="GI199" s="6" t="s">
        <v>3783</v>
      </c>
      <c r="GJ199" s="6" t="s">
        <v>22</v>
      </c>
      <c r="GK199" s="6" t="s">
        <v>22</v>
      </c>
      <c r="GL199" s="6" t="s">
        <v>22</v>
      </c>
      <c r="GM199" s="6" t="s">
        <v>222</v>
      </c>
      <c r="GN199" s="6" t="s">
        <v>22</v>
      </c>
      <c r="GO199" s="6" t="s">
        <v>22</v>
      </c>
      <c r="GP199" s="6" t="s">
        <v>227</v>
      </c>
      <c r="GQ199" s="6">
        <v>0</v>
      </c>
      <c r="GR199" s="6">
        <v>0</v>
      </c>
      <c r="GS199" s="6">
        <v>1</v>
      </c>
      <c r="GT199" s="6">
        <v>0</v>
      </c>
      <c r="GU199" s="6">
        <v>0</v>
      </c>
      <c r="GV199" s="6">
        <v>0</v>
      </c>
      <c r="GW199" s="6">
        <v>1</v>
      </c>
      <c r="GX199" s="103" t="s">
        <v>229</v>
      </c>
    </row>
    <row r="200" spans="1:206">
      <c r="A200" s="102" t="s">
        <v>207</v>
      </c>
      <c r="B200" s="6">
        <v>199</v>
      </c>
      <c r="C200" s="6" t="s">
        <v>1151</v>
      </c>
      <c r="D200" s="6" t="s">
        <v>3553</v>
      </c>
      <c r="E200" s="100">
        <v>44611</v>
      </c>
      <c r="F200" s="6" t="s">
        <v>3892</v>
      </c>
      <c r="G200" s="6">
        <v>2</v>
      </c>
      <c r="H200" s="6">
        <v>11</v>
      </c>
      <c r="I200" s="6">
        <v>2</v>
      </c>
      <c r="J200" s="6" t="s">
        <v>1013</v>
      </c>
      <c r="K200" s="6" t="s">
        <v>1013</v>
      </c>
      <c r="L200" s="179" t="s">
        <v>1152</v>
      </c>
      <c r="M200" s="6" t="s">
        <v>1023</v>
      </c>
      <c r="N200" s="6" t="s">
        <v>1153</v>
      </c>
      <c r="O200" s="7">
        <v>42</v>
      </c>
      <c r="P200" s="6">
        <v>50.25</v>
      </c>
      <c r="Q200" s="6">
        <f t="shared" si="6"/>
        <v>42.837499999999999</v>
      </c>
      <c r="R200" s="6" t="s">
        <v>22</v>
      </c>
      <c r="S200" s="6" t="s">
        <v>1154</v>
      </c>
      <c r="T200" s="6">
        <v>9</v>
      </c>
      <c r="U200" s="6">
        <v>28.49</v>
      </c>
      <c r="V200" s="6">
        <f t="shared" si="7"/>
        <v>9.4748333333333328</v>
      </c>
      <c r="W200" s="6" t="s">
        <v>39</v>
      </c>
      <c r="X200" s="6" t="s">
        <v>22</v>
      </c>
      <c r="Y200" s="6">
        <v>1</v>
      </c>
      <c r="Z200" s="101">
        <v>0.64583333333333337</v>
      </c>
      <c r="AA200" s="101">
        <v>0.6875</v>
      </c>
      <c r="AB200" s="101">
        <v>0.75</v>
      </c>
      <c r="AC200" s="101">
        <f>(Tableau2[[#This Row],[heure_enq]]-Tableau2[[#This Row],[h_debut]])</f>
        <v>4.166666666666663E-2</v>
      </c>
      <c r="AD200" s="101">
        <f>Tableau2[[#This Row],[h_fin]]-Tableau2[[#This Row],[h_debut]]</f>
        <v>0.10416666666666663</v>
      </c>
      <c r="AE200" s="101">
        <v>0.41666666666666669</v>
      </c>
      <c r="AF200" s="101">
        <v>0.70833333333333337</v>
      </c>
      <c r="AG200" s="6" t="s">
        <v>22</v>
      </c>
      <c r="AH200" s="6" t="s">
        <v>213</v>
      </c>
      <c r="AI200" s="6">
        <v>0</v>
      </c>
      <c r="AJ200" s="6" t="s">
        <v>2637</v>
      </c>
      <c r="AK200" s="6" t="s">
        <v>1155</v>
      </c>
      <c r="AL200" s="6" t="s">
        <v>419</v>
      </c>
      <c r="AM200" s="6">
        <v>1</v>
      </c>
      <c r="AN200" s="6">
        <v>0</v>
      </c>
      <c r="AO200" s="6">
        <v>0</v>
      </c>
      <c r="AP200" s="6">
        <v>0</v>
      </c>
      <c r="AQ200" s="6" t="s">
        <v>1033</v>
      </c>
      <c r="AR200" s="6" t="s">
        <v>1034</v>
      </c>
      <c r="AS200" s="6" t="s">
        <v>756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1</v>
      </c>
      <c r="AZ200" s="6">
        <v>1</v>
      </c>
      <c r="BA200" s="6">
        <v>1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 t="s">
        <v>235</v>
      </c>
      <c r="BK200" s="6">
        <v>0</v>
      </c>
      <c r="BL200" s="6">
        <v>0</v>
      </c>
      <c r="BM200" s="6">
        <v>1</v>
      </c>
      <c r="BN200" s="6">
        <v>0</v>
      </c>
      <c r="BO200" s="6" t="s">
        <v>3604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 t="s">
        <v>692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1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 t="s">
        <v>22</v>
      </c>
      <c r="DB200" s="6" t="s">
        <v>218</v>
      </c>
      <c r="DC200" s="6">
        <v>37</v>
      </c>
      <c r="DD200" s="6">
        <v>37</v>
      </c>
      <c r="DE200" s="6" t="s">
        <v>220</v>
      </c>
      <c r="DF200" s="6" t="s">
        <v>1156</v>
      </c>
      <c r="DG200" s="6" t="s">
        <v>222</v>
      </c>
      <c r="DH200" s="6" t="s">
        <v>22</v>
      </c>
      <c r="DI200" s="6">
        <v>25</v>
      </c>
      <c r="DJ200" s="6" t="s">
        <v>708</v>
      </c>
      <c r="DK200" s="6">
        <v>50</v>
      </c>
      <c r="DL200" s="6">
        <v>1</v>
      </c>
      <c r="DM200" s="6">
        <v>1</v>
      </c>
      <c r="DN200" s="6">
        <v>1</v>
      </c>
      <c r="DO200" s="6">
        <v>1</v>
      </c>
      <c r="DP200" s="6">
        <v>1</v>
      </c>
      <c r="DQ200" s="6">
        <v>1</v>
      </c>
      <c r="DR200" s="6">
        <v>1</v>
      </c>
      <c r="DS200" s="6">
        <v>1</v>
      </c>
      <c r="DT200" s="6">
        <v>1</v>
      </c>
      <c r="DU200" s="6">
        <v>1</v>
      </c>
      <c r="DV200" s="6">
        <v>1</v>
      </c>
      <c r="DW200" s="6">
        <v>1</v>
      </c>
      <c r="DX200" s="6">
        <v>0</v>
      </c>
      <c r="DY200" s="6">
        <v>1</v>
      </c>
      <c r="DZ200" s="6">
        <v>1</v>
      </c>
      <c r="EA200" s="6">
        <v>0</v>
      </c>
      <c r="EB200" s="6">
        <v>1</v>
      </c>
      <c r="EC200" s="6">
        <v>1</v>
      </c>
      <c r="ED200" s="6">
        <v>0</v>
      </c>
      <c r="EE200" s="6">
        <v>0</v>
      </c>
      <c r="EF200" s="6">
        <v>1</v>
      </c>
      <c r="EG200" s="6">
        <v>0</v>
      </c>
      <c r="EH200" s="6">
        <v>0</v>
      </c>
      <c r="EI200" s="6">
        <v>0</v>
      </c>
      <c r="EJ200" s="6" t="s">
        <v>223</v>
      </c>
      <c r="EK200" s="6" t="s">
        <v>222</v>
      </c>
      <c r="EL200" s="6" t="s">
        <v>22</v>
      </c>
      <c r="EM200" s="6" t="s">
        <v>22</v>
      </c>
      <c r="EN200" s="6" t="s">
        <v>22</v>
      </c>
      <c r="EO200" s="6" t="s">
        <v>22</v>
      </c>
      <c r="EP200" s="6" t="s">
        <v>22</v>
      </c>
      <c r="EQ200" s="6" t="s">
        <v>22</v>
      </c>
      <c r="ER200" s="6" t="s">
        <v>22</v>
      </c>
      <c r="ES200" s="6" t="s">
        <v>22</v>
      </c>
      <c r="ET200" s="6" t="s">
        <v>22</v>
      </c>
      <c r="EU200" s="6" t="s">
        <v>22</v>
      </c>
      <c r="EV200" s="6" t="s">
        <v>22</v>
      </c>
      <c r="EW200" s="6" t="s">
        <v>22</v>
      </c>
      <c r="EX200" s="6" t="s">
        <v>22</v>
      </c>
      <c r="EY200" s="6" t="s">
        <v>22</v>
      </c>
      <c r="EZ200" s="6" t="s">
        <v>22</v>
      </c>
      <c r="FA200" s="6" t="s">
        <v>22</v>
      </c>
      <c r="FB200" s="6" t="s">
        <v>22</v>
      </c>
      <c r="FC200" s="6" t="s">
        <v>22</v>
      </c>
      <c r="FD200" s="6" t="s">
        <v>222</v>
      </c>
      <c r="FE200" s="6" t="s">
        <v>22</v>
      </c>
      <c r="FF200" s="6" t="s">
        <v>22</v>
      </c>
      <c r="FG200" s="6" t="s">
        <v>22</v>
      </c>
      <c r="FH200" s="6" t="s">
        <v>22</v>
      </c>
      <c r="FI200" s="6" t="s">
        <v>22</v>
      </c>
      <c r="FJ200" s="6" t="s">
        <v>22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6" t="s">
        <v>22</v>
      </c>
      <c r="FR200" s="6">
        <v>3</v>
      </c>
      <c r="FS200" s="6">
        <v>0</v>
      </c>
      <c r="FT200" s="6">
        <v>0</v>
      </c>
      <c r="FU200" s="6">
        <v>0</v>
      </c>
      <c r="FV200" s="6" t="s">
        <v>223</v>
      </c>
      <c r="FW200" s="6" t="s">
        <v>223</v>
      </c>
      <c r="FX200" s="6" t="s">
        <v>269</v>
      </c>
      <c r="FY200" s="6" t="s">
        <v>22</v>
      </c>
      <c r="FZ200" s="6" t="s">
        <v>22</v>
      </c>
      <c r="GA200" s="6" t="s">
        <v>22</v>
      </c>
      <c r="GB200" s="6" t="s">
        <v>22</v>
      </c>
      <c r="GC200" s="6" t="s">
        <v>269</v>
      </c>
      <c r="GD200" s="6" t="s">
        <v>226</v>
      </c>
      <c r="GE200" s="6" t="s">
        <v>22</v>
      </c>
      <c r="GF200" s="6" t="s">
        <v>22</v>
      </c>
      <c r="GG200" s="6" t="s">
        <v>22</v>
      </c>
      <c r="GH200" s="6" t="s">
        <v>235</v>
      </c>
      <c r="GI200" s="6" t="s">
        <v>1049</v>
      </c>
      <c r="GJ200" s="6" t="s">
        <v>22</v>
      </c>
      <c r="GK200" s="6" t="s">
        <v>3784</v>
      </c>
      <c r="GL200" s="6" t="s">
        <v>1157</v>
      </c>
      <c r="GM200" s="6" t="s">
        <v>222</v>
      </c>
      <c r="GN200" s="6" t="s">
        <v>22</v>
      </c>
      <c r="GO200" s="6" t="s">
        <v>22</v>
      </c>
      <c r="GP200" s="6" t="s">
        <v>226</v>
      </c>
      <c r="GQ200" s="6">
        <v>0</v>
      </c>
      <c r="GR200" s="6">
        <v>0</v>
      </c>
      <c r="GS200" s="6">
        <v>1</v>
      </c>
      <c r="GT200" s="6">
        <v>0</v>
      </c>
      <c r="GU200" s="6">
        <v>0</v>
      </c>
      <c r="GV200" s="6">
        <v>0</v>
      </c>
      <c r="GW200" s="6">
        <v>0</v>
      </c>
      <c r="GX200" s="103" t="s">
        <v>229</v>
      </c>
    </row>
    <row r="201" spans="1:206">
      <c r="A201" s="102" t="s">
        <v>207</v>
      </c>
      <c r="B201" s="6">
        <v>200</v>
      </c>
      <c r="C201" s="6" t="s">
        <v>1151</v>
      </c>
      <c r="D201" s="6" t="s">
        <v>3581</v>
      </c>
      <c r="E201" s="100">
        <v>44611</v>
      </c>
      <c r="F201" s="6" t="s">
        <v>3892</v>
      </c>
      <c r="G201" s="6">
        <v>2</v>
      </c>
      <c r="H201" s="6">
        <v>11</v>
      </c>
      <c r="I201" s="6">
        <v>2</v>
      </c>
      <c r="J201" s="6" t="s">
        <v>1013</v>
      </c>
      <c r="K201" s="6" t="s">
        <v>1013</v>
      </c>
      <c r="L201" s="6" t="s">
        <v>1152</v>
      </c>
      <c r="M201" s="6" t="s">
        <v>1023</v>
      </c>
      <c r="N201" s="6" t="s">
        <v>1158</v>
      </c>
      <c r="O201" s="7">
        <v>42</v>
      </c>
      <c r="P201" s="6">
        <v>44.25</v>
      </c>
      <c r="Q201" s="6">
        <f t="shared" si="6"/>
        <v>42.737499999999997</v>
      </c>
      <c r="R201" s="6" t="s">
        <v>22</v>
      </c>
      <c r="S201" s="6" t="s">
        <v>1159</v>
      </c>
      <c r="T201" s="6">
        <v>9</v>
      </c>
      <c r="U201" s="6">
        <v>27.4</v>
      </c>
      <c r="V201" s="6">
        <f t="shared" si="7"/>
        <v>9.456666666666667</v>
      </c>
      <c r="W201" s="6" t="s">
        <v>39</v>
      </c>
      <c r="X201" s="6" t="s">
        <v>22</v>
      </c>
      <c r="Y201" s="6">
        <v>2</v>
      </c>
      <c r="Z201" s="101">
        <v>0.66666666666666663</v>
      </c>
      <c r="AA201" s="101">
        <v>0.69791666666666663</v>
      </c>
      <c r="AB201" s="101">
        <v>0.70833333333333337</v>
      </c>
      <c r="AC201" s="101">
        <f>(Tableau2[[#This Row],[heure_enq]]-Tableau2[[#This Row],[h_debut]])</f>
        <v>3.125E-2</v>
      </c>
      <c r="AD201" s="101">
        <f>Tableau2[[#This Row],[h_fin]]-Tableau2[[#This Row],[h_debut]]</f>
        <v>4.1666666666666741E-2</v>
      </c>
      <c r="AE201" s="101">
        <v>0.41666666666666669</v>
      </c>
      <c r="AF201" s="101">
        <v>0.70833333333333337</v>
      </c>
      <c r="AG201" s="6" t="s">
        <v>22</v>
      </c>
      <c r="AH201" s="6" t="s">
        <v>213</v>
      </c>
      <c r="AI201" s="6">
        <v>0</v>
      </c>
      <c r="AJ201" s="6" t="s">
        <v>2638</v>
      </c>
      <c r="AK201" s="6" t="s">
        <v>1160</v>
      </c>
      <c r="AL201" s="6" t="s">
        <v>419</v>
      </c>
      <c r="AM201" s="6">
        <v>1</v>
      </c>
      <c r="AN201" s="6">
        <v>0</v>
      </c>
      <c r="AO201" s="6">
        <v>0</v>
      </c>
      <c r="AP201" s="6">
        <v>0</v>
      </c>
      <c r="AQ201" s="6" t="s">
        <v>745</v>
      </c>
      <c r="AR201" s="6" t="s">
        <v>438</v>
      </c>
      <c r="AS201" s="6" t="s">
        <v>1007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1</v>
      </c>
      <c r="BA201" s="6">
        <v>1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 t="s">
        <v>235</v>
      </c>
      <c r="BK201" s="6">
        <v>0</v>
      </c>
      <c r="BL201" s="6">
        <v>1</v>
      </c>
      <c r="BM201" s="6">
        <v>0</v>
      </c>
      <c r="BN201" s="6">
        <v>0</v>
      </c>
      <c r="BO201" s="6" t="s">
        <v>3613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 t="s">
        <v>392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1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 t="s">
        <v>22</v>
      </c>
      <c r="DB201" s="6" t="s">
        <v>218</v>
      </c>
      <c r="DC201" s="6">
        <v>43</v>
      </c>
      <c r="DD201" s="6">
        <v>43</v>
      </c>
      <c r="DE201" s="6" t="s">
        <v>220</v>
      </c>
      <c r="DF201" s="6" t="s">
        <v>1161</v>
      </c>
      <c r="DG201" s="6" t="s">
        <v>222</v>
      </c>
      <c r="DH201" s="6" t="s">
        <v>22</v>
      </c>
      <c r="DI201" s="6">
        <v>16</v>
      </c>
      <c r="DJ201" s="6" t="s">
        <v>708</v>
      </c>
      <c r="DK201" s="6">
        <v>100</v>
      </c>
      <c r="DL201" s="6">
        <v>1</v>
      </c>
      <c r="DM201" s="6">
        <v>1</v>
      </c>
      <c r="DN201" s="6">
        <v>1</v>
      </c>
      <c r="DO201" s="6">
        <v>1</v>
      </c>
      <c r="DP201" s="6">
        <v>1</v>
      </c>
      <c r="DQ201" s="6">
        <v>1</v>
      </c>
      <c r="DR201" s="6">
        <v>1</v>
      </c>
      <c r="DS201" s="6">
        <v>1</v>
      </c>
      <c r="DT201" s="6">
        <v>1</v>
      </c>
      <c r="DU201" s="6">
        <v>1</v>
      </c>
      <c r="DV201" s="6">
        <v>1</v>
      </c>
      <c r="DW201" s="6">
        <v>1</v>
      </c>
      <c r="DX201" s="6">
        <v>1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1</v>
      </c>
      <c r="EF201" s="6">
        <v>1</v>
      </c>
      <c r="EG201" s="6">
        <v>1</v>
      </c>
      <c r="EH201" s="6">
        <v>0</v>
      </c>
      <c r="EI201" s="6">
        <v>0</v>
      </c>
      <c r="EJ201" s="6" t="s">
        <v>222</v>
      </c>
      <c r="EK201" s="6" t="s">
        <v>222</v>
      </c>
      <c r="EL201" s="6" t="s">
        <v>22</v>
      </c>
      <c r="EM201" s="6" t="s">
        <v>22</v>
      </c>
      <c r="EN201" s="6" t="s">
        <v>22</v>
      </c>
      <c r="EO201" s="6" t="s">
        <v>22</v>
      </c>
      <c r="EP201" s="6" t="s">
        <v>22</v>
      </c>
      <c r="EQ201" s="6" t="s">
        <v>22</v>
      </c>
      <c r="ER201" s="6" t="s">
        <v>22</v>
      </c>
      <c r="ES201" s="6" t="s">
        <v>22</v>
      </c>
      <c r="ET201" s="6" t="s">
        <v>22</v>
      </c>
      <c r="EU201" s="6" t="s">
        <v>22</v>
      </c>
      <c r="EV201" s="6" t="s">
        <v>22</v>
      </c>
      <c r="EW201" s="6" t="s">
        <v>22</v>
      </c>
      <c r="EX201" s="6" t="s">
        <v>22</v>
      </c>
      <c r="EY201" s="6" t="s">
        <v>22</v>
      </c>
      <c r="EZ201" s="6" t="s">
        <v>22</v>
      </c>
      <c r="FA201" s="6" t="s">
        <v>22</v>
      </c>
      <c r="FB201" s="6" t="s">
        <v>22</v>
      </c>
      <c r="FC201" s="6" t="s">
        <v>22</v>
      </c>
      <c r="FD201" s="6" t="s">
        <v>222</v>
      </c>
      <c r="FE201" s="6" t="s">
        <v>22</v>
      </c>
      <c r="FF201" s="6" t="s">
        <v>22</v>
      </c>
      <c r="FG201" s="6" t="s">
        <v>22</v>
      </c>
      <c r="FH201" s="6" t="s">
        <v>22</v>
      </c>
      <c r="FI201" s="6" t="s">
        <v>22</v>
      </c>
      <c r="FJ201" s="6" t="s">
        <v>22</v>
      </c>
      <c r="FK201" s="6">
        <v>0</v>
      </c>
      <c r="FL201" s="6">
        <v>0</v>
      </c>
      <c r="FM201" s="6">
        <v>0</v>
      </c>
      <c r="FN201" s="6">
        <v>0</v>
      </c>
      <c r="FO201" s="6">
        <v>0</v>
      </c>
      <c r="FP201" s="6">
        <v>0</v>
      </c>
      <c r="FQ201" s="6" t="s">
        <v>22</v>
      </c>
      <c r="FR201" s="6">
        <v>3</v>
      </c>
      <c r="FS201" s="6">
        <v>0</v>
      </c>
      <c r="FT201" s="6">
        <v>0</v>
      </c>
      <c r="FU201" s="6">
        <v>0</v>
      </c>
      <c r="FV201" s="6" t="s">
        <v>223</v>
      </c>
      <c r="FW201" s="6" t="s">
        <v>223</v>
      </c>
      <c r="FX201" s="6" t="s">
        <v>269</v>
      </c>
      <c r="FY201" s="6" t="s">
        <v>22</v>
      </c>
      <c r="FZ201" s="6" t="s">
        <v>22</v>
      </c>
      <c r="GA201" s="6" t="s">
        <v>22</v>
      </c>
      <c r="GB201" s="6" t="s">
        <v>22</v>
      </c>
      <c r="GC201" s="6" t="s">
        <v>269</v>
      </c>
      <c r="GD201" s="6" t="s">
        <v>842</v>
      </c>
      <c r="GE201" s="6" t="s">
        <v>22</v>
      </c>
      <c r="GF201" s="6" t="s">
        <v>22</v>
      </c>
      <c r="GG201" s="6" t="s">
        <v>22</v>
      </c>
      <c r="GH201" s="6" t="s">
        <v>235</v>
      </c>
      <c r="GI201" s="6" t="s">
        <v>3785</v>
      </c>
      <c r="GJ201" s="6" t="s">
        <v>22</v>
      </c>
      <c r="GK201" s="6" t="s">
        <v>803</v>
      </c>
      <c r="GL201" s="6" t="s">
        <v>22</v>
      </c>
      <c r="GM201" s="6" t="s">
        <v>222</v>
      </c>
      <c r="GN201" s="6" t="s">
        <v>22</v>
      </c>
      <c r="GO201" s="6" t="s">
        <v>22</v>
      </c>
      <c r="GP201" s="6" t="s">
        <v>228</v>
      </c>
      <c r="GQ201" s="6">
        <v>0</v>
      </c>
      <c r="GR201" s="6">
        <v>0</v>
      </c>
      <c r="GS201" s="6">
        <v>1</v>
      </c>
      <c r="GT201" s="6">
        <v>0</v>
      </c>
      <c r="GU201" s="6">
        <v>0</v>
      </c>
      <c r="GV201" s="6">
        <v>0</v>
      </c>
      <c r="GW201" s="6">
        <v>0</v>
      </c>
      <c r="GX201" s="103" t="s">
        <v>229</v>
      </c>
    </row>
    <row r="202" spans="1:206">
      <c r="A202" s="102" t="s">
        <v>207</v>
      </c>
      <c r="B202" s="6">
        <v>201</v>
      </c>
      <c r="C202" s="6" t="s">
        <v>1162</v>
      </c>
      <c r="D202" s="6" t="s">
        <v>3554</v>
      </c>
      <c r="E202" s="100">
        <v>44615</v>
      </c>
      <c r="F202" s="6" t="s">
        <v>3892</v>
      </c>
      <c r="G202" s="6">
        <v>0</v>
      </c>
      <c r="H202" s="6">
        <v>13</v>
      </c>
      <c r="I202" s="6">
        <v>0</v>
      </c>
      <c r="J202" s="6" t="s">
        <v>294</v>
      </c>
      <c r="K202" s="6" t="s">
        <v>264</v>
      </c>
      <c r="L202" s="6" t="s">
        <v>396</v>
      </c>
      <c r="M202" s="6" t="s">
        <v>1041</v>
      </c>
      <c r="N202" s="6" t="s">
        <v>1163</v>
      </c>
      <c r="O202" s="7">
        <v>42</v>
      </c>
      <c r="P202" s="6">
        <v>48.04</v>
      </c>
      <c r="Q202" s="6">
        <f t="shared" si="6"/>
        <v>42.800666666666665</v>
      </c>
      <c r="R202" s="6" t="s">
        <v>22</v>
      </c>
      <c r="S202" s="6" t="s">
        <v>1164</v>
      </c>
      <c r="T202" s="6">
        <v>9</v>
      </c>
      <c r="U202" s="6">
        <v>32.53</v>
      </c>
      <c r="V202" s="6">
        <f t="shared" si="7"/>
        <v>9.5421666666666667</v>
      </c>
      <c r="W202" s="6" t="s">
        <v>41</v>
      </c>
      <c r="X202" s="6">
        <v>236</v>
      </c>
      <c r="Y202" s="6">
        <v>3</v>
      </c>
      <c r="Z202" s="101">
        <v>0.3125</v>
      </c>
      <c r="AA202" s="101">
        <v>0.41250000000000003</v>
      </c>
      <c r="AB202" s="101">
        <v>0.5625</v>
      </c>
      <c r="AC202" s="101">
        <f>(Tableau2[[#This Row],[heure_enq]]-Tableau2[[#This Row],[h_debut]])</f>
        <v>0.10000000000000003</v>
      </c>
      <c r="AD202" s="101">
        <f>Tableau2[[#This Row],[h_fin]]-Tableau2[[#This Row],[h_debut]]</f>
        <v>0.25</v>
      </c>
      <c r="AE202" s="101">
        <v>0.3125</v>
      </c>
      <c r="AF202" s="101">
        <v>0.60416666666666663</v>
      </c>
      <c r="AG202" s="6" t="s">
        <v>22</v>
      </c>
      <c r="AH202" s="6" t="s">
        <v>242</v>
      </c>
      <c r="AI202" s="6">
        <v>0</v>
      </c>
      <c r="AJ202" s="6" t="s">
        <v>712</v>
      </c>
      <c r="AK202" s="6" t="s">
        <v>713</v>
      </c>
      <c r="AL202" s="6" t="s">
        <v>419</v>
      </c>
      <c r="AM202" s="6">
        <v>1</v>
      </c>
      <c r="AN202" s="6">
        <v>0</v>
      </c>
      <c r="AO202" s="6">
        <v>1</v>
      </c>
      <c r="AP202" s="6">
        <v>0</v>
      </c>
      <c r="AQ202" s="6" t="s">
        <v>745</v>
      </c>
      <c r="AR202" s="6" t="s">
        <v>1060</v>
      </c>
      <c r="AS202" s="6" t="s">
        <v>1094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1</v>
      </c>
      <c r="BA202" s="6">
        <v>1</v>
      </c>
      <c r="BB202" s="6">
        <v>0</v>
      </c>
      <c r="BC202" s="6">
        <v>0</v>
      </c>
      <c r="BD202" s="6">
        <v>0</v>
      </c>
      <c r="BE202" s="6">
        <v>0</v>
      </c>
      <c r="BF202" s="6">
        <v>1</v>
      </c>
      <c r="BG202" s="6">
        <v>1</v>
      </c>
      <c r="BH202" s="6">
        <v>0</v>
      </c>
      <c r="BI202" s="6">
        <v>0</v>
      </c>
      <c r="BJ202" s="6" t="s">
        <v>884</v>
      </c>
      <c r="BK202" s="6">
        <v>0</v>
      </c>
      <c r="BL202" s="6">
        <v>1</v>
      </c>
      <c r="BM202" s="6">
        <v>0</v>
      </c>
      <c r="BN202" s="6">
        <v>0</v>
      </c>
      <c r="BO202" s="6" t="s">
        <v>3652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 t="s">
        <v>392</v>
      </c>
      <c r="BX202" s="6">
        <v>0</v>
      </c>
      <c r="BY202" s="6">
        <v>0</v>
      </c>
      <c r="BZ202" s="6">
        <v>0</v>
      </c>
      <c r="CA202" s="6">
        <v>0</v>
      </c>
      <c r="CB202" s="6">
        <v>0</v>
      </c>
      <c r="CC202" s="6">
        <v>0</v>
      </c>
      <c r="CD202" s="6">
        <v>1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 t="s">
        <v>3786</v>
      </c>
      <c r="DB202" s="6" t="s">
        <v>218</v>
      </c>
      <c r="DC202" s="6">
        <v>51</v>
      </c>
      <c r="DD202" s="6">
        <v>51</v>
      </c>
      <c r="DE202" s="6" t="s">
        <v>220</v>
      </c>
      <c r="DF202" s="6" t="s">
        <v>1165</v>
      </c>
      <c r="DG202" s="6" t="s">
        <v>222</v>
      </c>
      <c r="DH202" s="6" t="s">
        <v>22</v>
      </c>
      <c r="DI202" s="6">
        <v>15</v>
      </c>
      <c r="DJ202" s="6" t="s">
        <v>1166</v>
      </c>
      <c r="DK202" s="6">
        <v>20</v>
      </c>
      <c r="DL202" s="6">
        <v>1</v>
      </c>
      <c r="DM202" s="6">
        <v>1</v>
      </c>
      <c r="DN202" s="6">
        <v>1</v>
      </c>
      <c r="DO202" s="6">
        <v>1</v>
      </c>
      <c r="DP202" s="6">
        <v>1</v>
      </c>
      <c r="DQ202" s="6">
        <v>1</v>
      </c>
      <c r="DR202" s="6">
        <v>1</v>
      </c>
      <c r="DS202" s="6">
        <v>1</v>
      </c>
      <c r="DT202" s="6">
        <v>1</v>
      </c>
      <c r="DU202" s="6">
        <v>1</v>
      </c>
      <c r="DV202" s="6">
        <v>1</v>
      </c>
      <c r="DW202" s="6">
        <v>1</v>
      </c>
      <c r="DX202" s="6">
        <v>1</v>
      </c>
      <c r="DY202" s="6">
        <v>0</v>
      </c>
      <c r="DZ202" s="6">
        <v>0</v>
      </c>
      <c r="EA202" s="6">
        <v>0</v>
      </c>
      <c r="EB202" s="6">
        <v>1</v>
      </c>
      <c r="EC202" s="6">
        <v>1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 t="s">
        <v>223</v>
      </c>
      <c r="EK202" s="6" t="s">
        <v>222</v>
      </c>
      <c r="EL202" s="6" t="s">
        <v>22</v>
      </c>
      <c r="EM202" s="6" t="s">
        <v>22</v>
      </c>
      <c r="EN202" s="6" t="s">
        <v>22</v>
      </c>
      <c r="EO202" s="6" t="s">
        <v>22</v>
      </c>
      <c r="EP202" s="6" t="s">
        <v>22</v>
      </c>
      <c r="EQ202" s="6" t="s">
        <v>22</v>
      </c>
      <c r="ER202" s="6" t="s">
        <v>22</v>
      </c>
      <c r="ES202" s="6" t="s">
        <v>22</v>
      </c>
      <c r="ET202" s="6" t="s">
        <v>22</v>
      </c>
      <c r="EU202" s="6" t="s">
        <v>22</v>
      </c>
      <c r="EV202" s="6" t="s">
        <v>22</v>
      </c>
      <c r="EW202" s="6" t="s">
        <v>22</v>
      </c>
      <c r="EX202" s="6" t="s">
        <v>22</v>
      </c>
      <c r="EY202" s="6" t="s">
        <v>22</v>
      </c>
      <c r="EZ202" s="6" t="s">
        <v>22</v>
      </c>
      <c r="FA202" s="6" t="s">
        <v>22</v>
      </c>
      <c r="FB202" s="6" t="s">
        <v>22</v>
      </c>
      <c r="FC202" s="6" t="s">
        <v>22</v>
      </c>
      <c r="FD202" s="6" t="s">
        <v>223</v>
      </c>
      <c r="FE202" s="6" t="s">
        <v>255</v>
      </c>
      <c r="FF202" s="6">
        <v>90</v>
      </c>
      <c r="FG202" s="6">
        <v>5.3</v>
      </c>
      <c r="FH202" s="6" t="s">
        <v>247</v>
      </c>
      <c r="FI202" s="6" t="s">
        <v>695</v>
      </c>
      <c r="FJ202" s="6" t="s">
        <v>22</v>
      </c>
      <c r="FK202" s="6">
        <v>1</v>
      </c>
      <c r="FL202" s="6">
        <v>1</v>
      </c>
      <c r="FM202" s="6">
        <v>0</v>
      </c>
      <c r="FN202" s="6">
        <v>0</v>
      </c>
      <c r="FO202" s="6">
        <v>0</v>
      </c>
      <c r="FP202" s="6">
        <v>0</v>
      </c>
      <c r="FQ202" s="6" t="s">
        <v>1048</v>
      </c>
      <c r="FR202" s="6">
        <v>2</v>
      </c>
      <c r="FS202" s="6">
        <v>5</v>
      </c>
      <c r="FT202" s="6">
        <v>0</v>
      </c>
      <c r="FU202" s="6">
        <v>0</v>
      </c>
      <c r="FV202" s="6" t="s">
        <v>223</v>
      </c>
      <c r="FW202" s="6" t="s">
        <v>223</v>
      </c>
      <c r="FX202" s="6" t="s">
        <v>258</v>
      </c>
      <c r="FY202" s="6" t="s">
        <v>22</v>
      </c>
      <c r="FZ202" s="6" t="s">
        <v>22</v>
      </c>
      <c r="GA202" s="6" t="s">
        <v>22</v>
      </c>
      <c r="GB202" s="6" t="s">
        <v>22</v>
      </c>
      <c r="GC202" s="6" t="s">
        <v>258</v>
      </c>
      <c r="GD202" s="6" t="s">
        <v>373</v>
      </c>
      <c r="GE202" s="6" t="s">
        <v>22</v>
      </c>
      <c r="GF202" s="6" t="s">
        <v>22</v>
      </c>
      <c r="GG202" s="6" t="s">
        <v>260</v>
      </c>
      <c r="GH202" s="6" t="s">
        <v>235</v>
      </c>
      <c r="GI202" s="6" t="s">
        <v>3787</v>
      </c>
      <c r="GJ202" s="6" t="s">
        <v>3788</v>
      </c>
      <c r="GK202" s="6" t="s">
        <v>374</v>
      </c>
      <c r="GL202" s="6" t="s">
        <v>1167</v>
      </c>
      <c r="GM202" s="6" t="s">
        <v>222</v>
      </c>
      <c r="GN202" s="6" t="s">
        <v>22</v>
      </c>
      <c r="GO202" s="6" t="s">
        <v>22</v>
      </c>
      <c r="GP202" s="6" t="s">
        <v>261</v>
      </c>
      <c r="GQ202" s="6">
        <v>0</v>
      </c>
      <c r="GR202" s="6">
        <v>0</v>
      </c>
      <c r="GS202" s="6">
        <v>0</v>
      </c>
      <c r="GT202" s="6">
        <v>0</v>
      </c>
      <c r="GU202" s="6">
        <v>1</v>
      </c>
      <c r="GV202" s="6">
        <v>1</v>
      </c>
      <c r="GW202" s="6">
        <v>0</v>
      </c>
      <c r="GX202" s="103" t="s">
        <v>1143</v>
      </c>
    </row>
    <row r="203" spans="1:206">
      <c r="A203" s="102" t="s">
        <v>207</v>
      </c>
      <c r="B203" s="6">
        <v>202</v>
      </c>
      <c r="C203" s="6" t="s">
        <v>1162</v>
      </c>
      <c r="D203" s="6" t="s">
        <v>3582</v>
      </c>
      <c r="E203" s="100">
        <v>44615</v>
      </c>
      <c r="F203" s="6" t="s">
        <v>3892</v>
      </c>
      <c r="G203" s="6">
        <v>0</v>
      </c>
      <c r="H203" s="6">
        <v>13</v>
      </c>
      <c r="I203" s="6">
        <v>0</v>
      </c>
      <c r="J203" s="6" t="s">
        <v>294</v>
      </c>
      <c r="K203" s="6" t="s">
        <v>264</v>
      </c>
      <c r="L203" s="6" t="s">
        <v>396</v>
      </c>
      <c r="M203" s="6" t="s">
        <v>1041</v>
      </c>
      <c r="N203" s="6" t="s">
        <v>1168</v>
      </c>
      <c r="O203" s="7">
        <v>42</v>
      </c>
      <c r="P203" s="6">
        <v>59.22</v>
      </c>
      <c r="Q203" s="6">
        <f t="shared" si="6"/>
        <v>42.987000000000002</v>
      </c>
      <c r="R203" s="6" t="s">
        <v>22</v>
      </c>
      <c r="S203" s="6" t="s">
        <v>1169</v>
      </c>
      <c r="T203" s="6">
        <v>9</v>
      </c>
      <c r="U203" s="6">
        <v>28.46</v>
      </c>
      <c r="V203" s="6">
        <f t="shared" si="7"/>
        <v>9.4743333333333339</v>
      </c>
      <c r="W203" s="6" t="s">
        <v>41</v>
      </c>
      <c r="X203" s="6">
        <v>17</v>
      </c>
      <c r="Y203" s="6">
        <v>1</v>
      </c>
      <c r="Z203" s="101">
        <v>0.38541666666666669</v>
      </c>
      <c r="AA203" s="101">
        <v>0.46319444444444446</v>
      </c>
      <c r="AB203" s="101">
        <v>0.47916666666666669</v>
      </c>
      <c r="AC203" s="101">
        <f>(Tableau2[[#This Row],[heure_enq]]-Tableau2[[#This Row],[h_debut]])</f>
        <v>7.7777777777777779E-2</v>
      </c>
      <c r="AD203" s="101">
        <f>Tableau2[[#This Row],[h_fin]]-Tableau2[[#This Row],[h_debut]]</f>
        <v>9.375E-2</v>
      </c>
      <c r="AE203" s="101">
        <v>0.3125</v>
      </c>
      <c r="AF203" s="101">
        <v>0.60416666666666663</v>
      </c>
      <c r="AG203" s="6" t="s">
        <v>22</v>
      </c>
      <c r="AH203" s="6" t="s">
        <v>242</v>
      </c>
      <c r="AI203" s="6">
        <v>0</v>
      </c>
      <c r="AJ203" s="6" t="s">
        <v>368</v>
      </c>
      <c r="AK203" s="6" t="s">
        <v>369</v>
      </c>
      <c r="AL203" s="6" t="s">
        <v>419</v>
      </c>
      <c r="AM203" s="6">
        <v>0</v>
      </c>
      <c r="AN203" s="6">
        <v>0</v>
      </c>
      <c r="AO203" s="6">
        <v>1</v>
      </c>
      <c r="AP203" s="6">
        <v>0</v>
      </c>
      <c r="AQ203" s="6" t="s">
        <v>235</v>
      </c>
      <c r="AR203" s="6" t="s">
        <v>438</v>
      </c>
      <c r="AS203" s="6" t="s">
        <v>857</v>
      </c>
      <c r="AT203" s="6">
        <v>0</v>
      </c>
      <c r="AU203" s="6">
        <v>0</v>
      </c>
      <c r="AV203" s="6">
        <v>0</v>
      </c>
      <c r="AW203" s="6">
        <v>0</v>
      </c>
      <c r="AX203" s="6">
        <v>1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 t="s">
        <v>438</v>
      </c>
      <c r="BK203" s="6">
        <v>0</v>
      </c>
      <c r="BL203" s="6">
        <v>0</v>
      </c>
      <c r="BM203" s="6">
        <v>1</v>
      </c>
      <c r="BN203" s="6">
        <v>0</v>
      </c>
      <c r="BO203" s="6" t="s">
        <v>3663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 t="s">
        <v>692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1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 t="s">
        <v>3789</v>
      </c>
      <c r="DB203" s="6" t="s">
        <v>218</v>
      </c>
      <c r="DC203" s="6">
        <v>72</v>
      </c>
      <c r="DD203" s="6">
        <v>72</v>
      </c>
      <c r="DE203" s="6" t="s">
        <v>244</v>
      </c>
      <c r="DF203" s="6" t="s">
        <v>22</v>
      </c>
      <c r="DG203" s="6" t="s">
        <v>222</v>
      </c>
      <c r="DH203" s="6" t="s">
        <v>22</v>
      </c>
      <c r="DI203" s="6">
        <v>16</v>
      </c>
      <c r="DJ203" s="6" t="s">
        <v>708</v>
      </c>
      <c r="DK203" s="6">
        <v>30</v>
      </c>
      <c r="DL203" s="6">
        <v>1</v>
      </c>
      <c r="DM203" s="6">
        <v>1</v>
      </c>
      <c r="DN203" s="6">
        <v>1</v>
      </c>
      <c r="DO203" s="6">
        <v>1</v>
      </c>
      <c r="DP203" s="6">
        <v>1</v>
      </c>
      <c r="DQ203" s="6">
        <v>1</v>
      </c>
      <c r="DR203" s="6">
        <v>1</v>
      </c>
      <c r="DS203" s="6">
        <v>1</v>
      </c>
      <c r="DT203" s="6">
        <v>1</v>
      </c>
      <c r="DU203" s="6">
        <v>1</v>
      </c>
      <c r="DV203" s="6">
        <v>1</v>
      </c>
      <c r="DW203" s="6">
        <v>1</v>
      </c>
      <c r="DX203" s="6">
        <v>1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1</v>
      </c>
      <c r="EJ203" s="6" t="s">
        <v>223</v>
      </c>
      <c r="EK203" s="6" t="s">
        <v>222</v>
      </c>
      <c r="EL203" s="6" t="s">
        <v>22</v>
      </c>
      <c r="EM203" s="6" t="s">
        <v>22</v>
      </c>
      <c r="EN203" s="6" t="s">
        <v>22</v>
      </c>
      <c r="EO203" s="6" t="s">
        <v>22</v>
      </c>
      <c r="EP203" s="6" t="s">
        <v>22</v>
      </c>
      <c r="EQ203" s="6" t="s">
        <v>22</v>
      </c>
      <c r="ER203" s="6" t="s">
        <v>22</v>
      </c>
      <c r="ES203" s="6" t="s">
        <v>22</v>
      </c>
      <c r="ET203" s="6" t="s">
        <v>22</v>
      </c>
      <c r="EU203" s="6" t="s">
        <v>22</v>
      </c>
      <c r="EV203" s="6" t="s">
        <v>22</v>
      </c>
      <c r="EW203" s="6" t="s">
        <v>22</v>
      </c>
      <c r="EX203" s="6" t="s">
        <v>22</v>
      </c>
      <c r="EY203" s="6" t="s">
        <v>22</v>
      </c>
      <c r="EZ203" s="6" t="s">
        <v>22</v>
      </c>
      <c r="FA203" s="6" t="s">
        <v>22</v>
      </c>
      <c r="FB203" s="6" t="s">
        <v>22</v>
      </c>
      <c r="FC203" s="6" t="s">
        <v>22</v>
      </c>
      <c r="FD203" s="6" t="s">
        <v>223</v>
      </c>
      <c r="FE203" s="6" t="s">
        <v>246</v>
      </c>
      <c r="FF203" s="6">
        <v>115</v>
      </c>
      <c r="FG203" s="6">
        <v>6.4</v>
      </c>
      <c r="FH203" s="6" t="s">
        <v>256</v>
      </c>
      <c r="FI203" s="6" t="s">
        <v>22</v>
      </c>
      <c r="FJ203" s="6" t="s">
        <v>372</v>
      </c>
      <c r="FK203" s="6">
        <v>1</v>
      </c>
      <c r="FL203" s="6">
        <v>1</v>
      </c>
      <c r="FM203" s="6">
        <v>1</v>
      </c>
      <c r="FN203" s="6">
        <v>0</v>
      </c>
      <c r="FO203" s="6">
        <v>0</v>
      </c>
      <c r="FP203" s="6">
        <v>0</v>
      </c>
      <c r="FQ203" s="6" t="s">
        <v>223</v>
      </c>
      <c r="FR203" s="6">
        <v>0</v>
      </c>
      <c r="FS203" s="6">
        <v>5</v>
      </c>
      <c r="FT203" s="6">
        <v>0</v>
      </c>
      <c r="FU203" s="6">
        <v>0</v>
      </c>
      <c r="FV203" s="6" t="s">
        <v>223</v>
      </c>
      <c r="FW203" s="6" t="s">
        <v>223</v>
      </c>
      <c r="FX203" s="6" t="s">
        <v>258</v>
      </c>
      <c r="FY203" s="6" t="s">
        <v>22</v>
      </c>
      <c r="FZ203" s="6" t="s">
        <v>22</v>
      </c>
      <c r="GA203" s="6" t="s">
        <v>22</v>
      </c>
      <c r="GB203" s="6" t="s">
        <v>22</v>
      </c>
      <c r="GC203" s="6" t="s">
        <v>224</v>
      </c>
      <c r="GD203" s="6" t="s">
        <v>842</v>
      </c>
      <c r="GE203" s="6" t="s">
        <v>22</v>
      </c>
      <c r="GF203" s="6" t="s">
        <v>22</v>
      </c>
      <c r="GG203" s="6" t="s">
        <v>260</v>
      </c>
      <c r="GH203" s="6" t="s">
        <v>1170</v>
      </c>
      <c r="GI203" s="6" t="s">
        <v>3790</v>
      </c>
      <c r="GJ203" s="6" t="s">
        <v>3791</v>
      </c>
      <c r="GK203" s="6" t="s">
        <v>803</v>
      </c>
      <c r="GL203" s="6" t="s">
        <v>3792</v>
      </c>
      <c r="GM203" s="6" t="s">
        <v>223</v>
      </c>
      <c r="GN203" s="6" t="s">
        <v>1171</v>
      </c>
      <c r="GO203" s="6" t="s">
        <v>22</v>
      </c>
      <c r="GP203" s="6" t="s">
        <v>227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1</v>
      </c>
      <c r="GX203" s="103" t="s">
        <v>2074</v>
      </c>
    </row>
    <row r="204" spans="1:206">
      <c r="A204" s="102" t="s">
        <v>207</v>
      </c>
      <c r="B204" s="6">
        <v>203</v>
      </c>
      <c r="C204" s="6" t="s">
        <v>1162</v>
      </c>
      <c r="D204" s="6" t="s">
        <v>3598</v>
      </c>
      <c r="E204" s="100">
        <v>44615</v>
      </c>
      <c r="F204" s="6" t="s">
        <v>3892</v>
      </c>
      <c r="G204" s="6">
        <v>0</v>
      </c>
      <c r="H204" s="6">
        <v>13</v>
      </c>
      <c r="I204" s="6">
        <v>0</v>
      </c>
      <c r="J204" s="6" t="s">
        <v>294</v>
      </c>
      <c r="K204" s="6" t="s">
        <v>264</v>
      </c>
      <c r="L204" s="6" t="s">
        <v>396</v>
      </c>
      <c r="M204" s="6" t="s">
        <v>1041</v>
      </c>
      <c r="N204" s="6" t="s">
        <v>1172</v>
      </c>
      <c r="O204" s="7">
        <v>43</v>
      </c>
      <c r="P204" s="6">
        <v>0.04</v>
      </c>
      <c r="Q204" s="6">
        <f t="shared" si="6"/>
        <v>43.000666666666667</v>
      </c>
      <c r="R204" s="6" t="s">
        <v>22</v>
      </c>
      <c r="S204" s="6" t="s">
        <v>1173</v>
      </c>
      <c r="T204" s="6">
        <v>9</v>
      </c>
      <c r="U204" s="6">
        <v>28.29</v>
      </c>
      <c r="V204" s="6">
        <f t="shared" si="7"/>
        <v>9.4715000000000007</v>
      </c>
      <c r="W204" s="6" t="s">
        <v>41</v>
      </c>
      <c r="X204" s="6">
        <v>20</v>
      </c>
      <c r="Y204" s="6">
        <v>1</v>
      </c>
      <c r="Z204" s="101">
        <v>0.41666666666666669</v>
      </c>
      <c r="AA204" s="101">
        <v>0.48402777777777778</v>
      </c>
      <c r="AB204" s="101">
        <v>0.625</v>
      </c>
      <c r="AC204" s="101">
        <f>(Tableau2[[#This Row],[heure_enq]]-Tableau2[[#This Row],[h_debut]])</f>
        <v>6.7361111111111094E-2</v>
      </c>
      <c r="AD204" s="101">
        <f>Tableau2[[#This Row],[h_fin]]-Tableau2[[#This Row],[h_debut]]</f>
        <v>0.20833333333333331</v>
      </c>
      <c r="AE204" s="101">
        <v>0.3125</v>
      </c>
      <c r="AF204" s="101">
        <v>0.60416666666666663</v>
      </c>
      <c r="AG204" s="6" t="s">
        <v>22</v>
      </c>
      <c r="AH204" s="6" t="s">
        <v>242</v>
      </c>
      <c r="AI204" s="6">
        <v>0</v>
      </c>
      <c r="AJ204" s="6" t="s">
        <v>1174</v>
      </c>
      <c r="AK204" s="6" t="s">
        <v>369</v>
      </c>
      <c r="AL204" s="6" t="s">
        <v>419</v>
      </c>
      <c r="AM204" s="6">
        <v>0</v>
      </c>
      <c r="AN204" s="6">
        <v>0</v>
      </c>
      <c r="AO204" s="6">
        <v>1</v>
      </c>
      <c r="AP204" s="6">
        <v>0</v>
      </c>
      <c r="AQ204" s="6" t="s">
        <v>1175</v>
      </c>
      <c r="AR204" s="6" t="s">
        <v>857</v>
      </c>
      <c r="AS204" s="6" t="s">
        <v>22</v>
      </c>
      <c r="AT204" s="6">
        <v>0</v>
      </c>
      <c r="AU204" s="6">
        <v>0</v>
      </c>
      <c r="AV204" s="6">
        <v>0</v>
      </c>
      <c r="AW204" s="6">
        <v>1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 t="s">
        <v>235</v>
      </c>
      <c r="BK204" s="6">
        <v>0</v>
      </c>
      <c r="BL204" s="6">
        <v>0</v>
      </c>
      <c r="BM204" s="6">
        <v>0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1</v>
      </c>
      <c r="BU204" s="6">
        <v>0</v>
      </c>
      <c r="BV204" s="6" t="s">
        <v>2126</v>
      </c>
      <c r="BW204" s="6" t="s">
        <v>217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1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 t="s">
        <v>22</v>
      </c>
      <c r="DB204" s="6" t="s">
        <v>218</v>
      </c>
      <c r="DC204" s="6">
        <v>53</v>
      </c>
      <c r="DD204" s="6">
        <v>53</v>
      </c>
      <c r="DE204" s="6" t="s">
        <v>220</v>
      </c>
      <c r="DF204" s="6" t="s">
        <v>1176</v>
      </c>
      <c r="DG204" s="6" t="s">
        <v>222</v>
      </c>
      <c r="DH204" s="6" t="s">
        <v>22</v>
      </c>
      <c r="DI204" s="6">
        <v>6</v>
      </c>
      <c r="DJ204" s="6" t="s">
        <v>1145</v>
      </c>
      <c r="DK204" s="6">
        <v>15</v>
      </c>
      <c r="DL204" s="6">
        <v>1</v>
      </c>
      <c r="DM204" s="6">
        <v>1</v>
      </c>
      <c r="DN204" s="6">
        <v>1</v>
      </c>
      <c r="DO204" s="6">
        <v>1</v>
      </c>
      <c r="DP204" s="6">
        <v>1</v>
      </c>
      <c r="DQ204" s="6">
        <v>1</v>
      </c>
      <c r="DR204" s="6">
        <v>1</v>
      </c>
      <c r="DS204" s="6">
        <v>1</v>
      </c>
      <c r="DT204" s="6">
        <v>1</v>
      </c>
      <c r="DU204" s="6">
        <v>1</v>
      </c>
      <c r="DV204" s="6">
        <v>1</v>
      </c>
      <c r="DW204" s="6">
        <v>1</v>
      </c>
      <c r="DX204" s="6">
        <v>1</v>
      </c>
      <c r="DY204" s="6">
        <v>0</v>
      </c>
      <c r="DZ204" s="6">
        <v>0</v>
      </c>
      <c r="EA204" s="6">
        <v>0</v>
      </c>
      <c r="EB204" s="6">
        <v>1</v>
      </c>
      <c r="EC204" s="6">
        <v>1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 t="s">
        <v>223</v>
      </c>
      <c r="EK204" s="6" t="s">
        <v>222</v>
      </c>
      <c r="EL204" s="6" t="s">
        <v>22</v>
      </c>
      <c r="EM204" s="6" t="s">
        <v>22</v>
      </c>
      <c r="EN204" s="6" t="s">
        <v>22</v>
      </c>
      <c r="EO204" s="6" t="s">
        <v>22</v>
      </c>
      <c r="EP204" s="6" t="s">
        <v>22</v>
      </c>
      <c r="EQ204" s="6" t="s">
        <v>22</v>
      </c>
      <c r="ER204" s="6" t="s">
        <v>22</v>
      </c>
      <c r="ES204" s="6" t="s">
        <v>22</v>
      </c>
      <c r="ET204" s="6" t="s">
        <v>22</v>
      </c>
      <c r="EU204" s="6" t="s">
        <v>22</v>
      </c>
      <c r="EV204" s="6" t="s">
        <v>22</v>
      </c>
      <c r="EW204" s="6" t="s">
        <v>22</v>
      </c>
      <c r="EX204" s="6" t="s">
        <v>22</v>
      </c>
      <c r="EY204" s="6" t="s">
        <v>22</v>
      </c>
      <c r="EZ204" s="6" t="s">
        <v>22</v>
      </c>
      <c r="FA204" s="6" t="s">
        <v>22</v>
      </c>
      <c r="FB204" s="6" t="s">
        <v>22</v>
      </c>
      <c r="FC204" s="6" t="s">
        <v>22</v>
      </c>
      <c r="FD204" s="6" t="s">
        <v>223</v>
      </c>
      <c r="FE204" s="6" t="s">
        <v>246</v>
      </c>
      <c r="FF204" s="6">
        <v>50</v>
      </c>
      <c r="FG204" s="6">
        <v>5.2</v>
      </c>
      <c r="FH204" s="6" t="s">
        <v>256</v>
      </c>
      <c r="FI204" s="6" t="s">
        <v>22</v>
      </c>
      <c r="FJ204" s="6" t="s">
        <v>372</v>
      </c>
      <c r="FK204" s="6">
        <v>1</v>
      </c>
      <c r="FL204" s="6">
        <v>1</v>
      </c>
      <c r="FM204" s="6">
        <v>0</v>
      </c>
      <c r="FN204" s="6">
        <v>0</v>
      </c>
      <c r="FO204" s="6">
        <v>0</v>
      </c>
      <c r="FP204" s="6">
        <v>0</v>
      </c>
      <c r="FQ204" s="6" t="s">
        <v>223</v>
      </c>
      <c r="FR204" s="6">
        <v>0</v>
      </c>
      <c r="FS204" s="6">
        <v>5</v>
      </c>
      <c r="FT204" s="6">
        <v>0</v>
      </c>
      <c r="FU204" s="6">
        <v>0</v>
      </c>
      <c r="FV204" s="6" t="s">
        <v>223</v>
      </c>
      <c r="FW204" s="6" t="s">
        <v>223</v>
      </c>
      <c r="FX204" s="6" t="s">
        <v>258</v>
      </c>
      <c r="FY204" s="6" t="s">
        <v>22</v>
      </c>
      <c r="FZ204" s="6" t="s">
        <v>22</v>
      </c>
      <c r="GA204" s="6" t="s">
        <v>22</v>
      </c>
      <c r="GB204" s="6" t="s">
        <v>22</v>
      </c>
      <c r="GC204" s="6" t="s">
        <v>224</v>
      </c>
      <c r="GD204" s="6" t="s">
        <v>259</v>
      </c>
      <c r="GE204" s="6" t="s">
        <v>22</v>
      </c>
      <c r="GF204" s="6" t="s">
        <v>22</v>
      </c>
      <c r="GG204" s="6" t="s">
        <v>387</v>
      </c>
      <c r="GH204" s="6" t="s">
        <v>235</v>
      </c>
      <c r="GI204" s="6" t="s">
        <v>1078</v>
      </c>
      <c r="GJ204" s="6" t="s">
        <v>22</v>
      </c>
      <c r="GK204" s="6" t="s">
        <v>803</v>
      </c>
      <c r="GL204" s="6" t="s">
        <v>3793</v>
      </c>
      <c r="GM204" s="6" t="s">
        <v>222</v>
      </c>
      <c r="GN204" s="6" t="s">
        <v>22</v>
      </c>
      <c r="GO204" s="6" t="s">
        <v>22</v>
      </c>
      <c r="GP204" s="6" t="s">
        <v>228</v>
      </c>
      <c r="GQ204" s="6">
        <v>0</v>
      </c>
      <c r="GR204" s="6">
        <v>0</v>
      </c>
      <c r="GS204" s="6">
        <v>0</v>
      </c>
      <c r="GT204" s="6">
        <v>0</v>
      </c>
      <c r="GU204" s="6">
        <v>1</v>
      </c>
      <c r="GV204" s="6">
        <v>0</v>
      </c>
      <c r="GW204" s="6">
        <v>0</v>
      </c>
      <c r="GX204" s="103" t="s">
        <v>2163</v>
      </c>
    </row>
    <row r="205" spans="1:206">
      <c r="A205" s="102" t="s">
        <v>207</v>
      </c>
      <c r="B205" s="6">
        <v>204</v>
      </c>
      <c r="C205" s="6" t="s">
        <v>1177</v>
      </c>
      <c r="D205" s="6" t="s">
        <v>3555</v>
      </c>
      <c r="E205" s="100">
        <v>44616</v>
      </c>
      <c r="F205" s="6" t="s">
        <v>3892</v>
      </c>
      <c r="G205" s="6">
        <v>1</v>
      </c>
      <c r="H205" s="6">
        <v>12</v>
      </c>
      <c r="I205" s="6">
        <v>1</v>
      </c>
      <c r="J205" s="6" t="s">
        <v>999</v>
      </c>
      <c r="K205" s="6" t="s">
        <v>999</v>
      </c>
      <c r="L205" s="6" t="s">
        <v>396</v>
      </c>
      <c r="M205" s="6" t="s">
        <v>1041</v>
      </c>
      <c r="N205" s="6" t="s">
        <v>1178</v>
      </c>
      <c r="O205" s="7">
        <v>42</v>
      </c>
      <c r="P205" s="6">
        <v>46.39</v>
      </c>
      <c r="Q205" s="6">
        <f t="shared" si="6"/>
        <v>42.773166666666668</v>
      </c>
      <c r="R205" s="6" t="s">
        <v>22</v>
      </c>
      <c r="S205" s="6" t="s">
        <v>1179</v>
      </c>
      <c r="T205" s="6">
        <v>9</v>
      </c>
      <c r="U205" s="6" t="s">
        <v>1180</v>
      </c>
      <c r="V205" s="6" t="s">
        <v>1181</v>
      </c>
      <c r="W205" s="6" t="s">
        <v>41</v>
      </c>
      <c r="X205" s="6" t="s">
        <v>22</v>
      </c>
      <c r="Y205" s="6">
        <v>2</v>
      </c>
      <c r="Z205" s="101">
        <v>0.29166666666666669</v>
      </c>
      <c r="AA205" s="101">
        <v>0.49236111111111108</v>
      </c>
      <c r="AB205" s="101">
        <v>0.66666666666666663</v>
      </c>
      <c r="AC205" s="101">
        <f>(Tableau2[[#This Row],[heure_enq]]-Tableau2[[#This Row],[h_debut]])</f>
        <v>0.2006944444444444</v>
      </c>
      <c r="AD205" s="101">
        <f>Tableau2[[#This Row],[h_fin]]-Tableau2[[#This Row],[h_debut]]</f>
        <v>0.37499999999999994</v>
      </c>
      <c r="AE205" s="101">
        <v>0.2638888888888889</v>
      </c>
      <c r="AF205" s="101">
        <v>0.58333333333333337</v>
      </c>
      <c r="AG205" s="6" t="s">
        <v>22</v>
      </c>
      <c r="AH205" s="6" t="s">
        <v>242</v>
      </c>
      <c r="AI205" s="6">
        <v>0</v>
      </c>
      <c r="AJ205" s="6" t="s">
        <v>712</v>
      </c>
      <c r="AK205" s="6" t="s">
        <v>713</v>
      </c>
      <c r="AL205" s="6" t="s">
        <v>419</v>
      </c>
      <c r="AM205" s="6">
        <v>0</v>
      </c>
      <c r="AN205" s="6">
        <v>0</v>
      </c>
      <c r="AO205" s="6">
        <v>1</v>
      </c>
      <c r="AP205" s="6">
        <v>0</v>
      </c>
      <c r="AQ205" s="6" t="s">
        <v>235</v>
      </c>
      <c r="AR205" s="6" t="s">
        <v>22</v>
      </c>
      <c r="AS205" s="6" t="s">
        <v>22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1</v>
      </c>
      <c r="BF205" s="6">
        <v>1</v>
      </c>
      <c r="BG205" s="6">
        <v>1</v>
      </c>
      <c r="BH205" s="6">
        <v>1</v>
      </c>
      <c r="BI205" s="6">
        <v>1</v>
      </c>
      <c r="BJ205" s="6" t="s">
        <v>235</v>
      </c>
      <c r="BK205" s="6">
        <v>0</v>
      </c>
      <c r="BL205" s="6">
        <v>0</v>
      </c>
      <c r="BM205" s="6">
        <v>1</v>
      </c>
      <c r="BN205" s="6">
        <v>0</v>
      </c>
      <c r="BO205" s="6" t="s">
        <v>3604</v>
      </c>
      <c r="BP205" s="6">
        <v>0</v>
      </c>
      <c r="BQ205" s="6">
        <v>0</v>
      </c>
      <c r="BR205" s="6">
        <v>0</v>
      </c>
      <c r="BS205" s="6">
        <v>0</v>
      </c>
      <c r="BT205" s="6">
        <v>0</v>
      </c>
      <c r="BU205" s="6">
        <v>0</v>
      </c>
      <c r="BV205" s="6">
        <v>0</v>
      </c>
      <c r="BW205" s="6" t="s">
        <v>392</v>
      </c>
      <c r="BX205" s="6">
        <v>0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1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  <c r="CY205" s="6">
        <v>0</v>
      </c>
      <c r="CZ205" s="6">
        <v>0</v>
      </c>
      <c r="DA205" s="6" t="s">
        <v>3794</v>
      </c>
      <c r="DB205" s="6" t="s">
        <v>218</v>
      </c>
      <c r="DC205" s="6">
        <v>67</v>
      </c>
      <c r="DD205" s="6">
        <v>67</v>
      </c>
      <c r="DE205" s="6" t="s">
        <v>244</v>
      </c>
      <c r="DF205" s="6" t="s">
        <v>22</v>
      </c>
      <c r="DG205" s="6" t="s">
        <v>222</v>
      </c>
      <c r="DH205" s="6" t="s">
        <v>22</v>
      </c>
      <c r="DI205" s="6">
        <v>5</v>
      </c>
      <c r="DJ205" s="6" t="s">
        <v>708</v>
      </c>
      <c r="DK205" s="6">
        <v>25</v>
      </c>
      <c r="DL205" s="6">
        <v>1</v>
      </c>
      <c r="DM205" s="6">
        <v>1</v>
      </c>
      <c r="DN205" s="6">
        <v>1</v>
      </c>
      <c r="DO205" s="6">
        <v>1</v>
      </c>
      <c r="DP205" s="6">
        <v>1</v>
      </c>
      <c r="DQ205" s="6">
        <v>1</v>
      </c>
      <c r="DR205" s="6">
        <v>1</v>
      </c>
      <c r="DS205" s="6">
        <v>1</v>
      </c>
      <c r="DT205" s="6">
        <v>1</v>
      </c>
      <c r="DU205" s="6">
        <v>1</v>
      </c>
      <c r="DV205" s="6">
        <v>1</v>
      </c>
      <c r="DW205" s="6">
        <v>1</v>
      </c>
      <c r="DX205" s="6">
        <v>1</v>
      </c>
      <c r="DY205" s="6">
        <v>0</v>
      </c>
      <c r="DZ205" s="6">
        <v>0</v>
      </c>
      <c r="EA205" s="6">
        <v>0</v>
      </c>
      <c r="EB205" s="6">
        <v>0</v>
      </c>
      <c r="EC205" s="6">
        <v>0</v>
      </c>
      <c r="ED205" s="6">
        <v>0</v>
      </c>
      <c r="EE205" s="6">
        <v>0</v>
      </c>
      <c r="EF205" s="6">
        <v>0</v>
      </c>
      <c r="EG205" s="6">
        <v>0</v>
      </c>
      <c r="EH205" s="6">
        <v>0</v>
      </c>
      <c r="EI205" s="6">
        <v>1</v>
      </c>
      <c r="EJ205" s="6" t="s">
        <v>223</v>
      </c>
      <c r="EK205" s="6" t="s">
        <v>222</v>
      </c>
      <c r="EL205" s="6" t="s">
        <v>22</v>
      </c>
      <c r="EM205" s="6" t="s">
        <v>22</v>
      </c>
      <c r="EN205" s="6" t="s">
        <v>22</v>
      </c>
      <c r="EO205" s="6" t="s">
        <v>22</v>
      </c>
      <c r="EP205" s="6" t="s">
        <v>22</v>
      </c>
      <c r="EQ205" s="6" t="s">
        <v>22</v>
      </c>
      <c r="ER205" s="6" t="s">
        <v>22</v>
      </c>
      <c r="ES205" s="6" t="s">
        <v>22</v>
      </c>
      <c r="ET205" s="6" t="s">
        <v>22</v>
      </c>
      <c r="EU205" s="6" t="s">
        <v>22</v>
      </c>
      <c r="EV205" s="6" t="s">
        <v>22</v>
      </c>
      <c r="EW205" s="6" t="s">
        <v>22</v>
      </c>
      <c r="EX205" s="6" t="s">
        <v>22</v>
      </c>
      <c r="EY205" s="6" t="s">
        <v>22</v>
      </c>
      <c r="EZ205" s="6" t="s">
        <v>22</v>
      </c>
      <c r="FA205" s="6" t="s">
        <v>22</v>
      </c>
      <c r="FB205" s="6" t="s">
        <v>22</v>
      </c>
      <c r="FC205" s="6" t="s">
        <v>22</v>
      </c>
      <c r="FD205" s="6" t="s">
        <v>223</v>
      </c>
      <c r="FE205" s="6" t="s">
        <v>246</v>
      </c>
      <c r="FF205" s="6">
        <v>150</v>
      </c>
      <c r="FG205" s="6">
        <v>7</v>
      </c>
      <c r="FH205" s="6" t="s">
        <v>256</v>
      </c>
      <c r="FI205" s="6" t="s">
        <v>22</v>
      </c>
      <c r="FJ205" s="6" t="s">
        <v>214</v>
      </c>
      <c r="FK205" s="6">
        <v>1</v>
      </c>
      <c r="FL205" s="6">
        <v>1</v>
      </c>
      <c r="FM205" s="6">
        <v>0</v>
      </c>
      <c r="FN205" s="6">
        <v>0</v>
      </c>
      <c r="FO205" s="6">
        <v>0</v>
      </c>
      <c r="FP205" s="6">
        <v>0</v>
      </c>
      <c r="FQ205" s="6" t="s">
        <v>223</v>
      </c>
      <c r="FR205" s="6">
        <v>0</v>
      </c>
      <c r="FS205" s="6">
        <v>5</v>
      </c>
      <c r="FT205" s="6">
        <v>0</v>
      </c>
      <c r="FU205" s="6">
        <v>0</v>
      </c>
      <c r="FV205" s="6" t="s">
        <v>223</v>
      </c>
      <c r="FW205" s="6" t="s">
        <v>223</v>
      </c>
      <c r="FX205" s="6" t="s">
        <v>258</v>
      </c>
      <c r="FY205" s="6" t="s">
        <v>22</v>
      </c>
      <c r="FZ205" s="6" t="s">
        <v>22</v>
      </c>
      <c r="GA205" s="6" t="s">
        <v>22</v>
      </c>
      <c r="GB205" s="6" t="s">
        <v>22</v>
      </c>
      <c r="GC205" s="6" t="s">
        <v>258</v>
      </c>
      <c r="GD205" s="6" t="s">
        <v>259</v>
      </c>
      <c r="GE205" s="6" t="s">
        <v>22</v>
      </c>
      <c r="GF205" s="6" t="s">
        <v>22</v>
      </c>
      <c r="GG205" s="6" t="s">
        <v>227</v>
      </c>
      <c r="GH205" s="6" t="s">
        <v>22</v>
      </c>
      <c r="GI205" s="6" t="s">
        <v>3795</v>
      </c>
      <c r="GJ205" s="6" t="s">
        <v>3796</v>
      </c>
      <c r="GK205" s="6" t="s">
        <v>3797</v>
      </c>
      <c r="GL205" s="6" t="s">
        <v>3798</v>
      </c>
      <c r="GM205" s="6" t="s">
        <v>222</v>
      </c>
      <c r="GN205" s="6" t="s">
        <v>22</v>
      </c>
      <c r="GO205" s="6" t="s">
        <v>22</v>
      </c>
      <c r="GP205" s="6" t="s">
        <v>228</v>
      </c>
      <c r="GQ205" s="6">
        <v>0</v>
      </c>
      <c r="GR205" s="6">
        <v>0</v>
      </c>
      <c r="GS205" s="6">
        <v>0</v>
      </c>
      <c r="GT205" s="6">
        <v>0</v>
      </c>
      <c r="GU205" s="6">
        <v>1</v>
      </c>
      <c r="GV205" s="6">
        <v>0</v>
      </c>
      <c r="GW205" s="6">
        <v>0</v>
      </c>
      <c r="GX205" s="103" t="s">
        <v>2163</v>
      </c>
    </row>
    <row r="206" spans="1:206">
      <c r="A206" s="102" t="s">
        <v>207</v>
      </c>
      <c r="B206" s="6">
        <v>205</v>
      </c>
      <c r="C206" s="6" t="s">
        <v>1177</v>
      </c>
      <c r="D206" s="6" t="s">
        <v>3583</v>
      </c>
      <c r="E206" s="100">
        <v>44616</v>
      </c>
      <c r="F206" s="6" t="s">
        <v>3892</v>
      </c>
      <c r="G206" s="6">
        <v>1</v>
      </c>
      <c r="H206" s="6">
        <v>12</v>
      </c>
      <c r="I206" s="6">
        <v>1</v>
      </c>
      <c r="J206" s="6" t="s">
        <v>999</v>
      </c>
      <c r="K206" s="6" t="s">
        <v>999</v>
      </c>
      <c r="L206" s="6" t="s">
        <v>396</v>
      </c>
      <c r="M206" s="6" t="s">
        <v>1041</v>
      </c>
      <c r="N206" s="6" t="s">
        <v>1182</v>
      </c>
      <c r="O206" s="7">
        <v>42</v>
      </c>
      <c r="P206" s="6">
        <v>41.08</v>
      </c>
      <c r="Q206" s="6">
        <f t="shared" si="6"/>
        <v>42.684666666666665</v>
      </c>
      <c r="R206" s="6" t="s">
        <v>22</v>
      </c>
      <c r="S206" s="6" t="s">
        <v>1183</v>
      </c>
      <c r="T206" s="6">
        <v>9</v>
      </c>
      <c r="U206" s="6">
        <v>17.579999999999998</v>
      </c>
      <c r="V206" s="6">
        <f t="shared" ref="V206:V230" si="8">T206+U206/60</f>
        <v>9.2929999999999993</v>
      </c>
      <c r="W206" s="6" t="s">
        <v>41</v>
      </c>
      <c r="X206" s="6" t="s">
        <v>22</v>
      </c>
      <c r="Y206" s="6">
        <v>3</v>
      </c>
      <c r="Z206" s="101">
        <v>0.41666666666666669</v>
      </c>
      <c r="AA206" s="101">
        <v>0.53680555555555554</v>
      </c>
      <c r="AB206" s="101">
        <v>0.54166666666666663</v>
      </c>
      <c r="AC206" s="101">
        <f>(Tableau2[[#This Row],[heure_enq]]-Tableau2[[#This Row],[h_debut]])</f>
        <v>0.12013888888888885</v>
      </c>
      <c r="AD206" s="101">
        <f>Tableau2[[#This Row],[h_fin]]-Tableau2[[#This Row],[h_debut]]</f>
        <v>0.12499999999999994</v>
      </c>
      <c r="AE206" s="101">
        <v>0.2638888888888889</v>
      </c>
      <c r="AF206" s="101">
        <v>0.58333333333333337</v>
      </c>
      <c r="AG206" s="6" t="s">
        <v>1184</v>
      </c>
      <c r="AH206" s="6" t="s">
        <v>242</v>
      </c>
      <c r="AI206" s="6">
        <v>0</v>
      </c>
      <c r="AJ206" s="6" t="s">
        <v>1138</v>
      </c>
      <c r="AK206" s="6" t="s">
        <v>1139</v>
      </c>
      <c r="AL206" s="6" t="s">
        <v>419</v>
      </c>
      <c r="AM206" s="6">
        <v>0</v>
      </c>
      <c r="AN206" s="6">
        <v>1</v>
      </c>
      <c r="AO206" s="6">
        <v>1</v>
      </c>
      <c r="AP206" s="6">
        <v>0</v>
      </c>
      <c r="AQ206" s="6" t="s">
        <v>1019</v>
      </c>
      <c r="AR206" s="6" t="s">
        <v>1082</v>
      </c>
      <c r="AS206" s="6" t="s">
        <v>1185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1</v>
      </c>
      <c r="BE206" s="6">
        <v>1</v>
      </c>
      <c r="BF206" s="6">
        <v>1</v>
      </c>
      <c r="BG206" s="6">
        <v>1</v>
      </c>
      <c r="BH206" s="6">
        <v>0</v>
      </c>
      <c r="BI206" s="6">
        <v>0</v>
      </c>
      <c r="BJ206" s="6" t="s">
        <v>235</v>
      </c>
      <c r="BK206" s="6">
        <v>0</v>
      </c>
      <c r="BL206" s="6">
        <v>1</v>
      </c>
      <c r="BM206" s="6">
        <v>0</v>
      </c>
      <c r="BN206" s="6">
        <v>0</v>
      </c>
      <c r="BO206" s="6" t="s">
        <v>3613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 t="s">
        <v>217</v>
      </c>
      <c r="BX206" s="6">
        <v>0</v>
      </c>
      <c r="BY206" s="6">
        <v>0</v>
      </c>
      <c r="BZ206" s="6">
        <v>0</v>
      </c>
      <c r="CA206" s="6">
        <v>1</v>
      </c>
      <c r="CB206" s="6">
        <v>1</v>
      </c>
      <c r="CC206" s="6">
        <v>0</v>
      </c>
      <c r="CD206" s="6">
        <v>1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6">
        <v>0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  <c r="CY206" s="6">
        <v>0</v>
      </c>
      <c r="CZ206" s="6">
        <v>0</v>
      </c>
      <c r="DA206" s="6" t="s">
        <v>3799</v>
      </c>
      <c r="DB206" s="6" t="s">
        <v>218</v>
      </c>
      <c r="DC206" s="6">
        <v>63</v>
      </c>
      <c r="DD206" s="6">
        <v>63</v>
      </c>
      <c r="DE206" s="6" t="s">
        <v>220</v>
      </c>
      <c r="DF206" s="6" t="s">
        <v>1186</v>
      </c>
      <c r="DG206" s="6" t="s">
        <v>222</v>
      </c>
      <c r="DH206" s="6" t="s">
        <v>22</v>
      </c>
      <c r="DI206" s="6">
        <v>16</v>
      </c>
      <c r="DJ206" s="6" t="s">
        <v>708</v>
      </c>
      <c r="DK206" s="6">
        <v>4</v>
      </c>
      <c r="DL206" s="6">
        <v>1</v>
      </c>
      <c r="DM206" s="6">
        <v>1</v>
      </c>
      <c r="DN206" s="6">
        <v>1</v>
      </c>
      <c r="DO206" s="6">
        <v>1</v>
      </c>
      <c r="DP206" s="6">
        <v>1</v>
      </c>
      <c r="DQ206" s="6">
        <v>1</v>
      </c>
      <c r="DR206" s="6">
        <v>1</v>
      </c>
      <c r="DS206" s="6">
        <v>1</v>
      </c>
      <c r="DT206" s="6">
        <v>1</v>
      </c>
      <c r="DU206" s="6">
        <v>1</v>
      </c>
      <c r="DV206" s="6">
        <v>1</v>
      </c>
      <c r="DW206" s="6">
        <v>1</v>
      </c>
      <c r="DX206" s="6">
        <v>1</v>
      </c>
      <c r="DY206" s="6">
        <v>0</v>
      </c>
      <c r="DZ206" s="6">
        <v>0</v>
      </c>
      <c r="EA206" s="6">
        <v>0</v>
      </c>
      <c r="EB206" s="6">
        <v>1</v>
      </c>
      <c r="EC206" s="6">
        <v>1</v>
      </c>
      <c r="ED206" s="6">
        <v>0</v>
      </c>
      <c r="EE206" s="6">
        <v>0</v>
      </c>
      <c r="EF206" s="6">
        <v>0</v>
      </c>
      <c r="EG206" s="6">
        <v>0</v>
      </c>
      <c r="EH206" s="6">
        <v>0</v>
      </c>
      <c r="EI206" s="6">
        <v>0</v>
      </c>
      <c r="EJ206" s="6" t="s">
        <v>222</v>
      </c>
      <c r="EK206" s="6" t="s">
        <v>222</v>
      </c>
      <c r="EL206" s="6" t="s">
        <v>22</v>
      </c>
      <c r="EM206" s="6" t="s">
        <v>22</v>
      </c>
      <c r="EN206" s="6" t="s">
        <v>22</v>
      </c>
      <c r="EO206" s="6" t="s">
        <v>22</v>
      </c>
      <c r="EP206" s="6" t="s">
        <v>22</v>
      </c>
      <c r="EQ206" s="6" t="s">
        <v>22</v>
      </c>
      <c r="ER206" s="6" t="s">
        <v>22</v>
      </c>
      <c r="ES206" s="6" t="s">
        <v>22</v>
      </c>
      <c r="ET206" s="6" t="s">
        <v>22</v>
      </c>
      <c r="EU206" s="6" t="s">
        <v>22</v>
      </c>
      <c r="EV206" s="6" t="s">
        <v>22</v>
      </c>
      <c r="EW206" s="6" t="s">
        <v>22</v>
      </c>
      <c r="EX206" s="6" t="s">
        <v>22</v>
      </c>
      <c r="EY206" s="6" t="s">
        <v>22</v>
      </c>
      <c r="EZ206" s="6" t="s">
        <v>22</v>
      </c>
      <c r="FA206" s="6" t="s">
        <v>22</v>
      </c>
      <c r="FB206" s="6" t="s">
        <v>22</v>
      </c>
      <c r="FC206" s="6" t="s">
        <v>22</v>
      </c>
      <c r="FD206" s="6" t="s">
        <v>223</v>
      </c>
      <c r="FE206" s="6" t="s">
        <v>255</v>
      </c>
      <c r="FF206" s="6">
        <v>150</v>
      </c>
      <c r="FG206" s="6">
        <v>6.75</v>
      </c>
      <c r="FH206" s="6" t="s">
        <v>256</v>
      </c>
      <c r="FI206" s="6" t="s">
        <v>22</v>
      </c>
      <c r="FJ206" s="6" t="s">
        <v>214</v>
      </c>
      <c r="FK206" s="6">
        <v>0</v>
      </c>
      <c r="FL206" s="6">
        <v>0</v>
      </c>
      <c r="FM206" s="6">
        <v>0</v>
      </c>
      <c r="FN206" s="6">
        <v>0</v>
      </c>
      <c r="FO206" s="6">
        <v>0</v>
      </c>
      <c r="FP206" s="6">
        <v>0</v>
      </c>
      <c r="FQ206" s="6" t="s">
        <v>1048</v>
      </c>
      <c r="FR206" s="6">
        <v>0</v>
      </c>
      <c r="FS206" s="6">
        <v>5</v>
      </c>
      <c r="FT206" s="6">
        <v>0</v>
      </c>
      <c r="FU206" s="6">
        <v>0</v>
      </c>
      <c r="FV206" s="6" t="s">
        <v>223</v>
      </c>
      <c r="FW206" s="6" t="s">
        <v>223</v>
      </c>
      <c r="FX206" s="6" t="s">
        <v>224</v>
      </c>
      <c r="FY206" s="6" t="s">
        <v>22</v>
      </c>
      <c r="FZ206" s="6" t="s">
        <v>22</v>
      </c>
      <c r="GA206" s="6" t="s">
        <v>22</v>
      </c>
      <c r="GB206" s="6" t="s">
        <v>22</v>
      </c>
      <c r="GC206" s="6" t="s">
        <v>258</v>
      </c>
      <c r="GD206" s="6" t="s">
        <v>259</v>
      </c>
      <c r="GE206" s="6" t="s">
        <v>22</v>
      </c>
      <c r="GF206" s="6" t="s">
        <v>22</v>
      </c>
      <c r="GG206" s="6" t="s">
        <v>260</v>
      </c>
      <c r="GH206" s="6" t="s">
        <v>235</v>
      </c>
      <c r="GI206" s="6" t="s">
        <v>3800</v>
      </c>
      <c r="GJ206" s="6" t="s">
        <v>3801</v>
      </c>
      <c r="GK206" s="6" t="s">
        <v>1187</v>
      </c>
      <c r="GL206" s="6" t="s">
        <v>1188</v>
      </c>
      <c r="GM206" s="6" t="s">
        <v>222</v>
      </c>
      <c r="GN206" s="6" t="s">
        <v>22</v>
      </c>
      <c r="GO206" s="6" t="s">
        <v>22</v>
      </c>
      <c r="GP206" s="6" t="s">
        <v>261</v>
      </c>
      <c r="GQ206" s="6">
        <v>1</v>
      </c>
      <c r="GR206" s="6">
        <v>0</v>
      </c>
      <c r="GS206" s="6">
        <v>0</v>
      </c>
      <c r="GT206" s="6">
        <v>0</v>
      </c>
      <c r="GU206" s="6">
        <v>0</v>
      </c>
      <c r="GV206" s="6">
        <v>0</v>
      </c>
      <c r="GW206" s="6">
        <v>0</v>
      </c>
      <c r="GX206" s="103" t="s">
        <v>2083</v>
      </c>
    </row>
    <row r="207" spans="1:206">
      <c r="A207" s="102" t="s">
        <v>207</v>
      </c>
      <c r="B207" s="6">
        <v>206</v>
      </c>
      <c r="C207" s="6" t="s">
        <v>1189</v>
      </c>
      <c r="D207" s="6" t="s">
        <v>3556</v>
      </c>
      <c r="E207" s="100">
        <v>44625</v>
      </c>
      <c r="F207" s="6" t="s">
        <v>3892</v>
      </c>
      <c r="G207" s="6">
        <v>2</v>
      </c>
      <c r="H207" s="6">
        <v>9</v>
      </c>
      <c r="I207" s="6">
        <v>3</v>
      </c>
      <c r="J207" s="6" t="s">
        <v>1013</v>
      </c>
      <c r="K207" s="6" t="s">
        <v>1013</v>
      </c>
      <c r="L207" s="6" t="s">
        <v>396</v>
      </c>
      <c r="M207" s="6" t="s">
        <v>397</v>
      </c>
      <c r="N207" s="6" t="s">
        <v>1190</v>
      </c>
      <c r="O207" s="7">
        <v>42</v>
      </c>
      <c r="P207" s="6">
        <v>4047</v>
      </c>
      <c r="Q207" s="6">
        <f t="shared" si="6"/>
        <v>109.45</v>
      </c>
      <c r="R207" s="6" t="s">
        <v>22</v>
      </c>
      <c r="S207" s="6" t="s">
        <v>1148</v>
      </c>
      <c r="T207" s="6">
        <v>9</v>
      </c>
      <c r="U207" s="6">
        <v>17.52</v>
      </c>
      <c r="V207" s="6">
        <f t="shared" si="8"/>
        <v>9.2919999999999998</v>
      </c>
      <c r="W207" s="6" t="s">
        <v>39</v>
      </c>
      <c r="X207" s="6" t="s">
        <v>22</v>
      </c>
      <c r="Y207" s="6">
        <v>1</v>
      </c>
      <c r="Z207" s="101">
        <v>0.45833333333333331</v>
      </c>
      <c r="AA207" s="101">
        <v>0.57291666666666663</v>
      </c>
      <c r="AB207" s="101">
        <v>0.58333333333333337</v>
      </c>
      <c r="AC207" s="101">
        <f>(Tableau2[[#This Row],[heure_enq]]-Tableau2[[#This Row],[h_debut]])</f>
        <v>0.11458333333333331</v>
      </c>
      <c r="AD207" s="101">
        <f>Tableau2[[#This Row],[h_fin]]-Tableau2[[#This Row],[h_debut]]</f>
        <v>0.12500000000000006</v>
      </c>
      <c r="AE207" s="101">
        <v>0.33333333333333331</v>
      </c>
      <c r="AF207" s="101">
        <v>0.58333333333333337</v>
      </c>
      <c r="AG207" s="6" t="s">
        <v>22</v>
      </c>
      <c r="AH207" s="6" t="s">
        <v>401</v>
      </c>
      <c r="AI207" s="6">
        <v>0</v>
      </c>
      <c r="AJ207" s="6" t="s">
        <v>2634</v>
      </c>
      <c r="AK207" s="6" t="s">
        <v>215</v>
      </c>
      <c r="AL207" s="6" t="s">
        <v>419</v>
      </c>
      <c r="AM207" s="6">
        <v>1</v>
      </c>
      <c r="AN207" s="6">
        <v>0</v>
      </c>
      <c r="AO207" s="6">
        <v>0</v>
      </c>
      <c r="AP207" s="6">
        <v>0</v>
      </c>
      <c r="AQ207" s="6" t="s">
        <v>235</v>
      </c>
      <c r="AR207" s="6" t="s">
        <v>22</v>
      </c>
      <c r="AS207" s="6" t="s">
        <v>22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1</v>
      </c>
      <c r="BH207" s="6">
        <v>1</v>
      </c>
      <c r="BI207" s="6">
        <v>0</v>
      </c>
      <c r="BJ207" s="6" t="s">
        <v>235</v>
      </c>
      <c r="BK207" s="6">
        <v>0</v>
      </c>
      <c r="BL207" s="6">
        <v>1</v>
      </c>
      <c r="BM207" s="6">
        <v>0</v>
      </c>
      <c r="BN207" s="6">
        <v>0</v>
      </c>
      <c r="BO207" s="6" t="s">
        <v>3613</v>
      </c>
      <c r="BP207" s="6">
        <v>0</v>
      </c>
      <c r="BQ207" s="6">
        <v>0</v>
      </c>
      <c r="BR207" s="6">
        <v>0</v>
      </c>
      <c r="BS207" s="6">
        <v>0</v>
      </c>
      <c r="BT207" s="6">
        <v>1</v>
      </c>
      <c r="BU207" s="6">
        <v>0</v>
      </c>
      <c r="BV207" s="6" t="s">
        <v>2126</v>
      </c>
      <c r="BW207" s="6" t="s">
        <v>3802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1</v>
      </c>
      <c r="CO207" s="6">
        <v>0</v>
      </c>
      <c r="CP207" s="6">
        <v>0</v>
      </c>
      <c r="CQ207" s="6">
        <v>0</v>
      </c>
      <c r="CR207" s="6">
        <v>1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 t="s">
        <v>22</v>
      </c>
      <c r="DB207" s="6" t="s">
        <v>218</v>
      </c>
      <c r="DC207" s="6">
        <v>13</v>
      </c>
      <c r="DD207" s="6">
        <v>13</v>
      </c>
      <c r="DE207" s="6" t="s">
        <v>583</v>
      </c>
      <c r="DF207" s="6" t="s">
        <v>22</v>
      </c>
      <c r="DG207" s="6" t="s">
        <v>222</v>
      </c>
      <c r="DH207" s="6" t="s">
        <v>22</v>
      </c>
      <c r="DI207" s="6">
        <v>10</v>
      </c>
      <c r="DJ207" s="6" t="s">
        <v>708</v>
      </c>
      <c r="DK207" s="6">
        <v>30</v>
      </c>
      <c r="DL207" s="6">
        <v>1</v>
      </c>
      <c r="DM207" s="6">
        <v>1</v>
      </c>
      <c r="DN207" s="6">
        <v>1</v>
      </c>
      <c r="DO207" s="6">
        <v>1</v>
      </c>
      <c r="DP207" s="6">
        <v>1</v>
      </c>
      <c r="DQ207" s="6">
        <v>1</v>
      </c>
      <c r="DR207" s="6">
        <v>1</v>
      </c>
      <c r="DS207" s="6">
        <v>1</v>
      </c>
      <c r="DT207" s="6">
        <v>1</v>
      </c>
      <c r="DU207" s="6">
        <v>1</v>
      </c>
      <c r="DV207" s="6">
        <v>1</v>
      </c>
      <c r="DW207" s="6">
        <v>1</v>
      </c>
      <c r="DX207" s="6">
        <v>1</v>
      </c>
      <c r="DY207" s="6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1</v>
      </c>
      <c r="EJ207" s="6" t="s">
        <v>223</v>
      </c>
      <c r="EK207" s="6" t="s">
        <v>222</v>
      </c>
      <c r="EL207" s="6" t="s">
        <v>22</v>
      </c>
      <c r="EM207" s="6" t="s">
        <v>22</v>
      </c>
      <c r="EN207" s="6" t="s">
        <v>22</v>
      </c>
      <c r="EO207" s="6" t="s">
        <v>22</v>
      </c>
      <c r="EP207" s="6" t="s">
        <v>22</v>
      </c>
      <c r="EQ207" s="6" t="s">
        <v>22</v>
      </c>
      <c r="ER207" s="6" t="s">
        <v>22</v>
      </c>
      <c r="ES207" s="6" t="s">
        <v>22</v>
      </c>
      <c r="ET207" s="6" t="s">
        <v>22</v>
      </c>
      <c r="EU207" s="6" t="s">
        <v>22</v>
      </c>
      <c r="EV207" s="6" t="s">
        <v>22</v>
      </c>
      <c r="EW207" s="6" t="s">
        <v>22</v>
      </c>
      <c r="EX207" s="6" t="s">
        <v>22</v>
      </c>
      <c r="EY207" s="6" t="s">
        <v>22</v>
      </c>
      <c r="EZ207" s="6" t="s">
        <v>22</v>
      </c>
      <c r="FA207" s="6" t="s">
        <v>22</v>
      </c>
      <c r="FB207" s="6" t="s">
        <v>22</v>
      </c>
      <c r="FC207" s="6" t="s">
        <v>22</v>
      </c>
      <c r="FD207" s="6" t="s">
        <v>222</v>
      </c>
      <c r="FE207" s="6" t="s">
        <v>22</v>
      </c>
      <c r="FF207" s="6" t="s">
        <v>22</v>
      </c>
      <c r="FG207" s="6" t="s">
        <v>22</v>
      </c>
      <c r="FH207" s="6" t="s">
        <v>22</v>
      </c>
      <c r="FI207" s="6" t="s">
        <v>22</v>
      </c>
      <c r="FJ207" s="6" t="s">
        <v>22</v>
      </c>
      <c r="FK207" s="6">
        <v>0</v>
      </c>
      <c r="FL207" s="6">
        <v>0</v>
      </c>
      <c r="FM207" s="6">
        <v>0</v>
      </c>
      <c r="FN207" s="6">
        <v>0</v>
      </c>
      <c r="FO207" s="6">
        <v>0</v>
      </c>
      <c r="FP207" s="6">
        <v>0</v>
      </c>
      <c r="FQ207" s="6" t="s">
        <v>22</v>
      </c>
      <c r="FR207" s="6">
        <v>1</v>
      </c>
      <c r="FS207" s="6">
        <v>0</v>
      </c>
      <c r="FT207" s="6">
        <v>0</v>
      </c>
      <c r="FU207" s="6">
        <v>0</v>
      </c>
      <c r="FV207" s="6" t="s">
        <v>222</v>
      </c>
      <c r="FW207" s="6" t="s">
        <v>222</v>
      </c>
      <c r="FX207" s="6" t="s">
        <v>224</v>
      </c>
      <c r="FY207" s="6" t="s">
        <v>22</v>
      </c>
      <c r="FZ207" s="6" t="s">
        <v>22</v>
      </c>
      <c r="GA207" s="6" t="s">
        <v>22</v>
      </c>
      <c r="GB207" s="6" t="s">
        <v>22</v>
      </c>
      <c r="GC207" s="6" t="s">
        <v>1141</v>
      </c>
      <c r="GD207" s="6" t="s">
        <v>227</v>
      </c>
      <c r="GE207" s="6" t="s">
        <v>22</v>
      </c>
      <c r="GF207" s="6" t="s">
        <v>22</v>
      </c>
      <c r="GG207" s="6" t="s">
        <v>387</v>
      </c>
      <c r="GH207" s="6" t="s">
        <v>235</v>
      </c>
      <c r="GI207" s="6" t="s">
        <v>3803</v>
      </c>
      <c r="GJ207" s="6" t="s">
        <v>22</v>
      </c>
      <c r="GK207" s="6" t="s">
        <v>486</v>
      </c>
      <c r="GL207" s="6" t="s">
        <v>1191</v>
      </c>
      <c r="GM207" s="6" t="s">
        <v>222</v>
      </c>
      <c r="GN207" s="6" t="s">
        <v>22</v>
      </c>
      <c r="GO207" s="6" t="s">
        <v>22</v>
      </c>
      <c r="GP207" s="6" t="s">
        <v>227</v>
      </c>
      <c r="GQ207" s="6">
        <v>1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6">
        <v>0</v>
      </c>
      <c r="GX207" s="103" t="s">
        <v>270</v>
      </c>
    </row>
    <row r="208" spans="1:206">
      <c r="A208" s="102" t="s">
        <v>207</v>
      </c>
      <c r="B208" s="6">
        <v>207</v>
      </c>
      <c r="C208" s="6" t="s">
        <v>1192</v>
      </c>
      <c r="D208" s="6" t="s">
        <v>3557</v>
      </c>
      <c r="E208" s="100">
        <v>44639</v>
      </c>
      <c r="F208" s="6" t="s">
        <v>3892</v>
      </c>
      <c r="G208" s="6">
        <v>3</v>
      </c>
      <c r="H208" s="6">
        <v>11</v>
      </c>
      <c r="I208" s="6">
        <v>2</v>
      </c>
      <c r="J208" s="6" t="s">
        <v>1013</v>
      </c>
      <c r="K208" s="6" t="s">
        <v>294</v>
      </c>
      <c r="L208" s="6" t="s">
        <v>1193</v>
      </c>
      <c r="M208" s="6" t="s">
        <v>1023</v>
      </c>
      <c r="N208" s="6" t="s">
        <v>1194</v>
      </c>
      <c r="O208" s="7">
        <v>42</v>
      </c>
      <c r="P208" s="6">
        <v>51.59</v>
      </c>
      <c r="Q208" s="6">
        <f t="shared" si="6"/>
        <v>42.859833333333334</v>
      </c>
      <c r="R208" s="6" t="s">
        <v>22</v>
      </c>
      <c r="S208" s="6" t="s">
        <v>1031</v>
      </c>
      <c r="T208" s="6">
        <v>9</v>
      </c>
      <c r="U208" s="6">
        <v>20.260000000000002</v>
      </c>
      <c r="V208" s="6">
        <f t="shared" si="8"/>
        <v>9.3376666666666672</v>
      </c>
      <c r="W208" s="6" t="s">
        <v>39</v>
      </c>
      <c r="X208" s="6" t="s">
        <v>22</v>
      </c>
      <c r="Y208" s="6">
        <v>1</v>
      </c>
      <c r="Z208" s="101">
        <v>0.33333333333333331</v>
      </c>
      <c r="AA208" s="101">
        <v>0.40277777777777773</v>
      </c>
      <c r="AB208" s="101">
        <v>0.54166666666666663</v>
      </c>
      <c r="AC208" s="101">
        <f>(Tableau2[[#This Row],[heure_enq]]-Tableau2[[#This Row],[h_debut]])</f>
        <v>6.944444444444442E-2</v>
      </c>
      <c r="AD208" s="101">
        <f>Tableau2[[#This Row],[h_fin]]-Tableau2[[#This Row],[h_debut]]</f>
        <v>0.20833333333333331</v>
      </c>
      <c r="AE208" s="101">
        <v>0.33333333333333331</v>
      </c>
      <c r="AF208" s="101">
        <v>0.625</v>
      </c>
      <c r="AG208" s="6" t="s">
        <v>22</v>
      </c>
      <c r="AH208" s="6" t="s">
        <v>234</v>
      </c>
      <c r="AI208" s="6">
        <v>0</v>
      </c>
      <c r="AJ208" s="6" t="s">
        <v>425</v>
      </c>
      <c r="AK208" s="6" t="s">
        <v>426</v>
      </c>
      <c r="AL208" s="6" t="s">
        <v>419</v>
      </c>
      <c r="AM208" s="6">
        <v>1</v>
      </c>
      <c r="AN208" s="6">
        <v>0</v>
      </c>
      <c r="AO208" s="6">
        <v>0</v>
      </c>
      <c r="AP208" s="6">
        <v>0</v>
      </c>
      <c r="AQ208" s="6" t="s">
        <v>235</v>
      </c>
      <c r="AR208" s="6" t="s">
        <v>22</v>
      </c>
      <c r="AS208" s="6" t="s">
        <v>22</v>
      </c>
      <c r="AT208" s="6">
        <v>1</v>
      </c>
      <c r="AU208" s="6">
        <v>1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1</v>
      </c>
      <c r="BH208" s="6">
        <v>1</v>
      </c>
      <c r="BI208" s="6">
        <v>1</v>
      </c>
      <c r="BJ208" s="6" t="s">
        <v>235</v>
      </c>
      <c r="BK208" s="6">
        <v>0</v>
      </c>
      <c r="BL208" s="6">
        <v>0</v>
      </c>
      <c r="BM208" s="6">
        <v>1</v>
      </c>
      <c r="BN208" s="6">
        <v>0</v>
      </c>
      <c r="BO208" s="6" t="s">
        <v>3604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 t="s">
        <v>692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1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  <c r="CY208" s="6">
        <v>0</v>
      </c>
      <c r="CZ208" s="6">
        <v>0</v>
      </c>
      <c r="DA208" s="6" t="s">
        <v>22</v>
      </c>
      <c r="DB208" s="6" t="s">
        <v>218</v>
      </c>
      <c r="DC208" s="6">
        <v>53</v>
      </c>
      <c r="DD208" s="6">
        <v>53</v>
      </c>
      <c r="DE208" s="6" t="s">
        <v>220</v>
      </c>
      <c r="DF208" s="6" t="s">
        <v>808</v>
      </c>
      <c r="DG208" s="6" t="s">
        <v>222</v>
      </c>
      <c r="DH208" s="6" t="s">
        <v>22</v>
      </c>
      <c r="DI208" s="6">
        <v>25</v>
      </c>
      <c r="DJ208" s="6" t="s">
        <v>708</v>
      </c>
      <c r="DK208" s="6">
        <v>50</v>
      </c>
      <c r="DL208" s="6">
        <v>1</v>
      </c>
      <c r="DM208" s="6">
        <v>1</v>
      </c>
      <c r="DN208" s="6">
        <v>1</v>
      </c>
      <c r="DO208" s="6">
        <v>1</v>
      </c>
      <c r="DP208" s="6">
        <v>1</v>
      </c>
      <c r="DQ208" s="6">
        <v>1</v>
      </c>
      <c r="DR208" s="6">
        <v>1</v>
      </c>
      <c r="DS208" s="6">
        <v>1</v>
      </c>
      <c r="DT208" s="6">
        <v>1</v>
      </c>
      <c r="DU208" s="6">
        <v>1</v>
      </c>
      <c r="DV208" s="6">
        <v>1</v>
      </c>
      <c r="DW208" s="6">
        <v>1</v>
      </c>
      <c r="DX208" s="6">
        <v>0</v>
      </c>
      <c r="DY208" s="6">
        <v>0</v>
      </c>
      <c r="DZ208" s="6">
        <v>1</v>
      </c>
      <c r="EA208" s="6">
        <v>0</v>
      </c>
      <c r="EB208" s="6">
        <v>0</v>
      </c>
      <c r="EC208" s="6">
        <v>0</v>
      </c>
      <c r="ED208" s="6">
        <v>0</v>
      </c>
      <c r="EE208" s="6">
        <v>0</v>
      </c>
      <c r="EF208" s="6">
        <v>0</v>
      </c>
      <c r="EG208" s="6">
        <v>0</v>
      </c>
      <c r="EH208" s="6">
        <v>0</v>
      </c>
      <c r="EI208" s="6">
        <v>1</v>
      </c>
      <c r="EJ208" s="6" t="s">
        <v>223</v>
      </c>
      <c r="EK208" s="6" t="s">
        <v>222</v>
      </c>
      <c r="EL208" s="6" t="s">
        <v>22</v>
      </c>
      <c r="EM208" s="6" t="s">
        <v>22</v>
      </c>
      <c r="EN208" s="6" t="s">
        <v>22</v>
      </c>
      <c r="EO208" s="6" t="s">
        <v>22</v>
      </c>
      <c r="EP208" s="6" t="s">
        <v>22</v>
      </c>
      <c r="EQ208" s="6" t="s">
        <v>22</v>
      </c>
      <c r="ER208" s="6" t="s">
        <v>22</v>
      </c>
      <c r="ES208" s="6" t="s">
        <v>22</v>
      </c>
      <c r="ET208" s="6" t="s">
        <v>22</v>
      </c>
      <c r="EU208" s="6" t="s">
        <v>22</v>
      </c>
      <c r="EV208" s="6" t="s">
        <v>22</v>
      </c>
      <c r="EW208" s="6" t="s">
        <v>22</v>
      </c>
      <c r="EX208" s="6" t="s">
        <v>22</v>
      </c>
      <c r="EY208" s="6" t="s">
        <v>22</v>
      </c>
      <c r="EZ208" s="6" t="s">
        <v>22</v>
      </c>
      <c r="FA208" s="6" t="s">
        <v>22</v>
      </c>
      <c r="FB208" s="6" t="s">
        <v>22</v>
      </c>
      <c r="FC208" s="6" t="s">
        <v>22</v>
      </c>
      <c r="FD208" s="6" t="s">
        <v>222</v>
      </c>
      <c r="FE208" s="6" t="s">
        <v>22</v>
      </c>
      <c r="FF208" s="6" t="s">
        <v>22</v>
      </c>
      <c r="FG208" s="6" t="s">
        <v>22</v>
      </c>
      <c r="FH208" s="6" t="s">
        <v>22</v>
      </c>
      <c r="FI208" s="6" t="s">
        <v>22</v>
      </c>
      <c r="FJ208" s="6" t="s">
        <v>22</v>
      </c>
      <c r="FK208" s="6">
        <v>0</v>
      </c>
      <c r="FL208" s="6">
        <v>0</v>
      </c>
      <c r="FM208" s="6">
        <v>0</v>
      </c>
      <c r="FN208" s="6">
        <v>0</v>
      </c>
      <c r="FO208" s="6">
        <v>0</v>
      </c>
      <c r="FP208" s="6">
        <v>0</v>
      </c>
      <c r="FQ208" s="6" t="s">
        <v>22</v>
      </c>
      <c r="FR208" s="6">
        <v>3</v>
      </c>
      <c r="FS208" s="6">
        <v>0</v>
      </c>
      <c r="FT208" s="6">
        <v>0</v>
      </c>
      <c r="FU208" s="6">
        <v>0</v>
      </c>
      <c r="FV208" s="6" t="s">
        <v>223</v>
      </c>
      <c r="FW208" s="6" t="s">
        <v>223</v>
      </c>
      <c r="FX208" s="6" t="s">
        <v>269</v>
      </c>
      <c r="FY208" s="6" t="s">
        <v>22</v>
      </c>
      <c r="FZ208" s="6" t="s">
        <v>22</v>
      </c>
      <c r="GA208" s="6" t="s">
        <v>22</v>
      </c>
      <c r="GB208" s="6" t="s">
        <v>22</v>
      </c>
      <c r="GC208" s="6" t="s">
        <v>258</v>
      </c>
      <c r="GD208" s="6" t="s">
        <v>259</v>
      </c>
      <c r="GE208" s="6" t="s">
        <v>22</v>
      </c>
      <c r="GF208" s="6" t="s">
        <v>22</v>
      </c>
      <c r="GG208" s="6" t="s">
        <v>387</v>
      </c>
      <c r="GH208" s="6" t="s">
        <v>235</v>
      </c>
      <c r="GI208" s="6" t="s">
        <v>3804</v>
      </c>
      <c r="GJ208" s="6" t="s">
        <v>3805</v>
      </c>
      <c r="GK208" s="6" t="s">
        <v>3797</v>
      </c>
      <c r="GL208" s="6" t="s">
        <v>3806</v>
      </c>
      <c r="GM208" s="6" t="s">
        <v>222</v>
      </c>
      <c r="GN208" s="6" t="s">
        <v>22</v>
      </c>
      <c r="GO208" s="6" t="s">
        <v>22</v>
      </c>
      <c r="GP208" s="6" t="s">
        <v>228</v>
      </c>
      <c r="GQ208" s="6">
        <v>0</v>
      </c>
      <c r="GR208" s="6">
        <v>0</v>
      </c>
      <c r="GS208" s="6">
        <v>1</v>
      </c>
      <c r="GT208" s="6">
        <v>0</v>
      </c>
      <c r="GU208" s="6">
        <v>0</v>
      </c>
      <c r="GV208" s="6">
        <v>0</v>
      </c>
      <c r="GW208" s="6">
        <v>1</v>
      </c>
      <c r="GX208" s="103" t="s">
        <v>270</v>
      </c>
    </row>
    <row r="209" spans="1:206">
      <c r="A209" s="102" t="s">
        <v>207</v>
      </c>
      <c r="B209" s="6">
        <v>208</v>
      </c>
      <c r="C209" s="6" t="s">
        <v>1192</v>
      </c>
      <c r="D209" s="6" t="s">
        <v>3584</v>
      </c>
      <c r="E209" s="100">
        <v>44639</v>
      </c>
      <c r="F209" s="6" t="s">
        <v>3892</v>
      </c>
      <c r="G209" s="6">
        <v>3</v>
      </c>
      <c r="H209" s="6">
        <v>11</v>
      </c>
      <c r="I209" s="6">
        <v>2</v>
      </c>
      <c r="J209" s="6" t="s">
        <v>1013</v>
      </c>
      <c r="K209" s="6" t="s">
        <v>294</v>
      </c>
      <c r="L209" s="6" t="s">
        <v>1193</v>
      </c>
      <c r="M209" s="6" t="s">
        <v>1023</v>
      </c>
      <c r="N209" s="6" t="s">
        <v>1195</v>
      </c>
      <c r="O209" s="7">
        <v>42</v>
      </c>
      <c r="P209" s="6">
        <v>54.45</v>
      </c>
      <c r="Q209" s="6">
        <f t="shared" si="6"/>
        <v>42.907499999999999</v>
      </c>
      <c r="R209" s="6" t="s">
        <v>22</v>
      </c>
      <c r="S209" s="6" t="s">
        <v>1196</v>
      </c>
      <c r="T209" s="6">
        <v>9</v>
      </c>
      <c r="U209" s="6">
        <v>20.52</v>
      </c>
      <c r="V209" s="6">
        <f t="shared" si="8"/>
        <v>9.3420000000000005</v>
      </c>
      <c r="W209" s="6" t="s">
        <v>39</v>
      </c>
      <c r="X209" s="6" t="s">
        <v>22</v>
      </c>
      <c r="Y209" s="6">
        <v>1</v>
      </c>
      <c r="Z209" s="101">
        <v>0.375</v>
      </c>
      <c r="AA209" s="101">
        <v>0.59027777777777779</v>
      </c>
      <c r="AB209" s="101">
        <v>0.66666666666666663</v>
      </c>
      <c r="AC209" s="101">
        <f>(Tableau2[[#This Row],[heure_enq]]-Tableau2[[#This Row],[h_debut]])</f>
        <v>0.21527777777777779</v>
      </c>
      <c r="AD209" s="101">
        <f>Tableau2[[#This Row],[h_fin]]-Tableau2[[#This Row],[h_debut]]</f>
        <v>0.29166666666666663</v>
      </c>
      <c r="AE209" s="101">
        <v>0.33333333333333331</v>
      </c>
      <c r="AF209" s="101">
        <v>0.625</v>
      </c>
      <c r="AG209" s="6" t="s">
        <v>22</v>
      </c>
      <c r="AH209" s="6" t="s">
        <v>234</v>
      </c>
      <c r="AI209" s="6">
        <v>0</v>
      </c>
      <c r="AJ209" s="6" t="s">
        <v>1197</v>
      </c>
      <c r="AK209" s="6" t="s">
        <v>1198</v>
      </c>
      <c r="AL209" s="6" t="s">
        <v>419</v>
      </c>
      <c r="AM209" s="6">
        <v>1</v>
      </c>
      <c r="AN209" s="6">
        <v>1</v>
      </c>
      <c r="AO209" s="6">
        <v>0</v>
      </c>
      <c r="AP209" s="6">
        <v>0</v>
      </c>
      <c r="AQ209" s="6" t="s">
        <v>235</v>
      </c>
      <c r="AR209" s="6" t="s">
        <v>22</v>
      </c>
      <c r="AS209" s="6" t="s">
        <v>22</v>
      </c>
      <c r="AT209" s="6">
        <v>1</v>
      </c>
      <c r="AU209" s="6">
        <v>1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1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1</v>
      </c>
      <c r="BJ209" s="6" t="s">
        <v>235</v>
      </c>
      <c r="BK209" s="6">
        <v>0</v>
      </c>
      <c r="BL209" s="6">
        <v>1</v>
      </c>
      <c r="BM209" s="6">
        <v>0</v>
      </c>
      <c r="BN209" s="6">
        <v>0</v>
      </c>
      <c r="BO209" s="6" t="s">
        <v>3652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 t="s">
        <v>392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1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 t="s">
        <v>22</v>
      </c>
      <c r="DB209" s="6" t="s">
        <v>218</v>
      </c>
      <c r="DC209" s="6">
        <v>39</v>
      </c>
      <c r="DD209" s="6">
        <v>39</v>
      </c>
      <c r="DE209" s="6" t="s">
        <v>220</v>
      </c>
      <c r="DF209" s="6" t="s">
        <v>912</v>
      </c>
      <c r="DG209" s="6" t="s">
        <v>222</v>
      </c>
      <c r="DH209" s="6" t="s">
        <v>22</v>
      </c>
      <c r="DI209" s="6">
        <v>10</v>
      </c>
      <c r="DJ209" s="6" t="s">
        <v>708</v>
      </c>
      <c r="DK209" s="6">
        <v>100</v>
      </c>
      <c r="DL209" s="6">
        <v>1</v>
      </c>
      <c r="DM209" s="6">
        <v>1</v>
      </c>
      <c r="DN209" s="6">
        <v>1</v>
      </c>
      <c r="DO209" s="6">
        <v>1</v>
      </c>
      <c r="DP209" s="6">
        <v>1</v>
      </c>
      <c r="DQ209" s="6">
        <v>1</v>
      </c>
      <c r="DR209" s="6">
        <v>1</v>
      </c>
      <c r="DS209" s="6">
        <v>1</v>
      </c>
      <c r="DT209" s="6">
        <v>1</v>
      </c>
      <c r="DU209" s="6">
        <v>1</v>
      </c>
      <c r="DV209" s="6">
        <v>1</v>
      </c>
      <c r="DW209" s="6">
        <v>1</v>
      </c>
      <c r="DX209" s="6">
        <v>1</v>
      </c>
      <c r="DY209" s="6">
        <v>0</v>
      </c>
      <c r="DZ209" s="6">
        <v>0</v>
      </c>
      <c r="EA209" s="6">
        <v>0</v>
      </c>
      <c r="EB209" s="6">
        <v>0</v>
      </c>
      <c r="EC209" s="6">
        <v>0</v>
      </c>
      <c r="ED209" s="6">
        <v>0</v>
      </c>
      <c r="EE209" s="6">
        <v>0</v>
      </c>
      <c r="EF209" s="6">
        <v>0</v>
      </c>
      <c r="EG209" s="6">
        <v>0</v>
      </c>
      <c r="EH209" s="6">
        <v>0</v>
      </c>
      <c r="EI209" s="6">
        <v>1</v>
      </c>
      <c r="EJ209" s="6" t="s">
        <v>222</v>
      </c>
      <c r="EK209" s="6" t="s">
        <v>222</v>
      </c>
      <c r="EL209" s="6" t="s">
        <v>22</v>
      </c>
      <c r="EM209" s="6" t="s">
        <v>22</v>
      </c>
      <c r="EN209" s="6" t="s">
        <v>22</v>
      </c>
      <c r="EO209" s="6" t="s">
        <v>22</v>
      </c>
      <c r="EP209" s="6" t="s">
        <v>22</v>
      </c>
      <c r="EQ209" s="6" t="s">
        <v>22</v>
      </c>
      <c r="ER209" s="6" t="s">
        <v>22</v>
      </c>
      <c r="ES209" s="6" t="s">
        <v>22</v>
      </c>
      <c r="ET209" s="6" t="s">
        <v>22</v>
      </c>
      <c r="EU209" s="6" t="s">
        <v>22</v>
      </c>
      <c r="EV209" s="6" t="s">
        <v>22</v>
      </c>
      <c r="EW209" s="6" t="s">
        <v>22</v>
      </c>
      <c r="EX209" s="6" t="s">
        <v>22</v>
      </c>
      <c r="EY209" s="6" t="s">
        <v>22</v>
      </c>
      <c r="EZ209" s="6" t="s">
        <v>22</v>
      </c>
      <c r="FA209" s="6" t="s">
        <v>22</v>
      </c>
      <c r="FB209" s="6" t="s">
        <v>22</v>
      </c>
      <c r="FC209" s="6" t="s">
        <v>22</v>
      </c>
      <c r="FD209" s="6" t="s">
        <v>223</v>
      </c>
      <c r="FE209" s="6" t="s">
        <v>246</v>
      </c>
      <c r="FF209" s="6">
        <v>100</v>
      </c>
      <c r="FG209" s="6">
        <v>5.3</v>
      </c>
      <c r="FH209" s="6" t="s">
        <v>256</v>
      </c>
      <c r="FI209" s="6" t="s">
        <v>22</v>
      </c>
      <c r="FJ209" s="6" t="s">
        <v>214</v>
      </c>
      <c r="FK209" s="6">
        <v>1</v>
      </c>
      <c r="FL209" s="6">
        <v>1</v>
      </c>
      <c r="FM209" s="6">
        <v>0</v>
      </c>
      <c r="FN209" s="6">
        <v>0</v>
      </c>
      <c r="FO209" s="6">
        <v>0</v>
      </c>
      <c r="FP209" s="6">
        <v>0</v>
      </c>
      <c r="FQ209" s="6" t="s">
        <v>223</v>
      </c>
      <c r="FR209" s="6">
        <v>3</v>
      </c>
      <c r="FS209" s="6">
        <v>0</v>
      </c>
      <c r="FT209" s="6">
        <v>2</v>
      </c>
      <c r="FU209" s="6">
        <v>0</v>
      </c>
      <c r="FV209" s="6" t="s">
        <v>223</v>
      </c>
      <c r="FW209" s="6" t="s">
        <v>223</v>
      </c>
      <c r="FX209" s="6" t="s">
        <v>258</v>
      </c>
      <c r="FY209" s="6" t="s">
        <v>22</v>
      </c>
      <c r="FZ209" s="6" t="s">
        <v>22</v>
      </c>
      <c r="GA209" s="6" t="s">
        <v>22</v>
      </c>
      <c r="GB209" s="6" t="s">
        <v>22</v>
      </c>
      <c r="GC209" s="6" t="s">
        <v>258</v>
      </c>
      <c r="GD209" s="6" t="s">
        <v>373</v>
      </c>
      <c r="GE209" s="6" t="s">
        <v>22</v>
      </c>
      <c r="GF209" s="6" t="s">
        <v>22</v>
      </c>
      <c r="GG209" s="6" t="s">
        <v>260</v>
      </c>
      <c r="GH209" s="6" t="s">
        <v>235</v>
      </c>
      <c r="GI209" s="6" t="s">
        <v>3807</v>
      </c>
      <c r="GJ209" s="6" t="s">
        <v>22</v>
      </c>
      <c r="GK209" s="6" t="s">
        <v>3773</v>
      </c>
      <c r="GL209" s="6" t="s">
        <v>3808</v>
      </c>
      <c r="GM209" s="6" t="s">
        <v>222</v>
      </c>
      <c r="GN209" s="6" t="s">
        <v>22</v>
      </c>
      <c r="GO209" s="6" t="s">
        <v>22</v>
      </c>
      <c r="GP209" s="6" t="s">
        <v>226</v>
      </c>
      <c r="GQ209" s="6">
        <v>0</v>
      </c>
      <c r="GR209" s="6">
        <v>0</v>
      </c>
      <c r="GS209" s="6">
        <v>0</v>
      </c>
      <c r="GT209" s="6">
        <v>0</v>
      </c>
      <c r="GU209" s="6">
        <v>1</v>
      </c>
      <c r="GV209" s="6">
        <v>0</v>
      </c>
      <c r="GW209" s="6">
        <v>1</v>
      </c>
      <c r="GX209" s="103" t="s">
        <v>229</v>
      </c>
    </row>
    <row r="210" spans="1:206">
      <c r="A210" s="102" t="s">
        <v>207</v>
      </c>
      <c r="B210" s="6">
        <v>209</v>
      </c>
      <c r="C210" s="6" t="s">
        <v>1199</v>
      </c>
      <c r="D210" s="6" t="s">
        <v>3558</v>
      </c>
      <c r="E210" s="100">
        <v>44642</v>
      </c>
      <c r="F210" s="6" t="s">
        <v>3892</v>
      </c>
      <c r="G210" s="6">
        <v>1</v>
      </c>
      <c r="H210" s="6">
        <v>12</v>
      </c>
      <c r="I210" s="6">
        <v>1</v>
      </c>
      <c r="J210" s="6" t="s">
        <v>1013</v>
      </c>
      <c r="K210" s="6" t="s">
        <v>1013</v>
      </c>
      <c r="L210" s="6" t="s">
        <v>396</v>
      </c>
      <c r="M210" s="6" t="s">
        <v>1023</v>
      </c>
      <c r="N210" s="6" t="s">
        <v>1200</v>
      </c>
      <c r="O210" s="7">
        <v>42</v>
      </c>
      <c r="P210" s="6">
        <v>67.98</v>
      </c>
      <c r="Q210" s="6">
        <f t="shared" si="6"/>
        <v>43.133000000000003</v>
      </c>
      <c r="R210" s="6" t="s">
        <v>22</v>
      </c>
      <c r="S210" s="6" t="s">
        <v>1201</v>
      </c>
      <c r="T210" s="6">
        <v>9</v>
      </c>
      <c r="U210" s="6">
        <v>29.77</v>
      </c>
      <c r="V210" s="6">
        <f t="shared" si="8"/>
        <v>9.4961666666666673</v>
      </c>
      <c r="W210" s="6" t="s">
        <v>39</v>
      </c>
      <c r="X210" s="6" t="s">
        <v>22</v>
      </c>
      <c r="Y210" s="6">
        <v>1</v>
      </c>
      <c r="Z210" s="101">
        <v>0.40277777777777773</v>
      </c>
      <c r="AA210" s="101">
        <v>0.44791666666666669</v>
      </c>
      <c r="AB210" s="101">
        <v>0.44791666666666669</v>
      </c>
      <c r="AC210" s="101">
        <f>(Tableau2[[#This Row],[heure_enq]]-Tableau2[[#This Row],[h_debut]])</f>
        <v>4.5138888888888951E-2</v>
      </c>
      <c r="AD210" s="101">
        <f>Tableau2[[#This Row],[h_fin]]-Tableau2[[#This Row],[h_debut]]</f>
        <v>4.5138888888888951E-2</v>
      </c>
      <c r="AE210" s="101">
        <v>0.33333333333333331</v>
      </c>
      <c r="AF210" s="101">
        <v>0.5</v>
      </c>
      <c r="AG210" s="6" t="s">
        <v>22</v>
      </c>
      <c r="AH210" s="6" t="s">
        <v>287</v>
      </c>
      <c r="AI210" s="6">
        <v>0</v>
      </c>
      <c r="AJ210" s="6" t="s">
        <v>840</v>
      </c>
      <c r="AK210" s="6" t="s">
        <v>841</v>
      </c>
      <c r="AL210" s="6" t="s">
        <v>419</v>
      </c>
      <c r="AM210" s="6">
        <v>1</v>
      </c>
      <c r="AN210" s="6">
        <v>0</v>
      </c>
      <c r="AO210" s="6">
        <v>1</v>
      </c>
      <c r="AP210" s="6">
        <v>0</v>
      </c>
      <c r="AQ210" s="6" t="s">
        <v>1202</v>
      </c>
      <c r="AR210" s="6" t="s">
        <v>1033</v>
      </c>
      <c r="AS210" s="6" t="s">
        <v>22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1</v>
      </c>
      <c r="BG210" s="6">
        <v>1</v>
      </c>
      <c r="BH210" s="6">
        <v>0</v>
      </c>
      <c r="BI210" s="6">
        <v>0</v>
      </c>
      <c r="BJ210" s="6" t="s">
        <v>3678</v>
      </c>
      <c r="BK210" s="6">
        <v>0</v>
      </c>
      <c r="BL210" s="6">
        <v>0</v>
      </c>
      <c r="BM210" s="6">
        <v>0</v>
      </c>
      <c r="BN210" s="6">
        <v>0</v>
      </c>
      <c r="BO210" s="6">
        <v>0</v>
      </c>
      <c r="BP210" s="6">
        <v>0</v>
      </c>
      <c r="BQ210" s="6">
        <v>0</v>
      </c>
      <c r="BR210" s="6">
        <v>0</v>
      </c>
      <c r="BS210" s="6">
        <v>0</v>
      </c>
      <c r="BT210" s="6">
        <v>1</v>
      </c>
      <c r="BU210" s="6">
        <v>0</v>
      </c>
      <c r="BV210" s="6" t="s">
        <v>2126</v>
      </c>
      <c r="BW210" s="6" t="s">
        <v>217</v>
      </c>
      <c r="BX210" s="6">
        <v>0</v>
      </c>
      <c r="BY210" s="6">
        <v>0</v>
      </c>
      <c r="BZ210" s="6">
        <v>0</v>
      </c>
      <c r="CA210" s="6">
        <v>0</v>
      </c>
      <c r="CB210" s="6">
        <v>0</v>
      </c>
      <c r="CC210" s="6">
        <v>0</v>
      </c>
      <c r="CD210" s="6">
        <v>0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>
        <v>1</v>
      </c>
      <c r="CO210" s="6">
        <v>0</v>
      </c>
      <c r="CP210" s="6">
        <v>1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6" t="s">
        <v>22</v>
      </c>
      <c r="DB210" s="6" t="s">
        <v>218</v>
      </c>
      <c r="DC210" s="6">
        <v>73</v>
      </c>
      <c r="DD210" s="6">
        <v>73</v>
      </c>
      <c r="DE210" s="6" t="s">
        <v>244</v>
      </c>
      <c r="DF210" s="6" t="s">
        <v>22</v>
      </c>
      <c r="DG210" s="6" t="s">
        <v>222</v>
      </c>
      <c r="DH210" s="6" t="s">
        <v>22</v>
      </c>
      <c r="DI210" s="6">
        <v>8</v>
      </c>
      <c r="DJ210" s="6" t="s">
        <v>1203</v>
      </c>
      <c r="DK210" s="6">
        <v>15</v>
      </c>
      <c r="DL210" s="6">
        <v>1</v>
      </c>
      <c r="DM210" s="6">
        <v>1</v>
      </c>
      <c r="DN210" s="6">
        <v>1</v>
      </c>
      <c r="DO210" s="6">
        <v>1</v>
      </c>
      <c r="DP210" s="6">
        <v>1</v>
      </c>
      <c r="DQ210" s="6">
        <v>1</v>
      </c>
      <c r="DR210" s="6">
        <v>1</v>
      </c>
      <c r="DS210" s="6">
        <v>1</v>
      </c>
      <c r="DT210" s="6">
        <v>1</v>
      </c>
      <c r="DU210" s="6">
        <v>1</v>
      </c>
      <c r="DV210" s="6">
        <v>1</v>
      </c>
      <c r="DW210" s="6">
        <v>1</v>
      </c>
      <c r="DX210" s="6">
        <v>1</v>
      </c>
      <c r="DY210" s="6">
        <v>0</v>
      </c>
      <c r="DZ210" s="6">
        <v>0</v>
      </c>
      <c r="EA210" s="6">
        <v>0</v>
      </c>
      <c r="EB210" s="6">
        <v>1</v>
      </c>
      <c r="EC210" s="6">
        <v>1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 t="s">
        <v>223</v>
      </c>
      <c r="EK210" s="6" t="s">
        <v>222</v>
      </c>
      <c r="EL210" s="6" t="s">
        <v>22</v>
      </c>
      <c r="EM210" s="6" t="s">
        <v>22</v>
      </c>
      <c r="EN210" s="6" t="s">
        <v>22</v>
      </c>
      <c r="EO210" s="6" t="s">
        <v>22</v>
      </c>
      <c r="EP210" s="6" t="s">
        <v>22</v>
      </c>
      <c r="EQ210" s="6" t="s">
        <v>22</v>
      </c>
      <c r="ER210" s="6" t="s">
        <v>22</v>
      </c>
      <c r="ES210" s="6" t="s">
        <v>22</v>
      </c>
      <c r="ET210" s="6" t="s">
        <v>22</v>
      </c>
      <c r="EU210" s="6" t="s">
        <v>22</v>
      </c>
      <c r="EV210" s="6" t="s">
        <v>22</v>
      </c>
      <c r="EW210" s="6" t="s">
        <v>22</v>
      </c>
      <c r="EX210" s="6" t="s">
        <v>22</v>
      </c>
      <c r="EY210" s="6" t="s">
        <v>22</v>
      </c>
      <c r="EZ210" s="6" t="s">
        <v>22</v>
      </c>
      <c r="FA210" s="6" t="s">
        <v>22</v>
      </c>
      <c r="FB210" s="6" t="s">
        <v>22</v>
      </c>
      <c r="FC210" s="6" t="s">
        <v>22</v>
      </c>
      <c r="FD210" s="6" t="s">
        <v>222</v>
      </c>
      <c r="FE210" s="6" t="s">
        <v>22</v>
      </c>
      <c r="FF210" s="6" t="s">
        <v>22</v>
      </c>
      <c r="FG210" s="6" t="s">
        <v>22</v>
      </c>
      <c r="FH210" s="6" t="s">
        <v>22</v>
      </c>
      <c r="FI210" s="6" t="s">
        <v>22</v>
      </c>
      <c r="FJ210" s="6" t="s">
        <v>22</v>
      </c>
      <c r="FK210" s="6">
        <v>0</v>
      </c>
      <c r="FL210" s="6">
        <v>0</v>
      </c>
      <c r="FM210" s="6">
        <v>0</v>
      </c>
      <c r="FN210" s="6">
        <v>0</v>
      </c>
      <c r="FO210" s="6">
        <v>0</v>
      </c>
      <c r="FP210" s="6">
        <v>0</v>
      </c>
      <c r="FQ210" s="6" t="s">
        <v>22</v>
      </c>
      <c r="FR210" s="6">
        <v>1</v>
      </c>
      <c r="FS210" s="6">
        <v>3</v>
      </c>
      <c r="FT210" s="6">
        <v>0</v>
      </c>
      <c r="FU210" s="6">
        <v>0</v>
      </c>
      <c r="FV210" s="6" t="s">
        <v>223</v>
      </c>
      <c r="FW210" s="6" t="s">
        <v>223</v>
      </c>
      <c r="FX210" s="6" t="s">
        <v>258</v>
      </c>
      <c r="FY210" s="6" t="s">
        <v>22</v>
      </c>
      <c r="FZ210" s="6" t="s">
        <v>22</v>
      </c>
      <c r="GA210" s="6" t="s">
        <v>22</v>
      </c>
      <c r="GB210" s="6" t="s">
        <v>22</v>
      </c>
      <c r="GC210" s="6" t="s">
        <v>224</v>
      </c>
      <c r="GD210" s="6" t="s">
        <v>259</v>
      </c>
      <c r="GE210" s="6" t="s">
        <v>22</v>
      </c>
      <c r="GF210" s="6" t="s">
        <v>22</v>
      </c>
      <c r="GG210" s="6" t="s">
        <v>260</v>
      </c>
      <c r="GH210" s="6" t="s">
        <v>235</v>
      </c>
      <c r="GI210" s="6" t="s">
        <v>1204</v>
      </c>
      <c r="GJ210" s="6" t="s">
        <v>1205</v>
      </c>
      <c r="GK210" s="6" t="s">
        <v>22</v>
      </c>
      <c r="GL210" s="6" t="s">
        <v>22</v>
      </c>
      <c r="GM210" s="6" t="s">
        <v>222</v>
      </c>
      <c r="GN210" s="6" t="s">
        <v>22</v>
      </c>
      <c r="GO210" s="6" t="s">
        <v>22</v>
      </c>
      <c r="GP210" s="6" t="s">
        <v>261</v>
      </c>
      <c r="GQ210" s="6">
        <v>1</v>
      </c>
      <c r="GR210" s="6">
        <v>0</v>
      </c>
      <c r="GS210" s="6">
        <v>0</v>
      </c>
      <c r="GT210" s="6">
        <v>0</v>
      </c>
      <c r="GU210" s="6">
        <v>1</v>
      </c>
      <c r="GV210" s="6">
        <v>0</v>
      </c>
      <c r="GW210" s="6">
        <v>1</v>
      </c>
      <c r="GX210" s="103" t="s">
        <v>777</v>
      </c>
    </row>
    <row r="211" spans="1:206">
      <c r="A211" s="102" t="s">
        <v>207</v>
      </c>
      <c r="B211" s="6">
        <v>210</v>
      </c>
      <c r="C211" s="6" t="s">
        <v>1199</v>
      </c>
      <c r="D211" s="6" t="s">
        <v>3585</v>
      </c>
      <c r="E211" s="100">
        <v>44642</v>
      </c>
      <c r="F211" s="6" t="s">
        <v>3892</v>
      </c>
      <c r="G211" s="6">
        <v>1</v>
      </c>
      <c r="H211" s="6">
        <v>12</v>
      </c>
      <c r="I211" s="6">
        <v>1</v>
      </c>
      <c r="J211" s="6" t="s">
        <v>1013</v>
      </c>
      <c r="K211" s="6" t="s">
        <v>1013</v>
      </c>
      <c r="L211" s="6" t="s">
        <v>396</v>
      </c>
      <c r="M211" s="6" t="s">
        <v>1023</v>
      </c>
      <c r="N211" s="6" t="s">
        <v>1758</v>
      </c>
      <c r="O211" s="7">
        <v>42</v>
      </c>
      <c r="P211" s="6">
        <v>40.4</v>
      </c>
      <c r="Q211" s="6">
        <f t="shared" si="6"/>
        <v>42.673333333333332</v>
      </c>
      <c r="R211" s="6" t="s">
        <v>22</v>
      </c>
      <c r="S211" s="6" t="s">
        <v>1759</v>
      </c>
      <c r="T211" s="6">
        <v>9</v>
      </c>
      <c r="U211" s="6">
        <v>18</v>
      </c>
      <c r="V211" s="6">
        <f t="shared" si="8"/>
        <v>9.3000000000000007</v>
      </c>
      <c r="W211" s="6" t="s">
        <v>39</v>
      </c>
      <c r="X211" s="6" t="s">
        <v>22</v>
      </c>
      <c r="Y211" s="6">
        <v>2</v>
      </c>
      <c r="Z211" s="101">
        <v>0.45763888888888887</v>
      </c>
      <c r="AA211" s="101">
        <v>0.45833333333333331</v>
      </c>
      <c r="AB211" s="101">
        <v>0.54166666666666663</v>
      </c>
      <c r="AC211" s="101">
        <f>(Tableau2[[#This Row],[heure_enq]]-Tableau2[[#This Row],[h_debut]])</f>
        <v>6.9444444444444198E-4</v>
      </c>
      <c r="AD211" s="101">
        <f>Tableau2[[#This Row],[h_fin]]-Tableau2[[#This Row],[h_debut]]</f>
        <v>8.4027777777777757E-2</v>
      </c>
      <c r="AE211" s="101">
        <v>0.33333333333333331</v>
      </c>
      <c r="AF211" s="101">
        <v>0.5</v>
      </c>
      <c r="AG211" s="6" t="s">
        <v>22</v>
      </c>
      <c r="AH211" s="6" t="s">
        <v>213</v>
      </c>
      <c r="AI211" s="6">
        <v>0</v>
      </c>
      <c r="AJ211" s="6" t="s">
        <v>1760</v>
      </c>
      <c r="AK211" s="6">
        <v>75056</v>
      </c>
      <c r="AL211" s="6" t="s">
        <v>1761</v>
      </c>
      <c r="AM211" s="6">
        <v>1</v>
      </c>
      <c r="AN211" s="6">
        <v>0</v>
      </c>
      <c r="AO211" s="6">
        <v>0</v>
      </c>
      <c r="AP211" s="6">
        <v>0</v>
      </c>
      <c r="AQ211" s="6" t="s">
        <v>1033</v>
      </c>
      <c r="AR211" s="6" t="s">
        <v>1007</v>
      </c>
      <c r="AS211" s="6" t="s">
        <v>745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1</v>
      </c>
      <c r="BH211" s="6">
        <v>0</v>
      </c>
      <c r="BI211" s="6">
        <v>0</v>
      </c>
      <c r="BJ211" s="6" t="s">
        <v>1033</v>
      </c>
      <c r="BK211" s="6">
        <v>0</v>
      </c>
      <c r="BL211" s="6">
        <v>1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1</v>
      </c>
      <c r="BU211" s="6">
        <v>0</v>
      </c>
      <c r="BV211" s="6" t="s">
        <v>2126</v>
      </c>
      <c r="BW211" s="6" t="s">
        <v>3802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1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6" t="s">
        <v>22</v>
      </c>
      <c r="DB211" s="6" t="s">
        <v>348</v>
      </c>
      <c r="DC211" s="6">
        <v>30</v>
      </c>
      <c r="DD211" s="6">
        <v>30</v>
      </c>
      <c r="DE211" s="6" t="s">
        <v>220</v>
      </c>
      <c r="DF211" s="6" t="s">
        <v>22</v>
      </c>
      <c r="DG211" s="6" t="s">
        <v>222</v>
      </c>
      <c r="DH211" s="6" t="s">
        <v>22</v>
      </c>
      <c r="DI211" s="6">
        <v>29</v>
      </c>
      <c r="DJ211" s="6" t="s">
        <v>1145</v>
      </c>
      <c r="DK211" s="6">
        <v>30</v>
      </c>
      <c r="DL211" s="6">
        <v>0</v>
      </c>
      <c r="DM211" s="6">
        <v>0</v>
      </c>
      <c r="DN211" s="6">
        <v>1</v>
      </c>
      <c r="DO211" s="6">
        <v>1</v>
      </c>
      <c r="DP211" s="6">
        <v>1</v>
      </c>
      <c r="DQ211" s="6">
        <v>1</v>
      </c>
      <c r="DR211" s="6">
        <v>1</v>
      </c>
      <c r="DS211" s="6">
        <v>1</v>
      </c>
      <c r="DT211" s="6">
        <v>1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  <c r="EA211" s="6">
        <v>1</v>
      </c>
      <c r="EB211" s="6">
        <v>0</v>
      </c>
      <c r="EC211" s="6">
        <v>0</v>
      </c>
      <c r="ED211" s="6">
        <v>0</v>
      </c>
      <c r="EE211" s="6">
        <v>0</v>
      </c>
      <c r="EF211" s="6">
        <v>1</v>
      </c>
      <c r="EG211" s="6">
        <v>0</v>
      </c>
      <c r="EH211" s="6">
        <v>0</v>
      </c>
      <c r="EI211" s="6">
        <v>0</v>
      </c>
      <c r="EJ211" s="6" t="s">
        <v>223</v>
      </c>
      <c r="EK211" s="6" t="s">
        <v>222</v>
      </c>
      <c r="EL211" s="6" t="s">
        <v>22</v>
      </c>
      <c r="EM211" s="6" t="s">
        <v>22</v>
      </c>
      <c r="EN211" s="6" t="s">
        <v>22</v>
      </c>
      <c r="EO211" s="6" t="s">
        <v>22</v>
      </c>
      <c r="EP211" s="6" t="s">
        <v>22</v>
      </c>
      <c r="EQ211" s="6" t="s">
        <v>22</v>
      </c>
      <c r="ER211" s="6" t="s">
        <v>22</v>
      </c>
      <c r="ES211" s="6" t="s">
        <v>22</v>
      </c>
      <c r="ET211" s="6" t="s">
        <v>22</v>
      </c>
      <c r="EU211" s="6" t="s">
        <v>22</v>
      </c>
      <c r="EV211" s="6" t="s">
        <v>22</v>
      </c>
      <c r="EW211" s="6" t="s">
        <v>22</v>
      </c>
      <c r="EX211" s="6" t="s">
        <v>22</v>
      </c>
      <c r="EY211" s="6" t="s">
        <v>22</v>
      </c>
      <c r="EZ211" s="6" t="s">
        <v>22</v>
      </c>
      <c r="FA211" s="6" t="s">
        <v>22</v>
      </c>
      <c r="FB211" s="6" t="s">
        <v>22</v>
      </c>
      <c r="FC211" s="6" t="s">
        <v>22</v>
      </c>
      <c r="FD211" s="6" t="s">
        <v>222</v>
      </c>
      <c r="FE211" s="6" t="s">
        <v>22</v>
      </c>
      <c r="FF211" s="6" t="s">
        <v>22</v>
      </c>
      <c r="FG211" s="6" t="s">
        <v>22</v>
      </c>
      <c r="FH211" s="6" t="s">
        <v>22</v>
      </c>
      <c r="FI211" s="6" t="s">
        <v>22</v>
      </c>
      <c r="FJ211" s="6" t="s">
        <v>22</v>
      </c>
      <c r="FK211" s="6">
        <v>0</v>
      </c>
      <c r="FL211" s="6">
        <v>0</v>
      </c>
      <c r="FM211" s="6">
        <v>0</v>
      </c>
      <c r="FN211" s="6">
        <v>0</v>
      </c>
      <c r="FO211" s="6">
        <v>0</v>
      </c>
      <c r="FP211" s="6">
        <v>0</v>
      </c>
      <c r="FQ211" s="6" t="s">
        <v>22</v>
      </c>
      <c r="FR211" s="6">
        <v>2</v>
      </c>
      <c r="FS211" s="6">
        <v>0</v>
      </c>
      <c r="FT211" s="6">
        <v>0</v>
      </c>
      <c r="FU211" s="6">
        <v>0</v>
      </c>
      <c r="FV211" s="6" t="s">
        <v>222</v>
      </c>
      <c r="FW211" s="6" t="s">
        <v>223</v>
      </c>
      <c r="FX211" s="6" t="s">
        <v>258</v>
      </c>
      <c r="FY211" s="6" t="s">
        <v>22</v>
      </c>
      <c r="FZ211" s="6" t="s">
        <v>22</v>
      </c>
      <c r="GA211" s="6" t="s">
        <v>22</v>
      </c>
      <c r="GB211" s="6" t="s">
        <v>22</v>
      </c>
      <c r="GC211" s="6" t="s">
        <v>224</v>
      </c>
      <c r="GD211" s="6" t="s">
        <v>842</v>
      </c>
      <c r="GE211" s="6" t="s">
        <v>22</v>
      </c>
      <c r="GF211" s="6" t="s">
        <v>22</v>
      </c>
      <c r="GG211" s="6" t="s">
        <v>227</v>
      </c>
      <c r="GH211" s="6" t="s">
        <v>22</v>
      </c>
      <c r="GI211" s="6" t="s">
        <v>22</v>
      </c>
      <c r="GJ211" s="6" t="s">
        <v>22</v>
      </c>
      <c r="GK211" s="6" t="s">
        <v>3809</v>
      </c>
      <c r="GL211" s="6" t="s">
        <v>3810</v>
      </c>
      <c r="GM211" s="6" t="s">
        <v>222</v>
      </c>
      <c r="GN211" s="6" t="s">
        <v>22</v>
      </c>
      <c r="GO211" s="6" t="s">
        <v>22</v>
      </c>
      <c r="GP211" s="6" t="s">
        <v>227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1</v>
      </c>
      <c r="GW211" s="6">
        <v>0</v>
      </c>
      <c r="GX211" s="103" t="s">
        <v>777</v>
      </c>
    </row>
    <row r="212" spans="1:206">
      <c r="A212" s="102" t="s">
        <v>207</v>
      </c>
      <c r="B212" s="6">
        <v>211</v>
      </c>
      <c r="C212" s="6" t="s">
        <v>1199</v>
      </c>
      <c r="D212" s="6" t="s">
        <v>3601</v>
      </c>
      <c r="E212" s="100">
        <v>44642</v>
      </c>
      <c r="F212" s="6" t="s">
        <v>3892</v>
      </c>
      <c r="G212" s="6">
        <v>1</v>
      </c>
      <c r="H212" s="6">
        <v>12</v>
      </c>
      <c r="I212" s="6">
        <v>1</v>
      </c>
      <c r="J212" s="6" t="s">
        <v>1013</v>
      </c>
      <c r="K212" s="6" t="s">
        <v>1013</v>
      </c>
      <c r="L212" s="6" t="s">
        <v>396</v>
      </c>
      <c r="M212" s="6" t="s">
        <v>1023</v>
      </c>
      <c r="N212" s="6" t="s">
        <v>1147</v>
      </c>
      <c r="O212" s="7">
        <v>42</v>
      </c>
      <c r="P212" s="6">
        <v>40.46</v>
      </c>
      <c r="Q212" s="6">
        <f t="shared" si="6"/>
        <v>42.674333333333337</v>
      </c>
      <c r="R212" s="6" t="s">
        <v>22</v>
      </c>
      <c r="S212" s="6" t="s">
        <v>1206</v>
      </c>
      <c r="T212" s="6">
        <v>9</v>
      </c>
      <c r="U212" s="6">
        <v>17.59</v>
      </c>
      <c r="V212" s="6">
        <f t="shared" si="8"/>
        <v>9.2931666666666661</v>
      </c>
      <c r="W212" s="6" t="s">
        <v>39</v>
      </c>
      <c r="X212" s="6" t="s">
        <v>22</v>
      </c>
      <c r="Y212" s="6">
        <v>1</v>
      </c>
      <c r="Z212" s="101">
        <v>0.41666666666666669</v>
      </c>
      <c r="AA212" s="101">
        <v>0.48541666666666666</v>
      </c>
      <c r="AB212" s="101">
        <v>0.70833333333333337</v>
      </c>
      <c r="AC212" s="101">
        <f>(Tableau2[[#This Row],[heure_enq]]-Tableau2[[#This Row],[h_debut]])</f>
        <v>6.8749999999999978E-2</v>
      </c>
      <c r="AD212" s="101">
        <f>Tableau2[[#This Row],[h_fin]]-Tableau2[[#This Row],[h_debut]]</f>
        <v>0.29166666666666669</v>
      </c>
      <c r="AE212" s="101">
        <v>0.33333333333333331</v>
      </c>
      <c r="AF212" s="101">
        <v>0.5</v>
      </c>
      <c r="AG212" s="6" t="s">
        <v>22</v>
      </c>
      <c r="AH212" s="6" t="s">
        <v>401</v>
      </c>
      <c r="AI212" s="6">
        <v>0</v>
      </c>
      <c r="AJ212" s="6" t="s">
        <v>2639</v>
      </c>
      <c r="AK212" s="6" t="s">
        <v>1207</v>
      </c>
      <c r="AL212" s="6" t="s">
        <v>419</v>
      </c>
      <c r="AM212" s="6">
        <v>1</v>
      </c>
      <c r="AN212" s="6">
        <v>0</v>
      </c>
      <c r="AO212" s="6">
        <v>0</v>
      </c>
      <c r="AP212" s="6">
        <v>0</v>
      </c>
      <c r="AQ212" s="6" t="s">
        <v>1033</v>
      </c>
      <c r="AR212" s="6" t="s">
        <v>1007</v>
      </c>
      <c r="AS212" s="6" t="s">
        <v>438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1</v>
      </c>
      <c r="BH212" s="6">
        <v>0</v>
      </c>
      <c r="BI212" s="6">
        <v>0</v>
      </c>
      <c r="BJ212" s="6" t="s">
        <v>3679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 t="s">
        <v>692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1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 t="s">
        <v>1033</v>
      </c>
      <c r="DB212" s="6" t="s">
        <v>218</v>
      </c>
      <c r="DC212" s="6">
        <v>55</v>
      </c>
      <c r="DD212" s="6">
        <v>55</v>
      </c>
      <c r="DE212" s="6" t="s">
        <v>220</v>
      </c>
      <c r="DF212" s="6" t="s">
        <v>1208</v>
      </c>
      <c r="DG212" s="6" t="s">
        <v>222</v>
      </c>
      <c r="DH212" s="6" t="s">
        <v>22</v>
      </c>
      <c r="DI212" s="6">
        <v>10</v>
      </c>
      <c r="DJ212" s="6" t="s">
        <v>1209</v>
      </c>
      <c r="DK212" s="6" t="s">
        <v>407</v>
      </c>
      <c r="DL212" s="6">
        <v>1</v>
      </c>
      <c r="DM212" s="6">
        <v>1</v>
      </c>
      <c r="DN212" s="6">
        <v>1</v>
      </c>
      <c r="DO212" s="6">
        <v>1</v>
      </c>
      <c r="DP212" s="6">
        <v>1</v>
      </c>
      <c r="DQ212" s="6">
        <v>1</v>
      </c>
      <c r="DR212" s="6">
        <v>1</v>
      </c>
      <c r="DS212" s="6">
        <v>1</v>
      </c>
      <c r="DT212" s="6">
        <v>1</v>
      </c>
      <c r="DU212" s="6">
        <v>1</v>
      </c>
      <c r="DV212" s="6">
        <v>1</v>
      </c>
      <c r="DW212" s="6">
        <v>1</v>
      </c>
      <c r="DX212" s="6">
        <v>1</v>
      </c>
      <c r="DY212" s="6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1</v>
      </c>
      <c r="EJ212" s="6" t="s">
        <v>223</v>
      </c>
      <c r="EK212" s="6" t="s">
        <v>222</v>
      </c>
      <c r="EL212" s="6" t="s">
        <v>22</v>
      </c>
      <c r="EM212" s="6" t="s">
        <v>22</v>
      </c>
      <c r="EN212" s="6" t="s">
        <v>22</v>
      </c>
      <c r="EO212" s="6" t="s">
        <v>22</v>
      </c>
      <c r="EP212" s="6" t="s">
        <v>22</v>
      </c>
      <c r="EQ212" s="6" t="s">
        <v>22</v>
      </c>
      <c r="ER212" s="6" t="s">
        <v>22</v>
      </c>
      <c r="ES212" s="6" t="s">
        <v>22</v>
      </c>
      <c r="ET212" s="6" t="s">
        <v>22</v>
      </c>
      <c r="EU212" s="6" t="s">
        <v>22</v>
      </c>
      <c r="EV212" s="6" t="s">
        <v>22</v>
      </c>
      <c r="EW212" s="6" t="s">
        <v>22</v>
      </c>
      <c r="EX212" s="6" t="s">
        <v>22</v>
      </c>
      <c r="EY212" s="6" t="s">
        <v>22</v>
      </c>
      <c r="EZ212" s="6" t="s">
        <v>22</v>
      </c>
      <c r="FA212" s="6" t="s">
        <v>22</v>
      </c>
      <c r="FB212" s="6" t="s">
        <v>22</v>
      </c>
      <c r="FC212" s="6" t="s">
        <v>22</v>
      </c>
      <c r="FD212" s="6" t="s">
        <v>222</v>
      </c>
      <c r="FE212" s="6" t="s">
        <v>22</v>
      </c>
      <c r="FF212" s="6" t="s">
        <v>22</v>
      </c>
      <c r="FG212" s="6" t="s">
        <v>22</v>
      </c>
      <c r="FH212" s="6" t="s">
        <v>22</v>
      </c>
      <c r="FI212" s="6" t="s">
        <v>22</v>
      </c>
      <c r="FJ212" s="6" t="s">
        <v>22</v>
      </c>
      <c r="FK212" s="6">
        <v>0</v>
      </c>
      <c r="FL212" s="6">
        <v>0</v>
      </c>
      <c r="FM212" s="6">
        <v>0</v>
      </c>
      <c r="FN212" s="6">
        <v>0</v>
      </c>
      <c r="FO212" s="6">
        <v>0</v>
      </c>
      <c r="FP212" s="6">
        <v>0</v>
      </c>
      <c r="FQ212" s="6" t="s">
        <v>22</v>
      </c>
      <c r="FR212" s="6">
        <v>2</v>
      </c>
      <c r="FS212" s="6">
        <v>0</v>
      </c>
      <c r="FT212" s="6">
        <v>0</v>
      </c>
      <c r="FU212" s="6">
        <v>0</v>
      </c>
      <c r="FV212" s="6" t="s">
        <v>223</v>
      </c>
      <c r="FW212" s="6" t="s">
        <v>222</v>
      </c>
      <c r="FX212" s="6" t="s">
        <v>225</v>
      </c>
      <c r="FY212" s="6" t="s">
        <v>22</v>
      </c>
      <c r="FZ212" s="6" t="s">
        <v>22</v>
      </c>
      <c r="GA212" s="6" t="s">
        <v>22</v>
      </c>
      <c r="GB212" s="6" t="s">
        <v>22</v>
      </c>
      <c r="GC212" s="6" t="s">
        <v>225</v>
      </c>
      <c r="GD212" s="6" t="s">
        <v>227</v>
      </c>
      <c r="GE212" s="6" t="s">
        <v>22</v>
      </c>
      <c r="GF212" s="6" t="s">
        <v>22</v>
      </c>
      <c r="GG212" s="6" t="s">
        <v>260</v>
      </c>
      <c r="GH212" s="6" t="s">
        <v>235</v>
      </c>
      <c r="GI212" s="6" t="s">
        <v>1049</v>
      </c>
      <c r="GJ212" s="6" t="s">
        <v>22</v>
      </c>
      <c r="GK212" s="6" t="s">
        <v>3811</v>
      </c>
      <c r="GL212" s="6" t="s">
        <v>3812</v>
      </c>
      <c r="GM212" s="6" t="s">
        <v>223</v>
      </c>
      <c r="GN212" s="6" t="s">
        <v>702</v>
      </c>
      <c r="GO212" s="6" t="s">
        <v>22</v>
      </c>
      <c r="GP212" s="6" t="s">
        <v>261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1</v>
      </c>
      <c r="GW212" s="6">
        <v>0</v>
      </c>
      <c r="GX212" s="103" t="s">
        <v>1210</v>
      </c>
    </row>
    <row r="213" spans="1:206">
      <c r="A213" s="102" t="s">
        <v>207</v>
      </c>
      <c r="B213" s="6">
        <v>212</v>
      </c>
      <c r="C213" s="6" t="s">
        <v>1211</v>
      </c>
      <c r="D213" s="6" t="s">
        <v>3559</v>
      </c>
      <c r="E213" s="100">
        <v>44646</v>
      </c>
      <c r="F213" s="6" t="s">
        <v>3892</v>
      </c>
      <c r="G213" s="6">
        <v>2</v>
      </c>
      <c r="H213" s="6">
        <v>15</v>
      </c>
      <c r="I213" s="6">
        <v>2</v>
      </c>
      <c r="J213" s="6" t="s">
        <v>1013</v>
      </c>
      <c r="K213" s="6" t="s">
        <v>294</v>
      </c>
      <c r="L213" s="6" t="s">
        <v>1152</v>
      </c>
      <c r="M213" s="6" t="s">
        <v>1041</v>
      </c>
      <c r="N213" s="6" t="s">
        <v>1212</v>
      </c>
      <c r="O213" s="7">
        <v>42</v>
      </c>
      <c r="P213" s="6">
        <v>48.38</v>
      </c>
      <c r="Q213" s="6">
        <f t="shared" si="6"/>
        <v>42.806333333333335</v>
      </c>
      <c r="R213" s="6" t="s">
        <v>22</v>
      </c>
      <c r="S213" s="6" t="s">
        <v>1213</v>
      </c>
      <c r="T213" s="6">
        <v>9</v>
      </c>
      <c r="U213" s="6">
        <v>19.59</v>
      </c>
      <c r="V213" s="6">
        <f t="shared" si="8"/>
        <v>9.3264999999999993</v>
      </c>
      <c r="W213" s="6" t="s">
        <v>39</v>
      </c>
      <c r="X213" s="6" t="s">
        <v>22</v>
      </c>
      <c r="Y213" s="6">
        <v>1</v>
      </c>
      <c r="Z213" s="101">
        <v>0.375</v>
      </c>
      <c r="AA213" s="101">
        <v>0.4861111111111111</v>
      </c>
      <c r="AB213" s="101">
        <v>0.54166666666666663</v>
      </c>
      <c r="AC213" s="101">
        <f>(Tableau2[[#This Row],[heure_enq]]-Tableau2[[#This Row],[h_debut]])</f>
        <v>0.1111111111111111</v>
      </c>
      <c r="AD213" s="101">
        <f>Tableau2[[#This Row],[h_fin]]-Tableau2[[#This Row],[h_debut]]</f>
        <v>0.16666666666666663</v>
      </c>
      <c r="AE213" s="101">
        <v>0.41666666666666669</v>
      </c>
      <c r="AF213" s="101">
        <v>0.70833333333333337</v>
      </c>
      <c r="AG213" s="6" t="s">
        <v>22</v>
      </c>
      <c r="AH213" s="6" t="s">
        <v>213</v>
      </c>
      <c r="AI213" s="6">
        <v>0</v>
      </c>
      <c r="AJ213" s="6" t="s">
        <v>390</v>
      </c>
      <c r="AK213" s="6" t="s">
        <v>391</v>
      </c>
      <c r="AL213" s="6" t="s">
        <v>419</v>
      </c>
      <c r="AM213" s="6">
        <v>1</v>
      </c>
      <c r="AN213" s="6">
        <v>0</v>
      </c>
      <c r="AO213" s="6">
        <v>0</v>
      </c>
      <c r="AP213" s="6">
        <v>0</v>
      </c>
      <c r="AQ213" s="6" t="s">
        <v>235</v>
      </c>
      <c r="AR213" s="6" t="s">
        <v>22</v>
      </c>
      <c r="AS213" s="6" t="s">
        <v>22</v>
      </c>
      <c r="AT213" s="6">
        <v>1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1</v>
      </c>
      <c r="BH213" s="6">
        <v>1</v>
      </c>
      <c r="BI213" s="6">
        <v>1</v>
      </c>
      <c r="BJ213" s="6" t="s">
        <v>235</v>
      </c>
      <c r="BK213" s="6">
        <v>0</v>
      </c>
      <c r="BL213" s="6">
        <v>1</v>
      </c>
      <c r="BM213" s="6">
        <v>0</v>
      </c>
      <c r="BN213" s="6">
        <v>0</v>
      </c>
      <c r="BO213" s="6" t="s">
        <v>3613</v>
      </c>
      <c r="BP213" s="6">
        <v>0</v>
      </c>
      <c r="BQ213" s="6">
        <v>0</v>
      </c>
      <c r="BR213" s="6">
        <v>0</v>
      </c>
      <c r="BS213" s="6">
        <v>0</v>
      </c>
      <c r="BT213" s="6">
        <v>1</v>
      </c>
      <c r="BU213" s="6">
        <v>0</v>
      </c>
      <c r="BV213" s="6" t="s">
        <v>2126</v>
      </c>
      <c r="BW213" s="6" t="s">
        <v>392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1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 t="s">
        <v>22</v>
      </c>
      <c r="DB213" s="6" t="s">
        <v>218</v>
      </c>
      <c r="DC213" s="6">
        <v>43</v>
      </c>
      <c r="DD213" s="6">
        <v>43</v>
      </c>
      <c r="DE213" s="6" t="s">
        <v>220</v>
      </c>
      <c r="DF213" s="6" t="s">
        <v>966</v>
      </c>
      <c r="DG213" s="6" t="s">
        <v>222</v>
      </c>
      <c r="DH213" s="6" t="s">
        <v>22</v>
      </c>
      <c r="DI213" s="6">
        <v>12</v>
      </c>
      <c r="DJ213" s="6" t="s">
        <v>708</v>
      </c>
      <c r="DK213" s="6">
        <v>60</v>
      </c>
      <c r="DL213" s="6">
        <v>1</v>
      </c>
      <c r="DM213" s="6">
        <v>1</v>
      </c>
      <c r="DN213" s="6">
        <v>1</v>
      </c>
      <c r="DO213" s="6">
        <v>1</v>
      </c>
      <c r="DP213" s="6">
        <v>1</v>
      </c>
      <c r="DQ213" s="6">
        <v>1</v>
      </c>
      <c r="DR213" s="6">
        <v>1</v>
      </c>
      <c r="DS213" s="6">
        <v>1</v>
      </c>
      <c r="DT213" s="6">
        <v>1</v>
      </c>
      <c r="DU213" s="6">
        <v>1</v>
      </c>
      <c r="DV213" s="6">
        <v>1</v>
      </c>
      <c r="DW213" s="6">
        <v>1</v>
      </c>
      <c r="DX213" s="6">
        <v>1</v>
      </c>
      <c r="DY213" s="6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1</v>
      </c>
      <c r="EJ213" s="6" t="s">
        <v>222</v>
      </c>
      <c r="EK213" s="6" t="s">
        <v>222</v>
      </c>
      <c r="EL213" s="6" t="s">
        <v>22</v>
      </c>
      <c r="EM213" s="6" t="s">
        <v>22</v>
      </c>
      <c r="EN213" s="6" t="s">
        <v>22</v>
      </c>
      <c r="EO213" s="6" t="s">
        <v>22</v>
      </c>
      <c r="EP213" s="6" t="s">
        <v>22</v>
      </c>
      <c r="EQ213" s="6" t="s">
        <v>22</v>
      </c>
      <c r="ER213" s="6" t="s">
        <v>22</v>
      </c>
      <c r="ES213" s="6" t="s">
        <v>22</v>
      </c>
      <c r="ET213" s="6" t="s">
        <v>22</v>
      </c>
      <c r="EU213" s="6" t="s">
        <v>22</v>
      </c>
      <c r="EV213" s="6" t="s">
        <v>22</v>
      </c>
      <c r="EW213" s="6" t="s">
        <v>22</v>
      </c>
      <c r="EX213" s="6" t="s">
        <v>22</v>
      </c>
      <c r="EY213" s="6" t="s">
        <v>22</v>
      </c>
      <c r="EZ213" s="6" t="s">
        <v>22</v>
      </c>
      <c r="FA213" s="6" t="s">
        <v>22</v>
      </c>
      <c r="FB213" s="6" t="s">
        <v>22</v>
      </c>
      <c r="FC213" s="6" t="s">
        <v>22</v>
      </c>
      <c r="FD213" s="6" t="s">
        <v>222</v>
      </c>
      <c r="FE213" s="6" t="s">
        <v>22</v>
      </c>
      <c r="FF213" s="6" t="s">
        <v>22</v>
      </c>
      <c r="FG213" s="6" t="s">
        <v>22</v>
      </c>
      <c r="FH213" s="6" t="s">
        <v>22</v>
      </c>
      <c r="FI213" s="6" t="s">
        <v>22</v>
      </c>
      <c r="FJ213" s="6" t="s">
        <v>22</v>
      </c>
      <c r="FK213" s="6">
        <v>0</v>
      </c>
      <c r="FL213" s="6">
        <v>0</v>
      </c>
      <c r="FM213" s="6">
        <v>0</v>
      </c>
      <c r="FN213" s="6">
        <v>0</v>
      </c>
      <c r="FO213" s="6">
        <v>0</v>
      </c>
      <c r="FP213" s="6">
        <v>0</v>
      </c>
      <c r="FQ213" s="6" t="s">
        <v>22</v>
      </c>
      <c r="FR213" s="6">
        <v>3</v>
      </c>
      <c r="FS213" s="6">
        <v>0</v>
      </c>
      <c r="FT213" s="6">
        <v>0</v>
      </c>
      <c r="FU213" s="6">
        <v>0</v>
      </c>
      <c r="FV213" s="6" t="s">
        <v>223</v>
      </c>
      <c r="FW213" s="6" t="s">
        <v>223</v>
      </c>
      <c r="FX213" s="6" t="s">
        <v>269</v>
      </c>
      <c r="FY213" s="6" t="s">
        <v>22</v>
      </c>
      <c r="FZ213" s="6" t="s">
        <v>22</v>
      </c>
      <c r="GA213" s="6" t="s">
        <v>22</v>
      </c>
      <c r="GB213" s="6" t="s">
        <v>22</v>
      </c>
      <c r="GC213" s="6" t="s">
        <v>269</v>
      </c>
      <c r="GD213" s="6" t="s">
        <v>259</v>
      </c>
      <c r="GE213" s="6" t="s">
        <v>22</v>
      </c>
      <c r="GF213" s="6" t="s">
        <v>22</v>
      </c>
      <c r="GG213" s="6" t="s">
        <v>387</v>
      </c>
      <c r="GH213" s="6" t="s">
        <v>235</v>
      </c>
      <c r="GI213" s="6" t="s">
        <v>3803</v>
      </c>
      <c r="GJ213" s="6" t="s">
        <v>3813</v>
      </c>
      <c r="GK213" s="6" t="s">
        <v>803</v>
      </c>
      <c r="GL213" s="6" t="s">
        <v>1214</v>
      </c>
      <c r="GM213" s="6" t="s">
        <v>222</v>
      </c>
      <c r="GN213" s="6" t="s">
        <v>22</v>
      </c>
      <c r="GO213" s="6" t="s">
        <v>22</v>
      </c>
      <c r="GP213" s="6" t="s">
        <v>228</v>
      </c>
      <c r="GQ213" s="6">
        <v>1</v>
      </c>
      <c r="GR213" s="6">
        <v>0</v>
      </c>
      <c r="GS213" s="6">
        <v>0</v>
      </c>
      <c r="GT213" s="6">
        <v>0</v>
      </c>
      <c r="GU213" s="6">
        <v>1</v>
      </c>
      <c r="GV213" s="6">
        <v>0</v>
      </c>
      <c r="GW213" s="6">
        <v>0</v>
      </c>
      <c r="GX213" s="103" t="s">
        <v>2083</v>
      </c>
    </row>
    <row r="214" spans="1:206">
      <c r="A214" s="102" t="s">
        <v>207</v>
      </c>
      <c r="B214" s="6">
        <v>213</v>
      </c>
      <c r="C214" s="6" t="s">
        <v>1211</v>
      </c>
      <c r="D214" s="6" t="s">
        <v>3586</v>
      </c>
      <c r="E214" s="100">
        <v>44646</v>
      </c>
      <c r="F214" s="6" t="s">
        <v>3892</v>
      </c>
      <c r="G214" s="6">
        <v>2</v>
      </c>
      <c r="H214" s="6">
        <v>15</v>
      </c>
      <c r="I214" s="6">
        <v>2</v>
      </c>
      <c r="J214" s="6" t="s">
        <v>1013</v>
      </c>
      <c r="K214" s="6" t="s">
        <v>294</v>
      </c>
      <c r="L214" s="6" t="s">
        <v>1152</v>
      </c>
      <c r="M214" s="6" t="s">
        <v>1041</v>
      </c>
      <c r="N214" s="6" t="s">
        <v>1215</v>
      </c>
      <c r="O214" s="7">
        <v>42</v>
      </c>
      <c r="P214" s="6">
        <v>50.38</v>
      </c>
      <c r="Q214" s="6">
        <f t="shared" si="6"/>
        <v>42.839666666666666</v>
      </c>
      <c r="R214" s="6" t="s">
        <v>22</v>
      </c>
      <c r="S214" s="6" t="s">
        <v>1216</v>
      </c>
      <c r="T214" s="6">
        <v>9</v>
      </c>
      <c r="U214" s="6">
        <v>19.100000000000001</v>
      </c>
      <c r="V214" s="6">
        <f t="shared" si="8"/>
        <v>9.3183333333333334</v>
      </c>
      <c r="W214" s="6" t="s">
        <v>39</v>
      </c>
      <c r="X214" s="6" t="s">
        <v>22</v>
      </c>
      <c r="Y214" s="6">
        <v>1</v>
      </c>
      <c r="Z214" s="101">
        <v>0.45833333333333331</v>
      </c>
      <c r="AA214" s="101">
        <v>0.51388888888888895</v>
      </c>
      <c r="AB214" s="101">
        <v>0.625</v>
      </c>
      <c r="AC214" s="101">
        <f>(Tableau2[[#This Row],[heure_enq]]-Tableau2[[#This Row],[h_debut]])</f>
        <v>5.5555555555555636E-2</v>
      </c>
      <c r="AD214" s="101">
        <f>Tableau2[[#This Row],[h_fin]]-Tableau2[[#This Row],[h_debut]]</f>
        <v>0.16666666666666669</v>
      </c>
      <c r="AE214" s="101">
        <v>0.41666666666666669</v>
      </c>
      <c r="AF214" s="101">
        <v>0.70833333333333337</v>
      </c>
      <c r="AG214" s="6" t="s">
        <v>22</v>
      </c>
      <c r="AH214" s="6" t="s">
        <v>234</v>
      </c>
      <c r="AI214" s="6">
        <v>0</v>
      </c>
      <c r="AJ214" s="6" t="s">
        <v>425</v>
      </c>
      <c r="AK214" s="6" t="s">
        <v>426</v>
      </c>
      <c r="AL214" s="6" t="s">
        <v>419</v>
      </c>
      <c r="AM214" s="6">
        <v>1</v>
      </c>
      <c r="AN214" s="6">
        <v>0</v>
      </c>
      <c r="AO214" s="6">
        <v>0</v>
      </c>
      <c r="AP214" s="6">
        <v>0</v>
      </c>
      <c r="AQ214" s="6" t="s">
        <v>235</v>
      </c>
      <c r="AR214" s="6" t="s">
        <v>22</v>
      </c>
      <c r="AS214" s="6" t="s">
        <v>22</v>
      </c>
      <c r="AT214" s="6">
        <v>1</v>
      </c>
      <c r="AU214" s="6">
        <v>1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1</v>
      </c>
      <c r="BJ214" s="6" t="s">
        <v>235</v>
      </c>
      <c r="BK214" s="6">
        <v>0</v>
      </c>
      <c r="BL214" s="6">
        <v>0</v>
      </c>
      <c r="BM214" s="6">
        <v>1</v>
      </c>
      <c r="BN214" s="6">
        <v>0</v>
      </c>
      <c r="BO214" s="6" t="s">
        <v>3663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 t="s">
        <v>692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>
        <v>1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 t="s">
        <v>22</v>
      </c>
      <c r="DB214" s="6" t="s">
        <v>218</v>
      </c>
      <c r="DC214" s="6">
        <v>52</v>
      </c>
      <c r="DD214" s="6">
        <v>52</v>
      </c>
      <c r="DE214" s="6" t="s">
        <v>1035</v>
      </c>
      <c r="DF214" s="6" t="s">
        <v>22</v>
      </c>
      <c r="DG214" s="6" t="s">
        <v>222</v>
      </c>
      <c r="DH214" s="6" t="s">
        <v>22</v>
      </c>
      <c r="DI214" s="6">
        <v>7</v>
      </c>
      <c r="DJ214" s="6" t="s">
        <v>708</v>
      </c>
      <c r="DK214" s="6">
        <v>100</v>
      </c>
      <c r="DL214" s="6">
        <v>1</v>
      </c>
      <c r="DM214" s="6">
        <v>1</v>
      </c>
      <c r="DN214" s="6">
        <v>1</v>
      </c>
      <c r="DO214" s="6">
        <v>1</v>
      </c>
      <c r="DP214" s="6">
        <v>1</v>
      </c>
      <c r="DQ214" s="6">
        <v>1</v>
      </c>
      <c r="DR214" s="6">
        <v>1</v>
      </c>
      <c r="DS214" s="6">
        <v>1</v>
      </c>
      <c r="DT214" s="6">
        <v>1</v>
      </c>
      <c r="DU214" s="6">
        <v>1</v>
      </c>
      <c r="DV214" s="6">
        <v>1</v>
      </c>
      <c r="DW214" s="6">
        <v>1</v>
      </c>
      <c r="DX214" s="6">
        <v>1</v>
      </c>
      <c r="DY214" s="6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1</v>
      </c>
      <c r="EJ214" s="6" t="s">
        <v>223</v>
      </c>
      <c r="EK214" s="6" t="s">
        <v>222</v>
      </c>
      <c r="EL214" s="6" t="s">
        <v>22</v>
      </c>
      <c r="EM214" s="6" t="s">
        <v>22</v>
      </c>
      <c r="EN214" s="6" t="s">
        <v>22</v>
      </c>
      <c r="EO214" s="6" t="s">
        <v>22</v>
      </c>
      <c r="EP214" s="6" t="s">
        <v>22</v>
      </c>
      <c r="EQ214" s="6" t="s">
        <v>22</v>
      </c>
      <c r="ER214" s="6" t="s">
        <v>22</v>
      </c>
      <c r="ES214" s="6" t="s">
        <v>22</v>
      </c>
      <c r="ET214" s="6" t="s">
        <v>22</v>
      </c>
      <c r="EU214" s="6" t="s">
        <v>22</v>
      </c>
      <c r="EV214" s="6" t="s">
        <v>22</v>
      </c>
      <c r="EW214" s="6" t="s">
        <v>22</v>
      </c>
      <c r="EX214" s="6" t="s">
        <v>22</v>
      </c>
      <c r="EY214" s="6" t="s">
        <v>22</v>
      </c>
      <c r="EZ214" s="6" t="s">
        <v>22</v>
      </c>
      <c r="FA214" s="6" t="s">
        <v>22</v>
      </c>
      <c r="FB214" s="6" t="s">
        <v>22</v>
      </c>
      <c r="FC214" s="6" t="s">
        <v>22</v>
      </c>
      <c r="FD214" s="6" t="s">
        <v>222</v>
      </c>
      <c r="FE214" s="6" t="s">
        <v>22</v>
      </c>
      <c r="FF214" s="6" t="s">
        <v>22</v>
      </c>
      <c r="FG214" s="6" t="s">
        <v>22</v>
      </c>
      <c r="FH214" s="6" t="s">
        <v>22</v>
      </c>
      <c r="FI214" s="6" t="s">
        <v>22</v>
      </c>
      <c r="FJ214" s="6" t="s">
        <v>22</v>
      </c>
      <c r="FK214" s="6">
        <v>0</v>
      </c>
      <c r="FL214" s="6">
        <v>0</v>
      </c>
      <c r="FM214" s="6">
        <v>0</v>
      </c>
      <c r="FN214" s="6">
        <v>0</v>
      </c>
      <c r="FO214" s="6">
        <v>0</v>
      </c>
      <c r="FP214" s="6">
        <v>0</v>
      </c>
      <c r="FQ214" s="6" t="s">
        <v>22</v>
      </c>
      <c r="FR214" s="6">
        <v>1</v>
      </c>
      <c r="FS214" s="6">
        <v>0</v>
      </c>
      <c r="FT214" s="6">
        <v>0</v>
      </c>
      <c r="FU214" s="6">
        <v>0</v>
      </c>
      <c r="FV214" s="6" t="s">
        <v>223</v>
      </c>
      <c r="FW214" s="6" t="s">
        <v>223</v>
      </c>
      <c r="FX214" s="6" t="s">
        <v>224</v>
      </c>
      <c r="FY214" s="6" t="s">
        <v>22</v>
      </c>
      <c r="FZ214" s="6" t="s">
        <v>22</v>
      </c>
      <c r="GA214" s="6" t="s">
        <v>22</v>
      </c>
      <c r="GB214" s="6" t="s">
        <v>22</v>
      </c>
      <c r="GC214" s="6" t="s">
        <v>269</v>
      </c>
      <c r="GD214" s="6" t="s">
        <v>373</v>
      </c>
      <c r="GE214" s="6" t="s">
        <v>22</v>
      </c>
      <c r="GF214" s="6" t="s">
        <v>22</v>
      </c>
      <c r="GG214" s="6" t="s">
        <v>260</v>
      </c>
      <c r="GH214" s="6" t="s">
        <v>235</v>
      </c>
      <c r="GI214" s="6" t="s">
        <v>3814</v>
      </c>
      <c r="GJ214" s="6" t="s">
        <v>22</v>
      </c>
      <c r="GK214" s="6" t="s">
        <v>3721</v>
      </c>
      <c r="GL214" s="6" t="s">
        <v>3815</v>
      </c>
      <c r="GM214" s="6" t="s">
        <v>222</v>
      </c>
      <c r="GN214" s="6" t="s">
        <v>22</v>
      </c>
      <c r="GO214" s="6" t="s">
        <v>22</v>
      </c>
      <c r="GP214" s="6" t="s">
        <v>227</v>
      </c>
      <c r="GQ214" s="6">
        <v>0</v>
      </c>
      <c r="GR214" s="6">
        <v>0</v>
      </c>
      <c r="GS214" s="6">
        <v>0</v>
      </c>
      <c r="GT214" s="6">
        <v>0</v>
      </c>
      <c r="GU214" s="6">
        <v>0</v>
      </c>
      <c r="GV214" s="6">
        <v>0</v>
      </c>
      <c r="GW214" s="6">
        <v>1</v>
      </c>
      <c r="GX214" s="103" t="s">
        <v>270</v>
      </c>
    </row>
    <row r="215" spans="1:206">
      <c r="A215" s="102" t="s">
        <v>207</v>
      </c>
      <c r="B215" s="6">
        <v>214</v>
      </c>
      <c r="C215" s="6" t="s">
        <v>1217</v>
      </c>
      <c r="D215" s="6" t="s">
        <v>3560</v>
      </c>
      <c r="E215" s="100">
        <v>44649</v>
      </c>
      <c r="F215" s="6" t="s">
        <v>3892</v>
      </c>
      <c r="G215" s="6">
        <v>1</v>
      </c>
      <c r="H215" s="6">
        <v>15</v>
      </c>
      <c r="I215" s="6">
        <v>1</v>
      </c>
      <c r="J215" s="6" t="s">
        <v>264</v>
      </c>
      <c r="K215" s="6" t="s">
        <v>264</v>
      </c>
      <c r="L215" s="6" t="s">
        <v>1152</v>
      </c>
      <c r="M215" s="6" t="s">
        <v>1041</v>
      </c>
      <c r="N215" s="6" t="s">
        <v>1218</v>
      </c>
      <c r="O215" s="7">
        <v>42</v>
      </c>
      <c r="P215" s="6">
        <v>43.16</v>
      </c>
      <c r="Q215" s="6">
        <f t="shared" si="6"/>
        <v>42.719333333333331</v>
      </c>
      <c r="R215" s="6" t="s">
        <v>22</v>
      </c>
      <c r="S215" s="6" t="s">
        <v>1219</v>
      </c>
      <c r="T215" s="6">
        <v>9</v>
      </c>
      <c r="U215" s="6">
        <v>13.55</v>
      </c>
      <c r="V215" s="6">
        <f t="shared" si="8"/>
        <v>9.225833333333334</v>
      </c>
      <c r="W215" s="6" t="s">
        <v>39</v>
      </c>
      <c r="X215" s="6" t="s">
        <v>22</v>
      </c>
      <c r="Y215" s="6">
        <v>1</v>
      </c>
      <c r="Z215" s="101">
        <v>0.33333333333333331</v>
      </c>
      <c r="AA215" s="101">
        <v>0.42708333333333331</v>
      </c>
      <c r="AB215" s="101">
        <v>0.5</v>
      </c>
      <c r="AC215" s="101">
        <f>(Tableau2[[#This Row],[heure_enq]]-Tableau2[[#This Row],[h_debut]])</f>
        <v>9.375E-2</v>
      </c>
      <c r="AD215" s="101">
        <f>Tableau2[[#This Row],[h_fin]]-Tableau2[[#This Row],[h_debut]]</f>
        <v>0.16666666666666669</v>
      </c>
      <c r="AE215" s="101">
        <v>0.375</v>
      </c>
      <c r="AF215" s="101">
        <v>0.75</v>
      </c>
      <c r="AG215" s="6" t="s">
        <v>22</v>
      </c>
      <c r="AH215" s="6" t="s">
        <v>234</v>
      </c>
      <c r="AI215" s="6">
        <v>0</v>
      </c>
      <c r="AJ215" s="6" t="s">
        <v>2650</v>
      </c>
      <c r="AK215" s="6" t="s">
        <v>819</v>
      </c>
      <c r="AL215" s="6" t="s">
        <v>419</v>
      </c>
      <c r="AM215" s="6">
        <v>1</v>
      </c>
      <c r="AN215" s="6">
        <v>0</v>
      </c>
      <c r="AO215" s="6">
        <v>0</v>
      </c>
      <c r="AP215" s="6">
        <v>0</v>
      </c>
      <c r="AQ215" s="6" t="s">
        <v>235</v>
      </c>
      <c r="AR215" s="6" t="s">
        <v>22</v>
      </c>
      <c r="AS215" s="6" t="s">
        <v>22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1</v>
      </c>
      <c r="BC215" s="6">
        <v>1</v>
      </c>
      <c r="BD215" s="6">
        <v>1</v>
      </c>
      <c r="BE215" s="6">
        <v>1</v>
      </c>
      <c r="BF215" s="6">
        <v>1</v>
      </c>
      <c r="BG215" s="6">
        <v>1</v>
      </c>
      <c r="BH215" s="6">
        <v>0</v>
      </c>
      <c r="BI215" s="6">
        <v>0</v>
      </c>
      <c r="BJ215" s="6" t="s">
        <v>235</v>
      </c>
      <c r="BK215" s="6">
        <v>0</v>
      </c>
      <c r="BL215" s="6">
        <v>1</v>
      </c>
      <c r="BM215" s="6">
        <v>0</v>
      </c>
      <c r="BN215" s="6">
        <v>0</v>
      </c>
      <c r="BO215" s="6" t="s">
        <v>3613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 t="s">
        <v>392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1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 t="s">
        <v>22</v>
      </c>
      <c r="DB215" s="6" t="s">
        <v>218</v>
      </c>
      <c r="DC215" s="6">
        <v>28</v>
      </c>
      <c r="DD215" s="6">
        <v>28</v>
      </c>
      <c r="DE215" s="6" t="s">
        <v>220</v>
      </c>
      <c r="DF215" s="6" t="s">
        <v>1220</v>
      </c>
      <c r="DG215" s="6" t="s">
        <v>222</v>
      </c>
      <c r="DH215" s="6" t="s">
        <v>22</v>
      </c>
      <c r="DI215" s="6">
        <v>10</v>
      </c>
      <c r="DJ215" s="6" t="s">
        <v>708</v>
      </c>
      <c r="DK215" s="6" t="s">
        <v>407</v>
      </c>
      <c r="DL215" s="6">
        <v>1</v>
      </c>
      <c r="DM215" s="6">
        <v>1</v>
      </c>
      <c r="DN215" s="6">
        <v>1</v>
      </c>
      <c r="DO215" s="6">
        <v>1</v>
      </c>
      <c r="DP215" s="6">
        <v>1</v>
      </c>
      <c r="DQ215" s="6">
        <v>1</v>
      </c>
      <c r="DR215" s="6">
        <v>1</v>
      </c>
      <c r="DS215" s="6">
        <v>1</v>
      </c>
      <c r="DT215" s="6">
        <v>1</v>
      </c>
      <c r="DU215" s="6">
        <v>1</v>
      </c>
      <c r="DV215" s="6">
        <v>1</v>
      </c>
      <c r="DW215" s="6">
        <v>1</v>
      </c>
      <c r="DX215" s="6">
        <v>1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1</v>
      </c>
      <c r="EJ215" s="6" t="s">
        <v>223</v>
      </c>
      <c r="EK215" s="6" t="s">
        <v>222</v>
      </c>
      <c r="EL215" s="6" t="s">
        <v>22</v>
      </c>
      <c r="EM215" s="6" t="s">
        <v>22</v>
      </c>
      <c r="EN215" s="6" t="s">
        <v>22</v>
      </c>
      <c r="EO215" s="6" t="s">
        <v>22</v>
      </c>
      <c r="EP215" s="6" t="s">
        <v>22</v>
      </c>
      <c r="EQ215" s="6" t="s">
        <v>22</v>
      </c>
      <c r="ER215" s="6" t="s">
        <v>22</v>
      </c>
      <c r="ES215" s="6" t="s">
        <v>22</v>
      </c>
      <c r="ET215" s="6" t="s">
        <v>22</v>
      </c>
      <c r="EU215" s="6" t="s">
        <v>22</v>
      </c>
      <c r="EV215" s="6" t="s">
        <v>22</v>
      </c>
      <c r="EW215" s="6" t="s">
        <v>22</v>
      </c>
      <c r="EX215" s="6" t="s">
        <v>22</v>
      </c>
      <c r="EY215" s="6" t="s">
        <v>22</v>
      </c>
      <c r="EZ215" s="6" t="s">
        <v>22</v>
      </c>
      <c r="FA215" s="6" t="s">
        <v>22</v>
      </c>
      <c r="FB215" s="6" t="s">
        <v>22</v>
      </c>
      <c r="FC215" s="6" t="s">
        <v>22</v>
      </c>
      <c r="FD215" s="6" t="s">
        <v>222</v>
      </c>
      <c r="FE215" s="6" t="s">
        <v>22</v>
      </c>
      <c r="FF215" s="6" t="s">
        <v>22</v>
      </c>
      <c r="FG215" s="6" t="s">
        <v>22</v>
      </c>
      <c r="FH215" s="6" t="s">
        <v>22</v>
      </c>
      <c r="FI215" s="6" t="s">
        <v>22</v>
      </c>
      <c r="FJ215" s="6" t="s">
        <v>22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6" t="s">
        <v>22</v>
      </c>
      <c r="FR215" s="6">
        <v>3</v>
      </c>
      <c r="FS215" s="6">
        <v>0</v>
      </c>
      <c r="FT215" s="6">
        <v>0</v>
      </c>
      <c r="FU215" s="6">
        <v>0</v>
      </c>
      <c r="FV215" s="6" t="s">
        <v>223</v>
      </c>
      <c r="FW215" s="6" t="s">
        <v>223</v>
      </c>
      <c r="FX215" s="6" t="s">
        <v>258</v>
      </c>
      <c r="FY215" s="6" t="s">
        <v>22</v>
      </c>
      <c r="FZ215" s="6" t="s">
        <v>22</v>
      </c>
      <c r="GA215" s="6" t="s">
        <v>22</v>
      </c>
      <c r="GB215" s="6" t="s">
        <v>22</v>
      </c>
      <c r="GC215" s="6" t="s">
        <v>258</v>
      </c>
      <c r="GD215" s="6" t="s">
        <v>259</v>
      </c>
      <c r="GE215" s="6" t="s">
        <v>22</v>
      </c>
      <c r="GF215" s="6" t="s">
        <v>22</v>
      </c>
      <c r="GG215" s="6" t="s">
        <v>260</v>
      </c>
      <c r="GH215" s="6" t="s">
        <v>235</v>
      </c>
      <c r="GI215" s="6" t="s">
        <v>3816</v>
      </c>
      <c r="GJ215" s="6" t="s">
        <v>22</v>
      </c>
      <c r="GK215" s="6" t="s">
        <v>3817</v>
      </c>
      <c r="GL215" s="6" t="s">
        <v>3818</v>
      </c>
      <c r="GM215" s="6" t="s">
        <v>222</v>
      </c>
      <c r="GN215" s="6" t="s">
        <v>22</v>
      </c>
      <c r="GO215" s="6" t="s">
        <v>22</v>
      </c>
      <c r="GP215" s="6" t="s">
        <v>261</v>
      </c>
      <c r="GQ215" s="6">
        <v>0</v>
      </c>
      <c r="GR215" s="6">
        <v>0</v>
      </c>
      <c r="GS215" s="6">
        <v>1</v>
      </c>
      <c r="GT215" s="6">
        <v>0</v>
      </c>
      <c r="GU215" s="6">
        <v>0</v>
      </c>
      <c r="GV215" s="6">
        <v>0</v>
      </c>
      <c r="GW215" s="6">
        <v>1</v>
      </c>
      <c r="GX215" s="103" t="s">
        <v>270</v>
      </c>
    </row>
    <row r="216" spans="1:206">
      <c r="A216" s="102" t="s">
        <v>207</v>
      </c>
      <c r="B216" s="6">
        <v>215</v>
      </c>
      <c r="C216" s="6" t="s">
        <v>1217</v>
      </c>
      <c r="D216" s="6" t="s">
        <v>3587</v>
      </c>
      <c r="E216" s="100">
        <v>44649</v>
      </c>
      <c r="F216" s="6" t="s">
        <v>3892</v>
      </c>
      <c r="G216" s="6">
        <v>1</v>
      </c>
      <c r="H216" s="6">
        <v>15</v>
      </c>
      <c r="I216" s="6">
        <v>1</v>
      </c>
      <c r="J216" s="6" t="s">
        <v>264</v>
      </c>
      <c r="K216" s="6" t="s">
        <v>264</v>
      </c>
      <c r="L216" s="6" t="s">
        <v>1152</v>
      </c>
      <c r="M216" s="6" t="s">
        <v>1041</v>
      </c>
      <c r="N216" s="6" t="s">
        <v>1221</v>
      </c>
      <c r="O216" s="7">
        <v>42</v>
      </c>
      <c r="P216" s="6">
        <v>43.49</v>
      </c>
      <c r="Q216" s="6">
        <f t="shared" si="6"/>
        <v>42.724833333333336</v>
      </c>
      <c r="R216" s="6" t="s">
        <v>22</v>
      </c>
      <c r="S216" s="6" t="s">
        <v>1222</v>
      </c>
      <c r="T216" s="6">
        <v>9</v>
      </c>
      <c r="U216" s="6">
        <v>13.3</v>
      </c>
      <c r="V216" s="6">
        <f t="shared" si="8"/>
        <v>9.2216666666666676</v>
      </c>
      <c r="W216" s="6" t="s">
        <v>39</v>
      </c>
      <c r="X216" s="6" t="s">
        <v>22</v>
      </c>
      <c r="Y216" s="6">
        <v>1</v>
      </c>
      <c r="Z216" s="101">
        <v>0.33333333333333331</v>
      </c>
      <c r="AA216" s="101">
        <v>0.4513888888888889</v>
      </c>
      <c r="AB216" s="101">
        <v>0.625</v>
      </c>
      <c r="AC216" s="101">
        <f>(Tableau2[[#This Row],[heure_enq]]-Tableau2[[#This Row],[h_debut]])</f>
        <v>0.11805555555555558</v>
      </c>
      <c r="AD216" s="101">
        <f>Tableau2[[#This Row],[h_fin]]-Tableau2[[#This Row],[h_debut]]</f>
        <v>0.29166666666666669</v>
      </c>
      <c r="AE216" s="101">
        <v>0.375</v>
      </c>
      <c r="AF216" s="101">
        <v>0.75</v>
      </c>
      <c r="AG216" s="6" t="s">
        <v>22</v>
      </c>
      <c r="AH216" s="6" t="s">
        <v>234</v>
      </c>
      <c r="AI216" s="6">
        <v>0</v>
      </c>
      <c r="AJ216" s="6" t="s">
        <v>2634</v>
      </c>
      <c r="AK216" s="6" t="s">
        <v>215</v>
      </c>
      <c r="AL216" s="6" t="s">
        <v>419</v>
      </c>
      <c r="AM216" s="6">
        <v>1</v>
      </c>
      <c r="AN216" s="6">
        <v>1</v>
      </c>
      <c r="AO216" s="6">
        <v>0</v>
      </c>
      <c r="AP216" s="6">
        <v>0</v>
      </c>
      <c r="AQ216" s="6" t="s">
        <v>235</v>
      </c>
      <c r="AR216" s="6" t="s">
        <v>22</v>
      </c>
      <c r="AS216" s="6" t="s">
        <v>22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1</v>
      </c>
      <c r="BC216" s="6">
        <v>1</v>
      </c>
      <c r="BD216" s="6">
        <v>1</v>
      </c>
      <c r="BE216" s="6">
        <v>1</v>
      </c>
      <c r="BF216" s="6">
        <v>0</v>
      </c>
      <c r="BG216" s="6">
        <v>0</v>
      </c>
      <c r="BH216" s="6">
        <v>0</v>
      </c>
      <c r="BI216" s="6">
        <v>0</v>
      </c>
      <c r="BJ216" s="6" t="s">
        <v>235</v>
      </c>
      <c r="BK216" s="6">
        <v>0</v>
      </c>
      <c r="BL216" s="6">
        <v>0</v>
      </c>
      <c r="BM216" s="6">
        <v>1</v>
      </c>
      <c r="BN216" s="6">
        <v>0</v>
      </c>
      <c r="BO216" s="6" t="s">
        <v>3663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 t="s">
        <v>692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>
        <v>1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</v>
      </c>
      <c r="CV216" s="6">
        <v>0</v>
      </c>
      <c r="CW216" s="6">
        <v>0</v>
      </c>
      <c r="CX216" s="6">
        <v>0</v>
      </c>
      <c r="CY216" s="6">
        <v>0</v>
      </c>
      <c r="CZ216" s="6">
        <v>0</v>
      </c>
      <c r="DA216" s="6" t="s">
        <v>22</v>
      </c>
      <c r="DB216" s="6" t="s">
        <v>218</v>
      </c>
      <c r="DC216" s="6">
        <v>37</v>
      </c>
      <c r="DD216" s="6">
        <v>37</v>
      </c>
      <c r="DE216" s="6" t="s">
        <v>220</v>
      </c>
      <c r="DF216" s="6" t="s">
        <v>1223</v>
      </c>
      <c r="DG216" s="6" t="s">
        <v>222</v>
      </c>
      <c r="DH216" s="6" t="s">
        <v>22</v>
      </c>
      <c r="DI216" s="6">
        <v>5</v>
      </c>
      <c r="DJ216" s="6" t="s">
        <v>708</v>
      </c>
      <c r="DK216" s="6" t="s">
        <v>407</v>
      </c>
      <c r="DL216" s="6">
        <v>1</v>
      </c>
      <c r="DM216" s="6">
        <v>1</v>
      </c>
      <c r="DN216" s="6">
        <v>1</v>
      </c>
      <c r="DO216" s="6">
        <v>1</v>
      </c>
      <c r="DP216" s="6">
        <v>1</v>
      </c>
      <c r="DQ216" s="6">
        <v>1</v>
      </c>
      <c r="DR216" s="6">
        <v>1</v>
      </c>
      <c r="DS216" s="6">
        <v>1</v>
      </c>
      <c r="DT216" s="6">
        <v>1</v>
      </c>
      <c r="DU216" s="6">
        <v>1</v>
      </c>
      <c r="DV216" s="6">
        <v>1</v>
      </c>
      <c r="DW216" s="6">
        <v>1</v>
      </c>
      <c r="DX216" s="6">
        <v>0</v>
      </c>
      <c r="DY216" s="6">
        <v>1</v>
      </c>
      <c r="DZ216" s="6">
        <v>1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1</v>
      </c>
      <c r="EJ216" s="6" t="s">
        <v>222</v>
      </c>
      <c r="EK216" s="6" t="s">
        <v>222</v>
      </c>
      <c r="EL216" s="6" t="s">
        <v>22</v>
      </c>
      <c r="EM216" s="6" t="s">
        <v>22</v>
      </c>
      <c r="EN216" s="6" t="s">
        <v>22</v>
      </c>
      <c r="EO216" s="6" t="s">
        <v>22</v>
      </c>
      <c r="EP216" s="6" t="s">
        <v>22</v>
      </c>
      <c r="EQ216" s="6" t="s">
        <v>22</v>
      </c>
      <c r="ER216" s="6" t="s">
        <v>22</v>
      </c>
      <c r="ES216" s="6" t="s">
        <v>22</v>
      </c>
      <c r="ET216" s="6" t="s">
        <v>22</v>
      </c>
      <c r="EU216" s="6" t="s">
        <v>22</v>
      </c>
      <c r="EV216" s="6" t="s">
        <v>22</v>
      </c>
      <c r="EW216" s="6" t="s">
        <v>22</v>
      </c>
      <c r="EX216" s="6" t="s">
        <v>22</v>
      </c>
      <c r="EY216" s="6" t="s">
        <v>22</v>
      </c>
      <c r="EZ216" s="6" t="s">
        <v>22</v>
      </c>
      <c r="FA216" s="6" t="s">
        <v>22</v>
      </c>
      <c r="FB216" s="6" t="s">
        <v>22</v>
      </c>
      <c r="FC216" s="6" t="s">
        <v>22</v>
      </c>
      <c r="FD216" s="6" t="s">
        <v>222</v>
      </c>
      <c r="FE216" s="6" t="s">
        <v>22</v>
      </c>
      <c r="FF216" s="6" t="s">
        <v>22</v>
      </c>
      <c r="FG216" s="6" t="s">
        <v>22</v>
      </c>
      <c r="FH216" s="6" t="s">
        <v>22</v>
      </c>
      <c r="FI216" s="6" t="s">
        <v>22</v>
      </c>
      <c r="FJ216" s="6" t="s">
        <v>22</v>
      </c>
      <c r="FK216" s="6">
        <v>0</v>
      </c>
      <c r="FL216" s="6">
        <v>0</v>
      </c>
      <c r="FM216" s="6">
        <v>0</v>
      </c>
      <c r="FN216" s="6">
        <v>0</v>
      </c>
      <c r="FO216" s="6">
        <v>0</v>
      </c>
      <c r="FP216" s="6">
        <v>0</v>
      </c>
      <c r="FQ216" s="6" t="s">
        <v>22</v>
      </c>
      <c r="FR216" s="6">
        <v>2</v>
      </c>
      <c r="FS216" s="6">
        <v>0</v>
      </c>
      <c r="FT216" s="6">
        <v>1</v>
      </c>
      <c r="FU216" s="6">
        <v>0</v>
      </c>
      <c r="FV216" s="6" t="s">
        <v>223</v>
      </c>
      <c r="FW216" s="6" t="s">
        <v>223</v>
      </c>
      <c r="FX216" s="6" t="s">
        <v>258</v>
      </c>
      <c r="FY216" s="6" t="s">
        <v>22</v>
      </c>
      <c r="FZ216" s="6" t="s">
        <v>22</v>
      </c>
      <c r="GA216" s="6" t="s">
        <v>22</v>
      </c>
      <c r="GB216" s="6" t="s">
        <v>22</v>
      </c>
      <c r="GC216" s="6" t="s">
        <v>258</v>
      </c>
      <c r="GD216" s="6" t="s">
        <v>259</v>
      </c>
      <c r="GE216" s="6" t="s">
        <v>22</v>
      </c>
      <c r="GF216" s="6" t="s">
        <v>22</v>
      </c>
      <c r="GG216" s="6" t="s">
        <v>387</v>
      </c>
      <c r="GH216" s="6" t="s">
        <v>235</v>
      </c>
      <c r="GI216" s="6" t="s">
        <v>3819</v>
      </c>
      <c r="GJ216" s="6" t="s">
        <v>22</v>
      </c>
      <c r="GK216" s="6" t="s">
        <v>3762</v>
      </c>
      <c r="GL216" s="6" t="s">
        <v>3820</v>
      </c>
      <c r="GM216" s="6" t="s">
        <v>222</v>
      </c>
      <c r="GN216" s="6" t="s">
        <v>22</v>
      </c>
      <c r="GO216" s="6" t="s">
        <v>22</v>
      </c>
      <c r="GP216" s="6" t="s">
        <v>261</v>
      </c>
      <c r="GQ216" s="6">
        <v>0</v>
      </c>
      <c r="GR216" s="6">
        <v>0</v>
      </c>
      <c r="GS216" s="6">
        <v>1</v>
      </c>
      <c r="GT216" s="6">
        <v>0</v>
      </c>
      <c r="GU216" s="6">
        <v>0</v>
      </c>
      <c r="GV216" s="6">
        <v>0</v>
      </c>
      <c r="GW216" s="6">
        <v>1</v>
      </c>
      <c r="GX216" s="103" t="s">
        <v>270</v>
      </c>
    </row>
    <row r="217" spans="1:206">
      <c r="A217" s="102" t="s">
        <v>207</v>
      </c>
      <c r="B217" s="6">
        <v>216</v>
      </c>
      <c r="C217" s="6" t="s">
        <v>1217</v>
      </c>
      <c r="D217" s="6" t="s">
        <v>3602</v>
      </c>
      <c r="E217" s="100">
        <v>44649</v>
      </c>
      <c r="F217" s="6" t="s">
        <v>3892</v>
      </c>
      <c r="G217" s="6">
        <v>1</v>
      </c>
      <c r="H217" s="6">
        <v>15</v>
      </c>
      <c r="I217" s="6">
        <v>1</v>
      </c>
      <c r="J217" s="6" t="s">
        <v>264</v>
      </c>
      <c r="K217" s="6" t="s">
        <v>264</v>
      </c>
      <c r="L217" s="6" t="s">
        <v>1152</v>
      </c>
      <c r="M217" s="6" t="s">
        <v>1041</v>
      </c>
      <c r="N217" s="6" t="s">
        <v>1224</v>
      </c>
      <c r="O217" s="7">
        <v>42</v>
      </c>
      <c r="P217" s="6">
        <v>41.31</v>
      </c>
      <c r="Q217" s="6">
        <f t="shared" si="6"/>
        <v>42.688499999999998</v>
      </c>
      <c r="R217" s="6" t="s">
        <v>22</v>
      </c>
      <c r="S217" s="6" t="s">
        <v>1225</v>
      </c>
      <c r="T217" s="6">
        <v>9</v>
      </c>
      <c r="U217" s="6">
        <v>4.09</v>
      </c>
      <c r="V217" s="6">
        <f t="shared" si="8"/>
        <v>9.0681666666666665</v>
      </c>
      <c r="W217" s="6" t="s">
        <v>39</v>
      </c>
      <c r="X217" s="6" t="s">
        <v>22</v>
      </c>
      <c r="Y217" s="6">
        <v>1</v>
      </c>
      <c r="Z217" s="101">
        <v>0.41666666666666669</v>
      </c>
      <c r="AA217" s="101">
        <v>0.59027777777777779</v>
      </c>
      <c r="AB217" s="101">
        <v>0.75</v>
      </c>
      <c r="AC217" s="101">
        <f>(Tableau2[[#This Row],[heure_enq]]-Tableau2[[#This Row],[h_debut]])</f>
        <v>0.1736111111111111</v>
      </c>
      <c r="AD217" s="101">
        <f>Tableau2[[#This Row],[h_fin]]-Tableau2[[#This Row],[h_debut]]</f>
        <v>0.33333333333333331</v>
      </c>
      <c r="AE217" s="101">
        <v>0.375</v>
      </c>
      <c r="AF217" s="101">
        <v>0.75</v>
      </c>
      <c r="AG217" s="6" t="s">
        <v>22</v>
      </c>
      <c r="AH217" s="6" t="s">
        <v>213</v>
      </c>
      <c r="AI217" s="6">
        <v>0</v>
      </c>
      <c r="AJ217" s="6" t="s">
        <v>2634</v>
      </c>
      <c r="AK217" s="6" t="s">
        <v>215</v>
      </c>
      <c r="AL217" s="6" t="s">
        <v>419</v>
      </c>
      <c r="AM217" s="6">
        <v>1</v>
      </c>
      <c r="AN217" s="6">
        <v>0</v>
      </c>
      <c r="AO217" s="6">
        <v>0</v>
      </c>
      <c r="AP217" s="6">
        <v>0</v>
      </c>
      <c r="AQ217" s="6" t="s">
        <v>235</v>
      </c>
      <c r="AR217" s="6" t="s">
        <v>22</v>
      </c>
      <c r="AS217" s="6" t="s">
        <v>22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1</v>
      </c>
      <c r="BE217" s="6">
        <v>1</v>
      </c>
      <c r="BF217" s="6">
        <v>1</v>
      </c>
      <c r="BG217" s="6">
        <v>1</v>
      </c>
      <c r="BH217" s="6">
        <v>1</v>
      </c>
      <c r="BI217" s="6">
        <v>1</v>
      </c>
      <c r="BJ217" s="6" t="s">
        <v>235</v>
      </c>
      <c r="BK217" s="6">
        <v>0</v>
      </c>
      <c r="BL217" s="6">
        <v>1</v>
      </c>
      <c r="BM217" s="6">
        <v>0</v>
      </c>
      <c r="BN217" s="6">
        <v>0</v>
      </c>
      <c r="BO217" s="6" t="s">
        <v>3653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 t="s">
        <v>392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1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6" t="s">
        <v>22</v>
      </c>
      <c r="DB217" s="6" t="s">
        <v>218</v>
      </c>
      <c r="DC217" s="6">
        <v>41</v>
      </c>
      <c r="DD217" s="6">
        <v>41</v>
      </c>
      <c r="DE217" s="6" t="s">
        <v>220</v>
      </c>
      <c r="DF217" s="6" t="s">
        <v>1226</v>
      </c>
      <c r="DG217" s="6" t="s">
        <v>222</v>
      </c>
      <c r="DH217" s="6" t="s">
        <v>22</v>
      </c>
      <c r="DI217" s="6">
        <v>10</v>
      </c>
      <c r="DJ217" s="6" t="s">
        <v>708</v>
      </c>
      <c r="DK217" s="6" t="s">
        <v>407</v>
      </c>
      <c r="DL217" s="6">
        <v>1</v>
      </c>
      <c r="DM217" s="6">
        <v>1</v>
      </c>
      <c r="DN217" s="6">
        <v>1</v>
      </c>
      <c r="DO217" s="6">
        <v>1</v>
      </c>
      <c r="DP217" s="6">
        <v>1</v>
      </c>
      <c r="DQ217" s="6">
        <v>1</v>
      </c>
      <c r="DR217" s="6">
        <v>1</v>
      </c>
      <c r="DS217" s="6">
        <v>1</v>
      </c>
      <c r="DT217" s="6">
        <v>1</v>
      </c>
      <c r="DU217" s="6">
        <v>1</v>
      </c>
      <c r="DV217" s="6">
        <v>1</v>
      </c>
      <c r="DW217" s="6">
        <v>1</v>
      </c>
      <c r="DX217" s="6">
        <v>1</v>
      </c>
      <c r="DY217" s="6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1</v>
      </c>
      <c r="EJ217" s="6" t="s">
        <v>223</v>
      </c>
      <c r="EK217" s="6" t="s">
        <v>222</v>
      </c>
      <c r="EL217" s="6" t="s">
        <v>22</v>
      </c>
      <c r="EM217" s="6" t="s">
        <v>22</v>
      </c>
      <c r="EN217" s="6" t="s">
        <v>22</v>
      </c>
      <c r="EO217" s="6" t="s">
        <v>22</v>
      </c>
      <c r="EP217" s="6" t="s">
        <v>22</v>
      </c>
      <c r="EQ217" s="6" t="s">
        <v>22</v>
      </c>
      <c r="ER217" s="6" t="s">
        <v>22</v>
      </c>
      <c r="ES217" s="6" t="s">
        <v>22</v>
      </c>
      <c r="ET217" s="6" t="s">
        <v>22</v>
      </c>
      <c r="EU217" s="6" t="s">
        <v>22</v>
      </c>
      <c r="EV217" s="6" t="s">
        <v>22</v>
      </c>
      <c r="EW217" s="6" t="s">
        <v>22</v>
      </c>
      <c r="EX217" s="6" t="s">
        <v>22</v>
      </c>
      <c r="EY217" s="6" t="s">
        <v>22</v>
      </c>
      <c r="EZ217" s="6" t="s">
        <v>22</v>
      </c>
      <c r="FA217" s="6" t="s">
        <v>22</v>
      </c>
      <c r="FB217" s="6" t="s">
        <v>22</v>
      </c>
      <c r="FC217" s="6" t="s">
        <v>22</v>
      </c>
      <c r="FD217" s="6" t="s">
        <v>222</v>
      </c>
      <c r="FE217" s="6" t="s">
        <v>22</v>
      </c>
      <c r="FF217" s="6" t="s">
        <v>22</v>
      </c>
      <c r="FG217" s="6" t="s">
        <v>22</v>
      </c>
      <c r="FH217" s="6" t="s">
        <v>22</v>
      </c>
      <c r="FI217" s="6" t="s">
        <v>22</v>
      </c>
      <c r="FJ217" s="6" t="s">
        <v>22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6" t="s">
        <v>22</v>
      </c>
      <c r="FR217" s="6">
        <v>3</v>
      </c>
      <c r="FS217" s="6">
        <v>0</v>
      </c>
      <c r="FT217" s="6">
        <v>0</v>
      </c>
      <c r="FU217" s="6">
        <v>0</v>
      </c>
      <c r="FV217" s="6" t="s">
        <v>223</v>
      </c>
      <c r="FW217" s="6" t="s">
        <v>223</v>
      </c>
      <c r="FX217" s="6" t="s">
        <v>269</v>
      </c>
      <c r="FY217" s="6" t="s">
        <v>22</v>
      </c>
      <c r="FZ217" s="6" t="s">
        <v>22</v>
      </c>
      <c r="GA217" s="6" t="s">
        <v>22</v>
      </c>
      <c r="GB217" s="6" t="s">
        <v>22</v>
      </c>
      <c r="GC217" s="6" t="s">
        <v>224</v>
      </c>
      <c r="GD217" s="6" t="s">
        <v>226</v>
      </c>
      <c r="GE217" s="6" t="s">
        <v>22</v>
      </c>
      <c r="GF217" s="6" t="s">
        <v>22</v>
      </c>
      <c r="GG217" s="6" t="s">
        <v>260</v>
      </c>
      <c r="GH217" s="6" t="s">
        <v>235</v>
      </c>
      <c r="GI217" s="6" t="s">
        <v>1078</v>
      </c>
      <c r="GJ217" s="6" t="s">
        <v>22</v>
      </c>
      <c r="GK217" s="6" t="s">
        <v>1078</v>
      </c>
      <c r="GL217" s="6" t="s">
        <v>22</v>
      </c>
      <c r="GM217" s="6" t="s">
        <v>222</v>
      </c>
      <c r="GN217" s="6" t="s">
        <v>22</v>
      </c>
      <c r="GO217" s="6" t="s">
        <v>22</v>
      </c>
      <c r="GP217" s="6" t="s">
        <v>226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6">
        <v>1</v>
      </c>
      <c r="GX217" s="103" t="s">
        <v>777</v>
      </c>
    </row>
    <row r="218" spans="1:206">
      <c r="A218" s="102" t="s">
        <v>207</v>
      </c>
      <c r="B218" s="6">
        <v>217</v>
      </c>
      <c r="C218" s="6" t="s">
        <v>1227</v>
      </c>
      <c r="D218" s="6" t="s">
        <v>3561</v>
      </c>
      <c r="E218" s="100">
        <v>44656</v>
      </c>
      <c r="F218" s="6" t="s">
        <v>3893</v>
      </c>
      <c r="G218" s="6">
        <v>1</v>
      </c>
      <c r="H218" s="6">
        <v>12</v>
      </c>
      <c r="I218" s="6">
        <v>1</v>
      </c>
      <c r="J218" s="6" t="s">
        <v>1013</v>
      </c>
      <c r="K218" s="6" t="s">
        <v>999</v>
      </c>
      <c r="L218" s="6" t="s">
        <v>396</v>
      </c>
      <c r="M218" s="6" t="s">
        <v>1023</v>
      </c>
      <c r="N218" s="6" t="s">
        <v>1228</v>
      </c>
      <c r="O218" s="7">
        <v>42</v>
      </c>
      <c r="P218" s="6">
        <v>40.49</v>
      </c>
      <c r="Q218" s="6">
        <f t="shared" si="6"/>
        <v>42.674833333333332</v>
      </c>
      <c r="R218" s="6" t="s">
        <v>22</v>
      </c>
      <c r="S218" s="6" t="s">
        <v>1229</v>
      </c>
      <c r="T218" s="6">
        <v>9</v>
      </c>
      <c r="U218" s="6">
        <v>17.5</v>
      </c>
      <c r="V218" s="6">
        <f t="shared" si="8"/>
        <v>9.2916666666666661</v>
      </c>
      <c r="W218" s="6" t="s">
        <v>39</v>
      </c>
      <c r="X218" s="6" t="s">
        <v>22</v>
      </c>
      <c r="Y218" s="6">
        <v>1</v>
      </c>
      <c r="Z218" s="101">
        <v>0.29166666666666669</v>
      </c>
      <c r="AA218" s="101">
        <v>0.39930555555555558</v>
      </c>
      <c r="AB218" s="101">
        <v>0.5</v>
      </c>
      <c r="AC218" s="101">
        <f>(Tableau2[[#This Row],[heure_enq]]-Tableau2[[#This Row],[h_debut]])</f>
        <v>0.1076388888888889</v>
      </c>
      <c r="AD218" s="101">
        <f>Tableau2[[#This Row],[h_fin]]-Tableau2[[#This Row],[h_debut]]</f>
        <v>0.20833333333333331</v>
      </c>
      <c r="AE218" s="101">
        <v>0.33333333333333331</v>
      </c>
      <c r="AF218" s="101">
        <v>0.58333333333333337</v>
      </c>
      <c r="AG218" s="6" t="s">
        <v>22</v>
      </c>
      <c r="AH218" s="6" t="s">
        <v>401</v>
      </c>
      <c r="AI218" s="6">
        <v>0</v>
      </c>
      <c r="AJ218" s="6" t="s">
        <v>2634</v>
      </c>
      <c r="AK218" s="6" t="s">
        <v>215</v>
      </c>
      <c r="AL218" s="6" t="s">
        <v>419</v>
      </c>
      <c r="AM218" s="6">
        <v>1</v>
      </c>
      <c r="AN218" s="6">
        <v>0</v>
      </c>
      <c r="AO218" s="6">
        <v>0</v>
      </c>
      <c r="AP218" s="6">
        <v>0</v>
      </c>
      <c r="AQ218" s="6" t="s">
        <v>745</v>
      </c>
      <c r="AR218" s="6" t="s">
        <v>1033</v>
      </c>
      <c r="AS218" s="6" t="s">
        <v>22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1</v>
      </c>
      <c r="BF218" s="6">
        <v>1</v>
      </c>
      <c r="BG218" s="6">
        <v>1</v>
      </c>
      <c r="BH218" s="6">
        <v>1</v>
      </c>
      <c r="BI218" s="6">
        <v>0</v>
      </c>
      <c r="BJ218" s="6" t="s">
        <v>235</v>
      </c>
      <c r="BK218" s="6">
        <v>0</v>
      </c>
      <c r="BL218" s="6">
        <v>1</v>
      </c>
      <c r="BM218" s="6">
        <v>0</v>
      </c>
      <c r="BN218" s="6">
        <v>0</v>
      </c>
      <c r="BO218" s="6" t="s">
        <v>3613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 t="s">
        <v>392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6">
        <v>1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0</v>
      </c>
      <c r="CT218" s="6">
        <v>0</v>
      </c>
      <c r="CU218" s="6">
        <v>0</v>
      </c>
      <c r="CV218" s="6">
        <v>0</v>
      </c>
      <c r="CW218" s="6">
        <v>0</v>
      </c>
      <c r="CX218" s="6">
        <v>0</v>
      </c>
      <c r="CY218" s="6">
        <v>0</v>
      </c>
      <c r="CZ218" s="6">
        <v>0</v>
      </c>
      <c r="DA218" s="6" t="s">
        <v>22</v>
      </c>
      <c r="DB218" s="6" t="s">
        <v>218</v>
      </c>
      <c r="DC218" s="6">
        <v>54</v>
      </c>
      <c r="DD218" s="6">
        <v>54</v>
      </c>
      <c r="DE218" s="6" t="s">
        <v>220</v>
      </c>
      <c r="DF218" s="6" t="s">
        <v>942</v>
      </c>
      <c r="DG218" s="6" t="s">
        <v>222</v>
      </c>
      <c r="DH218" s="6" t="s">
        <v>22</v>
      </c>
      <c r="DI218" s="6">
        <v>15</v>
      </c>
      <c r="DJ218" s="6" t="s">
        <v>708</v>
      </c>
      <c r="DK218" s="6">
        <v>20</v>
      </c>
      <c r="DL218" s="6">
        <v>1</v>
      </c>
      <c r="DM218" s="6">
        <v>1</v>
      </c>
      <c r="DN218" s="6">
        <v>1</v>
      </c>
      <c r="DO218" s="6">
        <v>1</v>
      </c>
      <c r="DP218" s="6">
        <v>0</v>
      </c>
      <c r="DQ218" s="6">
        <v>0</v>
      </c>
      <c r="DR218" s="6">
        <v>0</v>
      </c>
      <c r="DS218" s="6">
        <v>0</v>
      </c>
      <c r="DT218" s="6">
        <v>1</v>
      </c>
      <c r="DU218" s="6">
        <v>1</v>
      </c>
      <c r="DV218" s="6">
        <v>1</v>
      </c>
      <c r="DW218" s="6">
        <v>1</v>
      </c>
      <c r="DX218" s="6">
        <v>0</v>
      </c>
      <c r="DY218" s="6">
        <v>0</v>
      </c>
      <c r="DZ218" s="6">
        <v>0</v>
      </c>
      <c r="EA218" s="6">
        <v>1</v>
      </c>
      <c r="EB218" s="6">
        <v>0</v>
      </c>
      <c r="EC218" s="6">
        <v>0</v>
      </c>
      <c r="ED218" s="6">
        <v>0</v>
      </c>
      <c r="EE218" s="6">
        <v>0</v>
      </c>
      <c r="EF218" s="6">
        <v>0</v>
      </c>
      <c r="EG218" s="6">
        <v>0</v>
      </c>
      <c r="EH218" s="6">
        <v>0</v>
      </c>
      <c r="EI218" s="6">
        <v>1</v>
      </c>
      <c r="EJ218" s="6" t="s">
        <v>223</v>
      </c>
      <c r="EK218" s="6" t="s">
        <v>222</v>
      </c>
      <c r="EL218" s="6" t="s">
        <v>22</v>
      </c>
      <c r="EM218" s="6" t="s">
        <v>22</v>
      </c>
      <c r="EN218" s="6" t="s">
        <v>22</v>
      </c>
      <c r="EO218" s="6" t="s">
        <v>22</v>
      </c>
      <c r="EP218" s="6" t="s">
        <v>22</v>
      </c>
      <c r="EQ218" s="6" t="s">
        <v>22</v>
      </c>
      <c r="ER218" s="6" t="s">
        <v>22</v>
      </c>
      <c r="ES218" s="6" t="s">
        <v>22</v>
      </c>
      <c r="ET218" s="6" t="s">
        <v>22</v>
      </c>
      <c r="EU218" s="6" t="s">
        <v>22</v>
      </c>
      <c r="EV218" s="6" t="s">
        <v>22</v>
      </c>
      <c r="EW218" s="6" t="s">
        <v>22</v>
      </c>
      <c r="EX218" s="6" t="s">
        <v>22</v>
      </c>
      <c r="EY218" s="6" t="s">
        <v>22</v>
      </c>
      <c r="EZ218" s="6" t="s">
        <v>22</v>
      </c>
      <c r="FA218" s="6" t="s">
        <v>22</v>
      </c>
      <c r="FB218" s="6" t="s">
        <v>22</v>
      </c>
      <c r="FC218" s="6" t="s">
        <v>22</v>
      </c>
      <c r="FD218" s="6" t="s">
        <v>222</v>
      </c>
      <c r="FE218" s="6" t="s">
        <v>22</v>
      </c>
      <c r="FF218" s="6" t="s">
        <v>22</v>
      </c>
      <c r="FG218" s="6" t="s">
        <v>22</v>
      </c>
      <c r="FH218" s="6" t="s">
        <v>22</v>
      </c>
      <c r="FI218" s="6" t="s">
        <v>22</v>
      </c>
      <c r="FJ218" s="6" t="s">
        <v>22</v>
      </c>
      <c r="FK218" s="6">
        <v>0</v>
      </c>
      <c r="FL218" s="6">
        <v>0</v>
      </c>
      <c r="FM218" s="6">
        <v>0</v>
      </c>
      <c r="FN218" s="6">
        <v>0</v>
      </c>
      <c r="FO218" s="6">
        <v>0</v>
      </c>
      <c r="FP218" s="6">
        <v>0</v>
      </c>
      <c r="FQ218" s="6" t="s">
        <v>22</v>
      </c>
      <c r="FR218" s="6">
        <v>2</v>
      </c>
      <c r="FS218" s="6">
        <v>0</v>
      </c>
      <c r="FT218" s="6">
        <v>0</v>
      </c>
      <c r="FU218" s="6">
        <v>0</v>
      </c>
      <c r="FV218" s="6" t="s">
        <v>223</v>
      </c>
      <c r="FW218" s="6" t="s">
        <v>223</v>
      </c>
      <c r="FX218" s="6" t="s">
        <v>258</v>
      </c>
      <c r="FY218" s="6" t="s">
        <v>22</v>
      </c>
      <c r="FZ218" s="6" t="s">
        <v>22</v>
      </c>
      <c r="GA218" s="6" t="s">
        <v>22</v>
      </c>
      <c r="GB218" s="6" t="s">
        <v>22</v>
      </c>
      <c r="GC218" s="6" t="s">
        <v>258</v>
      </c>
      <c r="GD218" s="6" t="s">
        <v>259</v>
      </c>
      <c r="GE218" s="6" t="s">
        <v>22</v>
      </c>
      <c r="GF218" s="6" t="s">
        <v>22</v>
      </c>
      <c r="GG218" s="6" t="s">
        <v>260</v>
      </c>
      <c r="GH218" s="6" t="s">
        <v>235</v>
      </c>
      <c r="GI218" s="6" t="s">
        <v>3821</v>
      </c>
      <c r="GJ218" s="6" t="s">
        <v>22</v>
      </c>
      <c r="GK218" s="6" t="s">
        <v>22</v>
      </c>
      <c r="GL218" s="6" t="s">
        <v>22</v>
      </c>
      <c r="GM218" s="6" t="s">
        <v>223</v>
      </c>
      <c r="GN218" s="6" t="s">
        <v>702</v>
      </c>
      <c r="GO218" s="6" t="s">
        <v>22</v>
      </c>
      <c r="GP218" s="6" t="s">
        <v>228</v>
      </c>
      <c r="GQ218" s="6">
        <v>1</v>
      </c>
      <c r="GR218" s="6">
        <v>0</v>
      </c>
      <c r="GS218" s="6">
        <v>0</v>
      </c>
      <c r="GT218" s="6">
        <v>0</v>
      </c>
      <c r="GU218" s="6">
        <v>0</v>
      </c>
      <c r="GV218" s="6">
        <v>0</v>
      </c>
      <c r="GW218" s="6">
        <v>0</v>
      </c>
      <c r="GX218" s="103" t="s">
        <v>270</v>
      </c>
    </row>
    <row r="219" spans="1:206">
      <c r="A219" s="102" t="s">
        <v>207</v>
      </c>
      <c r="B219" s="6">
        <v>218</v>
      </c>
      <c r="C219" s="6" t="s">
        <v>1227</v>
      </c>
      <c r="D219" s="6" t="s">
        <v>3588</v>
      </c>
      <c r="E219" s="100">
        <v>44656</v>
      </c>
      <c r="F219" s="6" t="s">
        <v>3893</v>
      </c>
      <c r="G219" s="6">
        <v>1</v>
      </c>
      <c r="H219" s="6">
        <v>12</v>
      </c>
      <c r="I219" s="6">
        <v>1</v>
      </c>
      <c r="J219" s="6" t="s">
        <v>1013</v>
      </c>
      <c r="K219" s="6" t="s">
        <v>999</v>
      </c>
      <c r="L219" s="6" t="s">
        <v>396</v>
      </c>
      <c r="M219" s="6" t="s">
        <v>1023</v>
      </c>
      <c r="N219" s="6" t="s">
        <v>1230</v>
      </c>
      <c r="O219" s="7">
        <v>42</v>
      </c>
      <c r="P219" s="6">
        <v>41.49</v>
      </c>
      <c r="Q219" s="6">
        <f t="shared" si="6"/>
        <v>42.691499999999998</v>
      </c>
      <c r="R219" s="6" t="s">
        <v>22</v>
      </c>
      <c r="S219" s="6" t="s">
        <v>1231</v>
      </c>
      <c r="T219" s="6">
        <v>9</v>
      </c>
      <c r="U219" s="6">
        <v>19.22</v>
      </c>
      <c r="V219" s="6">
        <f t="shared" si="8"/>
        <v>9.320333333333334</v>
      </c>
      <c r="W219" s="6" t="s">
        <v>39</v>
      </c>
      <c r="X219" s="6" t="s">
        <v>22</v>
      </c>
      <c r="Y219" s="6">
        <v>1</v>
      </c>
      <c r="Z219" s="101">
        <v>0.35416666666666669</v>
      </c>
      <c r="AA219" s="101">
        <v>0.4236111111111111</v>
      </c>
      <c r="AB219" s="101">
        <v>0.58333333333333337</v>
      </c>
      <c r="AC219" s="101">
        <f>(Tableau2[[#This Row],[heure_enq]]-Tableau2[[#This Row],[h_debut]])</f>
        <v>6.944444444444442E-2</v>
      </c>
      <c r="AD219" s="101">
        <f>Tableau2[[#This Row],[h_fin]]-Tableau2[[#This Row],[h_debut]]</f>
        <v>0.22916666666666669</v>
      </c>
      <c r="AE219" s="101">
        <v>0.33333333333333331</v>
      </c>
      <c r="AF219" s="101">
        <v>0.58333333333333337</v>
      </c>
      <c r="AG219" s="6" t="s">
        <v>22</v>
      </c>
      <c r="AH219" s="6" t="s">
        <v>234</v>
      </c>
      <c r="AI219" s="6">
        <v>0</v>
      </c>
      <c r="AJ219" s="6" t="s">
        <v>2634</v>
      </c>
      <c r="AK219" s="6" t="s">
        <v>215</v>
      </c>
      <c r="AL219" s="6" t="s">
        <v>419</v>
      </c>
      <c r="AM219" s="6">
        <v>1</v>
      </c>
      <c r="AN219" s="6">
        <v>1</v>
      </c>
      <c r="AO219" s="6">
        <v>0</v>
      </c>
      <c r="AP219" s="6">
        <v>0</v>
      </c>
      <c r="AQ219" s="6" t="s">
        <v>235</v>
      </c>
      <c r="AR219" s="6" t="s">
        <v>22</v>
      </c>
      <c r="AS219" s="6" t="s">
        <v>22</v>
      </c>
      <c r="AT219" s="6">
        <v>1</v>
      </c>
      <c r="AU219" s="6">
        <v>1</v>
      </c>
      <c r="AV219" s="6">
        <v>0</v>
      </c>
      <c r="AW219" s="6">
        <v>0</v>
      </c>
      <c r="AX219" s="6">
        <v>1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1</v>
      </c>
      <c r="BH219" s="6">
        <v>0</v>
      </c>
      <c r="BI219" s="6">
        <v>0</v>
      </c>
      <c r="BJ219" s="6" t="s">
        <v>1448</v>
      </c>
      <c r="BK219" s="6">
        <v>0</v>
      </c>
      <c r="BL219" s="6">
        <v>0</v>
      </c>
      <c r="BM219" s="6">
        <v>1</v>
      </c>
      <c r="BN219" s="6">
        <v>0</v>
      </c>
      <c r="BO219" s="6" t="s">
        <v>3616</v>
      </c>
      <c r="BP219" s="6">
        <v>0</v>
      </c>
      <c r="BQ219" s="6">
        <v>1</v>
      </c>
      <c r="BR219" s="6">
        <v>0</v>
      </c>
      <c r="BS219" s="6">
        <v>0</v>
      </c>
      <c r="BT219" s="6">
        <v>0</v>
      </c>
      <c r="BU219" s="6" t="s">
        <v>3640</v>
      </c>
      <c r="BV219" s="6">
        <v>0</v>
      </c>
      <c r="BW219" s="6" t="s">
        <v>692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1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 t="s">
        <v>22</v>
      </c>
      <c r="DB219" s="6" t="s">
        <v>218</v>
      </c>
      <c r="DC219" s="6">
        <v>31</v>
      </c>
      <c r="DD219" s="6">
        <v>31</v>
      </c>
      <c r="DE219" s="6" t="s">
        <v>220</v>
      </c>
      <c r="DF219" s="6" t="s">
        <v>808</v>
      </c>
      <c r="DG219" s="6" t="s">
        <v>222</v>
      </c>
      <c r="DH219" s="6" t="s">
        <v>22</v>
      </c>
      <c r="DI219" s="6">
        <v>7</v>
      </c>
      <c r="DJ219" s="6" t="s">
        <v>708</v>
      </c>
      <c r="DK219" s="6" t="s">
        <v>407</v>
      </c>
      <c r="DL219" s="6">
        <v>1</v>
      </c>
      <c r="DM219" s="6">
        <v>1</v>
      </c>
      <c r="DN219" s="6">
        <v>1</v>
      </c>
      <c r="DO219" s="6">
        <v>1</v>
      </c>
      <c r="DP219" s="6">
        <v>1</v>
      </c>
      <c r="DQ219" s="6">
        <v>1</v>
      </c>
      <c r="DR219" s="6">
        <v>1</v>
      </c>
      <c r="DS219" s="6">
        <v>1</v>
      </c>
      <c r="DT219" s="6">
        <v>1</v>
      </c>
      <c r="DU219" s="6">
        <v>1</v>
      </c>
      <c r="DV219" s="6">
        <v>1</v>
      </c>
      <c r="DW219" s="6">
        <v>1</v>
      </c>
      <c r="DX219" s="6">
        <v>1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0</v>
      </c>
      <c r="EH219" s="6">
        <v>0</v>
      </c>
      <c r="EI219" s="6">
        <v>1</v>
      </c>
      <c r="EJ219" s="6" t="s">
        <v>222</v>
      </c>
      <c r="EK219" s="6" t="s">
        <v>222</v>
      </c>
      <c r="EL219" s="6" t="s">
        <v>22</v>
      </c>
      <c r="EM219" s="6" t="s">
        <v>22</v>
      </c>
      <c r="EN219" s="6" t="s">
        <v>22</v>
      </c>
      <c r="EO219" s="6" t="s">
        <v>22</v>
      </c>
      <c r="EP219" s="6" t="s">
        <v>22</v>
      </c>
      <c r="EQ219" s="6" t="s">
        <v>22</v>
      </c>
      <c r="ER219" s="6" t="s">
        <v>22</v>
      </c>
      <c r="ES219" s="6" t="s">
        <v>22</v>
      </c>
      <c r="ET219" s="6" t="s">
        <v>22</v>
      </c>
      <c r="EU219" s="6" t="s">
        <v>22</v>
      </c>
      <c r="EV219" s="6" t="s">
        <v>22</v>
      </c>
      <c r="EW219" s="6" t="s">
        <v>22</v>
      </c>
      <c r="EX219" s="6" t="s">
        <v>22</v>
      </c>
      <c r="EY219" s="6" t="s">
        <v>22</v>
      </c>
      <c r="EZ219" s="6" t="s">
        <v>22</v>
      </c>
      <c r="FA219" s="6" t="s">
        <v>22</v>
      </c>
      <c r="FB219" s="6" t="s">
        <v>22</v>
      </c>
      <c r="FC219" s="6" t="s">
        <v>22</v>
      </c>
      <c r="FD219" s="6" t="s">
        <v>222</v>
      </c>
      <c r="FE219" s="6" t="s">
        <v>22</v>
      </c>
      <c r="FF219" s="6" t="s">
        <v>22</v>
      </c>
      <c r="FG219" s="6" t="s">
        <v>22</v>
      </c>
      <c r="FH219" s="6" t="s">
        <v>22</v>
      </c>
      <c r="FI219" s="6" t="s">
        <v>22</v>
      </c>
      <c r="FJ219" s="6" t="s">
        <v>22</v>
      </c>
      <c r="FK219" s="6">
        <v>0</v>
      </c>
      <c r="FL219" s="6">
        <v>0</v>
      </c>
      <c r="FM219" s="6">
        <v>0</v>
      </c>
      <c r="FN219" s="6">
        <v>0</v>
      </c>
      <c r="FO219" s="6">
        <v>0</v>
      </c>
      <c r="FP219" s="6">
        <v>0</v>
      </c>
      <c r="FQ219" s="6" t="s">
        <v>22</v>
      </c>
      <c r="FR219" s="6">
        <v>2</v>
      </c>
      <c r="FS219" s="6">
        <v>0</v>
      </c>
      <c r="FT219" s="6">
        <v>2</v>
      </c>
      <c r="FU219" s="6">
        <v>0</v>
      </c>
      <c r="FV219" s="6" t="s">
        <v>223</v>
      </c>
      <c r="FW219" s="6" t="s">
        <v>223</v>
      </c>
      <c r="FX219" s="6" t="s">
        <v>269</v>
      </c>
      <c r="FY219" s="6" t="s">
        <v>22</v>
      </c>
      <c r="FZ219" s="6" t="s">
        <v>22</v>
      </c>
      <c r="GA219" s="6" t="s">
        <v>22</v>
      </c>
      <c r="GB219" s="6" t="s">
        <v>22</v>
      </c>
      <c r="GC219" s="6" t="s">
        <v>269</v>
      </c>
      <c r="GD219" s="6" t="s">
        <v>227</v>
      </c>
      <c r="GE219" s="6" t="s">
        <v>22</v>
      </c>
      <c r="GF219" s="6" t="s">
        <v>22</v>
      </c>
      <c r="GG219" s="6" t="s">
        <v>260</v>
      </c>
      <c r="GH219" s="6" t="s">
        <v>235</v>
      </c>
      <c r="GI219" s="6" t="s">
        <v>1011</v>
      </c>
      <c r="GJ219" s="6" t="s">
        <v>22</v>
      </c>
      <c r="GK219" s="6" t="s">
        <v>3822</v>
      </c>
      <c r="GL219" s="6" t="s">
        <v>3823</v>
      </c>
      <c r="GM219" s="6" t="s">
        <v>222</v>
      </c>
      <c r="GN219" s="6" t="s">
        <v>22</v>
      </c>
      <c r="GO219" s="6" t="s">
        <v>22</v>
      </c>
      <c r="GP219" s="6" t="s">
        <v>228</v>
      </c>
      <c r="GQ219" s="6">
        <v>0</v>
      </c>
      <c r="GR219" s="6">
        <v>0</v>
      </c>
      <c r="GS219" s="6">
        <v>1</v>
      </c>
      <c r="GT219" s="6">
        <v>0</v>
      </c>
      <c r="GU219" s="6">
        <v>0</v>
      </c>
      <c r="GV219" s="6">
        <v>0</v>
      </c>
      <c r="GW219" s="6">
        <v>1</v>
      </c>
      <c r="GX219" s="103" t="s">
        <v>270</v>
      </c>
    </row>
    <row r="220" spans="1:206">
      <c r="A220" s="102" t="s">
        <v>207</v>
      </c>
      <c r="B220" s="6">
        <v>219</v>
      </c>
      <c r="C220" s="6" t="s">
        <v>1232</v>
      </c>
      <c r="D220" s="6" t="s">
        <v>3562</v>
      </c>
      <c r="E220" s="100">
        <v>44660</v>
      </c>
      <c r="F220" s="6" t="s">
        <v>3893</v>
      </c>
      <c r="G220" s="6">
        <v>3</v>
      </c>
      <c r="H220" s="6">
        <v>12</v>
      </c>
      <c r="I220" s="6">
        <v>3</v>
      </c>
      <c r="J220" s="6" t="s">
        <v>294</v>
      </c>
      <c r="K220" s="6" t="s">
        <v>264</v>
      </c>
      <c r="L220" s="6" t="s">
        <v>1152</v>
      </c>
      <c r="M220" s="6" t="s">
        <v>411</v>
      </c>
      <c r="N220" s="6" t="s">
        <v>1233</v>
      </c>
      <c r="O220" s="7">
        <v>42</v>
      </c>
      <c r="P220" s="6">
        <v>57.39</v>
      </c>
      <c r="Q220" s="6">
        <f t="shared" si="6"/>
        <v>42.956499999999998</v>
      </c>
      <c r="R220" s="6" t="s">
        <v>22</v>
      </c>
      <c r="S220" s="6" t="s">
        <v>1234</v>
      </c>
      <c r="T220" s="6">
        <v>9</v>
      </c>
      <c r="U220" s="6">
        <v>27.18</v>
      </c>
      <c r="V220" s="6">
        <f t="shared" si="8"/>
        <v>9.4529999999999994</v>
      </c>
      <c r="W220" s="6" t="s">
        <v>39</v>
      </c>
      <c r="X220" s="6" t="s">
        <v>22</v>
      </c>
      <c r="Y220" s="6">
        <v>2</v>
      </c>
      <c r="Z220" s="101">
        <v>0.41666666666666669</v>
      </c>
      <c r="AA220" s="101">
        <v>0.57152777777777775</v>
      </c>
      <c r="AB220" s="101">
        <v>0.70833333333333337</v>
      </c>
      <c r="AC220" s="101">
        <f>(Tableau2[[#This Row],[heure_enq]]-Tableau2[[#This Row],[h_debut]])</f>
        <v>0.15486111111111106</v>
      </c>
      <c r="AD220" s="101">
        <f>Tableau2[[#This Row],[h_fin]]-Tableau2[[#This Row],[h_debut]]</f>
        <v>0.29166666666666669</v>
      </c>
      <c r="AE220" s="101">
        <v>0.41666666666666669</v>
      </c>
      <c r="AF220" s="101">
        <v>0.625</v>
      </c>
      <c r="AG220" s="6" t="s">
        <v>22</v>
      </c>
      <c r="AH220" s="6" t="s">
        <v>401</v>
      </c>
      <c r="AI220" s="6">
        <v>0</v>
      </c>
      <c r="AJ220" s="6" t="s">
        <v>328</v>
      </c>
      <c r="AK220" s="6" t="s">
        <v>329</v>
      </c>
      <c r="AL220" s="6" t="s">
        <v>419</v>
      </c>
      <c r="AM220" s="6">
        <v>1</v>
      </c>
      <c r="AN220" s="6">
        <v>0</v>
      </c>
      <c r="AO220" s="6">
        <v>1</v>
      </c>
      <c r="AP220" s="6">
        <v>0</v>
      </c>
      <c r="AQ220" s="6" t="s">
        <v>435</v>
      </c>
      <c r="AR220" s="6" t="s">
        <v>235</v>
      </c>
      <c r="AS220" s="6" t="s">
        <v>22</v>
      </c>
      <c r="AT220" s="6">
        <v>0</v>
      </c>
      <c r="AU220" s="6">
        <v>0</v>
      </c>
      <c r="AV220" s="6">
        <v>0</v>
      </c>
      <c r="AW220" s="6">
        <v>0</v>
      </c>
      <c r="AX220" s="6">
        <v>1</v>
      </c>
      <c r="AY220" s="6">
        <v>1</v>
      </c>
      <c r="AZ220" s="6">
        <v>1</v>
      </c>
      <c r="BA220" s="6">
        <v>1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 t="s">
        <v>3680</v>
      </c>
      <c r="BK220" s="6">
        <v>0</v>
      </c>
      <c r="BL220" s="6">
        <v>1</v>
      </c>
      <c r="BM220" s="6">
        <v>0</v>
      </c>
      <c r="BN220" s="6">
        <v>0</v>
      </c>
      <c r="BO220" s="6" t="s">
        <v>3613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0</v>
      </c>
      <c r="BW220" s="6" t="s">
        <v>392</v>
      </c>
      <c r="BX220" s="6">
        <v>0</v>
      </c>
      <c r="BY220" s="6">
        <v>0</v>
      </c>
      <c r="BZ220" s="6">
        <v>0</v>
      </c>
      <c r="CA220" s="6">
        <v>0</v>
      </c>
      <c r="CB220" s="6">
        <v>0</v>
      </c>
      <c r="CC220" s="6">
        <v>0</v>
      </c>
      <c r="CD220" s="6">
        <v>0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6">
        <v>0</v>
      </c>
      <c r="CK220" s="6">
        <v>0</v>
      </c>
      <c r="CL220" s="6">
        <v>0</v>
      </c>
      <c r="CM220" s="6">
        <v>0</v>
      </c>
      <c r="CN220" s="6">
        <v>1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  <c r="CY220" s="6">
        <v>0</v>
      </c>
      <c r="CZ220" s="6">
        <v>0</v>
      </c>
      <c r="DA220" s="6" t="s">
        <v>22</v>
      </c>
      <c r="DB220" s="6" t="s">
        <v>218</v>
      </c>
      <c r="DC220" s="6">
        <v>41</v>
      </c>
      <c r="DD220" s="6">
        <v>41</v>
      </c>
      <c r="DE220" s="6" t="s">
        <v>220</v>
      </c>
      <c r="DF220" s="6" t="s">
        <v>947</v>
      </c>
      <c r="DG220" s="6" t="s">
        <v>222</v>
      </c>
      <c r="DH220" s="6" t="s">
        <v>22</v>
      </c>
      <c r="DI220" s="6">
        <v>13</v>
      </c>
      <c r="DJ220" s="6" t="s">
        <v>708</v>
      </c>
      <c r="DK220" s="6">
        <v>50</v>
      </c>
      <c r="DL220" s="6">
        <v>1</v>
      </c>
      <c r="DM220" s="6">
        <v>1</v>
      </c>
      <c r="DN220" s="6">
        <v>1</v>
      </c>
      <c r="DO220" s="6">
        <v>1</v>
      </c>
      <c r="DP220" s="6">
        <v>1</v>
      </c>
      <c r="DQ220" s="6">
        <v>1</v>
      </c>
      <c r="DR220" s="6">
        <v>1</v>
      </c>
      <c r="DS220" s="6">
        <v>1</v>
      </c>
      <c r="DT220" s="6">
        <v>1</v>
      </c>
      <c r="DU220" s="6">
        <v>1</v>
      </c>
      <c r="DV220" s="6">
        <v>1</v>
      </c>
      <c r="DW220" s="6">
        <v>1</v>
      </c>
      <c r="DX220" s="6">
        <v>1</v>
      </c>
      <c r="DY220" s="6">
        <v>0</v>
      </c>
      <c r="DZ220" s="6">
        <v>0</v>
      </c>
      <c r="EA220" s="6">
        <v>0</v>
      </c>
      <c r="EB220" s="6">
        <v>1</v>
      </c>
      <c r="EC220" s="6">
        <v>1</v>
      </c>
      <c r="ED220" s="6">
        <v>0</v>
      </c>
      <c r="EE220" s="6">
        <v>0</v>
      </c>
      <c r="EF220" s="6">
        <v>0</v>
      </c>
      <c r="EG220" s="6">
        <v>1</v>
      </c>
      <c r="EH220" s="6">
        <v>0</v>
      </c>
      <c r="EI220" s="6">
        <v>0</v>
      </c>
      <c r="EJ220" s="6" t="s">
        <v>223</v>
      </c>
      <c r="EK220" s="6" t="s">
        <v>222</v>
      </c>
      <c r="EL220" s="6" t="s">
        <v>22</v>
      </c>
      <c r="EM220" s="6" t="s">
        <v>22</v>
      </c>
      <c r="EN220" s="6" t="s">
        <v>22</v>
      </c>
      <c r="EO220" s="6" t="s">
        <v>22</v>
      </c>
      <c r="EP220" s="6" t="s">
        <v>22</v>
      </c>
      <c r="EQ220" s="6" t="s">
        <v>22</v>
      </c>
      <c r="ER220" s="6" t="s">
        <v>22</v>
      </c>
      <c r="ES220" s="6" t="s">
        <v>22</v>
      </c>
      <c r="ET220" s="6" t="s">
        <v>22</v>
      </c>
      <c r="EU220" s="6" t="s">
        <v>22</v>
      </c>
      <c r="EV220" s="6" t="s">
        <v>22</v>
      </c>
      <c r="EW220" s="6" t="s">
        <v>22</v>
      </c>
      <c r="EX220" s="6" t="s">
        <v>22</v>
      </c>
      <c r="EY220" s="6" t="s">
        <v>22</v>
      </c>
      <c r="EZ220" s="6" t="s">
        <v>22</v>
      </c>
      <c r="FA220" s="6" t="s">
        <v>22</v>
      </c>
      <c r="FB220" s="6" t="s">
        <v>22</v>
      </c>
      <c r="FC220" s="6" t="s">
        <v>22</v>
      </c>
      <c r="FD220" s="6" t="s">
        <v>222</v>
      </c>
      <c r="FE220" s="6" t="s">
        <v>22</v>
      </c>
      <c r="FF220" s="6" t="s">
        <v>22</v>
      </c>
      <c r="FG220" s="6" t="s">
        <v>22</v>
      </c>
      <c r="FH220" s="6" t="s">
        <v>22</v>
      </c>
      <c r="FI220" s="6" t="s">
        <v>22</v>
      </c>
      <c r="FJ220" s="6" t="s">
        <v>22</v>
      </c>
      <c r="FK220" s="6">
        <v>0</v>
      </c>
      <c r="FL220" s="6">
        <v>0</v>
      </c>
      <c r="FM220" s="6">
        <v>0</v>
      </c>
      <c r="FN220" s="6">
        <v>0</v>
      </c>
      <c r="FO220" s="6">
        <v>0</v>
      </c>
      <c r="FP220" s="6">
        <v>0</v>
      </c>
      <c r="FQ220" s="6" t="s">
        <v>223</v>
      </c>
      <c r="FR220" s="6">
        <v>2</v>
      </c>
      <c r="FS220" s="6">
        <v>2</v>
      </c>
      <c r="FT220" s="6">
        <v>0</v>
      </c>
      <c r="FU220" s="6">
        <v>0</v>
      </c>
      <c r="FV220" s="6" t="s">
        <v>223</v>
      </c>
      <c r="FW220" s="6" t="s">
        <v>223</v>
      </c>
      <c r="FX220" s="6" t="s">
        <v>269</v>
      </c>
      <c r="FY220" s="6" t="s">
        <v>22</v>
      </c>
      <c r="FZ220" s="6" t="s">
        <v>22</v>
      </c>
      <c r="GA220" s="6" t="s">
        <v>22</v>
      </c>
      <c r="GB220" s="6" t="s">
        <v>22</v>
      </c>
      <c r="GC220" s="6" t="s">
        <v>224</v>
      </c>
      <c r="GD220" s="6" t="s">
        <v>259</v>
      </c>
      <c r="GE220" s="6" t="s">
        <v>22</v>
      </c>
      <c r="GF220" s="6" t="s">
        <v>22</v>
      </c>
      <c r="GG220" s="6" t="s">
        <v>387</v>
      </c>
      <c r="GH220" s="6" t="s">
        <v>235</v>
      </c>
      <c r="GI220" s="6" t="s">
        <v>3824</v>
      </c>
      <c r="GJ220" s="6" t="s">
        <v>3825</v>
      </c>
      <c r="GK220" s="6" t="s">
        <v>3762</v>
      </c>
      <c r="GL220" s="6" t="s">
        <v>3826</v>
      </c>
      <c r="GM220" s="6" t="s">
        <v>222</v>
      </c>
      <c r="GN220" s="6" t="s">
        <v>22</v>
      </c>
      <c r="GO220" s="6" t="s">
        <v>22</v>
      </c>
      <c r="GP220" s="6" t="s">
        <v>261</v>
      </c>
      <c r="GQ220" s="6">
        <v>1</v>
      </c>
      <c r="GR220" s="6">
        <v>0</v>
      </c>
      <c r="GS220" s="6">
        <v>1</v>
      </c>
      <c r="GT220" s="6">
        <v>0</v>
      </c>
      <c r="GU220" s="6">
        <v>0</v>
      </c>
      <c r="GV220" s="6">
        <v>0</v>
      </c>
      <c r="GW220" s="6">
        <v>0</v>
      </c>
      <c r="GX220" s="103" t="s">
        <v>777</v>
      </c>
    </row>
    <row r="221" spans="1:206">
      <c r="A221" s="102" t="s">
        <v>207</v>
      </c>
      <c r="B221" s="6">
        <v>220</v>
      </c>
      <c r="C221" s="6" t="s">
        <v>1235</v>
      </c>
      <c r="D221" s="6" t="s">
        <v>3563</v>
      </c>
      <c r="E221" s="100">
        <v>44665</v>
      </c>
      <c r="F221" s="6" t="s">
        <v>3893</v>
      </c>
      <c r="G221" s="6">
        <v>1</v>
      </c>
      <c r="H221" s="6">
        <v>20</v>
      </c>
      <c r="I221" s="6">
        <v>2</v>
      </c>
      <c r="J221" s="6" t="s">
        <v>1013</v>
      </c>
      <c r="K221" s="6" t="s">
        <v>264</v>
      </c>
      <c r="L221" s="6" t="s">
        <v>1152</v>
      </c>
      <c r="M221" s="6" t="s">
        <v>411</v>
      </c>
      <c r="N221" s="6" t="s">
        <v>1236</v>
      </c>
      <c r="O221" s="7">
        <v>42</v>
      </c>
      <c r="P221" s="6">
        <v>43.37</v>
      </c>
      <c r="Q221" s="6">
        <f t="shared" si="6"/>
        <v>42.722833333333334</v>
      </c>
      <c r="R221" s="6" t="s">
        <v>22</v>
      </c>
      <c r="S221" s="6" t="s">
        <v>1237</v>
      </c>
      <c r="T221" s="6">
        <v>9</v>
      </c>
      <c r="U221" s="6">
        <v>13.56</v>
      </c>
      <c r="V221" s="6">
        <f t="shared" si="8"/>
        <v>9.2260000000000009</v>
      </c>
      <c r="W221" s="6" t="s">
        <v>41</v>
      </c>
      <c r="X221" s="6" t="s">
        <v>22</v>
      </c>
      <c r="Y221" s="6">
        <v>2</v>
      </c>
      <c r="Z221" s="101">
        <v>0.25</v>
      </c>
      <c r="AA221" s="101">
        <v>0.41250000000000003</v>
      </c>
      <c r="AB221" s="101">
        <v>0.42708333333333331</v>
      </c>
      <c r="AC221" s="101">
        <f>(Tableau2[[#This Row],[heure_enq]]-Tableau2[[#This Row],[h_debut]])</f>
        <v>0.16250000000000003</v>
      </c>
      <c r="AD221" s="101">
        <f>Tableau2[[#This Row],[h_fin]]-Tableau2[[#This Row],[h_debut]]</f>
        <v>0.17708333333333331</v>
      </c>
      <c r="AE221" s="101">
        <v>0.33333333333333331</v>
      </c>
      <c r="AF221" s="101">
        <v>0.58333333333333337</v>
      </c>
      <c r="AG221" s="6" t="s">
        <v>22</v>
      </c>
      <c r="AH221" s="6" t="s">
        <v>242</v>
      </c>
      <c r="AI221" s="6">
        <v>0</v>
      </c>
      <c r="AJ221" s="6" t="s">
        <v>417</v>
      </c>
      <c r="AK221" s="6" t="s">
        <v>418</v>
      </c>
      <c r="AL221" s="6" t="s">
        <v>419</v>
      </c>
      <c r="AM221" s="6">
        <v>1</v>
      </c>
      <c r="AN221" s="6">
        <v>0</v>
      </c>
      <c r="AO221" s="6">
        <v>1</v>
      </c>
      <c r="AP221" s="6">
        <v>1</v>
      </c>
      <c r="AQ221" s="6" t="s">
        <v>745</v>
      </c>
      <c r="AR221" s="6" t="s">
        <v>1055</v>
      </c>
      <c r="AS221" s="6" t="s">
        <v>22</v>
      </c>
      <c r="AT221" s="6">
        <v>1</v>
      </c>
      <c r="AU221" s="6">
        <v>1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1</v>
      </c>
      <c r="BE221" s="6">
        <v>1</v>
      </c>
      <c r="BF221" s="6">
        <v>1</v>
      </c>
      <c r="BG221" s="6">
        <v>1</v>
      </c>
      <c r="BH221" s="6">
        <v>1</v>
      </c>
      <c r="BI221" s="6">
        <v>1</v>
      </c>
      <c r="BJ221" s="6" t="s">
        <v>3681</v>
      </c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1</v>
      </c>
      <c r="BU221" s="6">
        <v>0</v>
      </c>
      <c r="BV221" s="6" t="s">
        <v>2126</v>
      </c>
      <c r="BW221" s="6" t="s">
        <v>217</v>
      </c>
      <c r="BX221" s="6">
        <v>0</v>
      </c>
      <c r="BY221" s="6">
        <v>0</v>
      </c>
      <c r="BZ221" s="6">
        <v>0</v>
      </c>
      <c r="CA221" s="6">
        <v>0</v>
      </c>
      <c r="CB221" s="6">
        <v>1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>
        <v>0</v>
      </c>
      <c r="CN221" s="6">
        <v>0</v>
      </c>
      <c r="CO221" s="6">
        <v>0</v>
      </c>
      <c r="CP221" s="6">
        <v>1</v>
      </c>
      <c r="CQ221" s="6">
        <v>0</v>
      </c>
      <c r="CR221" s="6">
        <v>0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0</v>
      </c>
      <c r="CY221" s="6">
        <v>0</v>
      </c>
      <c r="CZ221" s="6">
        <v>0</v>
      </c>
      <c r="DA221" s="6" t="s">
        <v>22</v>
      </c>
      <c r="DB221" s="6" t="s">
        <v>218</v>
      </c>
      <c r="DC221" s="6">
        <v>42</v>
      </c>
      <c r="DD221" s="6">
        <v>42</v>
      </c>
      <c r="DE221" s="6" t="s">
        <v>220</v>
      </c>
      <c r="DF221" s="6" t="s">
        <v>1176</v>
      </c>
      <c r="DG221" s="6" t="s">
        <v>222</v>
      </c>
      <c r="DH221" s="6" t="s">
        <v>22</v>
      </c>
      <c r="DI221" s="6">
        <v>8</v>
      </c>
      <c r="DJ221" s="6" t="s">
        <v>708</v>
      </c>
      <c r="DK221" s="6">
        <v>40</v>
      </c>
      <c r="DL221" s="6">
        <v>1</v>
      </c>
      <c r="DM221" s="6">
        <v>1</v>
      </c>
      <c r="DN221" s="6">
        <v>1</v>
      </c>
      <c r="DO221" s="6">
        <v>1</v>
      </c>
      <c r="DP221" s="6">
        <v>1</v>
      </c>
      <c r="DQ221" s="6">
        <v>1</v>
      </c>
      <c r="DR221" s="6">
        <v>1</v>
      </c>
      <c r="DS221" s="6">
        <v>1</v>
      </c>
      <c r="DT221" s="6">
        <v>1</v>
      </c>
      <c r="DU221" s="6">
        <v>1</v>
      </c>
      <c r="DV221" s="6">
        <v>1</v>
      </c>
      <c r="DW221" s="6">
        <v>1</v>
      </c>
      <c r="DX221" s="6">
        <v>1</v>
      </c>
      <c r="DY221" s="6">
        <v>0</v>
      </c>
      <c r="DZ221" s="6">
        <v>0</v>
      </c>
      <c r="EA221" s="6">
        <v>0</v>
      </c>
      <c r="EB221" s="6">
        <v>1</v>
      </c>
      <c r="EC221" s="6">
        <v>1</v>
      </c>
      <c r="ED221" s="6">
        <v>0</v>
      </c>
      <c r="EE221" s="6">
        <v>0</v>
      </c>
      <c r="EF221" s="6">
        <v>1</v>
      </c>
      <c r="EG221" s="6">
        <v>0</v>
      </c>
      <c r="EH221" s="6">
        <v>0</v>
      </c>
      <c r="EI221" s="6">
        <v>0</v>
      </c>
      <c r="EJ221" s="6" t="s">
        <v>223</v>
      </c>
      <c r="EK221" s="6" t="s">
        <v>222</v>
      </c>
      <c r="EL221" s="6">
        <v>0</v>
      </c>
      <c r="EM221" s="6">
        <v>1</v>
      </c>
      <c r="EN221" s="6">
        <v>1</v>
      </c>
      <c r="EO221" s="6">
        <v>0</v>
      </c>
      <c r="EP221" s="6">
        <v>0</v>
      </c>
      <c r="EQ221" s="6">
        <v>30</v>
      </c>
      <c r="ER221" s="6">
        <v>40</v>
      </c>
      <c r="ES221" s="6">
        <v>30</v>
      </c>
      <c r="ET221" s="6">
        <v>2</v>
      </c>
      <c r="EU221" s="6" t="s">
        <v>22</v>
      </c>
      <c r="EV221" s="6" t="s">
        <v>1238</v>
      </c>
      <c r="EW221" s="6" t="s">
        <v>1239</v>
      </c>
      <c r="EX221" s="6">
        <v>1</v>
      </c>
      <c r="EY221" s="6">
        <v>1</v>
      </c>
      <c r="EZ221" s="6" t="s">
        <v>22</v>
      </c>
      <c r="FA221" s="6" t="s">
        <v>22</v>
      </c>
      <c r="FB221" s="6" t="s">
        <v>22</v>
      </c>
      <c r="FC221" s="6" t="s">
        <v>22</v>
      </c>
      <c r="FD221" s="6" t="s">
        <v>223</v>
      </c>
      <c r="FE221" s="6" t="s">
        <v>246</v>
      </c>
      <c r="FF221" s="6">
        <v>150</v>
      </c>
      <c r="FG221" s="6">
        <v>6.3</v>
      </c>
      <c r="FH221" s="6" t="s">
        <v>256</v>
      </c>
      <c r="FI221" s="6" t="s">
        <v>22</v>
      </c>
      <c r="FJ221" s="6" t="s">
        <v>214</v>
      </c>
      <c r="FK221" s="6">
        <v>1</v>
      </c>
      <c r="FL221" s="6">
        <v>1</v>
      </c>
      <c r="FM221" s="6">
        <v>0</v>
      </c>
      <c r="FN221" s="6">
        <v>0</v>
      </c>
      <c r="FO221" s="6">
        <v>0</v>
      </c>
      <c r="FP221" s="6">
        <v>1</v>
      </c>
      <c r="FQ221" s="6" t="s">
        <v>223</v>
      </c>
      <c r="FR221" s="6">
        <v>3</v>
      </c>
      <c r="FS221" s="6">
        <v>5</v>
      </c>
      <c r="FT221" s="6">
        <v>0</v>
      </c>
      <c r="FU221" s="6">
        <v>0</v>
      </c>
      <c r="FV221" s="6" t="s">
        <v>223</v>
      </c>
      <c r="FW221" s="6" t="s">
        <v>223</v>
      </c>
      <c r="FX221" s="6" t="s">
        <v>258</v>
      </c>
      <c r="FY221" s="6" t="s">
        <v>258</v>
      </c>
      <c r="FZ221" s="6" t="s">
        <v>258</v>
      </c>
      <c r="GA221" s="6" t="s">
        <v>258</v>
      </c>
      <c r="GB221" s="6" t="s">
        <v>258</v>
      </c>
      <c r="GC221" s="6" t="s">
        <v>258</v>
      </c>
      <c r="GD221" s="6" t="s">
        <v>373</v>
      </c>
      <c r="GE221" s="6" t="s">
        <v>22</v>
      </c>
      <c r="GF221" s="6" t="s">
        <v>22</v>
      </c>
      <c r="GG221" s="6" t="s">
        <v>260</v>
      </c>
      <c r="GH221" s="6" t="s">
        <v>235</v>
      </c>
      <c r="GI221" s="6" t="s">
        <v>3827</v>
      </c>
      <c r="GJ221" s="6" t="s">
        <v>3828</v>
      </c>
      <c r="GK221" s="6" t="s">
        <v>1240</v>
      </c>
      <c r="GL221" s="6" t="s">
        <v>1241</v>
      </c>
      <c r="GM221" s="6" t="s">
        <v>223</v>
      </c>
      <c r="GN221" s="6" t="s">
        <v>719</v>
      </c>
      <c r="GO221" s="6" t="s">
        <v>22</v>
      </c>
      <c r="GP221" s="6" t="s">
        <v>228</v>
      </c>
      <c r="GQ221" s="6">
        <v>1</v>
      </c>
      <c r="GR221" s="6">
        <v>0</v>
      </c>
      <c r="GS221" s="6">
        <v>1</v>
      </c>
      <c r="GT221" s="6">
        <v>0</v>
      </c>
      <c r="GU221" s="6">
        <v>0</v>
      </c>
      <c r="GV221" s="6">
        <v>0</v>
      </c>
      <c r="GW221" s="6">
        <v>0</v>
      </c>
      <c r="GX221" s="103" t="s">
        <v>270</v>
      </c>
    </row>
    <row r="222" spans="1:206">
      <c r="A222" s="102" t="s">
        <v>207</v>
      </c>
      <c r="B222" s="6">
        <v>221</v>
      </c>
      <c r="C222" s="6" t="s">
        <v>1762</v>
      </c>
      <c r="D222" s="6" t="s">
        <v>3564</v>
      </c>
      <c r="E222" s="100">
        <v>44667</v>
      </c>
      <c r="F222" s="6" t="s">
        <v>3893</v>
      </c>
      <c r="G222" s="6">
        <v>1</v>
      </c>
      <c r="H222" s="6">
        <v>20</v>
      </c>
      <c r="I222" s="6">
        <v>1</v>
      </c>
      <c r="J222" s="6" t="s">
        <v>294</v>
      </c>
      <c r="K222" s="6" t="s">
        <v>264</v>
      </c>
      <c r="L222" s="6" t="s">
        <v>396</v>
      </c>
      <c r="M222" s="6" t="s">
        <v>1023</v>
      </c>
      <c r="N222" s="6" t="s">
        <v>1763</v>
      </c>
      <c r="O222" s="7">
        <v>42</v>
      </c>
      <c r="P222" s="6">
        <v>50.18</v>
      </c>
      <c r="Q222" s="6">
        <f t="shared" si="6"/>
        <v>42.836333333333336</v>
      </c>
      <c r="R222" s="6" t="s">
        <v>22</v>
      </c>
      <c r="S222" s="6" t="s">
        <v>1764</v>
      </c>
      <c r="T222" s="6">
        <v>9</v>
      </c>
      <c r="U222" s="6">
        <v>28.47</v>
      </c>
      <c r="V222" s="6">
        <f t="shared" si="8"/>
        <v>9.4745000000000008</v>
      </c>
      <c r="W222" s="6" t="s">
        <v>39</v>
      </c>
      <c r="X222" s="6" t="s">
        <v>22</v>
      </c>
      <c r="Y222" s="6">
        <v>1</v>
      </c>
      <c r="Z222" s="101">
        <v>0.375</v>
      </c>
      <c r="AA222" s="101">
        <v>0.4465277777777778</v>
      </c>
      <c r="AB222" s="101">
        <v>0.54166666666666663</v>
      </c>
      <c r="AC222" s="101">
        <f>(Tableau2[[#This Row],[heure_enq]]-Tableau2[[#This Row],[h_debut]])</f>
        <v>7.1527777777777801E-2</v>
      </c>
      <c r="AD222" s="101">
        <f>Tableau2[[#This Row],[h_fin]]-Tableau2[[#This Row],[h_debut]]</f>
        <v>0.16666666666666663</v>
      </c>
      <c r="AE222" s="101">
        <v>0.29166666666666669</v>
      </c>
      <c r="AF222" s="101">
        <v>0.5</v>
      </c>
      <c r="AG222" s="6" t="s">
        <v>22</v>
      </c>
      <c r="AH222" s="6" t="s">
        <v>213</v>
      </c>
      <c r="AI222" s="6">
        <v>0</v>
      </c>
      <c r="AJ222" s="6" t="s">
        <v>288</v>
      </c>
      <c r="AK222" s="6" t="s">
        <v>289</v>
      </c>
      <c r="AL222" s="6" t="s">
        <v>1761</v>
      </c>
      <c r="AM222" s="6">
        <v>1</v>
      </c>
      <c r="AN222" s="6">
        <v>0</v>
      </c>
      <c r="AO222" s="6">
        <v>0</v>
      </c>
      <c r="AP222" s="6">
        <v>0</v>
      </c>
      <c r="AQ222" s="6" t="s">
        <v>235</v>
      </c>
      <c r="AR222" s="6" t="s">
        <v>22</v>
      </c>
      <c r="AS222" s="6" t="s">
        <v>22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1</v>
      </c>
      <c r="AZ222" s="6">
        <v>1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 t="s">
        <v>22</v>
      </c>
      <c r="BK222" s="6">
        <v>0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1</v>
      </c>
      <c r="BU222" s="6">
        <v>0</v>
      </c>
      <c r="BV222" s="6" t="s">
        <v>2126</v>
      </c>
      <c r="BW222" s="6" t="s">
        <v>217</v>
      </c>
      <c r="BX222" s="6">
        <v>0</v>
      </c>
      <c r="BY222" s="6">
        <v>0</v>
      </c>
      <c r="BZ222" s="6">
        <v>0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1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1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 t="s">
        <v>22</v>
      </c>
      <c r="DB222" s="6" t="s">
        <v>218</v>
      </c>
      <c r="DC222" s="6">
        <v>37</v>
      </c>
      <c r="DD222" s="6">
        <v>37</v>
      </c>
      <c r="DE222" s="6" t="s">
        <v>220</v>
      </c>
      <c r="DF222" s="6" t="s">
        <v>1119</v>
      </c>
      <c r="DG222" s="6" t="s">
        <v>222</v>
      </c>
      <c r="DH222" s="6" t="s">
        <v>22</v>
      </c>
      <c r="DI222" s="6">
        <v>10</v>
      </c>
      <c r="DJ222" s="6" t="s">
        <v>22</v>
      </c>
      <c r="DK222" s="6">
        <v>1</v>
      </c>
      <c r="DL222" s="6">
        <v>0</v>
      </c>
      <c r="DM222" s="6">
        <v>0</v>
      </c>
      <c r="DN222" s="6">
        <v>0</v>
      </c>
      <c r="DO222" s="6">
        <v>0</v>
      </c>
      <c r="DP222" s="6">
        <v>1</v>
      </c>
      <c r="DQ222" s="6">
        <v>1</v>
      </c>
      <c r="DR222" s="6">
        <v>1</v>
      </c>
      <c r="DS222" s="6">
        <v>1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1</v>
      </c>
      <c r="DZ222" s="6">
        <v>1</v>
      </c>
      <c r="EA222" s="6">
        <v>0</v>
      </c>
      <c r="EB222" s="6">
        <v>1</v>
      </c>
      <c r="EC222" s="6">
        <v>1</v>
      </c>
      <c r="ED222" s="6">
        <v>0</v>
      </c>
      <c r="EE222" s="6">
        <v>0</v>
      </c>
      <c r="EF222" s="6">
        <v>0</v>
      </c>
      <c r="EG222" s="6">
        <v>1</v>
      </c>
      <c r="EH222" s="6">
        <v>0</v>
      </c>
      <c r="EI222" s="6">
        <v>0</v>
      </c>
      <c r="EJ222" s="6" t="s">
        <v>223</v>
      </c>
      <c r="EK222" s="6" t="s">
        <v>222</v>
      </c>
      <c r="EL222" s="6" t="s">
        <v>22</v>
      </c>
      <c r="EM222" s="6" t="s">
        <v>22</v>
      </c>
      <c r="EN222" s="6" t="s">
        <v>22</v>
      </c>
      <c r="EO222" s="6" t="s">
        <v>22</v>
      </c>
      <c r="EP222" s="6" t="s">
        <v>22</v>
      </c>
      <c r="EQ222" s="6" t="s">
        <v>22</v>
      </c>
      <c r="ER222" s="6" t="s">
        <v>22</v>
      </c>
      <c r="ES222" s="6" t="s">
        <v>22</v>
      </c>
      <c r="ET222" s="6" t="s">
        <v>22</v>
      </c>
      <c r="EU222" s="6" t="s">
        <v>22</v>
      </c>
      <c r="EV222" s="6" t="s">
        <v>22</v>
      </c>
      <c r="EW222" s="6" t="s">
        <v>22</v>
      </c>
      <c r="EX222" s="6" t="s">
        <v>22</v>
      </c>
      <c r="EY222" s="6" t="s">
        <v>22</v>
      </c>
      <c r="EZ222" s="6" t="s">
        <v>22</v>
      </c>
      <c r="FA222" s="6" t="s">
        <v>22</v>
      </c>
      <c r="FB222" s="6" t="s">
        <v>22</v>
      </c>
      <c r="FC222" s="6" t="s">
        <v>22</v>
      </c>
      <c r="FD222" s="6" t="s">
        <v>222</v>
      </c>
      <c r="FE222" s="6" t="s">
        <v>22</v>
      </c>
      <c r="FF222" s="6" t="s">
        <v>22</v>
      </c>
      <c r="FG222" s="6" t="s">
        <v>22</v>
      </c>
      <c r="FH222" s="6" t="s">
        <v>22</v>
      </c>
      <c r="FI222" s="6" t="s">
        <v>22</v>
      </c>
      <c r="FJ222" s="6" t="s">
        <v>22</v>
      </c>
      <c r="FK222" s="6">
        <v>0</v>
      </c>
      <c r="FL222" s="6">
        <v>0</v>
      </c>
      <c r="FM222" s="6">
        <v>0</v>
      </c>
      <c r="FN222" s="6">
        <v>0</v>
      </c>
      <c r="FO222" s="6">
        <v>0</v>
      </c>
      <c r="FP222" s="6">
        <v>0</v>
      </c>
      <c r="FQ222" s="6" t="s">
        <v>22</v>
      </c>
      <c r="FR222" s="6">
        <v>1</v>
      </c>
      <c r="FS222" s="6">
        <v>0</v>
      </c>
      <c r="FT222" s="6">
        <v>0</v>
      </c>
      <c r="FU222" s="6">
        <v>0</v>
      </c>
      <c r="FV222" s="6" t="s">
        <v>222</v>
      </c>
      <c r="FW222" s="6" t="s">
        <v>222</v>
      </c>
      <c r="FX222" s="6" t="s">
        <v>269</v>
      </c>
      <c r="FY222" s="6" t="s">
        <v>22</v>
      </c>
      <c r="FZ222" s="6" t="s">
        <v>22</v>
      </c>
      <c r="GA222" s="6" t="s">
        <v>22</v>
      </c>
      <c r="GB222" s="6" t="s">
        <v>22</v>
      </c>
      <c r="GC222" s="6" t="s">
        <v>269</v>
      </c>
      <c r="GD222" s="6" t="s">
        <v>227</v>
      </c>
      <c r="GE222" s="6" t="s">
        <v>22</v>
      </c>
      <c r="GF222" s="6" t="s">
        <v>22</v>
      </c>
      <c r="GG222" s="6" t="s">
        <v>387</v>
      </c>
      <c r="GH222" s="6" t="s">
        <v>22</v>
      </c>
      <c r="GI222" s="6" t="s">
        <v>22</v>
      </c>
      <c r="GJ222" s="6" t="s">
        <v>22</v>
      </c>
      <c r="GK222" s="6" t="s">
        <v>22</v>
      </c>
      <c r="GL222" s="6" t="s">
        <v>22</v>
      </c>
      <c r="GM222" s="6" t="s">
        <v>222</v>
      </c>
      <c r="GN222" s="6" t="s">
        <v>22</v>
      </c>
      <c r="GO222" s="6" t="s">
        <v>22</v>
      </c>
      <c r="GP222" s="6" t="s">
        <v>227</v>
      </c>
      <c r="GQ222" s="6">
        <v>1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6">
        <v>0</v>
      </c>
      <c r="GX222" s="103" t="s">
        <v>777</v>
      </c>
    </row>
    <row r="223" spans="1:206">
      <c r="A223" s="102" t="s">
        <v>207</v>
      </c>
      <c r="B223" s="6">
        <v>222</v>
      </c>
      <c r="C223" s="6" t="s">
        <v>1762</v>
      </c>
      <c r="D223" s="6" t="s">
        <v>3589</v>
      </c>
      <c r="E223" s="100">
        <v>44667</v>
      </c>
      <c r="F223" s="6" t="s">
        <v>3893</v>
      </c>
      <c r="G223" s="6">
        <v>1</v>
      </c>
      <c r="H223" s="6">
        <v>20</v>
      </c>
      <c r="I223" s="6">
        <v>1</v>
      </c>
      <c r="J223" s="6" t="s">
        <v>294</v>
      </c>
      <c r="K223" s="6" t="s">
        <v>264</v>
      </c>
      <c r="L223" s="6" t="s">
        <v>396</v>
      </c>
      <c r="M223" s="6" t="s">
        <v>1023</v>
      </c>
      <c r="N223" s="6" t="s">
        <v>1765</v>
      </c>
      <c r="O223" s="7">
        <v>42</v>
      </c>
      <c r="P223" s="6">
        <v>56.01</v>
      </c>
      <c r="Q223" s="6">
        <f t="shared" si="6"/>
        <v>42.933500000000002</v>
      </c>
      <c r="R223" s="6" t="s">
        <v>22</v>
      </c>
      <c r="S223" s="6" t="s">
        <v>1766</v>
      </c>
      <c r="T223" s="6">
        <v>9</v>
      </c>
      <c r="U223" s="6">
        <v>27.53</v>
      </c>
      <c r="V223" s="6">
        <f t="shared" si="8"/>
        <v>9.4588333333333328</v>
      </c>
      <c r="W223" s="6" t="s">
        <v>39</v>
      </c>
      <c r="X223" s="6" t="s">
        <v>22</v>
      </c>
      <c r="Y223" s="6">
        <v>3</v>
      </c>
      <c r="Z223" s="101">
        <v>0.29166666666666669</v>
      </c>
      <c r="AA223" s="101">
        <v>0.49861111111111112</v>
      </c>
      <c r="AB223" s="101">
        <v>0.5</v>
      </c>
      <c r="AC223" s="101">
        <f>(Tableau2[[#This Row],[heure_enq]]-Tableau2[[#This Row],[h_debut]])</f>
        <v>0.20694444444444443</v>
      </c>
      <c r="AD223" s="101">
        <f>Tableau2[[#This Row],[h_fin]]-Tableau2[[#This Row],[h_debut]]</f>
        <v>0.20833333333333331</v>
      </c>
      <c r="AE223" s="101">
        <v>0.29166666666666669</v>
      </c>
      <c r="AF223" s="101">
        <v>0.5</v>
      </c>
      <c r="AG223" s="6" t="s">
        <v>22</v>
      </c>
      <c r="AH223" s="6" t="s">
        <v>213</v>
      </c>
      <c r="AI223" s="6">
        <v>0</v>
      </c>
      <c r="AJ223" s="6" t="s">
        <v>328</v>
      </c>
      <c r="AK223" s="6" t="s">
        <v>329</v>
      </c>
      <c r="AL223" s="6" t="s">
        <v>1761</v>
      </c>
      <c r="AM223" s="6">
        <v>1</v>
      </c>
      <c r="AN223" s="6">
        <v>0</v>
      </c>
      <c r="AO223" s="6">
        <v>0</v>
      </c>
      <c r="AP223" s="6">
        <v>0</v>
      </c>
      <c r="AQ223" s="6" t="s">
        <v>22</v>
      </c>
      <c r="AR223" s="6" t="s">
        <v>22</v>
      </c>
      <c r="AS223" s="6" t="s">
        <v>22</v>
      </c>
      <c r="AT223" s="6">
        <v>0</v>
      </c>
      <c r="AU223" s="6">
        <v>0</v>
      </c>
      <c r="AV223" s="6">
        <v>0</v>
      </c>
      <c r="AW223" s="6">
        <v>0</v>
      </c>
      <c r="AX223" s="6">
        <v>1</v>
      </c>
      <c r="AY223" s="6">
        <v>1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 t="s">
        <v>22</v>
      </c>
      <c r="BK223" s="6">
        <v>0</v>
      </c>
      <c r="BL223" s="6">
        <v>1</v>
      </c>
      <c r="BM223" s="6">
        <v>0</v>
      </c>
      <c r="BN223" s="6">
        <v>0</v>
      </c>
      <c r="BO223" s="6" t="s">
        <v>3613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 t="s">
        <v>392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1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 t="s">
        <v>22</v>
      </c>
      <c r="DB223" s="6" t="s">
        <v>218</v>
      </c>
      <c r="DC223" s="6">
        <v>42</v>
      </c>
      <c r="DD223" s="6">
        <v>42</v>
      </c>
      <c r="DE223" s="6" t="s">
        <v>220</v>
      </c>
      <c r="DF223" s="6" t="s">
        <v>912</v>
      </c>
      <c r="DG223" s="6" t="s">
        <v>222</v>
      </c>
      <c r="DH223" s="6" t="s">
        <v>22</v>
      </c>
      <c r="DI223" s="6">
        <v>25</v>
      </c>
      <c r="DJ223" s="6" t="s">
        <v>22</v>
      </c>
      <c r="DK223" s="6">
        <v>1</v>
      </c>
      <c r="DL223" s="6">
        <v>1</v>
      </c>
      <c r="DM223" s="6">
        <v>1</v>
      </c>
      <c r="DN223" s="6">
        <v>1</v>
      </c>
      <c r="DO223" s="6">
        <v>1</v>
      </c>
      <c r="DP223" s="6">
        <v>1</v>
      </c>
      <c r="DQ223" s="6">
        <v>1</v>
      </c>
      <c r="DR223" s="6">
        <v>1</v>
      </c>
      <c r="DS223" s="6">
        <v>1</v>
      </c>
      <c r="DT223" s="6">
        <v>1</v>
      </c>
      <c r="DU223" s="6">
        <v>1</v>
      </c>
      <c r="DV223" s="6">
        <v>1</v>
      </c>
      <c r="DW223" s="6">
        <v>1</v>
      </c>
      <c r="DX223" s="6">
        <v>1</v>
      </c>
      <c r="DY223" s="6">
        <v>0</v>
      </c>
      <c r="DZ223" s="6">
        <v>0</v>
      </c>
      <c r="EA223" s="6">
        <v>0</v>
      </c>
      <c r="EB223" s="6">
        <v>1</v>
      </c>
      <c r="EC223" s="6">
        <v>1</v>
      </c>
      <c r="ED223" s="6">
        <v>0</v>
      </c>
      <c r="EE223" s="6">
        <v>1</v>
      </c>
      <c r="EF223" s="6">
        <v>0</v>
      </c>
      <c r="EG223" s="6">
        <v>1</v>
      </c>
      <c r="EH223" s="6">
        <v>0</v>
      </c>
      <c r="EI223" s="6">
        <v>0</v>
      </c>
      <c r="EJ223" s="6" t="s">
        <v>222</v>
      </c>
      <c r="EK223" s="6" t="s">
        <v>222</v>
      </c>
      <c r="EL223" s="6" t="s">
        <v>22</v>
      </c>
      <c r="EM223" s="6" t="s">
        <v>22</v>
      </c>
      <c r="EN223" s="6" t="s">
        <v>22</v>
      </c>
      <c r="EO223" s="6" t="s">
        <v>22</v>
      </c>
      <c r="EP223" s="6" t="s">
        <v>22</v>
      </c>
      <c r="EQ223" s="6" t="s">
        <v>22</v>
      </c>
      <c r="ER223" s="6" t="s">
        <v>22</v>
      </c>
      <c r="ES223" s="6" t="s">
        <v>22</v>
      </c>
      <c r="ET223" s="6" t="s">
        <v>22</v>
      </c>
      <c r="EU223" s="6" t="s">
        <v>22</v>
      </c>
      <c r="EV223" s="6" t="s">
        <v>22</v>
      </c>
      <c r="EW223" s="6" t="s">
        <v>22</v>
      </c>
      <c r="EX223" s="6" t="s">
        <v>22</v>
      </c>
      <c r="EY223" s="6" t="s">
        <v>22</v>
      </c>
      <c r="EZ223" s="6" t="s">
        <v>22</v>
      </c>
      <c r="FA223" s="6" t="s">
        <v>22</v>
      </c>
      <c r="FB223" s="6" t="s">
        <v>22</v>
      </c>
      <c r="FC223" s="6" t="s">
        <v>22</v>
      </c>
      <c r="FD223" s="6" t="s">
        <v>222</v>
      </c>
      <c r="FE223" s="6" t="s">
        <v>22</v>
      </c>
      <c r="FF223" s="6" t="s">
        <v>22</v>
      </c>
      <c r="FG223" s="6" t="s">
        <v>22</v>
      </c>
      <c r="FH223" s="6" t="s">
        <v>22</v>
      </c>
      <c r="FI223" s="6" t="s">
        <v>22</v>
      </c>
      <c r="FJ223" s="6" t="s">
        <v>22</v>
      </c>
      <c r="FK223" s="6">
        <v>0</v>
      </c>
      <c r="FL223" s="6">
        <v>0</v>
      </c>
      <c r="FM223" s="6">
        <v>0</v>
      </c>
      <c r="FN223" s="6">
        <v>0</v>
      </c>
      <c r="FO223" s="6">
        <v>0</v>
      </c>
      <c r="FP223" s="6">
        <v>0</v>
      </c>
      <c r="FQ223" s="6" t="s">
        <v>22</v>
      </c>
      <c r="FR223" s="6">
        <v>2</v>
      </c>
      <c r="FS223" s="6">
        <v>0</v>
      </c>
      <c r="FT223" s="6">
        <v>0</v>
      </c>
      <c r="FU223" s="6">
        <v>0</v>
      </c>
      <c r="FV223" s="6" t="s">
        <v>222</v>
      </c>
      <c r="FW223" s="6" t="s">
        <v>222</v>
      </c>
      <c r="FX223" s="6" t="s">
        <v>258</v>
      </c>
      <c r="FY223" s="6" t="s">
        <v>22</v>
      </c>
      <c r="FZ223" s="6" t="s">
        <v>22</v>
      </c>
      <c r="GA223" s="6" t="s">
        <v>22</v>
      </c>
      <c r="GB223" s="6" t="s">
        <v>22</v>
      </c>
      <c r="GC223" s="6" t="s">
        <v>258</v>
      </c>
      <c r="GD223" s="6" t="s">
        <v>227</v>
      </c>
      <c r="GE223" s="6" t="s">
        <v>22</v>
      </c>
      <c r="GF223" s="6" t="s">
        <v>22</v>
      </c>
      <c r="GG223" s="6" t="s">
        <v>227</v>
      </c>
      <c r="GH223" s="6" t="s">
        <v>22</v>
      </c>
      <c r="GI223" s="6" t="s">
        <v>22</v>
      </c>
      <c r="GJ223" s="6" t="s">
        <v>22</v>
      </c>
      <c r="GK223" s="6" t="s">
        <v>22</v>
      </c>
      <c r="GL223" s="6" t="s">
        <v>22</v>
      </c>
      <c r="GM223" s="6" t="s">
        <v>222</v>
      </c>
      <c r="GN223" s="6" t="s">
        <v>22</v>
      </c>
      <c r="GO223" s="6" t="s">
        <v>22</v>
      </c>
      <c r="GP223" s="6" t="s">
        <v>227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6">
        <v>0</v>
      </c>
      <c r="GX223" s="103" t="s">
        <v>777</v>
      </c>
    </row>
    <row r="224" spans="1:206">
      <c r="A224" s="102" t="s">
        <v>207</v>
      </c>
      <c r="B224" s="6">
        <v>223</v>
      </c>
      <c r="C224" s="6" t="s">
        <v>1242</v>
      </c>
      <c r="D224" s="6" t="s">
        <v>3565</v>
      </c>
      <c r="E224" s="100">
        <v>44705</v>
      </c>
      <c r="F224" s="6" t="s">
        <v>3893</v>
      </c>
      <c r="G224" s="6">
        <v>1</v>
      </c>
      <c r="H224" s="6">
        <v>20</v>
      </c>
      <c r="I224" s="6">
        <v>0</v>
      </c>
      <c r="J224" s="6" t="s">
        <v>22</v>
      </c>
      <c r="K224" s="6" t="s">
        <v>22</v>
      </c>
      <c r="L224" s="6" t="s">
        <v>396</v>
      </c>
      <c r="M224" s="6" t="s">
        <v>1041</v>
      </c>
      <c r="N224" s="6" t="s">
        <v>1243</v>
      </c>
      <c r="O224" s="7">
        <v>42</v>
      </c>
      <c r="P224" s="6">
        <v>45.88</v>
      </c>
      <c r="Q224" s="6">
        <f t="shared" si="6"/>
        <v>42.764666666666663</v>
      </c>
      <c r="R224" s="6" t="s">
        <v>22</v>
      </c>
      <c r="S224" s="6" t="s">
        <v>1244</v>
      </c>
      <c r="T224" s="6">
        <v>9</v>
      </c>
      <c r="U224" s="6">
        <v>12.16</v>
      </c>
      <c r="V224" s="6">
        <f t="shared" si="8"/>
        <v>9.2026666666666674</v>
      </c>
      <c r="W224" s="6" t="s">
        <v>41</v>
      </c>
      <c r="X224" s="6">
        <v>60</v>
      </c>
      <c r="Y224" s="6">
        <v>1</v>
      </c>
      <c r="Z224" s="101">
        <v>0.16666666666666666</v>
      </c>
      <c r="AA224" s="101">
        <v>0.375</v>
      </c>
      <c r="AB224" s="101">
        <v>0.33333333333333331</v>
      </c>
      <c r="AC224" s="101">
        <f>(Tableau2[[#This Row],[heure_enq]]-Tableau2[[#This Row],[h_debut]])</f>
        <v>0.20833333333333334</v>
      </c>
      <c r="AD224" s="101">
        <f>Tableau2[[#This Row],[h_fin]]-Tableau2[[#This Row],[h_debut]]</f>
        <v>0.16666666666666666</v>
      </c>
      <c r="AE224" s="101">
        <v>0.375</v>
      </c>
      <c r="AF224" s="101">
        <v>0.58333333333333337</v>
      </c>
      <c r="AG224" s="6" t="s">
        <v>22</v>
      </c>
      <c r="AH224" s="6" t="s">
        <v>234</v>
      </c>
      <c r="AI224" s="6">
        <v>0</v>
      </c>
      <c r="AJ224" s="6" t="s">
        <v>390</v>
      </c>
      <c r="AK224" s="6" t="s">
        <v>391</v>
      </c>
      <c r="AL224" s="6" t="s">
        <v>419</v>
      </c>
      <c r="AM224" s="6">
        <v>1</v>
      </c>
      <c r="AN224" s="6">
        <v>0</v>
      </c>
      <c r="AO224" s="6">
        <v>1</v>
      </c>
      <c r="AP224" s="6">
        <v>0</v>
      </c>
      <c r="AQ224" s="6" t="s">
        <v>745</v>
      </c>
      <c r="AR224" s="6" t="s">
        <v>1055</v>
      </c>
      <c r="AS224" s="6" t="s">
        <v>1060</v>
      </c>
      <c r="AT224" s="6">
        <v>1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1</v>
      </c>
      <c r="BG224" s="6">
        <v>0</v>
      </c>
      <c r="BH224" s="6">
        <v>0</v>
      </c>
      <c r="BI224" s="6">
        <v>1</v>
      </c>
      <c r="BJ224" s="6" t="s">
        <v>1245</v>
      </c>
      <c r="BK224" s="6">
        <v>0</v>
      </c>
      <c r="BL224" s="6">
        <v>0</v>
      </c>
      <c r="BM224" s="6">
        <v>1</v>
      </c>
      <c r="BN224" s="6">
        <v>0</v>
      </c>
      <c r="BO224" s="6" t="s">
        <v>3604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 t="s">
        <v>692</v>
      </c>
      <c r="BX224" s="6">
        <v>0</v>
      </c>
      <c r="BY224" s="6">
        <v>0</v>
      </c>
      <c r="BZ224" s="6">
        <v>0</v>
      </c>
      <c r="CA224" s="6">
        <v>1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 t="s">
        <v>745</v>
      </c>
      <c r="DB224" s="6" t="s">
        <v>218</v>
      </c>
      <c r="DC224" s="6" t="s">
        <v>219</v>
      </c>
      <c r="DD224" s="6">
        <v>45</v>
      </c>
      <c r="DE224" s="6" t="s">
        <v>220</v>
      </c>
      <c r="DF224" s="6" t="s">
        <v>1246</v>
      </c>
      <c r="DG224" s="6" t="s">
        <v>222</v>
      </c>
      <c r="DH224" s="6" t="s">
        <v>22</v>
      </c>
      <c r="DI224" s="6">
        <v>8</v>
      </c>
      <c r="DJ224" s="6">
        <v>20</v>
      </c>
      <c r="DK224" s="6">
        <v>15</v>
      </c>
      <c r="DL224" s="6">
        <v>1</v>
      </c>
      <c r="DM224" s="6">
        <v>1</v>
      </c>
      <c r="DN224" s="6">
        <v>1</v>
      </c>
      <c r="DO224" s="6">
        <v>1</v>
      </c>
      <c r="DP224" s="6">
        <v>1</v>
      </c>
      <c r="DQ224" s="6">
        <v>0</v>
      </c>
      <c r="DR224" s="6">
        <v>0</v>
      </c>
      <c r="DS224" s="6">
        <v>0</v>
      </c>
      <c r="DT224" s="6">
        <v>1</v>
      </c>
      <c r="DU224" s="6">
        <v>1</v>
      </c>
      <c r="DV224" s="6">
        <v>1</v>
      </c>
      <c r="DW224" s="6">
        <v>1</v>
      </c>
      <c r="DX224" s="6">
        <v>0</v>
      </c>
      <c r="DY224" s="6">
        <v>1</v>
      </c>
      <c r="DZ224" s="6">
        <v>0</v>
      </c>
      <c r="EA224" s="6">
        <v>1</v>
      </c>
      <c r="EB224" s="6">
        <v>1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 t="s">
        <v>223</v>
      </c>
      <c r="EK224" s="6" t="s">
        <v>222</v>
      </c>
      <c r="EL224" s="6">
        <v>0</v>
      </c>
      <c r="EM224" s="6">
        <v>0</v>
      </c>
      <c r="EN224" s="6">
        <v>0</v>
      </c>
      <c r="EO224" s="6">
        <v>0</v>
      </c>
      <c r="EP224" s="6">
        <v>0</v>
      </c>
      <c r="EQ224" s="6">
        <v>0</v>
      </c>
      <c r="ER224" s="6">
        <v>0</v>
      </c>
      <c r="ES224" s="6">
        <v>0</v>
      </c>
      <c r="ET224" s="6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 t="s">
        <v>223</v>
      </c>
      <c r="FE224" s="6" t="s">
        <v>246</v>
      </c>
      <c r="FF224" s="6">
        <v>115</v>
      </c>
      <c r="FG224" s="6">
        <v>5.5</v>
      </c>
      <c r="FH224" s="6" t="s">
        <v>256</v>
      </c>
      <c r="FI224" s="6" t="s">
        <v>22</v>
      </c>
      <c r="FJ224" s="6" t="s">
        <v>214</v>
      </c>
      <c r="FK224" s="6">
        <v>1</v>
      </c>
      <c r="FL224" s="6">
        <v>1</v>
      </c>
      <c r="FM224" s="6">
        <v>1</v>
      </c>
      <c r="FN224" s="6">
        <v>1</v>
      </c>
      <c r="FO224" s="6">
        <v>0</v>
      </c>
      <c r="FP224" s="6">
        <v>0</v>
      </c>
      <c r="FQ224" s="6" t="s">
        <v>223</v>
      </c>
      <c r="FR224" s="6">
        <v>2</v>
      </c>
      <c r="FS224" s="6">
        <v>2</v>
      </c>
      <c r="FT224" s="6">
        <v>0</v>
      </c>
      <c r="FU224" s="6">
        <v>0</v>
      </c>
      <c r="FV224" s="6" t="s">
        <v>223</v>
      </c>
      <c r="FW224" s="6" t="s">
        <v>223</v>
      </c>
      <c r="FX224" s="6" t="s">
        <v>258</v>
      </c>
      <c r="FY224" s="6" t="s">
        <v>22</v>
      </c>
      <c r="FZ224" s="6" t="s">
        <v>22</v>
      </c>
      <c r="GA224" s="6" t="s">
        <v>22</v>
      </c>
      <c r="GB224" s="6" t="s">
        <v>22</v>
      </c>
      <c r="GC224" s="6" t="s">
        <v>258</v>
      </c>
      <c r="GD224" s="6" t="s">
        <v>3728</v>
      </c>
      <c r="GE224" s="6" t="s">
        <v>22</v>
      </c>
      <c r="GF224" s="6" t="s">
        <v>22</v>
      </c>
      <c r="GG224" s="6" t="s">
        <v>260</v>
      </c>
      <c r="GH224" s="6" t="s">
        <v>1247</v>
      </c>
      <c r="GI224" s="6" t="s">
        <v>1248</v>
      </c>
      <c r="GJ224" s="6" t="s">
        <v>22</v>
      </c>
      <c r="GK224" s="6" t="s">
        <v>1249</v>
      </c>
      <c r="GL224" s="6" t="s">
        <v>22</v>
      </c>
      <c r="GM224" s="6" t="s">
        <v>222</v>
      </c>
      <c r="GN224" s="6" t="s">
        <v>22</v>
      </c>
      <c r="GO224" s="6" t="s">
        <v>22</v>
      </c>
      <c r="GP224" s="6" t="s">
        <v>261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6">
        <v>0</v>
      </c>
      <c r="GX224" s="103" t="s">
        <v>2163</v>
      </c>
    </row>
    <row r="225" spans="1:206">
      <c r="A225" s="102" t="s">
        <v>207</v>
      </c>
      <c r="B225" s="6">
        <v>224</v>
      </c>
      <c r="C225" s="6" t="s">
        <v>1242</v>
      </c>
      <c r="D225" s="6" t="s">
        <v>3590</v>
      </c>
      <c r="E225" s="100">
        <v>44705</v>
      </c>
      <c r="F225" s="6" t="s">
        <v>3893</v>
      </c>
      <c r="G225" s="6">
        <v>1</v>
      </c>
      <c r="H225" s="6">
        <v>20</v>
      </c>
      <c r="I225" s="6">
        <v>1</v>
      </c>
      <c r="J225" s="6" t="s">
        <v>352</v>
      </c>
      <c r="K225" s="6" t="s">
        <v>410</v>
      </c>
      <c r="L225" s="6" t="s">
        <v>1250</v>
      </c>
      <c r="M225" s="6" t="s">
        <v>1041</v>
      </c>
      <c r="N225" s="6" t="s">
        <v>1251</v>
      </c>
      <c r="O225" s="7">
        <v>42</v>
      </c>
      <c r="P225" s="6">
        <v>42.11</v>
      </c>
      <c r="Q225" s="6">
        <f t="shared" si="6"/>
        <v>42.701833333333333</v>
      </c>
      <c r="R225" s="6" t="s">
        <v>22</v>
      </c>
      <c r="S225" s="6" t="s">
        <v>1252</v>
      </c>
      <c r="T225" s="6">
        <v>9</v>
      </c>
      <c r="U225" s="6">
        <v>18.12</v>
      </c>
      <c r="V225" s="6">
        <f t="shared" si="8"/>
        <v>9.3019999999999996</v>
      </c>
      <c r="W225" s="6" t="s">
        <v>41</v>
      </c>
      <c r="X225" s="6">
        <v>15</v>
      </c>
      <c r="Y225" s="6">
        <v>1</v>
      </c>
      <c r="Z225" s="101">
        <v>0.37847222222222227</v>
      </c>
      <c r="AA225" s="101">
        <v>0.38541666666666669</v>
      </c>
      <c r="AB225" s="101">
        <v>0.70833333333333337</v>
      </c>
      <c r="AC225" s="101">
        <f>(Tableau2[[#This Row],[heure_enq]]-Tableau2[[#This Row],[h_debut]])</f>
        <v>6.9444444444444198E-3</v>
      </c>
      <c r="AD225" s="101">
        <f>Tableau2[[#This Row],[h_fin]]-Tableau2[[#This Row],[h_debut]]</f>
        <v>0.3298611111111111</v>
      </c>
      <c r="AE225" s="101">
        <v>0.375</v>
      </c>
      <c r="AF225" s="101">
        <v>0.58333333333333337</v>
      </c>
      <c r="AG225" s="6" t="s">
        <v>22</v>
      </c>
      <c r="AH225" s="6" t="s">
        <v>242</v>
      </c>
      <c r="AI225" s="6">
        <v>0</v>
      </c>
      <c r="AJ225" s="6" t="s">
        <v>2634</v>
      </c>
      <c r="AK225" s="6" t="s">
        <v>215</v>
      </c>
      <c r="AL225" s="6" t="s">
        <v>419</v>
      </c>
      <c r="AM225" s="6">
        <v>1</v>
      </c>
      <c r="AN225" s="6">
        <v>0</v>
      </c>
      <c r="AO225" s="6">
        <v>0</v>
      </c>
      <c r="AP225" s="6">
        <v>0</v>
      </c>
      <c r="AQ225" s="6" t="s">
        <v>756</v>
      </c>
      <c r="AR225" s="6" t="s">
        <v>1082</v>
      </c>
      <c r="AS225" s="6" t="s">
        <v>1034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1</v>
      </c>
      <c r="BG225" s="6">
        <v>1</v>
      </c>
      <c r="BH225" s="6">
        <v>0</v>
      </c>
      <c r="BI225" s="6">
        <v>0</v>
      </c>
      <c r="BJ225" s="6" t="s">
        <v>1253</v>
      </c>
      <c r="BK225" s="6">
        <v>0</v>
      </c>
      <c r="BL225" s="6">
        <v>1</v>
      </c>
      <c r="BM225" s="6">
        <v>0</v>
      </c>
      <c r="BN225" s="6">
        <v>0</v>
      </c>
      <c r="BO225" s="6" t="s">
        <v>3610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 t="s">
        <v>217</v>
      </c>
      <c r="BX225" s="6">
        <v>0</v>
      </c>
      <c r="BY225" s="6">
        <v>0</v>
      </c>
      <c r="BZ225" s="6">
        <v>0</v>
      </c>
      <c r="CA225" s="6">
        <v>1</v>
      </c>
      <c r="CB225" s="6">
        <v>0</v>
      </c>
      <c r="CC225" s="6">
        <v>0</v>
      </c>
      <c r="CD225" s="6">
        <v>1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0</v>
      </c>
      <c r="CN225" s="6">
        <v>0</v>
      </c>
      <c r="CO225" s="6">
        <v>1</v>
      </c>
      <c r="CP225" s="6">
        <v>1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 t="s">
        <v>22</v>
      </c>
      <c r="DB225" s="6" t="s">
        <v>218</v>
      </c>
      <c r="DC225" s="6" t="s">
        <v>219</v>
      </c>
      <c r="DD225" s="6">
        <v>45</v>
      </c>
      <c r="DE225" s="6" t="s">
        <v>1035</v>
      </c>
      <c r="DF225" s="6" t="s">
        <v>22</v>
      </c>
      <c r="DG225" s="6" t="s">
        <v>222</v>
      </c>
      <c r="DH225" s="6" t="s">
        <v>22</v>
      </c>
      <c r="DI225" s="6">
        <v>12</v>
      </c>
      <c r="DJ225" s="6">
        <v>3</v>
      </c>
      <c r="DK225" s="6">
        <v>10</v>
      </c>
      <c r="DL225" s="6">
        <v>0</v>
      </c>
      <c r="DM225" s="6">
        <v>0</v>
      </c>
      <c r="DN225" s="6">
        <v>0</v>
      </c>
      <c r="DO225" s="6">
        <v>0</v>
      </c>
      <c r="DP225" s="6">
        <v>1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1</v>
      </c>
      <c r="DW225" s="6">
        <v>1</v>
      </c>
      <c r="DX225" s="6">
        <v>0</v>
      </c>
      <c r="DY225" s="6">
        <v>0</v>
      </c>
      <c r="DZ225" s="6">
        <v>0</v>
      </c>
      <c r="EA225" s="6">
        <v>1</v>
      </c>
      <c r="EB225" s="6">
        <v>0</v>
      </c>
      <c r="EC225" s="6">
        <v>1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 t="s">
        <v>223</v>
      </c>
      <c r="EK225" s="6" t="s">
        <v>222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0</v>
      </c>
      <c r="ES225" s="6">
        <v>0</v>
      </c>
      <c r="ET225" s="6">
        <v>0</v>
      </c>
      <c r="EU225" s="6">
        <v>0</v>
      </c>
      <c r="EV225" s="6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 t="s">
        <v>223</v>
      </c>
      <c r="FE225" s="6" t="s">
        <v>255</v>
      </c>
      <c r="FF225" s="6">
        <v>90</v>
      </c>
      <c r="FG225" s="6">
        <v>5.6</v>
      </c>
      <c r="FH225" s="6" t="s">
        <v>256</v>
      </c>
      <c r="FI225" s="6" t="s">
        <v>22</v>
      </c>
      <c r="FJ225" s="6" t="s">
        <v>214</v>
      </c>
      <c r="FK225" s="6">
        <v>1</v>
      </c>
      <c r="FL225" s="6">
        <v>1</v>
      </c>
      <c r="FM225" s="6">
        <v>0</v>
      </c>
      <c r="FN225" s="6">
        <v>1</v>
      </c>
      <c r="FO225" s="6">
        <v>0</v>
      </c>
      <c r="FP225" s="6">
        <v>0</v>
      </c>
      <c r="FQ225" s="6" t="s">
        <v>223</v>
      </c>
      <c r="FR225" s="6">
        <v>2</v>
      </c>
      <c r="FS225" s="6">
        <v>0</v>
      </c>
      <c r="FT225" s="6">
        <v>0</v>
      </c>
      <c r="FU225" s="6">
        <v>0</v>
      </c>
      <c r="FV225" s="6" t="s">
        <v>223</v>
      </c>
      <c r="FW225" s="6" t="s">
        <v>223</v>
      </c>
      <c r="FX225" s="6" t="s">
        <v>269</v>
      </c>
      <c r="FY225" s="6" t="s">
        <v>22</v>
      </c>
      <c r="FZ225" s="6" t="s">
        <v>22</v>
      </c>
      <c r="GA225" s="6" t="s">
        <v>22</v>
      </c>
      <c r="GB225" s="6" t="s">
        <v>22</v>
      </c>
      <c r="GC225" s="6" t="s">
        <v>224</v>
      </c>
      <c r="GD225" s="6" t="s">
        <v>842</v>
      </c>
      <c r="GE225" s="6" t="s">
        <v>22</v>
      </c>
      <c r="GF225" s="6" t="s">
        <v>22</v>
      </c>
      <c r="GG225" s="6" t="s">
        <v>260</v>
      </c>
      <c r="GH225" s="6" t="s">
        <v>22</v>
      </c>
      <c r="GI225" s="6" t="s">
        <v>1254</v>
      </c>
      <c r="GJ225" s="6" t="s">
        <v>22</v>
      </c>
      <c r="GK225" s="6" t="s">
        <v>1255</v>
      </c>
      <c r="GL225" s="6" t="s">
        <v>22</v>
      </c>
      <c r="GM225" s="6" t="s">
        <v>222</v>
      </c>
      <c r="GN225" s="6" t="s">
        <v>22</v>
      </c>
      <c r="GO225" s="6" t="s">
        <v>22</v>
      </c>
      <c r="GP225" s="6" t="s">
        <v>228</v>
      </c>
      <c r="GQ225" s="6">
        <v>0</v>
      </c>
      <c r="GR225" s="6">
        <v>0</v>
      </c>
      <c r="GS225" s="6">
        <v>0</v>
      </c>
      <c r="GT225" s="6">
        <v>0</v>
      </c>
      <c r="GU225" s="6">
        <v>0</v>
      </c>
      <c r="GV225" s="6">
        <v>0</v>
      </c>
      <c r="GW225" s="6">
        <v>1</v>
      </c>
      <c r="GX225" s="103" t="s">
        <v>270</v>
      </c>
    </row>
    <row r="226" spans="1:206">
      <c r="A226" s="102" t="s">
        <v>207</v>
      </c>
      <c r="B226" s="6">
        <v>225</v>
      </c>
      <c r="C226" s="6" t="s">
        <v>1242</v>
      </c>
      <c r="D226" s="6" t="s">
        <v>3603</v>
      </c>
      <c r="E226" s="100">
        <v>44705</v>
      </c>
      <c r="F226" s="6" t="s">
        <v>3893</v>
      </c>
      <c r="G226" s="6">
        <v>1</v>
      </c>
      <c r="H226" s="6">
        <v>20</v>
      </c>
      <c r="I226" s="6">
        <v>1</v>
      </c>
      <c r="J226" s="6" t="s">
        <v>352</v>
      </c>
      <c r="K226" s="6" t="s">
        <v>410</v>
      </c>
      <c r="L226" s="6" t="s">
        <v>1152</v>
      </c>
      <c r="M226" s="6" t="s">
        <v>1041</v>
      </c>
      <c r="N226" s="6" t="s">
        <v>1256</v>
      </c>
      <c r="O226" s="7">
        <v>42</v>
      </c>
      <c r="P226" s="6">
        <v>48.64</v>
      </c>
      <c r="Q226" s="6">
        <f t="shared" si="6"/>
        <v>42.81066666666667</v>
      </c>
      <c r="R226" s="6" t="s">
        <v>22</v>
      </c>
      <c r="S226" s="6" t="s">
        <v>1213</v>
      </c>
      <c r="T226" s="6">
        <v>9</v>
      </c>
      <c r="U226" s="6">
        <v>19.59</v>
      </c>
      <c r="V226" s="6">
        <f t="shared" si="8"/>
        <v>9.3264999999999993</v>
      </c>
      <c r="W226" s="6" t="s">
        <v>41</v>
      </c>
      <c r="X226" s="6" t="s">
        <v>22</v>
      </c>
      <c r="Y226" s="6">
        <v>2</v>
      </c>
      <c r="Z226" s="101">
        <v>0.4375</v>
      </c>
      <c r="AA226" s="101">
        <v>0.47569444444444442</v>
      </c>
      <c r="AB226" s="101">
        <v>0.58333333333333337</v>
      </c>
      <c r="AC226" s="101">
        <f>(Tableau2[[#This Row],[heure_enq]]-Tableau2[[#This Row],[h_debut]])</f>
        <v>3.819444444444442E-2</v>
      </c>
      <c r="AD226" s="101">
        <f>Tableau2[[#This Row],[h_fin]]-Tableau2[[#This Row],[h_debut]]</f>
        <v>0.14583333333333337</v>
      </c>
      <c r="AE226" s="101">
        <v>0.375</v>
      </c>
      <c r="AF226" s="101">
        <v>0.58333333333333337</v>
      </c>
      <c r="AG226" s="6" t="s">
        <v>22</v>
      </c>
      <c r="AH226" s="6" t="s">
        <v>242</v>
      </c>
      <c r="AI226" s="6">
        <v>0</v>
      </c>
      <c r="AJ226" s="6" t="s">
        <v>1257</v>
      </c>
      <c r="AK226" s="6" t="s">
        <v>1258</v>
      </c>
      <c r="AL226" s="6" t="s">
        <v>419</v>
      </c>
      <c r="AM226" s="6">
        <v>1</v>
      </c>
      <c r="AN226" s="6">
        <v>1</v>
      </c>
      <c r="AO226" s="6">
        <v>1</v>
      </c>
      <c r="AP226" s="6">
        <v>1</v>
      </c>
      <c r="AQ226" s="6" t="s">
        <v>1045</v>
      </c>
      <c r="AR226" s="6" t="s">
        <v>1060</v>
      </c>
      <c r="AS226" s="6" t="s">
        <v>1034</v>
      </c>
      <c r="AT226" s="6">
        <v>1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1</v>
      </c>
      <c r="BG226" s="6">
        <v>1</v>
      </c>
      <c r="BH226" s="6">
        <v>1</v>
      </c>
      <c r="BI226" s="6">
        <v>1</v>
      </c>
      <c r="BJ226" s="6" t="s">
        <v>1259</v>
      </c>
      <c r="BK226" s="6">
        <v>0</v>
      </c>
      <c r="BL226" s="6">
        <v>1</v>
      </c>
      <c r="BM226" s="6">
        <v>0</v>
      </c>
      <c r="BN226" s="6">
        <v>0</v>
      </c>
      <c r="BO226" s="6" t="s">
        <v>3613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 t="s">
        <v>692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1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 t="s">
        <v>22</v>
      </c>
      <c r="DB226" s="6" t="s">
        <v>218</v>
      </c>
      <c r="DC226" s="6" t="s">
        <v>219</v>
      </c>
      <c r="DD226" s="6">
        <v>45</v>
      </c>
      <c r="DE226" s="6" t="s">
        <v>443</v>
      </c>
      <c r="DF226" s="6" t="s">
        <v>1260</v>
      </c>
      <c r="DG226" s="6" t="s">
        <v>222</v>
      </c>
      <c r="DH226" s="6" t="s">
        <v>22</v>
      </c>
      <c r="DI226" s="6">
        <v>7</v>
      </c>
      <c r="DJ226" s="6">
        <v>17</v>
      </c>
      <c r="DK226" s="6">
        <v>12</v>
      </c>
      <c r="DL226" s="6">
        <v>0</v>
      </c>
      <c r="DM226" s="6">
        <v>0</v>
      </c>
      <c r="DN226" s="6">
        <v>0</v>
      </c>
      <c r="DO226" s="6">
        <v>1</v>
      </c>
      <c r="DP226" s="6">
        <v>1</v>
      </c>
      <c r="DQ226" s="6">
        <v>0</v>
      </c>
      <c r="DR226" s="6">
        <v>0</v>
      </c>
      <c r="DS226" s="6">
        <v>0</v>
      </c>
      <c r="DT226" s="6">
        <v>0</v>
      </c>
      <c r="DU226" s="6">
        <v>1</v>
      </c>
      <c r="DV226" s="6">
        <v>1</v>
      </c>
      <c r="DW226" s="6">
        <v>0</v>
      </c>
      <c r="DX226" s="6">
        <v>0</v>
      </c>
      <c r="DY226" s="6">
        <v>1</v>
      </c>
      <c r="DZ226" s="6">
        <v>1</v>
      </c>
      <c r="EA226" s="6">
        <v>0</v>
      </c>
      <c r="EB226" s="6">
        <v>1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 t="s">
        <v>222</v>
      </c>
      <c r="EK226" s="6" t="s">
        <v>222</v>
      </c>
      <c r="EL226" s="6">
        <v>1</v>
      </c>
      <c r="EM226" s="6">
        <v>1</v>
      </c>
      <c r="EN226" s="6">
        <v>1</v>
      </c>
      <c r="EO226" s="6">
        <v>1</v>
      </c>
      <c r="EP226" s="6">
        <v>1</v>
      </c>
      <c r="EQ226" s="6">
        <v>0</v>
      </c>
      <c r="ER226" s="6">
        <v>100</v>
      </c>
      <c r="ES226" s="6">
        <v>0</v>
      </c>
      <c r="ET226" s="6">
        <v>3</v>
      </c>
      <c r="EU226" s="6">
        <v>2</v>
      </c>
      <c r="EV226" s="6" t="s">
        <v>22</v>
      </c>
      <c r="EW226" s="6" t="s">
        <v>22</v>
      </c>
      <c r="EX226" s="6">
        <v>2</v>
      </c>
      <c r="EY226" s="6">
        <v>2</v>
      </c>
      <c r="EZ226" s="6">
        <v>0</v>
      </c>
      <c r="FA226" s="6">
        <v>0</v>
      </c>
      <c r="FB226" s="6">
        <v>0</v>
      </c>
      <c r="FC226" s="6">
        <v>0</v>
      </c>
      <c r="FD226" s="6" t="s">
        <v>223</v>
      </c>
      <c r="FE226" s="6" t="s">
        <v>255</v>
      </c>
      <c r="FF226" s="6">
        <v>150</v>
      </c>
      <c r="FG226" s="6">
        <v>6.25</v>
      </c>
      <c r="FH226" s="6" t="s">
        <v>256</v>
      </c>
      <c r="FI226" s="6" t="s">
        <v>22</v>
      </c>
      <c r="FJ226" s="6" t="s">
        <v>214</v>
      </c>
      <c r="FK226" s="6">
        <v>0</v>
      </c>
      <c r="FL226" s="6">
        <v>0</v>
      </c>
      <c r="FM226" s="6">
        <v>0</v>
      </c>
      <c r="FN226" s="6">
        <v>0</v>
      </c>
      <c r="FO226" s="6">
        <v>0</v>
      </c>
      <c r="FP226" s="6">
        <v>0</v>
      </c>
      <c r="FQ226" s="6" t="s">
        <v>223</v>
      </c>
      <c r="FR226" s="6">
        <v>1</v>
      </c>
      <c r="FS226" s="6">
        <v>2</v>
      </c>
      <c r="FT226" s="6">
        <v>1</v>
      </c>
      <c r="FU226" s="6">
        <v>1</v>
      </c>
      <c r="FV226" s="6" t="s">
        <v>223</v>
      </c>
      <c r="FW226" s="6" t="s">
        <v>223</v>
      </c>
      <c r="FX226" s="6" t="s">
        <v>225</v>
      </c>
      <c r="FY226" s="6" t="s">
        <v>1261</v>
      </c>
      <c r="FZ226" s="6" t="s">
        <v>1261</v>
      </c>
      <c r="GA226" s="6" t="s">
        <v>1261</v>
      </c>
      <c r="GB226" s="6" t="s">
        <v>1261</v>
      </c>
      <c r="GC226" s="6" t="s">
        <v>1262</v>
      </c>
      <c r="GD226" s="6" t="s">
        <v>259</v>
      </c>
      <c r="GE226" s="6" t="s">
        <v>259</v>
      </c>
      <c r="GF226" s="6" t="s">
        <v>387</v>
      </c>
      <c r="GG226" s="6" t="s">
        <v>387</v>
      </c>
      <c r="GH226" s="6" t="s">
        <v>3842</v>
      </c>
      <c r="GI226" s="6" t="s">
        <v>1263</v>
      </c>
      <c r="GJ226" s="6" t="s">
        <v>1264</v>
      </c>
      <c r="GK226" s="6" t="s">
        <v>22</v>
      </c>
      <c r="GL226" s="6" t="s">
        <v>22</v>
      </c>
      <c r="GM226" s="6" t="s">
        <v>222</v>
      </c>
      <c r="GN226" s="6" t="s">
        <v>22</v>
      </c>
      <c r="GO226" s="6" t="s">
        <v>22</v>
      </c>
      <c r="GP226" s="6" t="s">
        <v>228</v>
      </c>
      <c r="GQ226" s="6">
        <v>0</v>
      </c>
      <c r="GR226" s="6">
        <v>0</v>
      </c>
      <c r="GS226" s="6">
        <v>1</v>
      </c>
      <c r="GT226" s="6">
        <v>0</v>
      </c>
      <c r="GU226" s="6">
        <v>0</v>
      </c>
      <c r="GV226" s="6">
        <v>0</v>
      </c>
      <c r="GW226" s="6">
        <v>0</v>
      </c>
      <c r="GX226" s="103" t="s">
        <v>270</v>
      </c>
    </row>
    <row r="227" spans="1:206">
      <c r="A227" s="102" t="s">
        <v>207</v>
      </c>
      <c r="B227" s="6">
        <v>226</v>
      </c>
      <c r="C227" s="6" t="s">
        <v>1242</v>
      </c>
      <c r="D227" s="6" t="s">
        <v>3592</v>
      </c>
      <c r="E227" s="100">
        <v>44705</v>
      </c>
      <c r="F227" s="6" t="s">
        <v>3893</v>
      </c>
      <c r="G227" s="6">
        <v>1</v>
      </c>
      <c r="H227" s="6">
        <v>20</v>
      </c>
      <c r="I227" s="6">
        <v>1</v>
      </c>
      <c r="J227" s="6" t="s">
        <v>352</v>
      </c>
      <c r="K227" s="6" t="s">
        <v>410</v>
      </c>
      <c r="L227" s="6" t="s">
        <v>1767</v>
      </c>
      <c r="M227" s="6" t="s">
        <v>1041</v>
      </c>
      <c r="N227" s="6" t="s">
        <v>1768</v>
      </c>
      <c r="O227" s="7">
        <v>42</v>
      </c>
      <c r="P227" s="6">
        <v>40.79</v>
      </c>
      <c r="Q227" s="6">
        <f t="shared" si="6"/>
        <v>42.679833333333335</v>
      </c>
      <c r="R227" s="6" t="s">
        <v>22</v>
      </c>
      <c r="S227" s="6" t="s">
        <v>1769</v>
      </c>
      <c r="T227" s="6">
        <v>9</v>
      </c>
      <c r="U227" s="6">
        <v>17.829999999999998</v>
      </c>
      <c r="V227" s="6">
        <f t="shared" si="8"/>
        <v>9.2971666666666675</v>
      </c>
      <c r="W227" s="6" t="s">
        <v>41</v>
      </c>
      <c r="X227" s="6">
        <v>5</v>
      </c>
      <c r="Y227" s="6">
        <v>1</v>
      </c>
      <c r="Z227" s="101">
        <v>0.375</v>
      </c>
      <c r="AA227" s="101">
        <v>0.59375</v>
      </c>
      <c r="AB227" s="101">
        <v>0.75</v>
      </c>
      <c r="AC227" s="101">
        <f>(Tableau2[[#This Row],[heure_enq]]-Tableau2[[#This Row],[h_debut]])</f>
        <v>0.21875</v>
      </c>
      <c r="AD227" s="101">
        <f>Tableau2[[#This Row],[h_fin]]-Tableau2[[#This Row],[h_debut]]</f>
        <v>0.375</v>
      </c>
      <c r="AE227" s="101">
        <v>0.375</v>
      </c>
      <c r="AF227" s="101">
        <v>0.58333333333333337</v>
      </c>
      <c r="AG227" s="6" t="s">
        <v>1770</v>
      </c>
      <c r="AH227" s="6" t="s">
        <v>242</v>
      </c>
      <c r="AI227" s="6">
        <v>0</v>
      </c>
      <c r="AJ227" s="6" t="s">
        <v>297</v>
      </c>
      <c r="AK227" s="6" t="s">
        <v>298</v>
      </c>
      <c r="AL227" s="6" t="s">
        <v>1761</v>
      </c>
      <c r="AM227" s="6">
        <v>1</v>
      </c>
      <c r="AN227" s="6">
        <v>0</v>
      </c>
      <c r="AO227" s="6">
        <v>1</v>
      </c>
      <c r="AP227" s="6">
        <v>0</v>
      </c>
      <c r="AQ227" s="6" t="s">
        <v>22</v>
      </c>
      <c r="AR227" s="6" t="s">
        <v>22</v>
      </c>
      <c r="AS227" s="6" t="s">
        <v>22</v>
      </c>
      <c r="AT227" s="6">
        <v>1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1</v>
      </c>
      <c r="BH227" s="6">
        <v>0</v>
      </c>
      <c r="BI227" s="6">
        <v>0</v>
      </c>
      <c r="BJ227" s="6" t="s">
        <v>235</v>
      </c>
      <c r="BK227" s="6">
        <v>0</v>
      </c>
      <c r="BL227" s="6">
        <v>1</v>
      </c>
      <c r="BM227" s="6">
        <v>0</v>
      </c>
      <c r="BN227" s="6">
        <v>0</v>
      </c>
      <c r="BO227" s="6" t="s">
        <v>3623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 t="s">
        <v>217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1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1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 t="s">
        <v>22</v>
      </c>
      <c r="DB227" s="6" t="s">
        <v>218</v>
      </c>
      <c r="DC227" s="6" t="s">
        <v>219</v>
      </c>
      <c r="DD227" s="6">
        <v>45</v>
      </c>
      <c r="DE227" s="6" t="s">
        <v>220</v>
      </c>
      <c r="DF227" s="6" t="s">
        <v>1771</v>
      </c>
      <c r="DG227" s="6" t="s">
        <v>222</v>
      </c>
      <c r="DH227" s="6" t="s">
        <v>22</v>
      </c>
      <c r="DI227" s="6">
        <v>10</v>
      </c>
      <c r="DJ227" s="6" t="s">
        <v>1772</v>
      </c>
      <c r="DK227" s="6">
        <v>1</v>
      </c>
      <c r="DL227" s="6">
        <v>0</v>
      </c>
      <c r="DM227" s="6">
        <v>0</v>
      </c>
      <c r="DN227" s="6">
        <v>0</v>
      </c>
      <c r="DO227" s="6">
        <v>0</v>
      </c>
      <c r="DP227" s="6">
        <v>1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1</v>
      </c>
      <c r="DY227" s="6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1</v>
      </c>
      <c r="EJ227" s="6" t="s">
        <v>222</v>
      </c>
      <c r="EK227" s="6" t="s">
        <v>222</v>
      </c>
      <c r="EL227" s="6" t="s">
        <v>22</v>
      </c>
      <c r="EM227" s="6" t="s">
        <v>22</v>
      </c>
      <c r="EN227" s="6" t="s">
        <v>22</v>
      </c>
      <c r="EO227" s="6" t="s">
        <v>22</v>
      </c>
      <c r="EP227" s="6" t="s">
        <v>22</v>
      </c>
      <c r="EQ227" s="6" t="s">
        <v>22</v>
      </c>
      <c r="ER227" s="6" t="s">
        <v>22</v>
      </c>
      <c r="ES227" s="6" t="s">
        <v>22</v>
      </c>
      <c r="ET227" s="6" t="s">
        <v>22</v>
      </c>
      <c r="EU227" s="6" t="s">
        <v>22</v>
      </c>
      <c r="EV227" s="6" t="s">
        <v>22</v>
      </c>
      <c r="EW227" s="6" t="s">
        <v>22</v>
      </c>
      <c r="EX227" s="6" t="s">
        <v>22</v>
      </c>
      <c r="EY227" s="6" t="s">
        <v>22</v>
      </c>
      <c r="EZ227" s="6" t="s">
        <v>22</v>
      </c>
      <c r="FA227" s="6" t="s">
        <v>22</v>
      </c>
      <c r="FB227" s="6" t="s">
        <v>22</v>
      </c>
      <c r="FC227" s="6" t="s">
        <v>22</v>
      </c>
      <c r="FD227" s="6" t="s">
        <v>222</v>
      </c>
      <c r="FE227" s="6" t="s">
        <v>255</v>
      </c>
      <c r="FF227" s="6">
        <v>100</v>
      </c>
      <c r="FG227" s="6">
        <v>5.5</v>
      </c>
      <c r="FH227" s="6" t="s">
        <v>256</v>
      </c>
      <c r="FI227" s="6" t="s">
        <v>22</v>
      </c>
      <c r="FJ227" s="6" t="s">
        <v>214</v>
      </c>
      <c r="FK227" s="6">
        <v>0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6" t="s">
        <v>223</v>
      </c>
      <c r="FR227" s="6">
        <v>2</v>
      </c>
      <c r="FS227" s="6">
        <v>2</v>
      </c>
      <c r="FT227" s="6">
        <v>0</v>
      </c>
      <c r="FU227" s="6">
        <v>0</v>
      </c>
      <c r="FV227" s="6" t="s">
        <v>222</v>
      </c>
      <c r="FW227" s="6" t="s">
        <v>223</v>
      </c>
      <c r="FX227" s="6" t="s">
        <v>269</v>
      </c>
      <c r="FY227" s="6" t="s">
        <v>22</v>
      </c>
      <c r="FZ227" s="6" t="s">
        <v>22</v>
      </c>
      <c r="GA227" s="6" t="s">
        <v>22</v>
      </c>
      <c r="GB227" s="6" t="s">
        <v>22</v>
      </c>
      <c r="GC227" s="6" t="s">
        <v>269</v>
      </c>
      <c r="GD227" s="6" t="s">
        <v>259</v>
      </c>
      <c r="GE227" s="6" t="s">
        <v>22</v>
      </c>
      <c r="GF227" s="6" t="s">
        <v>22</v>
      </c>
      <c r="GG227" s="6" t="s">
        <v>387</v>
      </c>
      <c r="GH227" s="6" t="s">
        <v>1773</v>
      </c>
      <c r="GI227" s="6" t="s">
        <v>1774</v>
      </c>
      <c r="GJ227" s="6" t="s">
        <v>1775</v>
      </c>
      <c r="GK227" s="6" t="s">
        <v>22</v>
      </c>
      <c r="GL227" s="6" t="s">
        <v>22</v>
      </c>
      <c r="GM227" s="6" t="s">
        <v>222</v>
      </c>
      <c r="GN227" s="6" t="s">
        <v>22</v>
      </c>
      <c r="GO227" s="6" t="s">
        <v>22</v>
      </c>
      <c r="GP227" s="6" t="s">
        <v>228</v>
      </c>
      <c r="GQ227" s="6">
        <v>0</v>
      </c>
      <c r="GR227" s="6">
        <v>0</v>
      </c>
      <c r="GS227" s="6">
        <v>1</v>
      </c>
      <c r="GT227" s="6">
        <v>0</v>
      </c>
      <c r="GU227" s="6">
        <v>0</v>
      </c>
      <c r="GV227" s="6">
        <v>0</v>
      </c>
      <c r="GW227" s="6">
        <v>0</v>
      </c>
      <c r="GX227" s="103" t="s">
        <v>270</v>
      </c>
    </row>
    <row r="228" spans="1:206">
      <c r="A228" s="102" t="s">
        <v>207</v>
      </c>
      <c r="B228" s="6">
        <v>227</v>
      </c>
      <c r="C228" s="6" t="s">
        <v>1265</v>
      </c>
      <c r="D228" s="6" t="s">
        <v>1266</v>
      </c>
      <c r="E228" s="100">
        <v>44715</v>
      </c>
      <c r="F228" s="6" t="s">
        <v>3893</v>
      </c>
      <c r="G228" s="6">
        <v>0</v>
      </c>
      <c r="H228" s="6">
        <v>26</v>
      </c>
      <c r="I228" s="6">
        <v>0</v>
      </c>
      <c r="J228" s="6" t="s">
        <v>294</v>
      </c>
      <c r="K228" s="6" t="s">
        <v>294</v>
      </c>
      <c r="L228" s="180" t="s">
        <v>1062</v>
      </c>
      <c r="M228" s="6" t="s">
        <v>397</v>
      </c>
      <c r="N228" s="6" t="s">
        <v>1267</v>
      </c>
      <c r="O228" s="7">
        <v>42</v>
      </c>
      <c r="P228" s="6">
        <v>43.24</v>
      </c>
      <c r="Q228" s="6">
        <f t="shared" si="6"/>
        <v>42.720666666666666</v>
      </c>
      <c r="R228" s="6" t="s">
        <v>22</v>
      </c>
      <c r="S228" s="6" t="s">
        <v>1268</v>
      </c>
      <c r="T228" s="6">
        <v>9</v>
      </c>
      <c r="U228" s="6">
        <v>20.9</v>
      </c>
      <c r="V228" s="6">
        <f t="shared" si="8"/>
        <v>9.3483333333333327</v>
      </c>
      <c r="W228" s="6" t="s">
        <v>39</v>
      </c>
      <c r="X228" s="6" t="s">
        <v>22</v>
      </c>
      <c r="Y228" s="6">
        <v>1</v>
      </c>
      <c r="Z228" s="101">
        <v>0.39583333333333331</v>
      </c>
      <c r="AA228" s="101">
        <v>0.39583333333333331</v>
      </c>
      <c r="AB228" s="101">
        <v>0.41666666666666669</v>
      </c>
      <c r="AC228" s="101">
        <f>(Tableau2[[#This Row],[heure_enq]]-Tableau2[[#This Row],[h_debut]])</f>
        <v>0</v>
      </c>
      <c r="AD228" s="101">
        <f>Tableau2[[#This Row],[h_fin]]-Tableau2[[#This Row],[h_debut]]</f>
        <v>2.083333333333337E-2</v>
      </c>
      <c r="AE228" s="101">
        <v>0.3125</v>
      </c>
      <c r="AF228" s="101">
        <v>0.5</v>
      </c>
      <c r="AG228" s="6" t="s">
        <v>22</v>
      </c>
      <c r="AH228" s="6" t="s">
        <v>234</v>
      </c>
      <c r="AI228" s="6">
        <v>0</v>
      </c>
      <c r="AJ228" s="6" t="s">
        <v>2638</v>
      </c>
      <c r="AK228" s="6" t="s">
        <v>268</v>
      </c>
      <c r="AL228" s="6" t="s">
        <v>419</v>
      </c>
      <c r="AM228" s="6">
        <v>1</v>
      </c>
      <c r="AN228" s="6">
        <v>1</v>
      </c>
      <c r="AO228" s="6">
        <v>0</v>
      </c>
      <c r="AP228" s="6">
        <v>0</v>
      </c>
      <c r="AQ228" s="6" t="s">
        <v>1034</v>
      </c>
      <c r="AR228" s="6" t="s">
        <v>1038</v>
      </c>
      <c r="AS228" s="6" t="s">
        <v>1007</v>
      </c>
      <c r="AT228" s="6">
        <v>1</v>
      </c>
      <c r="AU228" s="6">
        <v>0</v>
      </c>
      <c r="AV228" s="6">
        <v>0</v>
      </c>
      <c r="AW228" s="6">
        <v>0</v>
      </c>
      <c r="AX228" s="6">
        <v>0</v>
      </c>
      <c r="AY228" s="6">
        <v>1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1</v>
      </c>
      <c r="BH228" s="6">
        <v>1</v>
      </c>
      <c r="BI228" s="6">
        <v>0</v>
      </c>
      <c r="BJ228" s="6" t="s">
        <v>235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1</v>
      </c>
      <c r="BU228" s="6">
        <v>0</v>
      </c>
      <c r="BV228" s="6" t="s">
        <v>2126</v>
      </c>
      <c r="BW228" s="6" t="s">
        <v>692</v>
      </c>
      <c r="BX228" s="6">
        <v>0</v>
      </c>
      <c r="BY228" s="6">
        <v>0</v>
      </c>
      <c r="BZ228" s="6">
        <v>0</v>
      </c>
      <c r="CA228" s="6">
        <v>0</v>
      </c>
      <c r="CB228" s="6">
        <v>0</v>
      </c>
      <c r="CC228" s="6">
        <v>0</v>
      </c>
      <c r="CD228" s="6">
        <v>0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 t="s">
        <v>22</v>
      </c>
      <c r="DB228" s="6" t="s">
        <v>218</v>
      </c>
      <c r="DC228" s="6">
        <v>79</v>
      </c>
      <c r="DD228" s="6">
        <v>79</v>
      </c>
      <c r="DE228" s="6" t="s">
        <v>220</v>
      </c>
      <c r="DF228" s="6" t="s">
        <v>1269</v>
      </c>
      <c r="DG228" s="6" t="s">
        <v>222</v>
      </c>
      <c r="DH228" s="6" t="s">
        <v>22</v>
      </c>
      <c r="DI228" s="6">
        <v>14</v>
      </c>
      <c r="DJ228" s="6">
        <v>35</v>
      </c>
      <c r="DK228" s="6">
        <v>12</v>
      </c>
      <c r="DL228" s="6">
        <v>1</v>
      </c>
      <c r="DM228" s="6">
        <v>0</v>
      </c>
      <c r="DN228" s="6">
        <v>1</v>
      </c>
      <c r="DO228" s="6">
        <v>0</v>
      </c>
      <c r="DP228" s="6">
        <v>0</v>
      </c>
      <c r="DQ228" s="6">
        <v>0</v>
      </c>
      <c r="DR228" s="6">
        <v>0</v>
      </c>
      <c r="DS228" s="6">
        <v>0</v>
      </c>
      <c r="DT228" s="6">
        <v>1</v>
      </c>
      <c r="DU228" s="6">
        <v>0</v>
      </c>
      <c r="DV228" s="6">
        <v>0</v>
      </c>
      <c r="DW228" s="6">
        <v>0</v>
      </c>
      <c r="DX228" s="6">
        <v>1</v>
      </c>
      <c r="DY228" s="6">
        <v>0</v>
      </c>
      <c r="DZ228" s="6">
        <v>0</v>
      </c>
      <c r="EA228" s="6">
        <v>0</v>
      </c>
      <c r="EB228" s="6">
        <v>0</v>
      </c>
      <c r="EC228" s="6">
        <v>1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 t="s">
        <v>222</v>
      </c>
      <c r="EK228" s="6" t="s">
        <v>222</v>
      </c>
      <c r="EL228" s="6" t="s">
        <v>22</v>
      </c>
      <c r="EM228" s="6" t="s">
        <v>22</v>
      </c>
      <c r="EN228" s="6" t="s">
        <v>22</v>
      </c>
      <c r="EO228" s="6" t="s">
        <v>22</v>
      </c>
      <c r="EP228" s="6" t="s">
        <v>22</v>
      </c>
      <c r="EQ228" s="6" t="s">
        <v>22</v>
      </c>
      <c r="ER228" s="6" t="s">
        <v>22</v>
      </c>
      <c r="ES228" s="6" t="s">
        <v>22</v>
      </c>
      <c r="ET228" s="6" t="s">
        <v>22</v>
      </c>
      <c r="EU228" s="6" t="s">
        <v>22</v>
      </c>
      <c r="EV228" s="6" t="s">
        <v>22</v>
      </c>
      <c r="EW228" s="6" t="s">
        <v>22</v>
      </c>
      <c r="EX228" s="6" t="s">
        <v>22</v>
      </c>
      <c r="EY228" s="6" t="s">
        <v>22</v>
      </c>
      <c r="EZ228" s="6" t="s">
        <v>22</v>
      </c>
      <c r="FA228" s="6" t="s">
        <v>22</v>
      </c>
      <c r="FB228" s="6" t="s">
        <v>22</v>
      </c>
      <c r="FC228" s="6" t="s">
        <v>22</v>
      </c>
      <c r="FD228" s="6" t="s">
        <v>222</v>
      </c>
      <c r="FE228" s="6" t="s">
        <v>22</v>
      </c>
      <c r="FF228" s="6" t="s">
        <v>22</v>
      </c>
      <c r="FG228" s="6" t="s">
        <v>22</v>
      </c>
      <c r="FH228" s="6" t="s">
        <v>22</v>
      </c>
      <c r="FI228" s="6" t="s">
        <v>22</v>
      </c>
      <c r="FJ228" s="6" t="s">
        <v>22</v>
      </c>
      <c r="FK228" s="6">
        <v>1</v>
      </c>
      <c r="FL228" s="6">
        <v>1</v>
      </c>
      <c r="FM228" s="6">
        <v>0</v>
      </c>
      <c r="FN228" s="6">
        <v>1</v>
      </c>
      <c r="FO228" s="6">
        <v>0</v>
      </c>
      <c r="FP228" s="6">
        <v>0</v>
      </c>
      <c r="FQ228" s="6" t="s">
        <v>1270</v>
      </c>
      <c r="FR228" s="6">
        <v>2</v>
      </c>
      <c r="FS228" s="6">
        <v>0</v>
      </c>
      <c r="FT228" s="6">
        <v>2</v>
      </c>
      <c r="FU228" s="6">
        <v>0</v>
      </c>
      <c r="FV228" s="6" t="s">
        <v>223</v>
      </c>
      <c r="FW228" s="6" t="s">
        <v>223</v>
      </c>
      <c r="FX228" s="6" t="s">
        <v>269</v>
      </c>
      <c r="FY228" s="6" t="s">
        <v>22</v>
      </c>
      <c r="FZ228" s="6" t="s">
        <v>22</v>
      </c>
      <c r="GA228" s="6" t="s">
        <v>22</v>
      </c>
      <c r="GB228" s="6" t="s">
        <v>22</v>
      </c>
      <c r="GC228" s="6" t="s">
        <v>224</v>
      </c>
      <c r="GD228" s="6" t="s">
        <v>3728</v>
      </c>
      <c r="GE228" s="6" t="s">
        <v>22</v>
      </c>
      <c r="GF228" s="6" t="s">
        <v>22</v>
      </c>
      <c r="GG228" s="6" t="s">
        <v>260</v>
      </c>
      <c r="GH228" s="6" t="s">
        <v>235</v>
      </c>
      <c r="GI228" s="6" t="s">
        <v>1271</v>
      </c>
      <c r="GJ228" s="6" t="s">
        <v>22</v>
      </c>
      <c r="GK228" s="6" t="s">
        <v>1272</v>
      </c>
      <c r="GL228" s="6" t="s">
        <v>22</v>
      </c>
      <c r="GM228" s="6" t="s">
        <v>222</v>
      </c>
      <c r="GN228" s="6" t="s">
        <v>22</v>
      </c>
      <c r="GO228" s="6" t="s">
        <v>22</v>
      </c>
      <c r="GP228" s="6" t="s">
        <v>1273</v>
      </c>
      <c r="GQ228" s="6">
        <v>0</v>
      </c>
      <c r="GR228" s="6">
        <v>0</v>
      </c>
      <c r="GS228" s="6">
        <v>1</v>
      </c>
      <c r="GT228" s="6">
        <v>0</v>
      </c>
      <c r="GU228" s="6">
        <v>0</v>
      </c>
      <c r="GV228" s="6">
        <v>1</v>
      </c>
      <c r="GW228" s="6">
        <v>0</v>
      </c>
      <c r="GX228" s="103" t="s">
        <v>270</v>
      </c>
    </row>
    <row r="229" spans="1:206">
      <c r="A229" s="102" t="s">
        <v>207</v>
      </c>
      <c r="B229" s="6">
        <v>228</v>
      </c>
      <c r="C229" s="6" t="s">
        <v>1776</v>
      </c>
      <c r="D229" s="6" t="s">
        <v>1777</v>
      </c>
      <c r="E229" s="100">
        <v>44728</v>
      </c>
      <c r="F229" s="6" t="s">
        <v>3893</v>
      </c>
      <c r="G229" s="6">
        <v>0</v>
      </c>
      <c r="H229" s="6">
        <v>23</v>
      </c>
      <c r="I229" s="6">
        <v>1</v>
      </c>
      <c r="J229" s="6" t="s">
        <v>294</v>
      </c>
      <c r="K229" s="6" t="s">
        <v>294</v>
      </c>
      <c r="L229" s="6" t="s">
        <v>396</v>
      </c>
      <c r="M229" s="6" t="s">
        <v>1023</v>
      </c>
      <c r="N229" s="6" t="s">
        <v>1778</v>
      </c>
      <c r="O229" s="7">
        <v>42</v>
      </c>
      <c r="P229" s="6">
        <v>59.96</v>
      </c>
      <c r="Q229" s="6">
        <f t="shared" si="6"/>
        <v>42.999333333333333</v>
      </c>
      <c r="R229" s="6" t="s">
        <v>22</v>
      </c>
      <c r="S229" s="6" t="s">
        <v>1779</v>
      </c>
      <c r="T229" s="6">
        <v>9</v>
      </c>
      <c r="U229" s="6">
        <v>17.55</v>
      </c>
      <c r="V229" s="6">
        <f t="shared" si="8"/>
        <v>9.2925000000000004</v>
      </c>
      <c r="W229" s="6" t="s">
        <v>41</v>
      </c>
      <c r="X229" s="6">
        <v>40</v>
      </c>
      <c r="Y229" s="6">
        <v>2</v>
      </c>
      <c r="Z229" s="101">
        <v>0.20833333333333334</v>
      </c>
      <c r="AA229" s="101">
        <v>0.47916666666666669</v>
      </c>
      <c r="AB229" s="101">
        <v>0.5</v>
      </c>
      <c r="AC229" s="101">
        <f>(Tableau2[[#This Row],[heure_enq]]-Tableau2[[#This Row],[h_debut]])</f>
        <v>0.27083333333333337</v>
      </c>
      <c r="AD229" s="101">
        <f>Tableau2[[#This Row],[h_fin]]-Tableau2[[#This Row],[h_debut]]</f>
        <v>0.29166666666666663</v>
      </c>
      <c r="AE229" s="101">
        <v>0.375</v>
      </c>
      <c r="AF229" s="101">
        <v>0.72916666666666663</v>
      </c>
      <c r="AG229" s="6" t="s">
        <v>1780</v>
      </c>
      <c r="AH229" s="6" t="s">
        <v>242</v>
      </c>
      <c r="AI229" s="6">
        <v>0</v>
      </c>
      <c r="AJ229" s="6" t="s">
        <v>368</v>
      </c>
      <c r="AK229" s="6" t="s">
        <v>369</v>
      </c>
      <c r="AL229" s="6" t="s">
        <v>1761</v>
      </c>
      <c r="AM229" s="6">
        <v>0</v>
      </c>
      <c r="AN229" s="6">
        <v>0</v>
      </c>
      <c r="AO229" s="6">
        <v>1</v>
      </c>
      <c r="AP229" s="6">
        <v>0</v>
      </c>
      <c r="AQ229" s="6" t="s">
        <v>745</v>
      </c>
      <c r="AR229" s="6" t="s">
        <v>1055</v>
      </c>
      <c r="AS229" s="6" t="s">
        <v>22</v>
      </c>
      <c r="AT229" s="6">
        <v>0</v>
      </c>
      <c r="AU229" s="6">
        <v>1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 t="s">
        <v>235</v>
      </c>
      <c r="BK229" s="6">
        <v>0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1</v>
      </c>
      <c r="BR229" s="6">
        <v>0</v>
      </c>
      <c r="BS229" s="6">
        <v>0</v>
      </c>
      <c r="BT229" s="6">
        <v>0</v>
      </c>
      <c r="BU229" s="6" t="s">
        <v>3656</v>
      </c>
      <c r="BV229" s="6">
        <v>0</v>
      </c>
      <c r="BW229" s="6" t="s">
        <v>22</v>
      </c>
      <c r="BX229" s="6">
        <v>0</v>
      </c>
      <c r="BY229" s="6">
        <v>0</v>
      </c>
      <c r="BZ229" s="6">
        <v>0</v>
      </c>
      <c r="CA229" s="6">
        <v>1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6">
        <v>0</v>
      </c>
      <c r="CL229" s="6">
        <v>0</v>
      </c>
      <c r="CM229" s="6">
        <v>0</v>
      </c>
      <c r="CN229" s="6">
        <v>0</v>
      </c>
      <c r="CO229" s="6">
        <v>0</v>
      </c>
      <c r="CP229" s="6">
        <v>0</v>
      </c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 t="s">
        <v>22</v>
      </c>
      <c r="DB229" s="6" t="s">
        <v>218</v>
      </c>
      <c r="DC229" s="6">
        <v>30</v>
      </c>
      <c r="DD229" s="6">
        <v>30</v>
      </c>
      <c r="DE229" s="6" t="s">
        <v>220</v>
      </c>
      <c r="DF229" s="6" t="s">
        <v>1781</v>
      </c>
      <c r="DG229" s="6" t="s">
        <v>222</v>
      </c>
      <c r="DH229" s="6" t="s">
        <v>22</v>
      </c>
      <c r="DI229" s="6">
        <v>10</v>
      </c>
      <c r="DJ229" s="6" t="s">
        <v>1209</v>
      </c>
      <c r="DK229" s="6">
        <v>4</v>
      </c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1</v>
      </c>
      <c r="DS229" s="6">
        <v>1</v>
      </c>
      <c r="DT229" s="6">
        <v>0</v>
      </c>
      <c r="DU229" s="6">
        <v>1</v>
      </c>
      <c r="DV229" s="6">
        <v>1</v>
      </c>
      <c r="DW229" s="6">
        <v>0</v>
      </c>
      <c r="DX229" s="6">
        <v>0</v>
      </c>
      <c r="DY229" s="6">
        <v>1</v>
      </c>
      <c r="DZ229" s="6">
        <v>0</v>
      </c>
      <c r="EA229" s="6">
        <v>0</v>
      </c>
      <c r="EB229" s="6">
        <v>0</v>
      </c>
      <c r="EC229" s="6">
        <v>1</v>
      </c>
      <c r="ED229" s="6">
        <v>0</v>
      </c>
      <c r="EE229" s="6">
        <v>0</v>
      </c>
      <c r="EF229" s="6">
        <v>0</v>
      </c>
      <c r="EG229" s="6">
        <v>0</v>
      </c>
      <c r="EH229" s="6">
        <v>0</v>
      </c>
      <c r="EI229" s="6">
        <v>0</v>
      </c>
      <c r="EJ229" s="6" t="s">
        <v>222</v>
      </c>
      <c r="EK229" s="6" t="s">
        <v>222</v>
      </c>
      <c r="EL229" s="6" t="s">
        <v>22</v>
      </c>
      <c r="EM229" s="6" t="s">
        <v>22</v>
      </c>
      <c r="EN229" s="6" t="s">
        <v>22</v>
      </c>
      <c r="EO229" s="6" t="s">
        <v>22</v>
      </c>
      <c r="EP229" s="6" t="s">
        <v>22</v>
      </c>
      <c r="EQ229" s="6" t="s">
        <v>22</v>
      </c>
      <c r="ER229" s="6" t="s">
        <v>22</v>
      </c>
      <c r="ES229" s="6" t="s">
        <v>22</v>
      </c>
      <c r="ET229" s="6" t="s">
        <v>22</v>
      </c>
      <c r="EU229" s="6" t="s">
        <v>22</v>
      </c>
      <c r="EV229" s="6" t="s">
        <v>22</v>
      </c>
      <c r="EW229" s="6" t="s">
        <v>22</v>
      </c>
      <c r="EX229" s="6" t="s">
        <v>22</v>
      </c>
      <c r="EY229" s="6" t="s">
        <v>22</v>
      </c>
      <c r="EZ229" s="6" t="s">
        <v>22</v>
      </c>
      <c r="FA229" s="6" t="s">
        <v>22</v>
      </c>
      <c r="FB229" s="6" t="s">
        <v>22</v>
      </c>
      <c r="FC229" s="6" t="s">
        <v>22</v>
      </c>
      <c r="FD229" s="6" t="s">
        <v>223</v>
      </c>
      <c r="FE229" s="6" t="s">
        <v>246</v>
      </c>
      <c r="FF229" s="6">
        <v>300</v>
      </c>
      <c r="FG229" s="6">
        <v>11</v>
      </c>
      <c r="FH229" s="6" t="s">
        <v>256</v>
      </c>
      <c r="FI229" s="6" t="s">
        <v>22</v>
      </c>
      <c r="FJ229" s="6" t="s">
        <v>372</v>
      </c>
      <c r="FK229" s="6">
        <v>1</v>
      </c>
      <c r="FL229" s="6">
        <v>1</v>
      </c>
      <c r="FM229" s="6">
        <v>0</v>
      </c>
      <c r="FN229" s="6">
        <v>1</v>
      </c>
      <c r="FO229" s="6">
        <v>0</v>
      </c>
      <c r="FP229" s="6">
        <v>0</v>
      </c>
      <c r="FQ229" s="6" t="s">
        <v>223</v>
      </c>
      <c r="FR229" s="6">
        <v>0</v>
      </c>
      <c r="FS229" s="6">
        <v>1</v>
      </c>
      <c r="FT229" s="6">
        <v>0</v>
      </c>
      <c r="FU229" s="6">
        <v>0</v>
      </c>
      <c r="FV229" s="6" t="s">
        <v>223</v>
      </c>
      <c r="FW229" s="6" t="s">
        <v>223</v>
      </c>
      <c r="FX229" s="6" t="s">
        <v>269</v>
      </c>
      <c r="FY229" s="6" t="s">
        <v>22</v>
      </c>
      <c r="FZ229" s="6" t="s">
        <v>22</v>
      </c>
      <c r="GA229" s="6" t="s">
        <v>22</v>
      </c>
      <c r="GB229" s="6" t="s">
        <v>22</v>
      </c>
      <c r="GC229" s="6" t="s">
        <v>258</v>
      </c>
      <c r="GD229" s="6" t="s">
        <v>259</v>
      </c>
      <c r="GE229" s="6" t="s">
        <v>22</v>
      </c>
      <c r="GF229" s="6" t="s">
        <v>22</v>
      </c>
      <c r="GG229" s="6" t="s">
        <v>1782</v>
      </c>
      <c r="GH229" s="6" t="s">
        <v>1783</v>
      </c>
      <c r="GI229" s="6" t="s">
        <v>1784</v>
      </c>
      <c r="GJ229" s="6" t="s">
        <v>22</v>
      </c>
      <c r="GK229" s="6" t="s">
        <v>1785</v>
      </c>
      <c r="GL229" s="6" t="s">
        <v>22</v>
      </c>
      <c r="GM229" s="6" t="s">
        <v>222</v>
      </c>
      <c r="GN229" s="6" t="s">
        <v>22</v>
      </c>
      <c r="GO229" s="6" t="s">
        <v>22</v>
      </c>
      <c r="GP229" s="6" t="s">
        <v>261</v>
      </c>
      <c r="GQ229" s="6">
        <v>0</v>
      </c>
      <c r="GR229" s="6">
        <v>0</v>
      </c>
      <c r="GS229" s="6">
        <v>1</v>
      </c>
      <c r="GT229" s="6">
        <v>0</v>
      </c>
      <c r="GU229" s="6">
        <v>0</v>
      </c>
      <c r="GV229" s="6">
        <v>1</v>
      </c>
      <c r="GW229" s="6">
        <v>0</v>
      </c>
      <c r="GX229" s="103" t="s">
        <v>270</v>
      </c>
    </row>
    <row r="230" spans="1:206">
      <c r="A230" s="102" t="s">
        <v>207</v>
      </c>
      <c r="B230" s="6">
        <v>229</v>
      </c>
      <c r="C230" s="6" t="s">
        <v>1776</v>
      </c>
      <c r="D230" s="6" t="s">
        <v>1786</v>
      </c>
      <c r="E230" s="100">
        <v>44728</v>
      </c>
      <c r="F230" s="6" t="s">
        <v>3893</v>
      </c>
      <c r="G230" s="6">
        <v>0</v>
      </c>
      <c r="H230" s="6">
        <v>25</v>
      </c>
      <c r="I230" s="6">
        <v>0</v>
      </c>
      <c r="J230" s="6" t="s">
        <v>22</v>
      </c>
      <c r="K230" s="6" t="s">
        <v>22</v>
      </c>
      <c r="L230" s="6" t="s">
        <v>396</v>
      </c>
      <c r="M230" s="6" t="s">
        <v>1023</v>
      </c>
      <c r="N230" s="6" t="s">
        <v>1787</v>
      </c>
      <c r="O230" s="7">
        <v>42</v>
      </c>
      <c r="P230" s="6">
        <v>58.82</v>
      </c>
      <c r="Q230" s="6">
        <f t="shared" si="6"/>
        <v>42.980333333333334</v>
      </c>
      <c r="R230" s="6" t="s">
        <v>22</v>
      </c>
      <c r="S230" s="6" t="s">
        <v>1788</v>
      </c>
      <c r="T230" s="6">
        <v>9</v>
      </c>
      <c r="U230" s="6">
        <v>10.76</v>
      </c>
      <c r="V230" s="6">
        <f t="shared" si="8"/>
        <v>9.179333333333334</v>
      </c>
      <c r="W230" s="6" t="s">
        <v>40</v>
      </c>
      <c r="X230" s="6">
        <v>30</v>
      </c>
      <c r="Y230" s="6">
        <v>2</v>
      </c>
      <c r="Z230" s="101">
        <v>0.29166666666666669</v>
      </c>
      <c r="AA230" s="101">
        <v>0.60833333333333328</v>
      </c>
      <c r="AB230" s="101">
        <v>0.66666666666666663</v>
      </c>
      <c r="AC230" s="101">
        <f>(Tableau2[[#This Row],[heure_enq]]-Tableau2[[#This Row],[h_debut]])</f>
        <v>0.3166666666666666</v>
      </c>
      <c r="AD230" s="101">
        <f>Tableau2[[#This Row],[h_fin]]-Tableau2[[#This Row],[h_debut]]</f>
        <v>0.37499999999999994</v>
      </c>
      <c r="AE230" s="101">
        <v>0.375</v>
      </c>
      <c r="AF230" s="101">
        <v>0.72916666666666663</v>
      </c>
      <c r="AG230" s="6" t="s">
        <v>1789</v>
      </c>
      <c r="AH230" s="6" t="s">
        <v>242</v>
      </c>
      <c r="AI230" s="6">
        <v>0</v>
      </c>
      <c r="AJ230" s="6" t="s">
        <v>1655</v>
      </c>
      <c r="AK230" s="6" t="s">
        <v>22</v>
      </c>
      <c r="AL230" s="6" t="s">
        <v>1761</v>
      </c>
      <c r="AM230" s="6">
        <v>0</v>
      </c>
      <c r="AN230" s="6">
        <v>1</v>
      </c>
      <c r="AO230" s="6">
        <v>0</v>
      </c>
      <c r="AP230" s="6">
        <v>0</v>
      </c>
      <c r="AQ230" s="6" t="s">
        <v>1007</v>
      </c>
      <c r="AR230" s="6" t="s">
        <v>745</v>
      </c>
      <c r="AS230" s="6" t="s">
        <v>404</v>
      </c>
      <c r="AT230" s="6">
        <v>0</v>
      </c>
      <c r="AU230" s="6">
        <v>1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1</v>
      </c>
      <c r="BF230" s="6">
        <v>0</v>
      </c>
      <c r="BG230" s="6">
        <v>0</v>
      </c>
      <c r="BH230" s="6">
        <v>0</v>
      </c>
      <c r="BI230" s="6">
        <v>0</v>
      </c>
      <c r="BJ230" s="6" t="s">
        <v>745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 t="s">
        <v>22</v>
      </c>
      <c r="BX230" s="6">
        <v>1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 t="s">
        <v>745</v>
      </c>
      <c r="DB230" s="6" t="s">
        <v>218</v>
      </c>
      <c r="DC230" s="6">
        <v>45</v>
      </c>
      <c r="DD230" s="6">
        <v>45</v>
      </c>
      <c r="DE230" s="6" t="s">
        <v>220</v>
      </c>
      <c r="DF230" s="6" t="s">
        <v>1790</v>
      </c>
      <c r="DG230" s="6" t="s">
        <v>223</v>
      </c>
      <c r="DH230" s="6" t="s">
        <v>1791</v>
      </c>
      <c r="DI230" s="6">
        <v>10</v>
      </c>
      <c r="DJ230" s="6" t="s">
        <v>394</v>
      </c>
      <c r="DK230" s="6">
        <v>1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1</v>
      </c>
      <c r="DR230" s="6">
        <v>1</v>
      </c>
      <c r="DS230" s="6">
        <v>1</v>
      </c>
      <c r="DT230" s="6">
        <v>1</v>
      </c>
      <c r="DU230" s="6">
        <v>1</v>
      </c>
      <c r="DV230" s="6">
        <v>1</v>
      </c>
      <c r="DW230" s="6">
        <v>0</v>
      </c>
      <c r="DX230" s="6">
        <v>0</v>
      </c>
      <c r="DY230" s="6">
        <v>0</v>
      </c>
      <c r="DZ230" s="6">
        <v>1</v>
      </c>
      <c r="EA230" s="6">
        <v>1</v>
      </c>
      <c r="EB230" s="6">
        <v>0</v>
      </c>
      <c r="EC230" s="6">
        <v>0</v>
      </c>
      <c r="ED230" s="6">
        <v>0</v>
      </c>
      <c r="EE230" s="6">
        <v>1</v>
      </c>
      <c r="EF230" s="6">
        <v>0</v>
      </c>
      <c r="EG230" s="6">
        <v>0</v>
      </c>
      <c r="EH230" s="6">
        <v>0</v>
      </c>
      <c r="EI230" s="6">
        <v>0</v>
      </c>
      <c r="EJ230" s="6" t="s">
        <v>222</v>
      </c>
      <c r="EK230" s="6" t="s">
        <v>222</v>
      </c>
      <c r="EL230" s="6" t="s">
        <v>22</v>
      </c>
      <c r="EM230" s="6" t="s">
        <v>22</v>
      </c>
      <c r="EN230" s="6" t="s">
        <v>22</v>
      </c>
      <c r="EO230" s="6" t="s">
        <v>22</v>
      </c>
      <c r="EP230" s="6" t="s">
        <v>22</v>
      </c>
      <c r="EQ230" s="6" t="s">
        <v>22</v>
      </c>
      <c r="ER230" s="6" t="s">
        <v>22</v>
      </c>
      <c r="ES230" s="6" t="s">
        <v>22</v>
      </c>
      <c r="ET230" s="6" t="s">
        <v>22</v>
      </c>
      <c r="EU230" s="6" t="s">
        <v>22</v>
      </c>
      <c r="EV230" s="6" t="s">
        <v>22</v>
      </c>
      <c r="EW230" s="6" t="s">
        <v>22</v>
      </c>
      <c r="EX230" s="6" t="s">
        <v>22</v>
      </c>
      <c r="EY230" s="6" t="s">
        <v>22</v>
      </c>
      <c r="EZ230" s="6" t="s">
        <v>22</v>
      </c>
      <c r="FA230" s="6" t="s">
        <v>22</v>
      </c>
      <c r="FB230" s="6" t="s">
        <v>22</v>
      </c>
      <c r="FC230" s="6" t="s">
        <v>22</v>
      </c>
      <c r="FD230" s="6" t="s">
        <v>223</v>
      </c>
      <c r="FE230" s="6" t="s">
        <v>255</v>
      </c>
      <c r="FF230" s="6">
        <v>40</v>
      </c>
      <c r="FG230" s="6">
        <v>5</v>
      </c>
      <c r="FH230" s="6" t="s">
        <v>256</v>
      </c>
      <c r="FI230" s="6" t="s">
        <v>22</v>
      </c>
      <c r="FJ230" s="6" t="s">
        <v>214</v>
      </c>
      <c r="FK230" s="6">
        <v>1</v>
      </c>
      <c r="FL230" s="6">
        <v>1</v>
      </c>
      <c r="FM230" s="6">
        <v>0</v>
      </c>
      <c r="FN230" s="6">
        <v>0</v>
      </c>
      <c r="FO230" s="6">
        <v>0</v>
      </c>
      <c r="FP230" s="6">
        <v>0</v>
      </c>
      <c r="FQ230" s="6" t="s">
        <v>223</v>
      </c>
      <c r="FR230" s="6">
        <v>0</v>
      </c>
      <c r="FS230" s="6">
        <v>0</v>
      </c>
      <c r="FT230" s="6">
        <v>3</v>
      </c>
      <c r="FU230" s="6">
        <v>0</v>
      </c>
      <c r="FV230" s="6" t="s">
        <v>223</v>
      </c>
      <c r="FW230" s="6" t="s">
        <v>223</v>
      </c>
      <c r="FX230" s="6" t="s">
        <v>258</v>
      </c>
      <c r="FY230" s="6" t="s">
        <v>22</v>
      </c>
      <c r="FZ230" s="6" t="s">
        <v>22</v>
      </c>
      <c r="GA230" s="6" t="s">
        <v>22</v>
      </c>
      <c r="GB230" s="6" t="s">
        <v>22</v>
      </c>
      <c r="GC230" s="6" t="s">
        <v>269</v>
      </c>
      <c r="GD230" s="6" t="s">
        <v>259</v>
      </c>
      <c r="GE230" s="6" t="s">
        <v>22</v>
      </c>
      <c r="GF230" s="6" t="s">
        <v>22</v>
      </c>
      <c r="GG230" s="6" t="s">
        <v>387</v>
      </c>
      <c r="GH230" s="6" t="s">
        <v>1792</v>
      </c>
      <c r="GI230" s="6" t="s">
        <v>1793</v>
      </c>
      <c r="GJ230" s="6" t="s">
        <v>22</v>
      </c>
      <c r="GK230" s="6" t="s">
        <v>22</v>
      </c>
      <c r="GL230" s="6" t="s">
        <v>22</v>
      </c>
      <c r="GM230" s="6" t="s">
        <v>222</v>
      </c>
      <c r="GN230" s="6" t="s">
        <v>22</v>
      </c>
      <c r="GO230" s="6" t="s">
        <v>22</v>
      </c>
      <c r="GP230" s="6" t="s">
        <v>261</v>
      </c>
      <c r="GQ230" s="6">
        <v>0</v>
      </c>
      <c r="GR230" s="6">
        <v>0</v>
      </c>
      <c r="GS230" s="6">
        <v>0</v>
      </c>
      <c r="GT230" s="6">
        <v>0</v>
      </c>
      <c r="GU230" s="6">
        <v>1</v>
      </c>
      <c r="GV230" s="6">
        <v>0</v>
      </c>
      <c r="GW230" s="6">
        <v>0</v>
      </c>
      <c r="GX230" s="103" t="s">
        <v>270</v>
      </c>
    </row>
    <row r="231" spans="1:206">
      <c r="A231" s="102" t="s">
        <v>207</v>
      </c>
      <c r="B231" s="6">
        <v>230</v>
      </c>
      <c r="C231" s="6" t="s">
        <v>1274</v>
      </c>
      <c r="D231" s="6" t="s">
        <v>1275</v>
      </c>
      <c r="E231" s="100">
        <v>44736</v>
      </c>
      <c r="F231" s="6" t="s">
        <v>3893</v>
      </c>
      <c r="G231" s="6">
        <v>0</v>
      </c>
      <c r="H231" s="6">
        <v>24</v>
      </c>
      <c r="I231" s="6">
        <v>1</v>
      </c>
      <c r="J231" s="6" t="s">
        <v>1276</v>
      </c>
      <c r="K231" s="6" t="s">
        <v>1276</v>
      </c>
      <c r="L231" s="6" t="s">
        <v>396</v>
      </c>
      <c r="M231" s="6" t="s">
        <v>1041</v>
      </c>
      <c r="N231" s="6">
        <v>42.770451000000001</v>
      </c>
      <c r="O231" s="7">
        <v>42.770451000000001</v>
      </c>
      <c r="P231" s="6">
        <v>42.770451000000001</v>
      </c>
      <c r="Q231" s="6">
        <v>42.770451000000001</v>
      </c>
      <c r="R231" s="6" t="s">
        <v>22</v>
      </c>
      <c r="S231" s="6">
        <v>9.4724299999999992</v>
      </c>
      <c r="T231" s="6">
        <v>9.4724299999999992</v>
      </c>
      <c r="U231" s="6">
        <v>9.4724299999999992</v>
      </c>
      <c r="V231" s="6">
        <v>9.4724299999999992</v>
      </c>
      <c r="W231" s="6" t="s">
        <v>40</v>
      </c>
      <c r="X231" s="6" t="s">
        <v>22</v>
      </c>
      <c r="Y231" s="6">
        <v>2</v>
      </c>
      <c r="Z231" s="101">
        <v>0.30555555555555552</v>
      </c>
      <c r="AA231" s="101">
        <v>0.30624999999999997</v>
      </c>
      <c r="AB231" s="101">
        <v>0.375</v>
      </c>
      <c r="AC231" s="101">
        <f>(Tableau2[[#This Row],[heure_enq]]-Tableau2[[#This Row],[h_debut]])</f>
        <v>6.9444444444444198E-4</v>
      </c>
      <c r="AD231" s="101">
        <f>Tableau2[[#This Row],[h_fin]]-Tableau2[[#This Row],[h_debut]]</f>
        <v>6.9444444444444475E-2</v>
      </c>
      <c r="AE231" s="101">
        <v>0.27083333333333331</v>
      </c>
      <c r="AF231" s="101">
        <v>0.41666666666666669</v>
      </c>
      <c r="AG231" s="6" t="s">
        <v>1277</v>
      </c>
      <c r="AH231" s="6" t="s">
        <v>234</v>
      </c>
      <c r="AI231" s="6">
        <v>0</v>
      </c>
      <c r="AJ231" s="6" t="s">
        <v>712</v>
      </c>
      <c r="AK231" s="6" t="s">
        <v>713</v>
      </c>
      <c r="AL231" s="6" t="s">
        <v>419</v>
      </c>
      <c r="AM231" s="6">
        <v>0</v>
      </c>
      <c r="AN231" s="6">
        <v>1</v>
      </c>
      <c r="AO231" s="6">
        <v>0</v>
      </c>
      <c r="AP231" s="6">
        <v>0</v>
      </c>
      <c r="AQ231" s="6" t="s">
        <v>1007</v>
      </c>
      <c r="AR231" s="6" t="s">
        <v>1033</v>
      </c>
      <c r="AS231" s="6" t="s">
        <v>756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1</v>
      </c>
      <c r="BA231" s="6">
        <v>0</v>
      </c>
      <c r="BB231" s="6">
        <v>0</v>
      </c>
      <c r="BC231" s="6">
        <v>0</v>
      </c>
      <c r="BD231" s="6">
        <v>1</v>
      </c>
      <c r="BE231" s="6">
        <v>0</v>
      </c>
      <c r="BF231" s="6">
        <v>0</v>
      </c>
      <c r="BG231" s="6">
        <v>1</v>
      </c>
      <c r="BH231" s="6">
        <v>0</v>
      </c>
      <c r="BI231" s="6">
        <v>0</v>
      </c>
      <c r="BJ231" s="6" t="s">
        <v>1278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 t="s">
        <v>22</v>
      </c>
      <c r="BX231" s="6">
        <v>0</v>
      </c>
      <c r="BY231" s="6">
        <v>1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 t="s">
        <v>22</v>
      </c>
      <c r="DB231" s="6" t="s">
        <v>218</v>
      </c>
      <c r="DC231" s="6">
        <v>17</v>
      </c>
      <c r="DD231" s="6">
        <v>17</v>
      </c>
      <c r="DE231" s="6" t="s">
        <v>583</v>
      </c>
      <c r="DF231" s="6" t="s">
        <v>1279</v>
      </c>
      <c r="DG231" s="6" t="s">
        <v>222</v>
      </c>
      <c r="DH231" s="6" t="s">
        <v>22</v>
      </c>
      <c r="DI231" s="6">
        <v>13</v>
      </c>
      <c r="DJ231" s="6" t="s">
        <v>22</v>
      </c>
      <c r="DK231" s="6">
        <v>2</v>
      </c>
      <c r="DL231" s="6">
        <v>0</v>
      </c>
      <c r="DM231" s="6">
        <v>0</v>
      </c>
      <c r="DN231" s="6">
        <v>0</v>
      </c>
      <c r="DO231" s="6">
        <v>0</v>
      </c>
      <c r="DP231" s="6">
        <v>1</v>
      </c>
      <c r="DQ231" s="6">
        <v>1</v>
      </c>
      <c r="DR231" s="6">
        <v>1</v>
      </c>
      <c r="DS231" s="6">
        <v>1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1</v>
      </c>
      <c r="EA231" s="6">
        <v>0</v>
      </c>
      <c r="EB231" s="6">
        <v>0</v>
      </c>
      <c r="EC231" s="6">
        <v>1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 t="s">
        <v>222</v>
      </c>
      <c r="EK231" s="6" t="s">
        <v>222</v>
      </c>
      <c r="EL231" s="6" t="s">
        <v>22</v>
      </c>
      <c r="EM231" s="6" t="s">
        <v>22</v>
      </c>
      <c r="EN231" s="6" t="s">
        <v>22</v>
      </c>
      <c r="EO231" s="6" t="s">
        <v>22</v>
      </c>
      <c r="EP231" s="6" t="s">
        <v>22</v>
      </c>
      <c r="EQ231" s="6" t="s">
        <v>22</v>
      </c>
      <c r="ER231" s="6" t="s">
        <v>22</v>
      </c>
      <c r="ES231" s="6" t="s">
        <v>22</v>
      </c>
      <c r="ET231" s="6" t="s">
        <v>22</v>
      </c>
      <c r="EU231" s="6" t="s">
        <v>22</v>
      </c>
      <c r="EV231" s="6" t="s">
        <v>22</v>
      </c>
      <c r="EW231" s="6" t="s">
        <v>22</v>
      </c>
      <c r="EX231" s="6" t="s">
        <v>22</v>
      </c>
      <c r="EY231" s="6" t="s">
        <v>22</v>
      </c>
      <c r="EZ231" s="6" t="s">
        <v>22</v>
      </c>
      <c r="FA231" s="6" t="s">
        <v>22</v>
      </c>
      <c r="FB231" s="6" t="s">
        <v>22</v>
      </c>
      <c r="FC231" s="6" t="s">
        <v>22</v>
      </c>
      <c r="FD231" s="6" t="s">
        <v>222</v>
      </c>
      <c r="FE231" s="6" t="s">
        <v>22</v>
      </c>
      <c r="FF231" s="6" t="s">
        <v>22</v>
      </c>
      <c r="FG231" s="6" t="s">
        <v>22</v>
      </c>
      <c r="FH231" s="6" t="s">
        <v>22</v>
      </c>
      <c r="FI231" s="6" t="s">
        <v>22</v>
      </c>
      <c r="FJ231" s="6" t="s">
        <v>22</v>
      </c>
      <c r="FK231" s="6">
        <v>0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6" t="s">
        <v>22</v>
      </c>
      <c r="FR231" s="6">
        <v>0</v>
      </c>
      <c r="FS231" s="6">
        <v>0</v>
      </c>
      <c r="FT231" s="6">
        <v>3</v>
      </c>
      <c r="FU231" s="6">
        <v>0</v>
      </c>
      <c r="FV231" s="6" t="s">
        <v>223</v>
      </c>
      <c r="FW231" s="6" t="s">
        <v>222</v>
      </c>
      <c r="FX231" s="6" t="s">
        <v>269</v>
      </c>
      <c r="FY231" s="6" t="s">
        <v>22</v>
      </c>
      <c r="FZ231" s="6" t="s">
        <v>22</v>
      </c>
      <c r="GA231" s="6" t="s">
        <v>22</v>
      </c>
      <c r="GB231" s="6" t="s">
        <v>22</v>
      </c>
      <c r="GC231" s="6" t="s">
        <v>258</v>
      </c>
      <c r="GD231" s="6" t="s">
        <v>1280</v>
      </c>
      <c r="GE231" s="6" t="s">
        <v>22</v>
      </c>
      <c r="GF231" s="6" t="s">
        <v>22</v>
      </c>
      <c r="GG231" s="6" t="s">
        <v>387</v>
      </c>
      <c r="GH231" s="6" t="s">
        <v>1281</v>
      </c>
      <c r="GI231" s="6" t="s">
        <v>1282</v>
      </c>
      <c r="GJ231" s="6" t="s">
        <v>22</v>
      </c>
      <c r="GK231" s="6" t="s">
        <v>1283</v>
      </c>
      <c r="GL231" s="6" t="s">
        <v>22</v>
      </c>
      <c r="GM231" s="6" t="s">
        <v>222</v>
      </c>
      <c r="GN231" s="6" t="s">
        <v>22</v>
      </c>
      <c r="GO231" s="6" t="s">
        <v>22</v>
      </c>
      <c r="GP231" s="6" t="s">
        <v>261</v>
      </c>
      <c r="GQ231" s="6">
        <v>1</v>
      </c>
      <c r="GR231" s="6">
        <v>0</v>
      </c>
      <c r="GS231" s="6">
        <v>1</v>
      </c>
      <c r="GT231" s="6">
        <v>0</v>
      </c>
      <c r="GU231" s="6">
        <v>0</v>
      </c>
      <c r="GV231" s="6">
        <v>0</v>
      </c>
      <c r="GW231" s="6">
        <v>1</v>
      </c>
      <c r="GX231" s="103" t="s">
        <v>270</v>
      </c>
    </row>
    <row r="232" spans="1:206">
      <c r="A232" s="102" t="s">
        <v>207</v>
      </c>
      <c r="B232" s="6">
        <v>231</v>
      </c>
      <c r="C232" s="6" t="s">
        <v>1284</v>
      </c>
      <c r="D232" s="6" t="s">
        <v>1794</v>
      </c>
      <c r="E232" s="100">
        <v>44739</v>
      </c>
      <c r="F232" s="6" t="s">
        <v>3893</v>
      </c>
      <c r="G232" s="6">
        <v>1</v>
      </c>
      <c r="H232" s="6">
        <v>25</v>
      </c>
      <c r="I232" s="6">
        <v>1</v>
      </c>
      <c r="J232" s="6" t="s">
        <v>264</v>
      </c>
      <c r="K232" s="6" t="s">
        <v>22</v>
      </c>
      <c r="L232" s="6" t="s">
        <v>1250</v>
      </c>
      <c r="M232" s="6" t="s">
        <v>1041</v>
      </c>
      <c r="N232" s="6" t="s">
        <v>1795</v>
      </c>
      <c r="O232" s="7">
        <v>42</v>
      </c>
      <c r="P232" s="6">
        <v>42.26</v>
      </c>
      <c r="Q232" s="6">
        <f>O232+P232/60</f>
        <v>42.704333333333331</v>
      </c>
      <c r="R232" s="6" t="s">
        <v>22</v>
      </c>
      <c r="S232" s="6" t="s">
        <v>1796</v>
      </c>
      <c r="T232" s="6">
        <v>9</v>
      </c>
      <c r="U232" s="6">
        <v>17</v>
      </c>
      <c r="V232" s="6">
        <f>T232+U232/60</f>
        <v>9.2833333333333332</v>
      </c>
      <c r="W232" s="6" t="s">
        <v>41</v>
      </c>
      <c r="X232" s="6">
        <v>20</v>
      </c>
      <c r="Y232" s="6">
        <v>1</v>
      </c>
      <c r="Z232" s="101">
        <v>0.29166666666666669</v>
      </c>
      <c r="AA232" s="101">
        <v>0.38541666666666669</v>
      </c>
      <c r="AB232" s="101">
        <v>0.54166666666666663</v>
      </c>
      <c r="AC232" s="101">
        <f>(Tableau2[[#This Row],[heure_enq]]-Tableau2[[#This Row],[h_debut]])</f>
        <v>9.375E-2</v>
      </c>
      <c r="AD232" s="101">
        <f>Tableau2[[#This Row],[h_fin]]-Tableau2[[#This Row],[h_debut]]</f>
        <v>0.24999999999999994</v>
      </c>
      <c r="AE232" s="101">
        <v>0.35416666666666669</v>
      </c>
      <c r="AF232" s="101">
        <v>0.5</v>
      </c>
      <c r="AG232" s="6" t="s">
        <v>1797</v>
      </c>
      <c r="AH232" s="6" t="s">
        <v>242</v>
      </c>
      <c r="AI232" s="6">
        <v>0</v>
      </c>
      <c r="AJ232" s="6" t="s">
        <v>2634</v>
      </c>
      <c r="AK232" s="6" t="s">
        <v>215</v>
      </c>
      <c r="AL232" s="6" t="s">
        <v>1761</v>
      </c>
      <c r="AM232" s="6">
        <v>0</v>
      </c>
      <c r="AN232" s="6">
        <v>0</v>
      </c>
      <c r="AO232" s="6">
        <v>1</v>
      </c>
      <c r="AP232" s="6">
        <v>0</v>
      </c>
      <c r="AQ232" s="6" t="s">
        <v>745</v>
      </c>
      <c r="AR232" s="6" t="s">
        <v>1055</v>
      </c>
      <c r="AS232" s="6" t="s">
        <v>1021</v>
      </c>
      <c r="AT232" s="6">
        <v>1</v>
      </c>
      <c r="AU232" s="6">
        <v>0</v>
      </c>
      <c r="AV232" s="6">
        <v>0</v>
      </c>
      <c r="AW232" s="6">
        <v>0</v>
      </c>
      <c r="AX232" s="6">
        <v>1</v>
      </c>
      <c r="AY232" s="6">
        <v>1</v>
      </c>
      <c r="AZ232" s="6">
        <v>1</v>
      </c>
      <c r="BA232" s="6">
        <v>1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 t="s">
        <v>745</v>
      </c>
      <c r="BK232" s="6">
        <v>0</v>
      </c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1</v>
      </c>
      <c r="BR232" s="6">
        <v>0</v>
      </c>
      <c r="BS232" s="6">
        <v>0</v>
      </c>
      <c r="BT232" s="6">
        <v>0</v>
      </c>
      <c r="BU232" s="6" t="s">
        <v>3655</v>
      </c>
      <c r="BV232" s="6">
        <v>0</v>
      </c>
      <c r="BW232" s="6" t="s">
        <v>692</v>
      </c>
      <c r="BX232" s="6">
        <v>0</v>
      </c>
      <c r="BY232" s="6">
        <v>0</v>
      </c>
      <c r="BZ232" s="6">
        <v>0</v>
      </c>
      <c r="CA232" s="6">
        <v>1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6" t="s">
        <v>745</v>
      </c>
      <c r="DB232" s="6" t="s">
        <v>218</v>
      </c>
      <c r="DC232" s="6">
        <v>70</v>
      </c>
      <c r="DD232" s="6">
        <v>70</v>
      </c>
      <c r="DE232" s="6" t="s">
        <v>244</v>
      </c>
      <c r="DF232" s="6" t="s">
        <v>244</v>
      </c>
      <c r="DG232" s="6" t="s">
        <v>222</v>
      </c>
      <c r="DH232" s="6" t="s">
        <v>22</v>
      </c>
      <c r="DI232" s="6">
        <v>20</v>
      </c>
      <c r="DJ232" s="6">
        <v>8</v>
      </c>
      <c r="DK232" s="6">
        <v>10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1</v>
      </c>
      <c r="DR232" s="6">
        <v>1</v>
      </c>
      <c r="DS232" s="6">
        <v>1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  <c r="EA232" s="6">
        <v>1</v>
      </c>
      <c r="EB232" s="6">
        <v>0</v>
      </c>
      <c r="EC232" s="6">
        <v>1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 t="s">
        <v>222</v>
      </c>
      <c r="EK232" s="6" t="s">
        <v>222</v>
      </c>
      <c r="EL232" s="6" t="s">
        <v>22</v>
      </c>
      <c r="EM232" s="6" t="s">
        <v>22</v>
      </c>
      <c r="EN232" s="6" t="s">
        <v>22</v>
      </c>
      <c r="EO232" s="6" t="s">
        <v>22</v>
      </c>
      <c r="EP232" s="6" t="s">
        <v>22</v>
      </c>
      <c r="EQ232" s="6" t="s">
        <v>22</v>
      </c>
      <c r="ER232" s="6" t="s">
        <v>22</v>
      </c>
      <c r="ES232" s="6" t="s">
        <v>22</v>
      </c>
      <c r="ET232" s="6" t="s">
        <v>22</v>
      </c>
      <c r="EU232" s="6" t="s">
        <v>22</v>
      </c>
      <c r="EV232" s="6" t="s">
        <v>22</v>
      </c>
      <c r="EW232" s="6" t="s">
        <v>22</v>
      </c>
      <c r="EX232" s="6" t="s">
        <v>22</v>
      </c>
      <c r="EY232" s="6" t="s">
        <v>22</v>
      </c>
      <c r="EZ232" s="6" t="s">
        <v>22</v>
      </c>
      <c r="FA232" s="6" t="s">
        <v>22</v>
      </c>
      <c r="FB232" s="6" t="s">
        <v>22</v>
      </c>
      <c r="FC232" s="6" t="s">
        <v>22</v>
      </c>
      <c r="FD232" s="6" t="s">
        <v>223</v>
      </c>
      <c r="FE232" s="6" t="s">
        <v>255</v>
      </c>
      <c r="FF232" s="6">
        <v>40</v>
      </c>
      <c r="FG232" s="6">
        <v>4.5999999999999996</v>
      </c>
      <c r="FH232" s="6" t="s">
        <v>247</v>
      </c>
      <c r="FI232" s="6" t="s">
        <v>214</v>
      </c>
      <c r="FJ232" s="6" t="s">
        <v>1798</v>
      </c>
      <c r="FK232" s="6">
        <v>1</v>
      </c>
      <c r="FL232" s="6">
        <v>1</v>
      </c>
      <c r="FM232" s="6">
        <v>0</v>
      </c>
      <c r="FN232" s="6">
        <v>0</v>
      </c>
      <c r="FO232" s="6">
        <v>0</v>
      </c>
      <c r="FP232" s="6">
        <v>0</v>
      </c>
      <c r="FQ232" s="6" t="s">
        <v>223</v>
      </c>
      <c r="FR232" s="6">
        <v>0</v>
      </c>
      <c r="FS232" s="6">
        <v>3</v>
      </c>
      <c r="FT232" s="6">
        <v>0</v>
      </c>
      <c r="FU232" s="6">
        <v>0</v>
      </c>
      <c r="FV232" s="6" t="s">
        <v>223</v>
      </c>
      <c r="FW232" s="6" t="s">
        <v>223</v>
      </c>
      <c r="FX232" s="6" t="s">
        <v>258</v>
      </c>
      <c r="FY232" s="6" t="s">
        <v>22</v>
      </c>
      <c r="FZ232" s="6" t="s">
        <v>22</v>
      </c>
      <c r="GA232" s="6" t="s">
        <v>22</v>
      </c>
      <c r="GB232" s="6" t="s">
        <v>22</v>
      </c>
      <c r="GC232" s="6" t="s">
        <v>258</v>
      </c>
      <c r="GD232" s="6" t="s">
        <v>259</v>
      </c>
      <c r="GE232" s="6" t="s">
        <v>22</v>
      </c>
      <c r="GF232" s="6" t="s">
        <v>22</v>
      </c>
      <c r="GG232" s="6" t="s">
        <v>227</v>
      </c>
      <c r="GH232" s="6" t="s">
        <v>22</v>
      </c>
      <c r="GI232" s="6" t="s">
        <v>1298</v>
      </c>
      <c r="GJ232" s="6" t="s">
        <v>22</v>
      </c>
      <c r="GK232" s="6" t="s">
        <v>22</v>
      </c>
      <c r="GL232" s="6" t="s">
        <v>22</v>
      </c>
      <c r="GM232" s="6" t="s">
        <v>222</v>
      </c>
      <c r="GN232" s="6" t="s">
        <v>22</v>
      </c>
      <c r="GO232" s="6" t="s">
        <v>22</v>
      </c>
      <c r="GP232" s="6" t="s">
        <v>228</v>
      </c>
      <c r="GQ232" s="6">
        <v>0</v>
      </c>
      <c r="GR232" s="6">
        <v>0</v>
      </c>
      <c r="GS232" s="6">
        <v>1</v>
      </c>
      <c r="GT232" s="6">
        <v>0</v>
      </c>
      <c r="GU232" s="6">
        <v>0</v>
      </c>
      <c r="GV232" s="6">
        <v>0</v>
      </c>
      <c r="GW232" s="6">
        <v>0</v>
      </c>
      <c r="GX232" s="103" t="s">
        <v>270</v>
      </c>
    </row>
    <row r="233" spans="1:206">
      <c r="A233" s="102" t="s">
        <v>207</v>
      </c>
      <c r="B233" s="6">
        <v>232</v>
      </c>
      <c r="C233" s="6" t="s">
        <v>1284</v>
      </c>
      <c r="D233" s="6" t="s">
        <v>1285</v>
      </c>
      <c r="E233" s="100">
        <v>44739</v>
      </c>
      <c r="F233" s="6" t="s">
        <v>3893</v>
      </c>
      <c r="G233" s="6">
        <v>1</v>
      </c>
      <c r="H233" s="6">
        <v>29</v>
      </c>
      <c r="I233" s="6">
        <v>1</v>
      </c>
      <c r="J233" s="6" t="s">
        <v>22</v>
      </c>
      <c r="K233" s="6" t="s">
        <v>22</v>
      </c>
      <c r="L233" s="6" t="s">
        <v>1250</v>
      </c>
      <c r="M233" s="6" t="s">
        <v>1041</v>
      </c>
      <c r="N233" s="6" t="s">
        <v>1286</v>
      </c>
      <c r="O233" s="7">
        <v>42</v>
      </c>
      <c r="P233" s="6">
        <v>51.95</v>
      </c>
      <c r="Q233" s="6">
        <f>O233+P233/60</f>
        <v>42.865833333333335</v>
      </c>
      <c r="R233" s="6" t="s">
        <v>22</v>
      </c>
      <c r="S233" s="6" t="s">
        <v>1287</v>
      </c>
      <c r="T233" s="6">
        <v>9</v>
      </c>
      <c r="U233" s="6">
        <v>65.67</v>
      </c>
      <c r="V233" s="6">
        <f>T233+U233/60</f>
        <v>10.0945</v>
      </c>
      <c r="W233" s="6" t="s">
        <v>41</v>
      </c>
      <c r="X233" s="6">
        <v>25</v>
      </c>
      <c r="Y233" s="6">
        <v>1</v>
      </c>
      <c r="Z233" s="101">
        <v>0.29166666666666669</v>
      </c>
      <c r="AA233" s="101">
        <v>0.45833333333333331</v>
      </c>
      <c r="AB233" s="101">
        <v>0.54166666666666663</v>
      </c>
      <c r="AC233" s="101">
        <f>(Tableau2[[#This Row],[heure_enq]]-Tableau2[[#This Row],[h_debut]])</f>
        <v>0.16666666666666663</v>
      </c>
      <c r="AD233" s="101">
        <f>Tableau2[[#This Row],[h_fin]]-Tableau2[[#This Row],[h_debut]]</f>
        <v>0.24999999999999994</v>
      </c>
      <c r="AE233" s="101">
        <v>0.35416666666666669</v>
      </c>
      <c r="AF233" s="101">
        <v>0.5</v>
      </c>
      <c r="AG233" s="6" t="s">
        <v>1288</v>
      </c>
      <c r="AH233" s="6" t="s">
        <v>242</v>
      </c>
      <c r="AI233" s="6">
        <v>0</v>
      </c>
      <c r="AJ233" s="6" t="s">
        <v>425</v>
      </c>
      <c r="AK233" s="6" t="s">
        <v>426</v>
      </c>
      <c r="AL233" s="6" t="s">
        <v>419</v>
      </c>
      <c r="AM233" s="6">
        <v>0</v>
      </c>
      <c r="AN233" s="6">
        <v>0</v>
      </c>
      <c r="AO233" s="6">
        <v>1</v>
      </c>
      <c r="AP233" s="6">
        <v>0</v>
      </c>
      <c r="AQ233" s="6" t="s">
        <v>756</v>
      </c>
      <c r="AR233" s="6" t="s">
        <v>438</v>
      </c>
      <c r="AS233" s="6" t="s">
        <v>22</v>
      </c>
      <c r="AT233" s="6">
        <v>1</v>
      </c>
      <c r="AU233" s="6">
        <v>1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1</v>
      </c>
      <c r="BJ233" s="6" t="s">
        <v>745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1</v>
      </c>
      <c r="BS233" s="6">
        <v>0</v>
      </c>
      <c r="BT233" s="6">
        <v>0</v>
      </c>
      <c r="BU233" s="6" t="s">
        <v>3613</v>
      </c>
      <c r="BV233" s="6">
        <v>0</v>
      </c>
      <c r="BW233" s="6" t="s">
        <v>392</v>
      </c>
      <c r="BX233" s="6">
        <v>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1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6">
        <v>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  <c r="CY233" s="6">
        <v>0</v>
      </c>
      <c r="CZ233" s="6">
        <v>0</v>
      </c>
      <c r="DA233" s="6" t="s">
        <v>1289</v>
      </c>
      <c r="DB233" s="6" t="s">
        <v>218</v>
      </c>
      <c r="DC233" s="6">
        <v>75</v>
      </c>
      <c r="DD233" s="6">
        <v>75</v>
      </c>
      <c r="DE233" s="6" t="s">
        <v>244</v>
      </c>
      <c r="DF233" s="6" t="s">
        <v>244</v>
      </c>
      <c r="DG233" s="6" t="s">
        <v>222</v>
      </c>
      <c r="DH233" s="6" t="s">
        <v>22</v>
      </c>
      <c r="DI233" s="6">
        <v>25</v>
      </c>
      <c r="DJ233" s="6">
        <v>40</v>
      </c>
      <c r="DK233" s="6">
        <v>22</v>
      </c>
      <c r="DL233" s="6">
        <v>0</v>
      </c>
      <c r="DM233" s="6">
        <v>0</v>
      </c>
      <c r="DN233" s="6">
        <v>0</v>
      </c>
      <c r="DO233" s="6">
        <v>0</v>
      </c>
      <c r="DP233" s="6">
        <v>1</v>
      </c>
      <c r="DQ233" s="6">
        <v>1</v>
      </c>
      <c r="DR233" s="6">
        <v>1</v>
      </c>
      <c r="DS233" s="6">
        <v>1</v>
      </c>
      <c r="DT233" s="6">
        <v>1</v>
      </c>
      <c r="DU233" s="6">
        <v>0</v>
      </c>
      <c r="DV233" s="6">
        <v>0</v>
      </c>
      <c r="DW233" s="6">
        <v>0</v>
      </c>
      <c r="DX233" s="6">
        <v>1</v>
      </c>
      <c r="DY233" s="6">
        <v>0</v>
      </c>
      <c r="DZ233" s="6">
        <v>0</v>
      </c>
      <c r="EA233" s="6">
        <v>0</v>
      </c>
      <c r="EB233" s="6">
        <v>0</v>
      </c>
      <c r="EC233" s="6">
        <v>1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 t="s">
        <v>222</v>
      </c>
      <c r="EK233" s="6" t="s">
        <v>222</v>
      </c>
      <c r="EL233" s="6" t="s">
        <v>22</v>
      </c>
      <c r="EM233" s="6" t="s">
        <v>22</v>
      </c>
      <c r="EN233" s="6" t="s">
        <v>22</v>
      </c>
      <c r="EO233" s="6" t="s">
        <v>22</v>
      </c>
      <c r="EP233" s="6" t="s">
        <v>22</v>
      </c>
      <c r="EQ233" s="6" t="s">
        <v>22</v>
      </c>
      <c r="ER233" s="6" t="s">
        <v>22</v>
      </c>
      <c r="ES233" s="6" t="s">
        <v>22</v>
      </c>
      <c r="ET233" s="6" t="s">
        <v>22</v>
      </c>
      <c r="EU233" s="6" t="s">
        <v>22</v>
      </c>
      <c r="EV233" s="6" t="s">
        <v>22</v>
      </c>
      <c r="EW233" s="6" t="s">
        <v>22</v>
      </c>
      <c r="EX233" s="6" t="s">
        <v>22</v>
      </c>
      <c r="EY233" s="6" t="s">
        <v>22</v>
      </c>
      <c r="EZ233" s="6" t="s">
        <v>22</v>
      </c>
      <c r="FA233" s="6" t="s">
        <v>22</v>
      </c>
      <c r="FB233" s="6" t="s">
        <v>22</v>
      </c>
      <c r="FC233" s="6" t="s">
        <v>22</v>
      </c>
      <c r="FD233" s="6" t="s">
        <v>223</v>
      </c>
      <c r="FE233" s="6" t="s">
        <v>246</v>
      </c>
      <c r="FF233" s="6">
        <v>115</v>
      </c>
      <c r="FG233" s="6">
        <v>5.37</v>
      </c>
      <c r="FH233" s="6" t="s">
        <v>256</v>
      </c>
      <c r="FI233" s="6" t="s">
        <v>1290</v>
      </c>
      <c r="FJ233" s="6" t="s">
        <v>1290</v>
      </c>
      <c r="FK233" s="6">
        <v>1</v>
      </c>
      <c r="FL233" s="6">
        <v>1</v>
      </c>
      <c r="FM233" s="6">
        <v>0</v>
      </c>
      <c r="FN233" s="6">
        <v>0</v>
      </c>
      <c r="FO233" s="6">
        <v>0</v>
      </c>
      <c r="FP233" s="6">
        <v>0</v>
      </c>
      <c r="FQ233" s="6" t="s">
        <v>1048</v>
      </c>
      <c r="FR233" s="6">
        <v>0</v>
      </c>
      <c r="FS233" s="6">
        <v>4</v>
      </c>
      <c r="FT233" s="6">
        <v>0</v>
      </c>
      <c r="FU233" s="6">
        <v>0</v>
      </c>
      <c r="FV233" s="6" t="s">
        <v>223</v>
      </c>
      <c r="FW233" s="6" t="s">
        <v>223</v>
      </c>
      <c r="FX233" s="6" t="s">
        <v>258</v>
      </c>
      <c r="FY233" s="6" t="s">
        <v>22</v>
      </c>
      <c r="FZ233" s="6" t="s">
        <v>22</v>
      </c>
      <c r="GA233" s="6" t="s">
        <v>22</v>
      </c>
      <c r="GB233" s="6" t="s">
        <v>22</v>
      </c>
      <c r="GC233" s="6" t="s">
        <v>258</v>
      </c>
      <c r="GD233" s="6" t="s">
        <v>842</v>
      </c>
      <c r="GE233" s="6" t="s">
        <v>22</v>
      </c>
      <c r="GF233" s="6" t="s">
        <v>22</v>
      </c>
      <c r="GG233" s="6" t="s">
        <v>260</v>
      </c>
      <c r="GH233" s="6" t="s">
        <v>235</v>
      </c>
      <c r="GI233" s="6" t="s">
        <v>1291</v>
      </c>
      <c r="GJ233" s="6" t="s">
        <v>22</v>
      </c>
      <c r="GK233" s="6" t="s">
        <v>1292</v>
      </c>
      <c r="GL233" s="6" t="s">
        <v>22</v>
      </c>
      <c r="GM233" s="6" t="s">
        <v>222</v>
      </c>
      <c r="GN233" s="6" t="s">
        <v>22</v>
      </c>
      <c r="GO233" s="6" t="s">
        <v>22</v>
      </c>
      <c r="GP233" s="6" t="s">
        <v>228</v>
      </c>
      <c r="GQ233" s="6">
        <v>0</v>
      </c>
      <c r="GR233" s="6">
        <v>0</v>
      </c>
      <c r="GS233" s="6">
        <v>1</v>
      </c>
      <c r="GT233" s="6">
        <v>0</v>
      </c>
      <c r="GU233" s="6">
        <v>0</v>
      </c>
      <c r="GV233" s="6">
        <v>0</v>
      </c>
      <c r="GW233" s="6">
        <v>0</v>
      </c>
      <c r="GX233" s="103" t="s">
        <v>270</v>
      </c>
    </row>
    <row r="234" spans="1:206">
      <c r="A234" s="102" t="s">
        <v>207</v>
      </c>
      <c r="B234" s="6">
        <v>233</v>
      </c>
      <c r="C234" s="6" t="s">
        <v>1293</v>
      </c>
      <c r="D234" s="6" t="s">
        <v>1294</v>
      </c>
      <c r="E234" s="100">
        <v>44742</v>
      </c>
      <c r="F234" s="6" t="s">
        <v>3893</v>
      </c>
      <c r="G234" s="6">
        <v>0</v>
      </c>
      <c r="H234" s="6">
        <v>22</v>
      </c>
      <c r="I234" s="6">
        <v>0</v>
      </c>
      <c r="J234" s="6" t="s">
        <v>22</v>
      </c>
      <c r="K234" s="6" t="s">
        <v>22</v>
      </c>
      <c r="L234" s="6" t="s">
        <v>396</v>
      </c>
      <c r="M234" s="6" t="s">
        <v>1023</v>
      </c>
      <c r="N234" s="6">
        <v>42.886203000000002</v>
      </c>
      <c r="O234" s="7">
        <v>42.886203000000002</v>
      </c>
      <c r="P234" s="6">
        <v>42.886203000000002</v>
      </c>
      <c r="Q234" s="6">
        <v>42.886203000000002</v>
      </c>
      <c r="R234" s="6" t="s">
        <v>22</v>
      </c>
      <c r="S234" s="6">
        <v>9.4730100000000004</v>
      </c>
      <c r="T234" s="6">
        <v>9.4730100000000004</v>
      </c>
      <c r="U234" s="6">
        <v>9.4730100000000004</v>
      </c>
      <c r="V234" s="6">
        <v>9.4730100000000004</v>
      </c>
      <c r="W234" s="6" t="s">
        <v>41</v>
      </c>
      <c r="X234" s="6" t="s">
        <v>22</v>
      </c>
      <c r="Y234" s="6">
        <v>2</v>
      </c>
      <c r="Z234" s="101">
        <v>0.29166666666666669</v>
      </c>
      <c r="AA234" s="101">
        <v>0.34375</v>
      </c>
      <c r="AB234" s="101">
        <v>0.54166666666666663</v>
      </c>
      <c r="AC234" s="101">
        <f>(Tableau2[[#This Row],[heure_enq]]-Tableau2[[#This Row],[h_debut]])</f>
        <v>5.2083333333333315E-2</v>
      </c>
      <c r="AD234" s="101">
        <f>Tableau2[[#This Row],[h_fin]]-Tableau2[[#This Row],[h_debut]]</f>
        <v>0.24999999999999994</v>
      </c>
      <c r="AE234" s="101">
        <v>0.27083333333333331</v>
      </c>
      <c r="AF234" s="101">
        <v>0.4375</v>
      </c>
      <c r="AG234" s="6" t="s">
        <v>1295</v>
      </c>
      <c r="AH234" s="6" t="s">
        <v>401</v>
      </c>
      <c r="AI234" s="6">
        <v>0</v>
      </c>
      <c r="AJ234" s="6" t="s">
        <v>274</v>
      </c>
      <c r="AK234" s="6" t="s">
        <v>275</v>
      </c>
      <c r="AL234" s="6" t="s">
        <v>419</v>
      </c>
      <c r="AM234" s="6">
        <v>0</v>
      </c>
      <c r="AN234" s="6">
        <v>0</v>
      </c>
      <c r="AO234" s="6">
        <v>1</v>
      </c>
      <c r="AP234" s="6">
        <v>0</v>
      </c>
      <c r="AQ234" s="6" t="s">
        <v>1045</v>
      </c>
      <c r="AR234" s="6" t="s">
        <v>1019</v>
      </c>
      <c r="AS234" s="6" t="s">
        <v>1007</v>
      </c>
      <c r="AT234" s="6">
        <v>0</v>
      </c>
      <c r="AU234" s="6">
        <v>0</v>
      </c>
      <c r="AV234" s="6">
        <v>0</v>
      </c>
      <c r="AW234" s="6">
        <v>1</v>
      </c>
      <c r="AX234" s="6">
        <v>1</v>
      </c>
      <c r="AY234" s="6">
        <v>1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 t="s">
        <v>22</v>
      </c>
      <c r="BK234" s="6">
        <v>0</v>
      </c>
      <c r="BL234" s="6">
        <v>0</v>
      </c>
      <c r="BM234" s="6">
        <v>0</v>
      </c>
      <c r="BN234" s="6">
        <v>0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 t="s">
        <v>22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 t="s">
        <v>1296</v>
      </c>
      <c r="DB234" s="6" t="s">
        <v>218</v>
      </c>
      <c r="DC234" s="6">
        <v>68</v>
      </c>
      <c r="DD234" s="6">
        <v>68</v>
      </c>
      <c r="DE234" s="6" t="s">
        <v>244</v>
      </c>
      <c r="DF234" s="6" t="s">
        <v>244</v>
      </c>
      <c r="DG234" s="6" t="s">
        <v>222</v>
      </c>
      <c r="DH234" s="6" t="s">
        <v>22</v>
      </c>
      <c r="DI234" s="6">
        <v>7</v>
      </c>
      <c r="DJ234" s="6">
        <v>61</v>
      </c>
      <c r="DK234" s="6">
        <v>60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1</v>
      </c>
      <c r="DR234" s="6">
        <v>1</v>
      </c>
      <c r="DS234" s="6">
        <v>1</v>
      </c>
      <c r="DT234" s="6">
        <v>1</v>
      </c>
      <c r="DU234" s="6">
        <v>1</v>
      </c>
      <c r="DV234" s="6">
        <v>0</v>
      </c>
      <c r="DW234" s="6">
        <v>0</v>
      </c>
      <c r="DX234" s="6">
        <v>1</v>
      </c>
      <c r="DY234" s="6">
        <v>0</v>
      </c>
      <c r="DZ234" s="6">
        <v>0</v>
      </c>
      <c r="EA234" s="6">
        <v>0</v>
      </c>
      <c r="EB234" s="6">
        <v>1</v>
      </c>
      <c r="EC234" s="6">
        <v>0</v>
      </c>
      <c r="ED234" s="6">
        <v>0</v>
      </c>
      <c r="EE234" s="6">
        <v>1</v>
      </c>
      <c r="EF234" s="6">
        <v>0</v>
      </c>
      <c r="EG234" s="6">
        <v>0</v>
      </c>
      <c r="EH234" s="6">
        <v>0</v>
      </c>
      <c r="EI234" s="6">
        <v>0</v>
      </c>
      <c r="EJ234" s="6" t="s">
        <v>222</v>
      </c>
      <c r="EK234" s="6" t="s">
        <v>222</v>
      </c>
      <c r="EL234" s="6" t="s">
        <v>22</v>
      </c>
      <c r="EM234" s="6" t="s">
        <v>22</v>
      </c>
      <c r="EN234" s="6" t="s">
        <v>22</v>
      </c>
      <c r="EO234" s="6" t="s">
        <v>22</v>
      </c>
      <c r="EP234" s="6" t="s">
        <v>22</v>
      </c>
      <c r="EQ234" s="6" t="s">
        <v>22</v>
      </c>
      <c r="ER234" s="6" t="s">
        <v>22</v>
      </c>
      <c r="ES234" s="6" t="s">
        <v>22</v>
      </c>
      <c r="ET234" s="6" t="s">
        <v>22</v>
      </c>
      <c r="EU234" s="6" t="s">
        <v>22</v>
      </c>
      <c r="EV234" s="6" t="s">
        <v>22</v>
      </c>
      <c r="EW234" s="6" t="s">
        <v>22</v>
      </c>
      <c r="EX234" s="6" t="s">
        <v>22</v>
      </c>
      <c r="EY234" s="6" t="s">
        <v>22</v>
      </c>
      <c r="EZ234" s="6" t="s">
        <v>22</v>
      </c>
      <c r="FA234" s="6" t="s">
        <v>22</v>
      </c>
      <c r="FB234" s="6" t="s">
        <v>22</v>
      </c>
      <c r="FC234" s="6" t="s">
        <v>22</v>
      </c>
      <c r="FD234" s="6" t="s">
        <v>223</v>
      </c>
      <c r="FE234" s="6" t="s">
        <v>246</v>
      </c>
      <c r="FF234" s="6">
        <v>50</v>
      </c>
      <c r="FG234" s="6">
        <v>5</v>
      </c>
      <c r="FH234" s="6" t="s">
        <v>256</v>
      </c>
      <c r="FI234" s="6" t="s">
        <v>22</v>
      </c>
      <c r="FJ234" s="6" t="s">
        <v>355</v>
      </c>
      <c r="FK234" s="6">
        <v>1</v>
      </c>
      <c r="FL234" s="6">
        <v>1</v>
      </c>
      <c r="FM234" s="6">
        <v>0</v>
      </c>
      <c r="FN234" s="6">
        <v>0</v>
      </c>
      <c r="FO234" s="6">
        <v>0</v>
      </c>
      <c r="FP234" s="6">
        <v>0</v>
      </c>
      <c r="FQ234" s="6" t="s">
        <v>1048</v>
      </c>
      <c r="FR234" s="6">
        <v>0</v>
      </c>
      <c r="FS234" s="6">
        <v>4</v>
      </c>
      <c r="FT234" s="6">
        <v>0</v>
      </c>
      <c r="FU234" s="6">
        <v>0</v>
      </c>
      <c r="FV234" s="6" t="s">
        <v>223</v>
      </c>
      <c r="FW234" s="6" t="s">
        <v>223</v>
      </c>
      <c r="FX234" s="6" t="s">
        <v>258</v>
      </c>
      <c r="FY234" s="6" t="s">
        <v>22</v>
      </c>
      <c r="FZ234" s="6" t="s">
        <v>22</v>
      </c>
      <c r="GA234" s="6" t="s">
        <v>22</v>
      </c>
      <c r="GB234" s="6" t="s">
        <v>22</v>
      </c>
      <c r="GC234" s="6" t="s">
        <v>224</v>
      </c>
      <c r="GD234" s="6" t="s">
        <v>1280</v>
      </c>
      <c r="GE234" s="6" t="s">
        <v>22</v>
      </c>
      <c r="GF234" s="6" t="s">
        <v>22</v>
      </c>
      <c r="GG234" s="6" t="s">
        <v>387</v>
      </c>
      <c r="GH234" s="6" t="s">
        <v>1297</v>
      </c>
      <c r="GI234" s="6" t="s">
        <v>1298</v>
      </c>
      <c r="GJ234" s="6" t="s">
        <v>22</v>
      </c>
      <c r="GK234" s="6" t="s">
        <v>1299</v>
      </c>
      <c r="GL234" s="6" t="s">
        <v>22</v>
      </c>
      <c r="GM234" s="6" t="s">
        <v>222</v>
      </c>
      <c r="GN234" s="6" t="s">
        <v>22</v>
      </c>
      <c r="GO234" s="6" t="s">
        <v>22</v>
      </c>
      <c r="GP234" s="6" t="s">
        <v>228</v>
      </c>
      <c r="GQ234" s="6" t="s">
        <v>22</v>
      </c>
      <c r="GR234" s="6" t="s">
        <v>22</v>
      </c>
      <c r="GS234" s="6" t="s">
        <v>22</v>
      </c>
      <c r="GT234" s="6">
        <v>0</v>
      </c>
      <c r="GU234" s="6" t="s">
        <v>22</v>
      </c>
      <c r="GV234" s="6" t="s">
        <v>22</v>
      </c>
      <c r="GW234" s="6" t="s">
        <v>22</v>
      </c>
      <c r="GX234" s="103" t="s">
        <v>22</v>
      </c>
    </row>
    <row r="235" spans="1:206">
      <c r="A235" s="102" t="s">
        <v>207</v>
      </c>
      <c r="B235" s="6">
        <v>234</v>
      </c>
      <c r="C235" s="6" t="s">
        <v>1300</v>
      </c>
      <c r="D235" s="6" t="s">
        <v>1301</v>
      </c>
      <c r="E235" s="100">
        <v>44748</v>
      </c>
      <c r="F235" s="6" t="s">
        <v>3893</v>
      </c>
      <c r="G235" s="6">
        <v>4</v>
      </c>
      <c r="H235" s="6">
        <v>25</v>
      </c>
      <c r="I235" s="6">
        <v>3</v>
      </c>
      <c r="J235" s="6" t="s">
        <v>1013</v>
      </c>
      <c r="K235" s="6" t="s">
        <v>264</v>
      </c>
      <c r="L235" s="6" t="s">
        <v>1152</v>
      </c>
      <c r="M235" s="6" t="s">
        <v>1023</v>
      </c>
      <c r="N235" s="6" t="s">
        <v>1302</v>
      </c>
      <c r="O235" s="7">
        <v>42</v>
      </c>
      <c r="P235" s="6">
        <v>41.39</v>
      </c>
      <c r="Q235" s="6">
        <f t="shared" ref="Q235:Q259" si="9">O235+P235/60</f>
        <v>42.689833333333333</v>
      </c>
      <c r="R235" s="6" t="s">
        <v>22</v>
      </c>
      <c r="S235" s="6" t="s">
        <v>1303</v>
      </c>
      <c r="T235" s="6">
        <v>9</v>
      </c>
      <c r="U235" s="6">
        <v>16.940000000000001</v>
      </c>
      <c r="V235" s="6">
        <f t="shared" ref="V235:V259" si="10">T235+U235/60</f>
        <v>9.2823333333333338</v>
      </c>
      <c r="W235" s="6" t="s">
        <v>41</v>
      </c>
      <c r="X235" s="6">
        <v>15</v>
      </c>
      <c r="Y235" s="6">
        <v>1</v>
      </c>
      <c r="Z235" s="101">
        <v>0.29166666666666669</v>
      </c>
      <c r="AA235" s="101">
        <v>0.58263888888888882</v>
      </c>
      <c r="AB235" s="101">
        <v>0.40625</v>
      </c>
      <c r="AC235" s="101">
        <f>(Tableau2[[#This Row],[heure_enq]]-Tableau2[[#This Row],[h_debut]])</f>
        <v>0.29097222222222213</v>
      </c>
      <c r="AD235" s="101">
        <f>Tableau2[[#This Row],[h_fin]]-Tableau2[[#This Row],[h_debut]]</f>
        <v>0.11458333333333331</v>
      </c>
      <c r="AE235" s="101">
        <v>0.375</v>
      </c>
      <c r="AF235" s="101">
        <v>0.52083333333333337</v>
      </c>
      <c r="AG235" s="6" t="s">
        <v>22</v>
      </c>
      <c r="AH235" s="6" t="s">
        <v>242</v>
      </c>
      <c r="AI235" s="6">
        <v>0</v>
      </c>
      <c r="AJ235" s="6" t="s">
        <v>297</v>
      </c>
      <c r="AK235" s="6" t="s">
        <v>298</v>
      </c>
      <c r="AL235" s="6" t="s">
        <v>419</v>
      </c>
      <c r="AM235" s="6">
        <v>1</v>
      </c>
      <c r="AN235" s="6">
        <v>0</v>
      </c>
      <c r="AO235" s="6">
        <v>1</v>
      </c>
      <c r="AP235" s="6">
        <v>0</v>
      </c>
      <c r="AQ235" s="6" t="s">
        <v>1045</v>
      </c>
      <c r="AR235" s="6" t="s">
        <v>1019</v>
      </c>
      <c r="AS235" s="6" t="s">
        <v>1304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1</v>
      </c>
      <c r="BG235" s="6">
        <v>1</v>
      </c>
      <c r="BH235" s="6">
        <v>0</v>
      </c>
      <c r="BI235" s="6">
        <v>0</v>
      </c>
      <c r="BJ235" s="6" t="s">
        <v>1305</v>
      </c>
      <c r="BK235" s="6">
        <v>1</v>
      </c>
      <c r="BL235" s="6">
        <v>0</v>
      </c>
      <c r="BM235" s="6">
        <v>0</v>
      </c>
      <c r="BN235" s="6">
        <v>0</v>
      </c>
      <c r="BO235" s="6" t="s">
        <v>3627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 t="s">
        <v>392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1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0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0</v>
      </c>
      <c r="CW235" s="6">
        <v>0</v>
      </c>
      <c r="CX235" s="6">
        <v>0</v>
      </c>
      <c r="CY235" s="6">
        <v>0</v>
      </c>
      <c r="CZ235" s="6">
        <v>0</v>
      </c>
      <c r="DA235" s="6" t="s">
        <v>1306</v>
      </c>
      <c r="DB235" s="6" t="s">
        <v>218</v>
      </c>
      <c r="DC235" s="6">
        <v>68</v>
      </c>
      <c r="DD235" s="6">
        <v>68</v>
      </c>
      <c r="DE235" s="6" t="s">
        <v>244</v>
      </c>
      <c r="DF235" s="6" t="s">
        <v>244</v>
      </c>
      <c r="DG235" s="6" t="s">
        <v>222</v>
      </c>
      <c r="DH235" s="6" t="s">
        <v>22</v>
      </c>
      <c r="DI235" s="6">
        <v>10</v>
      </c>
      <c r="DJ235" s="6">
        <v>25</v>
      </c>
      <c r="DK235" s="6">
        <v>30</v>
      </c>
      <c r="DL235" s="6">
        <v>0</v>
      </c>
      <c r="DM235" s="6">
        <v>0</v>
      </c>
      <c r="DN235" s="6">
        <v>0</v>
      </c>
      <c r="DO235" s="6">
        <v>1</v>
      </c>
      <c r="DP235" s="6">
        <v>1</v>
      </c>
      <c r="DQ235" s="6">
        <v>1</v>
      </c>
      <c r="DR235" s="6">
        <v>1</v>
      </c>
      <c r="DS235" s="6">
        <v>1</v>
      </c>
      <c r="DT235" s="6">
        <v>1</v>
      </c>
      <c r="DU235" s="6">
        <v>1</v>
      </c>
      <c r="DV235" s="6">
        <v>1</v>
      </c>
      <c r="DW235" s="6">
        <v>0</v>
      </c>
      <c r="DX235" s="6">
        <v>1</v>
      </c>
      <c r="DY235" s="6">
        <v>0</v>
      </c>
      <c r="DZ235" s="6">
        <v>0</v>
      </c>
      <c r="EA235" s="6">
        <v>0</v>
      </c>
      <c r="EB235" s="6">
        <v>0</v>
      </c>
      <c r="EC235" s="6">
        <v>1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 t="s">
        <v>222</v>
      </c>
      <c r="EK235" s="6" t="s">
        <v>222</v>
      </c>
      <c r="EL235" s="6" t="s">
        <v>22</v>
      </c>
      <c r="EM235" s="6" t="s">
        <v>22</v>
      </c>
      <c r="EN235" s="6" t="s">
        <v>22</v>
      </c>
      <c r="EO235" s="6" t="s">
        <v>22</v>
      </c>
      <c r="EP235" s="6" t="s">
        <v>22</v>
      </c>
      <c r="EQ235" s="6" t="s">
        <v>22</v>
      </c>
      <c r="ER235" s="6" t="s">
        <v>22</v>
      </c>
      <c r="ES235" s="6" t="s">
        <v>22</v>
      </c>
      <c r="ET235" s="6" t="s">
        <v>22</v>
      </c>
      <c r="EU235" s="6" t="s">
        <v>22</v>
      </c>
      <c r="EV235" s="6" t="s">
        <v>22</v>
      </c>
      <c r="EW235" s="6" t="s">
        <v>22</v>
      </c>
      <c r="EX235" s="6" t="s">
        <v>22</v>
      </c>
      <c r="EY235" s="6" t="s">
        <v>22</v>
      </c>
      <c r="EZ235" s="6" t="s">
        <v>22</v>
      </c>
      <c r="FA235" s="6" t="s">
        <v>22</v>
      </c>
      <c r="FB235" s="6" t="s">
        <v>22</v>
      </c>
      <c r="FC235" s="6" t="s">
        <v>22</v>
      </c>
      <c r="FD235" s="6" t="s">
        <v>223</v>
      </c>
      <c r="FE235" s="6" t="s">
        <v>246</v>
      </c>
      <c r="FF235" s="6">
        <v>10</v>
      </c>
      <c r="FG235" s="6">
        <v>5</v>
      </c>
      <c r="FH235" s="6" t="s">
        <v>256</v>
      </c>
      <c r="FI235" s="6" t="s">
        <v>22</v>
      </c>
      <c r="FJ235" s="6" t="s">
        <v>214</v>
      </c>
      <c r="FK235" s="6">
        <v>0</v>
      </c>
      <c r="FL235" s="6">
        <v>0</v>
      </c>
      <c r="FM235" s="6">
        <v>0</v>
      </c>
      <c r="FN235" s="6">
        <v>0</v>
      </c>
      <c r="FO235" s="6">
        <v>0</v>
      </c>
      <c r="FP235" s="6">
        <v>0</v>
      </c>
      <c r="FQ235" s="6" t="s">
        <v>1048</v>
      </c>
      <c r="FR235" s="6">
        <v>0</v>
      </c>
      <c r="FS235" s="6">
        <v>1</v>
      </c>
      <c r="FT235" s="6">
        <v>0</v>
      </c>
      <c r="FU235" s="6">
        <v>0</v>
      </c>
      <c r="FV235" s="6" t="s">
        <v>222</v>
      </c>
      <c r="FW235" s="6" t="s">
        <v>222</v>
      </c>
      <c r="FX235" s="6" t="s">
        <v>225</v>
      </c>
      <c r="FY235" s="6" t="s">
        <v>22</v>
      </c>
      <c r="FZ235" s="6" t="s">
        <v>22</v>
      </c>
      <c r="GA235" s="6" t="s">
        <v>22</v>
      </c>
      <c r="GB235" s="6" t="s">
        <v>22</v>
      </c>
      <c r="GC235" s="6" t="s">
        <v>225</v>
      </c>
      <c r="GD235" s="6" t="s">
        <v>3728</v>
      </c>
      <c r="GE235" s="6" t="s">
        <v>22</v>
      </c>
      <c r="GF235" s="6" t="s">
        <v>22</v>
      </c>
      <c r="GG235" s="6" t="s">
        <v>260</v>
      </c>
      <c r="GH235" s="6" t="s">
        <v>235</v>
      </c>
      <c r="GI235" s="6" t="s">
        <v>1307</v>
      </c>
      <c r="GJ235" s="6" t="s">
        <v>22</v>
      </c>
      <c r="GK235" s="6" t="s">
        <v>1308</v>
      </c>
      <c r="GL235" s="6" t="s">
        <v>22</v>
      </c>
      <c r="GM235" s="6" t="s">
        <v>222</v>
      </c>
      <c r="GN235" s="6" t="s">
        <v>22</v>
      </c>
      <c r="GO235" s="6" t="s">
        <v>22</v>
      </c>
      <c r="GP235" s="6" t="s">
        <v>226</v>
      </c>
      <c r="GQ235" s="6">
        <v>0</v>
      </c>
      <c r="GR235" s="6">
        <v>0</v>
      </c>
      <c r="GS235" s="6">
        <v>1</v>
      </c>
      <c r="GT235" s="6">
        <v>0</v>
      </c>
      <c r="GU235" s="6">
        <v>0</v>
      </c>
      <c r="GV235" s="6">
        <v>0</v>
      </c>
      <c r="GW235" s="6">
        <v>0</v>
      </c>
      <c r="GX235" s="103" t="s">
        <v>229</v>
      </c>
    </row>
    <row r="236" spans="1:206">
      <c r="A236" s="102" t="s">
        <v>207</v>
      </c>
      <c r="B236" s="6">
        <v>235</v>
      </c>
      <c r="C236" s="6" t="s">
        <v>1300</v>
      </c>
      <c r="D236" s="6" t="s">
        <v>1309</v>
      </c>
      <c r="E236" s="100">
        <v>44748</v>
      </c>
      <c r="F236" s="6" t="s">
        <v>3893</v>
      </c>
      <c r="G236" s="6">
        <v>4</v>
      </c>
      <c r="H236" s="6">
        <v>25</v>
      </c>
      <c r="I236" s="6">
        <v>3</v>
      </c>
      <c r="J236" s="6" t="s">
        <v>1013</v>
      </c>
      <c r="K236" s="6" t="s">
        <v>264</v>
      </c>
      <c r="L236" s="6" t="s">
        <v>1152</v>
      </c>
      <c r="M236" s="6" t="s">
        <v>1023</v>
      </c>
      <c r="N236" s="6" t="s">
        <v>1310</v>
      </c>
      <c r="O236" s="7">
        <v>42</v>
      </c>
      <c r="P236" s="6">
        <v>42.75</v>
      </c>
      <c r="Q236" s="6">
        <f t="shared" si="9"/>
        <v>42.712499999999999</v>
      </c>
      <c r="R236" s="6" t="s">
        <v>22</v>
      </c>
      <c r="S236" s="6" t="s">
        <v>1311</v>
      </c>
      <c r="T236" s="6">
        <v>9</v>
      </c>
      <c r="U236" s="6">
        <v>15.74</v>
      </c>
      <c r="V236" s="6">
        <f t="shared" si="10"/>
        <v>9.2623333333333342</v>
      </c>
      <c r="W236" s="6" t="s">
        <v>41</v>
      </c>
      <c r="X236" s="6">
        <v>20</v>
      </c>
      <c r="Y236" s="6">
        <v>1</v>
      </c>
      <c r="Z236" s="101">
        <v>0.28472222222222221</v>
      </c>
      <c r="AA236" s="101">
        <v>0.4201388888888889</v>
      </c>
      <c r="AB236" s="101">
        <v>0.45833333333333331</v>
      </c>
      <c r="AC236" s="101">
        <f>(Tableau2[[#This Row],[heure_enq]]-Tableau2[[#This Row],[h_debut]])</f>
        <v>0.13541666666666669</v>
      </c>
      <c r="AD236" s="101">
        <f>Tableau2[[#This Row],[h_fin]]-Tableau2[[#This Row],[h_debut]]</f>
        <v>0.1736111111111111</v>
      </c>
      <c r="AE236" s="101">
        <v>0.375</v>
      </c>
      <c r="AF236" s="101">
        <v>0.52083333333333337</v>
      </c>
      <c r="AG236" s="6" t="s">
        <v>22</v>
      </c>
      <c r="AH236" s="6" t="s">
        <v>242</v>
      </c>
      <c r="AI236" s="6">
        <v>0</v>
      </c>
      <c r="AJ236" s="6" t="s">
        <v>297</v>
      </c>
      <c r="AK236" s="6" t="s">
        <v>298</v>
      </c>
      <c r="AL236" s="6" t="s">
        <v>419</v>
      </c>
      <c r="AM236" s="6">
        <v>0</v>
      </c>
      <c r="AN236" s="6">
        <v>0</v>
      </c>
      <c r="AO236" s="6">
        <v>1</v>
      </c>
      <c r="AP236" s="6">
        <v>0</v>
      </c>
      <c r="AQ236" s="6" t="s">
        <v>1045</v>
      </c>
      <c r="AR236" s="6" t="s">
        <v>756</v>
      </c>
      <c r="AS236" s="6" t="s">
        <v>1312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1</v>
      </c>
      <c r="BH236" s="6">
        <v>1</v>
      </c>
      <c r="BI236" s="6">
        <v>0</v>
      </c>
      <c r="BJ236" s="6" t="s">
        <v>1313</v>
      </c>
      <c r="BK236" s="6">
        <v>0</v>
      </c>
      <c r="BL236" s="6">
        <v>1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 t="s">
        <v>392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1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6">
        <v>0</v>
      </c>
      <c r="CK236" s="6">
        <v>0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 t="s">
        <v>1314</v>
      </c>
      <c r="DB236" s="6" t="s">
        <v>218</v>
      </c>
      <c r="DC236" s="6">
        <v>64</v>
      </c>
      <c r="DD236" s="6">
        <v>64</v>
      </c>
      <c r="DE236" s="6" t="s">
        <v>244</v>
      </c>
      <c r="DF236" s="6" t="s">
        <v>244</v>
      </c>
      <c r="DG236" s="6" t="s">
        <v>222</v>
      </c>
      <c r="DH236" s="6" t="s">
        <v>22</v>
      </c>
      <c r="DI236" s="6">
        <v>8</v>
      </c>
      <c r="DJ236" s="6">
        <v>10</v>
      </c>
      <c r="DK236" s="6">
        <v>10</v>
      </c>
      <c r="DL236" s="6">
        <v>0</v>
      </c>
      <c r="DM236" s="6">
        <v>0</v>
      </c>
      <c r="DN236" s="6">
        <v>0</v>
      </c>
      <c r="DO236" s="6">
        <v>1</v>
      </c>
      <c r="DP236" s="6">
        <v>1</v>
      </c>
      <c r="DQ236" s="6">
        <v>1</v>
      </c>
      <c r="DR236" s="6">
        <v>1</v>
      </c>
      <c r="DS236" s="6">
        <v>1</v>
      </c>
      <c r="DT236" s="6">
        <v>1</v>
      </c>
      <c r="DU236" s="6">
        <v>1</v>
      </c>
      <c r="DV236" s="6">
        <v>1</v>
      </c>
      <c r="DW236" s="6">
        <v>0</v>
      </c>
      <c r="DX236" s="6">
        <v>1</v>
      </c>
      <c r="DY236" s="6">
        <v>0</v>
      </c>
      <c r="DZ236" s="6">
        <v>0</v>
      </c>
      <c r="EA236" s="6">
        <v>0</v>
      </c>
      <c r="EB236" s="6">
        <v>1</v>
      </c>
      <c r="EC236" s="6">
        <v>1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 t="s">
        <v>222</v>
      </c>
      <c r="EK236" s="6" t="s">
        <v>222</v>
      </c>
      <c r="EL236" s="6" t="s">
        <v>22</v>
      </c>
      <c r="EM236" s="6" t="s">
        <v>22</v>
      </c>
      <c r="EN236" s="6" t="s">
        <v>22</v>
      </c>
      <c r="EO236" s="6" t="s">
        <v>22</v>
      </c>
      <c r="EP236" s="6" t="s">
        <v>22</v>
      </c>
      <c r="EQ236" s="6" t="s">
        <v>22</v>
      </c>
      <c r="ER236" s="6" t="s">
        <v>22</v>
      </c>
      <c r="ES236" s="6" t="s">
        <v>22</v>
      </c>
      <c r="ET236" s="6" t="s">
        <v>22</v>
      </c>
      <c r="EU236" s="6" t="s">
        <v>22</v>
      </c>
      <c r="EV236" s="6" t="s">
        <v>22</v>
      </c>
      <c r="EW236" s="6" t="s">
        <v>22</v>
      </c>
      <c r="EX236" s="6" t="s">
        <v>22</v>
      </c>
      <c r="EY236" s="6" t="s">
        <v>22</v>
      </c>
      <c r="EZ236" s="6" t="s">
        <v>22</v>
      </c>
      <c r="FA236" s="6" t="s">
        <v>22</v>
      </c>
      <c r="FB236" s="6" t="s">
        <v>22</v>
      </c>
      <c r="FC236" s="6" t="s">
        <v>22</v>
      </c>
      <c r="FD236" s="6" t="s">
        <v>222</v>
      </c>
      <c r="FE236" s="6" t="s">
        <v>246</v>
      </c>
      <c r="FF236" s="6">
        <v>40</v>
      </c>
      <c r="FG236" s="6">
        <v>5.4</v>
      </c>
      <c r="FH236" s="6" t="s">
        <v>256</v>
      </c>
      <c r="FI236" s="6" t="s">
        <v>22</v>
      </c>
      <c r="FJ236" s="6" t="s">
        <v>214</v>
      </c>
      <c r="FK236" s="6">
        <v>0</v>
      </c>
      <c r="FL236" s="6">
        <v>1</v>
      </c>
      <c r="FM236" s="6">
        <v>0</v>
      </c>
      <c r="FN236" s="6">
        <v>0</v>
      </c>
      <c r="FO236" s="6">
        <v>0</v>
      </c>
      <c r="FP236" s="6">
        <v>0</v>
      </c>
      <c r="FQ236" s="6" t="s">
        <v>1048</v>
      </c>
      <c r="FR236" s="6">
        <v>0</v>
      </c>
      <c r="FS236" s="6">
        <v>2</v>
      </c>
      <c r="FT236" s="6">
        <v>0</v>
      </c>
      <c r="FU236" s="6">
        <v>0</v>
      </c>
      <c r="FV236" s="6" t="s">
        <v>222</v>
      </c>
      <c r="FW236" s="6" t="s">
        <v>223</v>
      </c>
      <c r="FX236" s="6" t="s">
        <v>224</v>
      </c>
      <c r="FY236" s="6" t="s">
        <v>22</v>
      </c>
      <c r="FZ236" s="6" t="s">
        <v>22</v>
      </c>
      <c r="GA236" s="6" t="s">
        <v>22</v>
      </c>
      <c r="GB236" s="6" t="s">
        <v>22</v>
      </c>
      <c r="GC236" s="6" t="s">
        <v>225</v>
      </c>
      <c r="GD236" s="6" t="s">
        <v>226</v>
      </c>
      <c r="GE236" s="6" t="s">
        <v>22</v>
      </c>
      <c r="GF236" s="6" t="s">
        <v>22</v>
      </c>
      <c r="GG236" s="6" t="s">
        <v>260</v>
      </c>
      <c r="GH236" s="6" t="s">
        <v>235</v>
      </c>
      <c r="GI236" s="6" t="s">
        <v>1315</v>
      </c>
      <c r="GJ236" s="6" t="s">
        <v>22</v>
      </c>
      <c r="GK236" s="6" t="s">
        <v>22</v>
      </c>
      <c r="GL236" s="6" t="s">
        <v>22</v>
      </c>
      <c r="GM236" s="6" t="s">
        <v>222</v>
      </c>
      <c r="GN236" s="6" t="s">
        <v>22</v>
      </c>
      <c r="GO236" s="6" t="s">
        <v>22</v>
      </c>
      <c r="GP236" s="6" t="s">
        <v>228</v>
      </c>
      <c r="GQ236" s="6">
        <v>0</v>
      </c>
      <c r="GR236" s="6">
        <v>0</v>
      </c>
      <c r="GS236" s="6">
        <v>0</v>
      </c>
      <c r="GT236" s="6">
        <v>1</v>
      </c>
      <c r="GU236" s="6">
        <v>0</v>
      </c>
      <c r="GV236" s="6">
        <v>0</v>
      </c>
      <c r="GW236" s="6">
        <v>0</v>
      </c>
      <c r="GX236" s="103" t="s">
        <v>229</v>
      </c>
    </row>
    <row r="237" spans="1:206">
      <c r="A237" s="102" t="s">
        <v>207</v>
      </c>
      <c r="B237" s="6">
        <v>236</v>
      </c>
      <c r="C237" s="6" t="s">
        <v>1316</v>
      </c>
      <c r="D237" s="6" t="s">
        <v>1317</v>
      </c>
      <c r="E237" s="100">
        <v>44757</v>
      </c>
      <c r="F237" s="6" t="s">
        <v>3893</v>
      </c>
      <c r="G237" s="6">
        <v>2</v>
      </c>
      <c r="H237" s="6">
        <v>26</v>
      </c>
      <c r="I237" s="6">
        <v>0</v>
      </c>
      <c r="J237" s="6" t="s">
        <v>1318</v>
      </c>
      <c r="K237" s="6" t="s">
        <v>1319</v>
      </c>
      <c r="L237" s="6" t="s">
        <v>396</v>
      </c>
      <c r="M237" s="6" t="s">
        <v>1023</v>
      </c>
      <c r="N237" s="6" t="s">
        <v>1320</v>
      </c>
      <c r="O237" s="7">
        <v>42</v>
      </c>
      <c r="P237" s="6">
        <v>50.55</v>
      </c>
      <c r="Q237" s="6">
        <f t="shared" si="9"/>
        <v>42.842500000000001</v>
      </c>
      <c r="R237" s="6" t="s">
        <v>22</v>
      </c>
      <c r="S237" s="6" t="s">
        <v>1321</v>
      </c>
      <c r="T237" s="6">
        <v>9</v>
      </c>
      <c r="U237" s="6">
        <v>29.99</v>
      </c>
      <c r="V237" s="6">
        <f t="shared" si="10"/>
        <v>9.4998333333333331</v>
      </c>
      <c r="W237" s="6" t="s">
        <v>41</v>
      </c>
      <c r="X237" s="6">
        <v>36</v>
      </c>
      <c r="Y237" s="6">
        <v>1</v>
      </c>
      <c r="Z237" s="101">
        <v>0.27777777777777779</v>
      </c>
      <c r="AA237" s="101">
        <v>0.36458333333333331</v>
      </c>
      <c r="AB237" s="101">
        <v>0.41666666666666669</v>
      </c>
      <c r="AC237" s="101">
        <f>(Tableau2[[#This Row],[heure_enq]]-Tableau2[[#This Row],[h_debut]])</f>
        <v>8.6805555555555525E-2</v>
      </c>
      <c r="AD237" s="101">
        <f>Tableau2[[#This Row],[h_fin]]-Tableau2[[#This Row],[h_debut]]</f>
        <v>0.1388888888888889</v>
      </c>
      <c r="AE237" s="101">
        <v>0.30208333333333331</v>
      </c>
      <c r="AF237" s="101">
        <v>0.58333333333333337</v>
      </c>
      <c r="AG237" s="6" t="s">
        <v>1322</v>
      </c>
      <c r="AH237" s="6" t="s">
        <v>242</v>
      </c>
      <c r="AI237" s="6">
        <v>0</v>
      </c>
      <c r="AJ237" s="6" t="s">
        <v>280</v>
      </c>
      <c r="AK237" s="6" t="s">
        <v>281</v>
      </c>
      <c r="AL237" s="6" t="s">
        <v>419</v>
      </c>
      <c r="AM237" s="6">
        <v>0</v>
      </c>
      <c r="AN237" s="6">
        <v>0</v>
      </c>
      <c r="AO237" s="6">
        <v>1</v>
      </c>
      <c r="AP237" s="6">
        <v>0</v>
      </c>
      <c r="AQ237" s="6" t="s">
        <v>1045</v>
      </c>
      <c r="AR237" s="6" t="s">
        <v>22</v>
      </c>
      <c r="AS237" s="6" t="s">
        <v>22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1</v>
      </c>
      <c r="AZ237" s="6">
        <v>1</v>
      </c>
      <c r="BA237" s="6">
        <v>1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 t="s">
        <v>438</v>
      </c>
      <c r="BK237" s="6">
        <v>0</v>
      </c>
      <c r="BL237" s="6">
        <v>1</v>
      </c>
      <c r="BM237" s="6">
        <v>0</v>
      </c>
      <c r="BN237" s="6">
        <v>0</v>
      </c>
      <c r="BO237" s="6" t="s">
        <v>3613</v>
      </c>
      <c r="BP237" s="6">
        <v>0</v>
      </c>
      <c r="BQ237" s="6">
        <v>0</v>
      </c>
      <c r="BR237" s="6">
        <v>0</v>
      </c>
      <c r="BS237" s="6">
        <v>0</v>
      </c>
      <c r="BT237" s="6">
        <v>0</v>
      </c>
      <c r="BU237" s="6">
        <v>0</v>
      </c>
      <c r="BV237" s="6">
        <v>0</v>
      </c>
      <c r="BW237" s="6" t="s">
        <v>392</v>
      </c>
      <c r="BX237" s="6">
        <v>0</v>
      </c>
      <c r="BY237" s="6">
        <v>0</v>
      </c>
      <c r="BZ237" s="6">
        <v>0</v>
      </c>
      <c r="CA237" s="6">
        <v>0</v>
      </c>
      <c r="CB237" s="6">
        <v>0</v>
      </c>
      <c r="CC237" s="6">
        <v>0</v>
      </c>
      <c r="CD237" s="6">
        <v>1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  <c r="CY237" s="6">
        <v>0</v>
      </c>
      <c r="CZ237" s="6">
        <v>0</v>
      </c>
      <c r="DA237" s="6" t="s">
        <v>1323</v>
      </c>
      <c r="DB237" s="6" t="s">
        <v>218</v>
      </c>
      <c r="DC237" s="6">
        <v>73</v>
      </c>
      <c r="DD237" s="6">
        <v>73</v>
      </c>
      <c r="DE237" s="6" t="s">
        <v>244</v>
      </c>
      <c r="DF237" s="6" t="s">
        <v>244</v>
      </c>
      <c r="DG237" s="6" t="s">
        <v>222</v>
      </c>
      <c r="DH237" s="6" t="s">
        <v>22</v>
      </c>
      <c r="DI237" s="6">
        <v>6</v>
      </c>
      <c r="DJ237" s="6">
        <v>40</v>
      </c>
      <c r="DK237" s="6">
        <v>10</v>
      </c>
      <c r="DL237" s="6">
        <v>0</v>
      </c>
      <c r="DM237" s="6">
        <v>0</v>
      </c>
      <c r="DN237" s="6">
        <v>0</v>
      </c>
      <c r="DO237" s="6">
        <v>0</v>
      </c>
      <c r="DP237" s="6">
        <v>0</v>
      </c>
      <c r="DQ237" s="6">
        <v>0</v>
      </c>
      <c r="DR237" s="6">
        <v>1</v>
      </c>
      <c r="DS237" s="6">
        <v>1</v>
      </c>
      <c r="DT237" s="6">
        <v>0</v>
      </c>
      <c r="DU237" s="6">
        <v>0</v>
      </c>
      <c r="DV237" s="6">
        <v>0</v>
      </c>
      <c r="DW237" s="6">
        <v>0</v>
      </c>
      <c r="DX237" s="6">
        <v>1</v>
      </c>
      <c r="DY237" s="6">
        <v>0</v>
      </c>
      <c r="DZ237" s="6">
        <v>0</v>
      </c>
      <c r="EA237" s="6">
        <v>0</v>
      </c>
      <c r="EB237" s="6">
        <v>1</v>
      </c>
      <c r="EC237" s="6">
        <v>1</v>
      </c>
      <c r="ED237" s="6">
        <v>0</v>
      </c>
      <c r="EE237" s="6">
        <v>0</v>
      </c>
      <c r="EF237" s="6">
        <v>0</v>
      </c>
      <c r="EG237" s="6">
        <v>0</v>
      </c>
      <c r="EH237" s="6">
        <v>0</v>
      </c>
      <c r="EI237" s="6">
        <v>0</v>
      </c>
      <c r="EJ237" s="6" t="s">
        <v>222</v>
      </c>
      <c r="EK237" s="6" t="s">
        <v>222</v>
      </c>
      <c r="EL237" s="6" t="s">
        <v>22</v>
      </c>
      <c r="EM237" s="6" t="s">
        <v>22</v>
      </c>
      <c r="EN237" s="6" t="s">
        <v>22</v>
      </c>
      <c r="EO237" s="6" t="s">
        <v>22</v>
      </c>
      <c r="EP237" s="6" t="s">
        <v>22</v>
      </c>
      <c r="EQ237" s="6" t="s">
        <v>22</v>
      </c>
      <c r="ER237" s="6" t="s">
        <v>22</v>
      </c>
      <c r="ES237" s="6" t="s">
        <v>22</v>
      </c>
      <c r="ET237" s="6" t="s">
        <v>22</v>
      </c>
      <c r="EU237" s="6" t="s">
        <v>22</v>
      </c>
      <c r="EV237" s="6" t="s">
        <v>22</v>
      </c>
      <c r="EW237" s="6" t="s">
        <v>22</v>
      </c>
      <c r="EX237" s="6" t="s">
        <v>22</v>
      </c>
      <c r="EY237" s="6" t="s">
        <v>22</v>
      </c>
      <c r="EZ237" s="6" t="s">
        <v>22</v>
      </c>
      <c r="FA237" s="6" t="s">
        <v>22</v>
      </c>
      <c r="FB237" s="6" t="s">
        <v>22</v>
      </c>
      <c r="FC237" s="6" t="s">
        <v>22</v>
      </c>
      <c r="FD237" s="6" t="s">
        <v>223</v>
      </c>
      <c r="FE237" s="6" t="s">
        <v>246</v>
      </c>
      <c r="FF237" s="6">
        <v>15</v>
      </c>
      <c r="FG237" s="6">
        <v>4</v>
      </c>
      <c r="FH237" s="6" t="s">
        <v>247</v>
      </c>
      <c r="FI237" s="6" t="s">
        <v>1324</v>
      </c>
      <c r="FJ237" s="6" t="s">
        <v>1324</v>
      </c>
      <c r="FK237" s="6">
        <v>0</v>
      </c>
      <c r="FL237" s="6">
        <v>0</v>
      </c>
      <c r="FM237" s="6">
        <v>0</v>
      </c>
      <c r="FN237" s="6">
        <v>0</v>
      </c>
      <c r="FO237" s="6">
        <v>0</v>
      </c>
      <c r="FP237" s="6">
        <v>0</v>
      </c>
      <c r="FQ237" s="6" t="s">
        <v>1048</v>
      </c>
      <c r="FR237" s="6">
        <v>0</v>
      </c>
      <c r="FS237" s="6">
        <v>1</v>
      </c>
      <c r="FT237" s="6">
        <v>0</v>
      </c>
      <c r="FU237" s="6">
        <v>0</v>
      </c>
      <c r="FV237" s="6" t="s">
        <v>222</v>
      </c>
      <c r="FW237" s="6" t="s">
        <v>222</v>
      </c>
      <c r="FX237" s="6" t="s">
        <v>225</v>
      </c>
      <c r="FY237" s="6" t="s">
        <v>22</v>
      </c>
      <c r="FZ237" s="6" t="s">
        <v>22</v>
      </c>
      <c r="GA237" s="6" t="s">
        <v>22</v>
      </c>
      <c r="GB237" s="6" t="s">
        <v>22</v>
      </c>
      <c r="GC237" s="6" t="s">
        <v>269</v>
      </c>
      <c r="GD237" s="6" t="s">
        <v>259</v>
      </c>
      <c r="GE237" s="6" t="s">
        <v>22</v>
      </c>
      <c r="GF237" s="6" t="s">
        <v>22</v>
      </c>
      <c r="GG237" s="6" t="s">
        <v>260</v>
      </c>
      <c r="GH237" s="6" t="s">
        <v>1325</v>
      </c>
      <c r="GI237" s="6" t="s">
        <v>1326</v>
      </c>
      <c r="GJ237" s="6" t="s">
        <v>1327</v>
      </c>
      <c r="GK237" s="6" t="s">
        <v>1328</v>
      </c>
      <c r="GL237" s="6" t="s">
        <v>22</v>
      </c>
      <c r="GM237" s="6" t="s">
        <v>222</v>
      </c>
      <c r="GN237" s="6" t="s">
        <v>22</v>
      </c>
      <c r="GO237" s="6" t="s">
        <v>22</v>
      </c>
      <c r="GP237" s="6" t="s">
        <v>261</v>
      </c>
      <c r="GQ237" s="6">
        <v>0</v>
      </c>
      <c r="GR237" s="6">
        <v>0</v>
      </c>
      <c r="GS237" s="6">
        <v>1</v>
      </c>
      <c r="GT237" s="6">
        <v>0</v>
      </c>
      <c r="GU237" s="6">
        <v>0</v>
      </c>
      <c r="GV237" s="6">
        <v>0</v>
      </c>
      <c r="GW237" s="6">
        <v>0</v>
      </c>
      <c r="GX237" s="103" t="s">
        <v>270</v>
      </c>
    </row>
    <row r="238" spans="1:206">
      <c r="A238" s="102" t="s">
        <v>207</v>
      </c>
      <c r="B238" s="6">
        <v>237</v>
      </c>
      <c r="C238" s="6" t="s">
        <v>1329</v>
      </c>
      <c r="D238" s="6" t="s">
        <v>1799</v>
      </c>
      <c r="E238" s="100">
        <v>44775</v>
      </c>
      <c r="F238" s="6" t="s">
        <v>3893</v>
      </c>
      <c r="G238" s="6">
        <v>1</v>
      </c>
      <c r="H238" s="6">
        <v>29</v>
      </c>
      <c r="I238" s="6">
        <v>0</v>
      </c>
      <c r="J238" s="6" t="s">
        <v>22</v>
      </c>
      <c r="K238" s="6" t="s">
        <v>22</v>
      </c>
      <c r="L238" s="6" t="s">
        <v>396</v>
      </c>
      <c r="M238" s="6" t="s">
        <v>397</v>
      </c>
      <c r="N238" s="6" t="s">
        <v>1800</v>
      </c>
      <c r="O238" s="7">
        <v>42</v>
      </c>
      <c r="P238" s="6">
        <v>41.87</v>
      </c>
      <c r="Q238" s="6">
        <f t="shared" si="9"/>
        <v>42.697833333333335</v>
      </c>
      <c r="R238" s="6" t="s">
        <v>22</v>
      </c>
      <c r="S238" s="6" t="s">
        <v>1350</v>
      </c>
      <c r="T238" s="6">
        <v>9</v>
      </c>
      <c r="U238" s="6">
        <v>16.59</v>
      </c>
      <c r="V238" s="6">
        <f t="shared" si="10"/>
        <v>9.2765000000000004</v>
      </c>
      <c r="W238" s="6" t="s">
        <v>41</v>
      </c>
      <c r="X238" s="6">
        <v>25</v>
      </c>
      <c r="Y238" s="6">
        <v>1</v>
      </c>
      <c r="Z238" s="101">
        <v>0.27083333333333331</v>
      </c>
      <c r="AA238" s="101">
        <v>0.30833333333333335</v>
      </c>
      <c r="AB238" s="101">
        <v>0.375</v>
      </c>
      <c r="AC238" s="101">
        <f>(Tableau2[[#This Row],[heure_enq]]-Tableau2[[#This Row],[h_debut]])</f>
        <v>3.7500000000000033E-2</v>
      </c>
      <c r="AD238" s="101">
        <f>Tableau2[[#This Row],[h_fin]]-Tableau2[[#This Row],[h_debut]]</f>
        <v>0.10416666666666669</v>
      </c>
      <c r="AE238" s="101">
        <v>0.29166666666666669</v>
      </c>
      <c r="AF238" s="101">
        <v>0.52083333333333337</v>
      </c>
      <c r="AG238" s="6" t="s">
        <v>22</v>
      </c>
      <c r="AH238" s="6" t="s">
        <v>242</v>
      </c>
      <c r="AI238" s="6">
        <v>0</v>
      </c>
      <c r="AJ238" s="6" t="s">
        <v>2634</v>
      </c>
      <c r="AK238" s="6" t="s">
        <v>215</v>
      </c>
      <c r="AL238" s="6" t="s">
        <v>1761</v>
      </c>
      <c r="AM238" s="6">
        <v>0</v>
      </c>
      <c r="AN238" s="6">
        <v>0</v>
      </c>
      <c r="AO238" s="6">
        <v>1</v>
      </c>
      <c r="AP238" s="6">
        <v>0</v>
      </c>
      <c r="AQ238" s="6" t="s">
        <v>1378</v>
      </c>
      <c r="AR238" s="6" t="s">
        <v>1801</v>
      </c>
      <c r="AS238" s="6" t="s">
        <v>22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1</v>
      </c>
      <c r="BG238" s="6">
        <v>1</v>
      </c>
      <c r="BH238" s="6">
        <v>0</v>
      </c>
      <c r="BI238" s="6">
        <v>0</v>
      </c>
      <c r="BJ238" s="6" t="s">
        <v>1378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 t="s">
        <v>22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1</v>
      </c>
      <c r="DA238" s="6" t="s">
        <v>22</v>
      </c>
      <c r="DB238" s="6" t="s">
        <v>218</v>
      </c>
      <c r="DC238" s="6">
        <v>50</v>
      </c>
      <c r="DD238" s="6">
        <v>50</v>
      </c>
      <c r="DE238" s="6" t="s">
        <v>220</v>
      </c>
      <c r="DF238" s="6" t="s">
        <v>244</v>
      </c>
      <c r="DG238" s="6" t="s">
        <v>222</v>
      </c>
      <c r="DH238" s="6" t="s">
        <v>22</v>
      </c>
      <c r="DI238" s="6">
        <v>2</v>
      </c>
      <c r="DJ238" s="6">
        <v>1</v>
      </c>
      <c r="DK238" s="6">
        <v>1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1</v>
      </c>
      <c r="DS238" s="6">
        <v>1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6">
        <v>1</v>
      </c>
      <c r="DZ238" s="6">
        <v>0</v>
      </c>
      <c r="EA238" s="6">
        <v>0</v>
      </c>
      <c r="EB238" s="6">
        <v>1</v>
      </c>
      <c r="EC238" s="6">
        <v>1</v>
      </c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 t="s">
        <v>223</v>
      </c>
      <c r="EK238" s="6" t="s">
        <v>222</v>
      </c>
      <c r="EL238" s="6" t="s">
        <v>22</v>
      </c>
      <c r="EM238" s="6" t="s">
        <v>22</v>
      </c>
      <c r="EN238" s="6" t="s">
        <v>22</v>
      </c>
      <c r="EO238" s="6" t="s">
        <v>22</v>
      </c>
      <c r="EP238" s="6" t="s">
        <v>22</v>
      </c>
      <c r="EQ238" s="6" t="s">
        <v>22</v>
      </c>
      <c r="ER238" s="6" t="s">
        <v>22</v>
      </c>
      <c r="ES238" s="6" t="s">
        <v>22</v>
      </c>
      <c r="ET238" s="6" t="s">
        <v>22</v>
      </c>
      <c r="EU238" s="6" t="s">
        <v>22</v>
      </c>
      <c r="EV238" s="6" t="s">
        <v>22</v>
      </c>
      <c r="EW238" s="6" t="s">
        <v>22</v>
      </c>
      <c r="EX238" s="6" t="s">
        <v>22</v>
      </c>
      <c r="EY238" s="6" t="s">
        <v>22</v>
      </c>
      <c r="EZ238" s="6" t="s">
        <v>22</v>
      </c>
      <c r="FA238" s="6" t="s">
        <v>22</v>
      </c>
      <c r="FB238" s="6" t="s">
        <v>22</v>
      </c>
      <c r="FC238" s="6" t="s">
        <v>22</v>
      </c>
      <c r="FD238" s="6" t="s">
        <v>223</v>
      </c>
      <c r="FE238" s="6" t="s">
        <v>255</v>
      </c>
      <c r="FF238" s="6">
        <v>9.9</v>
      </c>
      <c r="FG238" s="6">
        <v>3.1</v>
      </c>
      <c r="FH238" s="6" t="s">
        <v>256</v>
      </c>
      <c r="FI238" s="6" t="s">
        <v>22</v>
      </c>
      <c r="FJ238" s="6" t="s">
        <v>1802</v>
      </c>
      <c r="FK238" s="6">
        <v>0</v>
      </c>
      <c r="FL238" s="6">
        <v>0</v>
      </c>
      <c r="FM238" s="6">
        <v>0</v>
      </c>
      <c r="FN238" s="6">
        <v>0</v>
      </c>
      <c r="FO238" s="6">
        <v>0</v>
      </c>
      <c r="FP238" s="6">
        <v>0</v>
      </c>
      <c r="FQ238" s="6" t="s">
        <v>1048</v>
      </c>
      <c r="FR238" s="6">
        <v>0</v>
      </c>
      <c r="FS238" s="6">
        <v>1</v>
      </c>
      <c r="FT238" s="6">
        <v>0</v>
      </c>
      <c r="FU238" s="6">
        <v>0</v>
      </c>
      <c r="FV238" s="6" t="s">
        <v>222</v>
      </c>
      <c r="FW238" s="6" t="s">
        <v>222</v>
      </c>
      <c r="FX238" s="6" t="s">
        <v>225</v>
      </c>
      <c r="FY238" s="6" t="s">
        <v>22</v>
      </c>
      <c r="FZ238" s="6" t="s">
        <v>22</v>
      </c>
      <c r="GA238" s="6" t="s">
        <v>22</v>
      </c>
      <c r="GB238" s="6" t="s">
        <v>22</v>
      </c>
      <c r="GC238" s="6" t="s">
        <v>225</v>
      </c>
      <c r="GD238" s="6" t="s">
        <v>259</v>
      </c>
      <c r="GE238" s="6" t="s">
        <v>22</v>
      </c>
      <c r="GF238" s="6" t="s">
        <v>22</v>
      </c>
      <c r="GG238" s="6" t="s">
        <v>260</v>
      </c>
      <c r="GH238" s="6" t="s">
        <v>235</v>
      </c>
      <c r="GI238" s="6" t="s">
        <v>1803</v>
      </c>
      <c r="GJ238" s="6" t="s">
        <v>22</v>
      </c>
      <c r="GK238" s="6" t="s">
        <v>1804</v>
      </c>
      <c r="GL238" s="6" t="s">
        <v>22</v>
      </c>
      <c r="GM238" s="6" t="s">
        <v>222</v>
      </c>
      <c r="GN238" s="6" t="s">
        <v>22</v>
      </c>
      <c r="GO238" s="6" t="s">
        <v>22</v>
      </c>
      <c r="GP238" s="6" t="s">
        <v>261</v>
      </c>
      <c r="GQ238" s="6">
        <v>1</v>
      </c>
      <c r="GR238" s="6">
        <v>0</v>
      </c>
      <c r="GS238" s="6">
        <v>0</v>
      </c>
      <c r="GT238" s="6">
        <v>0</v>
      </c>
      <c r="GU238" s="6">
        <v>0</v>
      </c>
      <c r="GV238" s="6">
        <v>0</v>
      </c>
      <c r="GW238" s="6">
        <v>0</v>
      </c>
      <c r="GX238" s="103" t="s">
        <v>229</v>
      </c>
    </row>
    <row r="239" spans="1:206">
      <c r="A239" s="102" t="s">
        <v>207</v>
      </c>
      <c r="B239" s="6">
        <v>238</v>
      </c>
      <c r="C239" s="6" t="s">
        <v>1329</v>
      </c>
      <c r="D239" s="6" t="s">
        <v>1330</v>
      </c>
      <c r="E239" s="100">
        <v>44775</v>
      </c>
      <c r="F239" s="6" t="s">
        <v>3893</v>
      </c>
      <c r="G239" s="6">
        <v>1</v>
      </c>
      <c r="H239" s="6">
        <v>29</v>
      </c>
      <c r="I239" s="6">
        <v>0</v>
      </c>
      <c r="J239" s="6" t="s">
        <v>22</v>
      </c>
      <c r="K239" s="6" t="s">
        <v>22</v>
      </c>
      <c r="L239" s="6" t="s">
        <v>396</v>
      </c>
      <c r="M239" s="6" t="s">
        <v>397</v>
      </c>
      <c r="N239" s="6" t="s">
        <v>1331</v>
      </c>
      <c r="O239" s="7">
        <v>42</v>
      </c>
      <c r="P239" s="6">
        <v>43.28</v>
      </c>
      <c r="Q239" s="6">
        <f t="shared" si="9"/>
        <v>42.721333333333334</v>
      </c>
      <c r="R239" s="6" t="s">
        <v>22</v>
      </c>
      <c r="S239" s="6" t="s">
        <v>1332</v>
      </c>
      <c r="T239" s="6">
        <v>9</v>
      </c>
      <c r="U239" s="6">
        <v>15.41</v>
      </c>
      <c r="V239" s="6">
        <f t="shared" si="10"/>
        <v>9.2568333333333328</v>
      </c>
      <c r="W239" s="6" t="s">
        <v>41</v>
      </c>
      <c r="X239" s="6" t="s">
        <v>22</v>
      </c>
      <c r="Y239" s="6">
        <v>1</v>
      </c>
      <c r="Z239" s="101">
        <v>0.25</v>
      </c>
      <c r="AA239" s="101">
        <v>0.31736111111111115</v>
      </c>
      <c r="AB239" s="101">
        <v>0.33333333333333331</v>
      </c>
      <c r="AC239" s="101">
        <f>(Tableau2[[#This Row],[heure_enq]]-Tableau2[[#This Row],[h_debut]])</f>
        <v>6.7361111111111149E-2</v>
      </c>
      <c r="AD239" s="101">
        <f>Tableau2[[#This Row],[h_fin]]-Tableau2[[#This Row],[h_debut]]</f>
        <v>8.3333333333333315E-2</v>
      </c>
      <c r="AE239" s="101">
        <v>0.29166666666666669</v>
      </c>
      <c r="AF239" s="101">
        <v>0.52083333333333337</v>
      </c>
      <c r="AG239" s="6" t="s">
        <v>22</v>
      </c>
      <c r="AH239" s="6" t="s">
        <v>242</v>
      </c>
      <c r="AI239" s="6">
        <v>0</v>
      </c>
      <c r="AJ239" s="6" t="s">
        <v>402</v>
      </c>
      <c r="AK239" s="6" t="s">
        <v>403</v>
      </c>
      <c r="AL239" s="6" t="s">
        <v>419</v>
      </c>
      <c r="AM239" s="6">
        <v>0</v>
      </c>
      <c r="AN239" s="6">
        <v>1</v>
      </c>
      <c r="AO239" s="6">
        <v>1</v>
      </c>
      <c r="AP239" s="6">
        <v>0</v>
      </c>
      <c r="AQ239" s="6" t="s">
        <v>1304</v>
      </c>
      <c r="AR239" s="6" t="s">
        <v>756</v>
      </c>
      <c r="AS239" s="6" t="s">
        <v>404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1</v>
      </c>
      <c r="BG239" s="6">
        <v>1</v>
      </c>
      <c r="BH239" s="6">
        <v>0</v>
      </c>
      <c r="BI239" s="6">
        <v>0</v>
      </c>
      <c r="BJ239" s="6" t="s">
        <v>913</v>
      </c>
      <c r="BK239" s="6">
        <v>0</v>
      </c>
      <c r="BL239" s="6">
        <v>1</v>
      </c>
      <c r="BM239" s="6">
        <v>0</v>
      </c>
      <c r="BN239" s="6">
        <v>0</v>
      </c>
      <c r="BO239" s="6" t="s">
        <v>3613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 t="s">
        <v>392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1</v>
      </c>
      <c r="DA239" s="6" t="s">
        <v>1333</v>
      </c>
      <c r="DB239" s="6" t="s">
        <v>218</v>
      </c>
      <c r="DC239" s="6">
        <v>69</v>
      </c>
      <c r="DD239" s="6">
        <v>69</v>
      </c>
      <c r="DE239" s="6" t="s">
        <v>244</v>
      </c>
      <c r="DF239" s="6" t="s">
        <v>244</v>
      </c>
      <c r="DG239" s="6" t="s">
        <v>222</v>
      </c>
      <c r="DH239" s="6" t="s">
        <v>22</v>
      </c>
      <c r="DI239" s="6">
        <v>50</v>
      </c>
      <c r="DJ239" s="6">
        <v>10</v>
      </c>
      <c r="DK239" s="6">
        <v>30</v>
      </c>
      <c r="DL239" s="6">
        <v>0</v>
      </c>
      <c r="DM239" s="6">
        <v>0</v>
      </c>
      <c r="DN239" s="6">
        <v>0</v>
      </c>
      <c r="DO239" s="6">
        <v>0</v>
      </c>
      <c r="DP239" s="6">
        <v>1</v>
      </c>
      <c r="DQ239" s="6">
        <v>1</v>
      </c>
      <c r="DR239" s="6">
        <v>1</v>
      </c>
      <c r="DS239" s="6">
        <v>1</v>
      </c>
      <c r="DT239" s="6">
        <v>1</v>
      </c>
      <c r="DU239" s="6">
        <v>1</v>
      </c>
      <c r="DV239" s="6">
        <v>1</v>
      </c>
      <c r="DW239" s="6">
        <v>0</v>
      </c>
      <c r="DX239" s="6">
        <v>1</v>
      </c>
      <c r="DY239" s="6">
        <v>0</v>
      </c>
      <c r="DZ239" s="6">
        <v>0</v>
      </c>
      <c r="EA239" s="6">
        <v>0</v>
      </c>
      <c r="EB239" s="6">
        <v>1</v>
      </c>
      <c r="EC239" s="6">
        <v>1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 t="s">
        <v>222</v>
      </c>
      <c r="EK239" s="6" t="s">
        <v>222</v>
      </c>
      <c r="EL239" s="6" t="s">
        <v>22</v>
      </c>
      <c r="EM239" s="6" t="s">
        <v>22</v>
      </c>
      <c r="EN239" s="6" t="s">
        <v>22</v>
      </c>
      <c r="EO239" s="6" t="s">
        <v>22</v>
      </c>
      <c r="EP239" s="6" t="s">
        <v>22</v>
      </c>
      <c r="EQ239" s="6" t="s">
        <v>22</v>
      </c>
      <c r="ER239" s="6" t="s">
        <v>22</v>
      </c>
      <c r="ES239" s="6" t="s">
        <v>22</v>
      </c>
      <c r="ET239" s="6" t="s">
        <v>22</v>
      </c>
      <c r="EU239" s="6" t="s">
        <v>22</v>
      </c>
      <c r="EV239" s="6" t="s">
        <v>22</v>
      </c>
      <c r="EW239" s="6" t="s">
        <v>22</v>
      </c>
      <c r="EX239" s="6" t="s">
        <v>22</v>
      </c>
      <c r="EY239" s="6" t="s">
        <v>22</v>
      </c>
      <c r="EZ239" s="6" t="s">
        <v>22</v>
      </c>
      <c r="FA239" s="6" t="s">
        <v>22</v>
      </c>
      <c r="FB239" s="6" t="s">
        <v>22</v>
      </c>
      <c r="FC239" s="6" t="s">
        <v>22</v>
      </c>
      <c r="FD239" s="6" t="s">
        <v>223</v>
      </c>
      <c r="FE239" s="6" t="s">
        <v>246</v>
      </c>
      <c r="FF239" s="6">
        <v>90</v>
      </c>
      <c r="FG239" s="6">
        <v>5</v>
      </c>
      <c r="FH239" s="6" t="s">
        <v>256</v>
      </c>
      <c r="FI239" s="6" t="s">
        <v>22</v>
      </c>
      <c r="FJ239" s="6" t="s">
        <v>214</v>
      </c>
      <c r="FK239" s="6">
        <v>0</v>
      </c>
      <c r="FL239" s="6">
        <v>1</v>
      </c>
      <c r="FM239" s="6">
        <v>0</v>
      </c>
      <c r="FN239" s="6">
        <v>0</v>
      </c>
      <c r="FO239" s="6">
        <v>0</v>
      </c>
      <c r="FP239" s="6">
        <v>0</v>
      </c>
      <c r="FQ239" s="6" t="s">
        <v>1048</v>
      </c>
      <c r="FR239" s="6">
        <v>0</v>
      </c>
      <c r="FS239" s="6">
        <v>4</v>
      </c>
      <c r="FT239" s="6">
        <v>0</v>
      </c>
      <c r="FU239" s="6">
        <v>0</v>
      </c>
      <c r="FV239" s="6" t="s">
        <v>223</v>
      </c>
      <c r="FW239" s="6" t="s">
        <v>223</v>
      </c>
      <c r="FX239" s="6" t="s">
        <v>225</v>
      </c>
      <c r="FY239" s="6" t="s">
        <v>22</v>
      </c>
      <c r="FZ239" s="6" t="s">
        <v>22</v>
      </c>
      <c r="GA239" s="6" t="s">
        <v>22</v>
      </c>
      <c r="GB239" s="6" t="s">
        <v>22</v>
      </c>
      <c r="GC239" s="6" t="s">
        <v>225</v>
      </c>
      <c r="GD239" s="6" t="s">
        <v>259</v>
      </c>
      <c r="GE239" s="6" t="s">
        <v>22</v>
      </c>
      <c r="GF239" s="6" t="s">
        <v>22</v>
      </c>
      <c r="GG239" s="6" t="s">
        <v>300</v>
      </c>
      <c r="GH239" s="6" t="s">
        <v>235</v>
      </c>
      <c r="GI239" s="6" t="s">
        <v>22</v>
      </c>
      <c r="GJ239" s="6" t="s">
        <v>22</v>
      </c>
      <c r="GK239" s="6" t="s">
        <v>1334</v>
      </c>
      <c r="GL239" s="6" t="s">
        <v>22</v>
      </c>
      <c r="GM239" s="6" t="s">
        <v>222</v>
      </c>
      <c r="GN239" s="6" t="s">
        <v>22</v>
      </c>
      <c r="GO239" s="6" t="s">
        <v>22</v>
      </c>
      <c r="GP239" s="6" t="s">
        <v>261</v>
      </c>
      <c r="GQ239" s="6">
        <v>0</v>
      </c>
      <c r="GR239" s="6">
        <v>0</v>
      </c>
      <c r="GS239" s="6">
        <v>1</v>
      </c>
      <c r="GT239" s="6">
        <v>0</v>
      </c>
      <c r="GU239" s="6">
        <v>0</v>
      </c>
      <c r="GV239" s="6">
        <v>0</v>
      </c>
      <c r="GW239" s="6">
        <v>0</v>
      </c>
      <c r="GX239" s="103" t="s">
        <v>229</v>
      </c>
    </row>
    <row r="240" spans="1:206">
      <c r="A240" s="102" t="s">
        <v>207</v>
      </c>
      <c r="B240" s="6">
        <v>239</v>
      </c>
      <c r="C240" s="6" t="s">
        <v>1329</v>
      </c>
      <c r="D240" s="6" t="s">
        <v>1335</v>
      </c>
      <c r="E240" s="100">
        <v>44775</v>
      </c>
      <c r="F240" s="6" t="s">
        <v>3893</v>
      </c>
      <c r="G240" s="6">
        <v>1</v>
      </c>
      <c r="H240" s="6">
        <v>29</v>
      </c>
      <c r="I240" s="6">
        <v>0</v>
      </c>
      <c r="J240" s="6" t="s">
        <v>22</v>
      </c>
      <c r="K240" s="6" t="s">
        <v>22</v>
      </c>
      <c r="L240" s="6" t="s">
        <v>396</v>
      </c>
      <c r="M240" s="6" t="s">
        <v>397</v>
      </c>
      <c r="N240" s="6" t="s">
        <v>1336</v>
      </c>
      <c r="O240" s="7">
        <v>42</v>
      </c>
      <c r="P240" s="6">
        <v>46.01</v>
      </c>
      <c r="Q240" s="6">
        <f t="shared" si="9"/>
        <v>42.766833333333331</v>
      </c>
      <c r="R240" s="6" t="s">
        <v>22</v>
      </c>
      <c r="S240" s="6" t="s">
        <v>1244</v>
      </c>
      <c r="T240" s="6">
        <v>9</v>
      </c>
      <c r="U240" s="6">
        <v>12.16</v>
      </c>
      <c r="V240" s="6">
        <f t="shared" si="10"/>
        <v>9.2026666666666674</v>
      </c>
      <c r="W240" s="6" t="s">
        <v>41</v>
      </c>
      <c r="X240" s="6">
        <v>53</v>
      </c>
      <c r="Y240" s="6">
        <v>2</v>
      </c>
      <c r="Z240" s="101">
        <v>0.20833333333333334</v>
      </c>
      <c r="AA240" s="101">
        <v>0.33333333333333331</v>
      </c>
      <c r="AB240" s="101">
        <v>0.45833333333333331</v>
      </c>
      <c r="AC240" s="101">
        <f>(Tableau2[[#This Row],[heure_enq]]-Tableau2[[#This Row],[h_debut]])</f>
        <v>0.12499999999999997</v>
      </c>
      <c r="AD240" s="101">
        <f>Tableau2[[#This Row],[h_fin]]-Tableau2[[#This Row],[h_debut]]</f>
        <v>0.24999999999999997</v>
      </c>
      <c r="AE240" s="101">
        <v>0.29166666666666669</v>
      </c>
      <c r="AF240" s="101">
        <v>0.52083333333333337</v>
      </c>
      <c r="AG240" s="6" t="s">
        <v>22</v>
      </c>
      <c r="AH240" s="6" t="s">
        <v>242</v>
      </c>
      <c r="AI240" s="6">
        <v>0</v>
      </c>
      <c r="AJ240" s="6" t="s">
        <v>297</v>
      </c>
      <c r="AK240" s="6" t="s">
        <v>298</v>
      </c>
      <c r="AL240" s="6" t="s">
        <v>419</v>
      </c>
      <c r="AM240" s="6">
        <v>0</v>
      </c>
      <c r="AN240" s="6">
        <v>1</v>
      </c>
      <c r="AO240" s="6">
        <v>1</v>
      </c>
      <c r="AP240" s="6">
        <v>0</v>
      </c>
      <c r="AQ240" s="6" t="s">
        <v>1033</v>
      </c>
      <c r="AR240" s="6" t="s">
        <v>756</v>
      </c>
      <c r="AS240" s="6" t="s">
        <v>438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1</v>
      </c>
      <c r="BG240" s="6">
        <v>1</v>
      </c>
      <c r="BH240" s="6">
        <v>1</v>
      </c>
      <c r="BI240" s="6">
        <v>1</v>
      </c>
      <c r="BJ240" s="6" t="s">
        <v>1337</v>
      </c>
      <c r="BK240" s="6">
        <v>0</v>
      </c>
      <c r="BL240" s="6">
        <v>1</v>
      </c>
      <c r="BM240" s="6">
        <v>0</v>
      </c>
      <c r="BN240" s="6">
        <v>0</v>
      </c>
      <c r="BO240" s="6" t="s">
        <v>3613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 t="s">
        <v>392</v>
      </c>
      <c r="BX240" s="6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1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6">
        <v>0</v>
      </c>
      <c r="CZ240" s="6">
        <v>0</v>
      </c>
      <c r="DA240" s="6" t="s">
        <v>1338</v>
      </c>
      <c r="DB240" s="6" t="s">
        <v>218</v>
      </c>
      <c r="DC240" s="6">
        <v>70</v>
      </c>
      <c r="DD240" s="6">
        <v>70</v>
      </c>
      <c r="DE240" s="6" t="s">
        <v>244</v>
      </c>
      <c r="DF240" s="6" t="s">
        <v>244</v>
      </c>
      <c r="DG240" s="6" t="s">
        <v>222</v>
      </c>
      <c r="DH240" s="6" t="s">
        <v>22</v>
      </c>
      <c r="DI240" s="6">
        <v>10</v>
      </c>
      <c r="DJ240" s="6">
        <v>10</v>
      </c>
      <c r="DK240" s="6">
        <v>24</v>
      </c>
      <c r="DL240" s="6">
        <v>1</v>
      </c>
      <c r="DM240" s="6">
        <v>1</v>
      </c>
      <c r="DN240" s="6">
        <v>1</v>
      </c>
      <c r="DO240" s="6">
        <v>1</v>
      </c>
      <c r="DP240" s="6">
        <v>1</v>
      </c>
      <c r="DQ240" s="6">
        <v>1</v>
      </c>
      <c r="DR240" s="6">
        <v>1</v>
      </c>
      <c r="DS240" s="6">
        <v>1</v>
      </c>
      <c r="DT240" s="6">
        <v>1</v>
      </c>
      <c r="DU240" s="6">
        <v>1</v>
      </c>
      <c r="DV240" s="6">
        <v>1</v>
      </c>
      <c r="DW240" s="6">
        <v>1</v>
      </c>
      <c r="DX240" s="6">
        <v>1</v>
      </c>
      <c r="DY240" s="6">
        <v>0</v>
      </c>
      <c r="DZ240" s="6">
        <v>0</v>
      </c>
      <c r="EA240" s="6">
        <v>0</v>
      </c>
      <c r="EB240" s="6">
        <v>1</v>
      </c>
      <c r="EC240" s="6">
        <v>0</v>
      </c>
      <c r="ED240" s="6">
        <v>0</v>
      </c>
      <c r="EE240" s="6">
        <v>0</v>
      </c>
      <c r="EF240" s="6">
        <v>0</v>
      </c>
      <c r="EG240" s="6">
        <v>0</v>
      </c>
      <c r="EH240" s="6">
        <v>0</v>
      </c>
      <c r="EI240" s="6">
        <v>0</v>
      </c>
      <c r="EJ240" s="6" t="s">
        <v>222</v>
      </c>
      <c r="EK240" s="6" t="s">
        <v>222</v>
      </c>
      <c r="EL240" s="6">
        <v>1</v>
      </c>
      <c r="EM240" s="6">
        <v>1</v>
      </c>
      <c r="EN240" s="6">
        <v>1</v>
      </c>
      <c r="EO240" s="6">
        <v>1</v>
      </c>
      <c r="EP240" s="6">
        <v>1</v>
      </c>
      <c r="EQ240" s="6">
        <v>100</v>
      </c>
      <c r="ER240" s="6">
        <v>0</v>
      </c>
      <c r="ES240" s="6">
        <v>0</v>
      </c>
      <c r="ET240" s="6">
        <v>3</v>
      </c>
      <c r="EU240" s="6">
        <v>6</v>
      </c>
      <c r="EV240" s="6">
        <v>3</v>
      </c>
      <c r="EW240" s="6">
        <v>0</v>
      </c>
      <c r="EX240" s="6">
        <v>0</v>
      </c>
      <c r="EY240" s="6">
        <v>0</v>
      </c>
      <c r="EZ240" s="6">
        <v>0</v>
      </c>
      <c r="FA240" s="6">
        <v>0</v>
      </c>
      <c r="FB240" s="6">
        <v>0</v>
      </c>
      <c r="FC240" s="6">
        <v>0</v>
      </c>
      <c r="FD240" s="6" t="s">
        <v>223</v>
      </c>
      <c r="FE240" s="6" t="s">
        <v>246</v>
      </c>
      <c r="FF240" s="6">
        <v>250</v>
      </c>
      <c r="FG240" s="6">
        <v>6.99</v>
      </c>
      <c r="FH240" s="6" t="s">
        <v>256</v>
      </c>
      <c r="FI240" s="6" t="s">
        <v>22</v>
      </c>
      <c r="FJ240" s="6" t="s">
        <v>214</v>
      </c>
      <c r="FK240" s="6">
        <v>1</v>
      </c>
      <c r="FL240" s="6">
        <v>1</v>
      </c>
      <c r="FM240" s="6">
        <v>0</v>
      </c>
      <c r="FN240" s="6">
        <v>0</v>
      </c>
      <c r="FO240" s="6">
        <v>0</v>
      </c>
      <c r="FP240" s="6">
        <v>0</v>
      </c>
      <c r="FQ240" s="6" t="s">
        <v>1048</v>
      </c>
      <c r="FR240" s="6">
        <v>0</v>
      </c>
      <c r="FS240" s="6">
        <v>5</v>
      </c>
      <c r="FT240" s="6">
        <v>0</v>
      </c>
      <c r="FU240" s="6">
        <v>0</v>
      </c>
      <c r="FV240" s="6" t="s">
        <v>223</v>
      </c>
      <c r="FW240" s="6" t="s">
        <v>223</v>
      </c>
      <c r="FX240" s="6" t="s">
        <v>258</v>
      </c>
      <c r="FY240" s="6" t="s">
        <v>258</v>
      </c>
      <c r="FZ240" s="6" t="s">
        <v>258</v>
      </c>
      <c r="GA240" s="6" t="s">
        <v>258</v>
      </c>
      <c r="GB240" s="6" t="s">
        <v>258</v>
      </c>
      <c r="GC240" s="6" t="s">
        <v>258</v>
      </c>
      <c r="GD240" s="6" t="s">
        <v>3728</v>
      </c>
      <c r="GE240" s="6" t="s">
        <v>22</v>
      </c>
      <c r="GF240" s="6" t="s">
        <v>22</v>
      </c>
      <c r="GG240" s="6" t="s">
        <v>260</v>
      </c>
      <c r="GH240" s="6" t="s">
        <v>1339</v>
      </c>
      <c r="GI240" s="6" t="s">
        <v>1340</v>
      </c>
      <c r="GJ240" s="6" t="s">
        <v>22</v>
      </c>
      <c r="GK240" s="6" t="s">
        <v>1283</v>
      </c>
      <c r="GL240" s="6" t="s">
        <v>22</v>
      </c>
      <c r="GM240" s="6" t="s">
        <v>222</v>
      </c>
      <c r="GN240" s="6" t="s">
        <v>22</v>
      </c>
      <c r="GO240" s="6" t="s">
        <v>22</v>
      </c>
      <c r="GP240" s="6" t="s">
        <v>261</v>
      </c>
      <c r="GQ240" s="6">
        <v>0</v>
      </c>
      <c r="GR240" s="6">
        <v>0</v>
      </c>
      <c r="GS240" s="6">
        <v>1</v>
      </c>
      <c r="GT240" s="6">
        <v>0</v>
      </c>
      <c r="GU240" s="6">
        <v>0</v>
      </c>
      <c r="GV240" s="6">
        <v>0</v>
      </c>
      <c r="GW240" s="6">
        <v>0</v>
      </c>
      <c r="GX240" s="103" t="s">
        <v>2152</v>
      </c>
    </row>
    <row r="241" spans="1:206">
      <c r="A241" s="102" t="s">
        <v>207</v>
      </c>
      <c r="B241" s="6">
        <v>240</v>
      </c>
      <c r="C241" s="6" t="s">
        <v>1329</v>
      </c>
      <c r="D241" s="6" t="s">
        <v>1341</v>
      </c>
      <c r="E241" s="100">
        <v>44775</v>
      </c>
      <c r="F241" s="6" t="s">
        <v>3893</v>
      </c>
      <c r="G241" s="6">
        <v>1</v>
      </c>
      <c r="H241" s="6">
        <v>29</v>
      </c>
      <c r="I241" s="6">
        <v>0</v>
      </c>
      <c r="J241" s="6" t="s">
        <v>22</v>
      </c>
      <c r="K241" s="6" t="s">
        <v>22</v>
      </c>
      <c r="L241" s="6" t="s">
        <v>396</v>
      </c>
      <c r="M241" s="6" t="s">
        <v>397</v>
      </c>
      <c r="N241" s="6" t="s">
        <v>1342</v>
      </c>
      <c r="O241" s="7">
        <v>42</v>
      </c>
      <c r="P241" s="6">
        <v>56.34</v>
      </c>
      <c r="Q241" s="6">
        <f t="shared" si="9"/>
        <v>42.939</v>
      </c>
      <c r="R241" s="6" t="s">
        <v>22</v>
      </c>
      <c r="S241" s="6" t="s">
        <v>1343</v>
      </c>
      <c r="T241" s="6">
        <v>9</v>
      </c>
      <c r="U241" s="6">
        <v>18.34</v>
      </c>
      <c r="V241" s="6">
        <f t="shared" si="10"/>
        <v>9.3056666666666672</v>
      </c>
      <c r="W241" s="6" t="s">
        <v>41</v>
      </c>
      <c r="X241" s="6">
        <v>35</v>
      </c>
      <c r="Y241" s="6">
        <v>3</v>
      </c>
      <c r="Z241" s="101">
        <v>0.25</v>
      </c>
      <c r="AA241" s="101">
        <v>0.3576388888888889</v>
      </c>
      <c r="AB241" s="101">
        <v>0.54166666666666663</v>
      </c>
      <c r="AC241" s="101">
        <f>(Tableau2[[#This Row],[heure_enq]]-Tableau2[[#This Row],[h_debut]])</f>
        <v>0.1076388888888889</v>
      </c>
      <c r="AD241" s="101">
        <f>Tableau2[[#This Row],[h_fin]]-Tableau2[[#This Row],[h_debut]]</f>
        <v>0.29166666666666663</v>
      </c>
      <c r="AE241" s="101">
        <v>0.29166666666666669</v>
      </c>
      <c r="AF241" s="101">
        <v>0.52083333333333337</v>
      </c>
      <c r="AG241" s="6" t="s">
        <v>22</v>
      </c>
      <c r="AH241" s="6" t="s">
        <v>242</v>
      </c>
      <c r="AI241" s="6">
        <v>0</v>
      </c>
      <c r="AJ241" s="6" t="s">
        <v>1257</v>
      </c>
      <c r="AK241" s="6" t="s">
        <v>1258</v>
      </c>
      <c r="AL241" s="6" t="s">
        <v>419</v>
      </c>
      <c r="AM241" s="6">
        <v>0</v>
      </c>
      <c r="AN241" s="6">
        <v>0</v>
      </c>
      <c r="AO241" s="6">
        <v>1</v>
      </c>
      <c r="AP241" s="6">
        <v>0</v>
      </c>
      <c r="AQ241" s="6" t="s">
        <v>756</v>
      </c>
      <c r="AR241" s="6" t="s">
        <v>1082</v>
      </c>
      <c r="AS241" s="6" t="s">
        <v>1304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1</v>
      </c>
      <c r="BG241" s="6">
        <v>0</v>
      </c>
      <c r="BH241" s="6">
        <v>1</v>
      </c>
      <c r="BI241" s="6">
        <v>0</v>
      </c>
      <c r="BJ241" s="6" t="s">
        <v>22</v>
      </c>
      <c r="BK241" s="6">
        <v>0</v>
      </c>
      <c r="BL241" s="6">
        <v>1</v>
      </c>
      <c r="BM241" s="6">
        <v>0</v>
      </c>
      <c r="BN241" s="6">
        <v>0</v>
      </c>
      <c r="BO241" s="6" t="s">
        <v>3613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 t="s">
        <v>392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1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 t="s">
        <v>1344</v>
      </c>
      <c r="DB241" s="6" t="s">
        <v>218</v>
      </c>
      <c r="DC241" s="6">
        <v>55</v>
      </c>
      <c r="DD241" s="6">
        <v>55</v>
      </c>
      <c r="DE241" s="6" t="s">
        <v>443</v>
      </c>
      <c r="DF241" s="6" t="s">
        <v>22</v>
      </c>
      <c r="DG241" s="6" t="s">
        <v>222</v>
      </c>
      <c r="DH241" s="6" t="s">
        <v>22</v>
      </c>
      <c r="DI241" s="6">
        <v>6</v>
      </c>
      <c r="DJ241" s="6">
        <v>20</v>
      </c>
      <c r="DK241" s="6">
        <v>20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1</v>
      </c>
      <c r="DR241" s="6">
        <v>1</v>
      </c>
      <c r="DS241" s="6">
        <v>1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1</v>
      </c>
      <c r="EB241" s="6">
        <v>0</v>
      </c>
      <c r="EC241" s="6">
        <v>1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 t="s">
        <v>222</v>
      </c>
      <c r="EK241" s="6" t="s">
        <v>222</v>
      </c>
      <c r="EL241" s="6" t="s">
        <v>22</v>
      </c>
      <c r="EM241" s="6" t="s">
        <v>22</v>
      </c>
      <c r="EN241" s="6" t="s">
        <v>22</v>
      </c>
      <c r="EO241" s="6" t="s">
        <v>22</v>
      </c>
      <c r="EP241" s="6" t="s">
        <v>22</v>
      </c>
      <c r="EQ241" s="6" t="s">
        <v>22</v>
      </c>
      <c r="ER241" s="6" t="s">
        <v>22</v>
      </c>
      <c r="ES241" s="6" t="s">
        <v>22</v>
      </c>
      <c r="ET241" s="6" t="s">
        <v>22</v>
      </c>
      <c r="EU241" s="6" t="s">
        <v>22</v>
      </c>
      <c r="EV241" s="6" t="s">
        <v>22</v>
      </c>
      <c r="EW241" s="6" t="s">
        <v>22</v>
      </c>
      <c r="EX241" s="6" t="s">
        <v>22</v>
      </c>
      <c r="EY241" s="6" t="s">
        <v>22</v>
      </c>
      <c r="EZ241" s="6" t="s">
        <v>22</v>
      </c>
      <c r="FA241" s="6" t="s">
        <v>22</v>
      </c>
      <c r="FB241" s="6" t="s">
        <v>22</v>
      </c>
      <c r="FC241" s="6" t="s">
        <v>22</v>
      </c>
      <c r="FD241" s="6" t="s">
        <v>223</v>
      </c>
      <c r="FE241" s="6" t="s">
        <v>246</v>
      </c>
      <c r="FF241" s="6">
        <v>115</v>
      </c>
      <c r="FG241" s="6">
        <v>5.7</v>
      </c>
      <c r="FH241" s="6" t="s">
        <v>256</v>
      </c>
      <c r="FI241" s="6" t="s">
        <v>22</v>
      </c>
      <c r="FJ241" s="6" t="s">
        <v>214</v>
      </c>
      <c r="FK241" s="6">
        <v>1</v>
      </c>
      <c r="FL241" s="6">
        <v>1</v>
      </c>
      <c r="FM241" s="6">
        <v>0</v>
      </c>
      <c r="FN241" s="6">
        <v>0</v>
      </c>
      <c r="FO241" s="6">
        <v>0</v>
      </c>
      <c r="FP241" s="6">
        <v>0</v>
      </c>
      <c r="FQ241" s="6" t="s">
        <v>1048</v>
      </c>
      <c r="FR241" s="6">
        <v>0</v>
      </c>
      <c r="FS241" s="6">
        <v>5</v>
      </c>
      <c r="FT241" s="6">
        <v>0</v>
      </c>
      <c r="FU241" s="6">
        <v>0</v>
      </c>
      <c r="FV241" s="6" t="s">
        <v>223</v>
      </c>
      <c r="FW241" s="6" t="s">
        <v>223</v>
      </c>
      <c r="FX241" s="6" t="s">
        <v>225</v>
      </c>
      <c r="FY241" s="6" t="s">
        <v>22</v>
      </c>
      <c r="FZ241" s="6" t="s">
        <v>22</v>
      </c>
      <c r="GA241" s="6" t="s">
        <v>22</v>
      </c>
      <c r="GB241" s="6" t="s">
        <v>22</v>
      </c>
      <c r="GC241" s="6" t="s">
        <v>225</v>
      </c>
      <c r="GD241" s="6" t="s">
        <v>226</v>
      </c>
      <c r="GE241" s="6" t="s">
        <v>22</v>
      </c>
      <c r="GF241" s="6" t="s">
        <v>22</v>
      </c>
      <c r="GG241" s="6" t="s">
        <v>260</v>
      </c>
      <c r="GH241" s="6" t="s">
        <v>235</v>
      </c>
      <c r="GI241" s="6" t="s">
        <v>1345</v>
      </c>
      <c r="GJ241" s="6" t="s">
        <v>22</v>
      </c>
      <c r="GK241" s="6" t="s">
        <v>1346</v>
      </c>
      <c r="GL241" s="6" t="s">
        <v>22</v>
      </c>
      <c r="GM241" s="6" t="s">
        <v>223</v>
      </c>
      <c r="GN241" s="6" t="s">
        <v>1347</v>
      </c>
      <c r="GO241" s="6" t="s">
        <v>223</v>
      </c>
      <c r="GP241" s="6" t="s">
        <v>228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1</v>
      </c>
      <c r="GX241" s="103" t="s">
        <v>270</v>
      </c>
    </row>
    <row r="242" spans="1:206">
      <c r="A242" s="102" t="s">
        <v>207</v>
      </c>
      <c r="B242" s="6">
        <v>241</v>
      </c>
      <c r="C242" s="6" t="s">
        <v>1329</v>
      </c>
      <c r="D242" s="6" t="s">
        <v>1348</v>
      </c>
      <c r="E242" s="100">
        <v>44775</v>
      </c>
      <c r="F242" s="6" t="s">
        <v>3893</v>
      </c>
      <c r="G242" s="6">
        <v>1</v>
      </c>
      <c r="H242" s="6">
        <v>29</v>
      </c>
      <c r="I242" s="6">
        <v>0</v>
      </c>
      <c r="J242" s="6" t="s">
        <v>22</v>
      </c>
      <c r="K242" s="6" t="s">
        <v>22</v>
      </c>
      <c r="L242" s="6" t="s">
        <v>396</v>
      </c>
      <c r="M242" s="6" t="s">
        <v>397</v>
      </c>
      <c r="N242" s="6" t="s">
        <v>1349</v>
      </c>
      <c r="O242" s="7">
        <v>42</v>
      </c>
      <c r="P242" s="6">
        <v>54.49</v>
      </c>
      <c r="Q242" s="6">
        <f t="shared" si="9"/>
        <v>42.908166666666666</v>
      </c>
      <c r="R242" s="6" t="s">
        <v>22</v>
      </c>
      <c r="S242" s="6" t="s">
        <v>1350</v>
      </c>
      <c r="T242" s="6">
        <v>9</v>
      </c>
      <c r="U242" s="6">
        <v>16.59</v>
      </c>
      <c r="V242" s="6">
        <f t="shared" si="10"/>
        <v>9.2765000000000004</v>
      </c>
      <c r="W242" s="6" t="s">
        <v>41</v>
      </c>
      <c r="X242" s="6">
        <v>65</v>
      </c>
      <c r="Y242" s="6">
        <v>4</v>
      </c>
      <c r="Z242" s="101">
        <v>0</v>
      </c>
      <c r="AA242" s="101">
        <v>0.375</v>
      </c>
      <c r="AB242" s="101">
        <v>0.5</v>
      </c>
      <c r="AC242" s="101">
        <f>(Tableau2[[#This Row],[heure_enq]]-Tableau2[[#This Row],[h_debut]])</f>
        <v>0.375</v>
      </c>
      <c r="AD242" s="101">
        <f>Tableau2[[#This Row],[h_fin]]-Tableau2[[#This Row],[h_debut]]</f>
        <v>0.5</v>
      </c>
      <c r="AE242" s="101">
        <v>0.29166666666666669</v>
      </c>
      <c r="AF242" s="101">
        <v>0.52083333333333337</v>
      </c>
      <c r="AG242" s="6" t="s">
        <v>22</v>
      </c>
      <c r="AH242" s="6" t="s">
        <v>242</v>
      </c>
      <c r="AI242" s="6">
        <v>0</v>
      </c>
      <c r="AJ242" s="6" t="s">
        <v>1351</v>
      </c>
      <c r="AK242" s="6" t="s">
        <v>22</v>
      </c>
      <c r="AL242" s="6" t="s">
        <v>419</v>
      </c>
      <c r="AM242" s="6">
        <v>0</v>
      </c>
      <c r="AN242" s="6">
        <v>0</v>
      </c>
      <c r="AO242" s="6">
        <v>1</v>
      </c>
      <c r="AP242" s="6">
        <v>0</v>
      </c>
      <c r="AQ242" s="6" t="s">
        <v>1060</v>
      </c>
      <c r="AR242" s="6" t="s">
        <v>745</v>
      </c>
      <c r="AS242" s="6" t="s">
        <v>1352</v>
      </c>
      <c r="AT242" s="6">
        <v>1</v>
      </c>
      <c r="AU242" s="6">
        <v>1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 t="s">
        <v>1352</v>
      </c>
      <c r="BK242" s="6">
        <v>1</v>
      </c>
      <c r="BL242" s="6">
        <v>0</v>
      </c>
      <c r="BM242" s="6">
        <v>0</v>
      </c>
      <c r="BN242" s="6">
        <v>0</v>
      </c>
      <c r="BO242" s="6" t="s">
        <v>3634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 t="s">
        <v>392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1</v>
      </c>
      <c r="CI242" s="6">
        <v>0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 t="s">
        <v>22</v>
      </c>
      <c r="DB242" s="6" t="s">
        <v>218</v>
      </c>
      <c r="DC242" s="6">
        <v>51</v>
      </c>
      <c r="DD242" s="6">
        <v>51</v>
      </c>
      <c r="DE242" s="6" t="s">
        <v>220</v>
      </c>
      <c r="DF242" s="6" t="s">
        <v>1353</v>
      </c>
      <c r="DG242" s="6" t="s">
        <v>223</v>
      </c>
      <c r="DH242" s="6" t="s">
        <v>1354</v>
      </c>
      <c r="DI242" s="6">
        <v>49</v>
      </c>
      <c r="DJ242" s="6">
        <v>1</v>
      </c>
      <c r="DK242" s="6">
        <v>20</v>
      </c>
      <c r="DL242" s="6">
        <v>1</v>
      </c>
      <c r="DM242" s="6">
        <v>1</v>
      </c>
      <c r="DN242" s="6">
        <v>1</v>
      </c>
      <c r="DO242" s="6">
        <v>1</v>
      </c>
      <c r="DP242" s="6">
        <v>1</v>
      </c>
      <c r="DQ242" s="6">
        <v>1</v>
      </c>
      <c r="DR242" s="6">
        <v>1</v>
      </c>
      <c r="DS242" s="6">
        <v>1</v>
      </c>
      <c r="DT242" s="6">
        <v>1</v>
      </c>
      <c r="DU242" s="6">
        <v>1</v>
      </c>
      <c r="DV242" s="6">
        <v>1</v>
      </c>
      <c r="DW242" s="6">
        <v>1</v>
      </c>
      <c r="DX242" s="6">
        <v>0</v>
      </c>
      <c r="DY242" s="6">
        <v>0</v>
      </c>
      <c r="DZ242" s="6">
        <v>0</v>
      </c>
      <c r="EA242" s="6">
        <v>1</v>
      </c>
      <c r="EB242" s="6">
        <v>1</v>
      </c>
      <c r="EC242" s="6">
        <v>0</v>
      </c>
      <c r="ED242" s="6">
        <v>0</v>
      </c>
      <c r="EE242" s="6">
        <v>0</v>
      </c>
      <c r="EF242" s="6">
        <v>1</v>
      </c>
      <c r="EG242" s="6">
        <v>0</v>
      </c>
      <c r="EH242" s="6">
        <v>0</v>
      </c>
      <c r="EI242" s="6">
        <v>0</v>
      </c>
      <c r="EJ242" s="6" t="s">
        <v>223</v>
      </c>
      <c r="EK242" s="6" t="s">
        <v>223</v>
      </c>
      <c r="EL242" s="6" t="s">
        <v>22</v>
      </c>
      <c r="EM242" s="6" t="s">
        <v>22</v>
      </c>
      <c r="EN242" s="6" t="s">
        <v>22</v>
      </c>
      <c r="EO242" s="6" t="s">
        <v>22</v>
      </c>
      <c r="EP242" s="6" t="s">
        <v>22</v>
      </c>
      <c r="EQ242" s="6" t="s">
        <v>22</v>
      </c>
      <c r="ER242" s="6" t="s">
        <v>22</v>
      </c>
      <c r="ES242" s="6" t="s">
        <v>22</v>
      </c>
      <c r="ET242" s="6" t="s">
        <v>22</v>
      </c>
      <c r="EU242" s="6" t="s">
        <v>22</v>
      </c>
      <c r="EV242" s="6" t="s">
        <v>22</v>
      </c>
      <c r="EW242" s="6" t="s">
        <v>22</v>
      </c>
      <c r="EX242" s="6" t="s">
        <v>22</v>
      </c>
      <c r="EY242" s="6" t="s">
        <v>22</v>
      </c>
      <c r="EZ242" s="6" t="s">
        <v>22</v>
      </c>
      <c r="FA242" s="6" t="s">
        <v>22</v>
      </c>
      <c r="FB242" s="6" t="s">
        <v>22</v>
      </c>
      <c r="FC242" s="6" t="s">
        <v>22</v>
      </c>
      <c r="FD242" s="6" t="s">
        <v>223</v>
      </c>
      <c r="FE242" s="6" t="s">
        <v>246</v>
      </c>
      <c r="FF242" s="6">
        <v>300</v>
      </c>
      <c r="FG242" s="6">
        <v>8</v>
      </c>
      <c r="FH242" s="6" t="s">
        <v>256</v>
      </c>
      <c r="FI242" s="6" t="s">
        <v>22</v>
      </c>
      <c r="FJ242" s="6" t="s">
        <v>214</v>
      </c>
      <c r="FK242" s="6">
        <v>1</v>
      </c>
      <c r="FL242" s="6">
        <v>1</v>
      </c>
      <c r="FM242" s="6">
        <v>0</v>
      </c>
      <c r="FN242" s="6">
        <v>1</v>
      </c>
      <c r="FO242" s="6">
        <v>0</v>
      </c>
      <c r="FP242" s="6">
        <v>0</v>
      </c>
      <c r="FQ242" s="6" t="s">
        <v>1048</v>
      </c>
      <c r="FR242" s="6">
        <v>0</v>
      </c>
      <c r="FS242" s="6">
        <v>5</v>
      </c>
      <c r="FT242" s="6">
        <v>0</v>
      </c>
      <c r="FU242" s="6">
        <v>0</v>
      </c>
      <c r="FV242" s="6" t="s">
        <v>222</v>
      </c>
      <c r="FW242" s="6" t="s">
        <v>223</v>
      </c>
      <c r="FX242" s="6" t="s">
        <v>269</v>
      </c>
      <c r="FY242" s="6" t="s">
        <v>22</v>
      </c>
      <c r="FZ242" s="6" t="s">
        <v>22</v>
      </c>
      <c r="GA242" s="6" t="s">
        <v>22</v>
      </c>
      <c r="GB242" s="6" t="s">
        <v>22</v>
      </c>
      <c r="GC242" s="6" t="s">
        <v>225</v>
      </c>
      <c r="GD242" s="6" t="s">
        <v>1280</v>
      </c>
      <c r="GE242" s="6" t="s">
        <v>22</v>
      </c>
      <c r="GF242" s="6" t="s">
        <v>22</v>
      </c>
      <c r="GG242" s="6" t="s">
        <v>726</v>
      </c>
      <c r="GH242" s="6" t="s">
        <v>1355</v>
      </c>
      <c r="GI242" s="6" t="s">
        <v>1356</v>
      </c>
      <c r="GJ242" s="6" t="s">
        <v>22</v>
      </c>
      <c r="GK242" s="6" t="s">
        <v>1357</v>
      </c>
      <c r="GL242" s="6" t="s">
        <v>22</v>
      </c>
      <c r="GM242" s="6" t="s">
        <v>222</v>
      </c>
      <c r="GN242" s="6" t="s">
        <v>22</v>
      </c>
      <c r="GO242" s="6" t="s">
        <v>22</v>
      </c>
      <c r="GP242" s="6" t="s">
        <v>228</v>
      </c>
      <c r="GQ242" s="6">
        <v>0</v>
      </c>
      <c r="GR242" s="6">
        <v>0</v>
      </c>
      <c r="GS242" s="6">
        <v>1</v>
      </c>
      <c r="GT242" s="6">
        <v>0</v>
      </c>
      <c r="GU242" s="6">
        <v>0</v>
      </c>
      <c r="GV242" s="6">
        <v>0</v>
      </c>
      <c r="GW242" s="6">
        <v>0</v>
      </c>
      <c r="GX242" s="103" t="s">
        <v>270</v>
      </c>
    </row>
    <row r="243" spans="1:206">
      <c r="A243" s="102" t="s">
        <v>207</v>
      </c>
      <c r="B243" s="6">
        <v>242</v>
      </c>
      <c r="C243" s="6" t="s">
        <v>1329</v>
      </c>
      <c r="D243" s="6" t="s">
        <v>1358</v>
      </c>
      <c r="E243" s="100">
        <v>44775</v>
      </c>
      <c r="F243" s="6" t="s">
        <v>3893</v>
      </c>
      <c r="G243" s="6">
        <v>1</v>
      </c>
      <c r="H243" s="6">
        <v>29</v>
      </c>
      <c r="I243" s="6">
        <v>0</v>
      </c>
      <c r="J243" s="6" t="s">
        <v>22</v>
      </c>
      <c r="K243" s="6" t="s">
        <v>22</v>
      </c>
      <c r="L243" s="6" t="s">
        <v>396</v>
      </c>
      <c r="M243" s="6" t="s">
        <v>397</v>
      </c>
      <c r="N243" s="6" t="s">
        <v>1359</v>
      </c>
      <c r="O243" s="7">
        <v>42</v>
      </c>
      <c r="P243" s="6">
        <v>54.43</v>
      </c>
      <c r="Q243" s="6">
        <f t="shared" si="9"/>
        <v>42.907166666666669</v>
      </c>
      <c r="R243" s="6" t="s">
        <v>22</v>
      </c>
      <c r="S243" s="6" t="s">
        <v>1043</v>
      </c>
      <c r="T243" s="6">
        <v>9</v>
      </c>
      <c r="U243" s="6">
        <v>16.77</v>
      </c>
      <c r="V243" s="6">
        <f t="shared" si="10"/>
        <v>9.2795000000000005</v>
      </c>
      <c r="W243" s="6" t="s">
        <v>41</v>
      </c>
      <c r="X243" s="6">
        <v>95</v>
      </c>
      <c r="Y243" s="6">
        <v>2</v>
      </c>
      <c r="Z243" s="101">
        <v>0.27083333333333331</v>
      </c>
      <c r="AA243" s="101">
        <v>0.38611111111111113</v>
      </c>
      <c r="AB243" s="101">
        <v>0.58333333333333337</v>
      </c>
      <c r="AC243" s="101">
        <f>(Tableau2[[#This Row],[heure_enq]]-Tableau2[[#This Row],[h_debut]])</f>
        <v>0.11527777777777781</v>
      </c>
      <c r="AD243" s="101">
        <f>Tableau2[[#This Row],[h_fin]]-Tableau2[[#This Row],[h_debut]]</f>
        <v>0.31250000000000006</v>
      </c>
      <c r="AE243" s="101">
        <v>0.29166666666666669</v>
      </c>
      <c r="AF243" s="101">
        <v>0.52083333333333337</v>
      </c>
      <c r="AG243" s="6" t="s">
        <v>22</v>
      </c>
      <c r="AH243" s="6" t="s">
        <v>242</v>
      </c>
      <c r="AI243" s="6">
        <v>0</v>
      </c>
      <c r="AJ243" s="6" t="s">
        <v>417</v>
      </c>
      <c r="AK243" s="6" t="s">
        <v>418</v>
      </c>
      <c r="AL243" s="6" t="s">
        <v>419</v>
      </c>
      <c r="AM243" s="6">
        <v>1</v>
      </c>
      <c r="AN243" s="6">
        <v>1</v>
      </c>
      <c r="AO243" s="6">
        <v>1</v>
      </c>
      <c r="AP243" s="6">
        <v>0</v>
      </c>
      <c r="AQ243" s="6" t="s">
        <v>1060</v>
      </c>
      <c r="AR243" s="6" t="s">
        <v>745</v>
      </c>
      <c r="AS243" s="6" t="s">
        <v>1033</v>
      </c>
      <c r="AT243" s="6">
        <v>1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1</v>
      </c>
      <c r="BF243" s="6">
        <v>1</v>
      </c>
      <c r="BG243" s="6">
        <v>0</v>
      </c>
      <c r="BH243" s="6">
        <v>0</v>
      </c>
      <c r="BI243" s="6">
        <v>0</v>
      </c>
      <c r="BJ243" s="6" t="s">
        <v>1352</v>
      </c>
      <c r="BK243" s="6">
        <v>1</v>
      </c>
      <c r="BL243" s="6">
        <v>0</v>
      </c>
      <c r="BM243" s="6">
        <v>0</v>
      </c>
      <c r="BN243" s="6">
        <v>0</v>
      </c>
      <c r="BO243" s="6" t="s">
        <v>3634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 t="s">
        <v>392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 t="s">
        <v>22</v>
      </c>
      <c r="DB243" s="6" t="s">
        <v>218</v>
      </c>
      <c r="DC243" s="6">
        <v>37</v>
      </c>
      <c r="DD243" s="6">
        <v>37</v>
      </c>
      <c r="DE243" s="6" t="s">
        <v>220</v>
      </c>
      <c r="DF243" s="6" t="s">
        <v>22</v>
      </c>
      <c r="DG243" s="6" t="s">
        <v>222</v>
      </c>
      <c r="DH243" s="6" t="s">
        <v>22</v>
      </c>
      <c r="DI243" s="6">
        <v>6</v>
      </c>
      <c r="DJ243" s="6">
        <v>3</v>
      </c>
      <c r="DK243" s="6">
        <v>30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1</v>
      </c>
      <c r="DU243" s="6">
        <v>1</v>
      </c>
      <c r="DV243" s="6">
        <v>1</v>
      </c>
      <c r="DW243" s="6">
        <v>1</v>
      </c>
      <c r="DX243" s="6">
        <v>1</v>
      </c>
      <c r="DY243" s="6">
        <v>0</v>
      </c>
      <c r="DZ243" s="6">
        <v>0</v>
      </c>
      <c r="EA243" s="6">
        <v>0</v>
      </c>
      <c r="EB243" s="6">
        <v>1</v>
      </c>
      <c r="EC243" s="6">
        <v>1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 t="s">
        <v>223</v>
      </c>
      <c r="EK243" s="6" t="s">
        <v>223</v>
      </c>
      <c r="EL243" s="6" t="s">
        <v>22</v>
      </c>
      <c r="EM243" s="6" t="s">
        <v>22</v>
      </c>
      <c r="EN243" s="6" t="s">
        <v>22</v>
      </c>
      <c r="EO243" s="6" t="s">
        <v>22</v>
      </c>
      <c r="EP243" s="6" t="s">
        <v>22</v>
      </c>
      <c r="EQ243" s="6" t="s">
        <v>22</v>
      </c>
      <c r="ER243" s="6" t="s">
        <v>22</v>
      </c>
      <c r="ES243" s="6" t="s">
        <v>22</v>
      </c>
      <c r="ET243" s="6" t="s">
        <v>22</v>
      </c>
      <c r="EU243" s="6" t="s">
        <v>22</v>
      </c>
      <c r="EV243" s="6" t="s">
        <v>22</v>
      </c>
      <c r="EW243" s="6" t="s">
        <v>22</v>
      </c>
      <c r="EX243" s="6" t="s">
        <v>22</v>
      </c>
      <c r="EY243" s="6" t="s">
        <v>22</v>
      </c>
      <c r="EZ243" s="6" t="s">
        <v>22</v>
      </c>
      <c r="FA243" s="6" t="s">
        <v>22</v>
      </c>
      <c r="FB243" s="6" t="s">
        <v>22</v>
      </c>
      <c r="FC243" s="6" t="s">
        <v>22</v>
      </c>
      <c r="FD243" s="6" t="s">
        <v>223</v>
      </c>
      <c r="FE243" s="6" t="s">
        <v>246</v>
      </c>
      <c r="FF243" s="6">
        <v>150</v>
      </c>
      <c r="FG243" s="6">
        <v>6</v>
      </c>
      <c r="FH243" s="6" t="s">
        <v>256</v>
      </c>
      <c r="FI243" s="6" t="s">
        <v>22</v>
      </c>
      <c r="FJ243" s="6" t="s">
        <v>214</v>
      </c>
      <c r="FK243" s="6">
        <v>1</v>
      </c>
      <c r="FL243" s="6">
        <v>1</v>
      </c>
      <c r="FM243" s="6">
        <v>0</v>
      </c>
      <c r="FN243" s="6">
        <v>0</v>
      </c>
      <c r="FO243" s="6">
        <v>0</v>
      </c>
      <c r="FP243" s="6">
        <v>0</v>
      </c>
      <c r="FQ243" s="6" t="s">
        <v>1048</v>
      </c>
      <c r="FR243" s="6">
        <v>0</v>
      </c>
      <c r="FS243" s="6">
        <v>5</v>
      </c>
      <c r="FT243" s="6">
        <v>0</v>
      </c>
      <c r="FU243" s="6">
        <v>0</v>
      </c>
      <c r="FV243" s="6" t="s">
        <v>223</v>
      </c>
      <c r="FW243" s="6" t="s">
        <v>223</v>
      </c>
      <c r="FX243" s="6" t="s">
        <v>258</v>
      </c>
      <c r="FY243" s="6" t="s">
        <v>22</v>
      </c>
      <c r="FZ243" s="6" t="s">
        <v>22</v>
      </c>
      <c r="GA243" s="6" t="s">
        <v>22</v>
      </c>
      <c r="GB243" s="6" t="s">
        <v>22</v>
      </c>
      <c r="GC243" s="6" t="s">
        <v>258</v>
      </c>
      <c r="GD243" s="6" t="s">
        <v>1280</v>
      </c>
      <c r="GE243" s="6" t="s">
        <v>22</v>
      </c>
      <c r="GF243" s="6" t="s">
        <v>22</v>
      </c>
      <c r="GG243" s="6" t="s">
        <v>300</v>
      </c>
      <c r="GH243" s="6" t="s">
        <v>235</v>
      </c>
      <c r="GI243" s="6" t="s">
        <v>1360</v>
      </c>
      <c r="GJ243" s="6" t="s">
        <v>22</v>
      </c>
      <c r="GK243" s="6" t="s">
        <v>1361</v>
      </c>
      <c r="GL243" s="6" t="s">
        <v>22</v>
      </c>
      <c r="GM243" s="6" t="s">
        <v>223</v>
      </c>
      <c r="GN243" s="6" t="s">
        <v>1347</v>
      </c>
      <c r="GO243" s="6" t="s">
        <v>223</v>
      </c>
      <c r="GP243" s="6" t="s">
        <v>261</v>
      </c>
      <c r="GQ243" s="6">
        <v>0</v>
      </c>
      <c r="GR243" s="6">
        <v>0</v>
      </c>
      <c r="GS243" s="6">
        <v>0</v>
      </c>
      <c r="GT243" s="6">
        <v>1</v>
      </c>
      <c r="GU243" s="6">
        <v>0</v>
      </c>
      <c r="GV243" s="6">
        <v>0</v>
      </c>
      <c r="GW243" s="6">
        <v>0</v>
      </c>
      <c r="GX243" s="103" t="s">
        <v>2152</v>
      </c>
    </row>
    <row r="244" spans="1:206">
      <c r="A244" s="102" t="s">
        <v>207</v>
      </c>
      <c r="B244" s="6">
        <v>243</v>
      </c>
      <c r="C244" s="6" t="s">
        <v>1329</v>
      </c>
      <c r="D244" s="6" t="s">
        <v>1362</v>
      </c>
      <c r="E244" s="100">
        <v>44775</v>
      </c>
      <c r="F244" s="6" t="s">
        <v>3893</v>
      </c>
      <c r="G244" s="6">
        <v>1</v>
      </c>
      <c r="H244" s="6">
        <v>29</v>
      </c>
      <c r="I244" s="6">
        <v>0</v>
      </c>
      <c r="J244" s="6" t="s">
        <v>22</v>
      </c>
      <c r="K244" s="6" t="s">
        <v>22</v>
      </c>
      <c r="L244" s="6" t="s">
        <v>396</v>
      </c>
      <c r="M244" s="6" t="s">
        <v>397</v>
      </c>
      <c r="N244" s="6" t="s">
        <v>1363</v>
      </c>
      <c r="O244" s="7">
        <v>42</v>
      </c>
      <c r="P244" s="6">
        <v>54.97</v>
      </c>
      <c r="Q244" s="6">
        <f t="shared" si="9"/>
        <v>42.916166666666669</v>
      </c>
      <c r="R244" s="6" t="s">
        <v>22</v>
      </c>
      <c r="S244" s="6" t="s">
        <v>1364</v>
      </c>
      <c r="T244" s="6">
        <v>9</v>
      </c>
      <c r="U244" s="6">
        <v>18.579999999999998</v>
      </c>
      <c r="V244" s="6">
        <f t="shared" si="10"/>
        <v>9.3096666666666668</v>
      </c>
      <c r="W244" s="6" t="s">
        <v>41</v>
      </c>
      <c r="X244" s="6">
        <v>114</v>
      </c>
      <c r="Y244" s="6">
        <v>2</v>
      </c>
      <c r="Z244" s="101">
        <v>0.29166666666666669</v>
      </c>
      <c r="AA244" s="101">
        <v>0.41041666666666665</v>
      </c>
      <c r="AB244" s="101">
        <v>0.45833333333333331</v>
      </c>
      <c r="AC244" s="101">
        <f>(Tableau2[[#This Row],[heure_enq]]-Tableau2[[#This Row],[h_debut]])</f>
        <v>0.11874999999999997</v>
      </c>
      <c r="AD244" s="101">
        <f>Tableau2[[#This Row],[h_fin]]-Tableau2[[#This Row],[h_debut]]</f>
        <v>0.16666666666666663</v>
      </c>
      <c r="AE244" s="101">
        <v>0.29166666666666669</v>
      </c>
      <c r="AF244" s="101">
        <v>0.52083333333333337</v>
      </c>
      <c r="AG244" s="6" t="s">
        <v>22</v>
      </c>
      <c r="AH244" s="6" t="s">
        <v>242</v>
      </c>
      <c r="AI244" s="6">
        <v>0</v>
      </c>
      <c r="AJ244" s="6" t="s">
        <v>384</v>
      </c>
      <c r="AK244" s="6" t="s">
        <v>339</v>
      </c>
      <c r="AL244" s="6" t="s">
        <v>419</v>
      </c>
      <c r="AM244" s="6">
        <v>0</v>
      </c>
      <c r="AN244" s="6">
        <v>0</v>
      </c>
      <c r="AO244" s="6">
        <v>1</v>
      </c>
      <c r="AP244" s="6">
        <v>0</v>
      </c>
      <c r="AQ244" s="6" t="s">
        <v>745</v>
      </c>
      <c r="AR244" s="6" t="s">
        <v>1365</v>
      </c>
      <c r="AS244" s="6" t="s">
        <v>22</v>
      </c>
      <c r="AT244" s="6">
        <v>1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1</v>
      </c>
      <c r="BJ244" s="6" t="s">
        <v>22</v>
      </c>
      <c r="BK244" s="6">
        <v>0</v>
      </c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 t="s">
        <v>22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6">
        <v>0</v>
      </c>
      <c r="CK244" s="6">
        <v>0</v>
      </c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S244" s="6">
        <v>0</v>
      </c>
      <c r="CT244" s="6">
        <v>0</v>
      </c>
      <c r="CU244" s="6">
        <v>0</v>
      </c>
      <c r="CV244" s="6">
        <v>0</v>
      </c>
      <c r="CW244" s="6">
        <v>1</v>
      </c>
      <c r="CX244" s="6">
        <v>0</v>
      </c>
      <c r="CY244" s="6">
        <v>0</v>
      </c>
      <c r="CZ244" s="6">
        <v>0</v>
      </c>
      <c r="DA244" s="6" t="s">
        <v>22</v>
      </c>
      <c r="DB244" s="6" t="s">
        <v>218</v>
      </c>
      <c r="DC244" s="6">
        <v>60</v>
      </c>
      <c r="DD244" s="6">
        <v>60</v>
      </c>
      <c r="DE244" s="6" t="s">
        <v>244</v>
      </c>
      <c r="DF244" s="6" t="s">
        <v>244</v>
      </c>
      <c r="DG244" s="6" t="s">
        <v>222</v>
      </c>
      <c r="DH244" s="6" t="s">
        <v>22</v>
      </c>
      <c r="DI244" s="6">
        <v>5</v>
      </c>
      <c r="DJ244" s="6">
        <v>1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1</v>
      </c>
      <c r="DR244" s="6">
        <v>1</v>
      </c>
      <c r="DS244" s="6">
        <v>1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6">
        <v>1</v>
      </c>
      <c r="DZ244" s="6">
        <v>0</v>
      </c>
      <c r="EA244" s="6">
        <v>0</v>
      </c>
      <c r="EB244" s="6">
        <v>0</v>
      </c>
      <c r="EC244" s="6">
        <v>1</v>
      </c>
      <c r="ED244" s="6">
        <v>0</v>
      </c>
      <c r="EE244" s="6">
        <v>0</v>
      </c>
      <c r="EF244" s="6">
        <v>0</v>
      </c>
      <c r="EG244" s="6">
        <v>0</v>
      </c>
      <c r="EH244" s="6">
        <v>0</v>
      </c>
      <c r="EI244" s="6">
        <v>0</v>
      </c>
      <c r="EJ244" s="6" t="s">
        <v>222</v>
      </c>
      <c r="EK244" s="6" t="s">
        <v>222</v>
      </c>
      <c r="EL244" s="6" t="s">
        <v>22</v>
      </c>
      <c r="EM244" s="6" t="s">
        <v>22</v>
      </c>
      <c r="EN244" s="6" t="s">
        <v>22</v>
      </c>
      <c r="EO244" s="6" t="s">
        <v>22</v>
      </c>
      <c r="EP244" s="6" t="s">
        <v>22</v>
      </c>
      <c r="EQ244" s="6" t="s">
        <v>22</v>
      </c>
      <c r="ER244" s="6" t="s">
        <v>22</v>
      </c>
      <c r="ES244" s="6" t="s">
        <v>22</v>
      </c>
      <c r="ET244" s="6" t="s">
        <v>22</v>
      </c>
      <c r="EU244" s="6" t="s">
        <v>22</v>
      </c>
      <c r="EV244" s="6" t="s">
        <v>22</v>
      </c>
      <c r="EW244" s="6" t="s">
        <v>22</v>
      </c>
      <c r="EX244" s="6" t="s">
        <v>22</v>
      </c>
      <c r="EY244" s="6" t="s">
        <v>22</v>
      </c>
      <c r="EZ244" s="6" t="s">
        <v>22</v>
      </c>
      <c r="FA244" s="6" t="s">
        <v>22</v>
      </c>
      <c r="FB244" s="6" t="s">
        <v>22</v>
      </c>
      <c r="FC244" s="6" t="s">
        <v>22</v>
      </c>
      <c r="FD244" s="6" t="s">
        <v>223</v>
      </c>
      <c r="FE244" s="6" t="s">
        <v>246</v>
      </c>
      <c r="FF244" s="6">
        <v>115</v>
      </c>
      <c r="FG244" s="6">
        <v>5.5</v>
      </c>
      <c r="FH244" s="6" t="s">
        <v>256</v>
      </c>
      <c r="FI244" s="6" t="s">
        <v>22</v>
      </c>
      <c r="FJ244" s="6" t="s">
        <v>384</v>
      </c>
      <c r="FK244" s="6">
        <v>1</v>
      </c>
      <c r="FL244" s="6">
        <v>1</v>
      </c>
      <c r="FM244" s="6">
        <v>0</v>
      </c>
      <c r="FN244" s="6">
        <v>0</v>
      </c>
      <c r="FO244" s="6">
        <v>0</v>
      </c>
      <c r="FP244" s="6">
        <v>0</v>
      </c>
      <c r="FQ244" s="6" t="s">
        <v>1048</v>
      </c>
      <c r="FR244" s="6">
        <v>0</v>
      </c>
      <c r="FS244" s="6">
        <v>3</v>
      </c>
      <c r="FT244" s="6">
        <v>0</v>
      </c>
      <c r="FU244" s="6">
        <v>0</v>
      </c>
      <c r="FV244" s="6" t="s">
        <v>222</v>
      </c>
      <c r="FW244" s="6" t="s">
        <v>222</v>
      </c>
      <c r="FX244" s="6" t="s">
        <v>224</v>
      </c>
      <c r="FY244" s="6" t="s">
        <v>22</v>
      </c>
      <c r="FZ244" s="6" t="s">
        <v>22</v>
      </c>
      <c r="GA244" s="6" t="s">
        <v>22</v>
      </c>
      <c r="GB244" s="6" t="s">
        <v>22</v>
      </c>
      <c r="GC244" s="6" t="s">
        <v>225</v>
      </c>
      <c r="GD244" s="6" t="s">
        <v>226</v>
      </c>
      <c r="GE244" s="6" t="s">
        <v>22</v>
      </c>
      <c r="GF244" s="6" t="s">
        <v>22</v>
      </c>
      <c r="GG244" s="6" t="s">
        <v>260</v>
      </c>
      <c r="GH244" s="6" t="s">
        <v>235</v>
      </c>
      <c r="GI244" s="6" t="s">
        <v>1366</v>
      </c>
      <c r="GJ244" s="6" t="s">
        <v>22</v>
      </c>
      <c r="GK244" s="6" t="s">
        <v>22</v>
      </c>
      <c r="GL244" s="6" t="s">
        <v>22</v>
      </c>
      <c r="GM244" s="6" t="s">
        <v>222</v>
      </c>
      <c r="GN244" s="6" t="s">
        <v>22</v>
      </c>
      <c r="GO244" s="6" t="s">
        <v>22</v>
      </c>
      <c r="GP244" s="6" t="s">
        <v>261</v>
      </c>
      <c r="GQ244" s="6">
        <v>0</v>
      </c>
      <c r="GR244" s="6">
        <v>0</v>
      </c>
      <c r="GS244" s="6">
        <v>0</v>
      </c>
      <c r="GT244" s="6">
        <v>1</v>
      </c>
      <c r="GU244" s="6">
        <v>0</v>
      </c>
      <c r="GV244" s="6">
        <v>0</v>
      </c>
      <c r="GW244" s="6">
        <v>0</v>
      </c>
      <c r="GX244" s="103" t="s">
        <v>22</v>
      </c>
    </row>
    <row r="245" spans="1:206">
      <c r="A245" s="102" t="s">
        <v>207</v>
      </c>
      <c r="B245" s="6">
        <v>244</v>
      </c>
      <c r="C245" s="6" t="s">
        <v>1367</v>
      </c>
      <c r="D245" s="6" t="s">
        <v>1368</v>
      </c>
      <c r="E245" s="100">
        <v>44778</v>
      </c>
      <c r="F245" s="6" t="s">
        <v>3893</v>
      </c>
      <c r="G245" s="6">
        <v>0</v>
      </c>
      <c r="H245" s="6">
        <v>29</v>
      </c>
      <c r="I245" s="6">
        <v>0</v>
      </c>
      <c r="J245" s="6" t="s">
        <v>22</v>
      </c>
      <c r="K245" s="6" t="s">
        <v>22</v>
      </c>
      <c r="L245" s="6" t="s">
        <v>396</v>
      </c>
      <c r="M245" s="6" t="s">
        <v>411</v>
      </c>
      <c r="N245" s="6" t="s">
        <v>1369</v>
      </c>
      <c r="O245" s="7">
        <v>42</v>
      </c>
      <c r="P245" s="6">
        <v>42.46</v>
      </c>
      <c r="Q245" s="6">
        <f t="shared" si="9"/>
        <v>42.707666666666668</v>
      </c>
      <c r="R245" s="6" t="s">
        <v>22</v>
      </c>
      <c r="S245" s="6" t="s">
        <v>1370</v>
      </c>
      <c r="T245" s="6">
        <v>9</v>
      </c>
      <c r="U245" s="6">
        <v>27.99</v>
      </c>
      <c r="V245" s="6">
        <f t="shared" si="10"/>
        <v>9.4664999999999999</v>
      </c>
      <c r="W245" s="6" t="s">
        <v>41</v>
      </c>
      <c r="X245" s="6">
        <v>65</v>
      </c>
      <c r="Y245" s="6">
        <v>1</v>
      </c>
      <c r="Z245" s="101">
        <v>0.33333333333333331</v>
      </c>
      <c r="AA245" s="101">
        <v>0.42083333333333334</v>
      </c>
      <c r="AB245" s="101">
        <v>0.41666666666666669</v>
      </c>
      <c r="AC245" s="101">
        <f>(Tableau2[[#This Row],[heure_enq]]-Tableau2[[#This Row],[h_debut]])</f>
        <v>8.7500000000000022E-2</v>
      </c>
      <c r="AD245" s="101">
        <f>Tableau2[[#This Row],[h_fin]]-Tableau2[[#This Row],[h_debut]]</f>
        <v>8.333333333333337E-2</v>
      </c>
      <c r="AE245" s="101">
        <v>0.33333333333333331</v>
      </c>
      <c r="AF245" s="101">
        <v>0.52083333333333337</v>
      </c>
      <c r="AG245" s="6" t="s">
        <v>22</v>
      </c>
      <c r="AH245" s="6" t="s">
        <v>242</v>
      </c>
      <c r="AI245" s="6">
        <v>0</v>
      </c>
      <c r="AJ245" s="6" t="s">
        <v>847</v>
      </c>
      <c r="AK245" s="6" t="s">
        <v>347</v>
      </c>
      <c r="AL245" s="6" t="s">
        <v>419</v>
      </c>
      <c r="AM245" s="6">
        <v>0</v>
      </c>
      <c r="AN245" s="6">
        <v>0</v>
      </c>
      <c r="AO245" s="6">
        <v>1</v>
      </c>
      <c r="AP245" s="6">
        <v>0</v>
      </c>
      <c r="AQ245" s="6" t="s">
        <v>1304</v>
      </c>
      <c r="AR245" s="6" t="s">
        <v>756</v>
      </c>
      <c r="AS245" s="6" t="s">
        <v>438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1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 t="s">
        <v>22</v>
      </c>
      <c r="BK245" s="6">
        <v>0</v>
      </c>
      <c r="BL245" s="6">
        <v>1</v>
      </c>
      <c r="BM245" s="6">
        <v>0</v>
      </c>
      <c r="BN245" s="6">
        <v>0</v>
      </c>
      <c r="BO245" s="6" t="s">
        <v>3613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 t="s">
        <v>217</v>
      </c>
      <c r="BX245" s="6">
        <v>0</v>
      </c>
      <c r="BY245" s="6">
        <v>0</v>
      </c>
      <c r="BZ245" s="6">
        <v>0</v>
      </c>
      <c r="CA245" s="6">
        <v>0</v>
      </c>
      <c r="CB245" s="6">
        <v>0</v>
      </c>
      <c r="CC245" s="6">
        <v>0</v>
      </c>
      <c r="CD245" s="6">
        <v>1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6">
        <v>0</v>
      </c>
      <c r="CK245" s="6">
        <v>0</v>
      </c>
      <c r="CL245" s="6">
        <v>0</v>
      </c>
      <c r="CM245" s="6">
        <v>0</v>
      </c>
      <c r="CN245" s="6">
        <v>0</v>
      </c>
      <c r="CO245" s="6">
        <v>0</v>
      </c>
      <c r="CP245" s="6">
        <v>0</v>
      </c>
      <c r="CQ245" s="6">
        <v>0</v>
      </c>
      <c r="CR245" s="6">
        <v>0</v>
      </c>
      <c r="CS245" s="6">
        <v>0</v>
      </c>
      <c r="CT245" s="6">
        <v>0</v>
      </c>
      <c r="CU245" s="6">
        <v>0</v>
      </c>
      <c r="CV245" s="6">
        <v>0</v>
      </c>
      <c r="CW245" s="6">
        <v>0</v>
      </c>
      <c r="CX245" s="6">
        <v>0</v>
      </c>
      <c r="CY245" s="6">
        <v>0</v>
      </c>
      <c r="CZ245" s="6">
        <v>0</v>
      </c>
      <c r="DA245" s="6" t="s">
        <v>1371</v>
      </c>
      <c r="DB245" s="6" t="s">
        <v>218</v>
      </c>
      <c r="DC245" s="6">
        <v>68</v>
      </c>
      <c r="DD245" s="6">
        <v>68</v>
      </c>
      <c r="DE245" s="6" t="s">
        <v>244</v>
      </c>
      <c r="DF245" s="6" t="s">
        <v>244</v>
      </c>
      <c r="DG245" s="6" t="s">
        <v>222</v>
      </c>
      <c r="DH245" s="6" t="s">
        <v>22</v>
      </c>
      <c r="DI245" s="6">
        <v>12</v>
      </c>
      <c r="DJ245" s="6">
        <v>45</v>
      </c>
      <c r="DK245" s="6">
        <v>10</v>
      </c>
      <c r="DL245" s="6">
        <v>0</v>
      </c>
      <c r="DM245" s="6">
        <v>0</v>
      </c>
      <c r="DN245" s="6">
        <v>0</v>
      </c>
      <c r="DO245" s="6">
        <v>0</v>
      </c>
      <c r="DP245" s="6">
        <v>0</v>
      </c>
      <c r="DQ245" s="6">
        <v>0</v>
      </c>
      <c r="DR245" s="6">
        <v>0</v>
      </c>
      <c r="DS245" s="6">
        <v>1</v>
      </c>
      <c r="DT245" s="6">
        <v>1</v>
      </c>
      <c r="DU245" s="6">
        <v>0</v>
      </c>
      <c r="DV245" s="6">
        <v>0</v>
      </c>
      <c r="DW245" s="6">
        <v>1</v>
      </c>
      <c r="DX245" s="6">
        <v>1</v>
      </c>
      <c r="DY245" s="6">
        <v>0</v>
      </c>
      <c r="DZ245" s="6">
        <v>0</v>
      </c>
      <c r="EA245" s="6">
        <v>0</v>
      </c>
      <c r="EB245" s="6">
        <v>0</v>
      </c>
      <c r="EC245" s="6">
        <v>1</v>
      </c>
      <c r="ED245" s="6">
        <v>0</v>
      </c>
      <c r="EE245" s="6">
        <v>0</v>
      </c>
      <c r="EF245" s="6">
        <v>0</v>
      </c>
      <c r="EG245" s="6">
        <v>0</v>
      </c>
      <c r="EH245" s="6">
        <v>0</v>
      </c>
      <c r="EI245" s="6">
        <v>0</v>
      </c>
      <c r="EJ245" s="6" t="s">
        <v>222</v>
      </c>
      <c r="EK245" s="6" t="s">
        <v>222</v>
      </c>
      <c r="EL245" s="6" t="s">
        <v>22</v>
      </c>
      <c r="EM245" s="6" t="s">
        <v>22</v>
      </c>
      <c r="EN245" s="6" t="s">
        <v>22</v>
      </c>
      <c r="EO245" s="6" t="s">
        <v>22</v>
      </c>
      <c r="EP245" s="6" t="s">
        <v>22</v>
      </c>
      <c r="EQ245" s="6" t="s">
        <v>22</v>
      </c>
      <c r="ER245" s="6" t="s">
        <v>22</v>
      </c>
      <c r="ES245" s="6" t="s">
        <v>22</v>
      </c>
      <c r="ET245" s="6" t="s">
        <v>22</v>
      </c>
      <c r="EU245" s="6" t="s">
        <v>22</v>
      </c>
      <c r="EV245" s="6" t="s">
        <v>22</v>
      </c>
      <c r="EW245" s="6" t="s">
        <v>22</v>
      </c>
      <c r="EX245" s="6" t="s">
        <v>22</v>
      </c>
      <c r="EY245" s="6" t="s">
        <v>22</v>
      </c>
      <c r="EZ245" s="6" t="s">
        <v>22</v>
      </c>
      <c r="FA245" s="6" t="s">
        <v>22</v>
      </c>
      <c r="FB245" s="6" t="s">
        <v>22</v>
      </c>
      <c r="FC245" s="6" t="s">
        <v>22</v>
      </c>
      <c r="FD245" s="6" t="s">
        <v>223</v>
      </c>
      <c r="FE245" s="6" t="s">
        <v>246</v>
      </c>
      <c r="FF245" s="6">
        <v>50</v>
      </c>
      <c r="FG245" s="6">
        <v>4.8</v>
      </c>
      <c r="FH245" s="6" t="s">
        <v>256</v>
      </c>
      <c r="FI245" s="6" t="s">
        <v>22</v>
      </c>
      <c r="FJ245" s="6" t="s">
        <v>402</v>
      </c>
      <c r="FK245" s="6">
        <v>0</v>
      </c>
      <c r="FL245" s="6">
        <v>0</v>
      </c>
      <c r="FM245" s="6">
        <v>0</v>
      </c>
      <c r="FN245" s="6">
        <v>0</v>
      </c>
      <c r="FO245" s="6">
        <v>0</v>
      </c>
      <c r="FP245" s="6">
        <v>0</v>
      </c>
      <c r="FQ245" s="6" t="s">
        <v>1048</v>
      </c>
      <c r="FR245" s="6">
        <v>0</v>
      </c>
      <c r="FS245" s="6">
        <v>2</v>
      </c>
      <c r="FT245" s="6">
        <v>0</v>
      </c>
      <c r="FU245" s="6">
        <v>0</v>
      </c>
      <c r="FV245" s="6" t="s">
        <v>222</v>
      </c>
      <c r="FW245" s="6" t="s">
        <v>223</v>
      </c>
      <c r="FX245" s="6" t="s">
        <v>269</v>
      </c>
      <c r="FY245" s="6" t="s">
        <v>22</v>
      </c>
      <c r="FZ245" s="6" t="s">
        <v>22</v>
      </c>
      <c r="GA245" s="6" t="s">
        <v>22</v>
      </c>
      <c r="GB245" s="6" t="s">
        <v>22</v>
      </c>
      <c r="GC245" s="6" t="s">
        <v>269</v>
      </c>
      <c r="GD245" s="6" t="s">
        <v>259</v>
      </c>
      <c r="GE245" s="6" t="s">
        <v>22</v>
      </c>
      <c r="GF245" s="6" t="s">
        <v>22</v>
      </c>
      <c r="GG245" s="6" t="s">
        <v>260</v>
      </c>
      <c r="GH245" s="6" t="s">
        <v>1372</v>
      </c>
      <c r="GI245" s="6" t="s">
        <v>1373</v>
      </c>
      <c r="GJ245" s="6" t="s">
        <v>22</v>
      </c>
      <c r="GK245" s="6" t="s">
        <v>1374</v>
      </c>
      <c r="GL245" s="6" t="s">
        <v>22</v>
      </c>
      <c r="GM245" s="6" t="s">
        <v>223</v>
      </c>
      <c r="GN245" s="6" t="s">
        <v>1375</v>
      </c>
      <c r="GO245" s="6" t="s">
        <v>223</v>
      </c>
      <c r="GP245" s="6" t="s">
        <v>228</v>
      </c>
      <c r="GQ245" s="6">
        <v>0</v>
      </c>
      <c r="GR245" s="6">
        <v>0</v>
      </c>
      <c r="GS245" s="6">
        <v>1</v>
      </c>
      <c r="GT245" s="6">
        <v>0</v>
      </c>
      <c r="GU245" s="6">
        <v>0</v>
      </c>
      <c r="GV245" s="6">
        <v>0</v>
      </c>
      <c r="GW245" s="6">
        <v>0</v>
      </c>
      <c r="GX245" s="103" t="s">
        <v>229</v>
      </c>
    </row>
    <row r="246" spans="1:206">
      <c r="A246" s="102" t="s">
        <v>207</v>
      </c>
      <c r="B246" s="6">
        <v>245</v>
      </c>
      <c r="C246" s="6" t="s">
        <v>1367</v>
      </c>
      <c r="D246" s="6" t="s">
        <v>1376</v>
      </c>
      <c r="E246" s="100">
        <v>44778</v>
      </c>
      <c r="F246" s="6" t="s">
        <v>3893</v>
      </c>
      <c r="G246" s="6">
        <v>0</v>
      </c>
      <c r="H246" s="6">
        <v>29</v>
      </c>
      <c r="I246" s="6">
        <v>0</v>
      </c>
      <c r="J246" s="6" t="s">
        <v>22</v>
      </c>
      <c r="K246" s="6" t="s">
        <v>22</v>
      </c>
      <c r="L246" s="6" t="s">
        <v>396</v>
      </c>
      <c r="M246" s="6" t="s">
        <v>411</v>
      </c>
      <c r="N246" s="6" t="s">
        <v>1377</v>
      </c>
      <c r="O246" s="7">
        <v>42</v>
      </c>
      <c r="P246" s="6">
        <v>45.67</v>
      </c>
      <c r="Q246" s="6">
        <f t="shared" si="9"/>
        <v>42.761166666666668</v>
      </c>
      <c r="R246" s="6" t="s">
        <v>22</v>
      </c>
      <c r="S246" s="6" t="s">
        <v>1080</v>
      </c>
      <c r="T246" s="6">
        <v>9</v>
      </c>
      <c r="U246" s="6">
        <v>28.52</v>
      </c>
      <c r="V246" s="6">
        <f t="shared" si="10"/>
        <v>9.4753333333333334</v>
      </c>
      <c r="W246" s="6" t="s">
        <v>41</v>
      </c>
      <c r="X246" s="6">
        <v>28.4</v>
      </c>
      <c r="Y246" s="6">
        <v>3</v>
      </c>
      <c r="Z246" s="101">
        <v>0.29166666666666669</v>
      </c>
      <c r="AA246" s="101">
        <v>0.43402777777777773</v>
      </c>
      <c r="AB246" s="101">
        <v>0.47916666666666669</v>
      </c>
      <c r="AC246" s="101">
        <f>(Tableau2[[#This Row],[heure_enq]]-Tableau2[[#This Row],[h_debut]])</f>
        <v>0.14236111111111105</v>
      </c>
      <c r="AD246" s="101">
        <f>Tableau2[[#This Row],[h_fin]]-Tableau2[[#This Row],[h_debut]]</f>
        <v>0.1875</v>
      </c>
      <c r="AE246" s="101">
        <v>0.33333333333333331</v>
      </c>
      <c r="AF246" s="101">
        <v>0.52083333333333337</v>
      </c>
      <c r="AG246" s="6" t="s">
        <v>22</v>
      </c>
      <c r="AH246" s="6" t="s">
        <v>242</v>
      </c>
      <c r="AI246" s="6">
        <v>0</v>
      </c>
      <c r="AJ246" s="6" t="s">
        <v>492</v>
      </c>
      <c r="AK246" s="6" t="s">
        <v>379</v>
      </c>
      <c r="AL246" s="6" t="s">
        <v>419</v>
      </c>
      <c r="AM246" s="6">
        <v>0</v>
      </c>
      <c r="AN246" s="6">
        <v>0</v>
      </c>
      <c r="AO246" s="6">
        <v>1</v>
      </c>
      <c r="AP246" s="6">
        <v>0</v>
      </c>
      <c r="AQ246" s="6" t="s">
        <v>745</v>
      </c>
      <c r="AR246" s="6" t="s">
        <v>1060</v>
      </c>
      <c r="AS246" s="6" t="s">
        <v>1378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1</v>
      </c>
      <c r="AZ246" s="6">
        <v>1</v>
      </c>
      <c r="BA246" s="6">
        <v>1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 t="s">
        <v>22</v>
      </c>
      <c r="BK246" s="6">
        <v>1</v>
      </c>
      <c r="BL246" s="6">
        <v>1</v>
      </c>
      <c r="BM246" s="6">
        <v>0</v>
      </c>
      <c r="BN246" s="6">
        <v>0</v>
      </c>
      <c r="BO246" s="6" t="s">
        <v>3657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 t="s">
        <v>217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6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1</v>
      </c>
      <c r="CW246" s="6">
        <v>1</v>
      </c>
      <c r="CX246" s="6">
        <v>0</v>
      </c>
      <c r="CY246" s="6">
        <v>1</v>
      </c>
      <c r="CZ246" s="6">
        <v>0</v>
      </c>
      <c r="DA246" s="6" t="s">
        <v>1379</v>
      </c>
      <c r="DB246" s="6" t="s">
        <v>218</v>
      </c>
      <c r="DC246" s="6">
        <v>58</v>
      </c>
      <c r="DD246" s="6">
        <v>58</v>
      </c>
      <c r="DE246" s="6" t="s">
        <v>443</v>
      </c>
      <c r="DF246" s="6" t="s">
        <v>443</v>
      </c>
      <c r="DG246" s="6" t="s">
        <v>223</v>
      </c>
      <c r="DH246" s="6" t="s">
        <v>1380</v>
      </c>
      <c r="DI246" s="6">
        <v>14</v>
      </c>
      <c r="DJ246" s="6">
        <v>4</v>
      </c>
      <c r="DK246" s="6">
        <v>12</v>
      </c>
      <c r="DL246" s="6">
        <v>0</v>
      </c>
      <c r="DM246" s="6">
        <v>0</v>
      </c>
      <c r="DN246" s="6">
        <v>0</v>
      </c>
      <c r="DO246" s="6">
        <v>0</v>
      </c>
      <c r="DP246" s="6">
        <v>1</v>
      </c>
      <c r="DQ246" s="6">
        <v>0</v>
      </c>
      <c r="DR246" s="6">
        <v>1</v>
      </c>
      <c r="DS246" s="6">
        <v>1</v>
      </c>
      <c r="DT246" s="6">
        <v>0</v>
      </c>
      <c r="DU246" s="6">
        <v>0</v>
      </c>
      <c r="DV246" s="6">
        <v>0</v>
      </c>
      <c r="DW246" s="6">
        <v>0</v>
      </c>
      <c r="DX246" s="6">
        <v>1</v>
      </c>
      <c r="DY246" s="6">
        <v>0</v>
      </c>
      <c r="DZ246" s="6">
        <v>0</v>
      </c>
      <c r="EA246" s="6">
        <v>0</v>
      </c>
      <c r="EB246" s="6">
        <v>0</v>
      </c>
      <c r="EC246" s="6">
        <v>1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0</v>
      </c>
      <c r="EJ246" s="6" t="s">
        <v>223</v>
      </c>
      <c r="EK246" s="6" t="s">
        <v>222</v>
      </c>
      <c r="EL246" s="6" t="s">
        <v>22</v>
      </c>
      <c r="EM246" s="6" t="s">
        <v>22</v>
      </c>
      <c r="EN246" s="6" t="s">
        <v>22</v>
      </c>
      <c r="EO246" s="6" t="s">
        <v>22</v>
      </c>
      <c r="EP246" s="6" t="s">
        <v>22</v>
      </c>
      <c r="EQ246" s="6" t="s">
        <v>22</v>
      </c>
      <c r="ER246" s="6" t="s">
        <v>22</v>
      </c>
      <c r="ES246" s="6" t="s">
        <v>22</v>
      </c>
      <c r="ET246" s="6" t="s">
        <v>22</v>
      </c>
      <c r="EU246" s="6" t="s">
        <v>22</v>
      </c>
      <c r="EV246" s="6" t="s">
        <v>22</v>
      </c>
      <c r="EW246" s="6" t="s">
        <v>22</v>
      </c>
      <c r="EX246" s="6" t="s">
        <v>22</v>
      </c>
      <c r="EY246" s="6" t="s">
        <v>22</v>
      </c>
      <c r="EZ246" s="6" t="s">
        <v>22</v>
      </c>
      <c r="FA246" s="6" t="s">
        <v>22</v>
      </c>
      <c r="FB246" s="6" t="s">
        <v>22</v>
      </c>
      <c r="FC246" s="6" t="s">
        <v>22</v>
      </c>
      <c r="FD246" s="6" t="s">
        <v>223</v>
      </c>
      <c r="FE246" s="6" t="s">
        <v>246</v>
      </c>
      <c r="FF246" s="6">
        <v>140</v>
      </c>
      <c r="FG246" s="6">
        <v>6.25</v>
      </c>
      <c r="FH246" s="6" t="s">
        <v>256</v>
      </c>
      <c r="FI246" s="6" t="s">
        <v>22</v>
      </c>
      <c r="FJ246" s="6" t="s">
        <v>695</v>
      </c>
      <c r="FK246" s="6">
        <v>1</v>
      </c>
      <c r="FL246" s="6">
        <v>1</v>
      </c>
      <c r="FM246" s="6">
        <v>0</v>
      </c>
      <c r="FN246" s="6">
        <v>1</v>
      </c>
      <c r="FO246" s="6">
        <v>0</v>
      </c>
      <c r="FP246" s="6">
        <v>0</v>
      </c>
      <c r="FQ246" s="6" t="s">
        <v>1048</v>
      </c>
      <c r="FR246" s="6">
        <v>0</v>
      </c>
      <c r="FS246" s="6">
        <v>5</v>
      </c>
      <c r="FT246" s="6">
        <v>0</v>
      </c>
      <c r="FU246" s="6">
        <v>0</v>
      </c>
      <c r="FV246" s="6" t="s">
        <v>222</v>
      </c>
      <c r="FW246" s="6" t="s">
        <v>223</v>
      </c>
      <c r="FX246" s="6" t="s">
        <v>258</v>
      </c>
      <c r="FY246" s="6" t="s">
        <v>22</v>
      </c>
      <c r="FZ246" s="6" t="s">
        <v>22</v>
      </c>
      <c r="GA246" s="6" t="s">
        <v>22</v>
      </c>
      <c r="GB246" s="6" t="s">
        <v>22</v>
      </c>
      <c r="GC246" s="6" t="s">
        <v>225</v>
      </c>
      <c r="GD246" s="6" t="s">
        <v>373</v>
      </c>
      <c r="GE246" s="6" t="s">
        <v>22</v>
      </c>
      <c r="GF246" s="6" t="s">
        <v>22</v>
      </c>
      <c r="GG246" s="6" t="s">
        <v>260</v>
      </c>
      <c r="GH246" s="6" t="s">
        <v>1381</v>
      </c>
      <c r="GI246" s="6" t="s">
        <v>1382</v>
      </c>
      <c r="GJ246" s="6" t="s">
        <v>22</v>
      </c>
      <c r="GK246" s="6" t="s">
        <v>1383</v>
      </c>
      <c r="GL246" s="6" t="s">
        <v>22</v>
      </c>
      <c r="GM246" s="6" t="s">
        <v>222</v>
      </c>
      <c r="GN246" s="6" t="s">
        <v>1375</v>
      </c>
      <c r="GO246" s="6" t="s">
        <v>223</v>
      </c>
      <c r="GP246" s="6" t="s">
        <v>261</v>
      </c>
      <c r="GQ246" s="6">
        <v>1</v>
      </c>
      <c r="GR246" s="6">
        <v>0</v>
      </c>
      <c r="GS246" s="6">
        <v>1</v>
      </c>
      <c r="GT246" s="6">
        <v>0</v>
      </c>
      <c r="GU246" s="6">
        <v>0</v>
      </c>
      <c r="GV246" s="6">
        <v>0</v>
      </c>
      <c r="GW246" s="6">
        <v>1</v>
      </c>
      <c r="GX246" s="103" t="s">
        <v>270</v>
      </c>
    </row>
    <row r="247" spans="1:206">
      <c r="A247" s="102" t="s">
        <v>207</v>
      </c>
      <c r="B247" s="6">
        <v>246</v>
      </c>
      <c r="C247" s="6" t="s">
        <v>1367</v>
      </c>
      <c r="D247" s="6" t="s">
        <v>1709</v>
      </c>
      <c r="E247" s="100">
        <v>44778</v>
      </c>
      <c r="F247" s="6" t="s">
        <v>3893</v>
      </c>
      <c r="G247" s="6">
        <v>0</v>
      </c>
      <c r="H247" s="6">
        <v>29</v>
      </c>
      <c r="I247" s="6">
        <v>0</v>
      </c>
      <c r="J247" s="6" t="s">
        <v>22</v>
      </c>
      <c r="K247" s="6" t="s">
        <v>22</v>
      </c>
      <c r="L247" s="6" t="s">
        <v>396</v>
      </c>
      <c r="M247" s="6" t="s">
        <v>411</v>
      </c>
      <c r="N247" s="6" t="s">
        <v>1710</v>
      </c>
      <c r="O247" s="7">
        <v>42</v>
      </c>
      <c r="P247" s="6">
        <v>52.23</v>
      </c>
      <c r="Q247" s="6">
        <f t="shared" si="9"/>
        <v>42.8705</v>
      </c>
      <c r="R247" s="6" t="s">
        <v>22</v>
      </c>
      <c r="S247" s="6" t="s">
        <v>1711</v>
      </c>
      <c r="T247" s="6">
        <v>9</v>
      </c>
      <c r="U247" s="6">
        <v>28.75</v>
      </c>
      <c r="V247" s="6">
        <f t="shared" si="10"/>
        <v>9.4791666666666661</v>
      </c>
      <c r="W247" s="6" t="s">
        <v>41</v>
      </c>
      <c r="X247" s="6">
        <v>2.8</v>
      </c>
      <c r="Y247" s="6">
        <v>3</v>
      </c>
      <c r="Z247" s="101">
        <v>0.375</v>
      </c>
      <c r="AA247" s="101">
        <v>0.45416666666666666</v>
      </c>
      <c r="AB247" s="101">
        <v>0.45833333333333331</v>
      </c>
      <c r="AC247" s="101">
        <f>(Tableau2[[#This Row],[heure_enq]]-Tableau2[[#This Row],[h_debut]])</f>
        <v>7.9166666666666663E-2</v>
      </c>
      <c r="AD247" s="101">
        <f>Tableau2[[#This Row],[h_fin]]-Tableau2[[#This Row],[h_debut]]</f>
        <v>8.3333333333333315E-2</v>
      </c>
      <c r="AE247" s="101">
        <v>0.33333333333333331</v>
      </c>
      <c r="AF247" s="101">
        <v>0.52083333333333337</v>
      </c>
      <c r="AG247" s="6" t="s">
        <v>22</v>
      </c>
      <c r="AH247" s="6" t="s">
        <v>242</v>
      </c>
      <c r="AI247" s="6">
        <v>0</v>
      </c>
      <c r="AJ247" s="6" t="s">
        <v>323</v>
      </c>
      <c r="AK247" s="6" t="s">
        <v>289</v>
      </c>
      <c r="AL247" s="6" t="s">
        <v>1669</v>
      </c>
      <c r="AM247" s="6">
        <v>0</v>
      </c>
      <c r="AN247" s="6">
        <v>0</v>
      </c>
      <c r="AO247" s="6">
        <v>1</v>
      </c>
      <c r="AP247" s="6">
        <v>0</v>
      </c>
      <c r="AQ247" s="6" t="s">
        <v>756</v>
      </c>
      <c r="AR247" s="6" t="s">
        <v>1082</v>
      </c>
      <c r="AS247" s="6" t="s">
        <v>1304</v>
      </c>
      <c r="AT247" s="6">
        <v>0</v>
      </c>
      <c r="AU247" s="6">
        <v>0</v>
      </c>
      <c r="AV247" s="6">
        <v>0</v>
      </c>
      <c r="AW247" s="6">
        <v>0</v>
      </c>
      <c r="AX247" s="6">
        <v>1</v>
      </c>
      <c r="AY247" s="6">
        <v>1</v>
      </c>
      <c r="AZ247" s="6">
        <v>1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 t="s">
        <v>22</v>
      </c>
      <c r="BK247" s="6">
        <v>0</v>
      </c>
      <c r="BL247" s="6">
        <v>1</v>
      </c>
      <c r="BM247" s="6">
        <v>0</v>
      </c>
      <c r="BN247" s="6">
        <v>0</v>
      </c>
      <c r="BO247" s="6" t="s">
        <v>3613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0</v>
      </c>
      <c r="BV247" s="6">
        <v>0</v>
      </c>
      <c r="BW247" s="6" t="s">
        <v>217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1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6">
        <v>0</v>
      </c>
      <c r="CL247" s="6">
        <v>0</v>
      </c>
      <c r="CM247" s="6">
        <v>0</v>
      </c>
      <c r="CN247" s="6">
        <v>0</v>
      </c>
      <c r="CO247" s="6">
        <v>0</v>
      </c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6" t="s">
        <v>1712</v>
      </c>
      <c r="DB247" s="6" t="s">
        <v>218</v>
      </c>
      <c r="DC247" s="6">
        <v>40</v>
      </c>
      <c r="DD247" s="6">
        <v>40</v>
      </c>
      <c r="DE247" s="6" t="s">
        <v>220</v>
      </c>
      <c r="DF247" s="6" t="s">
        <v>1713</v>
      </c>
      <c r="DG247" s="6" t="s">
        <v>222</v>
      </c>
      <c r="DH247" s="6" t="s">
        <v>22</v>
      </c>
      <c r="DI247" s="6">
        <v>3</v>
      </c>
      <c r="DJ247" s="6">
        <v>20</v>
      </c>
      <c r="DK247" s="6">
        <v>5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1</v>
      </c>
      <c r="DT247" s="6">
        <v>0</v>
      </c>
      <c r="DU247" s="6">
        <v>0</v>
      </c>
      <c r="DV247" s="6">
        <v>0</v>
      </c>
      <c r="DW247" s="6">
        <v>0</v>
      </c>
      <c r="DX247" s="6">
        <v>1</v>
      </c>
      <c r="DY247" s="6">
        <v>1</v>
      </c>
      <c r="DZ247" s="6">
        <v>0</v>
      </c>
      <c r="EA247" s="6">
        <v>0</v>
      </c>
      <c r="EB247" s="6">
        <v>0</v>
      </c>
      <c r="EC247" s="6">
        <v>0</v>
      </c>
      <c r="ED247" s="6">
        <v>0</v>
      </c>
      <c r="EE247" s="6">
        <v>0</v>
      </c>
      <c r="EF247" s="6">
        <v>0</v>
      </c>
      <c r="EG247" s="6">
        <v>0</v>
      </c>
      <c r="EH247" s="6">
        <v>0</v>
      </c>
      <c r="EI247" s="6">
        <v>1</v>
      </c>
      <c r="EJ247" s="6" t="s">
        <v>222</v>
      </c>
      <c r="EK247" s="6" t="s">
        <v>222</v>
      </c>
      <c r="EL247" s="6" t="s">
        <v>22</v>
      </c>
      <c r="EM247" s="6" t="s">
        <v>22</v>
      </c>
      <c r="EN247" s="6" t="s">
        <v>22</v>
      </c>
      <c r="EO247" s="6" t="s">
        <v>22</v>
      </c>
      <c r="EP247" s="6" t="s">
        <v>22</v>
      </c>
      <c r="EQ247" s="6" t="s">
        <v>22</v>
      </c>
      <c r="ER247" s="6" t="s">
        <v>22</v>
      </c>
      <c r="ES247" s="6" t="s">
        <v>22</v>
      </c>
      <c r="ET247" s="6" t="s">
        <v>22</v>
      </c>
      <c r="EU247" s="6" t="s">
        <v>22</v>
      </c>
      <c r="EV247" s="6" t="s">
        <v>22</v>
      </c>
      <c r="EW247" s="6" t="s">
        <v>22</v>
      </c>
      <c r="EX247" s="6" t="s">
        <v>22</v>
      </c>
      <c r="EY247" s="6" t="s">
        <v>22</v>
      </c>
      <c r="EZ247" s="6" t="s">
        <v>22</v>
      </c>
      <c r="FA247" s="6" t="s">
        <v>22</v>
      </c>
      <c r="FB247" s="6" t="s">
        <v>22</v>
      </c>
      <c r="FC247" s="6" t="s">
        <v>22</v>
      </c>
      <c r="FD247" s="6" t="s">
        <v>223</v>
      </c>
      <c r="FE247" s="6" t="s">
        <v>246</v>
      </c>
      <c r="FF247" s="6">
        <v>8</v>
      </c>
      <c r="FG247" s="6">
        <v>5.2</v>
      </c>
      <c r="FH247" s="6" t="s">
        <v>256</v>
      </c>
      <c r="FI247" s="6" t="s">
        <v>22</v>
      </c>
      <c r="FJ247" s="6" t="s">
        <v>355</v>
      </c>
      <c r="FK247" s="6">
        <v>1</v>
      </c>
      <c r="FL247" s="6">
        <v>1</v>
      </c>
      <c r="FM247" s="6">
        <v>0</v>
      </c>
      <c r="FN247" s="6">
        <v>0</v>
      </c>
      <c r="FO247" s="6">
        <v>0</v>
      </c>
      <c r="FP247" s="6">
        <v>0</v>
      </c>
      <c r="FQ247" s="6" t="s">
        <v>1048</v>
      </c>
      <c r="FR247" s="6">
        <v>0</v>
      </c>
      <c r="FS247" s="6">
        <v>1</v>
      </c>
      <c r="FT247" s="6">
        <v>0</v>
      </c>
      <c r="FU247" s="6">
        <v>0</v>
      </c>
      <c r="FV247" s="6" t="s">
        <v>222</v>
      </c>
      <c r="FW247" s="6" t="s">
        <v>222</v>
      </c>
      <c r="FX247" s="6" t="s">
        <v>224</v>
      </c>
      <c r="FY247" s="6" t="s">
        <v>22</v>
      </c>
      <c r="FZ247" s="6" t="s">
        <v>22</v>
      </c>
      <c r="GA247" s="6" t="s">
        <v>22</v>
      </c>
      <c r="GB247" s="6" t="s">
        <v>22</v>
      </c>
      <c r="GC247" s="6" t="s">
        <v>225</v>
      </c>
      <c r="GD247" s="6" t="s">
        <v>373</v>
      </c>
      <c r="GE247" s="6" t="s">
        <v>22</v>
      </c>
      <c r="GF247" s="6" t="s">
        <v>22</v>
      </c>
      <c r="GG247" s="6" t="s">
        <v>387</v>
      </c>
      <c r="GH247" s="6" t="s">
        <v>1714</v>
      </c>
      <c r="GI247" s="6" t="s">
        <v>1715</v>
      </c>
      <c r="GJ247" s="6" t="s">
        <v>22</v>
      </c>
      <c r="GK247" s="6" t="s">
        <v>1716</v>
      </c>
      <c r="GL247" s="6" t="s">
        <v>22</v>
      </c>
      <c r="GM247" s="6" t="s">
        <v>222</v>
      </c>
      <c r="GN247" s="6" t="s">
        <v>22</v>
      </c>
      <c r="GO247" s="6" t="s">
        <v>22</v>
      </c>
      <c r="GP247" s="6" t="s">
        <v>228</v>
      </c>
      <c r="GQ247" s="6">
        <v>1</v>
      </c>
      <c r="GR247" s="6" t="s">
        <v>22</v>
      </c>
      <c r="GS247" s="6">
        <v>1</v>
      </c>
      <c r="GT247" s="6" t="s">
        <v>22</v>
      </c>
      <c r="GU247" s="6" t="s">
        <v>22</v>
      </c>
      <c r="GV247" s="6" t="s">
        <v>22</v>
      </c>
      <c r="GW247" s="6">
        <v>1</v>
      </c>
      <c r="GX247" s="103" t="s">
        <v>270</v>
      </c>
    </row>
    <row r="248" spans="1:206">
      <c r="A248" s="102" t="s">
        <v>207</v>
      </c>
      <c r="B248" s="6">
        <v>247</v>
      </c>
      <c r="C248" s="6" t="s">
        <v>1367</v>
      </c>
      <c r="D248" s="6" t="s">
        <v>1717</v>
      </c>
      <c r="E248" s="100">
        <v>44778</v>
      </c>
      <c r="F248" s="6" t="s">
        <v>3893</v>
      </c>
      <c r="G248" s="6">
        <v>0</v>
      </c>
      <c r="H248" s="6">
        <v>29</v>
      </c>
      <c r="I248" s="6">
        <v>0</v>
      </c>
      <c r="J248" s="6" t="s">
        <v>22</v>
      </c>
      <c r="K248" s="6" t="s">
        <v>22</v>
      </c>
      <c r="L248" s="6" t="s">
        <v>396</v>
      </c>
      <c r="M248" s="6" t="s">
        <v>411</v>
      </c>
      <c r="N248" s="6" t="s">
        <v>1718</v>
      </c>
      <c r="O248" s="7">
        <v>42</v>
      </c>
      <c r="P248" s="6">
        <v>53.93</v>
      </c>
      <c r="Q248" s="6">
        <f t="shared" si="9"/>
        <v>42.898833333333336</v>
      </c>
      <c r="R248" s="6" t="s">
        <v>22</v>
      </c>
      <c r="S248" s="6" t="s">
        <v>1719</v>
      </c>
      <c r="T248" s="6">
        <v>9</v>
      </c>
      <c r="U248" s="6">
        <v>28.73</v>
      </c>
      <c r="V248" s="6">
        <f t="shared" si="10"/>
        <v>9.4788333333333341</v>
      </c>
      <c r="W248" s="6" t="s">
        <v>41</v>
      </c>
      <c r="X248" s="6">
        <v>14.5</v>
      </c>
      <c r="Y248" s="6">
        <v>2</v>
      </c>
      <c r="Z248" s="101">
        <v>0.27083333333333331</v>
      </c>
      <c r="AA248" s="101">
        <v>0.46458333333333335</v>
      </c>
      <c r="AB248" s="101">
        <v>0.45833333333333331</v>
      </c>
      <c r="AC248" s="101">
        <f>(Tableau2[[#This Row],[heure_enq]]-Tableau2[[#This Row],[h_debut]])</f>
        <v>0.19375000000000003</v>
      </c>
      <c r="AD248" s="101">
        <f>Tableau2[[#This Row],[h_fin]]-Tableau2[[#This Row],[h_debut]]</f>
        <v>0.1875</v>
      </c>
      <c r="AE248" s="101">
        <v>0.33333333333333331</v>
      </c>
      <c r="AF248" s="101">
        <v>0.52083333333333337</v>
      </c>
      <c r="AG248" s="6" t="s">
        <v>22</v>
      </c>
      <c r="AH248" s="6" t="s">
        <v>242</v>
      </c>
      <c r="AI248" s="6">
        <v>0</v>
      </c>
      <c r="AJ248" s="6" t="s">
        <v>305</v>
      </c>
      <c r="AK248" s="6" t="s">
        <v>306</v>
      </c>
      <c r="AL248" s="6" t="s">
        <v>1669</v>
      </c>
      <c r="AM248" s="6">
        <v>1</v>
      </c>
      <c r="AN248" s="6">
        <v>0</v>
      </c>
      <c r="AO248" s="6">
        <v>1</v>
      </c>
      <c r="AP248" s="6">
        <v>0</v>
      </c>
      <c r="AQ248" s="6" t="s">
        <v>1082</v>
      </c>
      <c r="AR248" s="6" t="s">
        <v>1304</v>
      </c>
      <c r="AS248" s="6" t="s">
        <v>1033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1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 t="s">
        <v>22</v>
      </c>
      <c r="BK248" s="6">
        <v>0</v>
      </c>
      <c r="BL248" s="6">
        <v>0</v>
      </c>
      <c r="BM248" s="6">
        <v>0</v>
      </c>
      <c r="BN248" s="6">
        <v>1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 t="s">
        <v>392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1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0</v>
      </c>
      <c r="CX248" s="6">
        <v>0</v>
      </c>
      <c r="CY248" s="6">
        <v>0</v>
      </c>
      <c r="CZ248" s="6">
        <v>0</v>
      </c>
      <c r="DA248" s="6" t="s">
        <v>1720</v>
      </c>
      <c r="DB248" s="6" t="s">
        <v>218</v>
      </c>
      <c r="DC248" s="6">
        <v>70</v>
      </c>
      <c r="DD248" s="6">
        <v>70</v>
      </c>
      <c r="DE248" s="6" t="s">
        <v>244</v>
      </c>
      <c r="DF248" s="6" t="s">
        <v>244</v>
      </c>
      <c r="DG248" s="6" t="s">
        <v>222</v>
      </c>
      <c r="DH248" s="6" t="s">
        <v>22</v>
      </c>
      <c r="DI248" s="6">
        <v>10</v>
      </c>
      <c r="DJ248" s="6">
        <v>25</v>
      </c>
      <c r="DK248" s="6">
        <v>30</v>
      </c>
      <c r="DL248" s="6">
        <v>1</v>
      </c>
      <c r="DM248" s="6">
        <v>0</v>
      </c>
      <c r="DN248" s="6">
        <v>0</v>
      </c>
      <c r="DO248" s="6">
        <v>0</v>
      </c>
      <c r="DP248" s="6">
        <v>1</v>
      </c>
      <c r="DQ248" s="6">
        <v>1</v>
      </c>
      <c r="DR248" s="6">
        <v>1</v>
      </c>
      <c r="DS248" s="6">
        <v>1</v>
      </c>
      <c r="DT248" s="6">
        <v>1</v>
      </c>
      <c r="DU248" s="6">
        <v>0</v>
      </c>
      <c r="DV248" s="6">
        <v>0</v>
      </c>
      <c r="DW248" s="6">
        <v>1</v>
      </c>
      <c r="DX248" s="6">
        <v>1</v>
      </c>
      <c r="DY248" s="6">
        <v>0</v>
      </c>
      <c r="DZ248" s="6">
        <v>0</v>
      </c>
      <c r="EA248" s="6">
        <v>0</v>
      </c>
      <c r="EB248" s="6">
        <v>0</v>
      </c>
      <c r="EC248" s="6">
        <v>1</v>
      </c>
      <c r="ED248" s="6">
        <v>1</v>
      </c>
      <c r="EE248" s="6">
        <v>1</v>
      </c>
      <c r="EF248" s="6">
        <v>1</v>
      </c>
      <c r="EG248" s="6">
        <v>0</v>
      </c>
      <c r="EH248" s="6">
        <v>0</v>
      </c>
      <c r="EI248" s="6">
        <v>0</v>
      </c>
      <c r="EJ248" s="6" t="s">
        <v>223</v>
      </c>
      <c r="EK248" s="6" t="s">
        <v>222</v>
      </c>
      <c r="EL248" s="6" t="s">
        <v>22</v>
      </c>
      <c r="EM248" s="6" t="s">
        <v>22</v>
      </c>
      <c r="EN248" s="6" t="s">
        <v>22</v>
      </c>
      <c r="EO248" s="6" t="s">
        <v>22</v>
      </c>
      <c r="EP248" s="6" t="s">
        <v>22</v>
      </c>
      <c r="EQ248" s="6" t="s">
        <v>22</v>
      </c>
      <c r="ER248" s="6" t="s">
        <v>22</v>
      </c>
      <c r="ES248" s="6" t="s">
        <v>22</v>
      </c>
      <c r="ET248" s="6" t="s">
        <v>22</v>
      </c>
      <c r="EU248" s="6" t="s">
        <v>22</v>
      </c>
      <c r="EV248" s="6" t="s">
        <v>22</v>
      </c>
      <c r="EW248" s="6" t="s">
        <v>22</v>
      </c>
      <c r="EX248" s="6" t="s">
        <v>22</v>
      </c>
      <c r="EY248" s="6" t="s">
        <v>22</v>
      </c>
      <c r="EZ248" s="6" t="s">
        <v>22</v>
      </c>
      <c r="FA248" s="6" t="s">
        <v>22</v>
      </c>
      <c r="FB248" s="6" t="s">
        <v>22</v>
      </c>
      <c r="FC248" s="6" t="s">
        <v>22</v>
      </c>
      <c r="FD248" s="6" t="s">
        <v>223</v>
      </c>
      <c r="FE248" s="6" t="s">
        <v>246</v>
      </c>
      <c r="FF248" s="6">
        <v>40</v>
      </c>
      <c r="FG248" s="6">
        <v>5</v>
      </c>
      <c r="FH248" s="6" t="s">
        <v>247</v>
      </c>
      <c r="FI248" s="6" t="s">
        <v>22</v>
      </c>
      <c r="FJ248" s="6" t="s">
        <v>22</v>
      </c>
      <c r="FK248" s="6">
        <v>1</v>
      </c>
      <c r="FL248" s="6">
        <v>1</v>
      </c>
      <c r="FM248" s="6">
        <v>0</v>
      </c>
      <c r="FN248" s="6">
        <v>0</v>
      </c>
      <c r="FO248" s="6">
        <v>0</v>
      </c>
      <c r="FP248" s="6">
        <v>0</v>
      </c>
      <c r="FQ248" s="6" t="s">
        <v>1048</v>
      </c>
      <c r="FR248" s="6">
        <v>0</v>
      </c>
      <c r="FS248" s="6">
        <v>2</v>
      </c>
      <c r="FT248" s="6">
        <v>0</v>
      </c>
      <c r="FU248" s="6">
        <v>0</v>
      </c>
      <c r="FV248" s="6" t="s">
        <v>223</v>
      </c>
      <c r="FW248" s="6" t="s">
        <v>223</v>
      </c>
      <c r="FX248" s="6" t="s">
        <v>224</v>
      </c>
      <c r="FY248" s="6" t="s">
        <v>22</v>
      </c>
      <c r="FZ248" s="6" t="s">
        <v>22</v>
      </c>
      <c r="GA248" s="6" t="s">
        <v>22</v>
      </c>
      <c r="GB248" s="6" t="s">
        <v>22</v>
      </c>
      <c r="GC248" s="6" t="s">
        <v>224</v>
      </c>
      <c r="GD248" s="6" t="s">
        <v>259</v>
      </c>
      <c r="GE248" s="6" t="s">
        <v>22</v>
      </c>
      <c r="GF248" s="6" t="s">
        <v>22</v>
      </c>
      <c r="GG248" s="6" t="s">
        <v>260</v>
      </c>
      <c r="GH248" s="6" t="s">
        <v>235</v>
      </c>
      <c r="GI248" s="6" t="s">
        <v>1721</v>
      </c>
      <c r="GJ248" s="6" t="s">
        <v>22</v>
      </c>
      <c r="GK248" s="6" t="s">
        <v>22</v>
      </c>
      <c r="GL248" s="6" t="s">
        <v>22</v>
      </c>
      <c r="GM248" s="6" t="s">
        <v>222</v>
      </c>
      <c r="GN248" s="6" t="s">
        <v>22</v>
      </c>
      <c r="GO248" s="6" t="s">
        <v>22</v>
      </c>
      <c r="GP248" s="6" t="s">
        <v>228</v>
      </c>
      <c r="GQ248" s="6">
        <v>1</v>
      </c>
      <c r="GR248" s="6" t="s">
        <v>22</v>
      </c>
      <c r="GS248" s="6" t="s">
        <v>22</v>
      </c>
      <c r="GT248" s="6" t="s">
        <v>22</v>
      </c>
      <c r="GU248" s="6" t="s">
        <v>22</v>
      </c>
      <c r="GV248" s="6" t="s">
        <v>22</v>
      </c>
      <c r="GW248" s="6">
        <v>1</v>
      </c>
      <c r="GX248" s="103" t="s">
        <v>229</v>
      </c>
    </row>
    <row r="249" spans="1:206">
      <c r="A249" s="102" t="s">
        <v>207</v>
      </c>
      <c r="B249" s="6">
        <v>248</v>
      </c>
      <c r="C249" s="6" t="s">
        <v>1384</v>
      </c>
      <c r="D249" s="6" t="s">
        <v>1385</v>
      </c>
      <c r="E249" s="100">
        <v>44785</v>
      </c>
      <c r="F249" s="6" t="s">
        <v>3893</v>
      </c>
      <c r="G249" s="6">
        <v>2</v>
      </c>
      <c r="H249" s="6">
        <v>27</v>
      </c>
      <c r="I249" s="6">
        <v>0</v>
      </c>
      <c r="J249" s="6" t="s">
        <v>22</v>
      </c>
      <c r="K249" s="6" t="s">
        <v>1000</v>
      </c>
      <c r="L249" s="180" t="s">
        <v>1062</v>
      </c>
      <c r="M249" s="6" t="s">
        <v>1023</v>
      </c>
      <c r="N249" s="6" t="s">
        <v>1386</v>
      </c>
      <c r="O249" s="7">
        <v>42</v>
      </c>
      <c r="P249" s="6">
        <v>98.88</v>
      </c>
      <c r="Q249" s="6">
        <f t="shared" si="9"/>
        <v>43.648000000000003</v>
      </c>
      <c r="R249" s="6" t="s">
        <v>22</v>
      </c>
      <c r="S249" s="6" t="s">
        <v>1387</v>
      </c>
      <c r="T249" s="6">
        <v>9</v>
      </c>
      <c r="U249" s="6">
        <v>26.74</v>
      </c>
      <c r="V249" s="6">
        <f t="shared" si="10"/>
        <v>9.445666666666666</v>
      </c>
      <c r="W249" s="6" t="s">
        <v>41</v>
      </c>
      <c r="X249" s="6">
        <v>84</v>
      </c>
      <c r="Y249" s="6">
        <v>3</v>
      </c>
      <c r="Z249" s="101">
        <v>0.25</v>
      </c>
      <c r="AA249" s="101">
        <v>0.3923611111111111</v>
      </c>
      <c r="AB249" s="101">
        <v>0.45833333333333331</v>
      </c>
      <c r="AC249" s="101">
        <f>(Tableau2[[#This Row],[heure_enq]]-Tableau2[[#This Row],[h_debut]])</f>
        <v>0.1423611111111111</v>
      </c>
      <c r="AD249" s="101">
        <f>Tableau2[[#This Row],[h_fin]]-Tableau2[[#This Row],[h_debut]]</f>
        <v>0.20833333333333331</v>
      </c>
      <c r="AE249" s="101">
        <v>0.3125</v>
      </c>
      <c r="AF249" s="101">
        <v>0.58333333333333337</v>
      </c>
      <c r="AG249" s="6" t="s">
        <v>22</v>
      </c>
      <c r="AH249" s="6" t="s">
        <v>242</v>
      </c>
      <c r="AI249" s="6">
        <v>0</v>
      </c>
      <c r="AJ249" s="6" t="s">
        <v>1388</v>
      </c>
      <c r="AK249" s="44" t="s">
        <v>1389</v>
      </c>
      <c r="AL249" s="6" t="s">
        <v>419</v>
      </c>
      <c r="AM249" s="6">
        <v>0</v>
      </c>
      <c r="AN249" s="6">
        <v>0</v>
      </c>
      <c r="AO249" s="6">
        <v>1</v>
      </c>
      <c r="AP249" s="6">
        <v>1</v>
      </c>
      <c r="AQ249" s="6" t="s">
        <v>1054</v>
      </c>
      <c r="AR249" s="6" t="s">
        <v>1060</v>
      </c>
      <c r="AS249" s="6" t="s">
        <v>1065</v>
      </c>
      <c r="AT249" s="6">
        <v>0</v>
      </c>
      <c r="AU249" s="6">
        <v>1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 t="s">
        <v>1060</v>
      </c>
      <c r="BK249" s="6">
        <v>0</v>
      </c>
      <c r="BL249" s="6">
        <v>1</v>
      </c>
      <c r="BM249" s="6">
        <v>0</v>
      </c>
      <c r="BN249" s="6">
        <v>0</v>
      </c>
      <c r="BO249" s="6" t="s">
        <v>3604</v>
      </c>
      <c r="BP249" s="6">
        <v>0</v>
      </c>
      <c r="BQ249" s="6">
        <v>0</v>
      </c>
      <c r="BR249" s="6">
        <v>0</v>
      </c>
      <c r="BS249" s="6">
        <v>0</v>
      </c>
      <c r="BT249" s="6">
        <v>0</v>
      </c>
      <c r="BU249" s="6">
        <v>0</v>
      </c>
      <c r="BV249" s="6">
        <v>0</v>
      </c>
      <c r="BW249" s="6" t="s">
        <v>692</v>
      </c>
      <c r="BX249" s="6">
        <v>0</v>
      </c>
      <c r="BY249" s="6">
        <v>0</v>
      </c>
      <c r="BZ249" s="6">
        <v>0</v>
      </c>
      <c r="CA249" s="6">
        <v>1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M249" s="6">
        <v>0</v>
      </c>
      <c r="CN249" s="6">
        <v>0</v>
      </c>
      <c r="CO249" s="6">
        <v>0</v>
      </c>
      <c r="CP249" s="6">
        <v>0</v>
      </c>
      <c r="CQ249" s="6">
        <v>0</v>
      </c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 t="s">
        <v>1390</v>
      </c>
      <c r="DB249" s="6" t="s">
        <v>218</v>
      </c>
      <c r="DC249" s="6">
        <v>54</v>
      </c>
      <c r="DD249" s="6">
        <v>54</v>
      </c>
      <c r="DE249" s="6" t="s">
        <v>220</v>
      </c>
      <c r="DF249" s="6" t="s">
        <v>1119</v>
      </c>
      <c r="DG249" s="6" t="s">
        <v>222</v>
      </c>
      <c r="DH249" s="6" t="s">
        <v>22</v>
      </c>
      <c r="DI249" s="6">
        <v>10</v>
      </c>
      <c r="DJ249" s="6" t="s">
        <v>708</v>
      </c>
      <c r="DK249" s="6">
        <v>50</v>
      </c>
      <c r="DL249" s="6">
        <v>1</v>
      </c>
      <c r="DM249" s="6">
        <v>1</v>
      </c>
      <c r="DN249" s="6">
        <v>1</v>
      </c>
      <c r="DO249" s="6">
        <v>1</v>
      </c>
      <c r="DP249" s="6">
        <v>1</v>
      </c>
      <c r="DQ249" s="6">
        <v>1</v>
      </c>
      <c r="DR249" s="6">
        <v>1</v>
      </c>
      <c r="DS249" s="6">
        <v>1</v>
      </c>
      <c r="DT249" s="6">
        <v>1</v>
      </c>
      <c r="DU249" s="6">
        <v>1</v>
      </c>
      <c r="DV249" s="6">
        <v>1</v>
      </c>
      <c r="DW249" s="6">
        <v>1</v>
      </c>
      <c r="DX249" s="6">
        <v>0</v>
      </c>
      <c r="DY249" s="6">
        <v>1</v>
      </c>
      <c r="DZ249" s="6">
        <v>1</v>
      </c>
      <c r="EA249" s="6">
        <v>0</v>
      </c>
      <c r="EB249" s="6">
        <v>1</v>
      </c>
      <c r="EC249" s="6">
        <v>0</v>
      </c>
      <c r="ED249" s="6">
        <v>0</v>
      </c>
      <c r="EE249" s="6">
        <v>0</v>
      </c>
      <c r="EF249" s="6">
        <v>0</v>
      </c>
      <c r="EG249" s="6">
        <v>0</v>
      </c>
      <c r="EH249" s="6">
        <v>0</v>
      </c>
      <c r="EI249" s="6">
        <v>0</v>
      </c>
      <c r="EJ249" s="6" t="s">
        <v>222</v>
      </c>
      <c r="EK249" s="6" t="s">
        <v>222</v>
      </c>
      <c r="EL249" s="6" t="s">
        <v>22</v>
      </c>
      <c r="EM249" s="6">
        <v>1</v>
      </c>
      <c r="EN249" s="6">
        <v>1</v>
      </c>
      <c r="EO249" s="6">
        <v>1</v>
      </c>
      <c r="EP249" s="6">
        <v>1</v>
      </c>
      <c r="EQ249" s="6" t="s">
        <v>22</v>
      </c>
      <c r="ER249" s="6">
        <v>100</v>
      </c>
      <c r="ES249" s="6" t="s">
        <v>22</v>
      </c>
      <c r="ET249" s="6">
        <v>8</v>
      </c>
      <c r="EU249" s="6">
        <v>1</v>
      </c>
      <c r="EV249" s="6">
        <v>2</v>
      </c>
      <c r="EW249" s="6" t="s">
        <v>22</v>
      </c>
      <c r="EX249" s="6">
        <v>4</v>
      </c>
      <c r="EY249" s="6" t="s">
        <v>22</v>
      </c>
      <c r="EZ249" s="6" t="s">
        <v>22</v>
      </c>
      <c r="FA249" s="6" t="s">
        <v>22</v>
      </c>
      <c r="FB249" s="6" t="s">
        <v>22</v>
      </c>
      <c r="FC249" s="6" t="s">
        <v>22</v>
      </c>
      <c r="FD249" s="6" t="s">
        <v>223</v>
      </c>
      <c r="FE249" s="6" t="s">
        <v>246</v>
      </c>
      <c r="FF249" s="6">
        <v>80</v>
      </c>
      <c r="FG249" s="6">
        <v>5.5</v>
      </c>
      <c r="FH249" s="6" t="s">
        <v>256</v>
      </c>
      <c r="FI249" s="6" t="s">
        <v>22</v>
      </c>
      <c r="FJ249" s="6" t="s">
        <v>384</v>
      </c>
      <c r="FK249" s="6">
        <v>1</v>
      </c>
      <c r="FL249" s="6">
        <v>1</v>
      </c>
      <c r="FM249" s="6">
        <v>0</v>
      </c>
      <c r="FN249" s="6">
        <v>0</v>
      </c>
      <c r="FO249" s="6">
        <v>0</v>
      </c>
      <c r="FP249" s="6">
        <v>0</v>
      </c>
      <c r="FQ249" s="6" t="s">
        <v>223</v>
      </c>
      <c r="FR249" s="6">
        <v>0</v>
      </c>
      <c r="FS249" s="6">
        <v>2</v>
      </c>
      <c r="FT249" s="6">
        <v>0</v>
      </c>
      <c r="FU249" s="6">
        <v>0</v>
      </c>
      <c r="FV249" s="6" t="s">
        <v>223</v>
      </c>
      <c r="FW249" s="6" t="s">
        <v>222</v>
      </c>
      <c r="FX249" s="6" t="s">
        <v>269</v>
      </c>
      <c r="FY249" s="6" t="s">
        <v>258</v>
      </c>
      <c r="FZ249" s="6" t="s">
        <v>258</v>
      </c>
      <c r="GA249" s="6" t="s">
        <v>258</v>
      </c>
      <c r="GB249" s="6" t="s">
        <v>258</v>
      </c>
      <c r="GC249" s="6" t="s">
        <v>224</v>
      </c>
      <c r="GD249" s="6" t="s">
        <v>1391</v>
      </c>
      <c r="GE249" s="6" t="s">
        <v>259</v>
      </c>
      <c r="GF249" s="6" t="s">
        <v>300</v>
      </c>
      <c r="GG249" s="6" t="s">
        <v>387</v>
      </c>
      <c r="GH249" s="6" t="s">
        <v>1392</v>
      </c>
      <c r="GI249" s="6" t="s">
        <v>1393</v>
      </c>
      <c r="GJ249" s="6" t="s">
        <v>22</v>
      </c>
      <c r="GK249" s="6" t="s">
        <v>1394</v>
      </c>
      <c r="GL249" s="6" t="s">
        <v>22</v>
      </c>
      <c r="GM249" s="6" t="s">
        <v>222</v>
      </c>
      <c r="GN249" s="6" t="s">
        <v>22</v>
      </c>
      <c r="GO249" s="6" t="s">
        <v>22</v>
      </c>
      <c r="GP249" s="6" t="s">
        <v>228</v>
      </c>
      <c r="GQ249" s="6">
        <v>0</v>
      </c>
      <c r="GR249" s="6">
        <v>0</v>
      </c>
      <c r="GS249" s="6">
        <v>0</v>
      </c>
      <c r="GT249" s="6">
        <v>0</v>
      </c>
      <c r="GU249" s="6">
        <v>0</v>
      </c>
      <c r="GV249" s="6">
        <v>1</v>
      </c>
      <c r="GW249" s="6">
        <v>0</v>
      </c>
      <c r="GX249" s="103" t="s">
        <v>229</v>
      </c>
    </row>
    <row r="250" spans="1:206">
      <c r="A250" s="102" t="s">
        <v>207</v>
      </c>
      <c r="B250" s="6">
        <v>249</v>
      </c>
      <c r="C250" s="6" t="s">
        <v>1384</v>
      </c>
      <c r="D250" s="6" t="s">
        <v>1805</v>
      </c>
      <c r="E250" s="100">
        <v>44785</v>
      </c>
      <c r="F250" s="6" t="s">
        <v>3893</v>
      </c>
      <c r="G250" s="6">
        <v>1</v>
      </c>
      <c r="H250" s="6">
        <v>27</v>
      </c>
      <c r="I250" s="6">
        <v>0</v>
      </c>
      <c r="J250" s="6" t="s">
        <v>22</v>
      </c>
      <c r="K250" s="6" t="s">
        <v>1000</v>
      </c>
      <c r="L250" s="180" t="s">
        <v>1062</v>
      </c>
      <c r="M250" s="6" t="s">
        <v>1023</v>
      </c>
      <c r="N250" s="6" t="s">
        <v>1806</v>
      </c>
      <c r="O250" s="7">
        <v>42</v>
      </c>
      <c r="P250" s="6">
        <v>99.36</v>
      </c>
      <c r="Q250" s="6">
        <f t="shared" si="9"/>
        <v>43.655999999999999</v>
      </c>
      <c r="R250" s="6" t="s">
        <v>22</v>
      </c>
      <c r="S250" s="6" t="s">
        <v>399</v>
      </c>
      <c r="T250" s="6">
        <v>9</v>
      </c>
      <c r="U250" s="6">
        <v>27.2</v>
      </c>
      <c r="V250" s="6">
        <f t="shared" si="10"/>
        <v>9.4533333333333331</v>
      </c>
      <c r="W250" s="6" t="s">
        <v>41</v>
      </c>
      <c r="X250" s="6">
        <v>44.8</v>
      </c>
      <c r="Y250" s="6">
        <v>2</v>
      </c>
      <c r="Z250" s="101">
        <v>0.29166666666666669</v>
      </c>
      <c r="AA250" s="101">
        <v>0.41666666666666669</v>
      </c>
      <c r="AB250" s="101">
        <v>0.41666666666666669</v>
      </c>
      <c r="AC250" s="101">
        <f>(Tableau2[[#This Row],[heure_enq]]-Tableau2[[#This Row],[h_debut]])</f>
        <v>0.125</v>
      </c>
      <c r="AD250" s="101">
        <f>Tableau2[[#This Row],[h_fin]]-Tableau2[[#This Row],[h_debut]]</f>
        <v>0.125</v>
      </c>
      <c r="AE250" s="101">
        <v>0.3125</v>
      </c>
      <c r="AF250" s="101">
        <v>0.58333333333333337</v>
      </c>
      <c r="AG250" s="6" t="s">
        <v>22</v>
      </c>
      <c r="AH250" s="6" t="s">
        <v>242</v>
      </c>
      <c r="AI250" s="6">
        <v>0</v>
      </c>
      <c r="AJ250" s="6" t="s">
        <v>368</v>
      </c>
      <c r="AK250" s="6" t="s">
        <v>369</v>
      </c>
      <c r="AL250" s="6" t="s">
        <v>1761</v>
      </c>
      <c r="AM250" s="6">
        <v>0</v>
      </c>
      <c r="AN250" s="6">
        <v>0</v>
      </c>
      <c r="AO250" s="6">
        <v>1</v>
      </c>
      <c r="AP250" s="6">
        <v>0</v>
      </c>
      <c r="AQ250" s="6" t="s">
        <v>1807</v>
      </c>
      <c r="AR250" s="6" t="s">
        <v>745</v>
      </c>
      <c r="AS250" s="6" t="s">
        <v>22</v>
      </c>
      <c r="AT250" s="6">
        <v>0</v>
      </c>
      <c r="AU250" s="6">
        <v>0</v>
      </c>
      <c r="AV250" s="6">
        <v>0</v>
      </c>
      <c r="AW250" s="6">
        <v>1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 t="s">
        <v>22</v>
      </c>
      <c r="BK250" s="6">
        <v>0</v>
      </c>
      <c r="BL250" s="6">
        <v>0</v>
      </c>
      <c r="BM250" s="6">
        <v>0</v>
      </c>
      <c r="BN250" s="6">
        <v>0</v>
      </c>
      <c r="BO250" s="6" t="s">
        <v>3604</v>
      </c>
      <c r="BP250" s="6">
        <v>0</v>
      </c>
      <c r="BQ250" s="6">
        <v>0</v>
      </c>
      <c r="BR250" s="6">
        <v>1</v>
      </c>
      <c r="BS250" s="6">
        <v>0</v>
      </c>
      <c r="BT250" s="6">
        <v>0</v>
      </c>
      <c r="BU250" s="6">
        <v>0</v>
      </c>
      <c r="BV250" s="6">
        <v>0</v>
      </c>
      <c r="BW250" s="6" t="s">
        <v>217</v>
      </c>
      <c r="BX250" s="6">
        <v>0</v>
      </c>
      <c r="BY250" s="6">
        <v>0</v>
      </c>
      <c r="BZ250" s="6">
        <v>0</v>
      </c>
      <c r="CA250" s="6">
        <v>1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  <c r="CY250" s="6">
        <v>0</v>
      </c>
      <c r="CZ250" s="6">
        <v>0</v>
      </c>
      <c r="DA250" s="6" t="s">
        <v>745</v>
      </c>
      <c r="DB250" s="6" t="s">
        <v>218</v>
      </c>
      <c r="DC250" s="6">
        <v>43</v>
      </c>
      <c r="DD250" s="6">
        <v>43</v>
      </c>
      <c r="DE250" s="6" t="s">
        <v>220</v>
      </c>
      <c r="DF250" s="6" t="s">
        <v>1176</v>
      </c>
      <c r="DG250" s="6" t="s">
        <v>222</v>
      </c>
      <c r="DH250" s="6" t="s">
        <v>22</v>
      </c>
      <c r="DI250" s="6">
        <v>4</v>
      </c>
      <c r="DJ250" s="6">
        <v>10</v>
      </c>
      <c r="DK250" s="6">
        <v>20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1</v>
      </c>
      <c r="DS250" s="6">
        <v>1</v>
      </c>
      <c r="DT250" s="6">
        <v>0</v>
      </c>
      <c r="DU250" s="6">
        <v>1</v>
      </c>
      <c r="DV250" s="6">
        <v>0</v>
      </c>
      <c r="DW250" s="6">
        <v>0</v>
      </c>
      <c r="DX250" s="6">
        <v>1</v>
      </c>
      <c r="DY250" s="6">
        <v>0</v>
      </c>
      <c r="DZ250" s="6">
        <v>0</v>
      </c>
      <c r="EA250" s="6">
        <v>0</v>
      </c>
      <c r="EB250" s="6">
        <v>0</v>
      </c>
      <c r="EC250" s="6">
        <v>1</v>
      </c>
      <c r="ED250" s="6">
        <v>0</v>
      </c>
      <c r="EE250" s="6">
        <v>0</v>
      </c>
      <c r="EF250" s="6">
        <v>0</v>
      </c>
      <c r="EG250" s="6">
        <v>0</v>
      </c>
      <c r="EH250" s="6">
        <v>0</v>
      </c>
      <c r="EI250" s="6">
        <v>0</v>
      </c>
      <c r="EJ250" s="6" t="s">
        <v>222</v>
      </c>
      <c r="EK250" s="6" t="s">
        <v>222</v>
      </c>
      <c r="EL250" s="6" t="s">
        <v>22</v>
      </c>
      <c r="EM250" s="6" t="s">
        <v>22</v>
      </c>
      <c r="EN250" s="6" t="s">
        <v>22</v>
      </c>
      <c r="EO250" s="6" t="s">
        <v>22</v>
      </c>
      <c r="EP250" s="6" t="s">
        <v>22</v>
      </c>
      <c r="EQ250" s="6" t="s">
        <v>22</v>
      </c>
      <c r="ER250" s="6" t="s">
        <v>22</v>
      </c>
      <c r="ES250" s="6" t="s">
        <v>22</v>
      </c>
      <c r="ET250" s="6" t="s">
        <v>22</v>
      </c>
      <c r="EU250" s="6" t="s">
        <v>22</v>
      </c>
      <c r="EV250" s="6" t="s">
        <v>22</v>
      </c>
      <c r="EW250" s="6" t="s">
        <v>22</v>
      </c>
      <c r="EX250" s="6" t="s">
        <v>22</v>
      </c>
      <c r="EY250" s="6" t="s">
        <v>22</v>
      </c>
      <c r="EZ250" s="6" t="s">
        <v>22</v>
      </c>
      <c r="FA250" s="6" t="s">
        <v>22</v>
      </c>
      <c r="FB250" s="6" t="s">
        <v>22</v>
      </c>
      <c r="FC250" s="6" t="s">
        <v>22</v>
      </c>
      <c r="FD250" s="6" t="s">
        <v>223</v>
      </c>
      <c r="FE250" s="6" t="s">
        <v>246</v>
      </c>
      <c r="FF250" s="6">
        <v>300</v>
      </c>
      <c r="FG250" s="6">
        <v>2.6</v>
      </c>
      <c r="FH250" s="6" t="s">
        <v>256</v>
      </c>
      <c r="FI250" s="6" t="s">
        <v>22</v>
      </c>
      <c r="FJ250" s="6" t="s">
        <v>372</v>
      </c>
      <c r="FK250" s="6">
        <v>1</v>
      </c>
      <c r="FL250" s="6">
        <v>0</v>
      </c>
      <c r="FM250" s="6">
        <v>0</v>
      </c>
      <c r="FN250" s="6">
        <v>0</v>
      </c>
      <c r="FO250" s="6">
        <v>0</v>
      </c>
      <c r="FP250" s="6">
        <v>0</v>
      </c>
      <c r="FQ250" s="6" t="s">
        <v>22</v>
      </c>
      <c r="FR250" s="6">
        <v>0</v>
      </c>
      <c r="FS250" s="6">
        <v>4</v>
      </c>
      <c r="FT250" s="6">
        <v>0</v>
      </c>
      <c r="FU250" s="6">
        <v>0</v>
      </c>
      <c r="FV250" s="6" t="s">
        <v>223</v>
      </c>
      <c r="FW250" s="6" t="s">
        <v>222</v>
      </c>
      <c r="FX250" s="6" t="s">
        <v>269</v>
      </c>
      <c r="FY250" s="6" t="s">
        <v>22</v>
      </c>
      <c r="FZ250" s="6" t="s">
        <v>22</v>
      </c>
      <c r="GA250" s="6" t="s">
        <v>22</v>
      </c>
      <c r="GB250" s="6" t="s">
        <v>22</v>
      </c>
      <c r="GC250" s="6" t="s">
        <v>225</v>
      </c>
      <c r="GD250" s="6" t="s">
        <v>259</v>
      </c>
      <c r="GE250" s="6" t="s">
        <v>22</v>
      </c>
      <c r="GF250" s="6" t="s">
        <v>22</v>
      </c>
      <c r="GG250" s="6" t="s">
        <v>22</v>
      </c>
      <c r="GH250" s="6" t="s">
        <v>22</v>
      </c>
      <c r="GI250" s="6" t="s">
        <v>22</v>
      </c>
      <c r="GJ250" s="6" t="s">
        <v>22</v>
      </c>
      <c r="GK250" s="6" t="s">
        <v>22</v>
      </c>
      <c r="GL250" s="6" t="s">
        <v>22</v>
      </c>
      <c r="GM250" s="6" t="s">
        <v>222</v>
      </c>
      <c r="GN250" s="6" t="s">
        <v>22</v>
      </c>
      <c r="GO250" s="6" t="s">
        <v>22</v>
      </c>
      <c r="GP250" s="6" t="s">
        <v>228</v>
      </c>
      <c r="GQ250" s="6">
        <v>0</v>
      </c>
      <c r="GR250" s="6">
        <v>0</v>
      </c>
      <c r="GS250" s="6">
        <v>1</v>
      </c>
      <c r="GT250" s="6">
        <v>0</v>
      </c>
      <c r="GU250" s="6">
        <v>0</v>
      </c>
      <c r="GV250" s="6">
        <v>1</v>
      </c>
      <c r="GW250" s="6">
        <v>0</v>
      </c>
      <c r="GX250" s="103" t="s">
        <v>229</v>
      </c>
    </row>
    <row r="251" spans="1:206">
      <c r="A251" s="102" t="s">
        <v>207</v>
      </c>
      <c r="B251" s="6">
        <v>250</v>
      </c>
      <c r="C251" s="6" t="s">
        <v>1384</v>
      </c>
      <c r="D251" s="6" t="s">
        <v>1808</v>
      </c>
      <c r="E251" s="100">
        <v>44785</v>
      </c>
      <c r="F251" s="6" t="s">
        <v>3893</v>
      </c>
      <c r="G251" s="6">
        <v>1</v>
      </c>
      <c r="H251" s="30">
        <v>27</v>
      </c>
      <c r="I251" s="6">
        <v>0</v>
      </c>
      <c r="J251" s="6" t="s">
        <v>22</v>
      </c>
      <c r="K251" s="6" t="s">
        <v>22</v>
      </c>
      <c r="L251" s="180" t="s">
        <v>1062</v>
      </c>
      <c r="M251" s="6" t="s">
        <v>1023</v>
      </c>
      <c r="N251" s="6" t="s">
        <v>1809</v>
      </c>
      <c r="O251" s="7">
        <v>42</v>
      </c>
      <c r="P251" s="6">
        <v>99.48</v>
      </c>
      <c r="Q251" s="6">
        <f t="shared" si="9"/>
        <v>43.658000000000001</v>
      </c>
      <c r="R251" s="6" t="s">
        <v>22</v>
      </c>
      <c r="S251" s="6" t="s">
        <v>1810</v>
      </c>
      <c r="T251" s="6">
        <v>9</v>
      </c>
      <c r="U251" s="6">
        <v>29.2</v>
      </c>
      <c r="V251" s="6">
        <f t="shared" si="10"/>
        <v>9.4866666666666664</v>
      </c>
      <c r="W251" s="6" t="s">
        <v>41</v>
      </c>
      <c r="X251" s="6" t="s">
        <v>22</v>
      </c>
      <c r="Y251" s="6">
        <v>4</v>
      </c>
      <c r="Z251" s="101">
        <v>0.33333333333333331</v>
      </c>
      <c r="AA251" s="101">
        <v>0.44236111111111115</v>
      </c>
      <c r="AB251" s="101">
        <v>0.5</v>
      </c>
      <c r="AC251" s="101">
        <f>(Tableau2[[#This Row],[heure_enq]]-Tableau2[[#This Row],[h_debut]])</f>
        <v>0.10902777777777783</v>
      </c>
      <c r="AD251" s="101">
        <f>Tableau2[[#This Row],[h_fin]]-Tableau2[[#This Row],[h_debut]]</f>
        <v>0.16666666666666669</v>
      </c>
      <c r="AE251" s="101">
        <v>0.3125</v>
      </c>
      <c r="AF251" s="101">
        <v>0.58333333333333337</v>
      </c>
      <c r="AG251" s="6" t="s">
        <v>22</v>
      </c>
      <c r="AH251" s="6" t="s">
        <v>1725</v>
      </c>
      <c r="AI251" s="6">
        <v>0</v>
      </c>
      <c r="AJ251" s="6" t="s">
        <v>368</v>
      </c>
      <c r="AK251" s="6" t="s">
        <v>369</v>
      </c>
      <c r="AL251" s="6" t="s">
        <v>1761</v>
      </c>
      <c r="AM251" s="6">
        <v>0</v>
      </c>
      <c r="AN251" s="6">
        <v>0</v>
      </c>
      <c r="AO251" s="6">
        <v>1</v>
      </c>
      <c r="AP251" s="6">
        <v>0</v>
      </c>
      <c r="AQ251" s="6" t="s">
        <v>745</v>
      </c>
      <c r="AR251" s="6" t="s">
        <v>1055</v>
      </c>
      <c r="AS251" s="6" t="s">
        <v>22</v>
      </c>
      <c r="AT251" s="6">
        <v>0</v>
      </c>
      <c r="AU251" s="6">
        <v>1</v>
      </c>
      <c r="AV251" s="6">
        <v>1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 t="s">
        <v>745</v>
      </c>
      <c r="BK251" s="6">
        <v>0</v>
      </c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 t="s">
        <v>3656</v>
      </c>
      <c r="BV251" s="6">
        <v>0</v>
      </c>
      <c r="BW251" s="6" t="s">
        <v>692</v>
      </c>
      <c r="BX251" s="6">
        <v>0</v>
      </c>
      <c r="BY251" s="6">
        <v>0</v>
      </c>
      <c r="BZ251" s="6">
        <v>0</v>
      </c>
      <c r="CA251" s="6">
        <v>1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 t="s">
        <v>22</v>
      </c>
      <c r="DB251" s="6" t="s">
        <v>218</v>
      </c>
      <c r="DC251" s="6">
        <v>51</v>
      </c>
      <c r="DD251" s="6">
        <v>51</v>
      </c>
      <c r="DE251" s="6" t="s">
        <v>220</v>
      </c>
      <c r="DF251" s="6" t="s">
        <v>1811</v>
      </c>
      <c r="DG251" s="6" t="s">
        <v>223</v>
      </c>
      <c r="DH251" s="6" t="s">
        <v>1791</v>
      </c>
      <c r="DI251" s="6">
        <v>25</v>
      </c>
      <c r="DJ251" s="6">
        <v>15</v>
      </c>
      <c r="DK251" s="6">
        <v>10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1</v>
      </c>
      <c r="DS251" s="6">
        <v>1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6">
        <v>1</v>
      </c>
      <c r="DZ251" s="6">
        <v>0</v>
      </c>
      <c r="EA251" s="6">
        <v>0</v>
      </c>
      <c r="EB251" s="6">
        <v>0</v>
      </c>
      <c r="EC251" s="6">
        <v>1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 t="s">
        <v>222</v>
      </c>
      <c r="EK251" s="6" t="s">
        <v>222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 t="s">
        <v>223</v>
      </c>
      <c r="FE251" s="6" t="s">
        <v>246</v>
      </c>
      <c r="FF251" s="6">
        <v>750</v>
      </c>
      <c r="FG251" s="6">
        <v>10</v>
      </c>
      <c r="FH251" s="6" t="s">
        <v>256</v>
      </c>
      <c r="FI251" s="6" t="s">
        <v>22</v>
      </c>
      <c r="FJ251" s="6" t="s">
        <v>372</v>
      </c>
      <c r="FK251" s="6">
        <v>1</v>
      </c>
      <c r="FL251" s="6">
        <v>1</v>
      </c>
      <c r="FM251" s="6">
        <v>0</v>
      </c>
      <c r="FN251" s="6">
        <v>1</v>
      </c>
      <c r="FO251" s="6">
        <v>0</v>
      </c>
      <c r="FP251" s="6">
        <v>0</v>
      </c>
      <c r="FQ251" s="6" t="s">
        <v>22</v>
      </c>
      <c r="FR251" s="6">
        <v>0</v>
      </c>
      <c r="FS251" s="6">
        <v>4</v>
      </c>
      <c r="FT251" s="6">
        <v>0</v>
      </c>
      <c r="FU251" s="6">
        <v>0</v>
      </c>
      <c r="FV251" s="6" t="s">
        <v>223</v>
      </c>
      <c r="FW251" s="6" t="s">
        <v>223</v>
      </c>
      <c r="FX251" s="6" t="s">
        <v>269</v>
      </c>
      <c r="FY251" s="6" t="s">
        <v>22</v>
      </c>
      <c r="FZ251" s="6" t="s">
        <v>22</v>
      </c>
      <c r="GA251" s="6" t="s">
        <v>22</v>
      </c>
      <c r="GB251" s="6" t="s">
        <v>22</v>
      </c>
      <c r="GC251" s="6" t="s">
        <v>269</v>
      </c>
      <c r="GD251" s="6" t="s">
        <v>259</v>
      </c>
      <c r="GE251" s="6" t="s">
        <v>22</v>
      </c>
      <c r="GF251" s="6" t="s">
        <v>22</v>
      </c>
      <c r="GG251" s="6" t="s">
        <v>300</v>
      </c>
      <c r="GH251" s="6" t="s">
        <v>22</v>
      </c>
      <c r="GI251" s="6" t="s">
        <v>22</v>
      </c>
      <c r="GJ251" s="6" t="s">
        <v>22</v>
      </c>
      <c r="GK251" s="6" t="s">
        <v>22</v>
      </c>
      <c r="GL251" s="6" t="s">
        <v>22</v>
      </c>
      <c r="GM251" s="6" t="s">
        <v>222</v>
      </c>
      <c r="GN251" s="6" t="s">
        <v>22</v>
      </c>
      <c r="GO251" s="6" t="s">
        <v>22</v>
      </c>
      <c r="GP251" s="6" t="s">
        <v>228</v>
      </c>
      <c r="GQ251" s="6">
        <v>0</v>
      </c>
      <c r="GR251" s="6">
        <v>0</v>
      </c>
      <c r="GS251" s="6">
        <v>1</v>
      </c>
      <c r="GT251" s="6">
        <v>0</v>
      </c>
      <c r="GU251" s="6">
        <v>0</v>
      </c>
      <c r="GV251" s="6">
        <v>1</v>
      </c>
      <c r="GW251" s="6">
        <v>0</v>
      </c>
      <c r="GX251" s="103" t="s">
        <v>229</v>
      </c>
    </row>
    <row r="252" spans="1:206">
      <c r="A252" s="102" t="s">
        <v>207</v>
      </c>
      <c r="B252" s="6">
        <v>251</v>
      </c>
      <c r="C252" s="6" t="s">
        <v>1384</v>
      </c>
      <c r="D252" s="6" t="s">
        <v>1722</v>
      </c>
      <c r="E252" s="100">
        <v>44785</v>
      </c>
      <c r="F252" s="6" t="s">
        <v>3893</v>
      </c>
      <c r="G252" s="6">
        <v>1</v>
      </c>
      <c r="H252" s="30">
        <v>29.2</v>
      </c>
      <c r="I252" s="6">
        <v>0</v>
      </c>
      <c r="J252" s="6" t="s">
        <v>22</v>
      </c>
      <c r="K252" s="6" t="s">
        <v>22</v>
      </c>
      <c r="L252" s="6" t="s">
        <v>1193</v>
      </c>
      <c r="M252" s="6" t="s">
        <v>1023</v>
      </c>
      <c r="N252" s="6" t="s">
        <v>1723</v>
      </c>
      <c r="O252" s="7">
        <v>43</v>
      </c>
      <c r="P252" s="6">
        <v>0.91</v>
      </c>
      <c r="Q252" s="6">
        <f t="shared" si="9"/>
        <v>43.015166666666666</v>
      </c>
      <c r="R252" s="6" t="s">
        <v>22</v>
      </c>
      <c r="S252" s="6" t="s">
        <v>1724</v>
      </c>
      <c r="T252" s="6">
        <v>9</v>
      </c>
      <c r="U252" s="6">
        <v>34.35</v>
      </c>
      <c r="V252" s="6">
        <f t="shared" si="10"/>
        <v>9.5724999999999998</v>
      </c>
      <c r="W252" s="6" t="s">
        <v>41</v>
      </c>
      <c r="X252" s="6">
        <v>30</v>
      </c>
      <c r="Y252" s="6">
        <v>1</v>
      </c>
      <c r="Z252" s="101">
        <v>0.3125</v>
      </c>
      <c r="AA252" s="101">
        <v>0.45833333333333331</v>
      </c>
      <c r="AB252" s="101">
        <v>0.5</v>
      </c>
      <c r="AC252" s="101">
        <f>(Tableau2[[#This Row],[heure_enq]]-Tableau2[[#This Row],[h_debut]])</f>
        <v>0.14583333333333331</v>
      </c>
      <c r="AD252" s="101">
        <f>Tableau2[[#This Row],[h_fin]]-Tableau2[[#This Row],[h_debut]]</f>
        <v>0.1875</v>
      </c>
      <c r="AE252" s="101">
        <v>0.3125</v>
      </c>
      <c r="AF252" s="101">
        <v>0.58333333333333337</v>
      </c>
      <c r="AG252" s="6" t="s">
        <v>22</v>
      </c>
      <c r="AH252" s="6" t="s">
        <v>1725</v>
      </c>
      <c r="AI252" s="6">
        <v>0</v>
      </c>
      <c r="AJ252" s="6" t="s">
        <v>1726</v>
      </c>
      <c r="AK252" s="6" t="s">
        <v>755</v>
      </c>
      <c r="AL252" s="6" t="s">
        <v>1669</v>
      </c>
      <c r="AM252" s="6">
        <v>0</v>
      </c>
      <c r="AN252" s="6">
        <v>0</v>
      </c>
      <c r="AO252" s="6">
        <v>1</v>
      </c>
      <c r="AP252" s="6">
        <v>0</v>
      </c>
      <c r="AQ252" s="6" t="s">
        <v>745</v>
      </c>
      <c r="AR252" s="6" t="s">
        <v>1727</v>
      </c>
      <c r="AS252" s="6" t="s">
        <v>22</v>
      </c>
      <c r="AT252" s="6">
        <v>0</v>
      </c>
      <c r="AU252" s="6">
        <v>1</v>
      </c>
      <c r="AV252" s="6">
        <v>1</v>
      </c>
      <c r="AW252" s="6">
        <v>1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 t="s">
        <v>1435</v>
      </c>
      <c r="BK252" s="6">
        <v>0</v>
      </c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1</v>
      </c>
      <c r="BR252" s="6">
        <v>0</v>
      </c>
      <c r="BS252" s="6">
        <v>0</v>
      </c>
      <c r="BT252" s="6">
        <v>0</v>
      </c>
      <c r="BU252" s="6" t="s">
        <v>3656</v>
      </c>
      <c r="BV252" s="6">
        <v>0</v>
      </c>
      <c r="BW252" s="6" t="s">
        <v>692</v>
      </c>
      <c r="BX252" s="6">
        <v>0</v>
      </c>
      <c r="BY252" s="6">
        <v>0</v>
      </c>
      <c r="BZ252" s="6">
        <v>0</v>
      </c>
      <c r="CA252" s="6">
        <v>1</v>
      </c>
      <c r="CB252" s="6">
        <v>0</v>
      </c>
      <c r="CC252" s="6">
        <v>0</v>
      </c>
      <c r="CD252" s="6">
        <v>0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  <c r="CY252" s="6">
        <v>0</v>
      </c>
      <c r="CZ252" s="6">
        <v>0</v>
      </c>
      <c r="DA252" s="6" t="s">
        <v>745</v>
      </c>
      <c r="DB252" s="6" t="s">
        <v>218</v>
      </c>
      <c r="DC252" s="6">
        <v>74</v>
      </c>
      <c r="DD252" s="6">
        <v>74</v>
      </c>
      <c r="DE252" s="6" t="s">
        <v>244</v>
      </c>
      <c r="DF252" s="6" t="s">
        <v>244</v>
      </c>
      <c r="DG252" s="6" t="s">
        <v>222</v>
      </c>
      <c r="DH252" s="6" t="s">
        <v>22</v>
      </c>
      <c r="DI252" s="6">
        <v>16</v>
      </c>
      <c r="DJ252" s="6">
        <v>45</v>
      </c>
      <c r="DK252" s="6">
        <v>30</v>
      </c>
      <c r="DL252" s="6">
        <v>0</v>
      </c>
      <c r="DM252" s="6">
        <v>0</v>
      </c>
      <c r="DN252" s="6">
        <v>0</v>
      </c>
      <c r="DO252" s="6">
        <v>0</v>
      </c>
      <c r="DP252" s="6">
        <v>1</v>
      </c>
      <c r="DQ252" s="6">
        <v>1</v>
      </c>
      <c r="DR252" s="6">
        <v>1</v>
      </c>
      <c r="DS252" s="6">
        <v>1</v>
      </c>
      <c r="DT252" s="6">
        <v>1</v>
      </c>
      <c r="DU252" s="6">
        <v>1</v>
      </c>
      <c r="DV252" s="6">
        <v>0</v>
      </c>
      <c r="DW252" s="6">
        <v>0</v>
      </c>
      <c r="DX252" s="6">
        <v>1</v>
      </c>
      <c r="DY252" s="6">
        <v>0</v>
      </c>
      <c r="DZ252" s="6">
        <v>0</v>
      </c>
      <c r="EA252" s="6">
        <v>0</v>
      </c>
      <c r="EB252" s="6">
        <v>0</v>
      </c>
      <c r="EC252" s="6">
        <v>1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 t="s">
        <v>222</v>
      </c>
      <c r="EK252" s="6" t="s">
        <v>222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6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0</v>
      </c>
      <c r="FD252" s="6" t="s">
        <v>223</v>
      </c>
      <c r="FE252" s="6" t="s">
        <v>246</v>
      </c>
      <c r="FF252" s="6">
        <v>150</v>
      </c>
      <c r="FG252" s="6">
        <v>6.4</v>
      </c>
      <c r="FH252" s="6" t="s">
        <v>256</v>
      </c>
      <c r="FI252" s="6" t="s">
        <v>22</v>
      </c>
      <c r="FJ252" s="6" t="s">
        <v>935</v>
      </c>
      <c r="FK252" s="6">
        <v>1</v>
      </c>
      <c r="FL252" s="6">
        <v>1</v>
      </c>
      <c r="FM252" s="6">
        <v>0</v>
      </c>
      <c r="FN252" s="6">
        <v>0</v>
      </c>
      <c r="FO252" s="6">
        <v>0</v>
      </c>
      <c r="FP252" s="6">
        <v>0</v>
      </c>
      <c r="FQ252" s="6" t="s">
        <v>1048</v>
      </c>
      <c r="FR252" s="6">
        <v>0</v>
      </c>
      <c r="FS252" s="6">
        <v>3</v>
      </c>
      <c r="FT252" s="6">
        <v>0</v>
      </c>
      <c r="FU252" s="6">
        <v>0</v>
      </c>
      <c r="FV252" s="6" t="s">
        <v>222</v>
      </c>
      <c r="FW252" s="6" t="s">
        <v>222</v>
      </c>
      <c r="FX252" s="6" t="s">
        <v>225</v>
      </c>
      <c r="FY252" s="6" t="s">
        <v>22</v>
      </c>
      <c r="FZ252" s="6" t="s">
        <v>22</v>
      </c>
      <c r="GA252" s="6" t="s">
        <v>22</v>
      </c>
      <c r="GB252" s="6" t="s">
        <v>22</v>
      </c>
      <c r="GC252" s="6" t="s">
        <v>224</v>
      </c>
      <c r="GD252" s="6" t="s">
        <v>373</v>
      </c>
      <c r="GE252" s="6" t="s">
        <v>22</v>
      </c>
      <c r="GF252" s="6" t="s">
        <v>22</v>
      </c>
      <c r="GG252" s="6" t="s">
        <v>260</v>
      </c>
      <c r="GH252" s="6" t="s">
        <v>1728</v>
      </c>
      <c r="GI252" s="6" t="s">
        <v>1729</v>
      </c>
      <c r="GJ252" s="6" t="s">
        <v>22</v>
      </c>
      <c r="GK252" s="6" t="s">
        <v>1730</v>
      </c>
      <c r="GL252" s="6" t="s">
        <v>22</v>
      </c>
      <c r="GM252" s="6" t="s">
        <v>222</v>
      </c>
      <c r="GN252" s="6" t="s">
        <v>22</v>
      </c>
      <c r="GO252" s="6" t="s">
        <v>22</v>
      </c>
      <c r="GP252" s="6" t="s">
        <v>261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6">
        <v>1</v>
      </c>
      <c r="GX252" s="103" t="s">
        <v>229</v>
      </c>
    </row>
    <row r="253" spans="1:206">
      <c r="A253" s="102" t="s">
        <v>207</v>
      </c>
      <c r="B253" s="6">
        <v>252</v>
      </c>
      <c r="C253" s="6" t="s">
        <v>1384</v>
      </c>
      <c r="D253" s="6" t="s">
        <v>1812</v>
      </c>
      <c r="E253" s="100">
        <v>44785</v>
      </c>
      <c r="F253" s="6" t="s">
        <v>3893</v>
      </c>
      <c r="G253" s="6">
        <v>1</v>
      </c>
      <c r="H253" s="30">
        <v>26.8</v>
      </c>
      <c r="I253" s="6">
        <v>0</v>
      </c>
      <c r="J253" s="6" t="s">
        <v>22</v>
      </c>
      <c r="K253" s="6" t="s">
        <v>22</v>
      </c>
      <c r="L253" s="6" t="s">
        <v>1193</v>
      </c>
      <c r="M253" s="6" t="s">
        <v>1023</v>
      </c>
      <c r="N253" s="6" t="s">
        <v>1813</v>
      </c>
      <c r="O253" s="7">
        <v>43</v>
      </c>
      <c r="P253" s="6">
        <v>0.9</v>
      </c>
      <c r="Q253" s="6">
        <f t="shared" si="9"/>
        <v>43.015000000000001</v>
      </c>
      <c r="R253" s="6" t="s">
        <v>22</v>
      </c>
      <c r="S253" s="6" t="s">
        <v>1814</v>
      </c>
      <c r="T253" s="6">
        <v>9</v>
      </c>
      <c r="U253" s="6">
        <v>36.04</v>
      </c>
      <c r="V253" s="6">
        <f t="shared" si="10"/>
        <v>9.6006666666666671</v>
      </c>
      <c r="W253" s="6" t="s">
        <v>41</v>
      </c>
      <c r="X253" s="6">
        <v>25</v>
      </c>
      <c r="Y253" s="6">
        <v>2</v>
      </c>
      <c r="Z253" s="101">
        <v>0.25</v>
      </c>
      <c r="AA253" s="101">
        <v>0.46875</v>
      </c>
      <c r="AB253" s="101">
        <v>0.66666666666666663</v>
      </c>
      <c r="AC253" s="101">
        <f>(Tableau2[[#This Row],[heure_enq]]-Tableau2[[#This Row],[h_debut]])</f>
        <v>0.21875</v>
      </c>
      <c r="AD253" s="101">
        <f>Tableau2[[#This Row],[h_fin]]-Tableau2[[#This Row],[h_debut]]</f>
        <v>0.41666666666666663</v>
      </c>
      <c r="AE253" s="101">
        <v>0.3125</v>
      </c>
      <c r="AF253" s="101">
        <v>0.58333333333333337</v>
      </c>
      <c r="AG253" s="6" t="s">
        <v>22</v>
      </c>
      <c r="AH253" s="6" t="s">
        <v>242</v>
      </c>
      <c r="AI253" s="6">
        <v>0</v>
      </c>
      <c r="AJ253" s="6" t="s">
        <v>368</v>
      </c>
      <c r="AK253" s="6" t="s">
        <v>369</v>
      </c>
      <c r="AL253" s="6" t="s">
        <v>1761</v>
      </c>
      <c r="AM253" s="6">
        <v>0</v>
      </c>
      <c r="AN253" s="6">
        <v>0</v>
      </c>
      <c r="AO253" s="6">
        <v>1</v>
      </c>
      <c r="AP253" s="6">
        <v>0</v>
      </c>
      <c r="AQ253" s="6" t="s">
        <v>745</v>
      </c>
      <c r="AR253" s="6" t="s">
        <v>1055</v>
      </c>
      <c r="AS253" s="6" t="s">
        <v>22</v>
      </c>
      <c r="AT253" s="6">
        <v>0</v>
      </c>
      <c r="AU253" s="6">
        <v>1</v>
      </c>
      <c r="AV253" s="6">
        <v>1</v>
      </c>
      <c r="AW253" s="6">
        <v>1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 t="s">
        <v>1815</v>
      </c>
      <c r="BK253" s="6">
        <v>0</v>
      </c>
      <c r="BL253" s="6">
        <v>0</v>
      </c>
      <c r="BM253" s="6">
        <v>0</v>
      </c>
      <c r="BN253" s="6">
        <v>0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 t="s">
        <v>3656</v>
      </c>
      <c r="BV253" s="6">
        <v>0</v>
      </c>
      <c r="BW253" s="6" t="s">
        <v>692</v>
      </c>
      <c r="BX253" s="6">
        <v>0</v>
      </c>
      <c r="BY253" s="6">
        <v>0</v>
      </c>
      <c r="BZ253" s="6">
        <v>0</v>
      </c>
      <c r="CA253" s="6">
        <v>1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6" t="s">
        <v>22</v>
      </c>
      <c r="DB253" s="6" t="s">
        <v>218</v>
      </c>
      <c r="DC253" s="6">
        <v>62</v>
      </c>
      <c r="DD253" s="6">
        <v>62</v>
      </c>
      <c r="DE253" s="6" t="s">
        <v>220</v>
      </c>
      <c r="DF253" s="6" t="s">
        <v>1816</v>
      </c>
      <c r="DG253" s="6" t="s">
        <v>222</v>
      </c>
      <c r="DH253" s="6" t="s">
        <v>22</v>
      </c>
      <c r="DI253" s="6">
        <v>4</v>
      </c>
      <c r="DJ253" s="6">
        <v>15</v>
      </c>
      <c r="DK253" s="6">
        <v>10</v>
      </c>
      <c r="DL253" s="6">
        <v>1</v>
      </c>
      <c r="DM253" s="6">
        <v>1</v>
      </c>
      <c r="DN253" s="6">
        <v>1</v>
      </c>
      <c r="DO253" s="6">
        <v>1</v>
      </c>
      <c r="DP253" s="6">
        <v>1</v>
      </c>
      <c r="DQ253" s="6">
        <v>1</v>
      </c>
      <c r="DR253" s="6">
        <v>1</v>
      </c>
      <c r="DS253" s="6">
        <v>1</v>
      </c>
      <c r="DT253" s="6">
        <v>1</v>
      </c>
      <c r="DU253" s="6">
        <v>1</v>
      </c>
      <c r="DV253" s="6">
        <v>1</v>
      </c>
      <c r="DW253" s="6">
        <v>1</v>
      </c>
      <c r="DX253" s="6">
        <v>0</v>
      </c>
      <c r="DY253" s="6">
        <v>0</v>
      </c>
      <c r="DZ253" s="6">
        <v>1</v>
      </c>
      <c r="EA253" s="6">
        <v>1</v>
      </c>
      <c r="EB253" s="6">
        <v>0</v>
      </c>
      <c r="EC253" s="6">
        <v>1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 t="s">
        <v>222</v>
      </c>
      <c r="EK253" s="6" t="s">
        <v>222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6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0</v>
      </c>
      <c r="FD253" s="6" t="s">
        <v>223</v>
      </c>
      <c r="FE253" s="6" t="s">
        <v>246</v>
      </c>
      <c r="FF253" s="6">
        <v>630</v>
      </c>
      <c r="FG253" s="6">
        <v>8.56</v>
      </c>
      <c r="FH253" s="6" t="s">
        <v>256</v>
      </c>
      <c r="FI253" s="6" t="s">
        <v>22</v>
      </c>
      <c r="FJ253" s="6" t="s">
        <v>372</v>
      </c>
      <c r="FK253" s="6">
        <v>1</v>
      </c>
      <c r="FL253" s="6">
        <v>0</v>
      </c>
      <c r="FM253" s="6">
        <v>0</v>
      </c>
      <c r="FN253" s="6">
        <v>0</v>
      </c>
      <c r="FO253" s="6">
        <v>0</v>
      </c>
      <c r="FP253" s="6">
        <v>0</v>
      </c>
      <c r="FQ253" s="6" t="s">
        <v>223</v>
      </c>
      <c r="FR253" s="6">
        <v>0</v>
      </c>
      <c r="FS253" s="6">
        <v>5</v>
      </c>
      <c r="FT253" s="6">
        <v>0</v>
      </c>
      <c r="FU253" s="6">
        <v>0</v>
      </c>
      <c r="FV253" s="6" t="s">
        <v>223</v>
      </c>
      <c r="FW253" s="6" t="s">
        <v>223</v>
      </c>
      <c r="FX253" s="6" t="s">
        <v>258</v>
      </c>
      <c r="FY253" s="6" t="s">
        <v>22</v>
      </c>
      <c r="FZ253" s="6" t="s">
        <v>22</v>
      </c>
      <c r="GA253" s="6" t="s">
        <v>22</v>
      </c>
      <c r="GB253" s="6" t="s">
        <v>22</v>
      </c>
      <c r="GC253" s="6" t="s">
        <v>258</v>
      </c>
      <c r="GD253" s="6" t="s">
        <v>259</v>
      </c>
      <c r="GE253" s="6" t="s">
        <v>22</v>
      </c>
      <c r="GF253" s="6" t="s">
        <v>22</v>
      </c>
      <c r="GG253" s="6" t="s">
        <v>387</v>
      </c>
      <c r="GH253" s="6" t="s">
        <v>235</v>
      </c>
      <c r="GI253" s="6" t="s">
        <v>1817</v>
      </c>
      <c r="GJ253" s="6" t="s">
        <v>22</v>
      </c>
      <c r="GK253" s="6" t="s">
        <v>1818</v>
      </c>
      <c r="GL253" s="6" t="s">
        <v>22</v>
      </c>
      <c r="GM253" s="6" t="s">
        <v>222</v>
      </c>
      <c r="GN253" s="6" t="s">
        <v>22</v>
      </c>
      <c r="GO253" s="6" t="s">
        <v>22</v>
      </c>
      <c r="GP253" s="6" t="s">
        <v>261</v>
      </c>
      <c r="GQ253" s="6">
        <v>0</v>
      </c>
      <c r="GR253" s="6">
        <v>0</v>
      </c>
      <c r="GS253" s="6">
        <v>1</v>
      </c>
      <c r="GT253" s="6">
        <v>0</v>
      </c>
      <c r="GU253" s="6">
        <v>0</v>
      </c>
      <c r="GV253" s="6">
        <v>0</v>
      </c>
      <c r="GW253" s="6">
        <v>0</v>
      </c>
      <c r="GX253" s="103" t="s">
        <v>2152</v>
      </c>
    </row>
    <row r="254" spans="1:206">
      <c r="A254" s="102" t="s">
        <v>207</v>
      </c>
      <c r="B254" s="6">
        <v>253</v>
      </c>
      <c r="C254" s="6" t="s">
        <v>1384</v>
      </c>
      <c r="D254" s="6" t="s">
        <v>1819</v>
      </c>
      <c r="E254" s="100">
        <v>44785</v>
      </c>
      <c r="F254" s="6" t="s">
        <v>3893</v>
      </c>
      <c r="G254" s="6">
        <v>1</v>
      </c>
      <c r="H254" s="30">
        <v>29</v>
      </c>
      <c r="I254" s="6">
        <v>0</v>
      </c>
      <c r="J254" s="6" t="s">
        <v>22</v>
      </c>
      <c r="K254" s="6" t="s">
        <v>1000</v>
      </c>
      <c r="L254" s="6" t="s">
        <v>1193</v>
      </c>
      <c r="M254" s="6" t="s">
        <v>1023</v>
      </c>
      <c r="N254" s="6" t="s">
        <v>1820</v>
      </c>
      <c r="O254" s="7">
        <v>43</v>
      </c>
      <c r="P254" s="6">
        <v>2.72</v>
      </c>
      <c r="Q254" s="6">
        <f t="shared" si="9"/>
        <v>43.045333333333332</v>
      </c>
      <c r="R254" s="6" t="s">
        <v>22</v>
      </c>
      <c r="S254" s="6" t="s">
        <v>1821</v>
      </c>
      <c r="T254" s="6">
        <v>9</v>
      </c>
      <c r="U254" s="6">
        <v>40.130000000000003</v>
      </c>
      <c r="V254" s="6">
        <f t="shared" si="10"/>
        <v>9.6688333333333336</v>
      </c>
      <c r="W254" s="6" t="s">
        <v>41</v>
      </c>
      <c r="X254" s="6">
        <v>25</v>
      </c>
      <c r="Y254" s="6">
        <v>1</v>
      </c>
      <c r="Z254" s="101">
        <v>0.29166666666666669</v>
      </c>
      <c r="AA254" s="101">
        <v>0.4826388888888889</v>
      </c>
      <c r="AB254" s="101">
        <v>0.5</v>
      </c>
      <c r="AC254" s="101">
        <f>(Tableau2[[#This Row],[heure_enq]]-Tableau2[[#This Row],[h_debut]])</f>
        <v>0.19097222222222221</v>
      </c>
      <c r="AD254" s="101">
        <f>Tableau2[[#This Row],[h_fin]]-Tableau2[[#This Row],[h_debut]]</f>
        <v>0.20833333333333331</v>
      </c>
      <c r="AE254" s="101">
        <v>0.3125</v>
      </c>
      <c r="AF254" s="101">
        <v>0.58333333333333337</v>
      </c>
      <c r="AG254" s="6" t="s">
        <v>22</v>
      </c>
      <c r="AH254" s="6" t="s">
        <v>242</v>
      </c>
      <c r="AI254" s="6">
        <v>0</v>
      </c>
      <c r="AJ254" s="6" t="s">
        <v>368</v>
      </c>
      <c r="AK254" s="6" t="s">
        <v>369</v>
      </c>
      <c r="AL254" s="6" t="s">
        <v>1761</v>
      </c>
      <c r="AM254" s="6">
        <v>0</v>
      </c>
      <c r="AN254" s="6">
        <v>0</v>
      </c>
      <c r="AO254" s="6">
        <v>1</v>
      </c>
      <c r="AP254" s="6">
        <v>0</v>
      </c>
      <c r="AQ254" s="6" t="s">
        <v>756</v>
      </c>
      <c r="AR254" s="6" t="s">
        <v>1304</v>
      </c>
      <c r="AS254" s="6" t="s">
        <v>1082</v>
      </c>
      <c r="AT254" s="6">
        <v>0</v>
      </c>
      <c r="AU254" s="6">
        <v>0</v>
      </c>
      <c r="AV254" s="6">
        <v>1</v>
      </c>
      <c r="AW254" s="6">
        <v>1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 t="s">
        <v>22</v>
      </c>
      <c r="BK254" s="6">
        <v>0</v>
      </c>
      <c r="BL254" s="6">
        <v>0</v>
      </c>
      <c r="BM254" s="6">
        <v>0</v>
      </c>
      <c r="BN254" s="6">
        <v>0</v>
      </c>
      <c r="BO254" s="6">
        <v>0</v>
      </c>
      <c r="BP254" s="6">
        <v>1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 t="s">
        <v>217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1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6" t="s">
        <v>1822</v>
      </c>
      <c r="DB254" s="6" t="s">
        <v>218</v>
      </c>
      <c r="DC254" s="6">
        <v>69</v>
      </c>
      <c r="DD254" s="6">
        <v>69</v>
      </c>
      <c r="DE254" s="6" t="s">
        <v>244</v>
      </c>
      <c r="DF254" s="6" t="s">
        <v>244</v>
      </c>
      <c r="DG254" s="6" t="s">
        <v>222</v>
      </c>
      <c r="DH254" s="6" t="s">
        <v>22</v>
      </c>
      <c r="DI254" s="6">
        <v>10</v>
      </c>
      <c r="DJ254" s="6">
        <v>40</v>
      </c>
      <c r="DK254" s="6">
        <v>30</v>
      </c>
      <c r="DL254" s="6">
        <v>0</v>
      </c>
      <c r="DM254" s="6">
        <v>0</v>
      </c>
      <c r="DN254" s="6">
        <v>0</v>
      </c>
      <c r="DO254" s="6">
        <v>0</v>
      </c>
      <c r="DP254" s="6">
        <v>1</v>
      </c>
      <c r="DQ254" s="6">
        <v>1</v>
      </c>
      <c r="DR254" s="6">
        <v>1</v>
      </c>
      <c r="DS254" s="6">
        <v>1</v>
      </c>
      <c r="DT254" s="6">
        <v>1</v>
      </c>
      <c r="DU254" s="6">
        <v>0</v>
      </c>
      <c r="DV254" s="6">
        <v>0</v>
      </c>
      <c r="DW254" s="6">
        <v>0</v>
      </c>
      <c r="DX254" s="6">
        <v>1</v>
      </c>
      <c r="DY254" s="6">
        <v>0</v>
      </c>
      <c r="DZ254" s="6">
        <v>0</v>
      </c>
      <c r="EA254" s="6">
        <v>0</v>
      </c>
      <c r="EB254" s="6">
        <v>0</v>
      </c>
      <c r="EC254" s="6">
        <v>1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 t="s">
        <v>222</v>
      </c>
      <c r="EK254" s="6" t="s">
        <v>222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0</v>
      </c>
      <c r="FD254" s="6" t="s">
        <v>223</v>
      </c>
      <c r="FE254" s="6" t="s">
        <v>246</v>
      </c>
      <c r="FF254" s="6">
        <v>50</v>
      </c>
      <c r="FG254" s="6">
        <v>3.8</v>
      </c>
      <c r="FH254" s="6" t="s">
        <v>247</v>
      </c>
      <c r="FI254" s="6" t="s">
        <v>372</v>
      </c>
      <c r="FJ254" s="6" t="s">
        <v>22</v>
      </c>
      <c r="FK254" s="6">
        <v>0</v>
      </c>
      <c r="FL254" s="6">
        <v>0</v>
      </c>
      <c r="FM254" s="6">
        <v>0</v>
      </c>
      <c r="FN254" s="6">
        <v>0</v>
      </c>
      <c r="FO254" s="6">
        <v>0</v>
      </c>
      <c r="FP254" s="6">
        <v>0</v>
      </c>
      <c r="FQ254" s="6" t="s">
        <v>223</v>
      </c>
      <c r="FR254" s="6">
        <v>0</v>
      </c>
      <c r="FS254" s="6">
        <v>1</v>
      </c>
      <c r="FT254" s="6">
        <v>0</v>
      </c>
      <c r="FU254" s="6">
        <v>0</v>
      </c>
      <c r="FV254" s="6" t="s">
        <v>223</v>
      </c>
      <c r="FW254" s="6" t="s">
        <v>222</v>
      </c>
      <c r="FX254" s="6" t="s">
        <v>225</v>
      </c>
      <c r="FY254" s="6" t="s">
        <v>22</v>
      </c>
      <c r="FZ254" s="6" t="s">
        <v>22</v>
      </c>
      <c r="GA254" s="6" t="s">
        <v>22</v>
      </c>
      <c r="GB254" s="6" t="s">
        <v>22</v>
      </c>
      <c r="GC254" s="6" t="s">
        <v>225</v>
      </c>
      <c r="GD254" s="6" t="s">
        <v>259</v>
      </c>
      <c r="GE254" s="6" t="s">
        <v>22</v>
      </c>
      <c r="GF254" s="6" t="s">
        <v>22</v>
      </c>
      <c r="GG254" s="6" t="s">
        <v>387</v>
      </c>
      <c r="GH254" s="6" t="s">
        <v>1082</v>
      </c>
      <c r="GI254" s="6" t="s">
        <v>22</v>
      </c>
      <c r="GJ254" s="6" t="s">
        <v>22</v>
      </c>
      <c r="GK254" s="6" t="s">
        <v>1823</v>
      </c>
      <c r="GL254" s="6" t="s">
        <v>22</v>
      </c>
      <c r="GM254" s="6" t="s">
        <v>223</v>
      </c>
      <c r="GN254" s="6" t="s">
        <v>1824</v>
      </c>
      <c r="GO254" s="6" t="s">
        <v>223</v>
      </c>
      <c r="GP254" s="6" t="s">
        <v>261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6">
        <v>1</v>
      </c>
      <c r="GX254" s="103" t="s">
        <v>270</v>
      </c>
    </row>
    <row r="255" spans="1:206">
      <c r="A255" s="102" t="s">
        <v>207</v>
      </c>
      <c r="B255" s="6">
        <v>261</v>
      </c>
      <c r="C255" s="6" t="s">
        <v>1384</v>
      </c>
      <c r="D255" s="6" t="s">
        <v>1819</v>
      </c>
      <c r="E255" s="100">
        <v>44785</v>
      </c>
      <c r="F255" s="6" t="s">
        <v>3893</v>
      </c>
      <c r="G255" s="6">
        <v>1</v>
      </c>
      <c r="H255" s="6">
        <v>29</v>
      </c>
      <c r="I255" s="6">
        <v>0</v>
      </c>
      <c r="J255" s="6" t="s">
        <v>22</v>
      </c>
      <c r="K255" s="6" t="s">
        <v>1000</v>
      </c>
      <c r="L255" s="6" t="s">
        <v>1193</v>
      </c>
      <c r="M255" s="6" t="s">
        <v>1023</v>
      </c>
      <c r="N255" s="6" t="s">
        <v>1820</v>
      </c>
      <c r="O255" s="7">
        <v>43</v>
      </c>
      <c r="P255" s="6">
        <v>2.72</v>
      </c>
      <c r="Q255" s="6">
        <f t="shared" si="9"/>
        <v>43.045333333333332</v>
      </c>
      <c r="R255" s="6" t="s">
        <v>22</v>
      </c>
      <c r="S255" s="6" t="s">
        <v>1821</v>
      </c>
      <c r="T255" s="6">
        <v>9</v>
      </c>
      <c r="U255" s="6">
        <v>40.130000000000003</v>
      </c>
      <c r="V255" s="6">
        <f t="shared" si="10"/>
        <v>9.6688333333333336</v>
      </c>
      <c r="W255" s="6" t="s">
        <v>41</v>
      </c>
      <c r="X255" s="6">
        <v>25</v>
      </c>
      <c r="Y255" s="6">
        <v>1</v>
      </c>
      <c r="Z255" s="101">
        <v>0.29166666666666669</v>
      </c>
      <c r="AA255" s="101">
        <v>0.4826388888888889</v>
      </c>
      <c r="AB255" s="101">
        <v>0.5</v>
      </c>
      <c r="AC255" s="101">
        <f>(Tableau2[[#This Row],[heure_enq]]-Tableau2[[#This Row],[h_debut]])</f>
        <v>0.19097222222222221</v>
      </c>
      <c r="AD255" s="101">
        <f>Tableau2[[#This Row],[h_fin]]-Tableau2[[#This Row],[h_debut]]</f>
        <v>0.20833333333333331</v>
      </c>
      <c r="AE255" s="101">
        <v>0.3125</v>
      </c>
      <c r="AF255" s="101">
        <v>0.58333333333333337</v>
      </c>
      <c r="AG255" s="6" t="s">
        <v>22</v>
      </c>
      <c r="AH255" s="6" t="s">
        <v>242</v>
      </c>
      <c r="AI255" s="6">
        <v>0</v>
      </c>
      <c r="AJ255" s="6" t="s">
        <v>368</v>
      </c>
      <c r="AK255" s="6" t="s">
        <v>369</v>
      </c>
      <c r="AL255" s="6" t="s">
        <v>1761</v>
      </c>
      <c r="AM255" s="6">
        <v>0</v>
      </c>
      <c r="AN255" s="6">
        <v>0</v>
      </c>
      <c r="AO255" s="6">
        <v>1</v>
      </c>
      <c r="AP255" s="6">
        <v>0</v>
      </c>
      <c r="AQ255" s="6" t="s">
        <v>756</v>
      </c>
      <c r="AR255" s="6" t="s">
        <v>1304</v>
      </c>
      <c r="AS255" s="6" t="s">
        <v>1082</v>
      </c>
      <c r="AT255" s="6">
        <v>0</v>
      </c>
      <c r="AU255" s="6">
        <v>0</v>
      </c>
      <c r="AV255" s="6">
        <v>1</v>
      </c>
      <c r="AW255" s="6">
        <v>1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 t="s">
        <v>22</v>
      </c>
      <c r="BK255" s="6">
        <v>0</v>
      </c>
      <c r="BL255" s="6">
        <v>0</v>
      </c>
      <c r="BM255" s="6">
        <v>0</v>
      </c>
      <c r="BN255" s="6">
        <v>0</v>
      </c>
      <c r="BO255" s="6">
        <v>0</v>
      </c>
      <c r="BP255" s="6">
        <v>1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 t="s">
        <v>217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6">
        <v>1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  <c r="CY255" s="6">
        <v>0</v>
      </c>
      <c r="CZ255" s="6">
        <v>0</v>
      </c>
      <c r="DA255" s="6" t="s">
        <v>1822</v>
      </c>
      <c r="DB255" s="6" t="s">
        <v>218</v>
      </c>
      <c r="DC255" s="6">
        <v>69</v>
      </c>
      <c r="DD255" s="6">
        <v>69</v>
      </c>
      <c r="DE255" s="6" t="s">
        <v>244</v>
      </c>
      <c r="DF255" s="6" t="s">
        <v>244</v>
      </c>
      <c r="DG255" s="6" t="s">
        <v>222</v>
      </c>
      <c r="DH255" s="6" t="s">
        <v>22</v>
      </c>
      <c r="DI255" s="6">
        <v>10</v>
      </c>
      <c r="DJ255" s="6">
        <v>40</v>
      </c>
      <c r="DK255" s="6">
        <v>30</v>
      </c>
      <c r="DL255" s="6">
        <v>0</v>
      </c>
      <c r="DM255" s="6">
        <v>0</v>
      </c>
      <c r="DN255" s="6">
        <v>0</v>
      </c>
      <c r="DO255" s="6">
        <v>0</v>
      </c>
      <c r="DP255" s="6">
        <v>1</v>
      </c>
      <c r="DQ255" s="6">
        <v>1</v>
      </c>
      <c r="DR255" s="6">
        <v>1</v>
      </c>
      <c r="DS255" s="6">
        <v>1</v>
      </c>
      <c r="DT255" s="6">
        <v>1</v>
      </c>
      <c r="DU255" s="6">
        <v>0</v>
      </c>
      <c r="DV255" s="6">
        <v>0</v>
      </c>
      <c r="DW255" s="6">
        <v>0</v>
      </c>
      <c r="DX255" s="6">
        <v>1</v>
      </c>
      <c r="DY255" s="6">
        <v>0</v>
      </c>
      <c r="DZ255" s="6">
        <v>0</v>
      </c>
      <c r="EA255" s="6">
        <v>0</v>
      </c>
      <c r="EB255" s="6">
        <v>0</v>
      </c>
      <c r="EC255" s="6">
        <v>1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 t="s">
        <v>222</v>
      </c>
      <c r="EK255" s="6" t="s">
        <v>222</v>
      </c>
      <c r="EL255" s="6">
        <v>0</v>
      </c>
      <c r="EM255" s="6">
        <v>0</v>
      </c>
      <c r="EN255" s="6">
        <v>0</v>
      </c>
      <c r="EO255" s="6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0</v>
      </c>
      <c r="FD255" s="6" t="s">
        <v>223</v>
      </c>
      <c r="FE255" s="6" t="s">
        <v>246</v>
      </c>
      <c r="FF255" s="6">
        <v>50</v>
      </c>
      <c r="FG255" s="6">
        <v>3.8</v>
      </c>
      <c r="FH255" s="6" t="s">
        <v>247</v>
      </c>
      <c r="FI255" s="6" t="s">
        <v>372</v>
      </c>
      <c r="FJ255" s="6" t="s">
        <v>22</v>
      </c>
      <c r="FK255" s="6">
        <v>0</v>
      </c>
      <c r="FL255" s="6">
        <v>0</v>
      </c>
      <c r="FM255" s="6">
        <v>0</v>
      </c>
      <c r="FN255" s="6">
        <v>0</v>
      </c>
      <c r="FO255" s="6">
        <v>0</v>
      </c>
      <c r="FP255" s="6">
        <v>0</v>
      </c>
      <c r="FQ255" s="6" t="s">
        <v>223</v>
      </c>
      <c r="FR255" s="6">
        <v>0</v>
      </c>
      <c r="FS255" s="6">
        <v>1</v>
      </c>
      <c r="FT255" s="6">
        <v>0</v>
      </c>
      <c r="FU255" s="6">
        <v>0</v>
      </c>
      <c r="FV255" s="6" t="s">
        <v>223</v>
      </c>
      <c r="FW255" s="6" t="s">
        <v>222</v>
      </c>
      <c r="FX255" s="6" t="s">
        <v>225</v>
      </c>
      <c r="FY255" s="6" t="s">
        <v>22</v>
      </c>
      <c r="FZ255" s="6" t="s">
        <v>22</v>
      </c>
      <c r="GA255" s="6" t="s">
        <v>22</v>
      </c>
      <c r="GB255" s="6" t="s">
        <v>22</v>
      </c>
      <c r="GC255" s="6" t="s">
        <v>225</v>
      </c>
      <c r="GD255" s="6" t="s">
        <v>259</v>
      </c>
      <c r="GE255" s="6" t="s">
        <v>22</v>
      </c>
      <c r="GF255" s="6" t="s">
        <v>22</v>
      </c>
      <c r="GG255" s="6" t="s">
        <v>387</v>
      </c>
      <c r="GH255" s="6" t="s">
        <v>1082</v>
      </c>
      <c r="GI255" s="6" t="s">
        <v>22</v>
      </c>
      <c r="GJ255" s="6" t="s">
        <v>22</v>
      </c>
      <c r="GK255" s="6" t="s">
        <v>1823</v>
      </c>
      <c r="GL255" s="6" t="s">
        <v>22</v>
      </c>
      <c r="GM255" s="6" t="s">
        <v>223</v>
      </c>
      <c r="GN255" s="6" t="s">
        <v>1824</v>
      </c>
      <c r="GO255" s="6" t="s">
        <v>223</v>
      </c>
      <c r="GP255" s="6" t="s">
        <v>261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6">
        <v>1</v>
      </c>
      <c r="GX255" s="103" t="s">
        <v>270</v>
      </c>
    </row>
    <row r="256" spans="1:206">
      <c r="A256" s="102" t="s">
        <v>207</v>
      </c>
      <c r="B256" s="6">
        <v>254</v>
      </c>
      <c r="C256" s="6" t="s">
        <v>1395</v>
      </c>
      <c r="D256" s="6" t="s">
        <v>1396</v>
      </c>
      <c r="E256" s="100">
        <v>44798</v>
      </c>
      <c r="F256" s="6" t="s">
        <v>3893</v>
      </c>
      <c r="G256" s="6">
        <v>0</v>
      </c>
      <c r="H256" s="30">
        <v>26.6</v>
      </c>
      <c r="I256" s="6">
        <v>0</v>
      </c>
      <c r="J256" s="6" t="s">
        <v>22</v>
      </c>
      <c r="K256" s="6" t="s">
        <v>22</v>
      </c>
      <c r="L256" s="6" t="s">
        <v>396</v>
      </c>
      <c r="M256" s="6" t="s">
        <v>411</v>
      </c>
      <c r="N256" s="6" t="s">
        <v>1397</v>
      </c>
      <c r="O256" s="7">
        <v>42</v>
      </c>
      <c r="P256" s="6">
        <v>74.45</v>
      </c>
      <c r="Q256" s="6">
        <f t="shared" si="9"/>
        <v>43.240833333333335</v>
      </c>
      <c r="R256" s="6" t="s">
        <v>22</v>
      </c>
      <c r="S256" s="6" t="s">
        <v>1398</v>
      </c>
      <c r="T256" s="6">
        <v>9</v>
      </c>
      <c r="U256" s="6">
        <v>21.18</v>
      </c>
      <c r="V256" s="6">
        <f t="shared" si="10"/>
        <v>9.3529999999999998</v>
      </c>
      <c r="W256" s="6" t="s">
        <v>41</v>
      </c>
      <c r="X256" s="6">
        <v>43</v>
      </c>
      <c r="Y256" s="6">
        <v>2</v>
      </c>
      <c r="Z256" s="101">
        <v>0.33333333333333331</v>
      </c>
      <c r="AA256" s="101">
        <v>0.3611111111111111</v>
      </c>
      <c r="AB256" s="101">
        <v>0.39583333333333331</v>
      </c>
      <c r="AC256" s="101">
        <f>(Tableau2[[#This Row],[heure_enq]]-Tableau2[[#This Row],[h_debut]])</f>
        <v>2.777777777777779E-2</v>
      </c>
      <c r="AD256" s="101">
        <f>Tableau2[[#This Row],[h_fin]]-Tableau2[[#This Row],[h_debut]]</f>
        <v>6.25E-2</v>
      </c>
      <c r="AE256" s="101">
        <v>0.3125</v>
      </c>
      <c r="AF256" s="101">
        <v>0.5625</v>
      </c>
      <c r="AG256" s="6" t="s">
        <v>22</v>
      </c>
      <c r="AH256" s="6" t="s">
        <v>242</v>
      </c>
      <c r="AI256" s="6">
        <v>0</v>
      </c>
      <c r="AJ256" s="6" t="s">
        <v>840</v>
      </c>
      <c r="AK256" s="6" t="s">
        <v>841</v>
      </c>
      <c r="AL256" s="6" t="s">
        <v>419</v>
      </c>
      <c r="AM256" s="6">
        <v>0</v>
      </c>
      <c r="AN256" s="6">
        <v>1</v>
      </c>
      <c r="AO256" s="6">
        <v>1</v>
      </c>
      <c r="AP256" s="6">
        <v>0</v>
      </c>
      <c r="AQ256" s="6" t="s">
        <v>745</v>
      </c>
      <c r="AR256" s="6" t="s">
        <v>404</v>
      </c>
      <c r="AS256" s="6" t="s">
        <v>1021</v>
      </c>
      <c r="AT256" s="6">
        <v>1</v>
      </c>
      <c r="AU256" s="6">
        <v>1</v>
      </c>
      <c r="AV256" s="6">
        <v>1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1</v>
      </c>
      <c r="BC256" s="6">
        <v>1</v>
      </c>
      <c r="BD256" s="6">
        <v>1</v>
      </c>
      <c r="BE256" s="6">
        <v>1</v>
      </c>
      <c r="BF256" s="6">
        <v>1</v>
      </c>
      <c r="BG256" s="6">
        <v>1</v>
      </c>
      <c r="BH256" s="6">
        <v>1</v>
      </c>
      <c r="BI256" s="6">
        <v>1</v>
      </c>
      <c r="BJ256" s="6" t="s">
        <v>1399</v>
      </c>
      <c r="BK256" s="6">
        <v>0</v>
      </c>
      <c r="BL256" s="6">
        <v>0</v>
      </c>
      <c r="BM256" s="6">
        <v>0</v>
      </c>
      <c r="BN256" s="6">
        <v>0</v>
      </c>
      <c r="BO256" s="6" t="s">
        <v>3613</v>
      </c>
      <c r="BP256" s="6">
        <v>0</v>
      </c>
      <c r="BQ256" s="6">
        <v>0</v>
      </c>
      <c r="BR256" s="6">
        <v>0</v>
      </c>
      <c r="BS256" s="6">
        <v>0</v>
      </c>
      <c r="BT256" s="6">
        <v>0</v>
      </c>
      <c r="BU256" s="6">
        <v>0</v>
      </c>
      <c r="BV256" s="6">
        <v>0</v>
      </c>
      <c r="BW256" s="6" t="s">
        <v>217</v>
      </c>
      <c r="BX256" s="6">
        <v>0</v>
      </c>
      <c r="BY256" s="6">
        <v>0</v>
      </c>
      <c r="BZ256" s="6">
        <v>0</v>
      </c>
      <c r="CA256" s="6">
        <v>1</v>
      </c>
      <c r="CB256" s="6">
        <v>0</v>
      </c>
      <c r="CC256" s="6">
        <v>0</v>
      </c>
      <c r="CD256" s="6">
        <v>0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6" t="s">
        <v>22</v>
      </c>
      <c r="DB256" s="6" t="s">
        <v>218</v>
      </c>
      <c r="DC256" s="6">
        <v>62</v>
      </c>
      <c r="DD256" s="6">
        <v>62</v>
      </c>
      <c r="DE256" s="6" t="s">
        <v>244</v>
      </c>
      <c r="DF256" s="6" t="s">
        <v>244</v>
      </c>
      <c r="DG256" s="6" t="s">
        <v>222</v>
      </c>
      <c r="DH256" s="6" t="s">
        <v>22</v>
      </c>
      <c r="DI256" s="6">
        <v>15</v>
      </c>
      <c r="DJ256" s="6">
        <v>30</v>
      </c>
      <c r="DK256" s="6">
        <v>15</v>
      </c>
      <c r="DL256" s="6">
        <v>0</v>
      </c>
      <c r="DM256" s="6">
        <v>0</v>
      </c>
      <c r="DN256" s="6">
        <v>0</v>
      </c>
      <c r="DO256" s="6">
        <v>0</v>
      </c>
      <c r="DP256" s="6">
        <v>1</v>
      </c>
      <c r="DQ256" s="6">
        <v>1</v>
      </c>
      <c r="DR256" s="6">
        <v>1</v>
      </c>
      <c r="DS256" s="6">
        <v>1</v>
      </c>
      <c r="DT256" s="6">
        <v>1</v>
      </c>
      <c r="DU256" s="6">
        <v>1</v>
      </c>
      <c r="DV256" s="6">
        <v>0</v>
      </c>
      <c r="DW256" s="6">
        <v>0</v>
      </c>
      <c r="DX256" s="6">
        <v>0</v>
      </c>
      <c r="DY256" s="6">
        <v>0</v>
      </c>
      <c r="DZ256" s="6">
        <v>0</v>
      </c>
      <c r="EA256" s="6">
        <v>1</v>
      </c>
      <c r="EB256" s="6">
        <v>0</v>
      </c>
      <c r="EC256" s="6">
        <v>1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 t="s">
        <v>222</v>
      </c>
      <c r="EK256" s="6" t="s">
        <v>222</v>
      </c>
      <c r="EL256" s="6" t="s">
        <v>22</v>
      </c>
      <c r="EM256" s="6" t="s">
        <v>22</v>
      </c>
      <c r="EN256" s="6" t="s">
        <v>22</v>
      </c>
      <c r="EO256" s="6" t="s">
        <v>22</v>
      </c>
      <c r="EP256" s="6" t="s">
        <v>22</v>
      </c>
      <c r="EQ256" s="6" t="s">
        <v>22</v>
      </c>
      <c r="ER256" s="6" t="s">
        <v>22</v>
      </c>
      <c r="ES256" s="6" t="s">
        <v>22</v>
      </c>
      <c r="ET256" s="6" t="s">
        <v>22</v>
      </c>
      <c r="EU256" s="6" t="s">
        <v>22</v>
      </c>
      <c r="EV256" s="6" t="s">
        <v>22</v>
      </c>
      <c r="EW256" s="6" t="s">
        <v>22</v>
      </c>
      <c r="EX256" s="6" t="s">
        <v>22</v>
      </c>
      <c r="EY256" s="6" t="s">
        <v>22</v>
      </c>
      <c r="EZ256" s="6" t="s">
        <v>22</v>
      </c>
      <c r="FA256" s="6" t="s">
        <v>22</v>
      </c>
      <c r="FB256" s="6" t="s">
        <v>22</v>
      </c>
      <c r="FC256" s="6" t="s">
        <v>22</v>
      </c>
      <c r="FD256" s="6" t="s">
        <v>223</v>
      </c>
      <c r="FE256" s="6" t="s">
        <v>246</v>
      </c>
      <c r="FF256" s="6">
        <v>175</v>
      </c>
      <c r="FG256" s="6">
        <v>6.25</v>
      </c>
      <c r="FH256" s="6" t="s">
        <v>256</v>
      </c>
      <c r="FI256" s="6" t="s">
        <v>22</v>
      </c>
      <c r="FJ256" s="6" t="s">
        <v>214</v>
      </c>
      <c r="FK256" s="6">
        <v>1</v>
      </c>
      <c r="FL256" s="6">
        <v>1</v>
      </c>
      <c r="FM256" s="6">
        <v>0</v>
      </c>
      <c r="FN256" s="6">
        <v>1</v>
      </c>
      <c r="FO256" s="6">
        <v>0</v>
      </c>
      <c r="FP256" s="6">
        <v>0</v>
      </c>
      <c r="FQ256" s="6" t="s">
        <v>223</v>
      </c>
      <c r="FR256" s="6">
        <v>0</v>
      </c>
      <c r="FS256" s="6">
        <v>4</v>
      </c>
      <c r="FT256" s="6">
        <v>4</v>
      </c>
      <c r="FU256" s="6">
        <v>0</v>
      </c>
      <c r="FV256" s="6" t="s">
        <v>223</v>
      </c>
      <c r="FW256" s="6" t="s">
        <v>223</v>
      </c>
      <c r="FX256" s="6" t="s">
        <v>269</v>
      </c>
      <c r="FY256" s="6" t="s">
        <v>22</v>
      </c>
      <c r="FZ256" s="6" t="s">
        <v>22</v>
      </c>
      <c r="GA256" s="6" t="s">
        <v>22</v>
      </c>
      <c r="GB256" s="6" t="s">
        <v>22</v>
      </c>
      <c r="GC256" s="6" t="s">
        <v>224</v>
      </c>
      <c r="GD256" s="6" t="s">
        <v>842</v>
      </c>
      <c r="GE256" s="6" t="s">
        <v>22</v>
      </c>
      <c r="GF256" s="6" t="s">
        <v>22</v>
      </c>
      <c r="GG256" s="6" t="s">
        <v>387</v>
      </c>
      <c r="GH256" s="6" t="s">
        <v>1400</v>
      </c>
      <c r="GI256" s="6" t="s">
        <v>1401</v>
      </c>
      <c r="GJ256" s="6" t="s">
        <v>1402</v>
      </c>
      <c r="GK256" s="6" t="s">
        <v>1403</v>
      </c>
      <c r="GL256" s="6" t="s">
        <v>22</v>
      </c>
      <c r="GM256" s="6" t="s">
        <v>223</v>
      </c>
      <c r="GN256" s="6" t="s">
        <v>1404</v>
      </c>
      <c r="GO256" s="6" t="s">
        <v>222</v>
      </c>
      <c r="GP256" s="6" t="s">
        <v>228</v>
      </c>
      <c r="GQ256" s="6">
        <v>0</v>
      </c>
      <c r="GR256" s="6">
        <v>0</v>
      </c>
      <c r="GS256" s="6">
        <v>1</v>
      </c>
      <c r="GT256" s="6">
        <v>0</v>
      </c>
      <c r="GU256" s="6">
        <v>0</v>
      </c>
      <c r="GV256" s="6">
        <v>0</v>
      </c>
      <c r="GW256" s="6">
        <v>0</v>
      </c>
      <c r="GX256" s="103" t="s">
        <v>229</v>
      </c>
    </row>
    <row r="257" spans="1:206">
      <c r="A257" s="102" t="s">
        <v>207</v>
      </c>
      <c r="B257" s="6">
        <v>255</v>
      </c>
      <c r="C257" s="6" t="s">
        <v>1395</v>
      </c>
      <c r="D257" s="6" t="s">
        <v>1405</v>
      </c>
      <c r="E257" s="100">
        <v>44798</v>
      </c>
      <c r="F257" s="6" t="s">
        <v>3893</v>
      </c>
      <c r="G257" s="6">
        <v>0</v>
      </c>
      <c r="H257" s="30">
        <v>26.6</v>
      </c>
      <c r="I257" s="6">
        <v>0</v>
      </c>
      <c r="J257" s="6" t="s">
        <v>22</v>
      </c>
      <c r="K257" s="6" t="s">
        <v>22</v>
      </c>
      <c r="L257" s="6" t="s">
        <v>396</v>
      </c>
      <c r="M257" s="6" t="s">
        <v>411</v>
      </c>
      <c r="N257" s="6" t="s">
        <v>1406</v>
      </c>
      <c r="O257" s="7">
        <v>42</v>
      </c>
      <c r="P257" s="6">
        <v>74.849999999999994</v>
      </c>
      <c r="Q257" s="6">
        <f t="shared" si="9"/>
        <v>43.247500000000002</v>
      </c>
      <c r="R257" s="6" t="s">
        <v>22</v>
      </c>
      <c r="S257" s="6" t="s">
        <v>1407</v>
      </c>
      <c r="T257" s="6">
        <v>9</v>
      </c>
      <c r="U257" s="6">
        <v>21</v>
      </c>
      <c r="V257" s="6">
        <f t="shared" si="10"/>
        <v>9.35</v>
      </c>
      <c r="W257" s="6" t="s">
        <v>41</v>
      </c>
      <c r="X257" s="6">
        <v>43</v>
      </c>
      <c r="Y257" s="6">
        <v>3</v>
      </c>
      <c r="Z257" s="101">
        <v>0.36458333333333331</v>
      </c>
      <c r="AA257" s="101">
        <v>0.36944444444444446</v>
      </c>
      <c r="AB257" s="101">
        <v>0.40625</v>
      </c>
      <c r="AC257" s="101">
        <f>(Tableau2[[#This Row],[heure_enq]]-Tableau2[[#This Row],[h_debut]])</f>
        <v>4.8611111111111494E-3</v>
      </c>
      <c r="AD257" s="101">
        <f>Tableau2[[#This Row],[h_fin]]-Tableau2[[#This Row],[h_debut]]</f>
        <v>4.1666666666666685E-2</v>
      </c>
      <c r="AE257" s="101">
        <v>0.3125</v>
      </c>
      <c r="AF257" s="101">
        <v>0.5625</v>
      </c>
      <c r="AG257" s="6" t="s">
        <v>22</v>
      </c>
      <c r="AH257" s="6" t="s">
        <v>242</v>
      </c>
      <c r="AI257" s="6">
        <v>0</v>
      </c>
      <c r="AJ257" s="6" t="s">
        <v>890</v>
      </c>
      <c r="AK257" s="6" t="s">
        <v>891</v>
      </c>
      <c r="AL257" s="6" t="s">
        <v>419</v>
      </c>
      <c r="AM257" s="6">
        <v>0</v>
      </c>
      <c r="AN257" s="6">
        <v>1</v>
      </c>
      <c r="AO257" s="6">
        <v>1</v>
      </c>
      <c r="AP257" s="6">
        <v>0</v>
      </c>
      <c r="AQ257" s="6" t="s">
        <v>1304</v>
      </c>
      <c r="AR257" s="6" t="s">
        <v>1082</v>
      </c>
      <c r="AS257" s="6" t="s">
        <v>1033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1</v>
      </c>
      <c r="BG257" s="6">
        <v>1</v>
      </c>
      <c r="BH257" s="6">
        <v>0</v>
      </c>
      <c r="BI257" s="6">
        <v>1</v>
      </c>
      <c r="BJ257" s="6" t="s">
        <v>1033</v>
      </c>
      <c r="BK257" s="6">
        <v>0</v>
      </c>
      <c r="BL257" s="6">
        <v>1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 t="s">
        <v>217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1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 t="s">
        <v>22</v>
      </c>
      <c r="DB257" s="6" t="s">
        <v>218</v>
      </c>
      <c r="DC257" s="6" t="s">
        <v>22</v>
      </c>
      <c r="DD257" s="6" t="s">
        <v>22</v>
      </c>
      <c r="DE257" s="6" t="s">
        <v>220</v>
      </c>
      <c r="DF257" s="6" t="s">
        <v>1408</v>
      </c>
      <c r="DG257" s="6" t="s">
        <v>222</v>
      </c>
      <c r="DH257" s="6" t="s">
        <v>22</v>
      </c>
      <c r="DI257" s="6">
        <v>3</v>
      </c>
      <c r="DJ257" s="6">
        <v>25</v>
      </c>
      <c r="DK257" s="6">
        <v>2</v>
      </c>
      <c r="DL257" s="6">
        <v>0</v>
      </c>
      <c r="DM257" s="6">
        <v>0</v>
      </c>
      <c r="DN257" s="6">
        <v>0</v>
      </c>
      <c r="DO257" s="6">
        <v>0</v>
      </c>
      <c r="DP257" s="6">
        <v>1</v>
      </c>
      <c r="DQ257" s="6">
        <v>1</v>
      </c>
      <c r="DR257" s="6">
        <v>1</v>
      </c>
      <c r="DS257" s="6">
        <v>1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6">
        <v>1</v>
      </c>
      <c r="DZ257" s="6">
        <v>1</v>
      </c>
      <c r="EA257" s="6">
        <v>0</v>
      </c>
      <c r="EB257" s="6">
        <v>0</v>
      </c>
      <c r="EC257" s="6">
        <v>1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 t="s">
        <v>222</v>
      </c>
      <c r="EK257" s="6" t="s">
        <v>222</v>
      </c>
      <c r="EL257" s="6" t="s">
        <v>22</v>
      </c>
      <c r="EM257" s="6" t="s">
        <v>22</v>
      </c>
      <c r="EN257" s="6" t="s">
        <v>22</v>
      </c>
      <c r="EO257" s="6" t="s">
        <v>22</v>
      </c>
      <c r="EP257" s="6" t="s">
        <v>22</v>
      </c>
      <c r="EQ257" s="6" t="s">
        <v>22</v>
      </c>
      <c r="ER257" s="6" t="s">
        <v>22</v>
      </c>
      <c r="ES257" s="6" t="s">
        <v>22</v>
      </c>
      <c r="ET257" s="6" t="s">
        <v>22</v>
      </c>
      <c r="EU257" s="6" t="s">
        <v>22</v>
      </c>
      <c r="EV257" s="6" t="s">
        <v>22</v>
      </c>
      <c r="EW257" s="6" t="s">
        <v>22</v>
      </c>
      <c r="EX257" s="6" t="s">
        <v>22</v>
      </c>
      <c r="EY257" s="6" t="s">
        <v>22</v>
      </c>
      <c r="EZ257" s="6" t="s">
        <v>22</v>
      </c>
      <c r="FA257" s="6" t="s">
        <v>22</v>
      </c>
      <c r="FB257" s="6" t="s">
        <v>22</v>
      </c>
      <c r="FC257" s="6" t="s">
        <v>22</v>
      </c>
      <c r="FD257" s="6" t="s">
        <v>223</v>
      </c>
      <c r="FE257" s="6" t="s">
        <v>246</v>
      </c>
      <c r="FF257" s="6">
        <v>90</v>
      </c>
      <c r="FG257" s="6">
        <v>5.5</v>
      </c>
      <c r="FH257" s="6" t="s">
        <v>247</v>
      </c>
      <c r="FI257" s="6" t="s">
        <v>22</v>
      </c>
      <c r="FJ257" s="6" t="s">
        <v>22</v>
      </c>
      <c r="FK257" s="6">
        <v>0</v>
      </c>
      <c r="FL257" s="6">
        <v>0</v>
      </c>
      <c r="FM257" s="6">
        <v>0</v>
      </c>
      <c r="FN257" s="6">
        <v>0</v>
      </c>
      <c r="FO257" s="6">
        <v>0</v>
      </c>
      <c r="FP257" s="6">
        <v>0</v>
      </c>
      <c r="FQ257" s="6" t="s">
        <v>1048</v>
      </c>
      <c r="FR257" s="6">
        <v>0</v>
      </c>
      <c r="FS257" s="6">
        <v>1</v>
      </c>
      <c r="FT257" s="6">
        <v>1</v>
      </c>
      <c r="FU257" s="6">
        <v>0</v>
      </c>
      <c r="FV257" s="6" t="s">
        <v>223</v>
      </c>
      <c r="FW257" s="6" t="s">
        <v>223</v>
      </c>
      <c r="FX257" s="6" t="s">
        <v>225</v>
      </c>
      <c r="FY257" s="6" t="s">
        <v>22</v>
      </c>
      <c r="FZ257" s="6" t="s">
        <v>22</v>
      </c>
      <c r="GA257" s="6" t="s">
        <v>22</v>
      </c>
      <c r="GB257" s="6" t="s">
        <v>22</v>
      </c>
      <c r="GC257" s="6" t="s">
        <v>225</v>
      </c>
      <c r="GD257" s="6" t="s">
        <v>227</v>
      </c>
      <c r="GE257" s="6" t="s">
        <v>22</v>
      </c>
      <c r="GF257" s="6" t="s">
        <v>22</v>
      </c>
      <c r="GG257" s="6" t="s">
        <v>260</v>
      </c>
      <c r="GH257" s="6" t="s">
        <v>435</v>
      </c>
      <c r="GI257" s="6" t="s">
        <v>1409</v>
      </c>
      <c r="GJ257" s="6" t="s">
        <v>22</v>
      </c>
      <c r="GK257" s="6" t="s">
        <v>22</v>
      </c>
      <c r="GL257" s="6" t="s">
        <v>22</v>
      </c>
      <c r="GM257" s="6" t="s">
        <v>222</v>
      </c>
      <c r="GN257" s="6" t="s">
        <v>22</v>
      </c>
      <c r="GO257" s="6" t="s">
        <v>22</v>
      </c>
      <c r="GP257" s="6" t="s">
        <v>261</v>
      </c>
      <c r="GQ257" s="6">
        <v>0</v>
      </c>
      <c r="GR257" s="6">
        <v>0</v>
      </c>
      <c r="GS257" s="6">
        <v>2</v>
      </c>
      <c r="GT257" s="6">
        <v>0</v>
      </c>
      <c r="GU257" s="6">
        <v>0</v>
      </c>
      <c r="GV257" s="6">
        <v>0</v>
      </c>
      <c r="GW257" s="6">
        <v>0</v>
      </c>
      <c r="GX257" s="103" t="s">
        <v>229</v>
      </c>
    </row>
    <row r="258" spans="1:206">
      <c r="A258" s="102" t="s">
        <v>207</v>
      </c>
      <c r="B258" s="6">
        <v>256</v>
      </c>
      <c r="C258" s="6" t="s">
        <v>1395</v>
      </c>
      <c r="D258" s="6" t="s">
        <v>1825</v>
      </c>
      <c r="E258" s="100">
        <v>44798</v>
      </c>
      <c r="F258" s="6" t="s">
        <v>3893</v>
      </c>
      <c r="G258" s="6">
        <v>0</v>
      </c>
      <c r="H258" s="6">
        <v>26</v>
      </c>
      <c r="I258" s="6">
        <v>0</v>
      </c>
      <c r="J258" s="6" t="s">
        <v>22</v>
      </c>
      <c r="K258" s="6" t="s">
        <v>22</v>
      </c>
      <c r="L258" s="6" t="s">
        <v>396</v>
      </c>
      <c r="M258" s="6" t="s">
        <v>411</v>
      </c>
      <c r="N258" s="6" t="s">
        <v>1826</v>
      </c>
      <c r="O258" s="7">
        <v>42</v>
      </c>
      <c r="P258" s="6">
        <v>77.08</v>
      </c>
      <c r="Q258" s="6">
        <f t="shared" si="9"/>
        <v>43.284666666666666</v>
      </c>
      <c r="R258" s="6" t="s">
        <v>22</v>
      </c>
      <c r="S258" s="6" t="s">
        <v>1827</v>
      </c>
      <c r="T258" s="6">
        <v>9</v>
      </c>
      <c r="U258" s="6">
        <v>12.32</v>
      </c>
      <c r="V258" s="6">
        <f t="shared" si="10"/>
        <v>9.2053333333333338</v>
      </c>
      <c r="W258" s="6" t="s">
        <v>41</v>
      </c>
      <c r="X258" s="6">
        <v>50</v>
      </c>
      <c r="Y258" s="6">
        <v>2</v>
      </c>
      <c r="Z258" s="101">
        <v>0.25</v>
      </c>
      <c r="AA258" s="101">
        <v>0.3840277777777778</v>
      </c>
      <c r="AB258" s="101">
        <v>0.45833333333333331</v>
      </c>
      <c r="AC258" s="101">
        <f>(Tableau2[[#This Row],[heure_enq]]-Tableau2[[#This Row],[h_debut]])</f>
        <v>0.1340277777777778</v>
      </c>
      <c r="AD258" s="101">
        <f>Tableau2[[#This Row],[h_fin]]-Tableau2[[#This Row],[h_debut]]</f>
        <v>0.20833333333333331</v>
      </c>
      <c r="AE258" s="101">
        <v>0.3125</v>
      </c>
      <c r="AF258" s="101">
        <v>0.5625</v>
      </c>
      <c r="AG258" s="6" t="s">
        <v>22</v>
      </c>
      <c r="AH258" s="6" t="s">
        <v>1725</v>
      </c>
      <c r="AI258" s="6">
        <v>0</v>
      </c>
      <c r="AJ258" s="6" t="s">
        <v>1655</v>
      </c>
      <c r="AK258" s="6" t="s">
        <v>22</v>
      </c>
      <c r="AL258" s="6" t="s">
        <v>1761</v>
      </c>
      <c r="AM258" s="6">
        <v>0</v>
      </c>
      <c r="AN258" s="6">
        <v>0</v>
      </c>
      <c r="AO258" s="6">
        <v>1</v>
      </c>
      <c r="AP258" s="6">
        <v>0</v>
      </c>
      <c r="AQ258" s="6" t="s">
        <v>745</v>
      </c>
      <c r="AR258" s="6" t="s">
        <v>1828</v>
      </c>
      <c r="AS258" s="6" t="s">
        <v>22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1</v>
      </c>
      <c r="BG258" s="6">
        <v>1</v>
      </c>
      <c r="BH258" s="6">
        <v>1</v>
      </c>
      <c r="BI258" s="6">
        <v>0</v>
      </c>
      <c r="BJ258" s="6" t="s">
        <v>745</v>
      </c>
      <c r="BK258" s="6">
        <v>0</v>
      </c>
      <c r="BL258" s="6">
        <v>0</v>
      </c>
      <c r="BM258" s="6">
        <v>0</v>
      </c>
      <c r="BN258" s="6">
        <v>0</v>
      </c>
      <c r="BO258" s="6" t="s">
        <v>3604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 t="s">
        <v>217</v>
      </c>
      <c r="BX258" s="6">
        <v>0</v>
      </c>
      <c r="BY258" s="6">
        <v>0</v>
      </c>
      <c r="BZ258" s="6">
        <v>0</v>
      </c>
      <c r="CA258" s="6">
        <v>1</v>
      </c>
      <c r="CB258" s="6">
        <v>0</v>
      </c>
      <c r="CC258" s="6">
        <v>0</v>
      </c>
      <c r="CD258" s="6">
        <v>1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6" t="s">
        <v>22</v>
      </c>
      <c r="DB258" s="6" t="s">
        <v>218</v>
      </c>
      <c r="DC258" s="6">
        <v>61</v>
      </c>
      <c r="DD258" s="6">
        <v>61</v>
      </c>
      <c r="DE258" s="6" t="s">
        <v>220</v>
      </c>
      <c r="DF258" s="6" t="s">
        <v>1829</v>
      </c>
      <c r="DG258" s="6" t="s">
        <v>222</v>
      </c>
      <c r="DH258" s="6" t="s">
        <v>22</v>
      </c>
      <c r="DI258" s="6">
        <v>21</v>
      </c>
      <c r="DJ258" s="6">
        <v>18</v>
      </c>
      <c r="DK258" s="6">
        <v>10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1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1</v>
      </c>
      <c r="DZ258" s="6">
        <v>0</v>
      </c>
      <c r="EA258" s="6">
        <v>0</v>
      </c>
      <c r="EB258" s="6">
        <v>0</v>
      </c>
      <c r="EC258" s="6">
        <v>1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 t="s">
        <v>222</v>
      </c>
      <c r="EK258" s="6" t="s">
        <v>223</v>
      </c>
      <c r="EL258" s="6" t="s">
        <v>22</v>
      </c>
      <c r="EM258" s="6" t="s">
        <v>22</v>
      </c>
      <c r="EN258" s="6" t="s">
        <v>22</v>
      </c>
      <c r="EO258" s="6" t="s">
        <v>22</v>
      </c>
      <c r="EP258" s="6" t="s">
        <v>22</v>
      </c>
      <c r="EQ258" s="6" t="s">
        <v>22</v>
      </c>
      <c r="ER258" s="6" t="s">
        <v>22</v>
      </c>
      <c r="ES258" s="6" t="s">
        <v>22</v>
      </c>
      <c r="ET258" s="6" t="s">
        <v>22</v>
      </c>
      <c r="EU258" s="6" t="s">
        <v>22</v>
      </c>
      <c r="EV258" s="6" t="s">
        <v>22</v>
      </c>
      <c r="EW258" s="6" t="s">
        <v>22</v>
      </c>
      <c r="EX258" s="6" t="s">
        <v>22</v>
      </c>
      <c r="EY258" s="6" t="s">
        <v>22</v>
      </c>
      <c r="EZ258" s="6" t="s">
        <v>22</v>
      </c>
      <c r="FA258" s="6" t="s">
        <v>22</v>
      </c>
      <c r="FB258" s="6" t="s">
        <v>22</v>
      </c>
      <c r="FC258" s="6" t="s">
        <v>22</v>
      </c>
      <c r="FD258" s="6" t="s">
        <v>223</v>
      </c>
      <c r="FE258" s="6" t="s">
        <v>246</v>
      </c>
      <c r="FF258" s="6">
        <v>300</v>
      </c>
      <c r="FG258" s="6">
        <v>25</v>
      </c>
      <c r="FH258" s="6" t="s">
        <v>256</v>
      </c>
      <c r="FI258" s="6" t="s">
        <v>22</v>
      </c>
      <c r="FJ258" s="6" t="s">
        <v>214</v>
      </c>
      <c r="FK258" s="6">
        <v>1</v>
      </c>
      <c r="FL258" s="6">
        <v>1</v>
      </c>
      <c r="FM258" s="6">
        <v>0</v>
      </c>
      <c r="FN258" s="6">
        <v>1</v>
      </c>
      <c r="FO258" s="6">
        <v>0</v>
      </c>
      <c r="FP258" s="6">
        <v>0</v>
      </c>
      <c r="FQ258" s="6" t="s">
        <v>223</v>
      </c>
      <c r="FR258" s="6">
        <v>0</v>
      </c>
      <c r="FS258" s="6">
        <v>5</v>
      </c>
      <c r="FT258" s="6">
        <v>0</v>
      </c>
      <c r="FU258" s="6">
        <v>0</v>
      </c>
      <c r="FV258" s="6" t="s">
        <v>222</v>
      </c>
      <c r="FW258" s="6" t="s">
        <v>222</v>
      </c>
      <c r="FX258" s="6" t="s">
        <v>269</v>
      </c>
      <c r="FY258" s="6" t="s">
        <v>22</v>
      </c>
      <c r="FZ258" s="6" t="s">
        <v>22</v>
      </c>
      <c r="GA258" s="6" t="s">
        <v>22</v>
      </c>
      <c r="GB258" s="6" t="s">
        <v>22</v>
      </c>
      <c r="GC258" s="6" t="s">
        <v>269</v>
      </c>
      <c r="GD258" s="6" t="s">
        <v>3843</v>
      </c>
      <c r="GE258" s="6" t="s">
        <v>22</v>
      </c>
      <c r="GF258" s="6" t="s">
        <v>22</v>
      </c>
      <c r="GG258" s="6" t="s">
        <v>260</v>
      </c>
      <c r="GH258" s="6" t="s">
        <v>1830</v>
      </c>
      <c r="GI258" s="6" t="s">
        <v>1831</v>
      </c>
      <c r="GJ258" s="6" t="s">
        <v>22</v>
      </c>
      <c r="GK258" s="6" t="s">
        <v>22</v>
      </c>
      <c r="GL258" s="6" t="s">
        <v>22</v>
      </c>
      <c r="GM258" s="6" t="s">
        <v>222</v>
      </c>
      <c r="GN258" s="6" t="s">
        <v>22</v>
      </c>
      <c r="GO258" s="6" t="s">
        <v>22</v>
      </c>
      <c r="GP258" s="6" t="s">
        <v>261</v>
      </c>
      <c r="GQ258" s="6">
        <v>0</v>
      </c>
      <c r="GR258" s="6">
        <v>0</v>
      </c>
      <c r="GS258" s="6">
        <v>1</v>
      </c>
      <c r="GT258" s="6">
        <v>0</v>
      </c>
      <c r="GU258" s="6">
        <v>0</v>
      </c>
      <c r="GV258" s="6">
        <v>0</v>
      </c>
      <c r="GW258" s="6">
        <v>1</v>
      </c>
      <c r="GX258" s="103" t="s">
        <v>2083</v>
      </c>
    </row>
    <row r="259" spans="1:206">
      <c r="A259" s="102" t="s">
        <v>207</v>
      </c>
      <c r="B259" s="6">
        <v>257</v>
      </c>
      <c r="C259" s="6" t="s">
        <v>1395</v>
      </c>
      <c r="D259" s="6" t="s">
        <v>1832</v>
      </c>
      <c r="E259" s="100">
        <v>44798</v>
      </c>
      <c r="F259" s="6" t="s">
        <v>3893</v>
      </c>
      <c r="G259" s="6">
        <v>0</v>
      </c>
      <c r="H259" s="30">
        <v>26.6</v>
      </c>
      <c r="I259" s="6">
        <v>0</v>
      </c>
      <c r="J259" s="6" t="s">
        <v>22</v>
      </c>
      <c r="K259" s="6" t="s">
        <v>22</v>
      </c>
      <c r="L259" s="6" t="s">
        <v>396</v>
      </c>
      <c r="M259" s="6" t="s">
        <v>411</v>
      </c>
      <c r="N259" s="6" t="s">
        <v>1833</v>
      </c>
      <c r="O259" s="7">
        <v>42</v>
      </c>
      <c r="P259" s="6">
        <v>72.34</v>
      </c>
      <c r="Q259" s="6">
        <f t="shared" si="9"/>
        <v>43.205666666666666</v>
      </c>
      <c r="R259" s="6" t="s">
        <v>22</v>
      </c>
      <c r="S259" s="6" t="s">
        <v>1834</v>
      </c>
      <c r="T259" s="6">
        <v>9</v>
      </c>
      <c r="U259" s="6">
        <v>1.36</v>
      </c>
      <c r="V259" s="6">
        <f t="shared" si="10"/>
        <v>9.0226666666666659</v>
      </c>
      <c r="W259" s="6" t="s">
        <v>41</v>
      </c>
      <c r="X259" s="6">
        <v>84</v>
      </c>
      <c r="Y259" s="6">
        <v>1</v>
      </c>
      <c r="Z259" s="101">
        <v>0.25</v>
      </c>
      <c r="AA259" s="101">
        <v>0.41944444444444445</v>
      </c>
      <c r="AB259" s="101">
        <v>0.4375</v>
      </c>
      <c r="AC259" s="101">
        <f>(Tableau2[[#This Row],[heure_enq]]-Tableau2[[#This Row],[h_debut]])</f>
        <v>0.16944444444444445</v>
      </c>
      <c r="AD259" s="101">
        <f>Tableau2[[#This Row],[h_fin]]-Tableau2[[#This Row],[h_debut]]</f>
        <v>0.1875</v>
      </c>
      <c r="AE259" s="101">
        <v>0.3125</v>
      </c>
      <c r="AF259" s="101">
        <v>0.5625</v>
      </c>
      <c r="AG259" s="6" t="s">
        <v>22</v>
      </c>
      <c r="AH259" s="6" t="s">
        <v>242</v>
      </c>
      <c r="AI259" s="6">
        <v>0</v>
      </c>
      <c r="AJ259" s="6" t="s">
        <v>1257</v>
      </c>
      <c r="AK259" s="6" t="s">
        <v>1258</v>
      </c>
      <c r="AL259" s="6" t="s">
        <v>1761</v>
      </c>
      <c r="AM259" s="6" t="s">
        <v>22</v>
      </c>
      <c r="AN259" s="6" t="s">
        <v>22</v>
      </c>
      <c r="AO259" s="6">
        <v>1</v>
      </c>
      <c r="AP259" s="6" t="s">
        <v>22</v>
      </c>
      <c r="AQ259" s="6" t="s">
        <v>1060</v>
      </c>
      <c r="AR259" s="6" t="s">
        <v>745</v>
      </c>
      <c r="AS259" s="6" t="s">
        <v>22</v>
      </c>
      <c r="AT259" s="6">
        <v>0</v>
      </c>
      <c r="AU259" s="6">
        <v>1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1</v>
      </c>
      <c r="BC259" s="6">
        <v>1</v>
      </c>
      <c r="BD259" s="6">
        <v>1</v>
      </c>
      <c r="BE259" s="6">
        <v>1</v>
      </c>
      <c r="BF259" s="6">
        <v>1</v>
      </c>
      <c r="BG259" s="6">
        <v>1</v>
      </c>
      <c r="BH259" s="6">
        <v>0</v>
      </c>
      <c r="BI259" s="6">
        <v>0</v>
      </c>
      <c r="BJ259" s="6" t="s">
        <v>22</v>
      </c>
      <c r="BK259" s="6">
        <v>0</v>
      </c>
      <c r="BL259" s="6">
        <v>1</v>
      </c>
      <c r="BM259" s="6">
        <v>0</v>
      </c>
      <c r="BN259" s="6">
        <v>0</v>
      </c>
      <c r="BO259" s="6" t="s">
        <v>3610</v>
      </c>
      <c r="BP259" s="6">
        <v>0</v>
      </c>
      <c r="BQ259" s="6">
        <v>0</v>
      </c>
      <c r="BR259" s="6">
        <v>0</v>
      </c>
      <c r="BS259" s="6">
        <v>0</v>
      </c>
      <c r="BT259" s="6">
        <v>0</v>
      </c>
      <c r="BU259" s="6">
        <v>0</v>
      </c>
      <c r="BV259" s="6">
        <v>0</v>
      </c>
      <c r="BW259" s="6" t="s">
        <v>217</v>
      </c>
      <c r="BX259" s="6">
        <v>0</v>
      </c>
      <c r="BY259" s="6">
        <v>0</v>
      </c>
      <c r="BZ259" s="6">
        <v>0</v>
      </c>
      <c r="CA259" s="6">
        <v>1</v>
      </c>
      <c r="CB259" s="6">
        <v>0</v>
      </c>
      <c r="CC259" s="6">
        <v>0</v>
      </c>
      <c r="CD259" s="6">
        <v>0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6" t="s">
        <v>1835</v>
      </c>
      <c r="DB259" s="6" t="s">
        <v>218</v>
      </c>
      <c r="DC259" s="6">
        <v>77</v>
      </c>
      <c r="DD259" s="6">
        <v>77</v>
      </c>
      <c r="DE259" s="6" t="s">
        <v>244</v>
      </c>
      <c r="DF259" s="6" t="s">
        <v>244</v>
      </c>
      <c r="DG259" s="6" t="s">
        <v>223</v>
      </c>
      <c r="DH259" s="6" t="s">
        <v>1836</v>
      </c>
      <c r="DI259" s="6">
        <v>13</v>
      </c>
      <c r="DJ259" s="6">
        <v>30</v>
      </c>
      <c r="DK259" s="6">
        <v>10</v>
      </c>
      <c r="DL259" s="6">
        <v>0</v>
      </c>
      <c r="DM259" s="6">
        <v>0</v>
      </c>
      <c r="DN259" s="6">
        <v>1</v>
      </c>
      <c r="DO259" s="6">
        <v>1</v>
      </c>
      <c r="DP259" s="6">
        <v>1</v>
      </c>
      <c r="DQ259" s="6">
        <v>0</v>
      </c>
      <c r="DR259" s="6">
        <v>0</v>
      </c>
      <c r="DS259" s="6">
        <v>0</v>
      </c>
      <c r="DT259" s="6">
        <v>0</v>
      </c>
      <c r="DU259" s="6">
        <v>1</v>
      </c>
      <c r="DV259" s="6">
        <v>1</v>
      </c>
      <c r="DW259" s="6">
        <v>0</v>
      </c>
      <c r="DX259" s="6">
        <v>1</v>
      </c>
      <c r="DY259" s="6">
        <v>0</v>
      </c>
      <c r="DZ259" s="6">
        <v>0</v>
      </c>
      <c r="EA259" s="6">
        <v>0</v>
      </c>
      <c r="EB259" s="6">
        <v>1</v>
      </c>
      <c r="EC259" s="6">
        <v>0</v>
      </c>
      <c r="ED259" s="6">
        <v>0</v>
      </c>
      <c r="EE259" s="6">
        <v>0</v>
      </c>
      <c r="EF259" s="6">
        <v>0</v>
      </c>
      <c r="EG259" s="6">
        <v>0</v>
      </c>
      <c r="EH259" s="6">
        <v>0</v>
      </c>
      <c r="EI259" s="6">
        <v>0</v>
      </c>
      <c r="EJ259" s="6" t="s">
        <v>223</v>
      </c>
      <c r="EK259" s="6" t="s">
        <v>223</v>
      </c>
      <c r="EL259" s="6" t="s">
        <v>22</v>
      </c>
      <c r="EM259" s="6" t="s">
        <v>22</v>
      </c>
      <c r="EN259" s="6" t="s">
        <v>22</v>
      </c>
      <c r="EO259" s="6" t="s">
        <v>22</v>
      </c>
      <c r="EP259" s="6" t="s">
        <v>22</v>
      </c>
      <c r="EQ259" s="6" t="s">
        <v>22</v>
      </c>
      <c r="ER259" s="6" t="s">
        <v>22</v>
      </c>
      <c r="ES259" s="6" t="s">
        <v>22</v>
      </c>
      <c r="ET259" s="6" t="s">
        <v>22</v>
      </c>
      <c r="EU259" s="6" t="s">
        <v>22</v>
      </c>
      <c r="EV259" s="6" t="s">
        <v>22</v>
      </c>
      <c r="EW259" s="6" t="s">
        <v>22</v>
      </c>
      <c r="EX259" s="6" t="s">
        <v>22</v>
      </c>
      <c r="EY259" s="6" t="s">
        <v>22</v>
      </c>
      <c r="EZ259" s="6" t="s">
        <v>22</v>
      </c>
      <c r="FA259" s="6" t="s">
        <v>22</v>
      </c>
      <c r="FB259" s="6" t="s">
        <v>22</v>
      </c>
      <c r="FC259" s="6" t="s">
        <v>22</v>
      </c>
      <c r="FD259" s="6" t="s">
        <v>223</v>
      </c>
      <c r="FE259" s="6" t="s">
        <v>246</v>
      </c>
      <c r="FF259" s="6">
        <v>150</v>
      </c>
      <c r="FG259" s="6">
        <v>6.5</v>
      </c>
      <c r="FH259" s="6" t="s">
        <v>256</v>
      </c>
      <c r="FI259" s="6" t="s">
        <v>22</v>
      </c>
      <c r="FJ259" s="6" t="s">
        <v>1837</v>
      </c>
      <c r="FK259" s="6">
        <v>1</v>
      </c>
      <c r="FL259" s="6">
        <v>0</v>
      </c>
      <c r="FM259" s="6">
        <v>0</v>
      </c>
      <c r="FN259" s="6">
        <v>0</v>
      </c>
      <c r="FO259" s="6">
        <v>0</v>
      </c>
      <c r="FP259" s="6">
        <v>0</v>
      </c>
      <c r="FQ259" s="6" t="s">
        <v>222</v>
      </c>
      <c r="FR259" s="6">
        <v>0</v>
      </c>
      <c r="FS259" s="6">
        <v>4</v>
      </c>
      <c r="FT259" s="6">
        <v>0</v>
      </c>
      <c r="FU259" s="6">
        <v>0</v>
      </c>
      <c r="FV259" s="6" t="s">
        <v>223</v>
      </c>
      <c r="FW259" s="6" t="s">
        <v>223</v>
      </c>
      <c r="FX259" s="6" t="s">
        <v>258</v>
      </c>
      <c r="FY259" s="6" t="s">
        <v>22</v>
      </c>
      <c r="FZ259" s="6" t="s">
        <v>22</v>
      </c>
      <c r="GA259" s="6" t="s">
        <v>22</v>
      </c>
      <c r="GB259" s="6" t="s">
        <v>22</v>
      </c>
      <c r="GC259" s="6" t="s">
        <v>258</v>
      </c>
      <c r="GD259" s="6" t="s">
        <v>3728</v>
      </c>
      <c r="GE259" s="6" t="s">
        <v>22</v>
      </c>
      <c r="GF259" s="6" t="s">
        <v>22</v>
      </c>
      <c r="GG259" s="6" t="s">
        <v>260</v>
      </c>
      <c r="GH259" s="6" t="s">
        <v>1838</v>
      </c>
      <c r="GI259" s="6" t="s">
        <v>3701</v>
      </c>
      <c r="GJ259" s="6" t="s">
        <v>22</v>
      </c>
      <c r="GK259" s="6" t="s">
        <v>1839</v>
      </c>
      <c r="GL259" s="6" t="s">
        <v>22</v>
      </c>
      <c r="GM259" s="6" t="s">
        <v>223</v>
      </c>
      <c r="GN259" s="6" t="s">
        <v>22</v>
      </c>
      <c r="GO259" s="6" t="s">
        <v>22</v>
      </c>
      <c r="GP259" s="6" t="s">
        <v>1840</v>
      </c>
      <c r="GQ259" s="6">
        <v>0</v>
      </c>
      <c r="GR259" s="6">
        <v>0</v>
      </c>
      <c r="GS259" s="6">
        <v>1</v>
      </c>
      <c r="GT259" s="6">
        <v>0</v>
      </c>
      <c r="GU259" s="6">
        <v>0</v>
      </c>
      <c r="GV259" s="6">
        <v>0</v>
      </c>
      <c r="GW259" s="6">
        <v>0</v>
      </c>
      <c r="GX259" s="103" t="s">
        <v>1841</v>
      </c>
    </row>
    <row r="260" spans="1:206">
      <c r="A260" s="102" t="s">
        <v>207</v>
      </c>
      <c r="B260" s="6">
        <v>258</v>
      </c>
      <c r="C260" s="6" t="s">
        <v>1395</v>
      </c>
      <c r="D260" s="6" t="s">
        <v>1410</v>
      </c>
      <c r="E260" s="100">
        <v>44798</v>
      </c>
      <c r="F260" s="6" t="s">
        <v>3893</v>
      </c>
      <c r="G260" s="6">
        <v>0</v>
      </c>
      <c r="H260" s="30">
        <v>26</v>
      </c>
      <c r="I260" s="6">
        <v>0</v>
      </c>
      <c r="J260" s="6" t="s">
        <v>22</v>
      </c>
      <c r="K260" s="6" t="s">
        <v>22</v>
      </c>
      <c r="L260" s="6" t="s">
        <v>396</v>
      </c>
      <c r="M260" s="6" t="s">
        <v>411</v>
      </c>
      <c r="N260" s="6" t="s">
        <v>22</v>
      </c>
      <c r="O260" s="7" t="s">
        <v>22</v>
      </c>
      <c r="P260" s="6" t="s">
        <v>22</v>
      </c>
      <c r="Q260" s="6">
        <v>42.966000000000001</v>
      </c>
      <c r="R260" s="6" t="s">
        <v>22</v>
      </c>
      <c r="S260" s="6" t="s">
        <v>22</v>
      </c>
      <c r="T260" s="6" t="s">
        <v>22</v>
      </c>
      <c r="U260" s="6" t="s">
        <v>22</v>
      </c>
      <c r="V260" s="6">
        <v>9.3486999999999991</v>
      </c>
      <c r="W260" s="6" t="s">
        <v>41</v>
      </c>
      <c r="X260" s="6" t="s">
        <v>22</v>
      </c>
      <c r="Y260" s="6">
        <v>1</v>
      </c>
      <c r="Z260" s="101">
        <v>0.33333333333333331</v>
      </c>
      <c r="AA260" s="101">
        <v>0.46736111111111112</v>
      </c>
      <c r="AB260" s="101">
        <v>0.95833333333333337</v>
      </c>
      <c r="AC260" s="101">
        <f>(Tableau2[[#This Row],[heure_enq]]-Tableau2[[#This Row],[h_debut]])</f>
        <v>0.1340277777777778</v>
      </c>
      <c r="AD260" s="101">
        <f>Tableau2[[#This Row],[h_fin]]-Tableau2[[#This Row],[h_debut]]</f>
        <v>0.625</v>
      </c>
      <c r="AE260" s="101">
        <v>0.3125</v>
      </c>
      <c r="AF260" s="101">
        <v>0.5625</v>
      </c>
      <c r="AG260" s="6" t="s">
        <v>22</v>
      </c>
      <c r="AH260" s="6" t="s">
        <v>242</v>
      </c>
      <c r="AI260" s="6">
        <v>0</v>
      </c>
      <c r="AJ260" s="6" t="s">
        <v>402</v>
      </c>
      <c r="AK260" s="6" t="s">
        <v>403</v>
      </c>
      <c r="AL260" s="6" t="s">
        <v>419</v>
      </c>
      <c r="AM260" s="6">
        <v>0</v>
      </c>
      <c r="AN260" s="6">
        <v>1</v>
      </c>
      <c r="AO260" s="6">
        <v>1</v>
      </c>
      <c r="AP260" s="6">
        <v>0</v>
      </c>
      <c r="AQ260" s="6" t="s">
        <v>1060</v>
      </c>
      <c r="AR260" s="6" t="s">
        <v>745</v>
      </c>
      <c r="AS260" s="6" t="s">
        <v>404</v>
      </c>
      <c r="AT260" s="6">
        <v>1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1</v>
      </c>
      <c r="BJ260" s="6" t="s">
        <v>1054</v>
      </c>
      <c r="BK260" s="6">
        <v>0</v>
      </c>
      <c r="BL260" s="6">
        <v>1</v>
      </c>
      <c r="BM260" s="6">
        <v>0</v>
      </c>
      <c r="BN260" s="6">
        <v>0</v>
      </c>
      <c r="BO260" s="6" t="s">
        <v>3613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 t="s">
        <v>692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1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6" t="s">
        <v>946</v>
      </c>
      <c r="DB260" s="6" t="s">
        <v>218</v>
      </c>
      <c r="DC260" s="6">
        <v>45</v>
      </c>
      <c r="DD260" s="6">
        <v>45</v>
      </c>
      <c r="DE260" s="6" t="s">
        <v>220</v>
      </c>
      <c r="DF260" s="6" t="s">
        <v>1411</v>
      </c>
      <c r="DG260" s="6" t="s">
        <v>222</v>
      </c>
      <c r="DH260" s="6" t="s">
        <v>22</v>
      </c>
      <c r="DI260" s="6">
        <v>12</v>
      </c>
      <c r="DJ260" s="6">
        <v>30</v>
      </c>
      <c r="DK260" s="6">
        <v>40</v>
      </c>
      <c r="DL260" s="6">
        <v>0</v>
      </c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6">
        <v>1</v>
      </c>
      <c r="DT260" s="6">
        <v>1</v>
      </c>
      <c r="DU260" s="6">
        <v>1</v>
      </c>
      <c r="DV260" s="6">
        <v>1</v>
      </c>
      <c r="DW260" s="6">
        <v>1</v>
      </c>
      <c r="DX260" s="6">
        <v>1</v>
      </c>
      <c r="DY260" s="6">
        <v>0</v>
      </c>
      <c r="DZ260" s="6">
        <v>0</v>
      </c>
      <c r="EA260" s="6">
        <v>0</v>
      </c>
      <c r="EB260" s="6">
        <v>0</v>
      </c>
      <c r="EC260" s="6">
        <v>1</v>
      </c>
      <c r="ED260" s="6">
        <v>0</v>
      </c>
      <c r="EE260" s="6">
        <v>0</v>
      </c>
      <c r="EF260" s="6">
        <v>0</v>
      </c>
      <c r="EG260" s="6">
        <v>1</v>
      </c>
      <c r="EH260" s="6">
        <v>0</v>
      </c>
      <c r="EI260" s="6">
        <v>0</v>
      </c>
      <c r="EJ260" s="6" t="s">
        <v>222</v>
      </c>
      <c r="EK260" s="6" t="s">
        <v>222</v>
      </c>
      <c r="EL260" s="6" t="s">
        <v>22</v>
      </c>
      <c r="EM260" s="6" t="s">
        <v>22</v>
      </c>
      <c r="EN260" s="6" t="s">
        <v>22</v>
      </c>
      <c r="EO260" s="6" t="s">
        <v>22</v>
      </c>
      <c r="EP260" s="6" t="s">
        <v>22</v>
      </c>
      <c r="EQ260" s="6" t="s">
        <v>22</v>
      </c>
      <c r="ER260" s="6" t="s">
        <v>22</v>
      </c>
      <c r="ES260" s="6" t="s">
        <v>22</v>
      </c>
      <c r="ET260" s="6" t="s">
        <v>22</v>
      </c>
      <c r="EU260" s="6" t="s">
        <v>22</v>
      </c>
      <c r="EV260" s="6" t="s">
        <v>22</v>
      </c>
      <c r="EW260" s="6" t="s">
        <v>22</v>
      </c>
      <c r="EX260" s="6" t="s">
        <v>22</v>
      </c>
      <c r="EY260" s="6" t="s">
        <v>22</v>
      </c>
      <c r="EZ260" s="6" t="s">
        <v>22</v>
      </c>
      <c r="FA260" s="6" t="s">
        <v>22</v>
      </c>
      <c r="FB260" s="6" t="s">
        <v>22</v>
      </c>
      <c r="FC260" s="6" t="s">
        <v>22</v>
      </c>
      <c r="FD260" s="6" t="s">
        <v>223</v>
      </c>
      <c r="FE260" s="6" t="s">
        <v>246</v>
      </c>
      <c r="FF260" s="6">
        <v>150</v>
      </c>
      <c r="FG260" s="6">
        <v>6.3</v>
      </c>
      <c r="FH260" s="6" t="s">
        <v>256</v>
      </c>
      <c r="FI260" s="6" t="s">
        <v>22</v>
      </c>
      <c r="FJ260" s="6" t="s">
        <v>214</v>
      </c>
      <c r="FK260" s="6">
        <v>1</v>
      </c>
      <c r="FL260" s="6">
        <v>1</v>
      </c>
      <c r="FM260" s="6">
        <v>1</v>
      </c>
      <c r="FN260" s="6">
        <v>1</v>
      </c>
      <c r="FO260" s="6">
        <v>1</v>
      </c>
      <c r="FP260" s="6">
        <v>0</v>
      </c>
      <c r="FQ260" s="6" t="s">
        <v>223</v>
      </c>
      <c r="FR260" s="6">
        <v>0</v>
      </c>
      <c r="FS260" s="6">
        <v>5</v>
      </c>
      <c r="FT260" s="6">
        <v>5</v>
      </c>
      <c r="FU260" s="6">
        <v>0</v>
      </c>
      <c r="FV260" s="6" t="s">
        <v>223</v>
      </c>
      <c r="FW260" s="6" t="s">
        <v>223</v>
      </c>
      <c r="FX260" s="6" t="s">
        <v>258</v>
      </c>
      <c r="FY260" s="6" t="s">
        <v>22</v>
      </c>
      <c r="FZ260" s="6" t="s">
        <v>22</v>
      </c>
      <c r="GA260" s="6" t="s">
        <v>22</v>
      </c>
      <c r="GB260" s="6" t="s">
        <v>22</v>
      </c>
      <c r="GC260" s="6" t="s">
        <v>258</v>
      </c>
      <c r="GD260" s="6" t="s">
        <v>259</v>
      </c>
      <c r="GE260" s="6" t="s">
        <v>22</v>
      </c>
      <c r="GF260" s="6" t="s">
        <v>22</v>
      </c>
      <c r="GG260" s="6" t="s">
        <v>387</v>
      </c>
      <c r="GH260" s="6" t="s">
        <v>1412</v>
      </c>
      <c r="GI260" s="6" t="s">
        <v>1413</v>
      </c>
      <c r="GJ260" s="6" t="s">
        <v>22</v>
      </c>
      <c r="GK260" s="6" t="s">
        <v>22</v>
      </c>
      <c r="GL260" s="6" t="s">
        <v>22</v>
      </c>
      <c r="GM260" s="6" t="s">
        <v>222</v>
      </c>
      <c r="GN260" s="6" t="s">
        <v>22</v>
      </c>
      <c r="GO260" s="6" t="s">
        <v>22</v>
      </c>
      <c r="GP260" s="6" t="s">
        <v>228</v>
      </c>
      <c r="GQ260" s="6">
        <v>0</v>
      </c>
      <c r="GR260" s="6">
        <v>0</v>
      </c>
      <c r="GS260" s="6">
        <v>1</v>
      </c>
      <c r="GT260" s="6">
        <v>0</v>
      </c>
      <c r="GU260" s="6">
        <v>0</v>
      </c>
      <c r="GV260" s="6">
        <v>0</v>
      </c>
      <c r="GW260" s="6">
        <v>0</v>
      </c>
      <c r="GX260" s="103" t="s">
        <v>270</v>
      </c>
    </row>
    <row r="261" spans="1:206">
      <c r="A261" s="102" t="s">
        <v>207</v>
      </c>
      <c r="B261" s="6">
        <v>259</v>
      </c>
      <c r="C261" s="6" t="s">
        <v>1395</v>
      </c>
      <c r="D261" s="6" t="s">
        <v>1414</v>
      </c>
      <c r="E261" s="100">
        <v>44798</v>
      </c>
      <c r="F261" s="6" t="s">
        <v>3893</v>
      </c>
      <c r="G261" s="6">
        <v>0</v>
      </c>
      <c r="H261" s="30">
        <v>27</v>
      </c>
      <c r="I261" s="6">
        <v>0</v>
      </c>
      <c r="J261" s="6" t="s">
        <v>22</v>
      </c>
      <c r="K261" s="6" t="s">
        <v>22</v>
      </c>
      <c r="L261" s="6" t="s">
        <v>396</v>
      </c>
      <c r="M261" s="6" t="s">
        <v>411</v>
      </c>
      <c r="N261" s="6" t="s">
        <v>1415</v>
      </c>
      <c r="O261" s="7">
        <v>42</v>
      </c>
      <c r="P261" s="6">
        <v>96.59</v>
      </c>
      <c r="Q261" s="6">
        <f t="shared" ref="Q261:Q275" si="11">O261+P261/60</f>
        <v>43.609833333333334</v>
      </c>
      <c r="R261" s="6" t="s">
        <v>22</v>
      </c>
      <c r="S261" s="6" t="s">
        <v>1416</v>
      </c>
      <c r="T261" s="6">
        <v>9</v>
      </c>
      <c r="U261" s="6">
        <v>30.94</v>
      </c>
      <c r="V261" s="6">
        <f t="shared" ref="V261:V275" si="12">T261+U261/60</f>
        <v>9.5156666666666663</v>
      </c>
      <c r="W261" s="6" t="s">
        <v>41</v>
      </c>
      <c r="X261" s="6">
        <v>77</v>
      </c>
      <c r="Y261" s="6">
        <v>1</v>
      </c>
      <c r="Z261" s="101">
        <v>0.48958333333333331</v>
      </c>
      <c r="AA261" s="101">
        <v>0.4909722222222222</v>
      </c>
      <c r="AB261" s="101">
        <v>0.625</v>
      </c>
      <c r="AC261" s="101">
        <f>(Tableau2[[#This Row],[heure_enq]]-Tableau2[[#This Row],[h_debut]])</f>
        <v>1.388888888888884E-3</v>
      </c>
      <c r="AD261" s="101">
        <f>Tableau2[[#This Row],[h_fin]]-Tableau2[[#This Row],[h_debut]]</f>
        <v>0.13541666666666669</v>
      </c>
      <c r="AE261" s="101">
        <v>0.3125</v>
      </c>
      <c r="AF261" s="101">
        <v>0.5625</v>
      </c>
      <c r="AG261" s="6" t="s">
        <v>22</v>
      </c>
      <c r="AH261" s="6" t="s">
        <v>242</v>
      </c>
      <c r="AI261" s="6">
        <v>0</v>
      </c>
      <c r="AJ261" s="6" t="s">
        <v>1388</v>
      </c>
      <c r="AK261" s="6" t="s">
        <v>1417</v>
      </c>
      <c r="AL261" s="6" t="s">
        <v>419</v>
      </c>
      <c r="AM261" s="6" t="s">
        <v>22</v>
      </c>
      <c r="AN261" s="6" t="s">
        <v>22</v>
      </c>
      <c r="AO261" s="6">
        <v>1</v>
      </c>
      <c r="AP261" s="6" t="s">
        <v>22</v>
      </c>
      <c r="AQ261" s="6" t="s">
        <v>1418</v>
      </c>
      <c r="AR261" s="6" t="s">
        <v>745</v>
      </c>
      <c r="AS261" s="6" t="s">
        <v>1060</v>
      </c>
      <c r="AT261" s="6">
        <v>0</v>
      </c>
      <c r="AU261" s="6">
        <v>1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 t="s">
        <v>1419</v>
      </c>
      <c r="BK261" s="6">
        <v>0</v>
      </c>
      <c r="BL261" s="6">
        <v>1</v>
      </c>
      <c r="BM261" s="6">
        <v>0</v>
      </c>
      <c r="BN261" s="6">
        <v>0</v>
      </c>
      <c r="BO261" s="6" t="s">
        <v>3604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6" t="s">
        <v>217</v>
      </c>
      <c r="BX261" s="6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1</v>
      </c>
      <c r="CW261" s="6">
        <v>0</v>
      </c>
      <c r="CX261" s="6">
        <v>0</v>
      </c>
      <c r="CY261" s="6">
        <v>0</v>
      </c>
      <c r="CZ261" s="6">
        <v>0</v>
      </c>
      <c r="DA261" s="6" t="s">
        <v>22</v>
      </c>
      <c r="DB261" s="6" t="s">
        <v>218</v>
      </c>
      <c r="DC261" s="6">
        <v>57</v>
      </c>
      <c r="DD261" s="6">
        <v>57</v>
      </c>
      <c r="DE261" s="6" t="s">
        <v>220</v>
      </c>
      <c r="DF261" s="6" t="s">
        <v>966</v>
      </c>
      <c r="DG261" s="6" t="s">
        <v>222</v>
      </c>
      <c r="DH261" s="6" t="s">
        <v>22</v>
      </c>
      <c r="DI261" s="6" t="s">
        <v>708</v>
      </c>
      <c r="DJ261" s="6" t="s">
        <v>708</v>
      </c>
      <c r="DK261" s="6">
        <v>1</v>
      </c>
      <c r="DL261" s="6">
        <v>1</v>
      </c>
      <c r="DM261" s="6">
        <v>1</v>
      </c>
      <c r="DN261" s="6">
        <v>1</v>
      </c>
      <c r="DO261" s="6">
        <v>1</v>
      </c>
      <c r="DP261" s="6">
        <v>1</v>
      </c>
      <c r="DQ261" s="6">
        <v>1</v>
      </c>
      <c r="DR261" s="6">
        <v>1</v>
      </c>
      <c r="DS261" s="6">
        <v>1</v>
      </c>
      <c r="DT261" s="6">
        <v>1</v>
      </c>
      <c r="DU261" s="6">
        <v>1</v>
      </c>
      <c r="DV261" s="6">
        <v>1</v>
      </c>
      <c r="DW261" s="6">
        <v>1</v>
      </c>
      <c r="DX261" s="6">
        <v>0</v>
      </c>
      <c r="DY261" s="6">
        <v>0</v>
      </c>
      <c r="DZ261" s="6">
        <v>0</v>
      </c>
      <c r="EA261" s="6">
        <v>1</v>
      </c>
      <c r="EB261" s="6">
        <v>0</v>
      </c>
      <c r="EC261" s="6">
        <v>0</v>
      </c>
      <c r="ED261" s="6">
        <v>0</v>
      </c>
      <c r="EE261" s="6">
        <v>1</v>
      </c>
      <c r="EF261" s="6">
        <v>0</v>
      </c>
      <c r="EG261" s="6">
        <v>0</v>
      </c>
      <c r="EH261" s="6">
        <v>0</v>
      </c>
      <c r="EI261" s="6">
        <v>0</v>
      </c>
      <c r="EJ261" s="6" t="s">
        <v>222</v>
      </c>
      <c r="EK261" s="6" t="s">
        <v>222</v>
      </c>
      <c r="EL261" s="6" t="s">
        <v>22</v>
      </c>
      <c r="EM261" s="6" t="s">
        <v>22</v>
      </c>
      <c r="EN261" s="6" t="s">
        <v>22</v>
      </c>
      <c r="EO261" s="6" t="s">
        <v>22</v>
      </c>
      <c r="EP261" s="6" t="s">
        <v>22</v>
      </c>
      <c r="EQ261" s="6" t="s">
        <v>22</v>
      </c>
      <c r="ER261" s="6" t="s">
        <v>22</v>
      </c>
      <c r="ES261" s="6" t="s">
        <v>22</v>
      </c>
      <c r="ET261" s="6" t="s">
        <v>22</v>
      </c>
      <c r="EU261" s="6" t="s">
        <v>22</v>
      </c>
      <c r="EV261" s="6" t="s">
        <v>22</v>
      </c>
      <c r="EW261" s="6" t="s">
        <v>22</v>
      </c>
      <c r="EX261" s="6" t="s">
        <v>22</v>
      </c>
      <c r="EY261" s="6" t="s">
        <v>22</v>
      </c>
      <c r="EZ261" s="6" t="s">
        <v>22</v>
      </c>
      <c r="FA261" s="6" t="s">
        <v>22</v>
      </c>
      <c r="FB261" s="6" t="s">
        <v>22</v>
      </c>
      <c r="FC261" s="6" t="s">
        <v>22</v>
      </c>
      <c r="FD261" s="6" t="s">
        <v>223</v>
      </c>
      <c r="FE261" s="6" t="s">
        <v>246</v>
      </c>
      <c r="FF261" s="6">
        <v>150</v>
      </c>
      <c r="FG261" s="6">
        <v>7</v>
      </c>
      <c r="FH261" s="6" t="s">
        <v>256</v>
      </c>
      <c r="FI261" s="6" t="s">
        <v>22</v>
      </c>
      <c r="FJ261" s="6" t="s">
        <v>372</v>
      </c>
      <c r="FK261" s="6">
        <v>1</v>
      </c>
      <c r="FL261" s="6">
        <v>1</v>
      </c>
      <c r="FM261" s="6">
        <v>1</v>
      </c>
      <c r="FN261" s="6">
        <v>1</v>
      </c>
      <c r="FO261" s="6">
        <v>1</v>
      </c>
      <c r="FP261" s="6">
        <v>0</v>
      </c>
      <c r="FQ261" s="6" t="s">
        <v>22</v>
      </c>
      <c r="FR261" s="6">
        <v>0</v>
      </c>
      <c r="FS261" s="6">
        <v>5</v>
      </c>
      <c r="FT261" s="6">
        <v>0</v>
      </c>
      <c r="FU261" s="6">
        <v>0</v>
      </c>
      <c r="FV261" s="6" t="s">
        <v>223</v>
      </c>
      <c r="FW261" s="6" t="s">
        <v>223</v>
      </c>
      <c r="FX261" s="6" t="s">
        <v>269</v>
      </c>
      <c r="FY261" s="6" t="s">
        <v>22</v>
      </c>
      <c r="FZ261" s="6" t="s">
        <v>22</v>
      </c>
      <c r="GA261" s="6" t="s">
        <v>22</v>
      </c>
      <c r="GB261" s="6" t="s">
        <v>22</v>
      </c>
      <c r="GC261" s="6" t="s">
        <v>258</v>
      </c>
      <c r="GD261" s="6" t="s">
        <v>842</v>
      </c>
      <c r="GE261" s="6" t="s">
        <v>22</v>
      </c>
      <c r="GF261" s="6" t="s">
        <v>22</v>
      </c>
      <c r="GG261" s="6" t="s">
        <v>260</v>
      </c>
      <c r="GH261" s="6" t="s">
        <v>235</v>
      </c>
      <c r="GI261" s="6" t="s">
        <v>1420</v>
      </c>
      <c r="GJ261" s="6" t="s">
        <v>22</v>
      </c>
      <c r="GK261" s="6" t="s">
        <v>1421</v>
      </c>
      <c r="GL261" s="6" t="s">
        <v>22</v>
      </c>
      <c r="GM261" s="6" t="s">
        <v>222</v>
      </c>
      <c r="GN261" s="6" t="s">
        <v>1422</v>
      </c>
      <c r="GO261" s="6" t="s">
        <v>22</v>
      </c>
      <c r="GP261" s="6" t="s">
        <v>226</v>
      </c>
      <c r="GQ261" s="6">
        <v>0</v>
      </c>
      <c r="GR261" s="6">
        <v>0</v>
      </c>
      <c r="GS261" s="6">
        <v>1</v>
      </c>
      <c r="GT261" s="6">
        <v>0</v>
      </c>
      <c r="GU261" s="6">
        <v>0</v>
      </c>
      <c r="GV261" s="6">
        <v>0</v>
      </c>
      <c r="GW261" s="6">
        <v>0</v>
      </c>
      <c r="GX261" s="103" t="s">
        <v>229</v>
      </c>
    </row>
    <row r="262" spans="1:206">
      <c r="A262" s="102" t="s">
        <v>207</v>
      </c>
      <c r="B262" s="6">
        <v>260</v>
      </c>
      <c r="C262" s="6" t="s">
        <v>1395</v>
      </c>
      <c r="D262" s="6" t="s">
        <v>1423</v>
      </c>
      <c r="E262" s="100">
        <v>44798</v>
      </c>
      <c r="F262" s="6" t="s">
        <v>3893</v>
      </c>
      <c r="G262" s="6">
        <v>0</v>
      </c>
      <c r="H262" s="30">
        <v>26.8</v>
      </c>
      <c r="I262" s="6">
        <v>0</v>
      </c>
      <c r="J262" s="6" t="s">
        <v>22</v>
      </c>
      <c r="K262" s="6" t="s">
        <v>22</v>
      </c>
      <c r="L262" s="6" t="s">
        <v>396</v>
      </c>
      <c r="M262" s="6" t="s">
        <v>411</v>
      </c>
      <c r="N262" s="6" t="s">
        <v>1424</v>
      </c>
      <c r="O262" s="7">
        <v>42</v>
      </c>
      <c r="P262" s="6">
        <v>88.84</v>
      </c>
      <c r="Q262" s="6">
        <f t="shared" si="11"/>
        <v>43.480666666666664</v>
      </c>
      <c r="R262" s="6" t="s">
        <v>22</v>
      </c>
      <c r="S262" s="6" t="s">
        <v>1425</v>
      </c>
      <c r="T262" s="6">
        <v>9</v>
      </c>
      <c r="U262" s="6">
        <v>31.53</v>
      </c>
      <c r="V262" s="6">
        <f t="shared" si="12"/>
        <v>9.5254999999999992</v>
      </c>
      <c r="W262" s="6" t="s">
        <v>41</v>
      </c>
      <c r="X262" s="6">
        <v>35</v>
      </c>
      <c r="Y262" s="6">
        <v>1</v>
      </c>
      <c r="Z262" s="101">
        <v>0.29166666666666669</v>
      </c>
      <c r="AA262" s="101">
        <v>0.5083333333333333</v>
      </c>
      <c r="AB262" s="101">
        <v>0.58333333333333337</v>
      </c>
      <c r="AC262" s="101">
        <f>(Tableau2[[#This Row],[heure_enq]]-Tableau2[[#This Row],[h_debut]])</f>
        <v>0.21666666666666662</v>
      </c>
      <c r="AD262" s="101">
        <f>Tableau2[[#This Row],[h_fin]]-Tableau2[[#This Row],[h_debut]]</f>
        <v>0.29166666666666669</v>
      </c>
      <c r="AE262" s="101">
        <v>0.3125</v>
      </c>
      <c r="AF262" s="101">
        <v>0.5625</v>
      </c>
      <c r="AG262" s="6" t="s">
        <v>22</v>
      </c>
      <c r="AH262" s="6" t="s">
        <v>242</v>
      </c>
      <c r="AI262" s="6">
        <v>0</v>
      </c>
      <c r="AJ262" s="6" t="s">
        <v>1257</v>
      </c>
      <c r="AK262" s="6" t="s">
        <v>1258</v>
      </c>
      <c r="AL262" s="6" t="s">
        <v>419</v>
      </c>
      <c r="AM262" s="6" t="s">
        <v>22</v>
      </c>
      <c r="AN262" s="6" t="s">
        <v>22</v>
      </c>
      <c r="AO262" s="6">
        <v>1</v>
      </c>
      <c r="AP262" s="6">
        <v>1</v>
      </c>
      <c r="AQ262" s="6" t="s">
        <v>745</v>
      </c>
      <c r="AR262" s="6" t="s">
        <v>22</v>
      </c>
      <c r="AS262" s="6" t="s">
        <v>22</v>
      </c>
      <c r="AT262" s="6">
        <v>1</v>
      </c>
      <c r="AU262" s="6">
        <v>1</v>
      </c>
      <c r="AV262" s="6">
        <v>1</v>
      </c>
      <c r="AW262" s="6">
        <v>1</v>
      </c>
      <c r="AX262" s="6">
        <v>1</v>
      </c>
      <c r="AY262" s="6">
        <v>1</v>
      </c>
      <c r="AZ262" s="6">
        <v>1</v>
      </c>
      <c r="BA262" s="6">
        <v>1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1</v>
      </c>
      <c r="BJ262" s="6" t="s">
        <v>745</v>
      </c>
      <c r="BK262" s="6">
        <v>0</v>
      </c>
      <c r="BL262" s="6">
        <v>1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 t="s">
        <v>392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1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 t="s">
        <v>1426</v>
      </c>
      <c r="DB262" s="6" t="s">
        <v>218</v>
      </c>
      <c r="DC262" s="6">
        <v>66</v>
      </c>
      <c r="DD262" s="6">
        <v>66</v>
      </c>
      <c r="DE262" s="6" t="s">
        <v>244</v>
      </c>
      <c r="DF262" s="6" t="s">
        <v>244</v>
      </c>
      <c r="DG262" s="6" t="s">
        <v>222</v>
      </c>
      <c r="DH262" s="6" t="s">
        <v>22</v>
      </c>
      <c r="DI262" s="6">
        <v>12</v>
      </c>
      <c r="DJ262" s="6" t="s">
        <v>708</v>
      </c>
      <c r="DK262" s="6">
        <v>4</v>
      </c>
      <c r="DL262" s="6">
        <v>0</v>
      </c>
      <c r="DM262" s="6">
        <v>0</v>
      </c>
      <c r="DN262" s="6">
        <v>0</v>
      </c>
      <c r="DO262" s="6">
        <v>0</v>
      </c>
      <c r="DP262" s="6">
        <v>1</v>
      </c>
      <c r="DQ262" s="6">
        <v>1</v>
      </c>
      <c r="DR262" s="6">
        <v>1</v>
      </c>
      <c r="DS262" s="6">
        <v>1</v>
      </c>
      <c r="DT262" s="6">
        <v>0</v>
      </c>
      <c r="DU262" s="6">
        <v>0</v>
      </c>
      <c r="DV262" s="6">
        <v>0</v>
      </c>
      <c r="DW262" s="6">
        <v>0</v>
      </c>
      <c r="DX262" s="6">
        <v>1</v>
      </c>
      <c r="DY262" s="6">
        <v>0</v>
      </c>
      <c r="DZ262" s="6">
        <v>0</v>
      </c>
      <c r="EA262" s="6">
        <v>0</v>
      </c>
      <c r="EB262" s="6">
        <v>0</v>
      </c>
      <c r="EC262" s="6">
        <v>1</v>
      </c>
      <c r="ED262" s="6">
        <v>0</v>
      </c>
      <c r="EE262" s="6">
        <v>0</v>
      </c>
      <c r="EF262" s="6">
        <v>0</v>
      </c>
      <c r="EG262" s="6">
        <v>0</v>
      </c>
      <c r="EH262" s="6">
        <v>0</v>
      </c>
      <c r="EI262" s="6">
        <v>0</v>
      </c>
      <c r="EJ262" s="6" t="s">
        <v>223</v>
      </c>
      <c r="EK262" s="6" t="s">
        <v>222</v>
      </c>
      <c r="EL262" s="6">
        <v>1</v>
      </c>
      <c r="EM262" s="6" t="s">
        <v>22</v>
      </c>
      <c r="EN262" s="6" t="s">
        <v>22</v>
      </c>
      <c r="EO262" s="6" t="s">
        <v>22</v>
      </c>
      <c r="EP262" s="6" t="s">
        <v>22</v>
      </c>
      <c r="EQ262" s="6" t="s">
        <v>22</v>
      </c>
      <c r="ER262" s="6" t="s">
        <v>22</v>
      </c>
      <c r="ES262" s="6" t="s">
        <v>22</v>
      </c>
      <c r="ET262" s="6">
        <v>1</v>
      </c>
      <c r="EU262" s="6">
        <v>2</v>
      </c>
      <c r="EV262" s="6">
        <v>2</v>
      </c>
      <c r="EW262" s="6" t="s">
        <v>22</v>
      </c>
      <c r="EX262" s="6">
        <v>3</v>
      </c>
      <c r="EY262" s="6" t="s">
        <v>22</v>
      </c>
      <c r="EZ262" s="6" t="s">
        <v>22</v>
      </c>
      <c r="FA262" s="6" t="s">
        <v>22</v>
      </c>
      <c r="FB262" s="6" t="s">
        <v>22</v>
      </c>
      <c r="FC262" s="6" t="s">
        <v>22</v>
      </c>
      <c r="FD262" s="6" t="s">
        <v>223</v>
      </c>
      <c r="FE262" s="6" t="s">
        <v>246</v>
      </c>
      <c r="FF262" s="6">
        <v>50</v>
      </c>
      <c r="FG262" s="6">
        <v>5</v>
      </c>
      <c r="FH262" s="6" t="s">
        <v>247</v>
      </c>
      <c r="FI262" s="6" t="s">
        <v>22</v>
      </c>
      <c r="FJ262" s="6" t="s">
        <v>22</v>
      </c>
      <c r="FK262" s="6">
        <v>1</v>
      </c>
      <c r="FL262" s="6">
        <v>1</v>
      </c>
      <c r="FM262" s="6">
        <v>0</v>
      </c>
      <c r="FN262" s="6">
        <v>1</v>
      </c>
      <c r="FO262" s="6">
        <v>0</v>
      </c>
      <c r="FP262" s="6">
        <v>0</v>
      </c>
      <c r="FQ262" s="6" t="s">
        <v>222</v>
      </c>
      <c r="FR262" s="6">
        <v>0</v>
      </c>
      <c r="FS262" s="6">
        <v>2</v>
      </c>
      <c r="FT262" s="6">
        <v>0</v>
      </c>
      <c r="FU262" s="6">
        <v>0</v>
      </c>
      <c r="FV262" s="6" t="s">
        <v>223</v>
      </c>
      <c r="FW262" s="6" t="s">
        <v>223</v>
      </c>
      <c r="FX262" s="6" t="s">
        <v>269</v>
      </c>
      <c r="FY262" s="6" t="s">
        <v>269</v>
      </c>
      <c r="FZ262" s="6" t="s">
        <v>258</v>
      </c>
      <c r="GA262" s="6" t="s">
        <v>258</v>
      </c>
      <c r="GB262" s="6" t="s">
        <v>258</v>
      </c>
      <c r="GC262" s="6" t="s">
        <v>225</v>
      </c>
      <c r="GD262" s="6" t="s">
        <v>842</v>
      </c>
      <c r="GE262" s="6" t="s">
        <v>227</v>
      </c>
      <c r="GF262" s="6" t="s">
        <v>387</v>
      </c>
      <c r="GG262" s="6" t="s">
        <v>387</v>
      </c>
      <c r="GH262" s="6" t="s">
        <v>235</v>
      </c>
      <c r="GI262" s="6" t="s">
        <v>1340</v>
      </c>
      <c r="GJ262" s="6" t="s">
        <v>22</v>
      </c>
      <c r="GK262" s="6" t="s">
        <v>22</v>
      </c>
      <c r="GL262" s="6" t="s">
        <v>22</v>
      </c>
      <c r="GM262" s="6" t="s">
        <v>222</v>
      </c>
      <c r="GN262" s="6" t="s">
        <v>22</v>
      </c>
      <c r="GO262" s="6" t="s">
        <v>22</v>
      </c>
      <c r="GP262" s="6" t="s">
        <v>228</v>
      </c>
      <c r="GQ262" s="6" t="s">
        <v>22</v>
      </c>
      <c r="GR262" s="6" t="s">
        <v>22</v>
      </c>
      <c r="GS262" s="6" t="s">
        <v>22</v>
      </c>
      <c r="GT262" s="6" t="s">
        <v>22</v>
      </c>
      <c r="GU262" s="6" t="s">
        <v>22</v>
      </c>
      <c r="GV262" s="6" t="s">
        <v>22</v>
      </c>
      <c r="GW262" s="6" t="s">
        <v>22</v>
      </c>
      <c r="GX262" s="103" t="s">
        <v>270</v>
      </c>
    </row>
    <row r="263" spans="1:206">
      <c r="A263" s="102" t="s">
        <v>207</v>
      </c>
      <c r="B263" s="6">
        <v>262</v>
      </c>
      <c r="C263" s="6" t="s">
        <v>1427</v>
      </c>
      <c r="D263" s="6" t="s">
        <v>1428</v>
      </c>
      <c r="E263" s="100">
        <v>44960</v>
      </c>
      <c r="F263" s="6" t="s">
        <v>3894</v>
      </c>
      <c r="G263" s="6">
        <v>1</v>
      </c>
      <c r="H263" s="6">
        <v>13</v>
      </c>
      <c r="I263" s="6">
        <v>0</v>
      </c>
      <c r="J263" s="6" t="s">
        <v>22</v>
      </c>
      <c r="K263" s="6" t="s">
        <v>294</v>
      </c>
      <c r="L263" s="181" t="s">
        <v>1152</v>
      </c>
      <c r="M263" s="6" t="s">
        <v>397</v>
      </c>
      <c r="N263" s="6" t="s">
        <v>1429</v>
      </c>
      <c r="O263" s="7">
        <v>42</v>
      </c>
      <c r="P263" s="6">
        <v>46.392000000000003</v>
      </c>
      <c r="Q263" s="6">
        <f t="shared" si="11"/>
        <v>42.773200000000003</v>
      </c>
      <c r="R263" s="6" t="s">
        <v>22</v>
      </c>
      <c r="S263" s="6" t="s">
        <v>1430</v>
      </c>
      <c r="T263" s="6">
        <v>9</v>
      </c>
      <c r="U263" s="6">
        <v>8.4670000000000005</v>
      </c>
      <c r="V263" s="6">
        <f t="shared" si="12"/>
        <v>9.141116666666667</v>
      </c>
      <c r="W263" s="6" t="s">
        <v>41</v>
      </c>
      <c r="X263" s="6">
        <v>54</v>
      </c>
      <c r="Y263" s="6">
        <v>2</v>
      </c>
      <c r="Z263" s="101">
        <v>0.35416666666666669</v>
      </c>
      <c r="AA263" s="101">
        <v>0.5</v>
      </c>
      <c r="AB263" s="101">
        <v>0.5</v>
      </c>
      <c r="AC263" s="101">
        <f>(Tableau2[[#This Row],[heure_enq]]-Tableau2[[#This Row],[h_debut]])</f>
        <v>0.14583333333333331</v>
      </c>
      <c r="AD263" s="101">
        <f>Tableau2[[#This Row],[h_fin]]-Tableau2[[#This Row],[h_debut]]</f>
        <v>0.14583333333333331</v>
      </c>
      <c r="AE263" s="101">
        <v>0.46249999999999997</v>
      </c>
      <c r="AF263" s="101">
        <v>0.58333333333333337</v>
      </c>
      <c r="AG263" s="6" t="s">
        <v>22</v>
      </c>
      <c r="AH263" s="6" t="s">
        <v>242</v>
      </c>
      <c r="AI263" s="6">
        <v>0</v>
      </c>
      <c r="AJ263" s="6" t="s">
        <v>737</v>
      </c>
      <c r="AK263" s="6" t="s">
        <v>738</v>
      </c>
      <c r="AL263" s="6" t="s">
        <v>419</v>
      </c>
      <c r="AM263" s="6">
        <v>0</v>
      </c>
      <c r="AN263" s="6">
        <v>0</v>
      </c>
      <c r="AO263" s="6">
        <v>1</v>
      </c>
      <c r="AP263" s="6">
        <v>0</v>
      </c>
      <c r="AQ263" s="6" t="s">
        <v>22</v>
      </c>
      <c r="AR263" s="6" t="s">
        <v>22</v>
      </c>
      <c r="AS263" s="6" t="s">
        <v>22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1</v>
      </c>
      <c r="BD263" s="6">
        <v>1</v>
      </c>
      <c r="BE263" s="6">
        <v>1</v>
      </c>
      <c r="BF263" s="6">
        <v>1</v>
      </c>
      <c r="BG263" s="6">
        <v>1</v>
      </c>
      <c r="BH263" s="6">
        <v>1</v>
      </c>
      <c r="BI263" s="6">
        <v>1</v>
      </c>
      <c r="BJ263" s="6" t="s">
        <v>951</v>
      </c>
      <c r="BK263" s="6">
        <v>0</v>
      </c>
      <c r="BL263" s="6">
        <v>1</v>
      </c>
      <c r="BM263" s="6">
        <v>0</v>
      </c>
      <c r="BN263" s="6">
        <v>0</v>
      </c>
      <c r="BO263" s="6" t="s">
        <v>3613</v>
      </c>
      <c r="BP263" s="6">
        <v>0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 t="s">
        <v>22</v>
      </c>
      <c r="BX263" s="6">
        <v>0</v>
      </c>
      <c r="BY263" s="6">
        <v>0</v>
      </c>
      <c r="BZ263" s="6">
        <v>0</v>
      </c>
      <c r="CA263" s="6">
        <v>0</v>
      </c>
      <c r="CB263" s="6">
        <v>0</v>
      </c>
      <c r="CC263" s="6">
        <v>0</v>
      </c>
      <c r="CD263" s="6">
        <v>1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 t="s">
        <v>1431</v>
      </c>
      <c r="DB263" s="6" t="s">
        <v>218</v>
      </c>
      <c r="DC263" s="6" t="s">
        <v>22</v>
      </c>
      <c r="DD263" s="6" t="s">
        <v>22</v>
      </c>
      <c r="DE263" s="6" t="s">
        <v>22</v>
      </c>
      <c r="DF263" s="6" t="s">
        <v>22</v>
      </c>
      <c r="DG263" s="6" t="s">
        <v>22</v>
      </c>
      <c r="DH263" s="6" t="s">
        <v>22</v>
      </c>
      <c r="DI263" s="6" t="s">
        <v>22</v>
      </c>
      <c r="DJ263" s="6" t="s">
        <v>22</v>
      </c>
      <c r="DK263" s="6" t="s">
        <v>22</v>
      </c>
      <c r="DL263" s="6" t="s">
        <v>22</v>
      </c>
      <c r="DM263" s="6" t="s">
        <v>22</v>
      </c>
      <c r="DN263" s="6" t="s">
        <v>22</v>
      </c>
      <c r="DO263" s="6" t="s">
        <v>22</v>
      </c>
      <c r="DP263" s="6" t="s">
        <v>22</v>
      </c>
      <c r="DQ263" s="6" t="s">
        <v>22</v>
      </c>
      <c r="DR263" s="6" t="s">
        <v>22</v>
      </c>
      <c r="DS263" s="6" t="s">
        <v>22</v>
      </c>
      <c r="DT263" s="6" t="s">
        <v>22</v>
      </c>
      <c r="DU263" s="6" t="s">
        <v>22</v>
      </c>
      <c r="DV263" s="6" t="s">
        <v>22</v>
      </c>
      <c r="DW263" s="6" t="s">
        <v>22</v>
      </c>
      <c r="DX263" s="6" t="s">
        <v>22</v>
      </c>
      <c r="DY263" s="6" t="s">
        <v>22</v>
      </c>
      <c r="DZ263" s="6" t="s">
        <v>22</v>
      </c>
      <c r="EA263" s="6" t="s">
        <v>22</v>
      </c>
      <c r="EB263" s="6" t="s">
        <v>22</v>
      </c>
      <c r="EC263" s="6" t="s">
        <v>22</v>
      </c>
      <c r="ED263" s="6" t="s">
        <v>22</v>
      </c>
      <c r="EE263" s="6" t="s">
        <v>22</v>
      </c>
      <c r="EF263" s="6" t="s">
        <v>22</v>
      </c>
      <c r="EG263" s="6" t="s">
        <v>22</v>
      </c>
      <c r="EH263" s="6" t="s">
        <v>22</v>
      </c>
      <c r="EI263" s="6" t="s">
        <v>22</v>
      </c>
      <c r="EJ263" s="6" t="s">
        <v>22</v>
      </c>
      <c r="EK263" s="6" t="s">
        <v>22</v>
      </c>
      <c r="EL263" s="6" t="s">
        <v>22</v>
      </c>
      <c r="EM263" s="6" t="s">
        <v>22</v>
      </c>
      <c r="EN263" s="6" t="s">
        <v>22</v>
      </c>
      <c r="EO263" s="6" t="s">
        <v>22</v>
      </c>
      <c r="EP263" s="6" t="s">
        <v>22</v>
      </c>
      <c r="EQ263" s="6" t="s">
        <v>22</v>
      </c>
      <c r="ER263" s="6" t="s">
        <v>22</v>
      </c>
      <c r="ES263" s="6" t="s">
        <v>22</v>
      </c>
      <c r="ET263" s="6" t="s">
        <v>22</v>
      </c>
      <c r="EU263" s="6" t="s">
        <v>22</v>
      </c>
      <c r="EV263" s="6" t="s">
        <v>22</v>
      </c>
      <c r="EW263" s="6" t="s">
        <v>22</v>
      </c>
      <c r="EX263" s="6" t="s">
        <v>22</v>
      </c>
      <c r="EY263" s="6" t="s">
        <v>22</v>
      </c>
      <c r="EZ263" s="6" t="s">
        <v>22</v>
      </c>
      <c r="FA263" s="6" t="s">
        <v>22</v>
      </c>
      <c r="FB263" s="6" t="s">
        <v>22</v>
      </c>
      <c r="FC263" s="6" t="s">
        <v>22</v>
      </c>
      <c r="FD263" s="6" t="s">
        <v>22</v>
      </c>
      <c r="FE263" s="6" t="s">
        <v>22</v>
      </c>
      <c r="FF263" s="6" t="s">
        <v>22</v>
      </c>
      <c r="FG263" s="6" t="s">
        <v>22</v>
      </c>
      <c r="FH263" s="6" t="s">
        <v>22</v>
      </c>
      <c r="FI263" s="6" t="s">
        <v>22</v>
      </c>
      <c r="FJ263" s="6" t="s">
        <v>22</v>
      </c>
      <c r="FK263" s="6" t="s">
        <v>22</v>
      </c>
      <c r="FL263" s="6" t="s">
        <v>22</v>
      </c>
      <c r="FM263" s="6" t="s">
        <v>22</v>
      </c>
      <c r="FN263" s="6" t="s">
        <v>22</v>
      </c>
      <c r="FO263" s="6" t="s">
        <v>22</v>
      </c>
      <c r="FP263" s="6" t="s">
        <v>22</v>
      </c>
      <c r="FQ263" s="6" t="s">
        <v>22</v>
      </c>
      <c r="FR263" s="6" t="s">
        <v>22</v>
      </c>
      <c r="FS263" s="6" t="s">
        <v>22</v>
      </c>
      <c r="FT263" s="6" t="s">
        <v>22</v>
      </c>
      <c r="FU263" s="6" t="s">
        <v>22</v>
      </c>
      <c r="FV263" s="6" t="s">
        <v>22</v>
      </c>
      <c r="FW263" s="6" t="s">
        <v>22</v>
      </c>
      <c r="FX263" s="6" t="s">
        <v>22</v>
      </c>
      <c r="FY263" s="6" t="s">
        <v>22</v>
      </c>
      <c r="FZ263" s="6" t="s">
        <v>22</v>
      </c>
      <c r="GA263" s="6" t="s">
        <v>22</v>
      </c>
      <c r="GB263" s="6" t="s">
        <v>22</v>
      </c>
      <c r="GC263" s="6" t="s">
        <v>22</v>
      </c>
      <c r="GD263" s="6" t="s">
        <v>22</v>
      </c>
      <c r="GE263" s="6" t="s">
        <v>22</v>
      </c>
      <c r="GF263" s="6" t="s">
        <v>22</v>
      </c>
      <c r="GG263" s="6" t="s">
        <v>22</v>
      </c>
      <c r="GH263" s="6" t="s">
        <v>22</v>
      </c>
      <c r="GI263" s="6" t="s">
        <v>22</v>
      </c>
      <c r="GJ263" s="6" t="s">
        <v>22</v>
      </c>
      <c r="GK263" s="6" t="s">
        <v>22</v>
      </c>
      <c r="GL263" s="6" t="s">
        <v>22</v>
      </c>
      <c r="GM263" s="6" t="s">
        <v>22</v>
      </c>
      <c r="GN263" s="6" t="s">
        <v>22</v>
      </c>
      <c r="GO263" s="6" t="s">
        <v>22</v>
      </c>
      <c r="GP263" s="6" t="s">
        <v>22</v>
      </c>
      <c r="GQ263" s="6" t="s">
        <v>22</v>
      </c>
      <c r="GR263" s="6" t="s">
        <v>22</v>
      </c>
      <c r="GS263" s="6" t="s">
        <v>22</v>
      </c>
      <c r="GT263" s="6" t="s">
        <v>22</v>
      </c>
      <c r="GU263" s="6" t="s">
        <v>22</v>
      </c>
      <c r="GV263" s="6" t="s">
        <v>22</v>
      </c>
      <c r="GW263" s="6" t="s">
        <v>22</v>
      </c>
      <c r="GX263" s="103" t="s">
        <v>22</v>
      </c>
    </row>
    <row r="264" spans="1:206">
      <c r="A264" s="102" t="s">
        <v>207</v>
      </c>
      <c r="B264" s="6">
        <v>263</v>
      </c>
      <c r="C264" s="6" t="s">
        <v>1427</v>
      </c>
      <c r="D264" s="6" t="s">
        <v>1432</v>
      </c>
      <c r="E264" s="100">
        <v>44960</v>
      </c>
      <c r="F264" s="6" t="s">
        <v>3894</v>
      </c>
      <c r="G264" s="6">
        <v>1</v>
      </c>
      <c r="H264" s="6">
        <v>13</v>
      </c>
      <c r="I264" s="6">
        <v>0</v>
      </c>
      <c r="J264" s="6" t="s">
        <v>22</v>
      </c>
      <c r="K264" s="6" t="s">
        <v>294</v>
      </c>
      <c r="L264" s="181" t="s">
        <v>1152</v>
      </c>
      <c r="M264" s="6" t="s">
        <v>397</v>
      </c>
      <c r="N264" s="6" t="s">
        <v>1433</v>
      </c>
      <c r="O264" s="7">
        <v>42</v>
      </c>
      <c r="P264" s="6">
        <v>46.777000000000001</v>
      </c>
      <c r="Q264" s="6">
        <f t="shared" si="11"/>
        <v>42.779616666666669</v>
      </c>
      <c r="R264" s="6" t="s">
        <v>22</v>
      </c>
      <c r="S264" s="6" t="s">
        <v>1434</v>
      </c>
      <c r="T264" s="6">
        <v>9</v>
      </c>
      <c r="U264" s="6">
        <v>8.5540000000000003</v>
      </c>
      <c r="V264" s="6">
        <f t="shared" si="12"/>
        <v>9.1425666666666672</v>
      </c>
      <c r="W264" s="6" t="s">
        <v>41</v>
      </c>
      <c r="X264" s="6">
        <v>69.2</v>
      </c>
      <c r="Y264" s="6">
        <v>1</v>
      </c>
      <c r="Z264" s="101">
        <v>0.25</v>
      </c>
      <c r="AA264" s="101">
        <v>0.51388888888888895</v>
      </c>
      <c r="AB264" s="101">
        <v>0.5</v>
      </c>
      <c r="AC264" s="101">
        <f>(Tableau2[[#This Row],[heure_enq]]-Tableau2[[#This Row],[h_debut]])</f>
        <v>0.26388888888888895</v>
      </c>
      <c r="AD264" s="101">
        <f>Tableau2[[#This Row],[h_fin]]-Tableau2[[#This Row],[h_debut]]</f>
        <v>0.25</v>
      </c>
      <c r="AE264" s="101">
        <v>0.46249999999999997</v>
      </c>
      <c r="AF264" s="101">
        <v>0.58333333333333337</v>
      </c>
      <c r="AG264" s="6" t="s">
        <v>22</v>
      </c>
      <c r="AH264" s="6" t="s">
        <v>242</v>
      </c>
      <c r="AI264" s="6">
        <v>0</v>
      </c>
      <c r="AJ264" s="6" t="s">
        <v>730</v>
      </c>
      <c r="AK264" s="44" t="s">
        <v>731</v>
      </c>
      <c r="AL264" s="6" t="s">
        <v>419</v>
      </c>
      <c r="AM264" s="6">
        <v>1</v>
      </c>
      <c r="AN264" s="6">
        <v>0</v>
      </c>
      <c r="AO264" s="6">
        <v>1</v>
      </c>
      <c r="AP264" s="6">
        <v>0</v>
      </c>
      <c r="AQ264" s="6" t="s">
        <v>22</v>
      </c>
      <c r="AR264" s="6" t="s">
        <v>22</v>
      </c>
      <c r="AS264" s="6" t="s">
        <v>22</v>
      </c>
      <c r="AT264" s="6">
        <v>1</v>
      </c>
      <c r="AU264" s="6">
        <v>1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1</v>
      </c>
      <c r="BE264" s="6">
        <v>1</v>
      </c>
      <c r="BF264" s="6">
        <v>1</v>
      </c>
      <c r="BG264" s="6">
        <v>1</v>
      </c>
      <c r="BH264" s="6">
        <v>1</v>
      </c>
      <c r="BI264" s="6">
        <v>1</v>
      </c>
      <c r="BJ264" s="6" t="s">
        <v>884</v>
      </c>
      <c r="BK264" s="6">
        <v>0</v>
      </c>
      <c r="BL264" s="6">
        <v>0</v>
      </c>
      <c r="BM264" s="6">
        <v>1</v>
      </c>
      <c r="BN264" s="6">
        <v>0</v>
      </c>
      <c r="BO264" s="6" t="s">
        <v>2178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 t="s">
        <v>22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1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6" t="s">
        <v>1435</v>
      </c>
      <c r="DB264" s="6" t="s">
        <v>218</v>
      </c>
      <c r="DC264" s="6" t="s">
        <v>22</v>
      </c>
      <c r="DD264" s="6" t="s">
        <v>22</v>
      </c>
      <c r="DE264" s="6" t="s">
        <v>22</v>
      </c>
      <c r="DF264" s="6" t="s">
        <v>22</v>
      </c>
      <c r="DG264" s="6" t="s">
        <v>22</v>
      </c>
      <c r="DH264" s="6" t="s">
        <v>22</v>
      </c>
      <c r="DI264" s="6" t="s">
        <v>22</v>
      </c>
      <c r="DJ264" s="6" t="s">
        <v>22</v>
      </c>
      <c r="DK264" s="6" t="s">
        <v>22</v>
      </c>
      <c r="DL264" s="6" t="s">
        <v>22</v>
      </c>
      <c r="DM264" s="6" t="s">
        <v>22</v>
      </c>
      <c r="DN264" s="6" t="s">
        <v>22</v>
      </c>
      <c r="DO264" s="6" t="s">
        <v>22</v>
      </c>
      <c r="DP264" s="6" t="s">
        <v>22</v>
      </c>
      <c r="DQ264" s="6" t="s">
        <v>22</v>
      </c>
      <c r="DR264" s="6" t="s">
        <v>22</v>
      </c>
      <c r="DS264" s="6" t="s">
        <v>22</v>
      </c>
      <c r="DT264" s="6" t="s">
        <v>22</v>
      </c>
      <c r="DU264" s="6" t="s">
        <v>22</v>
      </c>
      <c r="DV264" s="6" t="s">
        <v>22</v>
      </c>
      <c r="DW264" s="6" t="s">
        <v>22</v>
      </c>
      <c r="DX264" s="6" t="s">
        <v>22</v>
      </c>
      <c r="DY264" s="6" t="s">
        <v>22</v>
      </c>
      <c r="DZ264" s="6" t="s">
        <v>22</v>
      </c>
      <c r="EA264" s="6" t="s">
        <v>22</v>
      </c>
      <c r="EB264" s="6" t="s">
        <v>22</v>
      </c>
      <c r="EC264" s="6" t="s">
        <v>22</v>
      </c>
      <c r="ED264" s="6" t="s">
        <v>22</v>
      </c>
      <c r="EE264" s="6" t="s">
        <v>22</v>
      </c>
      <c r="EF264" s="6" t="s">
        <v>22</v>
      </c>
      <c r="EG264" s="6" t="s">
        <v>22</v>
      </c>
      <c r="EH264" s="6" t="s">
        <v>22</v>
      </c>
      <c r="EI264" s="6" t="s">
        <v>22</v>
      </c>
      <c r="EJ264" s="6" t="s">
        <v>22</v>
      </c>
      <c r="EK264" s="6" t="s">
        <v>22</v>
      </c>
      <c r="EL264" s="6" t="s">
        <v>22</v>
      </c>
      <c r="EM264" s="6" t="s">
        <v>22</v>
      </c>
      <c r="EN264" s="6" t="s">
        <v>22</v>
      </c>
      <c r="EO264" s="6" t="s">
        <v>22</v>
      </c>
      <c r="EP264" s="6" t="s">
        <v>22</v>
      </c>
      <c r="EQ264" s="6" t="s">
        <v>22</v>
      </c>
      <c r="ER264" s="6" t="s">
        <v>22</v>
      </c>
      <c r="ES264" s="6" t="s">
        <v>22</v>
      </c>
      <c r="ET264" s="6" t="s">
        <v>22</v>
      </c>
      <c r="EU264" s="6" t="s">
        <v>22</v>
      </c>
      <c r="EV264" s="6" t="s">
        <v>22</v>
      </c>
      <c r="EW264" s="6" t="s">
        <v>22</v>
      </c>
      <c r="EX264" s="6" t="s">
        <v>22</v>
      </c>
      <c r="EY264" s="6" t="s">
        <v>22</v>
      </c>
      <c r="EZ264" s="6" t="s">
        <v>22</v>
      </c>
      <c r="FA264" s="6" t="s">
        <v>22</v>
      </c>
      <c r="FB264" s="6" t="s">
        <v>22</v>
      </c>
      <c r="FC264" s="6" t="s">
        <v>22</v>
      </c>
      <c r="FD264" s="6" t="s">
        <v>22</v>
      </c>
      <c r="FE264" s="6" t="s">
        <v>22</v>
      </c>
      <c r="FF264" s="6" t="s">
        <v>22</v>
      </c>
      <c r="FG264" s="6" t="s">
        <v>22</v>
      </c>
      <c r="FH264" s="6" t="s">
        <v>22</v>
      </c>
      <c r="FI264" s="6" t="s">
        <v>22</v>
      </c>
      <c r="FJ264" s="6" t="s">
        <v>22</v>
      </c>
      <c r="FK264" s="6" t="s">
        <v>22</v>
      </c>
      <c r="FL264" s="6" t="s">
        <v>22</v>
      </c>
      <c r="FM264" s="6" t="s">
        <v>22</v>
      </c>
      <c r="FN264" s="6" t="s">
        <v>22</v>
      </c>
      <c r="FO264" s="6" t="s">
        <v>22</v>
      </c>
      <c r="FP264" s="6" t="s">
        <v>22</v>
      </c>
      <c r="FQ264" s="6" t="s">
        <v>22</v>
      </c>
      <c r="FR264" s="6" t="s">
        <v>22</v>
      </c>
      <c r="FS264" s="6" t="s">
        <v>22</v>
      </c>
      <c r="FT264" s="6" t="s">
        <v>22</v>
      </c>
      <c r="FU264" s="6" t="s">
        <v>22</v>
      </c>
      <c r="FV264" s="6" t="s">
        <v>22</v>
      </c>
      <c r="FW264" s="6" t="s">
        <v>22</v>
      </c>
      <c r="FX264" s="6" t="s">
        <v>22</v>
      </c>
      <c r="FY264" s="6" t="s">
        <v>22</v>
      </c>
      <c r="FZ264" s="6" t="s">
        <v>22</v>
      </c>
      <c r="GA264" s="6" t="s">
        <v>22</v>
      </c>
      <c r="GB264" s="6" t="s">
        <v>22</v>
      </c>
      <c r="GC264" s="6" t="s">
        <v>22</v>
      </c>
      <c r="GD264" s="6" t="s">
        <v>22</v>
      </c>
      <c r="GE264" s="6" t="s">
        <v>22</v>
      </c>
      <c r="GF264" s="6" t="s">
        <v>22</v>
      </c>
      <c r="GG264" s="6" t="s">
        <v>22</v>
      </c>
      <c r="GH264" s="6" t="s">
        <v>22</v>
      </c>
      <c r="GI264" s="6" t="s">
        <v>22</v>
      </c>
      <c r="GJ264" s="6" t="s">
        <v>22</v>
      </c>
      <c r="GK264" s="6" t="s">
        <v>22</v>
      </c>
      <c r="GL264" s="6" t="s">
        <v>22</v>
      </c>
      <c r="GM264" s="6" t="s">
        <v>22</v>
      </c>
      <c r="GN264" s="6" t="s">
        <v>22</v>
      </c>
      <c r="GO264" s="6" t="s">
        <v>22</v>
      </c>
      <c r="GP264" s="6" t="s">
        <v>22</v>
      </c>
      <c r="GQ264" s="6" t="s">
        <v>22</v>
      </c>
      <c r="GR264" s="6" t="s">
        <v>22</v>
      </c>
      <c r="GS264" s="6" t="s">
        <v>22</v>
      </c>
      <c r="GT264" s="6" t="s">
        <v>22</v>
      </c>
      <c r="GU264" s="6" t="s">
        <v>22</v>
      </c>
      <c r="GV264" s="6" t="s">
        <v>22</v>
      </c>
      <c r="GW264" s="6" t="s">
        <v>22</v>
      </c>
      <c r="GX264" s="103" t="s">
        <v>22</v>
      </c>
    </row>
    <row r="265" spans="1:206">
      <c r="A265" s="102" t="s">
        <v>207</v>
      </c>
      <c r="B265" s="6">
        <v>264</v>
      </c>
      <c r="C265" s="6" t="s">
        <v>1427</v>
      </c>
      <c r="D265" s="6" t="s">
        <v>1436</v>
      </c>
      <c r="E265" s="100">
        <v>44960</v>
      </c>
      <c r="F265" s="6" t="s">
        <v>3894</v>
      </c>
      <c r="G265" s="6">
        <v>1</v>
      </c>
      <c r="H265" s="6">
        <v>13</v>
      </c>
      <c r="I265" s="6">
        <v>0</v>
      </c>
      <c r="J265" s="6" t="s">
        <v>22</v>
      </c>
      <c r="K265" s="6" t="s">
        <v>294</v>
      </c>
      <c r="L265" s="181" t="s">
        <v>1152</v>
      </c>
      <c r="M265" s="6" t="s">
        <v>397</v>
      </c>
      <c r="N265" s="6" t="s">
        <v>1437</v>
      </c>
      <c r="O265" s="7">
        <v>42</v>
      </c>
      <c r="P265" s="6">
        <v>46.823</v>
      </c>
      <c r="Q265" s="6">
        <f t="shared" si="11"/>
        <v>42.780383333333333</v>
      </c>
      <c r="R265" s="6" t="s">
        <v>22</v>
      </c>
      <c r="S265" s="6" t="s">
        <v>1438</v>
      </c>
      <c r="T265" s="6">
        <v>9</v>
      </c>
      <c r="U265" s="6">
        <v>11.221</v>
      </c>
      <c r="V265" s="6">
        <f t="shared" si="12"/>
        <v>9.1870166666666666</v>
      </c>
      <c r="W265" s="6" t="s">
        <v>41</v>
      </c>
      <c r="Y265" s="6">
        <v>1</v>
      </c>
      <c r="Z265" s="101">
        <v>0.29166666666666669</v>
      </c>
      <c r="AA265" s="101">
        <v>0.52777777777777779</v>
      </c>
      <c r="AB265" s="101">
        <v>0.625</v>
      </c>
      <c r="AC265" s="101">
        <f>(Tableau2[[#This Row],[heure_enq]]-Tableau2[[#This Row],[h_debut]])</f>
        <v>0.2361111111111111</v>
      </c>
      <c r="AD265" s="101">
        <f>Tableau2[[#This Row],[h_fin]]-Tableau2[[#This Row],[h_debut]]</f>
        <v>0.33333333333333331</v>
      </c>
      <c r="AE265" s="101">
        <v>0.46249999999999997</v>
      </c>
      <c r="AF265" s="101">
        <v>0.58333333333333337</v>
      </c>
      <c r="AG265" s="6" t="s">
        <v>22</v>
      </c>
      <c r="AH265" s="6" t="s">
        <v>242</v>
      </c>
      <c r="AI265" s="6">
        <v>0</v>
      </c>
      <c r="AJ265" s="6" t="s">
        <v>712</v>
      </c>
      <c r="AK265" s="6" t="s">
        <v>713</v>
      </c>
      <c r="AL265" s="6" t="s">
        <v>419</v>
      </c>
      <c r="AM265" s="6">
        <v>0</v>
      </c>
      <c r="AN265" s="6">
        <v>0</v>
      </c>
      <c r="AO265" s="6">
        <v>1</v>
      </c>
      <c r="AP265" s="6">
        <v>0</v>
      </c>
      <c r="AQ265" s="6" t="s">
        <v>22</v>
      </c>
      <c r="AR265" s="6" t="s">
        <v>22</v>
      </c>
      <c r="AS265" s="6" t="s">
        <v>22</v>
      </c>
      <c r="AT265" s="6" t="s">
        <v>22</v>
      </c>
      <c r="AU265" s="6" t="s">
        <v>22</v>
      </c>
      <c r="AV265" s="6" t="s">
        <v>22</v>
      </c>
      <c r="AW265" s="6" t="s">
        <v>22</v>
      </c>
      <c r="AX265" s="6" t="s">
        <v>22</v>
      </c>
      <c r="AY265" s="6" t="s">
        <v>22</v>
      </c>
      <c r="AZ265" s="6" t="s">
        <v>22</v>
      </c>
      <c r="BA265" s="6" t="s">
        <v>22</v>
      </c>
      <c r="BB265" s="6" t="s">
        <v>22</v>
      </c>
      <c r="BC265" s="6" t="s">
        <v>22</v>
      </c>
      <c r="BD265" s="6" t="s">
        <v>22</v>
      </c>
      <c r="BE265" s="6" t="s">
        <v>22</v>
      </c>
      <c r="BF265" s="6" t="s">
        <v>22</v>
      </c>
      <c r="BG265" s="6" t="s">
        <v>22</v>
      </c>
      <c r="BH265" s="6" t="s">
        <v>22</v>
      </c>
      <c r="BI265" s="6" t="s">
        <v>22</v>
      </c>
      <c r="BJ265" s="6" t="s">
        <v>22</v>
      </c>
      <c r="BK265" s="6">
        <v>0</v>
      </c>
      <c r="BL265" s="6">
        <v>0</v>
      </c>
      <c r="BM265" s="6">
        <v>1</v>
      </c>
      <c r="BN265" s="6">
        <v>0</v>
      </c>
      <c r="BO265" s="6" t="s">
        <v>3604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 t="s">
        <v>22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1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 t="s">
        <v>1439</v>
      </c>
      <c r="DB265" s="6" t="s">
        <v>218</v>
      </c>
      <c r="DC265" s="6" t="s">
        <v>22</v>
      </c>
      <c r="DD265" s="6" t="s">
        <v>22</v>
      </c>
      <c r="DE265" s="6" t="s">
        <v>22</v>
      </c>
      <c r="DF265" s="6" t="s">
        <v>22</v>
      </c>
      <c r="DG265" s="6" t="s">
        <v>22</v>
      </c>
      <c r="DH265" s="6" t="s">
        <v>22</v>
      </c>
      <c r="DI265" s="6" t="s">
        <v>22</v>
      </c>
      <c r="DJ265" s="6" t="s">
        <v>22</v>
      </c>
      <c r="DK265" s="6" t="s">
        <v>22</v>
      </c>
      <c r="DL265" s="6" t="s">
        <v>22</v>
      </c>
      <c r="DM265" s="6" t="s">
        <v>22</v>
      </c>
      <c r="DN265" s="6" t="s">
        <v>22</v>
      </c>
      <c r="DO265" s="6" t="s">
        <v>22</v>
      </c>
      <c r="DP265" s="6" t="s">
        <v>22</v>
      </c>
      <c r="DQ265" s="6" t="s">
        <v>22</v>
      </c>
      <c r="DR265" s="6" t="s">
        <v>22</v>
      </c>
      <c r="DS265" s="6" t="s">
        <v>22</v>
      </c>
      <c r="DT265" s="6" t="s">
        <v>22</v>
      </c>
      <c r="DU265" s="6" t="s">
        <v>22</v>
      </c>
      <c r="DV265" s="6" t="s">
        <v>22</v>
      </c>
      <c r="DW265" s="6" t="s">
        <v>22</v>
      </c>
      <c r="DX265" s="6" t="s">
        <v>22</v>
      </c>
      <c r="DY265" s="6" t="s">
        <v>22</v>
      </c>
      <c r="DZ265" s="6" t="s">
        <v>22</v>
      </c>
      <c r="EA265" s="6" t="s">
        <v>22</v>
      </c>
      <c r="EB265" s="6" t="s">
        <v>22</v>
      </c>
      <c r="EC265" s="6" t="s">
        <v>22</v>
      </c>
      <c r="ED265" s="6" t="s">
        <v>22</v>
      </c>
      <c r="EE265" s="6" t="s">
        <v>22</v>
      </c>
      <c r="EF265" s="6" t="s">
        <v>22</v>
      </c>
      <c r="EG265" s="6" t="s">
        <v>22</v>
      </c>
      <c r="EH265" s="6" t="s">
        <v>22</v>
      </c>
      <c r="EI265" s="6" t="s">
        <v>22</v>
      </c>
      <c r="EJ265" s="6" t="s">
        <v>22</v>
      </c>
      <c r="EK265" s="6" t="s">
        <v>22</v>
      </c>
      <c r="EL265" s="6" t="s">
        <v>22</v>
      </c>
      <c r="EM265" s="6" t="s">
        <v>22</v>
      </c>
      <c r="EN265" s="6" t="s">
        <v>22</v>
      </c>
      <c r="EO265" s="6" t="s">
        <v>22</v>
      </c>
      <c r="EP265" s="6" t="s">
        <v>22</v>
      </c>
      <c r="EQ265" s="6" t="s">
        <v>22</v>
      </c>
      <c r="ER265" s="6" t="s">
        <v>22</v>
      </c>
      <c r="ES265" s="6" t="s">
        <v>22</v>
      </c>
      <c r="ET265" s="6" t="s">
        <v>22</v>
      </c>
      <c r="EU265" s="6" t="s">
        <v>22</v>
      </c>
      <c r="EV265" s="6" t="s">
        <v>22</v>
      </c>
      <c r="EW265" s="6" t="s">
        <v>22</v>
      </c>
      <c r="EX265" s="6" t="s">
        <v>22</v>
      </c>
      <c r="EY265" s="6" t="s">
        <v>22</v>
      </c>
      <c r="EZ265" s="6" t="s">
        <v>22</v>
      </c>
      <c r="FA265" s="6" t="s">
        <v>22</v>
      </c>
      <c r="FB265" s="6" t="s">
        <v>22</v>
      </c>
      <c r="FC265" s="6" t="s">
        <v>22</v>
      </c>
      <c r="FD265" s="6" t="s">
        <v>22</v>
      </c>
      <c r="FE265" s="6" t="s">
        <v>22</v>
      </c>
      <c r="FF265" s="6" t="s">
        <v>22</v>
      </c>
      <c r="FG265" s="6" t="s">
        <v>22</v>
      </c>
      <c r="FH265" s="6" t="s">
        <v>22</v>
      </c>
      <c r="FI265" s="6" t="s">
        <v>22</v>
      </c>
      <c r="FJ265" s="6" t="s">
        <v>22</v>
      </c>
      <c r="FK265" s="6" t="s">
        <v>22</v>
      </c>
      <c r="FL265" s="6" t="s">
        <v>22</v>
      </c>
      <c r="FM265" s="6" t="s">
        <v>22</v>
      </c>
      <c r="FN265" s="6" t="s">
        <v>22</v>
      </c>
      <c r="FO265" s="6" t="s">
        <v>22</v>
      </c>
      <c r="FP265" s="6" t="s">
        <v>22</v>
      </c>
      <c r="FQ265" s="6" t="s">
        <v>22</v>
      </c>
      <c r="FR265" s="6" t="s">
        <v>22</v>
      </c>
      <c r="FS265" s="6" t="s">
        <v>22</v>
      </c>
      <c r="FT265" s="6" t="s">
        <v>22</v>
      </c>
      <c r="FU265" s="6" t="s">
        <v>22</v>
      </c>
      <c r="FV265" s="6" t="s">
        <v>22</v>
      </c>
      <c r="FW265" s="6" t="s">
        <v>22</v>
      </c>
      <c r="FX265" s="6" t="s">
        <v>22</v>
      </c>
      <c r="FY265" s="6" t="s">
        <v>22</v>
      </c>
      <c r="FZ265" s="6" t="s">
        <v>22</v>
      </c>
      <c r="GA265" s="6" t="s">
        <v>22</v>
      </c>
      <c r="GB265" s="6" t="s">
        <v>22</v>
      </c>
      <c r="GC265" s="6" t="s">
        <v>22</v>
      </c>
      <c r="GD265" s="6" t="s">
        <v>22</v>
      </c>
      <c r="GE265" s="6" t="s">
        <v>22</v>
      </c>
      <c r="GF265" s="6" t="s">
        <v>22</v>
      </c>
      <c r="GG265" s="6" t="s">
        <v>22</v>
      </c>
      <c r="GH265" s="6" t="s">
        <v>22</v>
      </c>
      <c r="GI265" s="6" t="s">
        <v>22</v>
      </c>
      <c r="GJ265" s="6" t="s">
        <v>22</v>
      </c>
      <c r="GK265" s="6" t="s">
        <v>22</v>
      </c>
      <c r="GL265" s="6" t="s">
        <v>22</v>
      </c>
      <c r="GM265" s="6" t="s">
        <v>22</v>
      </c>
      <c r="GN265" s="6" t="s">
        <v>22</v>
      </c>
      <c r="GO265" s="6" t="s">
        <v>22</v>
      </c>
      <c r="GP265" s="6" t="s">
        <v>22</v>
      </c>
      <c r="GQ265" s="6" t="s">
        <v>22</v>
      </c>
      <c r="GR265" s="6" t="s">
        <v>22</v>
      </c>
      <c r="GS265" s="6" t="s">
        <v>22</v>
      </c>
      <c r="GT265" s="6" t="s">
        <v>22</v>
      </c>
      <c r="GU265" s="6" t="s">
        <v>22</v>
      </c>
      <c r="GV265" s="6" t="s">
        <v>22</v>
      </c>
      <c r="GW265" s="6" t="s">
        <v>22</v>
      </c>
      <c r="GX265" s="103" t="s">
        <v>22</v>
      </c>
    </row>
    <row r="266" spans="1:206">
      <c r="A266" s="102" t="s">
        <v>207</v>
      </c>
      <c r="B266" s="6">
        <v>265</v>
      </c>
      <c r="C266" s="6" t="s">
        <v>1440</v>
      </c>
      <c r="D266" s="6" t="s">
        <v>1441</v>
      </c>
      <c r="E266" s="100">
        <v>44967</v>
      </c>
      <c r="F266" s="6" t="s">
        <v>3894</v>
      </c>
      <c r="G266" s="6">
        <v>1</v>
      </c>
      <c r="H266" s="6">
        <v>11</v>
      </c>
      <c r="I266" s="6">
        <v>1</v>
      </c>
      <c r="J266" s="6" t="s">
        <v>1071</v>
      </c>
      <c r="K266" s="6" t="s">
        <v>1000</v>
      </c>
      <c r="L266" s="181" t="s">
        <v>396</v>
      </c>
      <c r="M266" s="6" t="s">
        <v>411</v>
      </c>
      <c r="N266" s="6" t="s">
        <v>1442</v>
      </c>
      <c r="O266" s="7">
        <v>42</v>
      </c>
      <c r="P266" s="6">
        <v>52.497999999999998</v>
      </c>
      <c r="Q266" s="6">
        <f t="shared" si="11"/>
        <v>42.874966666666666</v>
      </c>
      <c r="R266" s="6" t="s">
        <v>22</v>
      </c>
      <c r="S266" s="6" t="s">
        <v>1443</v>
      </c>
      <c r="T266" s="6">
        <v>9</v>
      </c>
      <c r="U266" s="6">
        <v>18.471</v>
      </c>
      <c r="V266" s="6">
        <f t="shared" si="12"/>
        <v>9.3078500000000002</v>
      </c>
      <c r="W266" s="6" t="s">
        <v>41</v>
      </c>
      <c r="X266" s="6">
        <v>61.8</v>
      </c>
      <c r="Y266" s="6">
        <v>2</v>
      </c>
      <c r="Z266" s="101">
        <v>0.29166666666666669</v>
      </c>
      <c r="AA266" s="101">
        <v>0.45833333333333331</v>
      </c>
      <c r="AB266" s="101">
        <v>0.54166666666666663</v>
      </c>
      <c r="AC266" s="101">
        <f>(Tableau2[[#This Row],[heure_enq]]-Tableau2[[#This Row],[h_debut]])</f>
        <v>0.16666666666666663</v>
      </c>
      <c r="AD266" s="101">
        <f>Tableau2[[#This Row],[h_fin]]-Tableau2[[#This Row],[h_debut]]</f>
        <v>0.24999999999999994</v>
      </c>
      <c r="AE266" s="101">
        <v>0.375</v>
      </c>
      <c r="AF266" s="101">
        <v>0.5</v>
      </c>
      <c r="AG266" s="6" t="s">
        <v>22</v>
      </c>
      <c r="AH266" s="6" t="s">
        <v>242</v>
      </c>
      <c r="AI266" s="6">
        <v>0</v>
      </c>
      <c r="AJ266" s="6" t="s">
        <v>699</v>
      </c>
      <c r="AK266" s="6" t="s">
        <v>700</v>
      </c>
      <c r="AL266" s="6" t="s">
        <v>419</v>
      </c>
      <c r="AM266" s="6">
        <v>0</v>
      </c>
      <c r="AN266" s="6">
        <v>0</v>
      </c>
      <c r="AO266" s="6">
        <v>1</v>
      </c>
      <c r="AP266" s="6">
        <v>0</v>
      </c>
      <c r="AQ266" s="6" t="s">
        <v>22</v>
      </c>
      <c r="AR266" s="6" t="s">
        <v>22</v>
      </c>
      <c r="AS266" s="6" t="s">
        <v>22</v>
      </c>
      <c r="AT266" s="6">
        <v>1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1</v>
      </c>
      <c r="BE266" s="6">
        <v>1</v>
      </c>
      <c r="BF266" s="6">
        <v>1</v>
      </c>
      <c r="BG266" s="6">
        <v>1</v>
      </c>
      <c r="BH266" s="6">
        <v>1</v>
      </c>
      <c r="BI266" s="6">
        <v>1</v>
      </c>
      <c r="BJ266" s="6" t="s">
        <v>370</v>
      </c>
      <c r="BK266" s="6">
        <v>0</v>
      </c>
      <c r="BL266" s="6">
        <v>1</v>
      </c>
      <c r="BM266" s="6">
        <v>1</v>
      </c>
      <c r="BN266" s="6">
        <v>0</v>
      </c>
      <c r="BO266" s="6" t="s">
        <v>3623</v>
      </c>
      <c r="BP266" s="6">
        <v>0</v>
      </c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 t="s">
        <v>22</v>
      </c>
      <c r="BX266" s="6">
        <v>0</v>
      </c>
      <c r="BY266" s="6">
        <v>0</v>
      </c>
      <c r="BZ266" s="6">
        <v>0</v>
      </c>
      <c r="CA266" s="6">
        <v>1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  <c r="CY266" s="6">
        <v>0</v>
      </c>
      <c r="CZ266" s="6">
        <v>0</v>
      </c>
      <c r="DA266" s="6" t="s">
        <v>745</v>
      </c>
      <c r="DB266" s="6" t="s">
        <v>218</v>
      </c>
      <c r="DC266" s="6" t="s">
        <v>22</v>
      </c>
      <c r="DD266" s="6" t="s">
        <v>22</v>
      </c>
      <c r="DE266" s="6" t="s">
        <v>22</v>
      </c>
      <c r="DF266" s="6" t="s">
        <v>22</v>
      </c>
      <c r="DG266" s="6" t="s">
        <v>22</v>
      </c>
      <c r="DH266" s="6" t="s">
        <v>22</v>
      </c>
      <c r="DI266" s="6" t="s">
        <v>22</v>
      </c>
      <c r="DJ266" s="6" t="s">
        <v>22</v>
      </c>
      <c r="DK266" s="6" t="s">
        <v>22</v>
      </c>
      <c r="DL266" s="6" t="s">
        <v>22</v>
      </c>
      <c r="DM266" s="6" t="s">
        <v>22</v>
      </c>
      <c r="DN266" s="6" t="s">
        <v>22</v>
      </c>
      <c r="DO266" s="6" t="s">
        <v>22</v>
      </c>
      <c r="DP266" s="6" t="s">
        <v>22</v>
      </c>
      <c r="DQ266" s="6" t="s">
        <v>22</v>
      </c>
      <c r="DR266" s="6" t="s">
        <v>22</v>
      </c>
      <c r="DS266" s="6" t="s">
        <v>22</v>
      </c>
      <c r="DT266" s="6" t="s">
        <v>22</v>
      </c>
      <c r="DU266" s="6" t="s">
        <v>22</v>
      </c>
      <c r="DV266" s="6" t="s">
        <v>22</v>
      </c>
      <c r="DW266" s="6" t="s">
        <v>22</v>
      </c>
      <c r="DX266" s="6" t="s">
        <v>22</v>
      </c>
      <c r="DY266" s="6" t="s">
        <v>22</v>
      </c>
      <c r="DZ266" s="6" t="s">
        <v>22</v>
      </c>
      <c r="EA266" s="6" t="s">
        <v>22</v>
      </c>
      <c r="EB266" s="6" t="s">
        <v>22</v>
      </c>
      <c r="EC266" s="6" t="s">
        <v>22</v>
      </c>
      <c r="ED266" s="6" t="s">
        <v>22</v>
      </c>
      <c r="EE266" s="6" t="s">
        <v>22</v>
      </c>
      <c r="EF266" s="6" t="s">
        <v>22</v>
      </c>
      <c r="EG266" s="6" t="s">
        <v>22</v>
      </c>
      <c r="EH266" s="6" t="s">
        <v>22</v>
      </c>
      <c r="EI266" s="6" t="s">
        <v>22</v>
      </c>
      <c r="EJ266" s="6" t="s">
        <v>22</v>
      </c>
      <c r="EK266" s="6" t="s">
        <v>22</v>
      </c>
      <c r="EL266" s="6" t="s">
        <v>22</v>
      </c>
      <c r="EM266" s="6" t="s">
        <v>22</v>
      </c>
      <c r="EN266" s="6" t="s">
        <v>22</v>
      </c>
      <c r="EO266" s="6" t="s">
        <v>22</v>
      </c>
      <c r="EP266" s="6" t="s">
        <v>22</v>
      </c>
      <c r="EQ266" s="6" t="s">
        <v>22</v>
      </c>
      <c r="ER266" s="6" t="s">
        <v>22</v>
      </c>
      <c r="ES266" s="6" t="s">
        <v>22</v>
      </c>
      <c r="ET266" s="6" t="s">
        <v>22</v>
      </c>
      <c r="EU266" s="6" t="s">
        <v>22</v>
      </c>
      <c r="EV266" s="6" t="s">
        <v>22</v>
      </c>
      <c r="EW266" s="6" t="s">
        <v>22</v>
      </c>
      <c r="EX266" s="6" t="s">
        <v>22</v>
      </c>
      <c r="EY266" s="6" t="s">
        <v>22</v>
      </c>
      <c r="EZ266" s="6" t="s">
        <v>22</v>
      </c>
      <c r="FA266" s="6" t="s">
        <v>22</v>
      </c>
      <c r="FB266" s="6" t="s">
        <v>22</v>
      </c>
      <c r="FC266" s="6" t="s">
        <v>22</v>
      </c>
      <c r="FD266" s="6" t="s">
        <v>22</v>
      </c>
      <c r="FE266" s="6" t="s">
        <v>22</v>
      </c>
      <c r="FF266" s="6" t="s">
        <v>22</v>
      </c>
      <c r="FG266" s="6" t="s">
        <v>22</v>
      </c>
      <c r="FH266" s="6" t="s">
        <v>22</v>
      </c>
      <c r="FI266" s="6" t="s">
        <v>22</v>
      </c>
      <c r="FJ266" s="6" t="s">
        <v>22</v>
      </c>
      <c r="FK266" s="6" t="s">
        <v>22</v>
      </c>
      <c r="FL266" s="6" t="s">
        <v>22</v>
      </c>
      <c r="FM266" s="6" t="s">
        <v>22</v>
      </c>
      <c r="FN266" s="6" t="s">
        <v>22</v>
      </c>
      <c r="FO266" s="6" t="s">
        <v>22</v>
      </c>
      <c r="FP266" s="6" t="s">
        <v>22</v>
      </c>
      <c r="FQ266" s="6" t="s">
        <v>22</v>
      </c>
      <c r="FR266" s="6" t="s">
        <v>22</v>
      </c>
      <c r="FS266" s="6" t="s">
        <v>22</v>
      </c>
      <c r="FT266" s="6" t="s">
        <v>22</v>
      </c>
      <c r="FU266" s="6" t="s">
        <v>22</v>
      </c>
      <c r="FV266" s="6" t="s">
        <v>22</v>
      </c>
      <c r="FW266" s="6" t="s">
        <v>22</v>
      </c>
      <c r="FX266" s="6" t="s">
        <v>22</v>
      </c>
      <c r="FY266" s="6" t="s">
        <v>22</v>
      </c>
      <c r="FZ266" s="6" t="s">
        <v>22</v>
      </c>
      <c r="GA266" s="6" t="s">
        <v>22</v>
      </c>
      <c r="GB266" s="6" t="s">
        <v>22</v>
      </c>
      <c r="GC266" s="6" t="s">
        <v>22</v>
      </c>
      <c r="GD266" s="6" t="s">
        <v>22</v>
      </c>
      <c r="GE266" s="6" t="s">
        <v>22</v>
      </c>
      <c r="GF266" s="6" t="s">
        <v>22</v>
      </c>
      <c r="GG266" s="6" t="s">
        <v>22</v>
      </c>
      <c r="GH266" s="6" t="s">
        <v>22</v>
      </c>
      <c r="GI266" s="6" t="s">
        <v>22</v>
      </c>
      <c r="GJ266" s="6" t="s">
        <v>22</v>
      </c>
      <c r="GK266" s="6" t="s">
        <v>22</v>
      </c>
      <c r="GL266" s="6" t="s">
        <v>22</v>
      </c>
      <c r="GM266" s="6" t="s">
        <v>22</v>
      </c>
      <c r="GN266" s="6" t="s">
        <v>22</v>
      </c>
      <c r="GO266" s="6" t="s">
        <v>22</v>
      </c>
      <c r="GP266" s="6" t="s">
        <v>22</v>
      </c>
      <c r="GQ266" s="6" t="s">
        <v>22</v>
      </c>
      <c r="GR266" s="6" t="s">
        <v>22</v>
      </c>
      <c r="GS266" s="6" t="s">
        <v>22</v>
      </c>
      <c r="GT266" s="6" t="s">
        <v>22</v>
      </c>
      <c r="GU266" s="6" t="s">
        <v>22</v>
      </c>
      <c r="GV266" s="6" t="s">
        <v>22</v>
      </c>
      <c r="GW266" s="6" t="s">
        <v>22</v>
      </c>
      <c r="GX266" s="103" t="s">
        <v>22</v>
      </c>
    </row>
    <row r="267" spans="1:206">
      <c r="A267" s="102" t="s">
        <v>207</v>
      </c>
      <c r="B267" s="6">
        <v>266</v>
      </c>
      <c r="C267" s="6" t="s">
        <v>1444</v>
      </c>
      <c r="D267" s="6" t="s">
        <v>1445</v>
      </c>
      <c r="E267" s="100">
        <v>44973</v>
      </c>
      <c r="F267" s="6" t="s">
        <v>3894</v>
      </c>
      <c r="G267" s="8">
        <v>0</v>
      </c>
      <c r="H267" s="8">
        <v>12</v>
      </c>
      <c r="I267" s="8">
        <v>0</v>
      </c>
      <c r="J267" s="6" t="s">
        <v>22</v>
      </c>
      <c r="K267" s="6" t="s">
        <v>22</v>
      </c>
      <c r="L267" s="182" t="s">
        <v>1062</v>
      </c>
      <c r="M267" s="8" t="s">
        <v>1041</v>
      </c>
      <c r="N267" s="8" t="s">
        <v>1446</v>
      </c>
      <c r="O267" s="7">
        <v>42</v>
      </c>
      <c r="P267" s="8">
        <v>44.009</v>
      </c>
      <c r="Q267" s="6">
        <f t="shared" si="11"/>
        <v>42.733483333333332</v>
      </c>
      <c r="R267" s="6" t="s">
        <v>22</v>
      </c>
      <c r="S267" s="8" t="s">
        <v>1447</v>
      </c>
      <c r="T267" s="6">
        <v>9</v>
      </c>
      <c r="U267" s="8">
        <v>27.943000000000001</v>
      </c>
      <c r="V267" s="6">
        <f t="shared" si="12"/>
        <v>9.4657166666666672</v>
      </c>
      <c r="W267" s="6" t="s">
        <v>41</v>
      </c>
      <c r="X267" s="6">
        <v>21</v>
      </c>
      <c r="Y267" s="6">
        <v>2</v>
      </c>
      <c r="Z267" s="101">
        <v>0.39583333333333331</v>
      </c>
      <c r="AA267" s="101">
        <v>0.43611111111111112</v>
      </c>
      <c r="AB267" s="101">
        <v>0.47916666666666669</v>
      </c>
      <c r="AC267" s="101">
        <f>(Tableau2[[#This Row],[heure_enq]]-Tableau2[[#This Row],[h_debut]])</f>
        <v>4.0277777777777801E-2</v>
      </c>
      <c r="AD267" s="101">
        <f>Tableau2[[#This Row],[h_fin]]-Tableau2[[#This Row],[h_debut]]</f>
        <v>8.333333333333337E-2</v>
      </c>
      <c r="AE267" s="104">
        <v>0.39583333333333331</v>
      </c>
      <c r="AF267" s="104">
        <v>0.47916666666666669</v>
      </c>
      <c r="AG267" s="6" t="s">
        <v>22</v>
      </c>
      <c r="AH267" s="6" t="s">
        <v>242</v>
      </c>
      <c r="AI267" s="6">
        <v>0</v>
      </c>
      <c r="AJ267" s="6" t="s">
        <v>402</v>
      </c>
      <c r="AK267" s="6" t="s">
        <v>403</v>
      </c>
      <c r="AL267" s="6" t="s">
        <v>419</v>
      </c>
      <c r="AM267" s="6">
        <v>0</v>
      </c>
      <c r="AN267" s="6">
        <v>0</v>
      </c>
      <c r="AO267" s="6">
        <v>1</v>
      </c>
      <c r="AP267" s="6">
        <v>0</v>
      </c>
      <c r="AQ267" s="6" t="s">
        <v>22</v>
      </c>
      <c r="AR267" s="6" t="s">
        <v>22</v>
      </c>
      <c r="AS267" s="6" t="s">
        <v>22</v>
      </c>
      <c r="AT267" s="6">
        <v>0</v>
      </c>
      <c r="AU267" s="6">
        <v>0</v>
      </c>
      <c r="AV267" s="6">
        <v>0</v>
      </c>
      <c r="AW267" s="6">
        <v>1</v>
      </c>
      <c r="AX267" s="6">
        <v>1</v>
      </c>
      <c r="AY267" s="6">
        <v>1</v>
      </c>
      <c r="AZ267" s="6">
        <v>1</v>
      </c>
      <c r="BA267" s="6">
        <v>1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 t="s">
        <v>1448</v>
      </c>
      <c r="BK267" s="6">
        <v>0</v>
      </c>
      <c r="BL267" s="6">
        <v>0</v>
      </c>
      <c r="BM267" s="6">
        <v>0</v>
      </c>
      <c r="BN267" s="6">
        <v>0</v>
      </c>
      <c r="BO267" s="6">
        <v>0</v>
      </c>
      <c r="BP267" s="6">
        <v>1</v>
      </c>
      <c r="BQ267" s="6">
        <v>0</v>
      </c>
      <c r="BR267" s="6">
        <v>0</v>
      </c>
      <c r="BS267" s="6">
        <v>0</v>
      </c>
      <c r="BT267" s="6">
        <v>0</v>
      </c>
      <c r="BU267" s="6">
        <v>0</v>
      </c>
      <c r="BV267" s="6">
        <v>0</v>
      </c>
      <c r="BW267" s="6" t="s">
        <v>217</v>
      </c>
      <c r="BX267" s="6">
        <v>0</v>
      </c>
      <c r="BY267" s="6">
        <v>0</v>
      </c>
      <c r="BZ267" s="6">
        <v>0</v>
      </c>
      <c r="CA267" s="6">
        <v>1</v>
      </c>
      <c r="CB267" s="6">
        <v>0</v>
      </c>
      <c r="CC267" s="6">
        <v>0</v>
      </c>
      <c r="CD267" s="6">
        <v>1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 t="s">
        <v>1449</v>
      </c>
      <c r="DB267" s="6" t="s">
        <v>218</v>
      </c>
      <c r="DC267" s="6" t="s">
        <v>22</v>
      </c>
      <c r="DD267" s="6" t="s">
        <v>22</v>
      </c>
      <c r="DE267" s="6" t="s">
        <v>22</v>
      </c>
      <c r="DF267" s="6" t="s">
        <v>22</v>
      </c>
      <c r="DG267" s="6" t="s">
        <v>22</v>
      </c>
      <c r="DH267" s="6" t="s">
        <v>22</v>
      </c>
      <c r="DI267" s="6" t="s">
        <v>22</v>
      </c>
      <c r="DJ267" s="6" t="s">
        <v>22</v>
      </c>
      <c r="DK267" s="6" t="s">
        <v>22</v>
      </c>
      <c r="DL267" s="6" t="s">
        <v>22</v>
      </c>
      <c r="DM267" s="6" t="s">
        <v>22</v>
      </c>
      <c r="DN267" s="6" t="s">
        <v>22</v>
      </c>
      <c r="DO267" s="6" t="s">
        <v>22</v>
      </c>
      <c r="DP267" s="6" t="s">
        <v>22</v>
      </c>
      <c r="DQ267" s="6" t="s">
        <v>22</v>
      </c>
      <c r="DR267" s="6" t="s">
        <v>22</v>
      </c>
      <c r="DS267" s="6" t="s">
        <v>22</v>
      </c>
      <c r="DT267" s="6" t="s">
        <v>22</v>
      </c>
      <c r="DU267" s="6" t="s">
        <v>22</v>
      </c>
      <c r="DV267" s="6" t="s">
        <v>22</v>
      </c>
      <c r="DW267" s="6" t="s">
        <v>22</v>
      </c>
      <c r="DX267" s="6" t="s">
        <v>22</v>
      </c>
      <c r="DY267" s="6" t="s">
        <v>22</v>
      </c>
      <c r="DZ267" s="6" t="s">
        <v>22</v>
      </c>
      <c r="EA267" s="6" t="s">
        <v>22</v>
      </c>
      <c r="EB267" s="6" t="s">
        <v>22</v>
      </c>
      <c r="EC267" s="6" t="s">
        <v>22</v>
      </c>
      <c r="ED267" s="6" t="s">
        <v>22</v>
      </c>
      <c r="EE267" s="6" t="s">
        <v>22</v>
      </c>
      <c r="EF267" s="6" t="s">
        <v>22</v>
      </c>
      <c r="EG267" s="6" t="s">
        <v>22</v>
      </c>
      <c r="EH267" s="6" t="s">
        <v>22</v>
      </c>
      <c r="EI267" s="6" t="s">
        <v>22</v>
      </c>
      <c r="EJ267" s="6" t="s">
        <v>22</v>
      </c>
      <c r="EK267" s="6" t="s">
        <v>22</v>
      </c>
      <c r="EL267" s="6" t="s">
        <v>22</v>
      </c>
      <c r="EM267" s="6" t="s">
        <v>22</v>
      </c>
      <c r="EN267" s="6" t="s">
        <v>22</v>
      </c>
      <c r="EO267" s="6" t="s">
        <v>22</v>
      </c>
      <c r="EP267" s="6" t="s">
        <v>22</v>
      </c>
      <c r="EQ267" s="6" t="s">
        <v>22</v>
      </c>
      <c r="ER267" s="6" t="s">
        <v>22</v>
      </c>
      <c r="ES267" s="6" t="s">
        <v>22</v>
      </c>
      <c r="ET267" s="6" t="s">
        <v>22</v>
      </c>
      <c r="EU267" s="6" t="s">
        <v>22</v>
      </c>
      <c r="EV267" s="6" t="s">
        <v>22</v>
      </c>
      <c r="EW267" s="6" t="s">
        <v>22</v>
      </c>
      <c r="EX267" s="6" t="s">
        <v>22</v>
      </c>
      <c r="EY267" s="6" t="s">
        <v>22</v>
      </c>
      <c r="EZ267" s="6" t="s">
        <v>22</v>
      </c>
      <c r="FA267" s="6" t="s">
        <v>22</v>
      </c>
      <c r="FB267" s="6" t="s">
        <v>22</v>
      </c>
      <c r="FC267" s="6" t="s">
        <v>22</v>
      </c>
      <c r="FD267" s="6" t="s">
        <v>22</v>
      </c>
      <c r="FE267" s="6" t="s">
        <v>22</v>
      </c>
      <c r="FF267" s="6" t="s">
        <v>22</v>
      </c>
      <c r="FG267" s="6" t="s">
        <v>22</v>
      </c>
      <c r="FH267" s="6" t="s">
        <v>22</v>
      </c>
      <c r="FI267" s="6" t="s">
        <v>22</v>
      </c>
      <c r="FJ267" s="6" t="s">
        <v>22</v>
      </c>
      <c r="FK267" s="6" t="s">
        <v>22</v>
      </c>
      <c r="FL267" s="6" t="s">
        <v>22</v>
      </c>
      <c r="FM267" s="6" t="s">
        <v>22</v>
      </c>
      <c r="FN267" s="6" t="s">
        <v>22</v>
      </c>
      <c r="FO267" s="6" t="s">
        <v>22</v>
      </c>
      <c r="FP267" s="6" t="s">
        <v>22</v>
      </c>
      <c r="FQ267" s="6" t="s">
        <v>22</v>
      </c>
      <c r="FR267" s="6" t="s">
        <v>22</v>
      </c>
      <c r="FS267" s="6" t="s">
        <v>22</v>
      </c>
      <c r="FT267" s="6" t="s">
        <v>22</v>
      </c>
      <c r="FU267" s="6" t="s">
        <v>22</v>
      </c>
      <c r="FV267" s="6" t="s">
        <v>22</v>
      </c>
      <c r="FW267" s="6" t="s">
        <v>22</v>
      </c>
      <c r="FX267" s="6" t="s">
        <v>22</v>
      </c>
      <c r="FY267" s="6" t="s">
        <v>22</v>
      </c>
      <c r="FZ267" s="6" t="s">
        <v>22</v>
      </c>
      <c r="GA267" s="6" t="s">
        <v>22</v>
      </c>
      <c r="GB267" s="6" t="s">
        <v>22</v>
      </c>
      <c r="GC267" s="6" t="s">
        <v>22</v>
      </c>
      <c r="GD267" s="6" t="s">
        <v>22</v>
      </c>
      <c r="GE267" s="6" t="s">
        <v>22</v>
      </c>
      <c r="GF267" s="6" t="s">
        <v>22</v>
      </c>
      <c r="GG267" s="6" t="s">
        <v>22</v>
      </c>
      <c r="GH267" s="6" t="s">
        <v>22</v>
      </c>
      <c r="GI267" s="6" t="s">
        <v>22</v>
      </c>
      <c r="GJ267" s="6" t="s">
        <v>22</v>
      </c>
      <c r="GK267" s="6" t="s">
        <v>22</v>
      </c>
      <c r="GL267" s="6" t="s">
        <v>22</v>
      </c>
      <c r="GM267" s="6" t="s">
        <v>22</v>
      </c>
      <c r="GN267" s="6" t="s">
        <v>22</v>
      </c>
      <c r="GO267" s="6" t="s">
        <v>22</v>
      </c>
      <c r="GP267" s="6" t="s">
        <v>22</v>
      </c>
      <c r="GQ267" s="6" t="s">
        <v>22</v>
      </c>
      <c r="GR267" s="6" t="s">
        <v>22</v>
      </c>
      <c r="GS267" s="6" t="s">
        <v>22</v>
      </c>
      <c r="GT267" s="6" t="s">
        <v>22</v>
      </c>
      <c r="GU267" s="6" t="s">
        <v>22</v>
      </c>
      <c r="GV267" s="6" t="s">
        <v>22</v>
      </c>
      <c r="GW267" s="6" t="s">
        <v>22</v>
      </c>
      <c r="GX267" s="103" t="s">
        <v>22</v>
      </c>
    </row>
    <row r="268" spans="1:206">
      <c r="A268" s="102" t="s">
        <v>207</v>
      </c>
      <c r="B268" s="6">
        <v>267</v>
      </c>
      <c r="C268" s="6" t="s">
        <v>1444</v>
      </c>
      <c r="D268" s="6" t="s">
        <v>1450</v>
      </c>
      <c r="E268" s="100">
        <v>44973</v>
      </c>
      <c r="F268" s="6" t="s">
        <v>3894</v>
      </c>
      <c r="G268" s="8">
        <v>0</v>
      </c>
      <c r="H268" s="8">
        <v>12</v>
      </c>
      <c r="I268" s="8">
        <v>0</v>
      </c>
      <c r="J268" s="6" t="s">
        <v>22</v>
      </c>
      <c r="K268" s="6" t="s">
        <v>22</v>
      </c>
      <c r="L268" s="182" t="s">
        <v>1062</v>
      </c>
      <c r="M268" s="8" t="s">
        <v>1041</v>
      </c>
      <c r="N268" s="8" t="s">
        <v>1451</v>
      </c>
      <c r="O268" s="7">
        <v>42</v>
      </c>
      <c r="P268" s="8">
        <v>57.648000000000003</v>
      </c>
      <c r="Q268" s="6">
        <f t="shared" si="11"/>
        <v>42.960799999999999</v>
      </c>
      <c r="R268" s="6" t="s">
        <v>22</v>
      </c>
      <c r="S268" s="8" t="s">
        <v>1452</v>
      </c>
      <c r="T268" s="6">
        <v>9</v>
      </c>
      <c r="U268" s="8">
        <v>27.238</v>
      </c>
      <c r="V268" s="6">
        <f t="shared" si="12"/>
        <v>9.4539666666666662</v>
      </c>
      <c r="W268" s="6" t="s">
        <v>41</v>
      </c>
      <c r="X268" s="6">
        <v>25</v>
      </c>
      <c r="Y268" s="6">
        <v>2</v>
      </c>
      <c r="Z268" s="101">
        <v>0.45833333333333331</v>
      </c>
      <c r="AA268" s="101">
        <v>0.50624999999999998</v>
      </c>
      <c r="AB268" s="101">
        <v>0.58333333333333337</v>
      </c>
      <c r="AC268" s="101">
        <f>(Tableau2[[#This Row],[heure_enq]]-Tableau2[[#This Row],[h_debut]])</f>
        <v>4.7916666666666663E-2</v>
      </c>
      <c r="AD268" s="101">
        <f>Tableau2[[#This Row],[h_fin]]-Tableau2[[#This Row],[h_debut]]</f>
        <v>0.12500000000000006</v>
      </c>
      <c r="AE268" s="104">
        <v>0.39583333333333331</v>
      </c>
      <c r="AF268" s="104">
        <v>0.47916666666666669</v>
      </c>
      <c r="AG268" s="6" t="s">
        <v>22</v>
      </c>
      <c r="AH268" s="6" t="s">
        <v>242</v>
      </c>
      <c r="AI268" s="6">
        <v>0</v>
      </c>
      <c r="AJ268" s="6" t="s">
        <v>368</v>
      </c>
      <c r="AK268" s="6" t="s">
        <v>369</v>
      </c>
      <c r="AL268" s="6" t="s">
        <v>419</v>
      </c>
      <c r="AM268" s="6">
        <v>1</v>
      </c>
      <c r="AN268" s="6">
        <v>0</v>
      </c>
      <c r="AO268" s="6">
        <v>0</v>
      </c>
      <c r="AP268" s="6">
        <v>0</v>
      </c>
      <c r="AQ268" s="6" t="s">
        <v>22</v>
      </c>
      <c r="AR268" s="6" t="s">
        <v>22</v>
      </c>
      <c r="AS268" s="6" t="s">
        <v>22</v>
      </c>
      <c r="AT268" s="6">
        <v>0</v>
      </c>
      <c r="AU268" s="6">
        <v>0</v>
      </c>
      <c r="AV268" s="6">
        <v>0</v>
      </c>
      <c r="AW268" s="6">
        <v>0</v>
      </c>
      <c r="AX268" s="6">
        <v>1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 t="s">
        <v>22</v>
      </c>
      <c r="BK268" s="6">
        <v>0</v>
      </c>
      <c r="BL268" s="6">
        <v>1</v>
      </c>
      <c r="BM268" s="6">
        <v>0</v>
      </c>
      <c r="BN268" s="6">
        <v>0</v>
      </c>
      <c r="BO268" s="6">
        <v>0</v>
      </c>
      <c r="BP268" s="6">
        <v>1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 t="s">
        <v>22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1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 t="s">
        <v>22</v>
      </c>
      <c r="DB268" s="6" t="s">
        <v>218</v>
      </c>
      <c r="DC268" s="6" t="s">
        <v>22</v>
      </c>
      <c r="DD268" s="6" t="s">
        <v>22</v>
      </c>
      <c r="DE268" s="6" t="s">
        <v>22</v>
      </c>
      <c r="DF268" s="6" t="s">
        <v>22</v>
      </c>
      <c r="DG268" s="6" t="s">
        <v>22</v>
      </c>
      <c r="DH268" s="6" t="s">
        <v>22</v>
      </c>
      <c r="DI268" s="6" t="s">
        <v>22</v>
      </c>
      <c r="DJ268" s="6" t="s">
        <v>22</v>
      </c>
      <c r="DK268" s="6" t="s">
        <v>22</v>
      </c>
      <c r="DL268" s="6" t="s">
        <v>22</v>
      </c>
      <c r="DM268" s="6" t="s">
        <v>22</v>
      </c>
      <c r="DN268" s="6" t="s">
        <v>22</v>
      </c>
      <c r="DO268" s="6" t="s">
        <v>22</v>
      </c>
      <c r="DP268" s="6" t="s">
        <v>22</v>
      </c>
      <c r="DQ268" s="6" t="s">
        <v>22</v>
      </c>
      <c r="DR268" s="6" t="s">
        <v>22</v>
      </c>
      <c r="DS268" s="6" t="s">
        <v>22</v>
      </c>
      <c r="DT268" s="6" t="s">
        <v>22</v>
      </c>
      <c r="DU268" s="6" t="s">
        <v>22</v>
      </c>
      <c r="DV268" s="6" t="s">
        <v>22</v>
      </c>
      <c r="DW268" s="6" t="s">
        <v>22</v>
      </c>
      <c r="DX268" s="6" t="s">
        <v>22</v>
      </c>
      <c r="DY268" s="6" t="s">
        <v>22</v>
      </c>
      <c r="DZ268" s="6" t="s">
        <v>22</v>
      </c>
      <c r="EA268" s="6" t="s">
        <v>22</v>
      </c>
      <c r="EB268" s="6" t="s">
        <v>22</v>
      </c>
      <c r="EC268" s="6" t="s">
        <v>22</v>
      </c>
      <c r="ED268" s="6" t="s">
        <v>22</v>
      </c>
      <c r="EE268" s="6" t="s">
        <v>22</v>
      </c>
      <c r="EF268" s="6" t="s">
        <v>22</v>
      </c>
      <c r="EG268" s="6" t="s">
        <v>22</v>
      </c>
      <c r="EH268" s="6" t="s">
        <v>22</v>
      </c>
      <c r="EI268" s="6" t="s">
        <v>22</v>
      </c>
      <c r="EJ268" s="6" t="s">
        <v>22</v>
      </c>
      <c r="EK268" s="6" t="s">
        <v>22</v>
      </c>
      <c r="EL268" s="6" t="s">
        <v>22</v>
      </c>
      <c r="EM268" s="6" t="s">
        <v>22</v>
      </c>
      <c r="EN268" s="6" t="s">
        <v>22</v>
      </c>
      <c r="EO268" s="6" t="s">
        <v>22</v>
      </c>
      <c r="EP268" s="6" t="s">
        <v>22</v>
      </c>
      <c r="EQ268" s="6" t="s">
        <v>22</v>
      </c>
      <c r="ER268" s="6" t="s">
        <v>22</v>
      </c>
      <c r="ES268" s="6" t="s">
        <v>22</v>
      </c>
      <c r="ET268" s="6" t="s">
        <v>22</v>
      </c>
      <c r="EU268" s="6" t="s">
        <v>22</v>
      </c>
      <c r="EV268" s="6" t="s">
        <v>22</v>
      </c>
      <c r="EW268" s="6" t="s">
        <v>22</v>
      </c>
      <c r="EX268" s="6" t="s">
        <v>22</v>
      </c>
      <c r="EY268" s="6" t="s">
        <v>22</v>
      </c>
      <c r="EZ268" s="6" t="s">
        <v>22</v>
      </c>
      <c r="FA268" s="6" t="s">
        <v>22</v>
      </c>
      <c r="FB268" s="6" t="s">
        <v>22</v>
      </c>
      <c r="FC268" s="6" t="s">
        <v>22</v>
      </c>
      <c r="FD268" s="6" t="s">
        <v>22</v>
      </c>
      <c r="FE268" s="6" t="s">
        <v>22</v>
      </c>
      <c r="FF268" s="6" t="s">
        <v>22</v>
      </c>
      <c r="FG268" s="6" t="s">
        <v>22</v>
      </c>
      <c r="FH268" s="6" t="s">
        <v>22</v>
      </c>
      <c r="FI268" s="6" t="s">
        <v>22</v>
      </c>
      <c r="FJ268" s="6" t="s">
        <v>22</v>
      </c>
      <c r="FK268" s="6" t="s">
        <v>22</v>
      </c>
      <c r="FL268" s="6" t="s">
        <v>22</v>
      </c>
      <c r="FM268" s="6" t="s">
        <v>22</v>
      </c>
      <c r="FN268" s="6" t="s">
        <v>22</v>
      </c>
      <c r="FO268" s="6" t="s">
        <v>22</v>
      </c>
      <c r="FP268" s="6" t="s">
        <v>22</v>
      </c>
      <c r="FQ268" s="6" t="s">
        <v>22</v>
      </c>
      <c r="FR268" s="6" t="s">
        <v>22</v>
      </c>
      <c r="FS268" s="6" t="s">
        <v>22</v>
      </c>
      <c r="FT268" s="6" t="s">
        <v>22</v>
      </c>
      <c r="FU268" s="6" t="s">
        <v>22</v>
      </c>
      <c r="FV268" s="6" t="s">
        <v>22</v>
      </c>
      <c r="FW268" s="6" t="s">
        <v>22</v>
      </c>
      <c r="FX268" s="6" t="s">
        <v>22</v>
      </c>
      <c r="FY268" s="6" t="s">
        <v>22</v>
      </c>
      <c r="FZ268" s="6" t="s">
        <v>22</v>
      </c>
      <c r="GA268" s="6" t="s">
        <v>22</v>
      </c>
      <c r="GB268" s="6" t="s">
        <v>22</v>
      </c>
      <c r="GC268" s="6" t="s">
        <v>22</v>
      </c>
      <c r="GD268" s="6" t="s">
        <v>22</v>
      </c>
      <c r="GE268" s="6" t="s">
        <v>22</v>
      </c>
      <c r="GF268" s="6" t="s">
        <v>22</v>
      </c>
      <c r="GG268" s="6" t="s">
        <v>22</v>
      </c>
      <c r="GH268" s="6" t="s">
        <v>22</v>
      </c>
      <c r="GI268" s="6" t="s">
        <v>22</v>
      </c>
      <c r="GJ268" s="6" t="s">
        <v>22</v>
      </c>
      <c r="GK268" s="6" t="s">
        <v>22</v>
      </c>
      <c r="GL268" s="6" t="s">
        <v>22</v>
      </c>
      <c r="GM268" s="6" t="s">
        <v>22</v>
      </c>
      <c r="GN268" s="6" t="s">
        <v>22</v>
      </c>
      <c r="GO268" s="6" t="s">
        <v>22</v>
      </c>
      <c r="GP268" s="6" t="s">
        <v>22</v>
      </c>
      <c r="GQ268" s="6" t="s">
        <v>22</v>
      </c>
      <c r="GR268" s="6" t="s">
        <v>22</v>
      </c>
      <c r="GS268" s="6" t="s">
        <v>22</v>
      </c>
      <c r="GT268" s="6" t="s">
        <v>22</v>
      </c>
      <c r="GU268" s="6" t="s">
        <v>22</v>
      </c>
      <c r="GV268" s="6" t="s">
        <v>22</v>
      </c>
      <c r="GW268" s="6" t="s">
        <v>22</v>
      </c>
      <c r="GX268" s="103" t="s">
        <v>22</v>
      </c>
    </row>
    <row r="269" spans="1:206">
      <c r="A269" s="102" t="s">
        <v>207</v>
      </c>
      <c r="B269" s="6">
        <v>268</v>
      </c>
      <c r="C269" s="6" t="s">
        <v>1444</v>
      </c>
      <c r="D269" s="6" t="s">
        <v>1453</v>
      </c>
      <c r="E269" s="100">
        <v>44973</v>
      </c>
      <c r="F269" s="6" t="s">
        <v>3894</v>
      </c>
      <c r="G269" s="8">
        <v>0</v>
      </c>
      <c r="H269" s="8">
        <v>12</v>
      </c>
      <c r="I269" s="8">
        <v>0</v>
      </c>
      <c r="J269" s="6" t="s">
        <v>22</v>
      </c>
      <c r="K269" s="6" t="s">
        <v>22</v>
      </c>
      <c r="L269" s="182" t="s">
        <v>1062</v>
      </c>
      <c r="M269" s="8" t="s">
        <v>1041</v>
      </c>
      <c r="N269" s="8" t="s">
        <v>1454</v>
      </c>
      <c r="O269" s="7">
        <v>43</v>
      </c>
      <c r="P269" s="8">
        <v>1.639</v>
      </c>
      <c r="Q269" s="6">
        <f t="shared" si="11"/>
        <v>43.027316666666664</v>
      </c>
      <c r="R269" s="6" t="s">
        <v>22</v>
      </c>
      <c r="S269" s="8" t="s">
        <v>1455</v>
      </c>
      <c r="T269" s="6">
        <v>9</v>
      </c>
      <c r="U269" s="8">
        <v>25.649000000000001</v>
      </c>
      <c r="V269" s="6">
        <f t="shared" si="12"/>
        <v>9.427483333333333</v>
      </c>
      <c r="W269" s="6" t="s">
        <v>41</v>
      </c>
      <c r="X269" s="6">
        <v>56</v>
      </c>
      <c r="Y269" s="6">
        <v>1</v>
      </c>
      <c r="Z269" s="101">
        <v>0.45833333333333331</v>
      </c>
      <c r="AA269" s="101">
        <v>0.51944444444444449</v>
      </c>
      <c r="AB269" s="101">
        <v>0.625</v>
      </c>
      <c r="AC269" s="101">
        <f>(Tableau2[[#This Row],[heure_enq]]-Tableau2[[#This Row],[h_debut]])</f>
        <v>6.1111111111111172E-2</v>
      </c>
      <c r="AD269" s="101">
        <f>Tableau2[[#This Row],[h_fin]]-Tableau2[[#This Row],[h_debut]]</f>
        <v>0.16666666666666669</v>
      </c>
      <c r="AE269" s="104">
        <v>0.39583333333333331</v>
      </c>
      <c r="AF269" s="104">
        <v>0.47916666666666669</v>
      </c>
      <c r="AG269" s="6" t="s">
        <v>22</v>
      </c>
      <c r="AH269" s="6" t="s">
        <v>242</v>
      </c>
      <c r="AI269" s="6">
        <v>0</v>
      </c>
      <c r="AJ269" s="6" t="s">
        <v>1388</v>
      </c>
      <c r="AK269" s="44" t="s">
        <v>1389</v>
      </c>
      <c r="AL269" s="6" t="s">
        <v>419</v>
      </c>
      <c r="AM269" s="6">
        <v>0</v>
      </c>
      <c r="AN269" s="6">
        <v>0</v>
      </c>
      <c r="AO269" s="6">
        <v>1</v>
      </c>
      <c r="AP269" s="6">
        <v>0</v>
      </c>
      <c r="AQ269" s="6" t="s">
        <v>22</v>
      </c>
      <c r="AR269" s="6" t="s">
        <v>22</v>
      </c>
      <c r="AS269" s="6" t="s">
        <v>22</v>
      </c>
      <c r="AT269" s="6">
        <v>0</v>
      </c>
      <c r="AU269" s="6">
        <v>1</v>
      </c>
      <c r="AV269" s="6">
        <v>1</v>
      </c>
      <c r="AW269" s="6">
        <v>1</v>
      </c>
      <c r="AX269" s="6">
        <v>1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 t="s">
        <v>1456</v>
      </c>
      <c r="BK269" s="6">
        <v>1</v>
      </c>
      <c r="BL269" s="6">
        <v>0</v>
      </c>
      <c r="BM269" s="6">
        <v>1</v>
      </c>
      <c r="BN269" s="6">
        <v>0</v>
      </c>
      <c r="BO269" s="6" t="s">
        <v>3611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 t="s">
        <v>22</v>
      </c>
      <c r="BX269" s="6">
        <v>0</v>
      </c>
      <c r="BY269" s="6">
        <v>0</v>
      </c>
      <c r="BZ269" s="6">
        <v>0</v>
      </c>
      <c r="CA269" s="6">
        <v>1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 t="s">
        <v>22</v>
      </c>
      <c r="DB269" s="6" t="s">
        <v>218</v>
      </c>
      <c r="DC269" s="6" t="s">
        <v>22</v>
      </c>
      <c r="DD269" s="6" t="s">
        <v>22</v>
      </c>
      <c r="DE269" s="6" t="s">
        <v>22</v>
      </c>
      <c r="DF269" s="6" t="s">
        <v>22</v>
      </c>
      <c r="DG269" s="6" t="s">
        <v>22</v>
      </c>
      <c r="DH269" s="6" t="s">
        <v>22</v>
      </c>
      <c r="DI269" s="6" t="s">
        <v>22</v>
      </c>
      <c r="DJ269" s="6" t="s">
        <v>22</v>
      </c>
      <c r="DK269" s="6" t="s">
        <v>22</v>
      </c>
      <c r="DL269" s="6" t="s">
        <v>22</v>
      </c>
      <c r="DM269" s="6" t="s">
        <v>22</v>
      </c>
      <c r="DN269" s="6" t="s">
        <v>22</v>
      </c>
      <c r="DO269" s="6" t="s">
        <v>22</v>
      </c>
      <c r="DP269" s="6" t="s">
        <v>22</v>
      </c>
      <c r="DQ269" s="6" t="s">
        <v>22</v>
      </c>
      <c r="DR269" s="6" t="s">
        <v>22</v>
      </c>
      <c r="DS269" s="6" t="s">
        <v>22</v>
      </c>
      <c r="DT269" s="6" t="s">
        <v>22</v>
      </c>
      <c r="DU269" s="6" t="s">
        <v>22</v>
      </c>
      <c r="DV269" s="6" t="s">
        <v>22</v>
      </c>
      <c r="DW269" s="6" t="s">
        <v>22</v>
      </c>
      <c r="DX269" s="6" t="s">
        <v>22</v>
      </c>
      <c r="DY269" s="6" t="s">
        <v>22</v>
      </c>
      <c r="DZ269" s="6" t="s">
        <v>22</v>
      </c>
      <c r="EA269" s="6" t="s">
        <v>22</v>
      </c>
      <c r="EB269" s="6" t="s">
        <v>22</v>
      </c>
      <c r="EC269" s="6" t="s">
        <v>22</v>
      </c>
      <c r="ED269" s="6" t="s">
        <v>22</v>
      </c>
      <c r="EE269" s="6" t="s">
        <v>22</v>
      </c>
      <c r="EF269" s="6" t="s">
        <v>22</v>
      </c>
      <c r="EG269" s="6" t="s">
        <v>22</v>
      </c>
      <c r="EH269" s="6" t="s">
        <v>22</v>
      </c>
      <c r="EI269" s="6" t="s">
        <v>22</v>
      </c>
      <c r="EJ269" s="6" t="s">
        <v>22</v>
      </c>
      <c r="EK269" s="6" t="s">
        <v>22</v>
      </c>
      <c r="EL269" s="6" t="s">
        <v>22</v>
      </c>
      <c r="EM269" s="6" t="s">
        <v>22</v>
      </c>
      <c r="EN269" s="6" t="s">
        <v>22</v>
      </c>
      <c r="EO269" s="6" t="s">
        <v>22</v>
      </c>
      <c r="EP269" s="6" t="s">
        <v>22</v>
      </c>
      <c r="EQ269" s="6" t="s">
        <v>22</v>
      </c>
      <c r="ER269" s="6" t="s">
        <v>22</v>
      </c>
      <c r="ES269" s="6" t="s">
        <v>22</v>
      </c>
      <c r="ET269" s="6" t="s">
        <v>22</v>
      </c>
      <c r="EU269" s="6" t="s">
        <v>22</v>
      </c>
      <c r="EV269" s="6" t="s">
        <v>22</v>
      </c>
      <c r="EW269" s="6" t="s">
        <v>22</v>
      </c>
      <c r="EX269" s="6" t="s">
        <v>22</v>
      </c>
      <c r="EY269" s="6" t="s">
        <v>22</v>
      </c>
      <c r="EZ269" s="6" t="s">
        <v>22</v>
      </c>
      <c r="FA269" s="6" t="s">
        <v>22</v>
      </c>
      <c r="FB269" s="6" t="s">
        <v>22</v>
      </c>
      <c r="FC269" s="6" t="s">
        <v>22</v>
      </c>
      <c r="FD269" s="6" t="s">
        <v>22</v>
      </c>
      <c r="FE269" s="6" t="s">
        <v>22</v>
      </c>
      <c r="FF269" s="6" t="s">
        <v>22</v>
      </c>
      <c r="FG269" s="6" t="s">
        <v>22</v>
      </c>
      <c r="FH269" s="6" t="s">
        <v>22</v>
      </c>
      <c r="FI269" s="6" t="s">
        <v>22</v>
      </c>
      <c r="FJ269" s="6" t="s">
        <v>22</v>
      </c>
      <c r="FK269" s="6" t="s">
        <v>22</v>
      </c>
      <c r="FL269" s="6" t="s">
        <v>22</v>
      </c>
      <c r="FM269" s="6" t="s">
        <v>22</v>
      </c>
      <c r="FN269" s="6" t="s">
        <v>22</v>
      </c>
      <c r="FO269" s="6" t="s">
        <v>22</v>
      </c>
      <c r="FP269" s="6" t="s">
        <v>22</v>
      </c>
      <c r="FQ269" s="6" t="s">
        <v>22</v>
      </c>
      <c r="FR269" s="6" t="s">
        <v>22</v>
      </c>
      <c r="FS269" s="6" t="s">
        <v>22</v>
      </c>
      <c r="FT269" s="6" t="s">
        <v>22</v>
      </c>
      <c r="FU269" s="6" t="s">
        <v>22</v>
      </c>
      <c r="FV269" s="6" t="s">
        <v>22</v>
      </c>
      <c r="FW269" s="6" t="s">
        <v>22</v>
      </c>
      <c r="FX269" s="6" t="s">
        <v>22</v>
      </c>
      <c r="FY269" s="6" t="s">
        <v>22</v>
      </c>
      <c r="FZ269" s="6" t="s">
        <v>22</v>
      </c>
      <c r="GA269" s="6" t="s">
        <v>22</v>
      </c>
      <c r="GB269" s="6" t="s">
        <v>22</v>
      </c>
      <c r="GC269" s="6" t="s">
        <v>22</v>
      </c>
      <c r="GD269" s="6" t="s">
        <v>22</v>
      </c>
      <c r="GE269" s="6" t="s">
        <v>22</v>
      </c>
      <c r="GF269" s="6" t="s">
        <v>22</v>
      </c>
      <c r="GG269" s="6" t="s">
        <v>22</v>
      </c>
      <c r="GH269" s="6" t="s">
        <v>22</v>
      </c>
      <c r="GI269" s="6" t="s">
        <v>22</v>
      </c>
      <c r="GJ269" s="6" t="s">
        <v>22</v>
      </c>
      <c r="GK269" s="6" t="s">
        <v>22</v>
      </c>
      <c r="GL269" s="6" t="s">
        <v>22</v>
      </c>
      <c r="GM269" s="6" t="s">
        <v>22</v>
      </c>
      <c r="GN269" s="6" t="s">
        <v>22</v>
      </c>
      <c r="GO269" s="6" t="s">
        <v>22</v>
      </c>
      <c r="GP269" s="6" t="s">
        <v>22</v>
      </c>
      <c r="GQ269" s="6" t="s">
        <v>22</v>
      </c>
      <c r="GR269" s="6" t="s">
        <v>22</v>
      </c>
      <c r="GS269" s="6" t="s">
        <v>22</v>
      </c>
      <c r="GT269" s="6" t="s">
        <v>22</v>
      </c>
      <c r="GU269" s="6" t="s">
        <v>22</v>
      </c>
      <c r="GV269" s="6" t="s">
        <v>22</v>
      </c>
      <c r="GW269" s="6" t="s">
        <v>22</v>
      </c>
      <c r="GX269" s="103" t="s">
        <v>22</v>
      </c>
    </row>
    <row r="270" spans="1:206">
      <c r="A270" s="102" t="s">
        <v>207</v>
      </c>
      <c r="B270" s="6">
        <v>269</v>
      </c>
      <c r="C270" s="6" t="s">
        <v>1457</v>
      </c>
      <c r="D270" s="6" t="s">
        <v>1458</v>
      </c>
      <c r="E270" s="100">
        <v>44979</v>
      </c>
      <c r="F270" s="6" t="s">
        <v>3894</v>
      </c>
      <c r="G270" s="6">
        <v>0</v>
      </c>
      <c r="H270" s="6" t="s">
        <v>22</v>
      </c>
      <c r="I270" s="6">
        <v>0</v>
      </c>
      <c r="J270" s="6" t="s">
        <v>22</v>
      </c>
      <c r="K270" s="6" t="s">
        <v>22</v>
      </c>
      <c r="L270" s="181" t="s">
        <v>22</v>
      </c>
      <c r="M270" s="6" t="s">
        <v>397</v>
      </c>
      <c r="N270" s="6" t="s">
        <v>1459</v>
      </c>
      <c r="O270" s="7">
        <v>43</v>
      </c>
      <c r="P270" s="6">
        <v>7.8810000000000002</v>
      </c>
      <c r="Q270" s="6">
        <f t="shared" si="11"/>
        <v>43.131349999999998</v>
      </c>
      <c r="R270" s="6" t="s">
        <v>22</v>
      </c>
      <c r="S270" s="6" t="s">
        <v>1460</v>
      </c>
      <c r="T270" s="6">
        <v>9</v>
      </c>
      <c r="U270" s="6">
        <v>31.524000000000001</v>
      </c>
      <c r="V270" s="6">
        <f t="shared" si="12"/>
        <v>9.5253999999999994</v>
      </c>
      <c r="W270" s="6" t="s">
        <v>41</v>
      </c>
      <c r="X270" s="6" t="s">
        <v>22</v>
      </c>
      <c r="Y270" s="6">
        <v>1</v>
      </c>
      <c r="Z270" s="101">
        <v>0.4375</v>
      </c>
      <c r="AA270" s="101">
        <v>0.50486111111111109</v>
      </c>
      <c r="AB270" s="101">
        <v>0.58333333333333337</v>
      </c>
      <c r="AC270" s="101">
        <f>(Tableau2[[#This Row],[heure_enq]]-Tableau2[[#This Row],[h_debut]])</f>
        <v>6.7361111111111094E-2</v>
      </c>
      <c r="AD270" s="101">
        <f>Tableau2[[#This Row],[h_fin]]-Tableau2[[#This Row],[h_debut]]</f>
        <v>0.14583333333333337</v>
      </c>
      <c r="AE270" s="101">
        <v>0.35416666666666669</v>
      </c>
      <c r="AF270" s="6" t="s">
        <v>22</v>
      </c>
      <c r="AG270" s="6" t="s">
        <v>22</v>
      </c>
      <c r="AH270" s="6" t="s">
        <v>242</v>
      </c>
      <c r="AI270" s="6">
        <v>0</v>
      </c>
      <c r="AJ270" s="6" t="s">
        <v>1461</v>
      </c>
      <c r="AK270" s="44" t="s">
        <v>1462</v>
      </c>
      <c r="AL270" s="6" t="s">
        <v>419</v>
      </c>
      <c r="AM270" s="6">
        <v>0</v>
      </c>
      <c r="AN270" s="6">
        <v>0</v>
      </c>
      <c r="AO270" s="6">
        <v>1</v>
      </c>
      <c r="AP270" s="6">
        <v>0</v>
      </c>
      <c r="AQ270" s="6" t="s">
        <v>22</v>
      </c>
      <c r="AR270" s="6" t="s">
        <v>22</v>
      </c>
      <c r="AS270" s="6" t="s">
        <v>22</v>
      </c>
      <c r="AT270" s="6">
        <v>0</v>
      </c>
      <c r="AU270" s="6">
        <v>0</v>
      </c>
      <c r="AV270" s="6">
        <v>1</v>
      </c>
      <c r="AW270" s="6">
        <v>1</v>
      </c>
      <c r="AX270" s="6">
        <v>1</v>
      </c>
      <c r="AY270" s="6"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 t="s">
        <v>1463</v>
      </c>
      <c r="BK270" s="6">
        <v>0</v>
      </c>
      <c r="BL270" s="6">
        <v>1</v>
      </c>
      <c r="BM270" s="6">
        <v>0</v>
      </c>
      <c r="BN270" s="6">
        <v>0</v>
      </c>
      <c r="BO270" s="6" t="s">
        <v>3613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 t="s">
        <v>22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1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6" t="s">
        <v>1464</v>
      </c>
      <c r="DB270" s="6" t="s">
        <v>218</v>
      </c>
      <c r="DC270" s="6" t="s">
        <v>22</v>
      </c>
      <c r="DD270" s="6" t="s">
        <v>22</v>
      </c>
      <c r="DE270" s="6" t="s">
        <v>22</v>
      </c>
      <c r="DF270" s="6" t="s">
        <v>22</v>
      </c>
      <c r="DG270" s="6" t="s">
        <v>22</v>
      </c>
      <c r="DH270" s="6" t="s">
        <v>22</v>
      </c>
      <c r="DI270" s="6" t="s">
        <v>22</v>
      </c>
      <c r="DJ270" s="6" t="s">
        <v>22</v>
      </c>
      <c r="DK270" s="6" t="s">
        <v>22</v>
      </c>
      <c r="DL270" s="6" t="s">
        <v>22</v>
      </c>
      <c r="DM270" s="6" t="s">
        <v>22</v>
      </c>
      <c r="DN270" s="6" t="s">
        <v>22</v>
      </c>
      <c r="DO270" s="6" t="s">
        <v>22</v>
      </c>
      <c r="DP270" s="6" t="s">
        <v>22</v>
      </c>
      <c r="DQ270" s="6" t="s">
        <v>22</v>
      </c>
      <c r="DR270" s="6" t="s">
        <v>22</v>
      </c>
      <c r="DS270" s="6" t="s">
        <v>22</v>
      </c>
      <c r="DT270" s="6" t="s">
        <v>22</v>
      </c>
      <c r="DU270" s="6" t="s">
        <v>22</v>
      </c>
      <c r="DV270" s="6" t="s">
        <v>22</v>
      </c>
      <c r="DW270" s="6" t="s">
        <v>22</v>
      </c>
      <c r="DX270" s="6" t="s">
        <v>22</v>
      </c>
      <c r="DY270" s="6" t="s">
        <v>22</v>
      </c>
      <c r="DZ270" s="6" t="s">
        <v>22</v>
      </c>
      <c r="EA270" s="6" t="s">
        <v>22</v>
      </c>
      <c r="EB270" s="6" t="s">
        <v>22</v>
      </c>
      <c r="EC270" s="6" t="s">
        <v>22</v>
      </c>
      <c r="ED270" s="6" t="s">
        <v>22</v>
      </c>
      <c r="EE270" s="6" t="s">
        <v>22</v>
      </c>
      <c r="EF270" s="6" t="s">
        <v>22</v>
      </c>
      <c r="EG270" s="6" t="s">
        <v>22</v>
      </c>
      <c r="EH270" s="6" t="s">
        <v>22</v>
      </c>
      <c r="EI270" s="6" t="s">
        <v>22</v>
      </c>
      <c r="EJ270" s="6" t="s">
        <v>22</v>
      </c>
      <c r="EK270" s="6" t="s">
        <v>22</v>
      </c>
      <c r="EL270" s="6" t="s">
        <v>22</v>
      </c>
      <c r="EM270" s="6" t="s">
        <v>22</v>
      </c>
      <c r="EN270" s="6" t="s">
        <v>22</v>
      </c>
      <c r="EO270" s="6" t="s">
        <v>22</v>
      </c>
      <c r="EP270" s="6" t="s">
        <v>22</v>
      </c>
      <c r="EQ270" s="6" t="s">
        <v>22</v>
      </c>
      <c r="ER270" s="6" t="s">
        <v>22</v>
      </c>
      <c r="ES270" s="6" t="s">
        <v>22</v>
      </c>
      <c r="ET270" s="6" t="s">
        <v>22</v>
      </c>
      <c r="EU270" s="6" t="s">
        <v>22</v>
      </c>
      <c r="EV270" s="6" t="s">
        <v>22</v>
      </c>
      <c r="EW270" s="6" t="s">
        <v>22</v>
      </c>
      <c r="EX270" s="6" t="s">
        <v>22</v>
      </c>
      <c r="EY270" s="6" t="s">
        <v>22</v>
      </c>
      <c r="EZ270" s="6" t="s">
        <v>22</v>
      </c>
      <c r="FA270" s="6" t="s">
        <v>22</v>
      </c>
      <c r="FB270" s="6" t="s">
        <v>22</v>
      </c>
      <c r="FC270" s="6" t="s">
        <v>22</v>
      </c>
      <c r="FD270" s="6" t="s">
        <v>22</v>
      </c>
      <c r="FE270" s="6" t="s">
        <v>22</v>
      </c>
      <c r="FF270" s="6" t="s">
        <v>22</v>
      </c>
      <c r="FG270" s="6" t="s">
        <v>22</v>
      </c>
      <c r="FH270" s="6" t="s">
        <v>22</v>
      </c>
      <c r="FI270" s="6" t="s">
        <v>22</v>
      </c>
      <c r="FJ270" s="6" t="s">
        <v>22</v>
      </c>
      <c r="FK270" s="6" t="s">
        <v>22</v>
      </c>
      <c r="FL270" s="6" t="s">
        <v>22</v>
      </c>
      <c r="FM270" s="6" t="s">
        <v>22</v>
      </c>
      <c r="FN270" s="6" t="s">
        <v>22</v>
      </c>
      <c r="FO270" s="6" t="s">
        <v>22</v>
      </c>
      <c r="FP270" s="6" t="s">
        <v>22</v>
      </c>
      <c r="FQ270" s="6" t="s">
        <v>22</v>
      </c>
      <c r="FR270" s="6" t="s">
        <v>22</v>
      </c>
      <c r="FS270" s="6" t="s">
        <v>22</v>
      </c>
      <c r="FT270" s="6" t="s">
        <v>22</v>
      </c>
      <c r="FU270" s="6" t="s">
        <v>22</v>
      </c>
      <c r="FV270" s="6" t="s">
        <v>22</v>
      </c>
      <c r="FW270" s="6" t="s">
        <v>22</v>
      </c>
      <c r="FX270" s="6" t="s">
        <v>22</v>
      </c>
      <c r="FY270" s="6" t="s">
        <v>22</v>
      </c>
      <c r="FZ270" s="6" t="s">
        <v>22</v>
      </c>
      <c r="GA270" s="6" t="s">
        <v>22</v>
      </c>
      <c r="GB270" s="6" t="s">
        <v>22</v>
      </c>
      <c r="GC270" s="6" t="s">
        <v>22</v>
      </c>
      <c r="GD270" s="6" t="s">
        <v>22</v>
      </c>
      <c r="GE270" s="6" t="s">
        <v>22</v>
      </c>
      <c r="GF270" s="6" t="s">
        <v>22</v>
      </c>
      <c r="GG270" s="6" t="s">
        <v>22</v>
      </c>
      <c r="GH270" s="6" t="s">
        <v>22</v>
      </c>
      <c r="GI270" s="6" t="s">
        <v>22</v>
      </c>
      <c r="GJ270" s="6" t="s">
        <v>22</v>
      </c>
      <c r="GK270" s="6" t="s">
        <v>22</v>
      </c>
      <c r="GL270" s="6" t="s">
        <v>22</v>
      </c>
      <c r="GM270" s="6" t="s">
        <v>22</v>
      </c>
      <c r="GN270" s="6" t="s">
        <v>22</v>
      </c>
      <c r="GO270" s="6" t="s">
        <v>22</v>
      </c>
      <c r="GP270" s="6" t="s">
        <v>22</v>
      </c>
      <c r="GQ270" s="6" t="s">
        <v>22</v>
      </c>
      <c r="GR270" s="6" t="s">
        <v>22</v>
      </c>
      <c r="GS270" s="6" t="s">
        <v>22</v>
      </c>
      <c r="GT270" s="6" t="s">
        <v>22</v>
      </c>
      <c r="GU270" s="6" t="s">
        <v>22</v>
      </c>
      <c r="GV270" s="6" t="s">
        <v>22</v>
      </c>
      <c r="GW270" s="6" t="s">
        <v>22</v>
      </c>
      <c r="GX270" s="103" t="s">
        <v>22</v>
      </c>
    </row>
    <row r="271" spans="1:206">
      <c r="A271" s="102" t="s">
        <v>207</v>
      </c>
      <c r="B271" s="6">
        <v>270</v>
      </c>
      <c r="C271" s="6" t="s">
        <v>1457</v>
      </c>
      <c r="D271" s="6" t="s">
        <v>1465</v>
      </c>
      <c r="E271" s="100">
        <v>44979</v>
      </c>
      <c r="F271" s="6" t="s">
        <v>3894</v>
      </c>
      <c r="G271" s="6">
        <v>0</v>
      </c>
      <c r="H271" s="6" t="s">
        <v>22</v>
      </c>
      <c r="I271" s="6">
        <v>0</v>
      </c>
      <c r="J271" s="6" t="s">
        <v>22</v>
      </c>
      <c r="K271" s="6" t="s">
        <v>22</v>
      </c>
      <c r="L271" s="181" t="s">
        <v>22</v>
      </c>
      <c r="M271" s="6" t="s">
        <v>397</v>
      </c>
      <c r="N271" s="6" t="s">
        <v>1466</v>
      </c>
      <c r="O271" s="7">
        <v>43</v>
      </c>
      <c r="P271" s="6">
        <v>7.7649999999999997</v>
      </c>
      <c r="Q271" s="6">
        <f t="shared" si="11"/>
        <v>43.129416666666664</v>
      </c>
      <c r="R271" s="6" t="s">
        <v>22</v>
      </c>
      <c r="S271" s="6" t="s">
        <v>1467</v>
      </c>
      <c r="T271" s="6">
        <v>9</v>
      </c>
      <c r="U271" s="6">
        <v>31.611999999999998</v>
      </c>
      <c r="V271" s="6">
        <f t="shared" si="12"/>
        <v>9.5268666666666668</v>
      </c>
      <c r="W271" s="6" t="s">
        <v>41</v>
      </c>
      <c r="X271" s="6" t="s">
        <v>22</v>
      </c>
      <c r="Y271" s="6">
        <v>1</v>
      </c>
      <c r="Z271" s="101">
        <v>0.32291666666666669</v>
      </c>
      <c r="AA271" s="101">
        <v>0.51041666666666663</v>
      </c>
      <c r="AB271" s="101">
        <v>0.66666666666666663</v>
      </c>
      <c r="AC271" s="101">
        <f>(Tableau2[[#This Row],[heure_enq]]-Tableau2[[#This Row],[h_debut]])</f>
        <v>0.18749999999999994</v>
      </c>
      <c r="AD271" s="101">
        <f>Tableau2[[#This Row],[h_fin]]-Tableau2[[#This Row],[h_debut]]</f>
        <v>0.34374999999999994</v>
      </c>
      <c r="AE271" s="101">
        <v>0.35416666666666669</v>
      </c>
      <c r="AF271" s="6" t="s">
        <v>22</v>
      </c>
      <c r="AG271" s="6" t="s">
        <v>22</v>
      </c>
      <c r="AH271" s="6" t="s">
        <v>242</v>
      </c>
      <c r="AI271" s="6">
        <v>0</v>
      </c>
      <c r="AJ271" s="6" t="s">
        <v>1174</v>
      </c>
      <c r="AK271" s="6" t="s">
        <v>369</v>
      </c>
      <c r="AL271" s="6" t="s">
        <v>419</v>
      </c>
      <c r="AM271" s="6">
        <v>1</v>
      </c>
      <c r="AN271" s="6">
        <v>0</v>
      </c>
      <c r="AO271" s="6">
        <v>1</v>
      </c>
      <c r="AP271" s="6">
        <v>1</v>
      </c>
      <c r="AQ271" s="6" t="s">
        <v>22</v>
      </c>
      <c r="AR271" s="6" t="s">
        <v>22</v>
      </c>
      <c r="AS271" s="6" t="s">
        <v>22</v>
      </c>
      <c r="AT271" s="6">
        <v>1</v>
      </c>
      <c r="AU271" s="6">
        <v>1</v>
      </c>
      <c r="AV271" s="6">
        <v>1</v>
      </c>
      <c r="AW271" s="6">
        <v>1</v>
      </c>
      <c r="AX271" s="6">
        <v>1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 t="s">
        <v>1468</v>
      </c>
      <c r="BK271" s="6">
        <v>1</v>
      </c>
      <c r="BL271" s="6">
        <v>1</v>
      </c>
      <c r="BM271" s="6">
        <v>1</v>
      </c>
      <c r="BN271" s="6">
        <v>0</v>
      </c>
      <c r="BO271" s="6" t="s">
        <v>3612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 t="s">
        <v>22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1</v>
      </c>
      <c r="CW271" s="6">
        <v>1</v>
      </c>
      <c r="CX271" s="6">
        <v>0</v>
      </c>
      <c r="CY271" s="6">
        <v>0</v>
      </c>
      <c r="CZ271" s="6">
        <v>0</v>
      </c>
      <c r="DA271" s="6" t="s">
        <v>1469</v>
      </c>
      <c r="DB271" s="6" t="s">
        <v>218</v>
      </c>
      <c r="DC271" s="6" t="s">
        <v>22</v>
      </c>
      <c r="DD271" s="6" t="s">
        <v>22</v>
      </c>
      <c r="DE271" s="6" t="s">
        <v>22</v>
      </c>
      <c r="DF271" s="6" t="s">
        <v>22</v>
      </c>
      <c r="DG271" s="6" t="s">
        <v>22</v>
      </c>
      <c r="DH271" s="6" t="s">
        <v>22</v>
      </c>
      <c r="DI271" s="6" t="s">
        <v>22</v>
      </c>
      <c r="DJ271" s="6" t="s">
        <v>22</v>
      </c>
      <c r="DK271" s="6" t="s">
        <v>22</v>
      </c>
      <c r="DL271" s="6" t="s">
        <v>22</v>
      </c>
      <c r="DM271" s="6" t="s">
        <v>22</v>
      </c>
      <c r="DN271" s="6" t="s">
        <v>22</v>
      </c>
      <c r="DO271" s="6" t="s">
        <v>22</v>
      </c>
      <c r="DP271" s="6" t="s">
        <v>22</v>
      </c>
      <c r="DQ271" s="6" t="s">
        <v>22</v>
      </c>
      <c r="DR271" s="6" t="s">
        <v>22</v>
      </c>
      <c r="DS271" s="6" t="s">
        <v>22</v>
      </c>
      <c r="DT271" s="6" t="s">
        <v>22</v>
      </c>
      <c r="DU271" s="6" t="s">
        <v>22</v>
      </c>
      <c r="DV271" s="6" t="s">
        <v>22</v>
      </c>
      <c r="DW271" s="6" t="s">
        <v>22</v>
      </c>
      <c r="DX271" s="6" t="s">
        <v>22</v>
      </c>
      <c r="DY271" s="6" t="s">
        <v>22</v>
      </c>
      <c r="DZ271" s="6" t="s">
        <v>22</v>
      </c>
      <c r="EA271" s="6" t="s">
        <v>22</v>
      </c>
      <c r="EB271" s="6" t="s">
        <v>22</v>
      </c>
      <c r="EC271" s="6" t="s">
        <v>22</v>
      </c>
      <c r="ED271" s="6" t="s">
        <v>22</v>
      </c>
      <c r="EE271" s="6" t="s">
        <v>22</v>
      </c>
      <c r="EF271" s="6" t="s">
        <v>22</v>
      </c>
      <c r="EG271" s="6" t="s">
        <v>22</v>
      </c>
      <c r="EH271" s="6" t="s">
        <v>22</v>
      </c>
      <c r="EI271" s="6" t="s">
        <v>22</v>
      </c>
      <c r="EJ271" s="6" t="s">
        <v>22</v>
      </c>
      <c r="EK271" s="6" t="s">
        <v>22</v>
      </c>
      <c r="EL271" s="6" t="s">
        <v>22</v>
      </c>
      <c r="EM271" s="6" t="s">
        <v>22</v>
      </c>
      <c r="EN271" s="6" t="s">
        <v>22</v>
      </c>
      <c r="EO271" s="6" t="s">
        <v>22</v>
      </c>
      <c r="EP271" s="6" t="s">
        <v>22</v>
      </c>
      <c r="EQ271" s="6" t="s">
        <v>22</v>
      </c>
      <c r="ER271" s="6" t="s">
        <v>22</v>
      </c>
      <c r="ES271" s="6" t="s">
        <v>22</v>
      </c>
      <c r="ET271" s="6" t="s">
        <v>22</v>
      </c>
      <c r="EU271" s="6" t="s">
        <v>22</v>
      </c>
      <c r="EV271" s="6" t="s">
        <v>22</v>
      </c>
      <c r="EW271" s="6" t="s">
        <v>22</v>
      </c>
      <c r="EX271" s="6" t="s">
        <v>22</v>
      </c>
      <c r="EY271" s="6" t="s">
        <v>22</v>
      </c>
      <c r="EZ271" s="6" t="s">
        <v>22</v>
      </c>
      <c r="FA271" s="6" t="s">
        <v>22</v>
      </c>
      <c r="FB271" s="6" t="s">
        <v>22</v>
      </c>
      <c r="FC271" s="6" t="s">
        <v>22</v>
      </c>
      <c r="FD271" s="6" t="s">
        <v>22</v>
      </c>
      <c r="FE271" s="6" t="s">
        <v>22</v>
      </c>
      <c r="FF271" s="6" t="s">
        <v>22</v>
      </c>
      <c r="FG271" s="6" t="s">
        <v>22</v>
      </c>
      <c r="FH271" s="6" t="s">
        <v>22</v>
      </c>
      <c r="FI271" s="6" t="s">
        <v>22</v>
      </c>
      <c r="FJ271" s="6" t="s">
        <v>22</v>
      </c>
      <c r="FK271" s="6" t="s">
        <v>22</v>
      </c>
      <c r="FL271" s="6" t="s">
        <v>22</v>
      </c>
      <c r="FM271" s="6" t="s">
        <v>22</v>
      </c>
      <c r="FN271" s="6" t="s">
        <v>22</v>
      </c>
      <c r="FO271" s="6" t="s">
        <v>22</v>
      </c>
      <c r="FP271" s="6" t="s">
        <v>22</v>
      </c>
      <c r="FQ271" s="6" t="s">
        <v>22</v>
      </c>
      <c r="FR271" s="6" t="s">
        <v>22</v>
      </c>
      <c r="FS271" s="6" t="s">
        <v>22</v>
      </c>
      <c r="FT271" s="6" t="s">
        <v>22</v>
      </c>
      <c r="FU271" s="6" t="s">
        <v>22</v>
      </c>
      <c r="FV271" s="6" t="s">
        <v>22</v>
      </c>
      <c r="FW271" s="6" t="s">
        <v>22</v>
      </c>
      <c r="FX271" s="6" t="s">
        <v>22</v>
      </c>
      <c r="FY271" s="6" t="s">
        <v>22</v>
      </c>
      <c r="FZ271" s="6" t="s">
        <v>22</v>
      </c>
      <c r="GA271" s="6" t="s">
        <v>22</v>
      </c>
      <c r="GB271" s="6" t="s">
        <v>22</v>
      </c>
      <c r="GC271" s="6" t="s">
        <v>22</v>
      </c>
      <c r="GD271" s="6" t="s">
        <v>22</v>
      </c>
      <c r="GE271" s="6" t="s">
        <v>22</v>
      </c>
      <c r="GF271" s="6" t="s">
        <v>22</v>
      </c>
      <c r="GG271" s="6" t="s">
        <v>22</v>
      </c>
      <c r="GH271" s="6" t="s">
        <v>22</v>
      </c>
      <c r="GI271" s="6" t="s">
        <v>22</v>
      </c>
      <c r="GJ271" s="6" t="s">
        <v>22</v>
      </c>
      <c r="GK271" s="6" t="s">
        <v>22</v>
      </c>
      <c r="GL271" s="6" t="s">
        <v>22</v>
      </c>
      <c r="GM271" s="6" t="s">
        <v>22</v>
      </c>
      <c r="GN271" s="6" t="s">
        <v>22</v>
      </c>
      <c r="GO271" s="6" t="s">
        <v>22</v>
      </c>
      <c r="GP271" s="6" t="s">
        <v>22</v>
      </c>
      <c r="GQ271" s="6" t="s">
        <v>22</v>
      </c>
      <c r="GR271" s="6" t="s">
        <v>22</v>
      </c>
      <c r="GS271" s="6" t="s">
        <v>22</v>
      </c>
      <c r="GT271" s="6" t="s">
        <v>22</v>
      </c>
      <c r="GU271" s="6" t="s">
        <v>22</v>
      </c>
      <c r="GV271" s="6" t="s">
        <v>22</v>
      </c>
      <c r="GW271" s="6" t="s">
        <v>22</v>
      </c>
      <c r="GX271" s="103" t="s">
        <v>22</v>
      </c>
    </row>
    <row r="272" spans="1:206">
      <c r="A272" s="102" t="s">
        <v>207</v>
      </c>
      <c r="B272" s="6">
        <v>271</v>
      </c>
      <c r="C272" s="6" t="s">
        <v>1470</v>
      </c>
      <c r="D272" s="6" t="s">
        <v>1471</v>
      </c>
      <c r="E272" s="100">
        <v>45015</v>
      </c>
      <c r="F272" s="6" t="s">
        <v>3894</v>
      </c>
      <c r="G272" s="6">
        <v>1</v>
      </c>
      <c r="H272" s="6">
        <v>15</v>
      </c>
      <c r="I272" s="6">
        <v>2</v>
      </c>
      <c r="J272" s="6" t="s">
        <v>352</v>
      </c>
      <c r="K272" s="6" t="s">
        <v>352</v>
      </c>
      <c r="L272" s="6" t="s">
        <v>1152</v>
      </c>
      <c r="M272" s="6" t="s">
        <v>411</v>
      </c>
      <c r="N272" s="6" t="s">
        <v>1472</v>
      </c>
      <c r="O272" s="7">
        <v>42</v>
      </c>
      <c r="P272" s="6">
        <v>42.081000000000003</v>
      </c>
      <c r="Q272" s="6">
        <f t="shared" si="11"/>
        <v>42.701349999999998</v>
      </c>
      <c r="R272" s="6" t="s">
        <v>22</v>
      </c>
      <c r="S272" s="6" t="s">
        <v>1473</v>
      </c>
      <c r="T272" s="6">
        <v>9</v>
      </c>
      <c r="U272" s="6">
        <v>2.8839999999999999</v>
      </c>
      <c r="V272" s="6">
        <f t="shared" si="12"/>
        <v>9.0480666666666671</v>
      </c>
      <c r="W272" s="6" t="s">
        <v>41</v>
      </c>
      <c r="X272" s="6">
        <v>46.9</v>
      </c>
      <c r="Y272" s="6">
        <v>1</v>
      </c>
      <c r="Z272" s="101">
        <v>0.375</v>
      </c>
      <c r="AA272" s="101">
        <v>0.44861111111111113</v>
      </c>
      <c r="AB272" s="101">
        <v>0.625</v>
      </c>
      <c r="AC272" s="101">
        <f>(Tableau2[[#This Row],[heure_enq]]-Tableau2[[#This Row],[h_debut]])</f>
        <v>7.3611111111111127E-2</v>
      </c>
      <c r="AD272" s="101">
        <f>Tableau2[[#This Row],[h_fin]]-Tableau2[[#This Row],[h_debut]]</f>
        <v>0.25</v>
      </c>
      <c r="AE272" s="101">
        <v>0.375</v>
      </c>
      <c r="AF272" s="101">
        <v>0.5</v>
      </c>
      <c r="AG272" s="6" t="s">
        <v>22</v>
      </c>
      <c r="AH272" s="6" t="s">
        <v>242</v>
      </c>
      <c r="AI272" s="6">
        <v>0</v>
      </c>
      <c r="AJ272" s="6" t="s">
        <v>2650</v>
      </c>
      <c r="AK272" s="6" t="s">
        <v>819</v>
      </c>
      <c r="AL272" s="6" t="s">
        <v>419</v>
      </c>
      <c r="AM272" s="6">
        <v>1</v>
      </c>
      <c r="AN272" s="6">
        <v>1</v>
      </c>
      <c r="AO272" s="6">
        <v>1</v>
      </c>
      <c r="AP272" s="6">
        <v>1</v>
      </c>
      <c r="AQ272" s="6" t="s">
        <v>22</v>
      </c>
      <c r="AR272" s="6" t="s">
        <v>22</v>
      </c>
      <c r="AS272" s="6" t="s">
        <v>22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1</v>
      </c>
      <c r="BC272" s="6">
        <v>1</v>
      </c>
      <c r="BD272" s="6">
        <v>1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 t="s">
        <v>1054</v>
      </c>
      <c r="BK272" s="6">
        <v>0</v>
      </c>
      <c r="BL272" s="6">
        <v>1</v>
      </c>
      <c r="BM272" s="6">
        <v>1</v>
      </c>
      <c r="BN272" s="6">
        <v>0</v>
      </c>
      <c r="BO272" s="6" t="s">
        <v>3623</v>
      </c>
      <c r="BP272" s="6">
        <v>0</v>
      </c>
      <c r="BQ272" s="6">
        <v>0</v>
      </c>
      <c r="BR272" s="6">
        <v>0</v>
      </c>
      <c r="BS272" s="6">
        <v>0</v>
      </c>
      <c r="BT272" s="6">
        <v>0</v>
      </c>
      <c r="BU272" s="6">
        <v>0</v>
      </c>
      <c r="BV272" s="6">
        <v>0</v>
      </c>
      <c r="BW272" s="6" t="s">
        <v>22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1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1</v>
      </c>
      <c r="CX272" s="6">
        <v>0</v>
      </c>
      <c r="CY272" s="6">
        <v>0</v>
      </c>
      <c r="CZ272" s="6">
        <v>0</v>
      </c>
      <c r="DA272" s="6" t="s">
        <v>22</v>
      </c>
      <c r="DB272" s="6" t="s">
        <v>218</v>
      </c>
      <c r="DC272" s="6" t="s">
        <v>22</v>
      </c>
      <c r="DD272" s="6" t="s">
        <v>22</v>
      </c>
      <c r="DE272" s="6" t="s">
        <v>22</v>
      </c>
      <c r="DF272" s="6" t="s">
        <v>22</v>
      </c>
      <c r="DG272" s="6" t="s">
        <v>22</v>
      </c>
      <c r="DH272" s="6" t="s">
        <v>22</v>
      </c>
      <c r="DI272" s="6" t="s">
        <v>22</v>
      </c>
      <c r="DJ272" s="6" t="s">
        <v>22</v>
      </c>
      <c r="DK272" s="6" t="s">
        <v>22</v>
      </c>
      <c r="DL272" s="6" t="s">
        <v>22</v>
      </c>
      <c r="DM272" s="6" t="s">
        <v>22</v>
      </c>
      <c r="DN272" s="6" t="s">
        <v>22</v>
      </c>
      <c r="DO272" s="6" t="s">
        <v>22</v>
      </c>
      <c r="DP272" s="6" t="s">
        <v>22</v>
      </c>
      <c r="DQ272" s="6" t="s">
        <v>22</v>
      </c>
      <c r="DR272" s="6" t="s">
        <v>22</v>
      </c>
      <c r="DS272" s="6" t="s">
        <v>22</v>
      </c>
      <c r="DT272" s="6" t="s">
        <v>22</v>
      </c>
      <c r="DU272" s="6" t="s">
        <v>22</v>
      </c>
      <c r="DV272" s="6" t="s">
        <v>22</v>
      </c>
      <c r="DW272" s="6" t="s">
        <v>22</v>
      </c>
      <c r="DX272" s="6" t="s">
        <v>22</v>
      </c>
      <c r="DY272" s="6" t="s">
        <v>22</v>
      </c>
      <c r="DZ272" s="6" t="s">
        <v>22</v>
      </c>
      <c r="EA272" s="6" t="s">
        <v>22</v>
      </c>
      <c r="EB272" s="6" t="s">
        <v>22</v>
      </c>
      <c r="EC272" s="6" t="s">
        <v>22</v>
      </c>
      <c r="ED272" s="6" t="s">
        <v>22</v>
      </c>
      <c r="EE272" s="6" t="s">
        <v>22</v>
      </c>
      <c r="EF272" s="6" t="s">
        <v>22</v>
      </c>
      <c r="EG272" s="6" t="s">
        <v>22</v>
      </c>
      <c r="EH272" s="6" t="s">
        <v>22</v>
      </c>
      <c r="EI272" s="6" t="s">
        <v>22</v>
      </c>
      <c r="EJ272" s="6" t="s">
        <v>22</v>
      </c>
      <c r="EK272" s="6" t="s">
        <v>22</v>
      </c>
      <c r="EL272" s="6" t="s">
        <v>22</v>
      </c>
      <c r="EM272" s="6" t="s">
        <v>22</v>
      </c>
      <c r="EN272" s="6" t="s">
        <v>22</v>
      </c>
      <c r="EO272" s="6" t="s">
        <v>22</v>
      </c>
      <c r="EP272" s="6" t="s">
        <v>22</v>
      </c>
      <c r="EQ272" s="6" t="s">
        <v>22</v>
      </c>
      <c r="ER272" s="6" t="s">
        <v>22</v>
      </c>
      <c r="ES272" s="6" t="s">
        <v>22</v>
      </c>
      <c r="ET272" s="6" t="s">
        <v>22</v>
      </c>
      <c r="EU272" s="6" t="s">
        <v>22</v>
      </c>
      <c r="EV272" s="6" t="s">
        <v>22</v>
      </c>
      <c r="EW272" s="6" t="s">
        <v>22</v>
      </c>
      <c r="EX272" s="6" t="s">
        <v>22</v>
      </c>
      <c r="EY272" s="6" t="s">
        <v>22</v>
      </c>
      <c r="EZ272" s="6" t="s">
        <v>22</v>
      </c>
      <c r="FA272" s="6" t="s">
        <v>22</v>
      </c>
      <c r="FB272" s="6" t="s">
        <v>22</v>
      </c>
      <c r="FC272" s="6" t="s">
        <v>22</v>
      </c>
      <c r="FD272" s="6" t="s">
        <v>22</v>
      </c>
      <c r="FE272" s="6" t="s">
        <v>22</v>
      </c>
      <c r="FF272" s="6" t="s">
        <v>22</v>
      </c>
      <c r="FG272" s="6" t="s">
        <v>22</v>
      </c>
      <c r="FH272" s="6" t="s">
        <v>22</v>
      </c>
      <c r="FI272" s="6" t="s">
        <v>22</v>
      </c>
      <c r="FJ272" s="6" t="s">
        <v>22</v>
      </c>
      <c r="FK272" s="6" t="s">
        <v>22</v>
      </c>
      <c r="FL272" s="6" t="s">
        <v>22</v>
      </c>
      <c r="FM272" s="6" t="s">
        <v>22</v>
      </c>
      <c r="FN272" s="6" t="s">
        <v>22</v>
      </c>
      <c r="FO272" s="6" t="s">
        <v>22</v>
      </c>
      <c r="FP272" s="6" t="s">
        <v>22</v>
      </c>
      <c r="FQ272" s="6" t="s">
        <v>22</v>
      </c>
      <c r="FR272" s="6" t="s">
        <v>22</v>
      </c>
      <c r="FS272" s="6" t="s">
        <v>22</v>
      </c>
      <c r="FT272" s="6" t="s">
        <v>22</v>
      </c>
      <c r="FU272" s="6" t="s">
        <v>22</v>
      </c>
      <c r="FV272" s="6" t="s">
        <v>22</v>
      </c>
      <c r="FW272" s="6" t="s">
        <v>22</v>
      </c>
      <c r="FX272" s="6" t="s">
        <v>22</v>
      </c>
      <c r="FY272" s="6" t="s">
        <v>22</v>
      </c>
      <c r="FZ272" s="6" t="s">
        <v>22</v>
      </c>
      <c r="GA272" s="6" t="s">
        <v>22</v>
      </c>
      <c r="GB272" s="6" t="s">
        <v>22</v>
      </c>
      <c r="GC272" s="6" t="s">
        <v>22</v>
      </c>
      <c r="GD272" s="6" t="s">
        <v>22</v>
      </c>
      <c r="GE272" s="6" t="s">
        <v>22</v>
      </c>
      <c r="GF272" s="6" t="s">
        <v>22</v>
      </c>
      <c r="GG272" s="6" t="s">
        <v>22</v>
      </c>
      <c r="GH272" s="6" t="s">
        <v>22</v>
      </c>
      <c r="GI272" s="6" t="s">
        <v>22</v>
      </c>
      <c r="GJ272" s="6" t="s">
        <v>22</v>
      </c>
      <c r="GK272" s="6" t="s">
        <v>22</v>
      </c>
      <c r="GL272" s="6" t="s">
        <v>22</v>
      </c>
      <c r="GM272" s="6" t="s">
        <v>22</v>
      </c>
      <c r="GN272" s="6" t="s">
        <v>22</v>
      </c>
      <c r="GO272" s="6" t="s">
        <v>22</v>
      </c>
      <c r="GP272" s="6" t="s">
        <v>22</v>
      </c>
      <c r="GQ272" s="6" t="s">
        <v>22</v>
      </c>
      <c r="GR272" s="6" t="s">
        <v>22</v>
      </c>
      <c r="GS272" s="6" t="s">
        <v>22</v>
      </c>
      <c r="GT272" s="6" t="s">
        <v>22</v>
      </c>
      <c r="GU272" s="6" t="s">
        <v>22</v>
      </c>
      <c r="GV272" s="6" t="s">
        <v>22</v>
      </c>
      <c r="GW272" s="6" t="s">
        <v>22</v>
      </c>
      <c r="GX272" s="103" t="s">
        <v>22</v>
      </c>
    </row>
    <row r="273" spans="1:206">
      <c r="A273" s="102" t="s">
        <v>207</v>
      </c>
      <c r="B273" s="6">
        <v>272</v>
      </c>
      <c r="C273" s="6" t="s">
        <v>1474</v>
      </c>
      <c r="D273" s="6" t="s">
        <v>1475</v>
      </c>
      <c r="E273" s="100">
        <v>45034</v>
      </c>
      <c r="F273" s="6" t="s">
        <v>3894</v>
      </c>
      <c r="G273" s="6">
        <v>1</v>
      </c>
      <c r="H273" s="6">
        <v>18</v>
      </c>
      <c r="I273" s="6">
        <v>0</v>
      </c>
      <c r="J273" s="6" t="s">
        <v>22</v>
      </c>
      <c r="K273" s="6" t="s">
        <v>22</v>
      </c>
      <c r="L273" s="6" t="s">
        <v>396</v>
      </c>
      <c r="M273" s="6" t="s">
        <v>397</v>
      </c>
      <c r="N273" s="6" t="s">
        <v>1476</v>
      </c>
      <c r="O273" s="7">
        <v>42</v>
      </c>
      <c r="P273" s="6">
        <v>42.595999999999997</v>
      </c>
      <c r="Q273" s="6">
        <f t="shared" si="11"/>
        <v>42.709933333333332</v>
      </c>
      <c r="R273" s="6" t="s">
        <v>22</v>
      </c>
      <c r="S273" s="6" t="s">
        <v>1477</v>
      </c>
      <c r="T273" s="6">
        <v>9</v>
      </c>
      <c r="U273" s="6">
        <v>27.332000000000001</v>
      </c>
      <c r="V273" s="6">
        <f t="shared" si="12"/>
        <v>9.4555333333333333</v>
      </c>
      <c r="W273" s="6" t="s">
        <v>39</v>
      </c>
      <c r="X273" s="6">
        <v>5</v>
      </c>
      <c r="Y273" s="6">
        <v>1</v>
      </c>
      <c r="Z273" s="101">
        <v>0.58333333333333337</v>
      </c>
      <c r="AA273" s="101">
        <v>0.625</v>
      </c>
      <c r="AB273" s="101">
        <v>0.70833333333333337</v>
      </c>
      <c r="AC273" s="101">
        <f>(Tableau2[[#This Row],[heure_enq]]-Tableau2[[#This Row],[h_debut]])</f>
        <v>4.166666666666663E-2</v>
      </c>
      <c r="AD273" s="101">
        <f>Tableau2[[#This Row],[h_fin]]-Tableau2[[#This Row],[h_debut]]</f>
        <v>0.125</v>
      </c>
      <c r="AE273" s="101">
        <v>0.625</v>
      </c>
      <c r="AF273" s="101">
        <v>0.64583333333333337</v>
      </c>
      <c r="AG273" s="6" t="s">
        <v>22</v>
      </c>
      <c r="AH273" s="6" t="s">
        <v>287</v>
      </c>
      <c r="AI273" s="6">
        <v>0</v>
      </c>
      <c r="AJ273" s="6" t="s">
        <v>417</v>
      </c>
      <c r="AK273" s="6" t="s">
        <v>418</v>
      </c>
      <c r="AL273" s="6" t="s">
        <v>419</v>
      </c>
      <c r="AM273" s="6">
        <v>1</v>
      </c>
      <c r="AN273" s="6">
        <v>0</v>
      </c>
      <c r="AO273" s="6">
        <v>0</v>
      </c>
      <c r="AP273" s="6">
        <v>0</v>
      </c>
      <c r="AQ273" s="6" t="s">
        <v>22</v>
      </c>
      <c r="AR273" s="6" t="s">
        <v>22</v>
      </c>
      <c r="AS273" s="6" t="s">
        <v>22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1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 t="s">
        <v>22</v>
      </c>
      <c r="BK273" s="6">
        <v>0</v>
      </c>
      <c r="BL273" s="6">
        <v>0</v>
      </c>
      <c r="BM273" s="6">
        <v>0</v>
      </c>
      <c r="BN273" s="6">
        <v>0</v>
      </c>
      <c r="BO273" s="6">
        <v>0</v>
      </c>
      <c r="BP273" s="6">
        <v>1</v>
      </c>
      <c r="BQ273" s="6">
        <v>0</v>
      </c>
      <c r="BR273" s="6">
        <v>0</v>
      </c>
      <c r="BS273" s="6">
        <v>0</v>
      </c>
      <c r="BT273" s="6">
        <v>0</v>
      </c>
      <c r="BU273" s="6" t="s">
        <v>2066</v>
      </c>
      <c r="BV273" s="6">
        <v>0</v>
      </c>
      <c r="BW273" s="6" t="s">
        <v>217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1</v>
      </c>
      <c r="CJ273" s="6">
        <v>1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1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6" t="s">
        <v>22</v>
      </c>
      <c r="DB273" s="6" t="s">
        <v>218</v>
      </c>
      <c r="DC273" s="6" t="s">
        <v>22</v>
      </c>
      <c r="DD273" s="6" t="s">
        <v>22</v>
      </c>
      <c r="DE273" s="6" t="s">
        <v>22</v>
      </c>
      <c r="DF273" s="6" t="s">
        <v>22</v>
      </c>
      <c r="DG273" s="6" t="s">
        <v>22</v>
      </c>
      <c r="DH273" s="6" t="s">
        <v>22</v>
      </c>
      <c r="DI273" s="6" t="s">
        <v>22</v>
      </c>
      <c r="DJ273" s="6" t="s">
        <v>22</v>
      </c>
      <c r="DK273" s="6" t="s">
        <v>22</v>
      </c>
      <c r="DL273" s="6" t="s">
        <v>22</v>
      </c>
      <c r="DM273" s="6" t="s">
        <v>22</v>
      </c>
      <c r="DN273" s="6" t="s">
        <v>22</v>
      </c>
      <c r="DO273" s="6" t="s">
        <v>22</v>
      </c>
      <c r="DP273" s="6" t="s">
        <v>22</v>
      </c>
      <c r="DQ273" s="6" t="s">
        <v>22</v>
      </c>
      <c r="DR273" s="6" t="s">
        <v>22</v>
      </c>
      <c r="DS273" s="6" t="s">
        <v>22</v>
      </c>
      <c r="DT273" s="6" t="s">
        <v>22</v>
      </c>
      <c r="DU273" s="6" t="s">
        <v>22</v>
      </c>
      <c r="DV273" s="6" t="s">
        <v>22</v>
      </c>
      <c r="DW273" s="6" t="s">
        <v>22</v>
      </c>
      <c r="DX273" s="6" t="s">
        <v>22</v>
      </c>
      <c r="DY273" s="6" t="s">
        <v>22</v>
      </c>
      <c r="DZ273" s="6" t="s">
        <v>22</v>
      </c>
      <c r="EA273" s="6" t="s">
        <v>22</v>
      </c>
      <c r="EB273" s="6" t="s">
        <v>22</v>
      </c>
      <c r="EC273" s="6" t="s">
        <v>22</v>
      </c>
      <c r="ED273" s="6" t="s">
        <v>22</v>
      </c>
      <c r="EE273" s="6" t="s">
        <v>22</v>
      </c>
      <c r="EF273" s="6" t="s">
        <v>22</v>
      </c>
      <c r="EG273" s="6" t="s">
        <v>22</v>
      </c>
      <c r="EH273" s="6" t="s">
        <v>22</v>
      </c>
      <c r="EI273" s="6" t="s">
        <v>22</v>
      </c>
      <c r="EJ273" s="6" t="s">
        <v>22</v>
      </c>
      <c r="EK273" s="6" t="s">
        <v>22</v>
      </c>
      <c r="EL273" s="6" t="s">
        <v>22</v>
      </c>
      <c r="EM273" s="6" t="s">
        <v>22</v>
      </c>
      <c r="EN273" s="6" t="s">
        <v>22</v>
      </c>
      <c r="EO273" s="6" t="s">
        <v>22</v>
      </c>
      <c r="EP273" s="6" t="s">
        <v>22</v>
      </c>
      <c r="EQ273" s="6" t="s">
        <v>22</v>
      </c>
      <c r="ER273" s="6" t="s">
        <v>22</v>
      </c>
      <c r="ES273" s="6" t="s">
        <v>22</v>
      </c>
      <c r="ET273" s="6" t="s">
        <v>22</v>
      </c>
      <c r="EU273" s="6" t="s">
        <v>22</v>
      </c>
      <c r="EV273" s="6" t="s">
        <v>22</v>
      </c>
      <c r="EW273" s="6" t="s">
        <v>22</v>
      </c>
      <c r="EX273" s="6" t="s">
        <v>22</v>
      </c>
      <c r="EY273" s="6" t="s">
        <v>22</v>
      </c>
      <c r="EZ273" s="6" t="s">
        <v>22</v>
      </c>
      <c r="FA273" s="6" t="s">
        <v>22</v>
      </c>
      <c r="FB273" s="6" t="s">
        <v>22</v>
      </c>
      <c r="FC273" s="6" t="s">
        <v>22</v>
      </c>
      <c r="FD273" s="6" t="s">
        <v>22</v>
      </c>
      <c r="FE273" s="6" t="s">
        <v>22</v>
      </c>
      <c r="FF273" s="6" t="s">
        <v>22</v>
      </c>
      <c r="FG273" s="6" t="s">
        <v>22</v>
      </c>
      <c r="FH273" s="6" t="s">
        <v>22</v>
      </c>
      <c r="FI273" s="6" t="s">
        <v>22</v>
      </c>
      <c r="FJ273" s="6" t="s">
        <v>22</v>
      </c>
      <c r="FK273" s="6" t="s">
        <v>22</v>
      </c>
      <c r="FL273" s="6" t="s">
        <v>22</v>
      </c>
      <c r="FM273" s="6" t="s">
        <v>22</v>
      </c>
      <c r="FN273" s="6" t="s">
        <v>22</v>
      </c>
      <c r="FO273" s="6" t="s">
        <v>22</v>
      </c>
      <c r="FP273" s="6" t="s">
        <v>22</v>
      </c>
      <c r="FQ273" s="6" t="s">
        <v>22</v>
      </c>
      <c r="FR273" s="6" t="s">
        <v>22</v>
      </c>
      <c r="FS273" s="6" t="s">
        <v>22</v>
      </c>
      <c r="FT273" s="6" t="s">
        <v>22</v>
      </c>
      <c r="FU273" s="6" t="s">
        <v>22</v>
      </c>
      <c r="FV273" s="6" t="s">
        <v>22</v>
      </c>
      <c r="FW273" s="6" t="s">
        <v>22</v>
      </c>
      <c r="FX273" s="6" t="s">
        <v>22</v>
      </c>
      <c r="FY273" s="6" t="s">
        <v>22</v>
      </c>
      <c r="FZ273" s="6" t="s">
        <v>22</v>
      </c>
      <c r="GA273" s="6" t="s">
        <v>22</v>
      </c>
      <c r="GB273" s="6" t="s">
        <v>22</v>
      </c>
      <c r="GC273" s="6" t="s">
        <v>22</v>
      </c>
      <c r="GD273" s="6" t="s">
        <v>22</v>
      </c>
      <c r="GE273" s="6" t="s">
        <v>22</v>
      </c>
      <c r="GF273" s="6" t="s">
        <v>22</v>
      </c>
      <c r="GG273" s="6" t="s">
        <v>22</v>
      </c>
      <c r="GH273" s="6" t="s">
        <v>22</v>
      </c>
      <c r="GI273" s="6" t="s">
        <v>22</v>
      </c>
      <c r="GJ273" s="6" t="s">
        <v>22</v>
      </c>
      <c r="GK273" s="6" t="s">
        <v>22</v>
      </c>
      <c r="GL273" s="6" t="s">
        <v>22</v>
      </c>
      <c r="GM273" s="6" t="s">
        <v>22</v>
      </c>
      <c r="GN273" s="6" t="s">
        <v>22</v>
      </c>
      <c r="GO273" s="6" t="s">
        <v>22</v>
      </c>
      <c r="GP273" s="6" t="s">
        <v>22</v>
      </c>
      <c r="GQ273" s="6" t="s">
        <v>22</v>
      </c>
      <c r="GR273" s="6" t="s">
        <v>22</v>
      </c>
      <c r="GS273" s="6" t="s">
        <v>22</v>
      </c>
      <c r="GT273" s="6" t="s">
        <v>22</v>
      </c>
      <c r="GU273" s="6" t="s">
        <v>22</v>
      </c>
      <c r="GV273" s="6" t="s">
        <v>22</v>
      </c>
      <c r="GW273" s="6" t="s">
        <v>22</v>
      </c>
      <c r="GX273" s="103" t="s">
        <v>22</v>
      </c>
    </row>
    <row r="274" spans="1:206">
      <c r="A274" s="102" t="s">
        <v>207</v>
      </c>
      <c r="B274" s="6">
        <v>273</v>
      </c>
      <c r="C274" s="6" t="s">
        <v>1478</v>
      </c>
      <c r="D274" s="6" t="s">
        <v>1731</v>
      </c>
      <c r="E274" s="100">
        <v>45035</v>
      </c>
      <c r="F274" s="6" t="s">
        <v>3894</v>
      </c>
      <c r="G274" s="6">
        <v>0</v>
      </c>
      <c r="H274" s="30">
        <v>15.6</v>
      </c>
      <c r="I274" s="6">
        <v>0</v>
      </c>
      <c r="J274" s="6" t="s">
        <v>22</v>
      </c>
      <c r="K274" s="6" t="s">
        <v>22</v>
      </c>
      <c r="L274" s="6" t="s">
        <v>396</v>
      </c>
      <c r="M274" s="6" t="s">
        <v>397</v>
      </c>
      <c r="N274" s="6" t="s">
        <v>1732</v>
      </c>
      <c r="O274" s="7">
        <v>43</v>
      </c>
      <c r="P274" s="6">
        <v>1.5628</v>
      </c>
      <c r="Q274" s="6">
        <f t="shared" si="11"/>
        <v>43.026046666666666</v>
      </c>
      <c r="R274" s="6" t="s">
        <v>22</v>
      </c>
      <c r="S274" s="6" t="s">
        <v>1733</v>
      </c>
      <c r="T274" s="6">
        <v>9</v>
      </c>
      <c r="U274" s="6">
        <v>23.9282</v>
      </c>
      <c r="V274" s="6">
        <f t="shared" si="12"/>
        <v>9.3988033333333334</v>
      </c>
      <c r="W274" s="6" t="s">
        <v>41</v>
      </c>
      <c r="X274" s="6">
        <v>15</v>
      </c>
      <c r="Y274" s="6">
        <v>2</v>
      </c>
      <c r="Z274" s="101">
        <v>0.3125</v>
      </c>
      <c r="AA274" s="101">
        <v>0.50694444444444442</v>
      </c>
      <c r="AB274" s="101">
        <v>0.5</v>
      </c>
      <c r="AC274" s="101">
        <f>(Tableau2[[#This Row],[heure_enq]]-Tableau2[[#This Row],[h_debut]])</f>
        <v>0.19444444444444442</v>
      </c>
      <c r="AD274" s="101">
        <f>Tableau2[[#This Row],[h_fin]]-Tableau2[[#This Row],[h_debut]]</f>
        <v>0.1875</v>
      </c>
      <c r="AE274" s="101">
        <v>0.375</v>
      </c>
      <c r="AF274" s="101">
        <v>0.54166666666666663</v>
      </c>
      <c r="AG274" s="6" t="s">
        <v>22</v>
      </c>
      <c r="AH274" s="6" t="s">
        <v>242</v>
      </c>
      <c r="AI274" s="6">
        <v>0</v>
      </c>
      <c r="AJ274" s="6" t="s">
        <v>368</v>
      </c>
      <c r="AK274" s="6" t="s">
        <v>369</v>
      </c>
      <c r="AL274" s="6" t="s">
        <v>1669</v>
      </c>
      <c r="AM274" s="6">
        <v>0</v>
      </c>
      <c r="AN274" s="6">
        <v>0</v>
      </c>
      <c r="AO274" s="6">
        <v>1</v>
      </c>
      <c r="AP274" s="6">
        <v>0</v>
      </c>
      <c r="AQ274" s="6" t="s">
        <v>22</v>
      </c>
      <c r="AR274" s="6" t="s">
        <v>22</v>
      </c>
      <c r="AS274" s="6" t="s">
        <v>22</v>
      </c>
      <c r="AT274" s="6">
        <v>0</v>
      </c>
      <c r="AU274" s="6">
        <v>0</v>
      </c>
      <c r="AV274" s="6">
        <v>0</v>
      </c>
      <c r="AW274" s="6">
        <v>1</v>
      </c>
      <c r="AX274" s="6">
        <v>1</v>
      </c>
      <c r="AY274" s="6">
        <v>1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 t="s">
        <v>1734</v>
      </c>
      <c r="BK274" s="6">
        <v>0</v>
      </c>
      <c r="BL274" s="6">
        <v>1</v>
      </c>
      <c r="BM274" s="6">
        <v>0</v>
      </c>
      <c r="BN274" s="6">
        <v>0</v>
      </c>
      <c r="BO274" s="6" t="s">
        <v>3613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 t="s">
        <v>22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1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 t="s">
        <v>1344</v>
      </c>
      <c r="DB274" s="6" t="s">
        <v>218</v>
      </c>
      <c r="DC274" s="6" t="s">
        <v>22</v>
      </c>
      <c r="DD274" s="6" t="s">
        <v>22</v>
      </c>
      <c r="DE274" s="6" t="s">
        <v>22</v>
      </c>
      <c r="DF274" s="6" t="s">
        <v>22</v>
      </c>
      <c r="DG274" s="6" t="s">
        <v>22</v>
      </c>
      <c r="DH274" s="6" t="s">
        <v>22</v>
      </c>
      <c r="DI274" s="6" t="s">
        <v>22</v>
      </c>
      <c r="DJ274" s="6" t="s">
        <v>22</v>
      </c>
      <c r="DK274" s="6" t="s">
        <v>22</v>
      </c>
      <c r="DL274" s="6" t="s">
        <v>22</v>
      </c>
      <c r="DM274" s="6" t="s">
        <v>22</v>
      </c>
      <c r="DN274" s="6" t="s">
        <v>22</v>
      </c>
      <c r="DO274" s="6" t="s">
        <v>22</v>
      </c>
      <c r="DP274" s="6" t="s">
        <v>22</v>
      </c>
      <c r="DQ274" s="6" t="s">
        <v>22</v>
      </c>
      <c r="DR274" s="6" t="s">
        <v>22</v>
      </c>
      <c r="DS274" s="6" t="s">
        <v>22</v>
      </c>
      <c r="DT274" s="6" t="s">
        <v>22</v>
      </c>
      <c r="DU274" s="6" t="s">
        <v>22</v>
      </c>
      <c r="DV274" s="6" t="s">
        <v>22</v>
      </c>
      <c r="DW274" s="6" t="s">
        <v>22</v>
      </c>
      <c r="DX274" s="6" t="s">
        <v>22</v>
      </c>
      <c r="DY274" s="6" t="s">
        <v>22</v>
      </c>
      <c r="DZ274" s="6" t="s">
        <v>22</v>
      </c>
      <c r="EA274" s="6" t="s">
        <v>22</v>
      </c>
      <c r="EB274" s="6" t="s">
        <v>22</v>
      </c>
      <c r="EC274" s="6" t="s">
        <v>22</v>
      </c>
      <c r="ED274" s="6" t="s">
        <v>22</v>
      </c>
      <c r="EE274" s="6" t="s">
        <v>22</v>
      </c>
      <c r="EF274" s="6" t="s">
        <v>22</v>
      </c>
      <c r="EG274" s="6" t="s">
        <v>22</v>
      </c>
      <c r="EH274" s="6" t="s">
        <v>22</v>
      </c>
      <c r="EI274" s="6" t="s">
        <v>22</v>
      </c>
      <c r="EJ274" s="6" t="s">
        <v>22</v>
      </c>
      <c r="EK274" s="6" t="s">
        <v>22</v>
      </c>
      <c r="EL274" s="6" t="s">
        <v>22</v>
      </c>
      <c r="EM274" s="6" t="s">
        <v>22</v>
      </c>
      <c r="EN274" s="6" t="s">
        <v>22</v>
      </c>
      <c r="EO274" s="6" t="s">
        <v>22</v>
      </c>
      <c r="EP274" s="6" t="s">
        <v>22</v>
      </c>
      <c r="EQ274" s="6" t="s">
        <v>22</v>
      </c>
      <c r="ER274" s="6" t="s">
        <v>22</v>
      </c>
      <c r="ES274" s="6" t="s">
        <v>22</v>
      </c>
      <c r="ET274" s="6" t="s">
        <v>22</v>
      </c>
      <c r="EU274" s="6" t="s">
        <v>22</v>
      </c>
      <c r="EV274" s="6" t="s">
        <v>22</v>
      </c>
      <c r="EW274" s="6" t="s">
        <v>22</v>
      </c>
      <c r="EX274" s="6" t="s">
        <v>22</v>
      </c>
      <c r="EY274" s="6" t="s">
        <v>22</v>
      </c>
      <c r="EZ274" s="6" t="s">
        <v>22</v>
      </c>
      <c r="FA274" s="6" t="s">
        <v>22</v>
      </c>
      <c r="FB274" s="6" t="s">
        <v>22</v>
      </c>
      <c r="FC274" s="6" t="s">
        <v>22</v>
      </c>
      <c r="FD274" s="6" t="s">
        <v>22</v>
      </c>
      <c r="FE274" s="6" t="s">
        <v>22</v>
      </c>
      <c r="FF274" s="6" t="s">
        <v>22</v>
      </c>
      <c r="FG274" s="6" t="s">
        <v>22</v>
      </c>
      <c r="FH274" s="6" t="s">
        <v>22</v>
      </c>
      <c r="FI274" s="6" t="s">
        <v>22</v>
      </c>
      <c r="FJ274" s="6" t="s">
        <v>22</v>
      </c>
      <c r="FK274" s="6" t="s">
        <v>22</v>
      </c>
      <c r="FL274" s="6" t="s">
        <v>22</v>
      </c>
      <c r="FM274" s="6" t="s">
        <v>22</v>
      </c>
      <c r="FN274" s="6" t="s">
        <v>22</v>
      </c>
      <c r="FO274" s="6" t="s">
        <v>22</v>
      </c>
      <c r="FP274" s="6" t="s">
        <v>22</v>
      </c>
      <c r="FQ274" s="6" t="s">
        <v>22</v>
      </c>
      <c r="FR274" s="6" t="s">
        <v>22</v>
      </c>
      <c r="FS274" s="6" t="s">
        <v>22</v>
      </c>
      <c r="FT274" s="6" t="s">
        <v>22</v>
      </c>
      <c r="FU274" s="6" t="s">
        <v>22</v>
      </c>
      <c r="FV274" s="6" t="s">
        <v>22</v>
      </c>
      <c r="FW274" s="6" t="s">
        <v>22</v>
      </c>
      <c r="FX274" s="6" t="s">
        <v>22</v>
      </c>
      <c r="FY274" s="6" t="s">
        <v>22</v>
      </c>
      <c r="FZ274" s="6" t="s">
        <v>22</v>
      </c>
      <c r="GA274" s="6" t="s">
        <v>22</v>
      </c>
      <c r="GB274" s="6" t="s">
        <v>22</v>
      </c>
      <c r="GC274" s="6" t="s">
        <v>22</v>
      </c>
      <c r="GD274" s="6" t="s">
        <v>22</v>
      </c>
      <c r="GE274" s="6" t="s">
        <v>22</v>
      </c>
      <c r="GF274" s="6" t="s">
        <v>22</v>
      </c>
      <c r="GG274" s="6" t="s">
        <v>22</v>
      </c>
      <c r="GH274" s="6" t="s">
        <v>22</v>
      </c>
      <c r="GI274" s="6" t="s">
        <v>22</v>
      </c>
      <c r="GJ274" s="6" t="s">
        <v>22</v>
      </c>
      <c r="GK274" s="6" t="s">
        <v>22</v>
      </c>
      <c r="GL274" s="6" t="s">
        <v>22</v>
      </c>
      <c r="GM274" s="6" t="s">
        <v>22</v>
      </c>
      <c r="GN274" s="6" t="s">
        <v>22</v>
      </c>
      <c r="GO274" s="6" t="s">
        <v>22</v>
      </c>
      <c r="GP274" s="6" t="s">
        <v>22</v>
      </c>
      <c r="GQ274" s="6" t="s">
        <v>22</v>
      </c>
      <c r="GR274" s="6" t="s">
        <v>22</v>
      </c>
      <c r="GS274" s="6" t="s">
        <v>22</v>
      </c>
      <c r="GT274" s="6" t="s">
        <v>22</v>
      </c>
      <c r="GU274" s="6" t="s">
        <v>22</v>
      </c>
      <c r="GV274" s="6" t="s">
        <v>22</v>
      </c>
      <c r="GW274" s="6" t="s">
        <v>22</v>
      </c>
      <c r="GX274" s="103" t="s">
        <v>22</v>
      </c>
    </row>
    <row r="275" spans="1:206">
      <c r="A275" s="102" t="s">
        <v>207</v>
      </c>
      <c r="B275" s="6">
        <v>274</v>
      </c>
      <c r="C275" s="6" t="s">
        <v>1478</v>
      </c>
      <c r="D275" s="6" t="s">
        <v>1479</v>
      </c>
      <c r="E275" s="100">
        <v>45035</v>
      </c>
      <c r="F275" s="6" t="s">
        <v>3894</v>
      </c>
      <c r="G275" s="6">
        <v>0</v>
      </c>
      <c r="H275" s="30">
        <v>15.6</v>
      </c>
      <c r="I275" s="6">
        <v>0</v>
      </c>
      <c r="J275" s="6" t="s">
        <v>22</v>
      </c>
      <c r="K275" s="6" t="s">
        <v>22</v>
      </c>
      <c r="L275" s="6" t="s">
        <v>396</v>
      </c>
      <c r="M275" s="6" t="s">
        <v>397</v>
      </c>
      <c r="N275" s="44" t="s">
        <v>1480</v>
      </c>
      <c r="O275" s="7">
        <v>43</v>
      </c>
      <c r="P275" s="44">
        <v>1.17</v>
      </c>
      <c r="Q275" s="6">
        <f t="shared" si="11"/>
        <v>43.019500000000001</v>
      </c>
      <c r="R275" s="6" t="s">
        <v>22</v>
      </c>
      <c r="S275" s="6" t="s">
        <v>1481</v>
      </c>
      <c r="T275" s="6">
        <v>9</v>
      </c>
      <c r="U275" s="6">
        <v>24.68</v>
      </c>
      <c r="V275" s="6">
        <f t="shared" si="12"/>
        <v>9.4113333333333333</v>
      </c>
      <c r="W275" s="6" t="s">
        <v>41</v>
      </c>
      <c r="X275" s="6">
        <v>4.3</v>
      </c>
      <c r="Y275" s="6">
        <v>3</v>
      </c>
      <c r="Z275" s="101">
        <v>0.41666666666666669</v>
      </c>
      <c r="AA275" s="101">
        <v>0.51111111111111118</v>
      </c>
      <c r="AB275" s="101">
        <v>0.5</v>
      </c>
      <c r="AC275" s="101">
        <f>(Tableau2[[#This Row],[heure_enq]]-Tableau2[[#This Row],[h_debut]])</f>
        <v>9.4444444444444497E-2</v>
      </c>
      <c r="AD275" s="101">
        <f>Tableau2[[#This Row],[h_fin]]-Tableau2[[#This Row],[h_debut]]</f>
        <v>8.3333333333333315E-2</v>
      </c>
      <c r="AE275" s="101">
        <v>0.375</v>
      </c>
      <c r="AF275" s="101">
        <v>0.54166666666666663</v>
      </c>
      <c r="AG275" s="6" t="s">
        <v>22</v>
      </c>
      <c r="AH275" s="6" t="s">
        <v>242</v>
      </c>
      <c r="AI275" s="6">
        <v>0</v>
      </c>
      <c r="AJ275" s="6" t="s">
        <v>935</v>
      </c>
      <c r="AK275" s="6" t="s">
        <v>755</v>
      </c>
      <c r="AL275" s="6" t="s">
        <v>419</v>
      </c>
      <c r="AM275" s="6">
        <v>0</v>
      </c>
      <c r="AN275" s="6">
        <v>0</v>
      </c>
      <c r="AO275" s="6">
        <v>1</v>
      </c>
      <c r="AP275" s="6">
        <v>0</v>
      </c>
      <c r="AQ275" s="6" t="s">
        <v>22</v>
      </c>
      <c r="AR275" s="6" t="s">
        <v>22</v>
      </c>
      <c r="AS275" s="6" t="s">
        <v>22</v>
      </c>
      <c r="AT275" s="6">
        <v>0</v>
      </c>
      <c r="AU275" s="6">
        <v>1</v>
      </c>
      <c r="AV275" s="6">
        <v>1</v>
      </c>
      <c r="AW275" s="6">
        <v>1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 t="s">
        <v>1482</v>
      </c>
      <c r="BK275" s="6">
        <v>0</v>
      </c>
      <c r="BL275" s="6">
        <v>1</v>
      </c>
      <c r="BM275" s="6">
        <v>0</v>
      </c>
      <c r="BN275" s="6">
        <v>0</v>
      </c>
      <c r="BO275" s="6" t="s">
        <v>3613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 t="s">
        <v>22</v>
      </c>
      <c r="BX275" s="6">
        <v>0</v>
      </c>
      <c r="BY275" s="6">
        <v>0</v>
      </c>
      <c r="BZ275" s="6">
        <v>0</v>
      </c>
      <c r="CA275" s="6">
        <v>0</v>
      </c>
      <c r="CB275" s="6">
        <v>1</v>
      </c>
      <c r="CC275" s="6">
        <v>0</v>
      </c>
      <c r="CD275" s="6">
        <v>1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 t="s">
        <v>756</v>
      </c>
      <c r="DB275" s="6" t="s">
        <v>348</v>
      </c>
      <c r="DC275" s="6" t="s">
        <v>22</v>
      </c>
      <c r="DD275" s="6" t="s">
        <v>22</v>
      </c>
      <c r="DE275" s="6" t="s">
        <v>22</v>
      </c>
      <c r="DF275" s="6" t="s">
        <v>22</v>
      </c>
      <c r="DG275" s="6" t="s">
        <v>22</v>
      </c>
      <c r="DH275" s="6" t="s">
        <v>22</v>
      </c>
      <c r="DI275" s="6" t="s">
        <v>22</v>
      </c>
      <c r="DJ275" s="6" t="s">
        <v>22</v>
      </c>
      <c r="DK275" s="6" t="s">
        <v>22</v>
      </c>
      <c r="DL275" s="6" t="s">
        <v>22</v>
      </c>
      <c r="DM275" s="6" t="s">
        <v>22</v>
      </c>
      <c r="DN275" s="6" t="s">
        <v>22</v>
      </c>
      <c r="DO275" s="6" t="s">
        <v>22</v>
      </c>
      <c r="DP275" s="6" t="s">
        <v>22</v>
      </c>
      <c r="DQ275" s="6" t="s">
        <v>22</v>
      </c>
      <c r="DR275" s="6" t="s">
        <v>22</v>
      </c>
      <c r="DS275" s="6" t="s">
        <v>22</v>
      </c>
      <c r="DT275" s="6" t="s">
        <v>22</v>
      </c>
      <c r="DU275" s="6" t="s">
        <v>22</v>
      </c>
      <c r="DV275" s="6" t="s">
        <v>22</v>
      </c>
      <c r="DW275" s="6" t="s">
        <v>22</v>
      </c>
      <c r="DX275" s="6" t="s">
        <v>22</v>
      </c>
      <c r="DY275" s="6" t="s">
        <v>22</v>
      </c>
      <c r="DZ275" s="6" t="s">
        <v>22</v>
      </c>
      <c r="EA275" s="6" t="s">
        <v>22</v>
      </c>
      <c r="EB275" s="6" t="s">
        <v>22</v>
      </c>
      <c r="EC275" s="6" t="s">
        <v>22</v>
      </c>
      <c r="ED275" s="6" t="s">
        <v>22</v>
      </c>
      <c r="EE275" s="6" t="s">
        <v>22</v>
      </c>
      <c r="EF275" s="6" t="s">
        <v>22</v>
      </c>
      <c r="EG275" s="6" t="s">
        <v>22</v>
      </c>
      <c r="EH275" s="6" t="s">
        <v>22</v>
      </c>
      <c r="EI275" s="6" t="s">
        <v>22</v>
      </c>
      <c r="EJ275" s="6" t="s">
        <v>22</v>
      </c>
      <c r="EK275" s="6" t="s">
        <v>22</v>
      </c>
      <c r="EL275" s="6" t="s">
        <v>22</v>
      </c>
      <c r="EM275" s="6" t="s">
        <v>22</v>
      </c>
      <c r="EN275" s="6" t="s">
        <v>22</v>
      </c>
      <c r="EO275" s="6" t="s">
        <v>22</v>
      </c>
      <c r="EP275" s="6" t="s">
        <v>22</v>
      </c>
      <c r="EQ275" s="6" t="s">
        <v>22</v>
      </c>
      <c r="ER275" s="6" t="s">
        <v>22</v>
      </c>
      <c r="ES275" s="6" t="s">
        <v>22</v>
      </c>
      <c r="ET275" s="6" t="s">
        <v>22</v>
      </c>
      <c r="EU275" s="6" t="s">
        <v>22</v>
      </c>
      <c r="EV275" s="6" t="s">
        <v>22</v>
      </c>
      <c r="EW275" s="6" t="s">
        <v>22</v>
      </c>
      <c r="EX275" s="6" t="s">
        <v>22</v>
      </c>
      <c r="EY275" s="6" t="s">
        <v>22</v>
      </c>
      <c r="EZ275" s="6" t="s">
        <v>22</v>
      </c>
      <c r="FA275" s="6" t="s">
        <v>22</v>
      </c>
      <c r="FB275" s="6" t="s">
        <v>22</v>
      </c>
      <c r="FC275" s="6" t="s">
        <v>22</v>
      </c>
      <c r="FD275" s="6" t="s">
        <v>22</v>
      </c>
      <c r="FE275" s="6" t="s">
        <v>22</v>
      </c>
      <c r="FF275" s="6" t="s">
        <v>22</v>
      </c>
      <c r="FG275" s="6" t="s">
        <v>22</v>
      </c>
      <c r="FH275" s="6" t="s">
        <v>22</v>
      </c>
      <c r="FI275" s="6" t="s">
        <v>22</v>
      </c>
      <c r="FJ275" s="6" t="s">
        <v>22</v>
      </c>
      <c r="FK275" s="6" t="s">
        <v>22</v>
      </c>
      <c r="FL275" s="6" t="s">
        <v>22</v>
      </c>
      <c r="FM275" s="6" t="s">
        <v>22</v>
      </c>
      <c r="FN275" s="6" t="s">
        <v>22</v>
      </c>
      <c r="FO275" s="6" t="s">
        <v>22</v>
      </c>
      <c r="FP275" s="6" t="s">
        <v>22</v>
      </c>
      <c r="FQ275" s="6" t="s">
        <v>22</v>
      </c>
      <c r="FR275" s="6" t="s">
        <v>22</v>
      </c>
      <c r="FS275" s="6" t="s">
        <v>22</v>
      </c>
      <c r="FT275" s="6" t="s">
        <v>22</v>
      </c>
      <c r="FU275" s="6" t="s">
        <v>22</v>
      </c>
      <c r="FV275" s="6" t="s">
        <v>22</v>
      </c>
      <c r="FW275" s="6" t="s">
        <v>22</v>
      </c>
      <c r="FX275" s="6" t="s">
        <v>22</v>
      </c>
      <c r="FY275" s="6" t="s">
        <v>22</v>
      </c>
      <c r="FZ275" s="6" t="s">
        <v>22</v>
      </c>
      <c r="GA275" s="6" t="s">
        <v>22</v>
      </c>
      <c r="GB275" s="6" t="s">
        <v>22</v>
      </c>
      <c r="GC275" s="6" t="s">
        <v>22</v>
      </c>
      <c r="GD275" s="6" t="s">
        <v>22</v>
      </c>
      <c r="GE275" s="6" t="s">
        <v>22</v>
      </c>
      <c r="GF275" s="6" t="s">
        <v>22</v>
      </c>
      <c r="GG275" s="6" t="s">
        <v>22</v>
      </c>
      <c r="GH275" s="6" t="s">
        <v>22</v>
      </c>
      <c r="GI275" s="6" t="s">
        <v>22</v>
      </c>
      <c r="GJ275" s="6" t="s">
        <v>22</v>
      </c>
      <c r="GK275" s="6" t="s">
        <v>22</v>
      </c>
      <c r="GL275" s="6" t="s">
        <v>22</v>
      </c>
      <c r="GM275" s="6" t="s">
        <v>22</v>
      </c>
      <c r="GN275" s="6" t="s">
        <v>22</v>
      </c>
      <c r="GO275" s="6" t="s">
        <v>22</v>
      </c>
      <c r="GP275" s="6" t="s">
        <v>22</v>
      </c>
      <c r="GQ275" s="6" t="s">
        <v>22</v>
      </c>
      <c r="GR275" s="6" t="s">
        <v>22</v>
      </c>
      <c r="GS275" s="6" t="s">
        <v>22</v>
      </c>
      <c r="GT275" s="6" t="s">
        <v>22</v>
      </c>
      <c r="GU275" s="6" t="s">
        <v>22</v>
      </c>
      <c r="GV275" s="6" t="s">
        <v>22</v>
      </c>
      <c r="GW275" s="6" t="s">
        <v>22</v>
      </c>
      <c r="GX275" s="103" t="s">
        <v>22</v>
      </c>
    </row>
    <row r="276" spans="1:206">
      <c r="A276" s="102" t="s">
        <v>207</v>
      </c>
      <c r="B276" s="6">
        <v>275</v>
      </c>
      <c r="C276" s="6" t="s">
        <v>1842</v>
      </c>
      <c r="D276" s="6" t="s">
        <v>1843</v>
      </c>
      <c r="E276" s="100">
        <v>45098</v>
      </c>
      <c r="F276" s="6" t="s">
        <v>3895</v>
      </c>
      <c r="G276" s="6">
        <v>0</v>
      </c>
      <c r="H276" s="30">
        <v>25</v>
      </c>
      <c r="I276" s="6">
        <v>0</v>
      </c>
      <c r="J276" s="6" t="s">
        <v>22</v>
      </c>
      <c r="K276" s="6" t="s">
        <v>22</v>
      </c>
      <c r="L276" s="6" t="s">
        <v>1152</v>
      </c>
      <c r="M276" s="6" t="s">
        <v>411</v>
      </c>
      <c r="N276" s="6" t="s">
        <v>22</v>
      </c>
      <c r="O276" s="6" t="s">
        <v>22</v>
      </c>
      <c r="P276" s="6" t="s">
        <v>22</v>
      </c>
      <c r="Q276" s="6">
        <v>42.965530000000001</v>
      </c>
      <c r="R276" s="6" t="s">
        <v>22</v>
      </c>
      <c r="S276" s="6" t="s">
        <v>22</v>
      </c>
      <c r="T276" s="6" t="s">
        <v>22</v>
      </c>
      <c r="U276" s="6" t="s">
        <v>22</v>
      </c>
      <c r="V276" s="6">
        <v>9.3537999999999997</v>
      </c>
      <c r="W276" s="6" t="s">
        <v>40</v>
      </c>
      <c r="X276" s="6">
        <v>5</v>
      </c>
      <c r="Y276" s="6">
        <v>1</v>
      </c>
      <c r="Z276" s="101">
        <v>0.39583333333333331</v>
      </c>
      <c r="AA276" s="101">
        <v>0.42708333333333331</v>
      </c>
      <c r="AB276" s="101">
        <v>0.47916666666666669</v>
      </c>
      <c r="AC276" s="101">
        <f>(Tableau2[[#This Row],[heure_enq]]-Tableau2[[#This Row],[h_debut]])</f>
        <v>3.125E-2</v>
      </c>
      <c r="AD276" s="101">
        <f>Tableau2[[#This Row],[h_fin]]-Tableau2[[#This Row],[h_debut]]</f>
        <v>8.333333333333337E-2</v>
      </c>
      <c r="AE276" s="101">
        <v>0.35416666666666669</v>
      </c>
      <c r="AF276" s="101">
        <v>0.66666666666666663</v>
      </c>
      <c r="AG276" s="6" t="s">
        <v>22</v>
      </c>
      <c r="AH276" s="6" t="s">
        <v>287</v>
      </c>
      <c r="AI276" s="6">
        <v>0</v>
      </c>
      <c r="AJ276" s="6" t="s">
        <v>1844</v>
      </c>
      <c r="AK276" s="6" t="s">
        <v>22</v>
      </c>
      <c r="AL276" s="6" t="s">
        <v>1761</v>
      </c>
      <c r="AM276" s="6">
        <v>0</v>
      </c>
      <c r="AN276" s="6">
        <v>1</v>
      </c>
      <c r="AO276" s="6">
        <v>0</v>
      </c>
      <c r="AP276" s="6">
        <v>0</v>
      </c>
      <c r="AQ276" s="6" t="s">
        <v>22</v>
      </c>
      <c r="AR276" s="6" t="s">
        <v>22</v>
      </c>
      <c r="AS276" s="6" t="s">
        <v>22</v>
      </c>
      <c r="AT276" s="6">
        <v>0</v>
      </c>
      <c r="AU276" s="6">
        <v>1</v>
      </c>
      <c r="AV276" s="6">
        <v>1</v>
      </c>
      <c r="AW276" s="6">
        <v>1</v>
      </c>
      <c r="AX276" s="6">
        <v>1</v>
      </c>
      <c r="AY276" s="6">
        <v>1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 t="s">
        <v>1845</v>
      </c>
      <c r="BK276" s="6">
        <v>0</v>
      </c>
      <c r="BL276" s="6">
        <v>0</v>
      </c>
      <c r="BM276" s="6">
        <v>0</v>
      </c>
      <c r="BN276" s="6">
        <v>0</v>
      </c>
      <c r="BO276" s="6">
        <v>0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 t="s">
        <v>22</v>
      </c>
      <c r="BX276" s="6">
        <v>0</v>
      </c>
      <c r="BY276" s="6">
        <v>1</v>
      </c>
      <c r="BZ276" s="6">
        <v>1</v>
      </c>
      <c r="CA276" s="6">
        <v>0</v>
      </c>
      <c r="CB276" s="6">
        <v>0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U276" s="6">
        <v>0</v>
      </c>
      <c r="CV276" s="6">
        <v>0</v>
      </c>
      <c r="CW276" s="6">
        <v>0</v>
      </c>
      <c r="CX276" s="6">
        <v>0</v>
      </c>
      <c r="CY276" s="6">
        <v>0</v>
      </c>
      <c r="CZ276" s="6">
        <v>0</v>
      </c>
      <c r="DA276" s="6" t="s">
        <v>903</v>
      </c>
      <c r="DB276" s="6" t="s">
        <v>348</v>
      </c>
      <c r="DC276" s="6" t="s">
        <v>22</v>
      </c>
      <c r="DD276" s="6" t="s">
        <v>22</v>
      </c>
      <c r="DE276" s="6" t="s">
        <v>22</v>
      </c>
      <c r="DF276" s="6" t="s">
        <v>22</v>
      </c>
      <c r="DG276" s="6" t="s">
        <v>22</v>
      </c>
      <c r="DH276" s="6" t="s">
        <v>22</v>
      </c>
      <c r="DI276" s="6" t="s">
        <v>22</v>
      </c>
      <c r="DJ276" s="6" t="s">
        <v>22</v>
      </c>
      <c r="DK276" s="6" t="s">
        <v>22</v>
      </c>
      <c r="DL276" s="6" t="s">
        <v>22</v>
      </c>
      <c r="DM276" s="6" t="s">
        <v>22</v>
      </c>
      <c r="DN276" s="6" t="s">
        <v>22</v>
      </c>
      <c r="DO276" s="6" t="s">
        <v>22</v>
      </c>
      <c r="DP276" s="6" t="s">
        <v>22</v>
      </c>
      <c r="DQ276" s="6" t="s">
        <v>22</v>
      </c>
      <c r="DR276" s="6" t="s">
        <v>22</v>
      </c>
      <c r="DS276" s="6" t="s">
        <v>22</v>
      </c>
      <c r="DT276" s="6" t="s">
        <v>22</v>
      </c>
      <c r="DU276" s="6" t="s">
        <v>22</v>
      </c>
      <c r="DV276" s="6" t="s">
        <v>22</v>
      </c>
      <c r="DW276" s="6" t="s">
        <v>22</v>
      </c>
      <c r="DX276" s="6" t="s">
        <v>22</v>
      </c>
      <c r="DY276" s="6" t="s">
        <v>22</v>
      </c>
      <c r="DZ276" s="6" t="s">
        <v>22</v>
      </c>
      <c r="EA276" s="6" t="s">
        <v>22</v>
      </c>
      <c r="EB276" s="6" t="s">
        <v>22</v>
      </c>
      <c r="EC276" s="6" t="s">
        <v>22</v>
      </c>
      <c r="ED276" s="6" t="s">
        <v>22</v>
      </c>
      <c r="EE276" s="6" t="s">
        <v>22</v>
      </c>
      <c r="EF276" s="6" t="s">
        <v>22</v>
      </c>
      <c r="EG276" s="6" t="s">
        <v>22</v>
      </c>
      <c r="EH276" s="6" t="s">
        <v>22</v>
      </c>
      <c r="EI276" s="6" t="s">
        <v>22</v>
      </c>
      <c r="EJ276" s="6" t="s">
        <v>22</v>
      </c>
      <c r="EK276" s="6" t="s">
        <v>22</v>
      </c>
      <c r="EL276" s="6" t="s">
        <v>22</v>
      </c>
      <c r="EM276" s="6" t="s">
        <v>22</v>
      </c>
      <c r="EN276" s="6" t="s">
        <v>22</v>
      </c>
      <c r="EO276" s="6" t="s">
        <v>22</v>
      </c>
      <c r="EP276" s="6" t="s">
        <v>22</v>
      </c>
      <c r="EQ276" s="6" t="s">
        <v>22</v>
      </c>
      <c r="ER276" s="6" t="s">
        <v>22</v>
      </c>
      <c r="ES276" s="6" t="s">
        <v>22</v>
      </c>
      <c r="ET276" s="6" t="s">
        <v>22</v>
      </c>
      <c r="EU276" s="6" t="s">
        <v>22</v>
      </c>
      <c r="EV276" s="6" t="s">
        <v>22</v>
      </c>
      <c r="EW276" s="6" t="s">
        <v>22</v>
      </c>
      <c r="EX276" s="6" t="s">
        <v>22</v>
      </c>
      <c r="EY276" s="6" t="s">
        <v>22</v>
      </c>
      <c r="EZ276" s="6" t="s">
        <v>22</v>
      </c>
      <c r="FA276" s="6" t="s">
        <v>22</v>
      </c>
      <c r="FB276" s="6" t="s">
        <v>22</v>
      </c>
      <c r="FC276" s="6" t="s">
        <v>22</v>
      </c>
      <c r="FD276" s="6" t="s">
        <v>22</v>
      </c>
      <c r="FE276" s="6" t="s">
        <v>22</v>
      </c>
      <c r="FF276" s="6" t="s">
        <v>22</v>
      </c>
      <c r="FG276" s="6" t="s">
        <v>22</v>
      </c>
      <c r="FH276" s="6" t="s">
        <v>22</v>
      </c>
      <c r="FI276" s="6" t="s">
        <v>22</v>
      </c>
      <c r="FJ276" s="6" t="s">
        <v>22</v>
      </c>
      <c r="FK276" s="6" t="s">
        <v>22</v>
      </c>
      <c r="FL276" s="6" t="s">
        <v>22</v>
      </c>
      <c r="FM276" s="6" t="s">
        <v>22</v>
      </c>
      <c r="FN276" s="6" t="s">
        <v>22</v>
      </c>
      <c r="FO276" s="6" t="s">
        <v>22</v>
      </c>
      <c r="FP276" s="6" t="s">
        <v>22</v>
      </c>
      <c r="FQ276" s="6" t="s">
        <v>22</v>
      </c>
      <c r="FR276" s="6" t="s">
        <v>22</v>
      </c>
      <c r="FS276" s="6" t="s">
        <v>22</v>
      </c>
      <c r="FT276" s="6" t="s">
        <v>22</v>
      </c>
      <c r="FU276" s="6" t="s">
        <v>22</v>
      </c>
      <c r="FV276" s="6" t="s">
        <v>22</v>
      </c>
      <c r="FW276" s="6" t="s">
        <v>22</v>
      </c>
      <c r="FX276" s="6" t="s">
        <v>22</v>
      </c>
      <c r="FY276" s="6" t="s">
        <v>22</v>
      </c>
      <c r="FZ276" s="6" t="s">
        <v>22</v>
      </c>
      <c r="GA276" s="6" t="s">
        <v>22</v>
      </c>
      <c r="GB276" s="6" t="s">
        <v>22</v>
      </c>
      <c r="GC276" s="6" t="s">
        <v>22</v>
      </c>
      <c r="GD276" s="6" t="s">
        <v>22</v>
      </c>
      <c r="GE276" s="6" t="s">
        <v>22</v>
      </c>
      <c r="GF276" s="6" t="s">
        <v>22</v>
      </c>
      <c r="GG276" s="6" t="s">
        <v>22</v>
      </c>
      <c r="GH276" s="6" t="s">
        <v>22</v>
      </c>
      <c r="GI276" s="6" t="s">
        <v>22</v>
      </c>
      <c r="GJ276" s="6" t="s">
        <v>22</v>
      </c>
      <c r="GK276" s="6" t="s">
        <v>22</v>
      </c>
      <c r="GL276" s="6" t="s">
        <v>22</v>
      </c>
      <c r="GM276" s="6" t="s">
        <v>22</v>
      </c>
      <c r="GN276" s="6" t="s">
        <v>22</v>
      </c>
      <c r="GO276" s="6" t="s">
        <v>22</v>
      </c>
      <c r="GP276" s="6" t="s">
        <v>22</v>
      </c>
      <c r="GQ276" s="6" t="s">
        <v>22</v>
      </c>
      <c r="GR276" s="6" t="s">
        <v>22</v>
      </c>
      <c r="GS276" s="6" t="s">
        <v>22</v>
      </c>
      <c r="GT276" s="6" t="s">
        <v>22</v>
      </c>
      <c r="GU276" s="6" t="s">
        <v>22</v>
      </c>
      <c r="GV276" s="6" t="s">
        <v>22</v>
      </c>
      <c r="GW276" s="6" t="s">
        <v>22</v>
      </c>
      <c r="GX276" s="103" t="s">
        <v>22</v>
      </c>
    </row>
    <row r="277" spans="1:206">
      <c r="A277" s="102" t="s">
        <v>207</v>
      </c>
      <c r="B277" s="6">
        <v>276</v>
      </c>
      <c r="C277" s="6" t="s">
        <v>1846</v>
      </c>
      <c r="D277" s="6" t="s">
        <v>1847</v>
      </c>
      <c r="E277" s="100" t="s">
        <v>1848</v>
      </c>
      <c r="F277" s="6" t="s">
        <v>3895</v>
      </c>
      <c r="G277" s="6">
        <v>1</v>
      </c>
      <c r="H277" s="6">
        <v>30</v>
      </c>
      <c r="I277" s="6">
        <v>1</v>
      </c>
      <c r="J277" s="6" t="s">
        <v>264</v>
      </c>
      <c r="K277" s="6" t="s">
        <v>999</v>
      </c>
      <c r="L277" s="6" t="s">
        <v>1152</v>
      </c>
      <c r="M277" s="6" t="s">
        <v>411</v>
      </c>
      <c r="N277" s="44" t="s">
        <v>22</v>
      </c>
      <c r="O277" s="44" t="s">
        <v>22</v>
      </c>
      <c r="P277" s="44" t="s">
        <v>22</v>
      </c>
      <c r="Q277" s="6">
        <v>42.889180000000003</v>
      </c>
      <c r="R277" s="6" t="s">
        <v>22</v>
      </c>
      <c r="S277" s="6" t="s">
        <v>22</v>
      </c>
      <c r="T277" s="6" t="s">
        <v>22</v>
      </c>
      <c r="U277" s="6" t="s">
        <v>22</v>
      </c>
      <c r="V277" s="6">
        <v>9.4750399999999999</v>
      </c>
      <c r="W277" s="6" t="s">
        <v>39</v>
      </c>
      <c r="X277" s="6">
        <v>5</v>
      </c>
      <c r="Y277" s="6">
        <v>1</v>
      </c>
      <c r="Z277" s="101">
        <v>0.41666666666666669</v>
      </c>
      <c r="AA277" s="101">
        <v>0.4375</v>
      </c>
      <c r="AB277" s="101">
        <v>0.47916666666666669</v>
      </c>
      <c r="AC277" s="101">
        <f>(Tableau2[[#This Row],[heure_enq]]-Tableau2[[#This Row],[h_debut]])</f>
        <v>2.0833333333333315E-2</v>
      </c>
      <c r="AD277" s="101">
        <f>Tableau2[[#This Row],[h_fin]]-Tableau2[[#This Row],[h_debut]]</f>
        <v>6.25E-2</v>
      </c>
      <c r="AE277" s="101">
        <v>0.375</v>
      </c>
      <c r="AF277" s="101">
        <v>0.70833333333333337</v>
      </c>
      <c r="AG277" s="6" t="s">
        <v>22</v>
      </c>
      <c r="AH277" s="6" t="s">
        <v>287</v>
      </c>
      <c r="AI277" s="6">
        <v>0</v>
      </c>
      <c r="AJ277" s="6" t="s">
        <v>1849</v>
      </c>
      <c r="AK277" s="6">
        <v>13055</v>
      </c>
      <c r="AL277" s="6" t="s">
        <v>1761</v>
      </c>
      <c r="AM277" s="6">
        <v>1</v>
      </c>
      <c r="AN277" s="6">
        <v>0</v>
      </c>
      <c r="AO277" s="6">
        <v>0</v>
      </c>
      <c r="AP277" s="6">
        <v>0</v>
      </c>
      <c r="AQ277" s="6" t="s">
        <v>22</v>
      </c>
      <c r="AR277" s="6" t="s">
        <v>22</v>
      </c>
      <c r="AS277" s="6" t="s">
        <v>22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1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 t="s">
        <v>1485</v>
      </c>
      <c r="BK277" s="6">
        <v>0</v>
      </c>
      <c r="BL277" s="6">
        <v>0</v>
      </c>
      <c r="BM277" s="6">
        <v>0</v>
      </c>
      <c r="BN277" s="6">
        <v>0</v>
      </c>
      <c r="BO277" s="6">
        <v>0</v>
      </c>
      <c r="BP277" s="6">
        <v>1</v>
      </c>
      <c r="BQ277" s="6">
        <v>0</v>
      </c>
      <c r="BR277" s="6">
        <v>0</v>
      </c>
      <c r="BS277" s="6">
        <v>0</v>
      </c>
      <c r="BT277" s="6">
        <v>0</v>
      </c>
      <c r="BU277" s="6" t="s">
        <v>3648</v>
      </c>
      <c r="BV277" s="6">
        <v>0</v>
      </c>
      <c r="BW277" s="6" t="s">
        <v>22</v>
      </c>
      <c r="BX277" s="6">
        <v>0</v>
      </c>
      <c r="BY277" s="6">
        <v>0</v>
      </c>
      <c r="BZ277" s="6">
        <v>0</v>
      </c>
      <c r="CA277" s="6">
        <v>0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1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  <c r="CY277" s="6">
        <v>0</v>
      </c>
      <c r="CZ277" s="6">
        <v>0</v>
      </c>
      <c r="DA277" s="6" t="s">
        <v>22</v>
      </c>
      <c r="DB277" s="6" t="s">
        <v>218</v>
      </c>
      <c r="DC277" s="6" t="s">
        <v>22</v>
      </c>
      <c r="DD277" s="6" t="s">
        <v>22</v>
      </c>
      <c r="DE277" s="6" t="s">
        <v>22</v>
      </c>
      <c r="DF277" s="6" t="s">
        <v>22</v>
      </c>
      <c r="DG277" s="6" t="s">
        <v>22</v>
      </c>
      <c r="DH277" s="6" t="s">
        <v>22</v>
      </c>
      <c r="DI277" s="6" t="s">
        <v>22</v>
      </c>
      <c r="DJ277" s="6" t="s">
        <v>22</v>
      </c>
      <c r="DK277" s="6" t="s">
        <v>22</v>
      </c>
      <c r="DL277" s="6" t="s">
        <v>22</v>
      </c>
      <c r="DM277" s="6" t="s">
        <v>22</v>
      </c>
      <c r="DN277" s="6" t="s">
        <v>22</v>
      </c>
      <c r="DO277" s="6" t="s">
        <v>22</v>
      </c>
      <c r="DP277" s="6" t="s">
        <v>22</v>
      </c>
      <c r="DQ277" s="6" t="s">
        <v>22</v>
      </c>
      <c r="DR277" s="6" t="s">
        <v>22</v>
      </c>
      <c r="DS277" s="6" t="s">
        <v>22</v>
      </c>
      <c r="DT277" s="6" t="s">
        <v>22</v>
      </c>
      <c r="DU277" s="6" t="s">
        <v>22</v>
      </c>
      <c r="DV277" s="6" t="s">
        <v>22</v>
      </c>
      <c r="DW277" s="6" t="s">
        <v>22</v>
      </c>
      <c r="DX277" s="6" t="s">
        <v>22</v>
      </c>
      <c r="DY277" s="6" t="s">
        <v>22</v>
      </c>
      <c r="DZ277" s="6" t="s">
        <v>22</v>
      </c>
      <c r="EA277" s="6" t="s">
        <v>22</v>
      </c>
      <c r="EB277" s="6" t="s">
        <v>22</v>
      </c>
      <c r="EC277" s="6" t="s">
        <v>22</v>
      </c>
      <c r="ED277" s="6" t="s">
        <v>22</v>
      </c>
      <c r="EE277" s="6" t="s">
        <v>22</v>
      </c>
      <c r="EF277" s="6" t="s">
        <v>22</v>
      </c>
      <c r="EG277" s="6" t="s">
        <v>22</v>
      </c>
      <c r="EH277" s="6" t="s">
        <v>22</v>
      </c>
      <c r="EI277" s="6" t="s">
        <v>22</v>
      </c>
      <c r="EJ277" s="6" t="s">
        <v>22</v>
      </c>
      <c r="EK277" s="6" t="s">
        <v>22</v>
      </c>
      <c r="EL277" s="6" t="s">
        <v>22</v>
      </c>
      <c r="EM277" s="6" t="s">
        <v>22</v>
      </c>
      <c r="EN277" s="6" t="s">
        <v>22</v>
      </c>
      <c r="EO277" s="6" t="s">
        <v>22</v>
      </c>
      <c r="EP277" s="6" t="s">
        <v>22</v>
      </c>
      <c r="EQ277" s="6" t="s">
        <v>22</v>
      </c>
      <c r="ER277" s="6" t="s">
        <v>22</v>
      </c>
      <c r="ES277" s="6" t="s">
        <v>22</v>
      </c>
      <c r="ET277" s="6" t="s">
        <v>22</v>
      </c>
      <c r="EU277" s="6" t="s">
        <v>22</v>
      </c>
      <c r="EV277" s="6" t="s">
        <v>22</v>
      </c>
      <c r="EW277" s="6" t="s">
        <v>22</v>
      </c>
      <c r="EX277" s="6" t="s">
        <v>22</v>
      </c>
      <c r="EY277" s="6" t="s">
        <v>22</v>
      </c>
      <c r="EZ277" s="6" t="s">
        <v>22</v>
      </c>
      <c r="FA277" s="6" t="s">
        <v>22</v>
      </c>
      <c r="FB277" s="6" t="s">
        <v>22</v>
      </c>
      <c r="FC277" s="6" t="s">
        <v>22</v>
      </c>
      <c r="FD277" s="6" t="s">
        <v>22</v>
      </c>
      <c r="FE277" s="6" t="s">
        <v>22</v>
      </c>
      <c r="FF277" s="6" t="s">
        <v>22</v>
      </c>
      <c r="FG277" s="6" t="s">
        <v>22</v>
      </c>
      <c r="FH277" s="6" t="s">
        <v>22</v>
      </c>
      <c r="FI277" s="6" t="s">
        <v>22</v>
      </c>
      <c r="FJ277" s="6" t="s">
        <v>22</v>
      </c>
      <c r="FK277" s="6" t="s">
        <v>22</v>
      </c>
      <c r="FL277" s="6" t="s">
        <v>22</v>
      </c>
      <c r="FM277" s="6" t="s">
        <v>22</v>
      </c>
      <c r="FN277" s="6" t="s">
        <v>22</v>
      </c>
      <c r="FO277" s="6" t="s">
        <v>22</v>
      </c>
      <c r="FP277" s="6" t="s">
        <v>22</v>
      </c>
      <c r="FQ277" s="6" t="s">
        <v>22</v>
      </c>
      <c r="FR277" s="6" t="s">
        <v>22</v>
      </c>
      <c r="FS277" s="6" t="s">
        <v>22</v>
      </c>
      <c r="FT277" s="6" t="s">
        <v>22</v>
      </c>
      <c r="FU277" s="6" t="s">
        <v>22</v>
      </c>
      <c r="FV277" s="6" t="s">
        <v>22</v>
      </c>
      <c r="FW277" s="6" t="s">
        <v>22</v>
      </c>
      <c r="FX277" s="6" t="s">
        <v>22</v>
      </c>
      <c r="FY277" s="6" t="s">
        <v>22</v>
      </c>
      <c r="FZ277" s="6" t="s">
        <v>22</v>
      </c>
      <c r="GA277" s="6" t="s">
        <v>22</v>
      </c>
      <c r="GB277" s="6" t="s">
        <v>22</v>
      </c>
      <c r="GC277" s="6" t="s">
        <v>22</v>
      </c>
      <c r="GD277" s="6" t="s">
        <v>22</v>
      </c>
      <c r="GE277" s="6" t="s">
        <v>22</v>
      </c>
      <c r="GF277" s="6" t="s">
        <v>22</v>
      </c>
      <c r="GG277" s="6" t="s">
        <v>22</v>
      </c>
      <c r="GH277" s="6" t="s">
        <v>22</v>
      </c>
      <c r="GI277" s="6" t="s">
        <v>22</v>
      </c>
      <c r="GJ277" s="6" t="s">
        <v>22</v>
      </c>
      <c r="GK277" s="6" t="s">
        <v>22</v>
      </c>
      <c r="GL277" s="6" t="s">
        <v>22</v>
      </c>
      <c r="GM277" s="6" t="s">
        <v>22</v>
      </c>
      <c r="GN277" s="6" t="s">
        <v>22</v>
      </c>
      <c r="GO277" s="6" t="s">
        <v>22</v>
      </c>
      <c r="GP277" s="6" t="s">
        <v>22</v>
      </c>
      <c r="GQ277" s="6" t="s">
        <v>22</v>
      </c>
      <c r="GR277" s="6" t="s">
        <v>22</v>
      </c>
      <c r="GS277" s="6" t="s">
        <v>22</v>
      </c>
      <c r="GT277" s="6" t="s">
        <v>22</v>
      </c>
      <c r="GU277" s="6" t="s">
        <v>22</v>
      </c>
      <c r="GV277" s="6" t="s">
        <v>22</v>
      </c>
      <c r="GW277" s="6" t="s">
        <v>22</v>
      </c>
      <c r="GX277" s="103" t="s">
        <v>22</v>
      </c>
    </row>
    <row r="278" spans="1:206">
      <c r="A278" s="102" t="s">
        <v>207</v>
      </c>
      <c r="B278" s="6">
        <v>277</v>
      </c>
      <c r="C278" s="6" t="s">
        <v>1483</v>
      </c>
      <c r="D278" s="6" t="s">
        <v>1850</v>
      </c>
      <c r="E278" s="100">
        <v>45100</v>
      </c>
      <c r="F278" s="6" t="s">
        <v>3895</v>
      </c>
      <c r="G278" s="6">
        <v>1</v>
      </c>
      <c r="H278" s="6">
        <v>28</v>
      </c>
      <c r="I278" s="6">
        <v>1</v>
      </c>
      <c r="J278" s="6" t="s">
        <v>352</v>
      </c>
      <c r="K278" s="6" t="s">
        <v>1000</v>
      </c>
      <c r="L278" s="6" t="s">
        <v>396</v>
      </c>
      <c r="M278" s="6" t="s">
        <v>411</v>
      </c>
      <c r="N278" s="6" t="s">
        <v>22</v>
      </c>
      <c r="O278" s="7" t="s">
        <v>22</v>
      </c>
      <c r="P278" s="6" t="s">
        <v>22</v>
      </c>
      <c r="Q278" s="6">
        <v>42.905209999999997</v>
      </c>
      <c r="R278" s="6" t="s">
        <v>22</v>
      </c>
      <c r="S278" s="6" t="s">
        <v>22</v>
      </c>
      <c r="T278" s="6" t="s">
        <v>22</v>
      </c>
      <c r="U278" s="6" t="s">
        <v>22</v>
      </c>
      <c r="V278" s="6">
        <v>9.4689899999999998</v>
      </c>
      <c r="W278" s="6" t="s">
        <v>40</v>
      </c>
      <c r="X278" s="6">
        <v>5</v>
      </c>
      <c r="Y278" s="6">
        <v>1</v>
      </c>
      <c r="Z278" s="101">
        <v>0.54166666666666663</v>
      </c>
      <c r="AA278" s="101">
        <v>0.61458333333333337</v>
      </c>
      <c r="AB278" s="101">
        <v>0.625</v>
      </c>
      <c r="AC278" s="101">
        <f>(Tableau2[[#This Row],[heure_enq]]-Tableau2[[#This Row],[h_debut]])</f>
        <v>7.2916666666666741E-2</v>
      </c>
      <c r="AD278" s="101">
        <f>Tableau2[[#This Row],[h_fin]]-Tableau2[[#This Row],[h_debut]]</f>
        <v>8.333333333333337E-2</v>
      </c>
      <c r="AE278" s="101">
        <v>0.35416666666666669</v>
      </c>
      <c r="AF278" s="101">
        <v>0.70833333333333337</v>
      </c>
      <c r="AG278" s="6" t="s">
        <v>22</v>
      </c>
      <c r="AH278" s="6" t="s">
        <v>213</v>
      </c>
      <c r="AI278" s="6">
        <v>0</v>
      </c>
      <c r="AJ278" s="6" t="s">
        <v>1851</v>
      </c>
      <c r="AK278" s="6">
        <v>83137</v>
      </c>
      <c r="AL278" s="6" t="s">
        <v>1761</v>
      </c>
      <c r="AM278" s="6">
        <v>0</v>
      </c>
      <c r="AN278" s="6">
        <v>1</v>
      </c>
      <c r="AO278" s="6">
        <v>0</v>
      </c>
      <c r="AP278" s="6">
        <v>0</v>
      </c>
      <c r="AQ278" s="6" t="s">
        <v>22</v>
      </c>
      <c r="AR278" s="6" t="s">
        <v>22</v>
      </c>
      <c r="AS278" s="6" t="s">
        <v>22</v>
      </c>
      <c r="AT278" s="6">
        <v>0</v>
      </c>
      <c r="AU278" s="6">
        <v>1</v>
      </c>
      <c r="AV278" s="6">
        <v>0</v>
      </c>
      <c r="AW278" s="6">
        <v>1</v>
      </c>
      <c r="AX278" s="6">
        <v>0</v>
      </c>
      <c r="AY278" s="6">
        <v>1</v>
      </c>
      <c r="AZ278" s="6">
        <v>0</v>
      </c>
      <c r="BA278" s="6">
        <v>0</v>
      </c>
      <c r="BB278" s="6">
        <v>0</v>
      </c>
      <c r="BC278" s="6">
        <v>1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 t="s">
        <v>1852</v>
      </c>
      <c r="BK278" s="6">
        <v>0</v>
      </c>
      <c r="BL278" s="6">
        <v>0</v>
      </c>
      <c r="BM278" s="6">
        <v>0</v>
      </c>
      <c r="BN278" s="6">
        <v>0</v>
      </c>
      <c r="BO278" s="6">
        <v>0</v>
      </c>
      <c r="BP278" s="6">
        <v>0</v>
      </c>
      <c r="BQ278" s="6">
        <v>0</v>
      </c>
      <c r="BR278" s="6">
        <v>0</v>
      </c>
      <c r="BS278" s="6">
        <v>0</v>
      </c>
      <c r="BT278" s="6">
        <v>0</v>
      </c>
      <c r="BU278" s="6">
        <v>0</v>
      </c>
      <c r="BV278" s="6">
        <v>0</v>
      </c>
      <c r="BW278" s="6" t="s">
        <v>22</v>
      </c>
      <c r="BX278" s="6">
        <v>0</v>
      </c>
      <c r="BY278" s="6">
        <v>1</v>
      </c>
      <c r="BZ278" s="6">
        <v>0</v>
      </c>
      <c r="CA278" s="6">
        <v>0</v>
      </c>
      <c r="CB278" s="6">
        <v>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>
        <v>0</v>
      </c>
      <c r="CZ278" s="6">
        <v>0</v>
      </c>
      <c r="DA278" s="6" t="s">
        <v>1853</v>
      </c>
      <c r="DB278" s="6" t="s">
        <v>218</v>
      </c>
      <c r="DC278" s="6" t="s">
        <v>22</v>
      </c>
      <c r="DD278" s="6" t="s">
        <v>22</v>
      </c>
      <c r="DE278" s="6" t="s">
        <v>22</v>
      </c>
      <c r="DF278" s="6" t="s">
        <v>22</v>
      </c>
      <c r="DG278" s="6" t="s">
        <v>22</v>
      </c>
      <c r="DH278" s="6" t="s">
        <v>22</v>
      </c>
      <c r="DI278" s="6" t="s">
        <v>22</v>
      </c>
      <c r="DJ278" s="6" t="s">
        <v>22</v>
      </c>
      <c r="DK278" s="6" t="s">
        <v>22</v>
      </c>
      <c r="DL278" s="6" t="s">
        <v>22</v>
      </c>
      <c r="DM278" s="6" t="s">
        <v>22</v>
      </c>
      <c r="DN278" s="6" t="s">
        <v>22</v>
      </c>
      <c r="DO278" s="6" t="s">
        <v>22</v>
      </c>
      <c r="DP278" s="6" t="s">
        <v>22</v>
      </c>
      <c r="DQ278" s="6" t="s">
        <v>22</v>
      </c>
      <c r="DR278" s="6" t="s">
        <v>22</v>
      </c>
      <c r="DS278" s="6" t="s">
        <v>22</v>
      </c>
      <c r="DT278" s="6" t="s">
        <v>22</v>
      </c>
      <c r="DU278" s="6" t="s">
        <v>22</v>
      </c>
      <c r="DV278" s="6" t="s">
        <v>22</v>
      </c>
      <c r="DW278" s="6" t="s">
        <v>22</v>
      </c>
      <c r="DX278" s="6" t="s">
        <v>22</v>
      </c>
      <c r="DY278" s="6" t="s">
        <v>22</v>
      </c>
      <c r="DZ278" s="6" t="s">
        <v>22</v>
      </c>
      <c r="EA278" s="6" t="s">
        <v>22</v>
      </c>
      <c r="EB278" s="6" t="s">
        <v>22</v>
      </c>
      <c r="EC278" s="6" t="s">
        <v>22</v>
      </c>
      <c r="ED278" s="6" t="s">
        <v>22</v>
      </c>
      <c r="EE278" s="6" t="s">
        <v>22</v>
      </c>
      <c r="EF278" s="6" t="s">
        <v>22</v>
      </c>
      <c r="EG278" s="6" t="s">
        <v>22</v>
      </c>
      <c r="EH278" s="6" t="s">
        <v>22</v>
      </c>
      <c r="EI278" s="6" t="s">
        <v>22</v>
      </c>
      <c r="EJ278" s="6" t="s">
        <v>22</v>
      </c>
      <c r="EK278" s="6" t="s">
        <v>22</v>
      </c>
      <c r="EL278" s="6" t="s">
        <v>22</v>
      </c>
      <c r="EM278" s="6" t="s">
        <v>22</v>
      </c>
      <c r="EN278" s="6" t="s">
        <v>22</v>
      </c>
      <c r="EO278" s="6" t="s">
        <v>22</v>
      </c>
      <c r="EP278" s="6" t="s">
        <v>22</v>
      </c>
      <c r="EQ278" s="6" t="s">
        <v>22</v>
      </c>
      <c r="ER278" s="6" t="s">
        <v>22</v>
      </c>
      <c r="ES278" s="6" t="s">
        <v>22</v>
      </c>
      <c r="ET278" s="6" t="s">
        <v>22</v>
      </c>
      <c r="EU278" s="6" t="s">
        <v>22</v>
      </c>
      <c r="EV278" s="6" t="s">
        <v>22</v>
      </c>
      <c r="EW278" s="6" t="s">
        <v>22</v>
      </c>
      <c r="EX278" s="6" t="s">
        <v>22</v>
      </c>
      <c r="EY278" s="6" t="s">
        <v>22</v>
      </c>
      <c r="EZ278" s="6" t="s">
        <v>22</v>
      </c>
      <c r="FA278" s="6" t="s">
        <v>22</v>
      </c>
      <c r="FB278" s="6" t="s">
        <v>22</v>
      </c>
      <c r="FC278" s="6" t="s">
        <v>22</v>
      </c>
      <c r="FD278" s="6" t="s">
        <v>22</v>
      </c>
      <c r="FE278" s="6" t="s">
        <v>22</v>
      </c>
      <c r="FF278" s="6" t="s">
        <v>22</v>
      </c>
      <c r="FG278" s="6" t="s">
        <v>22</v>
      </c>
      <c r="FH278" s="6" t="s">
        <v>22</v>
      </c>
      <c r="FI278" s="6" t="s">
        <v>22</v>
      </c>
      <c r="FJ278" s="6" t="s">
        <v>22</v>
      </c>
      <c r="FK278" s="6" t="s">
        <v>22</v>
      </c>
      <c r="FL278" s="6" t="s">
        <v>22</v>
      </c>
      <c r="FM278" s="6" t="s">
        <v>22</v>
      </c>
      <c r="FN278" s="6" t="s">
        <v>22</v>
      </c>
      <c r="FO278" s="6" t="s">
        <v>22</v>
      </c>
      <c r="FP278" s="6" t="s">
        <v>22</v>
      </c>
      <c r="FQ278" s="6" t="s">
        <v>22</v>
      </c>
      <c r="FR278" s="6" t="s">
        <v>22</v>
      </c>
      <c r="FS278" s="6" t="s">
        <v>22</v>
      </c>
      <c r="FT278" s="6" t="s">
        <v>22</v>
      </c>
      <c r="FU278" s="6" t="s">
        <v>22</v>
      </c>
      <c r="FV278" s="6" t="s">
        <v>22</v>
      </c>
      <c r="FW278" s="6" t="s">
        <v>22</v>
      </c>
      <c r="FX278" s="6" t="s">
        <v>22</v>
      </c>
      <c r="FY278" s="6" t="s">
        <v>22</v>
      </c>
      <c r="FZ278" s="6" t="s">
        <v>22</v>
      </c>
      <c r="GA278" s="6" t="s">
        <v>22</v>
      </c>
      <c r="GB278" s="6" t="s">
        <v>22</v>
      </c>
      <c r="GC278" s="6" t="s">
        <v>22</v>
      </c>
      <c r="GD278" s="6" t="s">
        <v>22</v>
      </c>
      <c r="GE278" s="6" t="s">
        <v>22</v>
      </c>
      <c r="GF278" s="6" t="s">
        <v>22</v>
      </c>
      <c r="GG278" s="6" t="s">
        <v>22</v>
      </c>
      <c r="GH278" s="6" t="s">
        <v>22</v>
      </c>
      <c r="GI278" s="6" t="s">
        <v>22</v>
      </c>
      <c r="GJ278" s="6" t="s">
        <v>22</v>
      </c>
      <c r="GK278" s="6" t="s">
        <v>22</v>
      </c>
      <c r="GL278" s="6" t="s">
        <v>22</v>
      </c>
      <c r="GM278" s="6" t="s">
        <v>22</v>
      </c>
      <c r="GN278" s="6" t="s">
        <v>22</v>
      </c>
      <c r="GO278" s="6" t="s">
        <v>22</v>
      </c>
      <c r="GP278" s="6" t="s">
        <v>22</v>
      </c>
      <c r="GQ278" s="6" t="s">
        <v>22</v>
      </c>
      <c r="GR278" s="6" t="s">
        <v>22</v>
      </c>
      <c r="GS278" s="6" t="s">
        <v>22</v>
      </c>
      <c r="GT278" s="6" t="s">
        <v>22</v>
      </c>
      <c r="GU278" s="6" t="s">
        <v>22</v>
      </c>
      <c r="GV278" s="6" t="s">
        <v>22</v>
      </c>
      <c r="GW278" s="6" t="s">
        <v>22</v>
      </c>
      <c r="GX278" s="103" t="s">
        <v>22</v>
      </c>
    </row>
    <row r="279" spans="1:206">
      <c r="A279" s="102" t="s">
        <v>207</v>
      </c>
      <c r="B279" s="6">
        <v>278</v>
      </c>
      <c r="C279" s="6" t="s">
        <v>1483</v>
      </c>
      <c r="D279" s="6" t="s">
        <v>1484</v>
      </c>
      <c r="E279" s="100">
        <v>45100</v>
      </c>
      <c r="F279" s="6" t="s">
        <v>3895</v>
      </c>
      <c r="G279" s="6">
        <v>0</v>
      </c>
      <c r="H279" s="6">
        <v>28</v>
      </c>
      <c r="I279" s="6">
        <v>0</v>
      </c>
      <c r="J279" s="6" t="s">
        <v>1013</v>
      </c>
      <c r="K279" s="6" t="s">
        <v>1000</v>
      </c>
      <c r="L279" s="6" t="s">
        <v>396</v>
      </c>
      <c r="M279" s="6" t="s">
        <v>411</v>
      </c>
      <c r="N279" s="6" t="s">
        <v>22</v>
      </c>
      <c r="O279" s="7" t="s">
        <v>22</v>
      </c>
      <c r="P279" s="6" t="s">
        <v>22</v>
      </c>
      <c r="Q279" s="6">
        <v>42.710569999999997</v>
      </c>
      <c r="R279" s="6" t="s">
        <v>22</v>
      </c>
      <c r="S279" s="6" t="s">
        <v>22</v>
      </c>
      <c r="T279" s="6" t="s">
        <v>22</v>
      </c>
      <c r="U279" s="6" t="s">
        <v>22</v>
      </c>
      <c r="V279" s="6">
        <v>9.4553399999999996</v>
      </c>
      <c r="W279" s="6" t="s">
        <v>39</v>
      </c>
      <c r="X279" s="6">
        <v>2</v>
      </c>
      <c r="Y279" s="6">
        <v>1</v>
      </c>
      <c r="Z279" s="101">
        <v>0.64583333333333337</v>
      </c>
      <c r="AA279" s="101">
        <v>0.67708333333333337</v>
      </c>
      <c r="AB279" s="101">
        <v>0.85416666666666663</v>
      </c>
      <c r="AC279" s="101">
        <f>(Tableau2[[#This Row],[heure_enq]]-Tableau2[[#This Row],[h_debut]])</f>
        <v>3.125E-2</v>
      </c>
      <c r="AD279" s="101">
        <f>Tableau2[[#This Row],[h_fin]]-Tableau2[[#This Row],[h_debut]]</f>
        <v>0.20833333333333326</v>
      </c>
      <c r="AE279" s="101">
        <v>0.35416666666666669</v>
      </c>
      <c r="AF279" s="101">
        <v>0.70833333333333337</v>
      </c>
      <c r="AG279" s="6" t="s">
        <v>22</v>
      </c>
      <c r="AH279" s="6" t="s">
        <v>287</v>
      </c>
      <c r="AI279" s="6">
        <v>0</v>
      </c>
      <c r="AJ279" s="6" t="s">
        <v>402</v>
      </c>
      <c r="AK279" s="6" t="s">
        <v>403</v>
      </c>
      <c r="AL279" s="6" t="s">
        <v>419</v>
      </c>
      <c r="AM279" s="6">
        <v>1</v>
      </c>
      <c r="AN279" s="6">
        <v>0</v>
      </c>
      <c r="AO279" s="6">
        <v>0</v>
      </c>
      <c r="AP279" s="6">
        <v>0</v>
      </c>
      <c r="AQ279" s="6" t="s">
        <v>22</v>
      </c>
      <c r="AR279" s="6" t="s">
        <v>22</v>
      </c>
      <c r="AS279" s="6" t="s">
        <v>22</v>
      </c>
      <c r="AU279" s="6">
        <v>0</v>
      </c>
      <c r="AV279" s="6">
        <v>0</v>
      </c>
      <c r="AW279" s="6">
        <v>1</v>
      </c>
      <c r="AX279" s="6">
        <v>1</v>
      </c>
      <c r="AY279" s="6">
        <v>1</v>
      </c>
      <c r="AZ279" s="6">
        <v>1</v>
      </c>
      <c r="BA279" s="6">
        <v>1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 t="s">
        <v>1485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1</v>
      </c>
      <c r="BU279" s="6">
        <v>0</v>
      </c>
      <c r="BV279" s="6" t="s">
        <v>2126</v>
      </c>
      <c r="BW279" s="6" t="s">
        <v>22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1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  <c r="CY279" s="6">
        <v>0</v>
      </c>
      <c r="CZ279" s="6">
        <v>0</v>
      </c>
      <c r="DA279" s="6" t="s">
        <v>1019</v>
      </c>
      <c r="DB279" s="6" t="s">
        <v>218</v>
      </c>
      <c r="DC279" s="6" t="s">
        <v>22</v>
      </c>
      <c r="DD279" s="6" t="s">
        <v>22</v>
      </c>
      <c r="DE279" s="6" t="s">
        <v>22</v>
      </c>
      <c r="DF279" s="6" t="s">
        <v>22</v>
      </c>
      <c r="DG279" s="6" t="s">
        <v>22</v>
      </c>
      <c r="DH279" s="6" t="s">
        <v>22</v>
      </c>
      <c r="DI279" s="6" t="s">
        <v>22</v>
      </c>
      <c r="DJ279" s="6" t="s">
        <v>22</v>
      </c>
      <c r="DK279" s="6" t="s">
        <v>22</v>
      </c>
      <c r="DL279" s="6" t="s">
        <v>22</v>
      </c>
      <c r="DM279" s="6" t="s">
        <v>22</v>
      </c>
      <c r="DN279" s="6" t="s">
        <v>22</v>
      </c>
      <c r="DO279" s="6" t="s">
        <v>22</v>
      </c>
      <c r="DP279" s="6" t="s">
        <v>22</v>
      </c>
      <c r="DQ279" s="6" t="s">
        <v>22</v>
      </c>
      <c r="DR279" s="6" t="s">
        <v>22</v>
      </c>
      <c r="DS279" s="6" t="s">
        <v>22</v>
      </c>
      <c r="DT279" s="6" t="s">
        <v>22</v>
      </c>
      <c r="DU279" s="6" t="s">
        <v>22</v>
      </c>
      <c r="DV279" s="6" t="s">
        <v>22</v>
      </c>
      <c r="DW279" s="6" t="s">
        <v>22</v>
      </c>
      <c r="DX279" s="6" t="s">
        <v>22</v>
      </c>
      <c r="DY279" s="6" t="s">
        <v>22</v>
      </c>
      <c r="DZ279" s="6" t="s">
        <v>22</v>
      </c>
      <c r="EA279" s="6" t="s">
        <v>22</v>
      </c>
      <c r="EB279" s="6" t="s">
        <v>22</v>
      </c>
      <c r="EC279" s="6" t="s">
        <v>22</v>
      </c>
      <c r="ED279" s="6" t="s">
        <v>22</v>
      </c>
      <c r="EE279" s="6" t="s">
        <v>22</v>
      </c>
      <c r="EF279" s="6" t="s">
        <v>22</v>
      </c>
      <c r="EG279" s="6" t="s">
        <v>22</v>
      </c>
      <c r="EH279" s="6" t="s">
        <v>22</v>
      </c>
      <c r="EI279" s="6" t="s">
        <v>22</v>
      </c>
      <c r="EJ279" s="6" t="s">
        <v>22</v>
      </c>
      <c r="EK279" s="6" t="s">
        <v>22</v>
      </c>
      <c r="EL279" s="6" t="s">
        <v>22</v>
      </c>
      <c r="EM279" s="6" t="s">
        <v>22</v>
      </c>
      <c r="EN279" s="6" t="s">
        <v>22</v>
      </c>
      <c r="EO279" s="6" t="s">
        <v>22</v>
      </c>
      <c r="EP279" s="6" t="s">
        <v>22</v>
      </c>
      <c r="EQ279" s="6" t="s">
        <v>22</v>
      </c>
      <c r="ER279" s="6" t="s">
        <v>22</v>
      </c>
      <c r="ES279" s="6" t="s">
        <v>22</v>
      </c>
      <c r="ET279" s="6" t="s">
        <v>22</v>
      </c>
      <c r="EU279" s="6" t="s">
        <v>22</v>
      </c>
      <c r="EV279" s="6" t="s">
        <v>22</v>
      </c>
      <c r="EW279" s="6" t="s">
        <v>22</v>
      </c>
      <c r="EX279" s="6" t="s">
        <v>22</v>
      </c>
      <c r="EY279" s="6" t="s">
        <v>22</v>
      </c>
      <c r="EZ279" s="6" t="s">
        <v>22</v>
      </c>
      <c r="FA279" s="6" t="s">
        <v>22</v>
      </c>
      <c r="FB279" s="6" t="s">
        <v>22</v>
      </c>
      <c r="FC279" s="6" t="s">
        <v>22</v>
      </c>
      <c r="FD279" s="6" t="s">
        <v>22</v>
      </c>
      <c r="FE279" s="6" t="s">
        <v>22</v>
      </c>
      <c r="FF279" s="6" t="s">
        <v>22</v>
      </c>
      <c r="FG279" s="6" t="s">
        <v>22</v>
      </c>
      <c r="FH279" s="6" t="s">
        <v>22</v>
      </c>
      <c r="FI279" s="6" t="s">
        <v>22</v>
      </c>
      <c r="FJ279" s="6" t="s">
        <v>22</v>
      </c>
      <c r="FK279" s="6" t="s">
        <v>22</v>
      </c>
      <c r="FL279" s="6" t="s">
        <v>22</v>
      </c>
      <c r="FM279" s="6" t="s">
        <v>22</v>
      </c>
      <c r="FN279" s="6" t="s">
        <v>22</v>
      </c>
      <c r="FO279" s="6" t="s">
        <v>22</v>
      </c>
      <c r="FP279" s="6" t="s">
        <v>22</v>
      </c>
      <c r="FQ279" s="6" t="s">
        <v>22</v>
      </c>
      <c r="FR279" s="6" t="s">
        <v>22</v>
      </c>
      <c r="FS279" s="6" t="s">
        <v>22</v>
      </c>
      <c r="FT279" s="6" t="s">
        <v>22</v>
      </c>
      <c r="FU279" s="6" t="s">
        <v>22</v>
      </c>
      <c r="FV279" s="6" t="s">
        <v>22</v>
      </c>
      <c r="FW279" s="6" t="s">
        <v>22</v>
      </c>
      <c r="FX279" s="6" t="s">
        <v>22</v>
      </c>
      <c r="FY279" s="6" t="s">
        <v>22</v>
      </c>
      <c r="FZ279" s="6" t="s">
        <v>22</v>
      </c>
      <c r="GA279" s="6" t="s">
        <v>22</v>
      </c>
      <c r="GB279" s="6" t="s">
        <v>22</v>
      </c>
      <c r="GC279" s="6" t="s">
        <v>22</v>
      </c>
      <c r="GD279" s="6" t="s">
        <v>22</v>
      </c>
      <c r="GE279" s="6" t="s">
        <v>22</v>
      </c>
      <c r="GF279" s="6" t="s">
        <v>22</v>
      </c>
      <c r="GG279" s="6" t="s">
        <v>22</v>
      </c>
      <c r="GH279" s="6" t="s">
        <v>22</v>
      </c>
      <c r="GI279" s="6" t="s">
        <v>22</v>
      </c>
      <c r="GJ279" s="6" t="s">
        <v>22</v>
      </c>
      <c r="GK279" s="6" t="s">
        <v>22</v>
      </c>
      <c r="GL279" s="6" t="s">
        <v>22</v>
      </c>
      <c r="GM279" s="6" t="s">
        <v>22</v>
      </c>
      <c r="GN279" s="6" t="s">
        <v>22</v>
      </c>
      <c r="GO279" s="6" t="s">
        <v>22</v>
      </c>
      <c r="GP279" s="6" t="s">
        <v>22</v>
      </c>
      <c r="GQ279" s="6" t="s">
        <v>22</v>
      </c>
      <c r="GR279" s="6" t="s">
        <v>22</v>
      </c>
      <c r="GS279" s="6" t="s">
        <v>22</v>
      </c>
      <c r="GT279" s="6" t="s">
        <v>22</v>
      </c>
      <c r="GU279" s="6" t="s">
        <v>22</v>
      </c>
      <c r="GV279" s="6" t="s">
        <v>22</v>
      </c>
      <c r="GW279" s="6" t="s">
        <v>22</v>
      </c>
      <c r="GX279" s="103" t="s">
        <v>22</v>
      </c>
    </row>
    <row r="280" spans="1:206">
      <c r="A280" s="102" t="s">
        <v>207</v>
      </c>
      <c r="B280" s="6">
        <v>279</v>
      </c>
      <c r="C280" s="6" t="s">
        <v>1483</v>
      </c>
      <c r="D280" s="6" t="s">
        <v>1486</v>
      </c>
      <c r="E280" s="100" t="s">
        <v>1487</v>
      </c>
      <c r="F280" s="6" t="s">
        <v>3895</v>
      </c>
      <c r="G280" s="6">
        <v>0</v>
      </c>
      <c r="H280" s="6">
        <v>28</v>
      </c>
      <c r="I280" s="6">
        <v>0</v>
      </c>
      <c r="J280" s="6" t="s">
        <v>1013</v>
      </c>
      <c r="K280" s="6" t="s">
        <v>1000</v>
      </c>
      <c r="L280" s="6" t="s">
        <v>396</v>
      </c>
      <c r="M280" s="6" t="s">
        <v>411</v>
      </c>
      <c r="N280" s="6" t="s">
        <v>22</v>
      </c>
      <c r="O280" s="7" t="s">
        <v>22</v>
      </c>
      <c r="P280" s="6" t="s">
        <v>22</v>
      </c>
      <c r="Q280" s="6">
        <v>42.710749999999997</v>
      </c>
      <c r="R280" s="6" t="s">
        <v>22</v>
      </c>
      <c r="S280" s="6" t="s">
        <v>22</v>
      </c>
      <c r="T280" s="6" t="s">
        <v>22</v>
      </c>
      <c r="U280" s="6" t="s">
        <v>22</v>
      </c>
      <c r="V280" s="6">
        <v>9.4552800000000001</v>
      </c>
      <c r="W280" s="6" t="s">
        <v>39</v>
      </c>
      <c r="X280" s="6">
        <v>2</v>
      </c>
      <c r="Y280" s="6">
        <v>1</v>
      </c>
      <c r="Z280" s="101">
        <v>0.60416666666666663</v>
      </c>
      <c r="AA280" s="101">
        <v>0.68055555555555547</v>
      </c>
      <c r="AB280" s="101">
        <v>0.79166666666666663</v>
      </c>
      <c r="AC280" s="101">
        <f>(Tableau2[[#This Row],[heure_enq]]-Tableau2[[#This Row],[h_debut]])</f>
        <v>7.638888888888884E-2</v>
      </c>
      <c r="AD280" s="101">
        <f>Tableau2[[#This Row],[h_fin]]-Tableau2[[#This Row],[h_debut]]</f>
        <v>0.1875</v>
      </c>
      <c r="AE280" s="101">
        <v>0.35416666666666669</v>
      </c>
      <c r="AF280" s="101">
        <v>0.70833333333333337</v>
      </c>
      <c r="AG280" s="6" t="s">
        <v>22</v>
      </c>
      <c r="AH280" s="6" t="s">
        <v>287</v>
      </c>
      <c r="AI280" s="6">
        <v>0</v>
      </c>
      <c r="AJ280" s="6" t="s">
        <v>402</v>
      </c>
      <c r="AK280" s="6" t="s">
        <v>403</v>
      </c>
      <c r="AL280" s="6" t="s">
        <v>419</v>
      </c>
      <c r="AM280" s="6">
        <v>1</v>
      </c>
      <c r="AN280" s="6">
        <v>0</v>
      </c>
      <c r="AO280" s="6">
        <v>0</v>
      </c>
      <c r="AP280" s="6">
        <v>0</v>
      </c>
      <c r="AQ280" s="6" t="s">
        <v>22</v>
      </c>
      <c r="AR280" s="6" t="s">
        <v>22</v>
      </c>
      <c r="AS280" s="6" t="s">
        <v>22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1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 t="s">
        <v>1019</v>
      </c>
      <c r="BK280" s="6">
        <v>0</v>
      </c>
      <c r="BL280" s="6">
        <v>0</v>
      </c>
      <c r="BM280" s="6">
        <v>0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1</v>
      </c>
      <c r="BU280" s="6">
        <v>0</v>
      </c>
      <c r="BV280" s="6" t="s">
        <v>2126</v>
      </c>
      <c r="BW280" s="6" t="s">
        <v>22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6">
        <v>0</v>
      </c>
      <c r="CH280" s="6">
        <v>0</v>
      </c>
      <c r="CI280" s="6">
        <v>1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6" t="s">
        <v>1488</v>
      </c>
      <c r="DB280" s="6" t="s">
        <v>218</v>
      </c>
      <c r="DC280" s="6" t="s">
        <v>22</v>
      </c>
      <c r="DD280" s="6" t="s">
        <v>22</v>
      </c>
      <c r="DE280" s="6" t="s">
        <v>22</v>
      </c>
      <c r="DF280" s="6" t="s">
        <v>22</v>
      </c>
      <c r="DG280" s="6" t="s">
        <v>22</v>
      </c>
      <c r="DH280" s="6" t="s">
        <v>22</v>
      </c>
      <c r="DI280" s="6" t="s">
        <v>22</v>
      </c>
      <c r="DJ280" s="6" t="s">
        <v>22</v>
      </c>
      <c r="DK280" s="6" t="s">
        <v>22</v>
      </c>
      <c r="DL280" s="6" t="s">
        <v>22</v>
      </c>
      <c r="DM280" s="6" t="s">
        <v>22</v>
      </c>
      <c r="DN280" s="6" t="s">
        <v>22</v>
      </c>
      <c r="DO280" s="6" t="s">
        <v>22</v>
      </c>
      <c r="DP280" s="6" t="s">
        <v>22</v>
      </c>
      <c r="DQ280" s="6" t="s">
        <v>22</v>
      </c>
      <c r="DR280" s="6" t="s">
        <v>22</v>
      </c>
      <c r="DS280" s="6" t="s">
        <v>22</v>
      </c>
      <c r="DT280" s="6" t="s">
        <v>22</v>
      </c>
      <c r="DU280" s="6" t="s">
        <v>22</v>
      </c>
      <c r="DV280" s="6" t="s">
        <v>22</v>
      </c>
      <c r="DW280" s="6" t="s">
        <v>22</v>
      </c>
      <c r="DX280" s="6" t="s">
        <v>22</v>
      </c>
      <c r="DY280" s="6" t="s">
        <v>22</v>
      </c>
      <c r="DZ280" s="6" t="s">
        <v>22</v>
      </c>
      <c r="EA280" s="6" t="s">
        <v>22</v>
      </c>
      <c r="EB280" s="6" t="s">
        <v>22</v>
      </c>
      <c r="EC280" s="6" t="s">
        <v>22</v>
      </c>
      <c r="ED280" s="6" t="s">
        <v>22</v>
      </c>
      <c r="EE280" s="6" t="s">
        <v>22</v>
      </c>
      <c r="EF280" s="6" t="s">
        <v>22</v>
      </c>
      <c r="EG280" s="6" t="s">
        <v>22</v>
      </c>
      <c r="EH280" s="6" t="s">
        <v>22</v>
      </c>
      <c r="EI280" s="6" t="s">
        <v>22</v>
      </c>
      <c r="EJ280" s="6" t="s">
        <v>22</v>
      </c>
      <c r="EK280" s="6" t="s">
        <v>22</v>
      </c>
      <c r="EL280" s="6" t="s">
        <v>22</v>
      </c>
      <c r="EM280" s="6" t="s">
        <v>22</v>
      </c>
      <c r="EN280" s="6" t="s">
        <v>22</v>
      </c>
      <c r="EO280" s="6" t="s">
        <v>22</v>
      </c>
      <c r="EP280" s="6" t="s">
        <v>22</v>
      </c>
      <c r="EQ280" s="6" t="s">
        <v>22</v>
      </c>
      <c r="ER280" s="6" t="s">
        <v>22</v>
      </c>
      <c r="ES280" s="6" t="s">
        <v>22</v>
      </c>
      <c r="ET280" s="6" t="s">
        <v>22</v>
      </c>
      <c r="EU280" s="6" t="s">
        <v>22</v>
      </c>
      <c r="EV280" s="6" t="s">
        <v>22</v>
      </c>
      <c r="EW280" s="6" t="s">
        <v>22</v>
      </c>
      <c r="EX280" s="6" t="s">
        <v>22</v>
      </c>
      <c r="EY280" s="6" t="s">
        <v>22</v>
      </c>
      <c r="EZ280" s="6" t="s">
        <v>22</v>
      </c>
      <c r="FA280" s="6" t="s">
        <v>22</v>
      </c>
      <c r="FB280" s="6" t="s">
        <v>22</v>
      </c>
      <c r="FC280" s="6" t="s">
        <v>22</v>
      </c>
      <c r="FD280" s="6" t="s">
        <v>22</v>
      </c>
      <c r="FE280" s="6" t="s">
        <v>22</v>
      </c>
      <c r="FF280" s="6" t="s">
        <v>22</v>
      </c>
      <c r="FG280" s="6" t="s">
        <v>22</v>
      </c>
      <c r="FH280" s="6" t="s">
        <v>22</v>
      </c>
      <c r="FI280" s="6" t="s">
        <v>22</v>
      </c>
      <c r="FJ280" s="6" t="s">
        <v>22</v>
      </c>
      <c r="FK280" s="6" t="s">
        <v>22</v>
      </c>
      <c r="FL280" s="6" t="s">
        <v>22</v>
      </c>
      <c r="FM280" s="6" t="s">
        <v>22</v>
      </c>
      <c r="FN280" s="6" t="s">
        <v>22</v>
      </c>
      <c r="FO280" s="6" t="s">
        <v>22</v>
      </c>
      <c r="FP280" s="6" t="s">
        <v>22</v>
      </c>
      <c r="FQ280" s="6" t="s">
        <v>22</v>
      </c>
      <c r="FR280" s="6" t="s">
        <v>22</v>
      </c>
      <c r="FS280" s="6" t="s">
        <v>22</v>
      </c>
      <c r="FT280" s="6" t="s">
        <v>22</v>
      </c>
      <c r="FU280" s="6" t="s">
        <v>22</v>
      </c>
      <c r="FV280" s="6" t="s">
        <v>22</v>
      </c>
      <c r="FW280" s="6" t="s">
        <v>22</v>
      </c>
      <c r="FX280" s="6" t="s">
        <v>22</v>
      </c>
      <c r="FY280" s="6" t="s">
        <v>22</v>
      </c>
      <c r="FZ280" s="6" t="s">
        <v>22</v>
      </c>
      <c r="GA280" s="6" t="s">
        <v>22</v>
      </c>
      <c r="GB280" s="6" t="s">
        <v>22</v>
      </c>
      <c r="GC280" s="6" t="s">
        <v>22</v>
      </c>
      <c r="GD280" s="6" t="s">
        <v>22</v>
      </c>
      <c r="GE280" s="6" t="s">
        <v>22</v>
      </c>
      <c r="GF280" s="6" t="s">
        <v>22</v>
      </c>
      <c r="GG280" s="6" t="s">
        <v>22</v>
      </c>
      <c r="GH280" s="6" t="s">
        <v>22</v>
      </c>
      <c r="GI280" s="6" t="s">
        <v>22</v>
      </c>
      <c r="GJ280" s="6" t="s">
        <v>22</v>
      </c>
      <c r="GK280" s="6" t="s">
        <v>22</v>
      </c>
      <c r="GL280" s="6" t="s">
        <v>22</v>
      </c>
      <c r="GM280" s="6" t="s">
        <v>22</v>
      </c>
      <c r="GN280" s="6" t="s">
        <v>22</v>
      </c>
      <c r="GO280" s="6" t="s">
        <v>22</v>
      </c>
      <c r="GP280" s="6" t="s">
        <v>22</v>
      </c>
      <c r="GQ280" s="6" t="s">
        <v>22</v>
      </c>
      <c r="GR280" s="6" t="s">
        <v>22</v>
      </c>
      <c r="GS280" s="6" t="s">
        <v>22</v>
      </c>
      <c r="GT280" s="6" t="s">
        <v>22</v>
      </c>
      <c r="GU280" s="6" t="s">
        <v>22</v>
      </c>
      <c r="GV280" s="6" t="s">
        <v>22</v>
      </c>
      <c r="GW280" s="6" t="s">
        <v>22</v>
      </c>
      <c r="GX280" s="103" t="s">
        <v>22</v>
      </c>
    </row>
    <row r="281" spans="1:206">
      <c r="A281" s="102" t="s">
        <v>207</v>
      </c>
      <c r="B281" s="6">
        <v>280</v>
      </c>
      <c r="C281" s="6" t="s">
        <v>1489</v>
      </c>
      <c r="D281" s="6" t="s">
        <v>1490</v>
      </c>
      <c r="E281" s="100">
        <v>45104</v>
      </c>
      <c r="F281" s="6" t="s">
        <v>3895</v>
      </c>
      <c r="G281" s="6">
        <v>0</v>
      </c>
      <c r="H281" s="6">
        <v>24</v>
      </c>
      <c r="I281" s="6">
        <v>0</v>
      </c>
      <c r="J281" s="6" t="s">
        <v>264</v>
      </c>
      <c r="K281" s="6" t="s">
        <v>352</v>
      </c>
      <c r="L281" s="6" t="s">
        <v>396</v>
      </c>
      <c r="M281" s="6" t="s">
        <v>411</v>
      </c>
      <c r="N281" s="6" t="s">
        <v>22</v>
      </c>
      <c r="O281" s="7" t="s">
        <v>22</v>
      </c>
      <c r="P281" s="6" t="s">
        <v>22</v>
      </c>
      <c r="Q281" s="6">
        <v>42.773359999999997</v>
      </c>
      <c r="R281" s="6" t="s">
        <v>22</v>
      </c>
      <c r="S281" s="6" t="s">
        <v>22</v>
      </c>
      <c r="T281" s="6" t="s">
        <v>22</v>
      </c>
      <c r="U281" s="6" t="s">
        <v>22</v>
      </c>
      <c r="V281" s="6">
        <v>9.4748199999999994</v>
      </c>
      <c r="W281" s="6" t="s">
        <v>39</v>
      </c>
      <c r="X281" s="6">
        <v>5</v>
      </c>
      <c r="Y281" s="6">
        <v>1</v>
      </c>
      <c r="Z281" s="101">
        <v>0.125</v>
      </c>
      <c r="AA281" s="101">
        <v>0.38194444444444442</v>
      </c>
      <c r="AB281" s="101">
        <v>0.39583333333333331</v>
      </c>
      <c r="AC281" s="101">
        <f>(Tableau2[[#This Row],[heure_enq]]-Tableau2[[#This Row],[h_debut]])</f>
        <v>0.25694444444444442</v>
      </c>
      <c r="AD281" s="101">
        <f>Tableau2[[#This Row],[h_fin]]-Tableau2[[#This Row],[h_debut]]</f>
        <v>0.27083333333333331</v>
      </c>
      <c r="AE281" s="101">
        <v>0.35416666666666669</v>
      </c>
      <c r="AF281" s="101">
        <v>0.60416666666666663</v>
      </c>
      <c r="AG281" s="6" t="s">
        <v>22</v>
      </c>
      <c r="AH281" s="6" t="s">
        <v>234</v>
      </c>
      <c r="AI281" s="6">
        <v>0</v>
      </c>
      <c r="AJ281" s="6" t="s">
        <v>492</v>
      </c>
      <c r="AK281" s="6" t="s">
        <v>379</v>
      </c>
      <c r="AL281" s="6" t="s">
        <v>419</v>
      </c>
      <c r="AM281" s="6">
        <v>1</v>
      </c>
      <c r="AN281" s="6">
        <v>0</v>
      </c>
      <c r="AO281" s="6">
        <v>0</v>
      </c>
      <c r="AP281" s="6">
        <v>0</v>
      </c>
      <c r="AQ281" s="6" t="s">
        <v>22</v>
      </c>
      <c r="AR281" s="6" t="s">
        <v>22</v>
      </c>
      <c r="AS281" s="6" t="s">
        <v>22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1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 t="s">
        <v>1491</v>
      </c>
      <c r="BK281" s="6">
        <v>0</v>
      </c>
      <c r="BL281" s="6">
        <v>1</v>
      </c>
      <c r="BM281" s="6">
        <v>0</v>
      </c>
      <c r="BN281" s="6">
        <v>0</v>
      </c>
      <c r="BO281" s="6" t="s">
        <v>3613</v>
      </c>
      <c r="BP281" s="6">
        <v>1</v>
      </c>
      <c r="BQ281" s="6">
        <v>0</v>
      </c>
      <c r="BR281" s="6">
        <v>0</v>
      </c>
      <c r="BS281" s="6">
        <v>0</v>
      </c>
      <c r="BT281" s="6">
        <v>0</v>
      </c>
      <c r="BU281" s="6" t="s">
        <v>3648</v>
      </c>
      <c r="BV281" s="6">
        <v>0</v>
      </c>
      <c r="BW281" s="6" t="s">
        <v>22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1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 t="s">
        <v>1492</v>
      </c>
      <c r="DB281" s="6" t="s">
        <v>218</v>
      </c>
      <c r="DC281" s="6" t="s">
        <v>22</v>
      </c>
      <c r="DD281" s="6" t="s">
        <v>22</v>
      </c>
      <c r="DE281" s="6" t="s">
        <v>22</v>
      </c>
      <c r="DF281" s="6" t="s">
        <v>22</v>
      </c>
      <c r="DG281" s="6" t="s">
        <v>22</v>
      </c>
      <c r="DH281" s="6" t="s">
        <v>22</v>
      </c>
      <c r="DI281" s="6" t="s">
        <v>22</v>
      </c>
      <c r="DJ281" s="6" t="s">
        <v>22</v>
      </c>
      <c r="DK281" s="6" t="s">
        <v>22</v>
      </c>
      <c r="DL281" s="6" t="s">
        <v>22</v>
      </c>
      <c r="DM281" s="6" t="s">
        <v>22</v>
      </c>
      <c r="DN281" s="6" t="s">
        <v>22</v>
      </c>
      <c r="DO281" s="6" t="s">
        <v>22</v>
      </c>
      <c r="DP281" s="6" t="s">
        <v>22</v>
      </c>
      <c r="DQ281" s="6" t="s">
        <v>22</v>
      </c>
      <c r="DR281" s="6" t="s">
        <v>22</v>
      </c>
      <c r="DS281" s="6" t="s">
        <v>22</v>
      </c>
      <c r="DT281" s="6" t="s">
        <v>22</v>
      </c>
      <c r="DU281" s="6" t="s">
        <v>22</v>
      </c>
      <c r="DV281" s="6" t="s">
        <v>22</v>
      </c>
      <c r="DW281" s="6" t="s">
        <v>22</v>
      </c>
      <c r="DX281" s="6" t="s">
        <v>22</v>
      </c>
      <c r="DY281" s="6" t="s">
        <v>22</v>
      </c>
      <c r="DZ281" s="6" t="s">
        <v>22</v>
      </c>
      <c r="EA281" s="6" t="s">
        <v>22</v>
      </c>
      <c r="EB281" s="6" t="s">
        <v>22</v>
      </c>
      <c r="EC281" s="6" t="s">
        <v>22</v>
      </c>
      <c r="ED281" s="6" t="s">
        <v>22</v>
      </c>
      <c r="EE281" s="6" t="s">
        <v>22</v>
      </c>
      <c r="EF281" s="6" t="s">
        <v>22</v>
      </c>
      <c r="EG281" s="6" t="s">
        <v>22</v>
      </c>
      <c r="EH281" s="6" t="s">
        <v>22</v>
      </c>
      <c r="EI281" s="6" t="s">
        <v>22</v>
      </c>
      <c r="EJ281" s="6" t="s">
        <v>22</v>
      </c>
      <c r="EK281" s="6" t="s">
        <v>22</v>
      </c>
      <c r="EL281" s="6" t="s">
        <v>22</v>
      </c>
      <c r="EM281" s="6" t="s">
        <v>22</v>
      </c>
      <c r="EN281" s="6" t="s">
        <v>22</v>
      </c>
      <c r="EO281" s="6" t="s">
        <v>22</v>
      </c>
      <c r="EP281" s="6" t="s">
        <v>22</v>
      </c>
      <c r="EQ281" s="6" t="s">
        <v>22</v>
      </c>
      <c r="ER281" s="6" t="s">
        <v>22</v>
      </c>
      <c r="ES281" s="6" t="s">
        <v>22</v>
      </c>
      <c r="ET281" s="6" t="s">
        <v>22</v>
      </c>
      <c r="EU281" s="6" t="s">
        <v>22</v>
      </c>
      <c r="EV281" s="6" t="s">
        <v>22</v>
      </c>
      <c r="EW281" s="6" t="s">
        <v>22</v>
      </c>
      <c r="EX281" s="6" t="s">
        <v>22</v>
      </c>
      <c r="EY281" s="6" t="s">
        <v>22</v>
      </c>
      <c r="EZ281" s="6" t="s">
        <v>22</v>
      </c>
      <c r="FA281" s="6" t="s">
        <v>22</v>
      </c>
      <c r="FB281" s="6" t="s">
        <v>22</v>
      </c>
      <c r="FC281" s="6" t="s">
        <v>22</v>
      </c>
      <c r="FD281" s="6" t="s">
        <v>22</v>
      </c>
      <c r="FE281" s="6" t="s">
        <v>22</v>
      </c>
      <c r="FF281" s="6" t="s">
        <v>22</v>
      </c>
      <c r="FG281" s="6" t="s">
        <v>22</v>
      </c>
      <c r="FH281" s="6" t="s">
        <v>22</v>
      </c>
      <c r="FI281" s="6" t="s">
        <v>22</v>
      </c>
      <c r="FJ281" s="6" t="s">
        <v>22</v>
      </c>
      <c r="FK281" s="6" t="s">
        <v>22</v>
      </c>
      <c r="FL281" s="6" t="s">
        <v>22</v>
      </c>
      <c r="FM281" s="6" t="s">
        <v>22</v>
      </c>
      <c r="FN281" s="6" t="s">
        <v>22</v>
      </c>
      <c r="FO281" s="6" t="s">
        <v>22</v>
      </c>
      <c r="FP281" s="6" t="s">
        <v>22</v>
      </c>
      <c r="FQ281" s="6" t="s">
        <v>22</v>
      </c>
      <c r="FR281" s="6" t="s">
        <v>22</v>
      </c>
      <c r="FS281" s="6" t="s">
        <v>22</v>
      </c>
      <c r="FT281" s="6" t="s">
        <v>22</v>
      </c>
      <c r="FU281" s="6" t="s">
        <v>22</v>
      </c>
      <c r="FV281" s="6" t="s">
        <v>22</v>
      </c>
      <c r="FW281" s="6" t="s">
        <v>22</v>
      </c>
      <c r="FX281" s="6" t="s">
        <v>22</v>
      </c>
      <c r="FY281" s="6" t="s">
        <v>22</v>
      </c>
      <c r="FZ281" s="6" t="s">
        <v>22</v>
      </c>
      <c r="GA281" s="6" t="s">
        <v>22</v>
      </c>
      <c r="GB281" s="6" t="s">
        <v>22</v>
      </c>
      <c r="GC281" s="6" t="s">
        <v>22</v>
      </c>
      <c r="GD281" s="6" t="s">
        <v>22</v>
      </c>
      <c r="GE281" s="6" t="s">
        <v>22</v>
      </c>
      <c r="GF281" s="6" t="s">
        <v>22</v>
      </c>
      <c r="GG281" s="6" t="s">
        <v>22</v>
      </c>
      <c r="GH281" s="6" t="s">
        <v>22</v>
      </c>
      <c r="GI281" s="6" t="s">
        <v>22</v>
      </c>
      <c r="GJ281" s="6" t="s">
        <v>22</v>
      </c>
      <c r="GK281" s="6" t="s">
        <v>22</v>
      </c>
      <c r="GL281" s="6" t="s">
        <v>22</v>
      </c>
      <c r="GM281" s="6" t="s">
        <v>22</v>
      </c>
      <c r="GN281" s="6" t="s">
        <v>22</v>
      </c>
      <c r="GO281" s="6" t="s">
        <v>22</v>
      </c>
      <c r="GP281" s="6" t="s">
        <v>22</v>
      </c>
      <c r="GQ281" s="6" t="s">
        <v>22</v>
      </c>
      <c r="GR281" s="6" t="s">
        <v>22</v>
      </c>
      <c r="GS281" s="6" t="s">
        <v>22</v>
      </c>
      <c r="GT281" s="6" t="s">
        <v>22</v>
      </c>
      <c r="GU281" s="6" t="s">
        <v>22</v>
      </c>
      <c r="GV281" s="6" t="s">
        <v>22</v>
      </c>
      <c r="GW281" s="6" t="s">
        <v>22</v>
      </c>
      <c r="GX281" s="103" t="s">
        <v>22</v>
      </c>
    </row>
    <row r="282" spans="1:206">
      <c r="A282" s="102" t="s">
        <v>207</v>
      </c>
      <c r="B282" s="6">
        <v>281</v>
      </c>
      <c r="C282" s="6" t="s">
        <v>1489</v>
      </c>
      <c r="D282" s="6" t="s">
        <v>1934</v>
      </c>
      <c r="E282" s="100">
        <v>45104</v>
      </c>
      <c r="F282" s="6" t="s">
        <v>3895</v>
      </c>
      <c r="G282" s="6">
        <v>0</v>
      </c>
      <c r="H282" s="6">
        <v>25</v>
      </c>
      <c r="I282" s="6">
        <v>1</v>
      </c>
      <c r="J282" s="6" t="s">
        <v>410</v>
      </c>
      <c r="K282" s="6" t="s">
        <v>1071</v>
      </c>
      <c r="L282" s="6" t="s">
        <v>396</v>
      </c>
      <c r="M282" s="6" t="s">
        <v>411</v>
      </c>
      <c r="N282" s="6" t="s">
        <v>22</v>
      </c>
      <c r="O282" s="7" t="s">
        <v>22</v>
      </c>
      <c r="P282" s="6" t="s">
        <v>22</v>
      </c>
      <c r="Q282" s="6">
        <v>42.808349999999997</v>
      </c>
      <c r="R282" s="6" t="s">
        <v>22</v>
      </c>
      <c r="S282" s="6" t="s">
        <v>22</v>
      </c>
      <c r="T282" s="6" t="s">
        <v>22</v>
      </c>
      <c r="U282" s="6" t="s">
        <v>22</v>
      </c>
      <c r="V282" s="6">
        <v>9.4900900000000004</v>
      </c>
      <c r="W282" s="6" t="s">
        <v>40</v>
      </c>
      <c r="X282" s="6">
        <v>6</v>
      </c>
      <c r="Y282" s="6">
        <v>3</v>
      </c>
      <c r="Z282" s="101">
        <v>0.33333333333333331</v>
      </c>
      <c r="AA282" s="101">
        <v>0.4375</v>
      </c>
      <c r="AB282" s="101">
        <v>0.5</v>
      </c>
      <c r="AC282" s="101">
        <f>(Tableau2[[#This Row],[heure_enq]]-Tableau2[[#This Row],[h_debut]])</f>
        <v>0.10416666666666669</v>
      </c>
      <c r="AD282" s="101">
        <f>Tableau2[[#This Row],[h_fin]]-Tableau2[[#This Row],[h_debut]]</f>
        <v>0.16666666666666669</v>
      </c>
      <c r="AE282" s="101">
        <v>0.35416666666666669</v>
      </c>
      <c r="AF282" s="101">
        <v>0.60416666666666663</v>
      </c>
      <c r="AG282" s="6" t="s">
        <v>22</v>
      </c>
      <c r="AH282" s="6" t="s">
        <v>213</v>
      </c>
      <c r="AI282" s="6">
        <v>0</v>
      </c>
      <c r="AJ282" s="6" t="s">
        <v>1855</v>
      </c>
      <c r="AK282" s="6">
        <v>84007</v>
      </c>
      <c r="AL282" s="6" t="s">
        <v>1935</v>
      </c>
      <c r="AM282" s="6">
        <v>0</v>
      </c>
      <c r="AN282" s="6">
        <v>1</v>
      </c>
      <c r="AO282" s="6">
        <v>0</v>
      </c>
      <c r="AP282" s="6">
        <v>0</v>
      </c>
      <c r="AQ282" s="6" t="s">
        <v>22</v>
      </c>
      <c r="AR282" s="6" t="s">
        <v>22</v>
      </c>
      <c r="AS282" s="6" t="s">
        <v>22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1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 t="s">
        <v>1491</v>
      </c>
      <c r="BK282" s="6">
        <v>0</v>
      </c>
      <c r="BL282" s="6">
        <v>0</v>
      </c>
      <c r="BM282" s="6">
        <v>0</v>
      </c>
      <c r="BN282" s="6">
        <v>0</v>
      </c>
      <c r="BO282" s="6">
        <v>0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 t="s">
        <v>22</v>
      </c>
      <c r="BX282" s="6">
        <v>0</v>
      </c>
      <c r="BY282" s="6">
        <v>0</v>
      </c>
      <c r="BZ282" s="6">
        <v>1</v>
      </c>
      <c r="CA282" s="6">
        <v>0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>
        <v>0</v>
      </c>
      <c r="CO282" s="6">
        <v>0</v>
      </c>
      <c r="CP282" s="6">
        <v>0</v>
      </c>
      <c r="CQ282" s="6">
        <v>0</v>
      </c>
      <c r="CR282" s="6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6">
        <v>0</v>
      </c>
      <c r="CY282" s="6">
        <v>0</v>
      </c>
      <c r="CZ282" s="6">
        <v>0</v>
      </c>
      <c r="DA282" s="6" t="s">
        <v>22</v>
      </c>
      <c r="DB282" s="6" t="s">
        <v>218</v>
      </c>
      <c r="DC282" s="6" t="s">
        <v>22</v>
      </c>
      <c r="DD282" s="6" t="s">
        <v>22</v>
      </c>
      <c r="DE282" s="6" t="s">
        <v>22</v>
      </c>
      <c r="DF282" s="6" t="s">
        <v>22</v>
      </c>
      <c r="DG282" s="6" t="s">
        <v>22</v>
      </c>
      <c r="DH282" s="6" t="s">
        <v>22</v>
      </c>
      <c r="DI282" s="6" t="s">
        <v>22</v>
      </c>
      <c r="DJ282" s="6" t="s">
        <v>22</v>
      </c>
      <c r="DK282" s="6" t="s">
        <v>22</v>
      </c>
      <c r="DL282" s="6" t="s">
        <v>22</v>
      </c>
      <c r="DM282" s="6" t="s">
        <v>22</v>
      </c>
      <c r="DN282" s="6" t="s">
        <v>22</v>
      </c>
      <c r="DO282" s="6" t="s">
        <v>22</v>
      </c>
      <c r="DP282" s="6" t="s">
        <v>22</v>
      </c>
      <c r="DQ282" s="6" t="s">
        <v>22</v>
      </c>
      <c r="DR282" s="6" t="s">
        <v>22</v>
      </c>
      <c r="DS282" s="6" t="s">
        <v>22</v>
      </c>
      <c r="DT282" s="6" t="s">
        <v>22</v>
      </c>
      <c r="DU282" s="6" t="s">
        <v>22</v>
      </c>
      <c r="DV282" s="6" t="s">
        <v>22</v>
      </c>
      <c r="DW282" s="6" t="s">
        <v>22</v>
      </c>
      <c r="DX282" s="6" t="s">
        <v>22</v>
      </c>
      <c r="DY282" s="6" t="s">
        <v>22</v>
      </c>
      <c r="DZ282" s="6" t="s">
        <v>22</v>
      </c>
      <c r="EA282" s="6" t="s">
        <v>22</v>
      </c>
      <c r="EB282" s="6" t="s">
        <v>22</v>
      </c>
      <c r="EC282" s="6" t="s">
        <v>22</v>
      </c>
      <c r="ED282" s="6" t="s">
        <v>22</v>
      </c>
      <c r="EE282" s="6" t="s">
        <v>22</v>
      </c>
      <c r="EF282" s="6" t="s">
        <v>22</v>
      </c>
      <c r="EG282" s="6" t="s">
        <v>22</v>
      </c>
      <c r="EH282" s="6" t="s">
        <v>22</v>
      </c>
      <c r="EI282" s="6" t="s">
        <v>22</v>
      </c>
      <c r="EJ282" s="6" t="s">
        <v>22</v>
      </c>
      <c r="EK282" s="6" t="s">
        <v>22</v>
      </c>
      <c r="EL282" s="6" t="s">
        <v>22</v>
      </c>
      <c r="EM282" s="6" t="s">
        <v>22</v>
      </c>
      <c r="EN282" s="6" t="s">
        <v>22</v>
      </c>
      <c r="EO282" s="6" t="s">
        <v>22</v>
      </c>
      <c r="EP282" s="6" t="s">
        <v>22</v>
      </c>
      <c r="EQ282" s="6" t="s">
        <v>22</v>
      </c>
      <c r="ER282" s="6" t="s">
        <v>22</v>
      </c>
      <c r="ES282" s="6" t="s">
        <v>22</v>
      </c>
      <c r="ET282" s="6" t="s">
        <v>22</v>
      </c>
      <c r="EU282" s="6" t="s">
        <v>22</v>
      </c>
      <c r="EV282" s="6" t="s">
        <v>22</v>
      </c>
      <c r="EW282" s="6" t="s">
        <v>22</v>
      </c>
      <c r="EX282" s="6" t="s">
        <v>22</v>
      </c>
      <c r="EY282" s="6" t="s">
        <v>22</v>
      </c>
      <c r="EZ282" s="6" t="s">
        <v>22</v>
      </c>
      <c r="FA282" s="6" t="s">
        <v>22</v>
      </c>
      <c r="FB282" s="6" t="s">
        <v>22</v>
      </c>
      <c r="FC282" s="6" t="s">
        <v>22</v>
      </c>
      <c r="FD282" s="6" t="s">
        <v>22</v>
      </c>
      <c r="FE282" s="6" t="s">
        <v>22</v>
      </c>
      <c r="FF282" s="6" t="s">
        <v>22</v>
      </c>
      <c r="FG282" s="6" t="s">
        <v>22</v>
      </c>
      <c r="FH282" s="6" t="s">
        <v>22</v>
      </c>
      <c r="FI282" s="6" t="s">
        <v>22</v>
      </c>
      <c r="FJ282" s="6" t="s">
        <v>22</v>
      </c>
      <c r="FK282" s="6" t="s">
        <v>22</v>
      </c>
      <c r="FL282" s="6" t="s">
        <v>22</v>
      </c>
      <c r="FM282" s="6" t="s">
        <v>22</v>
      </c>
      <c r="FN282" s="6" t="s">
        <v>22</v>
      </c>
      <c r="FO282" s="6" t="s">
        <v>22</v>
      </c>
      <c r="FP282" s="6" t="s">
        <v>22</v>
      </c>
      <c r="FQ282" s="6" t="s">
        <v>22</v>
      </c>
      <c r="FR282" s="6" t="s">
        <v>22</v>
      </c>
      <c r="FS282" s="6" t="s">
        <v>22</v>
      </c>
      <c r="FT282" s="6" t="s">
        <v>22</v>
      </c>
      <c r="FU282" s="6" t="s">
        <v>22</v>
      </c>
      <c r="FV282" s="6" t="s">
        <v>22</v>
      </c>
      <c r="FW282" s="6" t="s">
        <v>22</v>
      </c>
      <c r="FX282" s="6" t="s">
        <v>22</v>
      </c>
      <c r="FY282" s="6" t="s">
        <v>22</v>
      </c>
      <c r="FZ282" s="6" t="s">
        <v>22</v>
      </c>
      <c r="GA282" s="6" t="s">
        <v>22</v>
      </c>
      <c r="GB282" s="6" t="s">
        <v>22</v>
      </c>
      <c r="GC282" s="6" t="s">
        <v>22</v>
      </c>
      <c r="GD282" s="6" t="s">
        <v>22</v>
      </c>
      <c r="GE282" s="6" t="s">
        <v>22</v>
      </c>
      <c r="GF282" s="6" t="s">
        <v>22</v>
      </c>
      <c r="GG282" s="6" t="s">
        <v>22</v>
      </c>
      <c r="GH282" s="6" t="s">
        <v>22</v>
      </c>
      <c r="GI282" s="6" t="s">
        <v>22</v>
      </c>
      <c r="GJ282" s="6" t="s">
        <v>22</v>
      </c>
      <c r="GK282" s="6" t="s">
        <v>22</v>
      </c>
      <c r="GL282" s="6" t="s">
        <v>22</v>
      </c>
      <c r="GM282" s="6" t="s">
        <v>22</v>
      </c>
      <c r="GN282" s="6" t="s">
        <v>22</v>
      </c>
      <c r="GO282" s="6" t="s">
        <v>22</v>
      </c>
      <c r="GP282" s="6" t="s">
        <v>22</v>
      </c>
      <c r="GQ282" s="6" t="s">
        <v>22</v>
      </c>
      <c r="GR282" s="6" t="s">
        <v>22</v>
      </c>
      <c r="GS282" s="6" t="s">
        <v>22</v>
      </c>
      <c r="GT282" s="6" t="s">
        <v>22</v>
      </c>
      <c r="GU282" s="6" t="s">
        <v>22</v>
      </c>
      <c r="GV282" s="6" t="s">
        <v>22</v>
      </c>
      <c r="GW282" s="6" t="s">
        <v>22</v>
      </c>
      <c r="GX282" s="103" t="s">
        <v>22</v>
      </c>
    </row>
    <row r="283" spans="1:206">
      <c r="A283" s="102" t="s">
        <v>207</v>
      </c>
      <c r="B283" s="6">
        <v>282</v>
      </c>
      <c r="C283" s="6" t="s">
        <v>1489</v>
      </c>
      <c r="D283" s="6" t="s">
        <v>1854</v>
      </c>
      <c r="E283" s="100">
        <v>45104</v>
      </c>
      <c r="F283" s="6" t="s">
        <v>3895</v>
      </c>
      <c r="G283" s="6">
        <v>0</v>
      </c>
      <c r="H283" s="6">
        <v>25</v>
      </c>
      <c r="I283" s="6">
        <v>1</v>
      </c>
      <c r="J283" s="6" t="s">
        <v>410</v>
      </c>
      <c r="K283" s="6" t="s">
        <v>1071</v>
      </c>
      <c r="L283" s="6" t="s">
        <v>396</v>
      </c>
      <c r="M283" s="6" t="s">
        <v>411</v>
      </c>
      <c r="N283" s="6" t="s">
        <v>22</v>
      </c>
      <c r="O283" s="7" t="s">
        <v>22</v>
      </c>
      <c r="P283" s="6" t="s">
        <v>22</v>
      </c>
      <c r="Q283" s="6">
        <v>42.808349999999997</v>
      </c>
      <c r="R283" s="6" t="s">
        <v>22</v>
      </c>
      <c r="S283" s="6" t="s">
        <v>22</v>
      </c>
      <c r="T283" s="6" t="s">
        <v>22</v>
      </c>
      <c r="U283" s="6" t="s">
        <v>22</v>
      </c>
      <c r="V283" s="6">
        <v>9.4900900000000004</v>
      </c>
      <c r="W283" s="6" t="s">
        <v>40</v>
      </c>
      <c r="X283" s="6">
        <v>6</v>
      </c>
      <c r="Y283" s="6">
        <v>3</v>
      </c>
      <c r="Z283" s="101">
        <v>0.33333333333333331</v>
      </c>
      <c r="AA283" s="101">
        <v>0.4375</v>
      </c>
      <c r="AB283" s="101">
        <v>0.5</v>
      </c>
      <c r="AC283" s="101">
        <f>(Tableau2[[#This Row],[heure_enq]]-Tableau2[[#This Row],[h_debut]])</f>
        <v>0.10416666666666669</v>
      </c>
      <c r="AD283" s="101">
        <f>Tableau2[[#This Row],[h_fin]]-Tableau2[[#This Row],[h_debut]]</f>
        <v>0.16666666666666669</v>
      </c>
      <c r="AE283" s="101">
        <v>0.35416666666666669</v>
      </c>
      <c r="AF283" s="101">
        <v>0.60416666666666663</v>
      </c>
      <c r="AG283" s="6" t="s">
        <v>22</v>
      </c>
      <c r="AH283" s="6" t="s">
        <v>213</v>
      </c>
      <c r="AI283" s="6">
        <v>0</v>
      </c>
      <c r="AJ283" s="6" t="s">
        <v>1855</v>
      </c>
      <c r="AK283" s="6">
        <v>84007</v>
      </c>
      <c r="AL283" s="6" t="s">
        <v>1761</v>
      </c>
      <c r="AM283" s="6">
        <v>0</v>
      </c>
      <c r="AN283" s="6">
        <v>1</v>
      </c>
      <c r="AO283" s="6">
        <v>0</v>
      </c>
      <c r="AP283" s="6">
        <v>0</v>
      </c>
      <c r="AQ283" s="6" t="s">
        <v>22</v>
      </c>
      <c r="AR283" s="6" t="s">
        <v>22</v>
      </c>
      <c r="AS283" s="6" t="s">
        <v>22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1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 t="s">
        <v>1856</v>
      </c>
      <c r="BK283" s="6">
        <v>0</v>
      </c>
      <c r="BL283" s="6">
        <v>0</v>
      </c>
      <c r="BM283" s="6">
        <v>0</v>
      </c>
      <c r="BN283" s="6">
        <v>0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 t="s">
        <v>22</v>
      </c>
      <c r="BX283" s="6">
        <v>0</v>
      </c>
      <c r="BY283" s="6">
        <v>1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6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6" t="s">
        <v>404</v>
      </c>
      <c r="DB283" s="6" t="s">
        <v>218</v>
      </c>
      <c r="DC283" s="6" t="s">
        <v>22</v>
      </c>
      <c r="DD283" s="6" t="s">
        <v>22</v>
      </c>
      <c r="DE283" s="6" t="s">
        <v>22</v>
      </c>
      <c r="DF283" s="6" t="s">
        <v>22</v>
      </c>
      <c r="DG283" s="6" t="s">
        <v>22</v>
      </c>
      <c r="DH283" s="6" t="s">
        <v>22</v>
      </c>
      <c r="DI283" s="6" t="s">
        <v>22</v>
      </c>
      <c r="DJ283" s="6" t="s">
        <v>22</v>
      </c>
      <c r="DK283" s="6" t="s">
        <v>22</v>
      </c>
      <c r="DL283" s="6" t="s">
        <v>22</v>
      </c>
      <c r="DM283" s="6" t="s">
        <v>22</v>
      </c>
      <c r="DN283" s="6" t="s">
        <v>22</v>
      </c>
      <c r="DO283" s="6" t="s">
        <v>22</v>
      </c>
      <c r="DP283" s="6" t="s">
        <v>22</v>
      </c>
      <c r="DQ283" s="6" t="s">
        <v>22</v>
      </c>
      <c r="DR283" s="6" t="s">
        <v>22</v>
      </c>
      <c r="DS283" s="6" t="s">
        <v>22</v>
      </c>
      <c r="DT283" s="6" t="s">
        <v>22</v>
      </c>
      <c r="DU283" s="6" t="s">
        <v>22</v>
      </c>
      <c r="DV283" s="6" t="s">
        <v>22</v>
      </c>
      <c r="DW283" s="6" t="s">
        <v>22</v>
      </c>
      <c r="DX283" s="6" t="s">
        <v>22</v>
      </c>
      <c r="DY283" s="6" t="s">
        <v>22</v>
      </c>
      <c r="DZ283" s="6" t="s">
        <v>22</v>
      </c>
      <c r="EA283" s="6" t="s">
        <v>22</v>
      </c>
      <c r="EB283" s="6" t="s">
        <v>22</v>
      </c>
      <c r="EC283" s="6" t="s">
        <v>22</v>
      </c>
      <c r="ED283" s="6" t="s">
        <v>22</v>
      </c>
      <c r="EE283" s="6" t="s">
        <v>22</v>
      </c>
      <c r="EF283" s="6" t="s">
        <v>22</v>
      </c>
      <c r="EG283" s="6" t="s">
        <v>22</v>
      </c>
      <c r="EH283" s="6" t="s">
        <v>22</v>
      </c>
      <c r="EI283" s="6" t="s">
        <v>22</v>
      </c>
      <c r="EJ283" s="6" t="s">
        <v>22</v>
      </c>
      <c r="EK283" s="6" t="s">
        <v>22</v>
      </c>
      <c r="EL283" s="6" t="s">
        <v>22</v>
      </c>
      <c r="EM283" s="6" t="s">
        <v>22</v>
      </c>
      <c r="EN283" s="6" t="s">
        <v>22</v>
      </c>
      <c r="EO283" s="6" t="s">
        <v>22</v>
      </c>
      <c r="EP283" s="6" t="s">
        <v>22</v>
      </c>
      <c r="EQ283" s="6" t="s">
        <v>22</v>
      </c>
      <c r="ER283" s="6" t="s">
        <v>22</v>
      </c>
      <c r="ES283" s="6" t="s">
        <v>22</v>
      </c>
      <c r="ET283" s="6" t="s">
        <v>22</v>
      </c>
      <c r="EU283" s="6" t="s">
        <v>22</v>
      </c>
      <c r="EV283" s="6" t="s">
        <v>22</v>
      </c>
      <c r="EW283" s="6" t="s">
        <v>22</v>
      </c>
      <c r="EX283" s="6" t="s">
        <v>22</v>
      </c>
      <c r="EY283" s="6" t="s">
        <v>22</v>
      </c>
      <c r="EZ283" s="6" t="s">
        <v>22</v>
      </c>
      <c r="FA283" s="6" t="s">
        <v>22</v>
      </c>
      <c r="FB283" s="6" t="s">
        <v>22</v>
      </c>
      <c r="FC283" s="6" t="s">
        <v>22</v>
      </c>
      <c r="FD283" s="6" t="s">
        <v>22</v>
      </c>
      <c r="FE283" s="6" t="s">
        <v>22</v>
      </c>
      <c r="FF283" s="6" t="s">
        <v>22</v>
      </c>
      <c r="FG283" s="6" t="s">
        <v>22</v>
      </c>
      <c r="FH283" s="6" t="s">
        <v>22</v>
      </c>
      <c r="FI283" s="6" t="s">
        <v>22</v>
      </c>
      <c r="FJ283" s="6" t="s">
        <v>22</v>
      </c>
      <c r="FK283" s="6" t="s">
        <v>22</v>
      </c>
      <c r="FL283" s="6" t="s">
        <v>22</v>
      </c>
      <c r="FM283" s="6" t="s">
        <v>22</v>
      </c>
      <c r="FN283" s="6" t="s">
        <v>22</v>
      </c>
      <c r="FO283" s="6" t="s">
        <v>22</v>
      </c>
      <c r="FP283" s="6" t="s">
        <v>22</v>
      </c>
      <c r="FQ283" s="6" t="s">
        <v>22</v>
      </c>
      <c r="FR283" s="6" t="s">
        <v>22</v>
      </c>
      <c r="FS283" s="6" t="s">
        <v>22</v>
      </c>
      <c r="FT283" s="6" t="s">
        <v>22</v>
      </c>
      <c r="FU283" s="6" t="s">
        <v>22</v>
      </c>
      <c r="FV283" s="6" t="s">
        <v>22</v>
      </c>
      <c r="FW283" s="6" t="s">
        <v>22</v>
      </c>
      <c r="FX283" s="6" t="s">
        <v>22</v>
      </c>
      <c r="FY283" s="6" t="s">
        <v>22</v>
      </c>
      <c r="FZ283" s="6" t="s">
        <v>22</v>
      </c>
      <c r="GA283" s="6" t="s">
        <v>22</v>
      </c>
      <c r="GB283" s="6" t="s">
        <v>22</v>
      </c>
      <c r="GC283" s="6" t="s">
        <v>22</v>
      </c>
      <c r="GD283" s="6" t="s">
        <v>22</v>
      </c>
      <c r="GE283" s="6" t="s">
        <v>22</v>
      </c>
      <c r="GF283" s="6" t="s">
        <v>22</v>
      </c>
      <c r="GG283" s="6" t="s">
        <v>22</v>
      </c>
      <c r="GH283" s="6" t="s">
        <v>22</v>
      </c>
      <c r="GI283" s="6" t="s">
        <v>22</v>
      </c>
      <c r="GJ283" s="6" t="s">
        <v>22</v>
      </c>
      <c r="GK283" s="6" t="s">
        <v>22</v>
      </c>
      <c r="GL283" s="6" t="s">
        <v>22</v>
      </c>
      <c r="GM283" s="6" t="s">
        <v>22</v>
      </c>
      <c r="GN283" s="6" t="s">
        <v>22</v>
      </c>
      <c r="GO283" s="6" t="s">
        <v>22</v>
      </c>
      <c r="GP283" s="6" t="s">
        <v>22</v>
      </c>
      <c r="GQ283" s="6" t="s">
        <v>22</v>
      </c>
      <c r="GR283" s="6" t="s">
        <v>22</v>
      </c>
      <c r="GS283" s="6" t="s">
        <v>22</v>
      </c>
      <c r="GT283" s="6" t="s">
        <v>22</v>
      </c>
      <c r="GU283" s="6" t="s">
        <v>22</v>
      </c>
      <c r="GV283" s="6" t="s">
        <v>22</v>
      </c>
      <c r="GW283" s="6" t="s">
        <v>22</v>
      </c>
      <c r="GX283" s="103" t="s">
        <v>22</v>
      </c>
    </row>
    <row r="284" spans="1:206">
      <c r="A284" s="102" t="s">
        <v>207</v>
      </c>
      <c r="B284" s="6">
        <v>283</v>
      </c>
      <c r="C284" s="6" t="s">
        <v>1489</v>
      </c>
      <c r="D284" s="6" t="s">
        <v>1493</v>
      </c>
      <c r="E284" s="100">
        <v>45104</v>
      </c>
      <c r="F284" s="6" t="s">
        <v>3895</v>
      </c>
      <c r="G284" s="6">
        <v>0</v>
      </c>
      <c r="H284" s="6">
        <v>25</v>
      </c>
      <c r="I284" s="6">
        <v>1</v>
      </c>
      <c r="J284" s="6" t="s">
        <v>410</v>
      </c>
      <c r="K284" s="6" t="s">
        <v>410</v>
      </c>
      <c r="L284" s="6" t="s">
        <v>396</v>
      </c>
      <c r="M284" s="6" t="s">
        <v>411</v>
      </c>
      <c r="N284" s="6" t="s">
        <v>22</v>
      </c>
      <c r="O284" s="7" t="s">
        <v>22</v>
      </c>
      <c r="P284" s="6" t="s">
        <v>22</v>
      </c>
      <c r="Q284" s="6">
        <v>42.886270000000003</v>
      </c>
      <c r="R284" s="6" t="s">
        <v>22</v>
      </c>
      <c r="S284" s="6" t="s">
        <v>22</v>
      </c>
      <c r="T284" s="6" t="s">
        <v>22</v>
      </c>
      <c r="U284" s="6" t="s">
        <v>22</v>
      </c>
      <c r="V284" s="6">
        <v>9.4730899999999991</v>
      </c>
      <c r="W284" s="6" t="s">
        <v>39</v>
      </c>
      <c r="X284" s="6">
        <v>3</v>
      </c>
      <c r="Y284" s="6">
        <v>1</v>
      </c>
      <c r="Z284" s="101">
        <v>0.35416666666666669</v>
      </c>
      <c r="AA284" s="101">
        <v>0.45833333333333331</v>
      </c>
      <c r="AB284" s="101">
        <v>0.46875</v>
      </c>
      <c r="AC284" s="101">
        <f>(Tableau2[[#This Row],[heure_enq]]-Tableau2[[#This Row],[h_debut]])</f>
        <v>0.10416666666666663</v>
      </c>
      <c r="AD284" s="101">
        <f>Tableau2[[#This Row],[h_fin]]-Tableau2[[#This Row],[h_debut]]</f>
        <v>0.11458333333333331</v>
      </c>
      <c r="AE284" s="101">
        <v>0.35416666666666669</v>
      </c>
      <c r="AF284" s="101">
        <v>0.60416666666666663</v>
      </c>
      <c r="AG284" s="6" t="s">
        <v>22</v>
      </c>
      <c r="AH284" s="6" t="s">
        <v>234</v>
      </c>
      <c r="AI284" s="6">
        <v>0</v>
      </c>
      <c r="AJ284" s="6" t="s">
        <v>280</v>
      </c>
      <c r="AK284" s="6" t="s">
        <v>281</v>
      </c>
      <c r="AL284" s="6" t="s">
        <v>419</v>
      </c>
      <c r="AM284" s="6">
        <v>1</v>
      </c>
      <c r="AN284" s="6">
        <v>0</v>
      </c>
      <c r="AO284" s="6">
        <v>0</v>
      </c>
      <c r="AP284" s="6">
        <v>0</v>
      </c>
      <c r="AQ284" s="6" t="s">
        <v>22</v>
      </c>
      <c r="AR284" s="6" t="s">
        <v>22</v>
      </c>
      <c r="AS284" s="6" t="s">
        <v>22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1</v>
      </c>
      <c r="AZ284" s="6">
        <v>1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 t="s">
        <v>1494</v>
      </c>
      <c r="BK284" s="6">
        <v>0</v>
      </c>
      <c r="BL284" s="6">
        <v>1</v>
      </c>
      <c r="BM284" s="6">
        <v>0</v>
      </c>
      <c r="BN284" s="6">
        <v>0</v>
      </c>
      <c r="BO284" s="6" t="s">
        <v>3613</v>
      </c>
      <c r="BP284" s="6">
        <v>1</v>
      </c>
      <c r="BQ284" s="6">
        <v>0</v>
      </c>
      <c r="BR284" s="6">
        <v>0</v>
      </c>
      <c r="BS284" s="6">
        <v>0</v>
      </c>
      <c r="BT284" s="6">
        <v>0</v>
      </c>
      <c r="BU284" s="6" t="s">
        <v>3648</v>
      </c>
      <c r="BV284" s="6">
        <v>0</v>
      </c>
      <c r="BW284" s="6" t="s">
        <v>22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1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 t="s">
        <v>22</v>
      </c>
      <c r="DB284" s="6" t="s">
        <v>218</v>
      </c>
      <c r="DC284" s="6" t="s">
        <v>22</v>
      </c>
      <c r="DD284" s="6" t="s">
        <v>22</v>
      </c>
      <c r="DE284" s="6" t="s">
        <v>22</v>
      </c>
      <c r="DF284" s="6" t="s">
        <v>22</v>
      </c>
      <c r="DG284" s="6" t="s">
        <v>22</v>
      </c>
      <c r="DH284" s="6" t="s">
        <v>22</v>
      </c>
      <c r="DI284" s="6" t="s">
        <v>22</v>
      </c>
      <c r="DJ284" s="6" t="s">
        <v>22</v>
      </c>
      <c r="DK284" s="6" t="s">
        <v>22</v>
      </c>
      <c r="DL284" s="6" t="s">
        <v>22</v>
      </c>
      <c r="DM284" s="6" t="s">
        <v>22</v>
      </c>
      <c r="DN284" s="6" t="s">
        <v>22</v>
      </c>
      <c r="DO284" s="6" t="s">
        <v>22</v>
      </c>
      <c r="DP284" s="6" t="s">
        <v>22</v>
      </c>
      <c r="DQ284" s="6" t="s">
        <v>22</v>
      </c>
      <c r="DR284" s="6" t="s">
        <v>22</v>
      </c>
      <c r="DS284" s="6" t="s">
        <v>22</v>
      </c>
      <c r="DT284" s="6" t="s">
        <v>22</v>
      </c>
      <c r="DU284" s="6" t="s">
        <v>22</v>
      </c>
      <c r="DV284" s="6" t="s">
        <v>22</v>
      </c>
      <c r="DW284" s="6" t="s">
        <v>22</v>
      </c>
      <c r="DX284" s="6" t="s">
        <v>22</v>
      </c>
      <c r="DY284" s="6" t="s">
        <v>22</v>
      </c>
      <c r="DZ284" s="6" t="s">
        <v>22</v>
      </c>
      <c r="EA284" s="6" t="s">
        <v>22</v>
      </c>
      <c r="EB284" s="6" t="s">
        <v>22</v>
      </c>
      <c r="EC284" s="6" t="s">
        <v>22</v>
      </c>
      <c r="ED284" s="6" t="s">
        <v>22</v>
      </c>
      <c r="EE284" s="6" t="s">
        <v>22</v>
      </c>
      <c r="EF284" s="6" t="s">
        <v>22</v>
      </c>
      <c r="EG284" s="6" t="s">
        <v>22</v>
      </c>
      <c r="EH284" s="6" t="s">
        <v>22</v>
      </c>
      <c r="EI284" s="6" t="s">
        <v>22</v>
      </c>
      <c r="EJ284" s="6" t="s">
        <v>22</v>
      </c>
      <c r="EK284" s="6" t="s">
        <v>22</v>
      </c>
      <c r="EL284" s="6" t="s">
        <v>22</v>
      </c>
      <c r="EM284" s="6" t="s">
        <v>22</v>
      </c>
      <c r="EN284" s="6" t="s">
        <v>22</v>
      </c>
      <c r="EO284" s="6" t="s">
        <v>22</v>
      </c>
      <c r="EP284" s="6" t="s">
        <v>22</v>
      </c>
      <c r="EQ284" s="6" t="s">
        <v>22</v>
      </c>
      <c r="ER284" s="6" t="s">
        <v>22</v>
      </c>
      <c r="ES284" s="6" t="s">
        <v>22</v>
      </c>
      <c r="ET284" s="6" t="s">
        <v>22</v>
      </c>
      <c r="EU284" s="6" t="s">
        <v>22</v>
      </c>
      <c r="EV284" s="6" t="s">
        <v>22</v>
      </c>
      <c r="EW284" s="6" t="s">
        <v>22</v>
      </c>
      <c r="EX284" s="6" t="s">
        <v>22</v>
      </c>
      <c r="EY284" s="6" t="s">
        <v>22</v>
      </c>
      <c r="EZ284" s="6" t="s">
        <v>22</v>
      </c>
      <c r="FA284" s="6" t="s">
        <v>22</v>
      </c>
      <c r="FB284" s="6" t="s">
        <v>22</v>
      </c>
      <c r="FC284" s="6" t="s">
        <v>22</v>
      </c>
      <c r="FD284" s="6" t="s">
        <v>22</v>
      </c>
      <c r="FE284" s="6" t="s">
        <v>22</v>
      </c>
      <c r="FF284" s="6" t="s">
        <v>22</v>
      </c>
      <c r="FG284" s="6" t="s">
        <v>22</v>
      </c>
      <c r="FH284" s="6" t="s">
        <v>22</v>
      </c>
      <c r="FI284" s="6" t="s">
        <v>22</v>
      </c>
      <c r="FJ284" s="6" t="s">
        <v>22</v>
      </c>
      <c r="FK284" s="6" t="s">
        <v>22</v>
      </c>
      <c r="FL284" s="6" t="s">
        <v>22</v>
      </c>
      <c r="FM284" s="6" t="s">
        <v>22</v>
      </c>
      <c r="FN284" s="6" t="s">
        <v>22</v>
      </c>
      <c r="FO284" s="6" t="s">
        <v>22</v>
      </c>
      <c r="FP284" s="6" t="s">
        <v>22</v>
      </c>
      <c r="FQ284" s="6" t="s">
        <v>22</v>
      </c>
      <c r="FR284" s="6" t="s">
        <v>22</v>
      </c>
      <c r="FS284" s="6" t="s">
        <v>22</v>
      </c>
      <c r="FT284" s="6" t="s">
        <v>22</v>
      </c>
      <c r="FU284" s="6" t="s">
        <v>22</v>
      </c>
      <c r="FV284" s="6" t="s">
        <v>22</v>
      </c>
      <c r="FW284" s="6" t="s">
        <v>22</v>
      </c>
      <c r="FX284" s="6" t="s">
        <v>22</v>
      </c>
      <c r="FY284" s="6" t="s">
        <v>22</v>
      </c>
      <c r="FZ284" s="6" t="s">
        <v>22</v>
      </c>
      <c r="GA284" s="6" t="s">
        <v>22</v>
      </c>
      <c r="GB284" s="6" t="s">
        <v>22</v>
      </c>
      <c r="GC284" s="6" t="s">
        <v>22</v>
      </c>
      <c r="GD284" s="6" t="s">
        <v>22</v>
      </c>
      <c r="GE284" s="6" t="s">
        <v>22</v>
      </c>
      <c r="GF284" s="6" t="s">
        <v>22</v>
      </c>
      <c r="GG284" s="6" t="s">
        <v>22</v>
      </c>
      <c r="GH284" s="6" t="s">
        <v>22</v>
      </c>
      <c r="GI284" s="6" t="s">
        <v>22</v>
      </c>
      <c r="GJ284" s="6" t="s">
        <v>22</v>
      </c>
      <c r="GK284" s="6" t="s">
        <v>22</v>
      </c>
      <c r="GL284" s="6" t="s">
        <v>22</v>
      </c>
      <c r="GM284" s="6" t="s">
        <v>22</v>
      </c>
      <c r="GN284" s="6" t="s">
        <v>22</v>
      </c>
      <c r="GO284" s="6" t="s">
        <v>22</v>
      </c>
      <c r="GP284" s="6" t="s">
        <v>22</v>
      </c>
      <c r="GQ284" s="6" t="s">
        <v>22</v>
      </c>
      <c r="GR284" s="6" t="s">
        <v>22</v>
      </c>
      <c r="GS284" s="6" t="s">
        <v>22</v>
      </c>
      <c r="GT284" s="6" t="s">
        <v>22</v>
      </c>
      <c r="GU284" s="6" t="s">
        <v>22</v>
      </c>
      <c r="GV284" s="6" t="s">
        <v>22</v>
      </c>
      <c r="GW284" s="6" t="s">
        <v>22</v>
      </c>
      <c r="GX284" s="103" t="s">
        <v>22</v>
      </c>
    </row>
    <row r="285" spans="1:206">
      <c r="A285" s="102" t="s">
        <v>207</v>
      </c>
      <c r="B285" s="6">
        <v>284</v>
      </c>
      <c r="C285" s="6" t="s">
        <v>1489</v>
      </c>
      <c r="D285" s="6" t="s">
        <v>1857</v>
      </c>
      <c r="E285" s="100">
        <v>45104</v>
      </c>
      <c r="F285" s="6" t="s">
        <v>3895</v>
      </c>
      <c r="G285" s="6">
        <v>0</v>
      </c>
      <c r="H285" s="6">
        <v>25</v>
      </c>
      <c r="I285" s="6">
        <v>1</v>
      </c>
      <c r="J285" s="6" t="s">
        <v>410</v>
      </c>
      <c r="K285" s="6" t="s">
        <v>999</v>
      </c>
      <c r="L285" s="6" t="s">
        <v>396</v>
      </c>
      <c r="M285" s="6" t="s">
        <v>411</v>
      </c>
      <c r="N285" s="6" t="s">
        <v>22</v>
      </c>
      <c r="O285" s="7" t="s">
        <v>22</v>
      </c>
      <c r="P285" s="6" t="s">
        <v>22</v>
      </c>
      <c r="Q285" s="6">
        <v>42.958500000000001</v>
      </c>
      <c r="R285" s="6" t="s">
        <v>22</v>
      </c>
      <c r="S285" s="6" t="s">
        <v>22</v>
      </c>
      <c r="T285" s="6" t="s">
        <v>22</v>
      </c>
      <c r="U285" s="6" t="s">
        <v>22</v>
      </c>
      <c r="V285" s="6">
        <v>9.4536200000000008</v>
      </c>
      <c r="W285" s="6" t="s">
        <v>41</v>
      </c>
      <c r="X285" s="6">
        <v>30</v>
      </c>
      <c r="Y285" s="6">
        <v>2</v>
      </c>
      <c r="Z285" s="101">
        <v>0.39583333333333331</v>
      </c>
      <c r="AA285" s="101">
        <v>0.52083333333333337</v>
      </c>
      <c r="AB285" s="101">
        <v>0.48958333333333331</v>
      </c>
      <c r="AC285" s="101">
        <f>(Tableau2[[#This Row],[heure_enq]]-Tableau2[[#This Row],[h_debut]])</f>
        <v>0.12500000000000006</v>
      </c>
      <c r="AD285" s="101">
        <f>Tableau2[[#This Row],[h_fin]]-Tableau2[[#This Row],[h_debut]]</f>
        <v>9.375E-2</v>
      </c>
      <c r="AE285" s="101">
        <v>0.35416666666666669</v>
      </c>
      <c r="AF285" s="101">
        <v>0.60416666666666663</v>
      </c>
      <c r="AG285" s="6" t="s">
        <v>22</v>
      </c>
      <c r="AH285" s="6" t="s">
        <v>242</v>
      </c>
      <c r="AI285" s="6">
        <v>1</v>
      </c>
      <c r="AJ285" s="6" t="s">
        <v>3511</v>
      </c>
      <c r="AK285" s="6">
        <v>6088</v>
      </c>
      <c r="AL285" s="6" t="s">
        <v>1761</v>
      </c>
      <c r="AM285" s="6">
        <v>0</v>
      </c>
      <c r="AN285" s="6">
        <v>0</v>
      </c>
      <c r="AO285" s="6">
        <v>1</v>
      </c>
      <c r="AP285" s="6">
        <v>0</v>
      </c>
      <c r="AQ285" s="6" t="s">
        <v>22</v>
      </c>
      <c r="AR285" s="6" t="s">
        <v>22</v>
      </c>
      <c r="AS285" s="6" t="s">
        <v>22</v>
      </c>
      <c r="AT285" s="6">
        <v>0</v>
      </c>
      <c r="AU285" s="6">
        <v>0</v>
      </c>
      <c r="AV285" s="6">
        <v>0</v>
      </c>
      <c r="AW285" s="6">
        <v>1</v>
      </c>
      <c r="AX285" s="6">
        <v>1</v>
      </c>
      <c r="AY285" s="6">
        <v>1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 t="s">
        <v>1858</v>
      </c>
      <c r="BK285" s="6">
        <v>0</v>
      </c>
      <c r="BL285" s="6">
        <v>1</v>
      </c>
      <c r="BM285" s="6">
        <v>0</v>
      </c>
      <c r="BN285" s="6">
        <v>0</v>
      </c>
      <c r="BO285" s="6" t="s">
        <v>3613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 t="s">
        <v>22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1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 t="s">
        <v>1742</v>
      </c>
      <c r="DB285" s="6" t="s">
        <v>348</v>
      </c>
      <c r="DC285" s="6" t="s">
        <v>22</v>
      </c>
      <c r="DD285" s="6" t="s">
        <v>22</v>
      </c>
      <c r="DE285" s="6" t="s">
        <v>22</v>
      </c>
      <c r="DF285" s="6" t="s">
        <v>22</v>
      </c>
      <c r="DG285" s="6" t="s">
        <v>22</v>
      </c>
      <c r="DH285" s="6" t="s">
        <v>22</v>
      </c>
      <c r="DI285" s="6" t="s">
        <v>22</v>
      </c>
      <c r="DJ285" s="6" t="s">
        <v>22</v>
      </c>
      <c r="DK285" s="6" t="s">
        <v>22</v>
      </c>
      <c r="DL285" s="6" t="s">
        <v>22</v>
      </c>
      <c r="DM285" s="6" t="s">
        <v>22</v>
      </c>
      <c r="DN285" s="6" t="s">
        <v>22</v>
      </c>
      <c r="DO285" s="6" t="s">
        <v>22</v>
      </c>
      <c r="DP285" s="6" t="s">
        <v>22</v>
      </c>
      <c r="DQ285" s="6" t="s">
        <v>22</v>
      </c>
      <c r="DR285" s="6" t="s">
        <v>22</v>
      </c>
      <c r="DS285" s="6" t="s">
        <v>22</v>
      </c>
      <c r="DT285" s="6" t="s">
        <v>22</v>
      </c>
      <c r="DU285" s="6" t="s">
        <v>22</v>
      </c>
      <c r="DV285" s="6" t="s">
        <v>22</v>
      </c>
      <c r="DW285" s="6" t="s">
        <v>22</v>
      </c>
      <c r="DX285" s="6" t="s">
        <v>22</v>
      </c>
      <c r="DY285" s="6" t="s">
        <v>22</v>
      </c>
      <c r="DZ285" s="6" t="s">
        <v>22</v>
      </c>
      <c r="EA285" s="6" t="s">
        <v>22</v>
      </c>
      <c r="EB285" s="6" t="s">
        <v>22</v>
      </c>
      <c r="EC285" s="6" t="s">
        <v>22</v>
      </c>
      <c r="ED285" s="6" t="s">
        <v>22</v>
      </c>
      <c r="EE285" s="6" t="s">
        <v>22</v>
      </c>
      <c r="EF285" s="6" t="s">
        <v>22</v>
      </c>
      <c r="EG285" s="6" t="s">
        <v>22</v>
      </c>
      <c r="EH285" s="6" t="s">
        <v>22</v>
      </c>
      <c r="EI285" s="6" t="s">
        <v>22</v>
      </c>
      <c r="EJ285" s="6" t="s">
        <v>22</v>
      </c>
      <c r="EK285" s="6" t="s">
        <v>22</v>
      </c>
      <c r="EL285" s="6" t="s">
        <v>22</v>
      </c>
      <c r="EM285" s="6" t="s">
        <v>22</v>
      </c>
      <c r="EN285" s="6" t="s">
        <v>22</v>
      </c>
      <c r="EO285" s="6" t="s">
        <v>22</v>
      </c>
      <c r="EP285" s="6" t="s">
        <v>22</v>
      </c>
      <c r="EQ285" s="6" t="s">
        <v>22</v>
      </c>
      <c r="ER285" s="6" t="s">
        <v>22</v>
      </c>
      <c r="ES285" s="6" t="s">
        <v>22</v>
      </c>
      <c r="ET285" s="6" t="s">
        <v>22</v>
      </c>
      <c r="EU285" s="6" t="s">
        <v>22</v>
      </c>
      <c r="EV285" s="6" t="s">
        <v>22</v>
      </c>
      <c r="EW285" s="6" t="s">
        <v>22</v>
      </c>
      <c r="EX285" s="6" t="s">
        <v>22</v>
      </c>
      <c r="EY285" s="6" t="s">
        <v>22</v>
      </c>
      <c r="EZ285" s="6" t="s">
        <v>22</v>
      </c>
      <c r="FA285" s="6" t="s">
        <v>22</v>
      </c>
      <c r="FB285" s="6" t="s">
        <v>22</v>
      </c>
      <c r="FC285" s="6" t="s">
        <v>22</v>
      </c>
      <c r="FD285" s="6" t="s">
        <v>22</v>
      </c>
      <c r="FE285" s="6" t="s">
        <v>22</v>
      </c>
      <c r="FF285" s="6" t="s">
        <v>22</v>
      </c>
      <c r="FG285" s="6" t="s">
        <v>22</v>
      </c>
      <c r="FH285" s="6" t="s">
        <v>22</v>
      </c>
      <c r="FI285" s="6" t="s">
        <v>22</v>
      </c>
      <c r="FJ285" s="6" t="s">
        <v>22</v>
      </c>
      <c r="FK285" s="6" t="s">
        <v>22</v>
      </c>
      <c r="FL285" s="6" t="s">
        <v>22</v>
      </c>
      <c r="FM285" s="6" t="s">
        <v>22</v>
      </c>
      <c r="FN285" s="6" t="s">
        <v>22</v>
      </c>
      <c r="FO285" s="6" t="s">
        <v>22</v>
      </c>
      <c r="FP285" s="6" t="s">
        <v>22</v>
      </c>
      <c r="FQ285" s="6" t="s">
        <v>22</v>
      </c>
      <c r="FR285" s="6" t="s">
        <v>22</v>
      </c>
      <c r="FS285" s="6" t="s">
        <v>22</v>
      </c>
      <c r="FT285" s="6" t="s">
        <v>22</v>
      </c>
      <c r="FU285" s="6" t="s">
        <v>22</v>
      </c>
      <c r="FV285" s="6" t="s">
        <v>22</v>
      </c>
      <c r="FW285" s="6" t="s">
        <v>22</v>
      </c>
      <c r="FX285" s="6" t="s">
        <v>22</v>
      </c>
      <c r="FY285" s="6" t="s">
        <v>22</v>
      </c>
      <c r="FZ285" s="6" t="s">
        <v>22</v>
      </c>
      <c r="GA285" s="6" t="s">
        <v>22</v>
      </c>
      <c r="GB285" s="6" t="s">
        <v>22</v>
      </c>
      <c r="GC285" s="6" t="s">
        <v>22</v>
      </c>
      <c r="GD285" s="6" t="s">
        <v>22</v>
      </c>
      <c r="GE285" s="6" t="s">
        <v>22</v>
      </c>
      <c r="GF285" s="6" t="s">
        <v>22</v>
      </c>
      <c r="GG285" s="6" t="s">
        <v>22</v>
      </c>
      <c r="GH285" s="6" t="s">
        <v>22</v>
      </c>
      <c r="GI285" s="6" t="s">
        <v>22</v>
      </c>
      <c r="GJ285" s="6" t="s">
        <v>22</v>
      </c>
      <c r="GK285" s="6" t="s">
        <v>22</v>
      </c>
      <c r="GL285" s="6" t="s">
        <v>22</v>
      </c>
      <c r="GM285" s="6" t="s">
        <v>22</v>
      </c>
      <c r="GN285" s="6" t="s">
        <v>22</v>
      </c>
      <c r="GO285" s="6" t="s">
        <v>22</v>
      </c>
      <c r="GP285" s="6" t="s">
        <v>22</v>
      </c>
      <c r="GQ285" s="6" t="s">
        <v>22</v>
      </c>
      <c r="GR285" s="6" t="s">
        <v>22</v>
      </c>
      <c r="GS285" s="6" t="s">
        <v>22</v>
      </c>
      <c r="GT285" s="6" t="s">
        <v>22</v>
      </c>
      <c r="GU285" s="6" t="s">
        <v>22</v>
      </c>
      <c r="GV285" s="6" t="s">
        <v>22</v>
      </c>
      <c r="GW285" s="6" t="s">
        <v>22</v>
      </c>
      <c r="GX285" s="103" t="s">
        <v>22</v>
      </c>
    </row>
    <row r="286" spans="1:206">
      <c r="A286" s="102" t="s">
        <v>207</v>
      </c>
      <c r="B286" s="6">
        <v>285</v>
      </c>
      <c r="C286" s="6" t="s">
        <v>1489</v>
      </c>
      <c r="D286" s="6" t="s">
        <v>1859</v>
      </c>
      <c r="E286" s="100">
        <v>45104</v>
      </c>
      <c r="F286" s="6" t="s">
        <v>3895</v>
      </c>
      <c r="G286" s="6">
        <v>0</v>
      </c>
      <c r="H286" s="6">
        <v>26</v>
      </c>
      <c r="I286" s="6">
        <v>1</v>
      </c>
      <c r="J286" s="6" t="s">
        <v>410</v>
      </c>
      <c r="K286" s="6" t="s">
        <v>352</v>
      </c>
      <c r="L286" s="6" t="s">
        <v>396</v>
      </c>
      <c r="M286" s="6" t="s">
        <v>411</v>
      </c>
      <c r="N286" s="6" t="s">
        <v>22</v>
      </c>
      <c r="O286" s="7" t="s">
        <v>22</v>
      </c>
      <c r="P286" s="6" t="s">
        <v>22</v>
      </c>
      <c r="Q286" s="6">
        <v>42.886270000000003</v>
      </c>
      <c r="R286" s="6" t="s">
        <v>22</v>
      </c>
      <c r="S286" s="6" t="s">
        <v>22</v>
      </c>
      <c r="T286" s="6" t="s">
        <v>22</v>
      </c>
      <c r="U286" s="6" t="s">
        <v>22</v>
      </c>
      <c r="V286" s="6">
        <v>9.4730899999999991</v>
      </c>
      <c r="W286" s="6" t="s">
        <v>40</v>
      </c>
      <c r="X286" s="6">
        <v>2</v>
      </c>
      <c r="Y286" s="6">
        <v>1</v>
      </c>
      <c r="Z286" s="101">
        <v>0.4375</v>
      </c>
      <c r="AA286" s="101">
        <v>0.59375</v>
      </c>
      <c r="AB286" s="101">
        <v>0.58333333333333337</v>
      </c>
      <c r="AC286" s="101">
        <f>(Tableau2[[#This Row],[heure_enq]]-Tableau2[[#This Row],[h_debut]])</f>
        <v>0.15625</v>
      </c>
      <c r="AD286" s="101">
        <f>Tableau2[[#This Row],[h_fin]]-Tableau2[[#This Row],[h_debut]]</f>
        <v>0.14583333333333337</v>
      </c>
      <c r="AE286" s="101">
        <v>0.35416666666666669</v>
      </c>
      <c r="AF286" s="101">
        <v>0.60416666666666663</v>
      </c>
      <c r="AG286" s="6" t="s">
        <v>22</v>
      </c>
      <c r="AH286" s="6" t="s">
        <v>213</v>
      </c>
      <c r="AI286" s="6">
        <v>0</v>
      </c>
      <c r="AJ286" s="6" t="s">
        <v>1849</v>
      </c>
      <c r="AK286" s="6">
        <v>13055</v>
      </c>
      <c r="AL286" s="6" t="s">
        <v>1761</v>
      </c>
      <c r="AM286" s="6">
        <v>0</v>
      </c>
      <c r="AN286" s="6">
        <v>1</v>
      </c>
      <c r="AO286" s="6">
        <v>0</v>
      </c>
      <c r="AP286" s="6">
        <v>0</v>
      </c>
      <c r="AQ286" s="6" t="s">
        <v>22</v>
      </c>
      <c r="AR286" s="6" t="s">
        <v>22</v>
      </c>
      <c r="AS286" s="6" t="s">
        <v>22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1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1</v>
      </c>
      <c r="BH286" s="6">
        <v>1</v>
      </c>
      <c r="BI286" s="6">
        <v>1</v>
      </c>
      <c r="BJ286" s="6" t="s">
        <v>1860</v>
      </c>
      <c r="BK286" s="6">
        <v>0</v>
      </c>
      <c r="BL286" s="6">
        <v>0</v>
      </c>
      <c r="BM286" s="6">
        <v>0</v>
      </c>
      <c r="BN286" s="6">
        <v>0</v>
      </c>
      <c r="BO286" s="6">
        <v>0</v>
      </c>
      <c r="BP286" s="6">
        <v>0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 t="s">
        <v>22</v>
      </c>
      <c r="BX286" s="6">
        <v>1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 t="s">
        <v>1861</v>
      </c>
      <c r="DB286" s="6" t="s">
        <v>218</v>
      </c>
      <c r="DC286" s="6" t="s">
        <v>22</v>
      </c>
      <c r="DD286" s="6" t="s">
        <v>22</v>
      </c>
      <c r="DE286" s="6" t="s">
        <v>22</v>
      </c>
      <c r="DF286" s="6" t="s">
        <v>22</v>
      </c>
      <c r="DG286" s="6" t="s">
        <v>22</v>
      </c>
      <c r="DH286" s="6" t="s">
        <v>22</v>
      </c>
      <c r="DI286" s="6" t="s">
        <v>22</v>
      </c>
      <c r="DJ286" s="6" t="s">
        <v>22</v>
      </c>
      <c r="DK286" s="6" t="s">
        <v>22</v>
      </c>
      <c r="DL286" s="6" t="s">
        <v>22</v>
      </c>
      <c r="DM286" s="6" t="s">
        <v>22</v>
      </c>
      <c r="DN286" s="6" t="s">
        <v>22</v>
      </c>
      <c r="DO286" s="6" t="s">
        <v>22</v>
      </c>
      <c r="DP286" s="6" t="s">
        <v>22</v>
      </c>
      <c r="DQ286" s="6" t="s">
        <v>22</v>
      </c>
      <c r="DR286" s="6" t="s">
        <v>22</v>
      </c>
      <c r="DS286" s="6" t="s">
        <v>22</v>
      </c>
      <c r="DT286" s="6" t="s">
        <v>22</v>
      </c>
      <c r="DU286" s="6" t="s">
        <v>22</v>
      </c>
      <c r="DV286" s="6" t="s">
        <v>22</v>
      </c>
      <c r="DW286" s="6" t="s">
        <v>22</v>
      </c>
      <c r="DX286" s="6" t="s">
        <v>22</v>
      </c>
      <c r="DY286" s="6" t="s">
        <v>22</v>
      </c>
      <c r="DZ286" s="6" t="s">
        <v>22</v>
      </c>
      <c r="EA286" s="6" t="s">
        <v>22</v>
      </c>
      <c r="EB286" s="6" t="s">
        <v>22</v>
      </c>
      <c r="EC286" s="6" t="s">
        <v>22</v>
      </c>
      <c r="ED286" s="6" t="s">
        <v>22</v>
      </c>
      <c r="EE286" s="6" t="s">
        <v>22</v>
      </c>
      <c r="EF286" s="6" t="s">
        <v>22</v>
      </c>
      <c r="EG286" s="6" t="s">
        <v>22</v>
      </c>
      <c r="EH286" s="6" t="s">
        <v>22</v>
      </c>
      <c r="EI286" s="6" t="s">
        <v>22</v>
      </c>
      <c r="EJ286" s="6" t="s">
        <v>22</v>
      </c>
      <c r="EK286" s="6" t="s">
        <v>22</v>
      </c>
      <c r="EL286" s="6" t="s">
        <v>22</v>
      </c>
      <c r="EM286" s="6" t="s">
        <v>22</v>
      </c>
      <c r="EN286" s="6" t="s">
        <v>22</v>
      </c>
      <c r="EO286" s="6" t="s">
        <v>22</v>
      </c>
      <c r="EP286" s="6" t="s">
        <v>22</v>
      </c>
      <c r="EQ286" s="6" t="s">
        <v>22</v>
      </c>
      <c r="ER286" s="6" t="s">
        <v>22</v>
      </c>
      <c r="ES286" s="6" t="s">
        <v>22</v>
      </c>
      <c r="ET286" s="6" t="s">
        <v>22</v>
      </c>
      <c r="EU286" s="6" t="s">
        <v>22</v>
      </c>
      <c r="EV286" s="6" t="s">
        <v>22</v>
      </c>
      <c r="EW286" s="6" t="s">
        <v>22</v>
      </c>
      <c r="EX286" s="6" t="s">
        <v>22</v>
      </c>
      <c r="EY286" s="6" t="s">
        <v>22</v>
      </c>
      <c r="EZ286" s="6" t="s">
        <v>22</v>
      </c>
      <c r="FA286" s="6" t="s">
        <v>22</v>
      </c>
      <c r="FB286" s="6" t="s">
        <v>22</v>
      </c>
      <c r="FC286" s="6" t="s">
        <v>22</v>
      </c>
      <c r="FD286" s="6" t="s">
        <v>22</v>
      </c>
      <c r="FE286" s="6" t="s">
        <v>22</v>
      </c>
      <c r="FF286" s="6" t="s">
        <v>22</v>
      </c>
      <c r="FG286" s="6" t="s">
        <v>22</v>
      </c>
      <c r="FH286" s="6" t="s">
        <v>22</v>
      </c>
      <c r="FI286" s="6" t="s">
        <v>22</v>
      </c>
      <c r="FJ286" s="6" t="s">
        <v>22</v>
      </c>
      <c r="FK286" s="6" t="s">
        <v>22</v>
      </c>
      <c r="FL286" s="6" t="s">
        <v>22</v>
      </c>
      <c r="FM286" s="6" t="s">
        <v>22</v>
      </c>
      <c r="FN286" s="6" t="s">
        <v>22</v>
      </c>
      <c r="FO286" s="6" t="s">
        <v>22</v>
      </c>
      <c r="FP286" s="6" t="s">
        <v>22</v>
      </c>
      <c r="FQ286" s="6" t="s">
        <v>22</v>
      </c>
      <c r="FR286" s="6" t="s">
        <v>22</v>
      </c>
      <c r="FS286" s="6" t="s">
        <v>22</v>
      </c>
      <c r="FT286" s="6" t="s">
        <v>22</v>
      </c>
      <c r="FU286" s="6" t="s">
        <v>22</v>
      </c>
      <c r="FV286" s="6" t="s">
        <v>22</v>
      </c>
      <c r="FW286" s="6" t="s">
        <v>22</v>
      </c>
      <c r="FX286" s="6" t="s">
        <v>22</v>
      </c>
      <c r="FY286" s="6" t="s">
        <v>22</v>
      </c>
      <c r="FZ286" s="6" t="s">
        <v>22</v>
      </c>
      <c r="GA286" s="6" t="s">
        <v>22</v>
      </c>
      <c r="GB286" s="6" t="s">
        <v>22</v>
      </c>
      <c r="GC286" s="6" t="s">
        <v>22</v>
      </c>
      <c r="GD286" s="6" t="s">
        <v>22</v>
      </c>
      <c r="GE286" s="6" t="s">
        <v>22</v>
      </c>
      <c r="GF286" s="6" t="s">
        <v>22</v>
      </c>
      <c r="GG286" s="6" t="s">
        <v>22</v>
      </c>
      <c r="GH286" s="6" t="s">
        <v>22</v>
      </c>
      <c r="GI286" s="6" t="s">
        <v>22</v>
      </c>
      <c r="GJ286" s="6" t="s">
        <v>22</v>
      </c>
      <c r="GK286" s="6" t="s">
        <v>22</v>
      </c>
      <c r="GL286" s="6" t="s">
        <v>22</v>
      </c>
      <c r="GM286" s="6" t="s">
        <v>22</v>
      </c>
      <c r="GN286" s="6" t="s">
        <v>22</v>
      </c>
      <c r="GO286" s="6" t="s">
        <v>22</v>
      </c>
      <c r="GP286" s="6" t="s">
        <v>22</v>
      </c>
      <c r="GQ286" s="6" t="s">
        <v>22</v>
      </c>
      <c r="GR286" s="6" t="s">
        <v>22</v>
      </c>
      <c r="GS286" s="6" t="s">
        <v>22</v>
      </c>
      <c r="GT286" s="6" t="s">
        <v>22</v>
      </c>
      <c r="GU286" s="6" t="s">
        <v>22</v>
      </c>
      <c r="GV286" s="6" t="s">
        <v>22</v>
      </c>
      <c r="GW286" s="6" t="s">
        <v>22</v>
      </c>
      <c r="GX286" s="103" t="s">
        <v>22</v>
      </c>
    </row>
    <row r="287" spans="1:206">
      <c r="A287" s="102" t="s">
        <v>207</v>
      </c>
      <c r="B287" s="6">
        <v>286</v>
      </c>
      <c r="C287" s="6" t="s">
        <v>1495</v>
      </c>
      <c r="D287" s="6" t="s">
        <v>1496</v>
      </c>
      <c r="E287" s="100">
        <v>45105</v>
      </c>
      <c r="F287" s="6" t="s">
        <v>3895</v>
      </c>
      <c r="G287" s="6">
        <v>1</v>
      </c>
      <c r="H287" s="6">
        <v>24</v>
      </c>
      <c r="I287" s="6">
        <v>1</v>
      </c>
      <c r="J287" s="6" t="s">
        <v>999</v>
      </c>
      <c r="K287" s="6" t="s">
        <v>410</v>
      </c>
      <c r="L287" s="6" t="s">
        <v>396</v>
      </c>
      <c r="M287" s="6" t="s">
        <v>411</v>
      </c>
      <c r="N287" s="6" t="s">
        <v>22</v>
      </c>
      <c r="O287" s="7" t="s">
        <v>22</v>
      </c>
      <c r="P287" s="6" t="s">
        <v>22</v>
      </c>
      <c r="Q287" s="6">
        <v>42.956800000000001</v>
      </c>
      <c r="R287" s="6" t="s">
        <v>22</v>
      </c>
      <c r="S287" s="6" t="s">
        <v>22</v>
      </c>
      <c r="T287" s="6" t="s">
        <v>22</v>
      </c>
      <c r="U287" s="6" t="s">
        <v>22</v>
      </c>
      <c r="V287" s="6">
        <v>9.4553799999999999</v>
      </c>
      <c r="W287" s="6" t="s">
        <v>40</v>
      </c>
      <c r="X287" s="6">
        <v>2</v>
      </c>
      <c r="Y287" s="6">
        <v>1</v>
      </c>
      <c r="Z287" s="101">
        <v>0.29166666666666669</v>
      </c>
      <c r="AA287" s="101">
        <v>0.47222222222222227</v>
      </c>
      <c r="AB287" s="101">
        <v>0.44791666666666669</v>
      </c>
      <c r="AC287" s="101">
        <f>(Tableau2[[#This Row],[heure_enq]]-Tableau2[[#This Row],[h_debut]])</f>
        <v>0.18055555555555558</v>
      </c>
      <c r="AD287" s="101">
        <f>Tableau2[[#This Row],[h_fin]]-Tableau2[[#This Row],[h_debut]]</f>
        <v>0.15625</v>
      </c>
      <c r="AE287" s="101">
        <v>0.35416666666666669</v>
      </c>
      <c r="AF287" s="101">
        <v>0.70833333333333337</v>
      </c>
      <c r="AG287" s="6" t="s">
        <v>22</v>
      </c>
      <c r="AH287" s="6" t="s">
        <v>213</v>
      </c>
      <c r="AI287" s="6">
        <v>0</v>
      </c>
      <c r="AJ287" s="6" t="s">
        <v>3514</v>
      </c>
      <c r="AK287" s="6" t="s">
        <v>1497</v>
      </c>
      <c r="AL287" s="6" t="s">
        <v>419</v>
      </c>
      <c r="AM287" s="6">
        <v>0</v>
      </c>
      <c r="AN287" s="6">
        <v>1</v>
      </c>
      <c r="AO287" s="6">
        <v>0</v>
      </c>
      <c r="AP287" s="6">
        <v>0</v>
      </c>
      <c r="AQ287" s="6" t="s">
        <v>22</v>
      </c>
      <c r="AR287" s="6" t="s">
        <v>22</v>
      </c>
      <c r="AS287" s="6" t="s">
        <v>22</v>
      </c>
      <c r="AT287" s="6">
        <v>1</v>
      </c>
      <c r="AU287" s="6">
        <v>1</v>
      </c>
      <c r="AV287" s="6">
        <v>1</v>
      </c>
      <c r="AW287" s="6">
        <v>1</v>
      </c>
      <c r="AX287" s="6">
        <v>1</v>
      </c>
      <c r="AY287" s="6">
        <v>1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1</v>
      </c>
      <c r="BJ287" s="6" t="s">
        <v>1498</v>
      </c>
      <c r="BK287" s="6">
        <v>0</v>
      </c>
      <c r="BL287" s="6">
        <v>0</v>
      </c>
      <c r="BM287" s="6">
        <v>0</v>
      </c>
      <c r="BN287" s="6">
        <v>0</v>
      </c>
      <c r="BO287" s="6">
        <v>0</v>
      </c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 t="s">
        <v>22</v>
      </c>
      <c r="BX287" s="6">
        <v>0</v>
      </c>
      <c r="BY287" s="6">
        <v>1</v>
      </c>
      <c r="BZ287" s="6">
        <v>1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 t="s">
        <v>1499</v>
      </c>
      <c r="DB287" s="6" t="s">
        <v>218</v>
      </c>
      <c r="DC287" s="6" t="s">
        <v>22</v>
      </c>
      <c r="DD287" s="6" t="s">
        <v>22</v>
      </c>
      <c r="DE287" s="6" t="s">
        <v>22</v>
      </c>
      <c r="DF287" s="6" t="s">
        <v>22</v>
      </c>
      <c r="DG287" s="6" t="s">
        <v>22</v>
      </c>
      <c r="DH287" s="6" t="s">
        <v>22</v>
      </c>
      <c r="DI287" s="6" t="s">
        <v>22</v>
      </c>
      <c r="DJ287" s="6" t="s">
        <v>22</v>
      </c>
      <c r="DK287" s="6" t="s">
        <v>22</v>
      </c>
      <c r="DL287" s="6" t="s">
        <v>22</v>
      </c>
      <c r="DM287" s="6" t="s">
        <v>22</v>
      </c>
      <c r="DN287" s="6" t="s">
        <v>22</v>
      </c>
      <c r="DO287" s="6" t="s">
        <v>22</v>
      </c>
      <c r="DP287" s="6" t="s">
        <v>22</v>
      </c>
      <c r="DQ287" s="6" t="s">
        <v>22</v>
      </c>
      <c r="DR287" s="6" t="s">
        <v>22</v>
      </c>
      <c r="DS287" s="6" t="s">
        <v>22</v>
      </c>
      <c r="DT287" s="6" t="s">
        <v>22</v>
      </c>
      <c r="DU287" s="6" t="s">
        <v>22</v>
      </c>
      <c r="DV287" s="6" t="s">
        <v>22</v>
      </c>
      <c r="DW287" s="6" t="s">
        <v>22</v>
      </c>
      <c r="DX287" s="6" t="s">
        <v>22</v>
      </c>
      <c r="DY287" s="6" t="s">
        <v>22</v>
      </c>
      <c r="DZ287" s="6" t="s">
        <v>22</v>
      </c>
      <c r="EA287" s="6" t="s">
        <v>22</v>
      </c>
      <c r="EB287" s="6" t="s">
        <v>22</v>
      </c>
      <c r="EC287" s="6" t="s">
        <v>22</v>
      </c>
      <c r="ED287" s="6" t="s">
        <v>22</v>
      </c>
      <c r="EE287" s="6" t="s">
        <v>22</v>
      </c>
      <c r="EF287" s="6" t="s">
        <v>22</v>
      </c>
      <c r="EG287" s="6" t="s">
        <v>22</v>
      </c>
      <c r="EH287" s="6" t="s">
        <v>22</v>
      </c>
      <c r="EI287" s="6" t="s">
        <v>22</v>
      </c>
      <c r="EJ287" s="6" t="s">
        <v>22</v>
      </c>
      <c r="EK287" s="6" t="s">
        <v>22</v>
      </c>
      <c r="EL287" s="6" t="s">
        <v>22</v>
      </c>
      <c r="EM287" s="6" t="s">
        <v>22</v>
      </c>
      <c r="EN287" s="6" t="s">
        <v>22</v>
      </c>
      <c r="EO287" s="6" t="s">
        <v>22</v>
      </c>
      <c r="EP287" s="6" t="s">
        <v>22</v>
      </c>
      <c r="EQ287" s="6" t="s">
        <v>22</v>
      </c>
      <c r="ER287" s="6" t="s">
        <v>22</v>
      </c>
      <c r="ES287" s="6" t="s">
        <v>22</v>
      </c>
      <c r="ET287" s="6" t="s">
        <v>22</v>
      </c>
      <c r="EU287" s="6" t="s">
        <v>22</v>
      </c>
      <c r="EV287" s="6" t="s">
        <v>22</v>
      </c>
      <c r="EW287" s="6" t="s">
        <v>22</v>
      </c>
      <c r="EX287" s="6" t="s">
        <v>22</v>
      </c>
      <c r="EY287" s="6" t="s">
        <v>22</v>
      </c>
      <c r="EZ287" s="6" t="s">
        <v>22</v>
      </c>
      <c r="FA287" s="6" t="s">
        <v>22</v>
      </c>
      <c r="FB287" s="6" t="s">
        <v>22</v>
      </c>
      <c r="FC287" s="6" t="s">
        <v>22</v>
      </c>
      <c r="FD287" s="6" t="s">
        <v>22</v>
      </c>
      <c r="FE287" s="6" t="s">
        <v>22</v>
      </c>
      <c r="FF287" s="6" t="s">
        <v>22</v>
      </c>
      <c r="FG287" s="6" t="s">
        <v>22</v>
      </c>
      <c r="FH287" s="6" t="s">
        <v>22</v>
      </c>
      <c r="FI287" s="6" t="s">
        <v>22</v>
      </c>
      <c r="FJ287" s="6" t="s">
        <v>22</v>
      </c>
      <c r="FK287" s="6" t="s">
        <v>22</v>
      </c>
      <c r="FL287" s="6" t="s">
        <v>22</v>
      </c>
      <c r="FM287" s="6" t="s">
        <v>22</v>
      </c>
      <c r="FN287" s="6" t="s">
        <v>22</v>
      </c>
      <c r="FO287" s="6" t="s">
        <v>22</v>
      </c>
      <c r="FP287" s="6" t="s">
        <v>22</v>
      </c>
      <c r="FQ287" s="6" t="s">
        <v>22</v>
      </c>
      <c r="FR287" s="6" t="s">
        <v>22</v>
      </c>
      <c r="FS287" s="6" t="s">
        <v>22</v>
      </c>
      <c r="FT287" s="6" t="s">
        <v>22</v>
      </c>
      <c r="FU287" s="6" t="s">
        <v>22</v>
      </c>
      <c r="FV287" s="6" t="s">
        <v>22</v>
      </c>
      <c r="FW287" s="6" t="s">
        <v>22</v>
      </c>
      <c r="FX287" s="6" t="s">
        <v>22</v>
      </c>
      <c r="FY287" s="6" t="s">
        <v>22</v>
      </c>
      <c r="FZ287" s="6" t="s">
        <v>22</v>
      </c>
      <c r="GA287" s="6" t="s">
        <v>22</v>
      </c>
      <c r="GB287" s="6" t="s">
        <v>22</v>
      </c>
      <c r="GC287" s="6" t="s">
        <v>22</v>
      </c>
      <c r="GD287" s="6" t="s">
        <v>22</v>
      </c>
      <c r="GE287" s="6" t="s">
        <v>22</v>
      </c>
      <c r="GF287" s="6" t="s">
        <v>22</v>
      </c>
      <c r="GG287" s="6" t="s">
        <v>22</v>
      </c>
      <c r="GH287" s="6" t="s">
        <v>22</v>
      </c>
      <c r="GI287" s="6" t="s">
        <v>22</v>
      </c>
      <c r="GJ287" s="6" t="s">
        <v>22</v>
      </c>
      <c r="GK287" s="6" t="s">
        <v>22</v>
      </c>
      <c r="GL287" s="6" t="s">
        <v>22</v>
      </c>
      <c r="GM287" s="6" t="s">
        <v>22</v>
      </c>
      <c r="GN287" s="6" t="s">
        <v>22</v>
      </c>
      <c r="GO287" s="6" t="s">
        <v>22</v>
      </c>
      <c r="GP287" s="6" t="s">
        <v>22</v>
      </c>
      <c r="GQ287" s="6" t="s">
        <v>22</v>
      </c>
      <c r="GR287" s="6" t="s">
        <v>22</v>
      </c>
      <c r="GS287" s="6" t="s">
        <v>22</v>
      </c>
      <c r="GT287" s="6" t="s">
        <v>22</v>
      </c>
      <c r="GU287" s="6" t="s">
        <v>22</v>
      </c>
      <c r="GV287" s="6" t="s">
        <v>22</v>
      </c>
      <c r="GW287" s="6" t="s">
        <v>22</v>
      </c>
      <c r="GX287" s="103" t="s">
        <v>22</v>
      </c>
    </row>
    <row r="288" spans="1:206">
      <c r="A288" s="102" t="s">
        <v>207</v>
      </c>
      <c r="B288" s="6">
        <v>287</v>
      </c>
      <c r="C288" s="6" t="s">
        <v>408</v>
      </c>
      <c r="D288" s="6" t="s">
        <v>409</v>
      </c>
      <c r="E288" s="100">
        <v>45106</v>
      </c>
      <c r="F288" s="6" t="s">
        <v>3895</v>
      </c>
      <c r="G288" s="6">
        <v>1</v>
      </c>
      <c r="H288" s="6">
        <v>26</v>
      </c>
      <c r="I288" s="6">
        <v>2</v>
      </c>
      <c r="J288" s="6" t="s">
        <v>410</v>
      </c>
      <c r="K288" s="6" t="s">
        <v>352</v>
      </c>
      <c r="L288" s="6" t="s">
        <v>396</v>
      </c>
      <c r="M288" s="6" t="s">
        <v>411</v>
      </c>
      <c r="N288" s="6" t="s">
        <v>22</v>
      </c>
      <c r="O288" s="7" t="s">
        <v>22</v>
      </c>
      <c r="P288" s="6" t="s">
        <v>22</v>
      </c>
      <c r="Q288" s="6">
        <v>42.961410000000001</v>
      </c>
      <c r="R288" s="6" t="s">
        <v>22</v>
      </c>
      <c r="S288" s="6" t="s">
        <v>22</v>
      </c>
      <c r="T288" s="6" t="s">
        <v>22</v>
      </c>
      <c r="U288" s="6" t="s">
        <v>22</v>
      </c>
      <c r="V288" s="6">
        <v>9.4548299999999994</v>
      </c>
      <c r="W288" s="6" t="s">
        <v>39</v>
      </c>
      <c r="X288" s="6">
        <v>8</v>
      </c>
      <c r="Y288" s="6">
        <v>1</v>
      </c>
      <c r="Z288" s="101">
        <v>0.4375</v>
      </c>
      <c r="AA288" s="101">
        <v>0.4861111111111111</v>
      </c>
      <c r="AB288" s="101">
        <v>0.5</v>
      </c>
      <c r="AC288" s="101">
        <f>(Tableau2[[#This Row],[heure_enq]]-Tableau2[[#This Row],[h_debut]])</f>
        <v>4.8611111111111105E-2</v>
      </c>
      <c r="AD288" s="101">
        <f>Tableau2[[#This Row],[h_fin]]-Tableau2[[#This Row],[h_debut]]</f>
        <v>6.25E-2</v>
      </c>
      <c r="AE288" s="101">
        <v>0.35416666666666669</v>
      </c>
      <c r="AF288" s="101">
        <v>0.60416666666666663</v>
      </c>
      <c r="AG288" s="6" t="s">
        <v>22</v>
      </c>
      <c r="AH288" s="6" t="s">
        <v>287</v>
      </c>
      <c r="AI288" s="6">
        <v>0</v>
      </c>
      <c r="AJ288" s="6" t="s">
        <v>3513</v>
      </c>
      <c r="AK288" s="6">
        <v>1148</v>
      </c>
      <c r="AL288" s="6" t="s">
        <v>216</v>
      </c>
      <c r="AM288" s="6">
        <v>1</v>
      </c>
      <c r="AN288" s="6">
        <v>0</v>
      </c>
      <c r="AO288" s="6">
        <v>0</v>
      </c>
      <c r="AP288" s="6">
        <v>0</v>
      </c>
      <c r="AQ288" s="6" t="s">
        <v>22</v>
      </c>
      <c r="AR288" s="6" t="s">
        <v>22</v>
      </c>
      <c r="AS288" s="6" t="s">
        <v>22</v>
      </c>
      <c r="AT288" s="6">
        <v>0</v>
      </c>
      <c r="AU288" s="6">
        <v>1</v>
      </c>
      <c r="AV288" s="6">
        <v>0</v>
      </c>
      <c r="AW288" s="6">
        <v>0</v>
      </c>
      <c r="AX288" s="6">
        <v>1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1</v>
      </c>
      <c r="BH288" s="6">
        <v>0</v>
      </c>
      <c r="BI288" s="6">
        <v>0</v>
      </c>
      <c r="BJ288" s="6" t="s">
        <v>412</v>
      </c>
      <c r="BK288" s="6">
        <v>0</v>
      </c>
      <c r="BL288" s="6">
        <v>0</v>
      </c>
      <c r="BM288" s="6">
        <v>0</v>
      </c>
      <c r="BN288" s="6">
        <v>0</v>
      </c>
      <c r="BO288" s="6">
        <v>0</v>
      </c>
      <c r="BP288" s="6">
        <v>0</v>
      </c>
      <c r="BQ288" s="6">
        <v>0</v>
      </c>
      <c r="BR288" s="6">
        <v>0</v>
      </c>
      <c r="BS288" s="6">
        <v>0</v>
      </c>
      <c r="BT288" s="6">
        <v>0</v>
      </c>
      <c r="BU288" s="6">
        <v>0</v>
      </c>
      <c r="BV288" s="6">
        <v>0</v>
      </c>
      <c r="BW288" s="6" t="s">
        <v>22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6">
        <v>0</v>
      </c>
      <c r="CK288" s="6">
        <v>0</v>
      </c>
      <c r="CL288" s="6">
        <v>0</v>
      </c>
      <c r="CM288" s="6">
        <v>0</v>
      </c>
      <c r="CN288" s="6">
        <v>1</v>
      </c>
      <c r="CO288" s="6">
        <v>1</v>
      </c>
      <c r="CP288" s="6">
        <v>0</v>
      </c>
      <c r="CQ288" s="6">
        <v>1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 t="s">
        <v>22</v>
      </c>
      <c r="DB288" s="6" t="s">
        <v>218</v>
      </c>
      <c r="DC288" s="6" t="s">
        <v>22</v>
      </c>
      <c r="DD288" s="6" t="s">
        <v>22</v>
      </c>
      <c r="DE288" s="6" t="s">
        <v>22</v>
      </c>
      <c r="DF288" s="6" t="s">
        <v>22</v>
      </c>
      <c r="DG288" s="6" t="s">
        <v>22</v>
      </c>
      <c r="DH288" s="6" t="s">
        <v>22</v>
      </c>
      <c r="DI288" s="6" t="s">
        <v>22</v>
      </c>
      <c r="DJ288" s="6" t="s">
        <v>22</v>
      </c>
      <c r="DK288" s="6" t="s">
        <v>22</v>
      </c>
      <c r="DL288" s="6" t="s">
        <v>22</v>
      </c>
      <c r="DM288" s="6" t="s">
        <v>22</v>
      </c>
      <c r="DN288" s="6" t="s">
        <v>22</v>
      </c>
      <c r="DO288" s="6" t="s">
        <v>22</v>
      </c>
      <c r="DP288" s="6" t="s">
        <v>22</v>
      </c>
      <c r="DQ288" s="6" t="s">
        <v>22</v>
      </c>
      <c r="DR288" s="6" t="s">
        <v>22</v>
      </c>
      <c r="DS288" s="6" t="s">
        <v>22</v>
      </c>
      <c r="DT288" s="6" t="s">
        <v>22</v>
      </c>
      <c r="DU288" s="6" t="s">
        <v>22</v>
      </c>
      <c r="DV288" s="6" t="s">
        <v>22</v>
      </c>
      <c r="DW288" s="6" t="s">
        <v>22</v>
      </c>
      <c r="DX288" s="6" t="s">
        <v>22</v>
      </c>
      <c r="DY288" s="6" t="s">
        <v>22</v>
      </c>
      <c r="DZ288" s="6" t="s">
        <v>22</v>
      </c>
      <c r="EA288" s="6" t="s">
        <v>22</v>
      </c>
      <c r="EB288" s="6" t="s">
        <v>22</v>
      </c>
      <c r="EC288" s="6" t="s">
        <v>22</v>
      </c>
      <c r="ED288" s="6" t="s">
        <v>22</v>
      </c>
      <c r="EE288" s="6" t="s">
        <v>22</v>
      </c>
      <c r="EF288" s="6" t="s">
        <v>22</v>
      </c>
      <c r="EG288" s="6" t="s">
        <v>22</v>
      </c>
      <c r="EH288" s="6" t="s">
        <v>22</v>
      </c>
      <c r="EI288" s="6" t="s">
        <v>22</v>
      </c>
      <c r="EJ288" s="6" t="s">
        <v>22</v>
      </c>
      <c r="EK288" s="6" t="s">
        <v>22</v>
      </c>
      <c r="EL288" s="6" t="s">
        <v>22</v>
      </c>
      <c r="EM288" s="6" t="s">
        <v>22</v>
      </c>
      <c r="EN288" s="6" t="s">
        <v>22</v>
      </c>
      <c r="EO288" s="6" t="s">
        <v>22</v>
      </c>
      <c r="EP288" s="6" t="s">
        <v>22</v>
      </c>
      <c r="EQ288" s="6" t="s">
        <v>22</v>
      </c>
      <c r="ER288" s="6" t="s">
        <v>22</v>
      </c>
      <c r="ES288" s="6" t="s">
        <v>22</v>
      </c>
      <c r="ET288" s="6" t="s">
        <v>22</v>
      </c>
      <c r="EU288" s="6" t="s">
        <v>22</v>
      </c>
      <c r="EV288" s="6" t="s">
        <v>22</v>
      </c>
      <c r="EW288" s="6" t="s">
        <v>22</v>
      </c>
      <c r="EX288" s="6" t="s">
        <v>22</v>
      </c>
      <c r="EY288" s="6" t="s">
        <v>22</v>
      </c>
      <c r="EZ288" s="6" t="s">
        <v>22</v>
      </c>
      <c r="FA288" s="6" t="s">
        <v>22</v>
      </c>
      <c r="FB288" s="6" t="s">
        <v>22</v>
      </c>
      <c r="FC288" s="6" t="s">
        <v>22</v>
      </c>
      <c r="FD288" s="6" t="s">
        <v>22</v>
      </c>
      <c r="FE288" s="6" t="s">
        <v>22</v>
      </c>
      <c r="FF288" s="6" t="s">
        <v>22</v>
      </c>
      <c r="FG288" s="6" t="s">
        <v>22</v>
      </c>
      <c r="FH288" s="6" t="s">
        <v>22</v>
      </c>
      <c r="FI288" s="6" t="s">
        <v>22</v>
      </c>
      <c r="FJ288" s="6" t="s">
        <v>22</v>
      </c>
      <c r="FK288" s="6" t="s">
        <v>22</v>
      </c>
      <c r="FL288" s="6" t="s">
        <v>22</v>
      </c>
      <c r="FM288" s="6" t="s">
        <v>22</v>
      </c>
      <c r="FN288" s="6" t="s">
        <v>22</v>
      </c>
      <c r="FO288" s="6" t="s">
        <v>22</v>
      </c>
      <c r="FP288" s="6" t="s">
        <v>22</v>
      </c>
      <c r="FQ288" s="6" t="s">
        <v>22</v>
      </c>
      <c r="FR288" s="6" t="s">
        <v>22</v>
      </c>
      <c r="FS288" s="6" t="s">
        <v>22</v>
      </c>
      <c r="FT288" s="6" t="s">
        <v>22</v>
      </c>
      <c r="FU288" s="6" t="s">
        <v>22</v>
      </c>
      <c r="FV288" s="6" t="s">
        <v>22</v>
      </c>
      <c r="FW288" s="6" t="s">
        <v>22</v>
      </c>
      <c r="FX288" s="6" t="s">
        <v>22</v>
      </c>
      <c r="FY288" s="6" t="s">
        <v>22</v>
      </c>
      <c r="FZ288" s="6" t="s">
        <v>22</v>
      </c>
      <c r="GA288" s="6" t="s">
        <v>22</v>
      </c>
      <c r="GB288" s="6" t="s">
        <v>22</v>
      </c>
      <c r="GC288" s="6" t="s">
        <v>22</v>
      </c>
      <c r="GD288" s="6" t="s">
        <v>22</v>
      </c>
      <c r="GE288" s="6" t="s">
        <v>22</v>
      </c>
      <c r="GF288" s="6" t="s">
        <v>22</v>
      </c>
      <c r="GG288" s="6" t="s">
        <v>22</v>
      </c>
      <c r="GH288" s="6" t="s">
        <v>22</v>
      </c>
      <c r="GI288" s="6" t="s">
        <v>22</v>
      </c>
      <c r="GJ288" s="6" t="s">
        <v>22</v>
      </c>
      <c r="GK288" s="6" t="s">
        <v>22</v>
      </c>
      <c r="GL288" s="6" t="s">
        <v>22</v>
      </c>
      <c r="GM288" s="6" t="s">
        <v>22</v>
      </c>
      <c r="GN288" s="6" t="s">
        <v>22</v>
      </c>
      <c r="GO288" s="6" t="s">
        <v>22</v>
      </c>
      <c r="GP288" s="6" t="s">
        <v>22</v>
      </c>
      <c r="GQ288" s="6" t="s">
        <v>22</v>
      </c>
      <c r="GR288" s="6" t="s">
        <v>22</v>
      </c>
      <c r="GS288" s="6" t="s">
        <v>22</v>
      </c>
      <c r="GT288" s="6" t="s">
        <v>22</v>
      </c>
      <c r="GU288" s="6" t="s">
        <v>22</v>
      </c>
      <c r="GV288" s="6" t="s">
        <v>22</v>
      </c>
      <c r="GW288" s="6" t="s">
        <v>22</v>
      </c>
      <c r="GX288" s="103" t="s">
        <v>22</v>
      </c>
    </row>
    <row r="289" spans="1:206">
      <c r="A289" s="102" t="s">
        <v>207</v>
      </c>
      <c r="B289" s="6">
        <v>288</v>
      </c>
      <c r="C289" s="6" t="s">
        <v>1500</v>
      </c>
      <c r="D289" s="6" t="s">
        <v>1501</v>
      </c>
      <c r="E289" s="100">
        <v>45112</v>
      </c>
      <c r="F289" s="6" t="s">
        <v>3895</v>
      </c>
      <c r="G289" s="6">
        <v>0</v>
      </c>
      <c r="H289" s="6">
        <v>24</v>
      </c>
      <c r="I289" s="6">
        <v>1</v>
      </c>
      <c r="J289" s="6" t="s">
        <v>294</v>
      </c>
      <c r="K289" s="6" t="s">
        <v>410</v>
      </c>
      <c r="L289" s="6" t="s">
        <v>396</v>
      </c>
      <c r="M289" s="6" t="s">
        <v>1023</v>
      </c>
      <c r="N289" s="6" t="s">
        <v>22</v>
      </c>
      <c r="O289" s="7" t="s">
        <v>22</v>
      </c>
      <c r="P289" s="6" t="s">
        <v>22</v>
      </c>
      <c r="Q289" s="6">
        <v>42.71067</v>
      </c>
      <c r="R289" s="6" t="s">
        <v>22</v>
      </c>
      <c r="S289" s="6" t="s">
        <v>22</v>
      </c>
      <c r="T289" s="6" t="s">
        <v>22</v>
      </c>
      <c r="U289" s="6" t="s">
        <v>22</v>
      </c>
      <c r="V289" s="6">
        <v>9.4552499999999995</v>
      </c>
      <c r="W289" s="6" t="s">
        <v>39</v>
      </c>
      <c r="X289" s="6">
        <v>3</v>
      </c>
      <c r="Y289" s="6">
        <v>1</v>
      </c>
      <c r="Z289" s="101">
        <v>0.29166666666666669</v>
      </c>
      <c r="AA289" s="101">
        <v>0.3611111111111111</v>
      </c>
      <c r="AB289" s="101">
        <v>0.375</v>
      </c>
      <c r="AC289" s="101">
        <f>(Tableau2[[#This Row],[heure_enq]]-Tableau2[[#This Row],[h_debut]])</f>
        <v>6.944444444444442E-2</v>
      </c>
      <c r="AD289" s="101">
        <f>Tableau2[[#This Row],[h_fin]]-Tableau2[[#This Row],[h_debut]]</f>
        <v>8.3333333333333315E-2</v>
      </c>
      <c r="AE289" s="101">
        <v>0.35416666666666669</v>
      </c>
      <c r="AF289" s="101">
        <v>0.72916666666666663</v>
      </c>
      <c r="AG289" s="6" t="s">
        <v>22</v>
      </c>
      <c r="AH289" s="6" t="s">
        <v>287</v>
      </c>
      <c r="AI289" s="6">
        <v>0</v>
      </c>
      <c r="AJ289" s="6" t="s">
        <v>402</v>
      </c>
      <c r="AK289" s="6" t="s">
        <v>403</v>
      </c>
      <c r="AL289" s="6" t="s">
        <v>419</v>
      </c>
      <c r="AM289" s="6">
        <v>1</v>
      </c>
      <c r="AN289" s="6">
        <v>0</v>
      </c>
      <c r="AO289" s="6">
        <v>0</v>
      </c>
      <c r="AP289" s="6">
        <v>0</v>
      </c>
      <c r="AQ289" s="6" t="s">
        <v>22</v>
      </c>
      <c r="AR289" s="6" t="s">
        <v>22</v>
      </c>
      <c r="AS289" s="6" t="s">
        <v>22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1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 t="s">
        <v>1502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1</v>
      </c>
      <c r="BU289" s="6">
        <v>0</v>
      </c>
      <c r="BV289" s="6" t="s">
        <v>2126</v>
      </c>
      <c r="BW289" s="6" t="s">
        <v>22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1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 t="s">
        <v>405</v>
      </c>
      <c r="DB289" s="6" t="s">
        <v>218</v>
      </c>
      <c r="DC289" s="6" t="s">
        <v>22</v>
      </c>
      <c r="DD289" s="6" t="s">
        <v>22</v>
      </c>
      <c r="DE289" s="6" t="s">
        <v>22</v>
      </c>
      <c r="DF289" s="6" t="s">
        <v>22</v>
      </c>
      <c r="DG289" s="6" t="s">
        <v>22</v>
      </c>
      <c r="DH289" s="6" t="s">
        <v>22</v>
      </c>
      <c r="DI289" s="6" t="s">
        <v>22</v>
      </c>
      <c r="DJ289" s="6" t="s">
        <v>22</v>
      </c>
      <c r="DK289" s="6" t="s">
        <v>22</v>
      </c>
      <c r="DL289" s="6" t="s">
        <v>22</v>
      </c>
      <c r="DM289" s="6" t="s">
        <v>22</v>
      </c>
      <c r="DN289" s="6" t="s">
        <v>22</v>
      </c>
      <c r="DO289" s="6" t="s">
        <v>22</v>
      </c>
      <c r="DP289" s="6" t="s">
        <v>22</v>
      </c>
      <c r="DQ289" s="6" t="s">
        <v>22</v>
      </c>
      <c r="DR289" s="6" t="s">
        <v>22</v>
      </c>
      <c r="DS289" s="6" t="s">
        <v>22</v>
      </c>
      <c r="DT289" s="6" t="s">
        <v>22</v>
      </c>
      <c r="DU289" s="6" t="s">
        <v>22</v>
      </c>
      <c r="DV289" s="6" t="s">
        <v>22</v>
      </c>
      <c r="DW289" s="6" t="s">
        <v>22</v>
      </c>
      <c r="DX289" s="6" t="s">
        <v>22</v>
      </c>
      <c r="DY289" s="6" t="s">
        <v>22</v>
      </c>
      <c r="DZ289" s="6" t="s">
        <v>22</v>
      </c>
      <c r="EA289" s="6" t="s">
        <v>22</v>
      </c>
      <c r="EB289" s="6" t="s">
        <v>22</v>
      </c>
      <c r="EC289" s="6" t="s">
        <v>22</v>
      </c>
      <c r="ED289" s="6" t="s">
        <v>22</v>
      </c>
      <c r="EE289" s="6" t="s">
        <v>22</v>
      </c>
      <c r="EF289" s="6" t="s">
        <v>22</v>
      </c>
      <c r="EG289" s="6" t="s">
        <v>22</v>
      </c>
      <c r="EH289" s="6" t="s">
        <v>22</v>
      </c>
      <c r="EI289" s="6" t="s">
        <v>22</v>
      </c>
      <c r="EJ289" s="6" t="s">
        <v>22</v>
      </c>
      <c r="EK289" s="6" t="s">
        <v>22</v>
      </c>
      <c r="EL289" s="6" t="s">
        <v>22</v>
      </c>
      <c r="EM289" s="6" t="s">
        <v>22</v>
      </c>
      <c r="EN289" s="6" t="s">
        <v>22</v>
      </c>
      <c r="EO289" s="6" t="s">
        <v>22</v>
      </c>
      <c r="EP289" s="6" t="s">
        <v>22</v>
      </c>
      <c r="EQ289" s="6" t="s">
        <v>22</v>
      </c>
      <c r="ER289" s="6" t="s">
        <v>22</v>
      </c>
      <c r="ES289" s="6" t="s">
        <v>22</v>
      </c>
      <c r="ET289" s="6" t="s">
        <v>22</v>
      </c>
      <c r="EU289" s="6" t="s">
        <v>22</v>
      </c>
      <c r="EV289" s="6" t="s">
        <v>22</v>
      </c>
      <c r="EW289" s="6" t="s">
        <v>22</v>
      </c>
      <c r="EX289" s="6" t="s">
        <v>22</v>
      </c>
      <c r="EY289" s="6" t="s">
        <v>22</v>
      </c>
      <c r="EZ289" s="6" t="s">
        <v>22</v>
      </c>
      <c r="FA289" s="6" t="s">
        <v>22</v>
      </c>
      <c r="FB289" s="6" t="s">
        <v>22</v>
      </c>
      <c r="FC289" s="6" t="s">
        <v>22</v>
      </c>
      <c r="FD289" s="6" t="s">
        <v>22</v>
      </c>
      <c r="FE289" s="6" t="s">
        <v>22</v>
      </c>
      <c r="FF289" s="6" t="s">
        <v>22</v>
      </c>
      <c r="FG289" s="6" t="s">
        <v>22</v>
      </c>
      <c r="FH289" s="6" t="s">
        <v>22</v>
      </c>
      <c r="FI289" s="6" t="s">
        <v>22</v>
      </c>
      <c r="FJ289" s="6" t="s">
        <v>22</v>
      </c>
      <c r="FK289" s="6" t="s">
        <v>22</v>
      </c>
      <c r="FL289" s="6" t="s">
        <v>22</v>
      </c>
      <c r="FM289" s="6" t="s">
        <v>22</v>
      </c>
      <c r="FN289" s="6" t="s">
        <v>22</v>
      </c>
      <c r="FO289" s="6" t="s">
        <v>22</v>
      </c>
      <c r="FP289" s="6" t="s">
        <v>22</v>
      </c>
      <c r="FQ289" s="6" t="s">
        <v>22</v>
      </c>
      <c r="FR289" s="6" t="s">
        <v>22</v>
      </c>
      <c r="FS289" s="6" t="s">
        <v>22</v>
      </c>
      <c r="FT289" s="6" t="s">
        <v>22</v>
      </c>
      <c r="FU289" s="6" t="s">
        <v>22</v>
      </c>
      <c r="FV289" s="6" t="s">
        <v>22</v>
      </c>
      <c r="FW289" s="6" t="s">
        <v>22</v>
      </c>
      <c r="FX289" s="6" t="s">
        <v>22</v>
      </c>
      <c r="FY289" s="6" t="s">
        <v>22</v>
      </c>
      <c r="FZ289" s="6" t="s">
        <v>22</v>
      </c>
      <c r="GA289" s="6" t="s">
        <v>22</v>
      </c>
      <c r="GB289" s="6" t="s">
        <v>22</v>
      </c>
      <c r="GC289" s="6" t="s">
        <v>22</v>
      </c>
      <c r="GD289" s="6" t="s">
        <v>22</v>
      </c>
      <c r="GE289" s="6" t="s">
        <v>22</v>
      </c>
      <c r="GF289" s="6" t="s">
        <v>22</v>
      </c>
      <c r="GG289" s="6" t="s">
        <v>22</v>
      </c>
      <c r="GH289" s="6" t="s">
        <v>22</v>
      </c>
      <c r="GI289" s="6" t="s">
        <v>22</v>
      </c>
      <c r="GJ289" s="6" t="s">
        <v>22</v>
      </c>
      <c r="GK289" s="6" t="s">
        <v>22</v>
      </c>
      <c r="GL289" s="6" t="s">
        <v>22</v>
      </c>
      <c r="GM289" s="6" t="s">
        <v>22</v>
      </c>
      <c r="GN289" s="6" t="s">
        <v>22</v>
      </c>
      <c r="GO289" s="6" t="s">
        <v>22</v>
      </c>
      <c r="GP289" s="6" t="s">
        <v>22</v>
      </c>
      <c r="GQ289" s="6" t="s">
        <v>22</v>
      </c>
      <c r="GR289" s="6" t="s">
        <v>22</v>
      </c>
      <c r="GS289" s="6" t="s">
        <v>22</v>
      </c>
      <c r="GT289" s="6" t="s">
        <v>22</v>
      </c>
      <c r="GU289" s="6" t="s">
        <v>22</v>
      </c>
      <c r="GV289" s="6" t="s">
        <v>22</v>
      </c>
      <c r="GW289" s="6" t="s">
        <v>22</v>
      </c>
      <c r="GX289" s="103" t="s">
        <v>22</v>
      </c>
    </row>
    <row r="290" spans="1:206">
      <c r="A290" s="102" t="s">
        <v>207</v>
      </c>
      <c r="B290" s="6">
        <v>289</v>
      </c>
      <c r="C290" s="6" t="s">
        <v>1500</v>
      </c>
      <c r="D290" s="6" t="s">
        <v>1862</v>
      </c>
      <c r="E290" s="100">
        <v>45112</v>
      </c>
      <c r="F290" s="6" t="s">
        <v>3895</v>
      </c>
      <c r="G290" s="6">
        <v>1</v>
      </c>
      <c r="H290" s="6">
        <v>27</v>
      </c>
      <c r="I290" s="6">
        <v>2</v>
      </c>
      <c r="J290" s="6" t="s">
        <v>352</v>
      </c>
      <c r="K290" s="6" t="s">
        <v>410</v>
      </c>
      <c r="L290" s="6" t="s">
        <v>396</v>
      </c>
      <c r="M290" s="6" t="s">
        <v>1023</v>
      </c>
      <c r="N290" s="6" t="s">
        <v>22</v>
      </c>
      <c r="O290" s="7" t="s">
        <v>22</v>
      </c>
      <c r="P290" s="6" t="s">
        <v>22</v>
      </c>
      <c r="Q290" s="6">
        <v>42.951390000000004</v>
      </c>
      <c r="R290" s="6" t="s">
        <v>22</v>
      </c>
      <c r="S290" s="6" t="s">
        <v>22</v>
      </c>
      <c r="T290" s="6" t="s">
        <v>22</v>
      </c>
      <c r="U290" s="6" t="s">
        <v>22</v>
      </c>
      <c r="V290" s="6">
        <v>9.4563699999999997</v>
      </c>
      <c r="W290" s="6" t="s">
        <v>39</v>
      </c>
      <c r="X290" s="6">
        <v>3</v>
      </c>
      <c r="Y290" s="6">
        <v>1</v>
      </c>
      <c r="Z290" s="101">
        <v>0.58333333333333337</v>
      </c>
      <c r="AA290" s="101">
        <v>0.65277777777777779</v>
      </c>
      <c r="AB290" s="101">
        <v>0.83333333333333337</v>
      </c>
      <c r="AC290" s="101">
        <f>(Tableau2[[#This Row],[heure_enq]]-Tableau2[[#This Row],[h_debut]])</f>
        <v>6.944444444444442E-2</v>
      </c>
      <c r="AD290" s="101">
        <f>Tableau2[[#This Row],[h_fin]]-Tableau2[[#This Row],[h_debut]]</f>
        <v>0.25</v>
      </c>
      <c r="AE290" s="101">
        <v>0.35416666666666669</v>
      </c>
      <c r="AF290" s="101">
        <v>0.72916666666666663</v>
      </c>
      <c r="AG290" s="6" t="s">
        <v>22</v>
      </c>
      <c r="AH290" s="6" t="s">
        <v>287</v>
      </c>
      <c r="AI290" s="6">
        <v>0</v>
      </c>
      <c r="AJ290" s="6" t="s">
        <v>1849</v>
      </c>
      <c r="AK290" s="6">
        <v>13055</v>
      </c>
      <c r="AL290" s="6" t="s">
        <v>1761</v>
      </c>
      <c r="AM290" s="6">
        <v>1</v>
      </c>
      <c r="AN290" s="6">
        <v>0</v>
      </c>
      <c r="AO290" s="6">
        <v>0</v>
      </c>
      <c r="AP290" s="6">
        <v>0</v>
      </c>
      <c r="AQ290" s="6" t="s">
        <v>22</v>
      </c>
      <c r="AR290" s="6" t="s">
        <v>22</v>
      </c>
      <c r="AS290" s="6" t="s">
        <v>22</v>
      </c>
      <c r="AT290" s="6">
        <v>0</v>
      </c>
      <c r="AU290" s="6">
        <v>0</v>
      </c>
      <c r="AV290" s="6">
        <v>0</v>
      </c>
      <c r="AW290" s="6">
        <v>0</v>
      </c>
      <c r="AX290" s="6">
        <v>1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 t="s">
        <v>1863</v>
      </c>
      <c r="BK290" s="6">
        <v>0</v>
      </c>
      <c r="BL290" s="6">
        <v>1</v>
      </c>
      <c r="BM290" s="6">
        <v>0</v>
      </c>
      <c r="BN290" s="6">
        <v>0</v>
      </c>
      <c r="BO290" s="6" t="s">
        <v>3613</v>
      </c>
      <c r="BP290" s="6">
        <v>0</v>
      </c>
      <c r="BQ290" s="6">
        <v>0</v>
      </c>
      <c r="BR290" s="6">
        <v>0</v>
      </c>
      <c r="BS290" s="6">
        <v>0</v>
      </c>
      <c r="BT290" s="6">
        <v>1</v>
      </c>
      <c r="BU290" s="6">
        <v>0</v>
      </c>
      <c r="BV290" s="6" t="s">
        <v>2126</v>
      </c>
      <c r="BW290" s="6" t="s">
        <v>22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1</v>
      </c>
      <c r="CJ290" s="6">
        <v>0</v>
      </c>
      <c r="CK290" s="6">
        <v>0</v>
      </c>
      <c r="CL290" s="6">
        <v>0</v>
      </c>
      <c r="CM290" s="6">
        <v>0</v>
      </c>
      <c r="CN290" s="6">
        <v>1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 t="s">
        <v>22</v>
      </c>
      <c r="DB290" s="6" t="s">
        <v>218</v>
      </c>
      <c r="DC290" s="6" t="s">
        <v>22</v>
      </c>
      <c r="DD290" s="6" t="s">
        <v>22</v>
      </c>
      <c r="DE290" s="6" t="s">
        <v>22</v>
      </c>
      <c r="DF290" s="6" t="s">
        <v>22</v>
      </c>
      <c r="DG290" s="6" t="s">
        <v>22</v>
      </c>
      <c r="DH290" s="6" t="s">
        <v>22</v>
      </c>
      <c r="DI290" s="6" t="s">
        <v>22</v>
      </c>
      <c r="DJ290" s="6" t="s">
        <v>22</v>
      </c>
      <c r="DK290" s="6" t="s">
        <v>22</v>
      </c>
      <c r="DL290" s="6" t="s">
        <v>22</v>
      </c>
      <c r="DM290" s="6" t="s">
        <v>22</v>
      </c>
      <c r="DN290" s="6" t="s">
        <v>22</v>
      </c>
      <c r="DO290" s="6" t="s">
        <v>22</v>
      </c>
      <c r="DP290" s="6" t="s">
        <v>22</v>
      </c>
      <c r="DQ290" s="6" t="s">
        <v>22</v>
      </c>
      <c r="DR290" s="6" t="s">
        <v>22</v>
      </c>
      <c r="DS290" s="6" t="s">
        <v>22</v>
      </c>
      <c r="DT290" s="6" t="s">
        <v>22</v>
      </c>
      <c r="DU290" s="6" t="s">
        <v>22</v>
      </c>
      <c r="DV290" s="6" t="s">
        <v>22</v>
      </c>
      <c r="DW290" s="6" t="s">
        <v>22</v>
      </c>
      <c r="DX290" s="6" t="s">
        <v>22</v>
      </c>
      <c r="DY290" s="6" t="s">
        <v>22</v>
      </c>
      <c r="DZ290" s="6" t="s">
        <v>22</v>
      </c>
      <c r="EA290" s="6" t="s">
        <v>22</v>
      </c>
      <c r="EB290" s="6" t="s">
        <v>22</v>
      </c>
      <c r="EC290" s="6" t="s">
        <v>22</v>
      </c>
      <c r="ED290" s="6" t="s">
        <v>22</v>
      </c>
      <c r="EE290" s="6" t="s">
        <v>22</v>
      </c>
      <c r="EF290" s="6" t="s">
        <v>22</v>
      </c>
      <c r="EG290" s="6" t="s">
        <v>22</v>
      </c>
      <c r="EH290" s="6" t="s">
        <v>22</v>
      </c>
      <c r="EI290" s="6" t="s">
        <v>22</v>
      </c>
      <c r="EJ290" s="6" t="s">
        <v>22</v>
      </c>
      <c r="EK290" s="6" t="s">
        <v>22</v>
      </c>
      <c r="EL290" s="6" t="s">
        <v>22</v>
      </c>
      <c r="EM290" s="6" t="s">
        <v>22</v>
      </c>
      <c r="EN290" s="6" t="s">
        <v>22</v>
      </c>
      <c r="EO290" s="6" t="s">
        <v>22</v>
      </c>
      <c r="EP290" s="6" t="s">
        <v>22</v>
      </c>
      <c r="EQ290" s="6" t="s">
        <v>22</v>
      </c>
      <c r="ER290" s="6" t="s">
        <v>22</v>
      </c>
      <c r="ES290" s="6" t="s">
        <v>22</v>
      </c>
      <c r="ET290" s="6" t="s">
        <v>22</v>
      </c>
      <c r="EU290" s="6" t="s">
        <v>22</v>
      </c>
      <c r="EV290" s="6" t="s">
        <v>22</v>
      </c>
      <c r="EW290" s="6" t="s">
        <v>22</v>
      </c>
      <c r="EX290" s="6" t="s">
        <v>22</v>
      </c>
      <c r="EY290" s="6" t="s">
        <v>22</v>
      </c>
      <c r="EZ290" s="6" t="s">
        <v>22</v>
      </c>
      <c r="FA290" s="6" t="s">
        <v>22</v>
      </c>
      <c r="FB290" s="6" t="s">
        <v>22</v>
      </c>
      <c r="FC290" s="6" t="s">
        <v>22</v>
      </c>
      <c r="FD290" s="6" t="s">
        <v>22</v>
      </c>
      <c r="FE290" s="6" t="s">
        <v>22</v>
      </c>
      <c r="FF290" s="6" t="s">
        <v>22</v>
      </c>
      <c r="FG290" s="6" t="s">
        <v>22</v>
      </c>
      <c r="FH290" s="6" t="s">
        <v>22</v>
      </c>
      <c r="FI290" s="6" t="s">
        <v>22</v>
      </c>
      <c r="FJ290" s="6" t="s">
        <v>22</v>
      </c>
      <c r="FK290" s="6" t="s">
        <v>22</v>
      </c>
      <c r="FL290" s="6" t="s">
        <v>22</v>
      </c>
      <c r="FM290" s="6" t="s">
        <v>22</v>
      </c>
      <c r="FN290" s="6" t="s">
        <v>22</v>
      </c>
      <c r="FO290" s="6" t="s">
        <v>22</v>
      </c>
      <c r="FP290" s="6" t="s">
        <v>22</v>
      </c>
      <c r="FQ290" s="6" t="s">
        <v>22</v>
      </c>
      <c r="FR290" s="6" t="s">
        <v>22</v>
      </c>
      <c r="FS290" s="6" t="s">
        <v>22</v>
      </c>
      <c r="FT290" s="6" t="s">
        <v>22</v>
      </c>
      <c r="FU290" s="6" t="s">
        <v>22</v>
      </c>
      <c r="FV290" s="6" t="s">
        <v>22</v>
      </c>
      <c r="FW290" s="6" t="s">
        <v>22</v>
      </c>
      <c r="FX290" s="6" t="s">
        <v>22</v>
      </c>
      <c r="FY290" s="6" t="s">
        <v>22</v>
      </c>
      <c r="FZ290" s="6" t="s">
        <v>22</v>
      </c>
      <c r="GA290" s="6" t="s">
        <v>22</v>
      </c>
      <c r="GB290" s="6" t="s">
        <v>22</v>
      </c>
      <c r="GC290" s="6" t="s">
        <v>22</v>
      </c>
      <c r="GD290" s="6" t="s">
        <v>22</v>
      </c>
      <c r="GE290" s="6" t="s">
        <v>22</v>
      </c>
      <c r="GF290" s="6" t="s">
        <v>22</v>
      </c>
      <c r="GG290" s="6" t="s">
        <v>22</v>
      </c>
      <c r="GH290" s="6" t="s">
        <v>22</v>
      </c>
      <c r="GI290" s="6" t="s">
        <v>22</v>
      </c>
      <c r="GJ290" s="6" t="s">
        <v>22</v>
      </c>
      <c r="GK290" s="6" t="s">
        <v>22</v>
      </c>
      <c r="GL290" s="6" t="s">
        <v>22</v>
      </c>
      <c r="GM290" s="6" t="s">
        <v>22</v>
      </c>
      <c r="GN290" s="6" t="s">
        <v>22</v>
      </c>
      <c r="GO290" s="6" t="s">
        <v>22</v>
      </c>
      <c r="GP290" s="6" t="s">
        <v>22</v>
      </c>
      <c r="GQ290" s="6" t="s">
        <v>22</v>
      </c>
      <c r="GR290" s="6" t="s">
        <v>22</v>
      </c>
      <c r="GS290" s="6" t="s">
        <v>22</v>
      </c>
      <c r="GT290" s="6" t="s">
        <v>22</v>
      </c>
      <c r="GU290" s="6" t="s">
        <v>22</v>
      </c>
      <c r="GV290" s="6" t="s">
        <v>22</v>
      </c>
      <c r="GW290" s="6" t="s">
        <v>22</v>
      </c>
      <c r="GX290" s="103" t="s">
        <v>22</v>
      </c>
    </row>
    <row r="291" spans="1:206">
      <c r="A291" s="102" t="s">
        <v>207</v>
      </c>
      <c r="B291" s="6">
        <v>290</v>
      </c>
      <c r="C291" s="6" t="s">
        <v>1503</v>
      </c>
      <c r="D291" s="6" t="s">
        <v>1504</v>
      </c>
      <c r="E291" s="100">
        <v>45113</v>
      </c>
      <c r="F291" s="6" t="s">
        <v>3895</v>
      </c>
      <c r="G291" s="6">
        <v>0</v>
      </c>
      <c r="H291" s="6">
        <v>26</v>
      </c>
      <c r="I291" s="6">
        <v>0</v>
      </c>
      <c r="J291" s="6" t="s">
        <v>410</v>
      </c>
      <c r="K291" s="6" t="s">
        <v>1071</v>
      </c>
      <c r="L291" s="6" t="s">
        <v>396</v>
      </c>
      <c r="M291" s="6" t="s">
        <v>1023</v>
      </c>
      <c r="N291" s="6" t="s">
        <v>22</v>
      </c>
      <c r="O291" s="7" t="s">
        <v>22</v>
      </c>
      <c r="P291" s="6" t="s">
        <v>22</v>
      </c>
      <c r="Q291" s="6">
        <v>42.710619999999999</v>
      </c>
      <c r="R291" s="6" t="s">
        <v>22</v>
      </c>
      <c r="S291" s="6" t="s">
        <v>22</v>
      </c>
      <c r="T291" s="6" t="s">
        <v>22</v>
      </c>
      <c r="U291" s="6" t="s">
        <v>22</v>
      </c>
      <c r="V291" s="6">
        <v>9.4550800000000006</v>
      </c>
      <c r="W291" s="6" t="s">
        <v>39</v>
      </c>
      <c r="X291" s="6">
        <v>2</v>
      </c>
      <c r="Y291" s="6">
        <v>2</v>
      </c>
      <c r="Z291" s="101">
        <v>0.27083333333333331</v>
      </c>
      <c r="AA291" s="101">
        <v>0.36458333333333331</v>
      </c>
      <c r="AB291" s="101">
        <v>0.375</v>
      </c>
      <c r="AC291" s="101">
        <f>(Tableau2[[#This Row],[heure_enq]]-Tableau2[[#This Row],[h_debut]])</f>
        <v>9.375E-2</v>
      </c>
      <c r="AD291" s="101">
        <f>Tableau2[[#This Row],[h_fin]]-Tableau2[[#This Row],[h_debut]]</f>
        <v>0.10416666666666669</v>
      </c>
      <c r="AE291" s="101">
        <v>0.35416666666666669</v>
      </c>
      <c r="AF291" s="101">
        <v>0.625</v>
      </c>
      <c r="AG291" s="6" t="s">
        <v>22</v>
      </c>
      <c r="AH291" s="6" t="s">
        <v>287</v>
      </c>
      <c r="AI291" s="6">
        <v>0</v>
      </c>
      <c r="AJ291" s="6" t="s">
        <v>1505</v>
      </c>
      <c r="AK291" s="6" t="s">
        <v>1506</v>
      </c>
      <c r="AL291" s="6" t="s">
        <v>419</v>
      </c>
      <c r="AM291" s="6">
        <v>1</v>
      </c>
      <c r="AN291" s="6">
        <v>0</v>
      </c>
      <c r="AO291" s="6">
        <v>0</v>
      </c>
      <c r="AP291" s="6">
        <v>0</v>
      </c>
      <c r="AQ291" s="6" t="s">
        <v>22</v>
      </c>
      <c r="AR291" s="6" t="s">
        <v>22</v>
      </c>
      <c r="AS291" s="6" t="s">
        <v>22</v>
      </c>
      <c r="AT291" s="6">
        <v>0</v>
      </c>
      <c r="AU291" s="6">
        <v>0</v>
      </c>
      <c r="AV291" s="6">
        <v>0</v>
      </c>
      <c r="AW291" s="6">
        <v>0</v>
      </c>
      <c r="AX291" s="6">
        <v>1</v>
      </c>
      <c r="AY291" s="6">
        <v>1</v>
      </c>
      <c r="AZ291" s="6">
        <v>1</v>
      </c>
      <c r="BA291" s="6">
        <v>1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 t="s">
        <v>1507</v>
      </c>
      <c r="BK291" s="6">
        <v>0</v>
      </c>
      <c r="BL291" s="6">
        <v>1</v>
      </c>
      <c r="BM291" s="6">
        <v>1</v>
      </c>
      <c r="BN291" s="6">
        <v>1</v>
      </c>
      <c r="BO291" s="6" t="s">
        <v>3625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 t="s">
        <v>22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1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 t="s">
        <v>22</v>
      </c>
      <c r="DB291" s="6" t="s">
        <v>218</v>
      </c>
      <c r="DC291" s="6" t="s">
        <v>22</v>
      </c>
      <c r="DD291" s="6" t="s">
        <v>22</v>
      </c>
      <c r="DE291" s="6" t="s">
        <v>22</v>
      </c>
      <c r="DF291" s="6" t="s">
        <v>22</v>
      </c>
      <c r="DG291" s="6" t="s">
        <v>22</v>
      </c>
      <c r="DH291" s="6" t="s">
        <v>22</v>
      </c>
      <c r="DI291" s="6" t="s">
        <v>22</v>
      </c>
      <c r="DJ291" s="6" t="s">
        <v>22</v>
      </c>
      <c r="DK291" s="6" t="s">
        <v>22</v>
      </c>
      <c r="DL291" s="6" t="s">
        <v>22</v>
      </c>
      <c r="DM291" s="6" t="s">
        <v>22</v>
      </c>
      <c r="DN291" s="6" t="s">
        <v>22</v>
      </c>
      <c r="DO291" s="6" t="s">
        <v>22</v>
      </c>
      <c r="DP291" s="6" t="s">
        <v>22</v>
      </c>
      <c r="DQ291" s="6" t="s">
        <v>22</v>
      </c>
      <c r="DR291" s="6" t="s">
        <v>22</v>
      </c>
      <c r="DS291" s="6" t="s">
        <v>22</v>
      </c>
      <c r="DT291" s="6" t="s">
        <v>22</v>
      </c>
      <c r="DU291" s="6" t="s">
        <v>22</v>
      </c>
      <c r="DV291" s="6" t="s">
        <v>22</v>
      </c>
      <c r="DW291" s="6" t="s">
        <v>22</v>
      </c>
      <c r="DX291" s="6" t="s">
        <v>22</v>
      </c>
      <c r="DY291" s="6" t="s">
        <v>22</v>
      </c>
      <c r="DZ291" s="6" t="s">
        <v>22</v>
      </c>
      <c r="EA291" s="6" t="s">
        <v>22</v>
      </c>
      <c r="EB291" s="6" t="s">
        <v>22</v>
      </c>
      <c r="EC291" s="6" t="s">
        <v>22</v>
      </c>
      <c r="ED291" s="6" t="s">
        <v>22</v>
      </c>
      <c r="EE291" s="6" t="s">
        <v>22</v>
      </c>
      <c r="EF291" s="6" t="s">
        <v>22</v>
      </c>
      <c r="EG291" s="6" t="s">
        <v>22</v>
      </c>
      <c r="EH291" s="6" t="s">
        <v>22</v>
      </c>
      <c r="EI291" s="6" t="s">
        <v>22</v>
      </c>
      <c r="EJ291" s="6" t="s">
        <v>22</v>
      </c>
      <c r="EK291" s="6" t="s">
        <v>22</v>
      </c>
      <c r="EL291" s="6" t="s">
        <v>22</v>
      </c>
      <c r="EM291" s="6" t="s">
        <v>22</v>
      </c>
      <c r="EN291" s="6" t="s">
        <v>22</v>
      </c>
      <c r="EO291" s="6" t="s">
        <v>22</v>
      </c>
      <c r="EP291" s="6" t="s">
        <v>22</v>
      </c>
      <c r="EQ291" s="6" t="s">
        <v>22</v>
      </c>
      <c r="ER291" s="6" t="s">
        <v>22</v>
      </c>
      <c r="ES291" s="6" t="s">
        <v>22</v>
      </c>
      <c r="ET291" s="6" t="s">
        <v>22</v>
      </c>
      <c r="EU291" s="6" t="s">
        <v>22</v>
      </c>
      <c r="EV291" s="6" t="s">
        <v>22</v>
      </c>
      <c r="EW291" s="6" t="s">
        <v>22</v>
      </c>
      <c r="EX291" s="6" t="s">
        <v>22</v>
      </c>
      <c r="EY291" s="6" t="s">
        <v>22</v>
      </c>
      <c r="EZ291" s="6" t="s">
        <v>22</v>
      </c>
      <c r="FA291" s="6" t="s">
        <v>22</v>
      </c>
      <c r="FB291" s="6" t="s">
        <v>22</v>
      </c>
      <c r="FC291" s="6" t="s">
        <v>22</v>
      </c>
      <c r="FD291" s="6" t="s">
        <v>22</v>
      </c>
      <c r="FE291" s="6" t="s">
        <v>22</v>
      </c>
      <c r="FF291" s="6" t="s">
        <v>22</v>
      </c>
      <c r="FG291" s="6" t="s">
        <v>22</v>
      </c>
      <c r="FH291" s="6" t="s">
        <v>22</v>
      </c>
      <c r="FI291" s="6" t="s">
        <v>22</v>
      </c>
      <c r="FJ291" s="6" t="s">
        <v>22</v>
      </c>
      <c r="FK291" s="6" t="s">
        <v>22</v>
      </c>
      <c r="FL291" s="6" t="s">
        <v>22</v>
      </c>
      <c r="FM291" s="6" t="s">
        <v>22</v>
      </c>
      <c r="FN291" s="6" t="s">
        <v>22</v>
      </c>
      <c r="FO291" s="6" t="s">
        <v>22</v>
      </c>
      <c r="FP291" s="6" t="s">
        <v>22</v>
      </c>
      <c r="FQ291" s="6" t="s">
        <v>22</v>
      </c>
      <c r="FR291" s="6" t="s">
        <v>22</v>
      </c>
      <c r="FS291" s="6" t="s">
        <v>22</v>
      </c>
      <c r="FT291" s="6" t="s">
        <v>22</v>
      </c>
      <c r="FU291" s="6" t="s">
        <v>22</v>
      </c>
      <c r="FV291" s="6" t="s">
        <v>22</v>
      </c>
      <c r="FW291" s="6" t="s">
        <v>22</v>
      </c>
      <c r="FX291" s="6" t="s">
        <v>22</v>
      </c>
      <c r="FY291" s="6" t="s">
        <v>22</v>
      </c>
      <c r="FZ291" s="6" t="s">
        <v>22</v>
      </c>
      <c r="GA291" s="6" t="s">
        <v>22</v>
      </c>
      <c r="GB291" s="6" t="s">
        <v>22</v>
      </c>
      <c r="GC291" s="6" t="s">
        <v>22</v>
      </c>
      <c r="GD291" s="6" t="s">
        <v>22</v>
      </c>
      <c r="GE291" s="6" t="s">
        <v>22</v>
      </c>
      <c r="GF291" s="6" t="s">
        <v>22</v>
      </c>
      <c r="GG291" s="6" t="s">
        <v>22</v>
      </c>
      <c r="GH291" s="6" t="s">
        <v>22</v>
      </c>
      <c r="GI291" s="6" t="s">
        <v>22</v>
      </c>
      <c r="GJ291" s="6" t="s">
        <v>22</v>
      </c>
      <c r="GK291" s="6" t="s">
        <v>22</v>
      </c>
      <c r="GL291" s="6" t="s">
        <v>22</v>
      </c>
      <c r="GM291" s="6" t="s">
        <v>22</v>
      </c>
      <c r="GN291" s="6" t="s">
        <v>22</v>
      </c>
      <c r="GO291" s="6" t="s">
        <v>22</v>
      </c>
      <c r="GP291" s="6" t="s">
        <v>22</v>
      </c>
      <c r="GQ291" s="6" t="s">
        <v>22</v>
      </c>
      <c r="GR291" s="6" t="s">
        <v>22</v>
      </c>
      <c r="GS291" s="6" t="s">
        <v>22</v>
      </c>
      <c r="GT291" s="6" t="s">
        <v>22</v>
      </c>
      <c r="GU291" s="6" t="s">
        <v>22</v>
      </c>
      <c r="GV291" s="6" t="s">
        <v>22</v>
      </c>
      <c r="GW291" s="6" t="s">
        <v>22</v>
      </c>
      <c r="GX291" s="103" t="s">
        <v>22</v>
      </c>
    </row>
    <row r="292" spans="1:206">
      <c r="A292" s="102" t="s">
        <v>207</v>
      </c>
      <c r="B292" s="6">
        <v>291</v>
      </c>
      <c r="C292" s="6" t="s">
        <v>1503</v>
      </c>
      <c r="D292" s="6" t="s">
        <v>1508</v>
      </c>
      <c r="E292" s="100">
        <v>45113</v>
      </c>
      <c r="F292" s="6" t="s">
        <v>3895</v>
      </c>
      <c r="G292" s="6">
        <v>0</v>
      </c>
      <c r="H292" s="6">
        <v>26</v>
      </c>
      <c r="I292" s="6">
        <v>0</v>
      </c>
      <c r="J292" s="6" t="s">
        <v>410</v>
      </c>
      <c r="K292" s="6" t="s">
        <v>1071</v>
      </c>
      <c r="L292" s="6" t="s">
        <v>396</v>
      </c>
      <c r="M292" s="6" t="s">
        <v>1023</v>
      </c>
      <c r="N292" s="6" t="s">
        <v>22</v>
      </c>
      <c r="O292" s="7" t="s">
        <v>22</v>
      </c>
      <c r="P292" s="6" t="s">
        <v>22</v>
      </c>
      <c r="Q292" s="6">
        <v>42.710340000000002</v>
      </c>
      <c r="R292" s="6" t="s">
        <v>22</v>
      </c>
      <c r="S292" s="6" t="s">
        <v>22</v>
      </c>
      <c r="T292" s="6" t="s">
        <v>22</v>
      </c>
      <c r="U292" s="6" t="s">
        <v>22</v>
      </c>
      <c r="V292" s="6">
        <v>9.4552999999999994</v>
      </c>
      <c r="W292" s="6" t="s">
        <v>39</v>
      </c>
      <c r="X292" s="6">
        <v>3</v>
      </c>
      <c r="Y292" s="6">
        <v>2</v>
      </c>
      <c r="Z292" s="101">
        <v>0.29166666666666669</v>
      </c>
      <c r="AA292" s="101">
        <v>0.375</v>
      </c>
      <c r="AB292" s="101">
        <v>0.41666666666666669</v>
      </c>
      <c r="AC292" s="101">
        <f>(Tableau2[[#This Row],[heure_enq]]-Tableau2[[#This Row],[h_debut]])</f>
        <v>8.3333333333333315E-2</v>
      </c>
      <c r="AD292" s="101">
        <f>Tableau2[[#This Row],[h_fin]]-Tableau2[[#This Row],[h_debut]]</f>
        <v>0.125</v>
      </c>
      <c r="AE292" s="101">
        <v>0.35416666666666669</v>
      </c>
      <c r="AF292" s="101">
        <v>0.625</v>
      </c>
      <c r="AG292" s="6" t="s">
        <v>22</v>
      </c>
      <c r="AH292" s="6" t="s">
        <v>287</v>
      </c>
      <c r="AI292" s="6">
        <v>0</v>
      </c>
      <c r="AJ292" s="6" t="s">
        <v>712</v>
      </c>
      <c r="AK292" s="6" t="s">
        <v>713</v>
      </c>
      <c r="AL292" s="6" t="s">
        <v>419</v>
      </c>
      <c r="AM292" s="6">
        <v>1</v>
      </c>
      <c r="AN292" s="6">
        <v>0</v>
      </c>
      <c r="AO292" s="6">
        <v>0</v>
      </c>
      <c r="AP292" s="6">
        <v>0</v>
      </c>
      <c r="AQ292" s="6" t="s">
        <v>22</v>
      </c>
      <c r="AR292" s="6" t="s">
        <v>22</v>
      </c>
      <c r="AS292" s="6" t="s">
        <v>22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1</v>
      </c>
      <c r="BA292" s="6">
        <v>1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1</v>
      </c>
      <c r="BH292" s="6">
        <v>0</v>
      </c>
      <c r="BI292" s="6">
        <v>0</v>
      </c>
      <c r="BJ292" s="6" t="s">
        <v>1509</v>
      </c>
      <c r="BK292" s="6">
        <v>0</v>
      </c>
      <c r="BL292" s="6">
        <v>0</v>
      </c>
      <c r="BM292" s="6">
        <v>0</v>
      </c>
      <c r="BN292" s="6">
        <v>0</v>
      </c>
      <c r="BO292" s="6">
        <v>0</v>
      </c>
      <c r="BP292" s="6">
        <v>0</v>
      </c>
      <c r="BQ292" s="6">
        <v>0</v>
      </c>
      <c r="BR292" s="6">
        <v>0</v>
      </c>
      <c r="BS292" s="6">
        <v>0</v>
      </c>
      <c r="BT292" s="6">
        <v>1</v>
      </c>
      <c r="BU292" s="6">
        <v>0</v>
      </c>
      <c r="BV292" s="6" t="s">
        <v>2126</v>
      </c>
      <c r="BW292" s="6" t="s">
        <v>22</v>
      </c>
      <c r="BX292" s="6">
        <v>0</v>
      </c>
      <c r="BY292" s="6">
        <v>0</v>
      </c>
      <c r="BZ292" s="6">
        <v>0</v>
      </c>
      <c r="CA292" s="6">
        <v>0</v>
      </c>
      <c r="CB292" s="6">
        <v>0</v>
      </c>
      <c r="CC292" s="6">
        <v>0</v>
      </c>
      <c r="CD292" s="6">
        <v>0</v>
      </c>
      <c r="CE292" s="6">
        <v>0</v>
      </c>
      <c r="CF292" s="6">
        <v>0</v>
      </c>
      <c r="CG292" s="6">
        <v>0</v>
      </c>
      <c r="CH292" s="6">
        <v>0</v>
      </c>
      <c r="CI292" s="6">
        <v>1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6" t="s">
        <v>22</v>
      </c>
      <c r="DB292" s="6" t="s">
        <v>218</v>
      </c>
      <c r="DC292" s="6" t="s">
        <v>22</v>
      </c>
      <c r="DD292" s="6" t="s">
        <v>22</v>
      </c>
      <c r="DE292" s="6" t="s">
        <v>22</v>
      </c>
      <c r="DF292" s="6" t="s">
        <v>22</v>
      </c>
      <c r="DG292" s="6" t="s">
        <v>22</v>
      </c>
      <c r="DH292" s="6" t="s">
        <v>22</v>
      </c>
      <c r="DI292" s="6" t="s">
        <v>22</v>
      </c>
      <c r="DJ292" s="6" t="s">
        <v>22</v>
      </c>
      <c r="DK292" s="6" t="s">
        <v>22</v>
      </c>
      <c r="DL292" s="6" t="s">
        <v>22</v>
      </c>
      <c r="DM292" s="6" t="s">
        <v>22</v>
      </c>
      <c r="DN292" s="6" t="s">
        <v>22</v>
      </c>
      <c r="DO292" s="6" t="s">
        <v>22</v>
      </c>
      <c r="DP292" s="6" t="s">
        <v>22</v>
      </c>
      <c r="DQ292" s="6" t="s">
        <v>22</v>
      </c>
      <c r="DR292" s="6" t="s">
        <v>22</v>
      </c>
      <c r="DS292" s="6" t="s">
        <v>22</v>
      </c>
      <c r="DT292" s="6" t="s">
        <v>22</v>
      </c>
      <c r="DU292" s="6" t="s">
        <v>22</v>
      </c>
      <c r="DV292" s="6" t="s">
        <v>22</v>
      </c>
      <c r="DW292" s="6" t="s">
        <v>22</v>
      </c>
      <c r="DX292" s="6" t="s">
        <v>22</v>
      </c>
      <c r="DY292" s="6" t="s">
        <v>22</v>
      </c>
      <c r="DZ292" s="6" t="s">
        <v>22</v>
      </c>
      <c r="EA292" s="6" t="s">
        <v>22</v>
      </c>
      <c r="EB292" s="6" t="s">
        <v>22</v>
      </c>
      <c r="EC292" s="6" t="s">
        <v>22</v>
      </c>
      <c r="ED292" s="6" t="s">
        <v>22</v>
      </c>
      <c r="EE292" s="6" t="s">
        <v>22</v>
      </c>
      <c r="EF292" s="6" t="s">
        <v>22</v>
      </c>
      <c r="EG292" s="6" t="s">
        <v>22</v>
      </c>
      <c r="EH292" s="6" t="s">
        <v>22</v>
      </c>
      <c r="EI292" s="6" t="s">
        <v>22</v>
      </c>
      <c r="EJ292" s="6" t="s">
        <v>22</v>
      </c>
      <c r="EK292" s="6" t="s">
        <v>22</v>
      </c>
      <c r="EL292" s="6" t="s">
        <v>22</v>
      </c>
      <c r="EM292" s="6" t="s">
        <v>22</v>
      </c>
      <c r="EN292" s="6" t="s">
        <v>22</v>
      </c>
      <c r="EO292" s="6" t="s">
        <v>22</v>
      </c>
      <c r="EP292" s="6" t="s">
        <v>22</v>
      </c>
      <c r="EQ292" s="6" t="s">
        <v>22</v>
      </c>
      <c r="ER292" s="6" t="s">
        <v>22</v>
      </c>
      <c r="ES292" s="6" t="s">
        <v>22</v>
      </c>
      <c r="ET292" s="6" t="s">
        <v>22</v>
      </c>
      <c r="EU292" s="6" t="s">
        <v>22</v>
      </c>
      <c r="EV292" s="6" t="s">
        <v>22</v>
      </c>
      <c r="EW292" s="6" t="s">
        <v>22</v>
      </c>
      <c r="EX292" s="6" t="s">
        <v>22</v>
      </c>
      <c r="EY292" s="6" t="s">
        <v>22</v>
      </c>
      <c r="EZ292" s="6" t="s">
        <v>22</v>
      </c>
      <c r="FA292" s="6" t="s">
        <v>22</v>
      </c>
      <c r="FB292" s="6" t="s">
        <v>22</v>
      </c>
      <c r="FC292" s="6" t="s">
        <v>22</v>
      </c>
      <c r="FD292" s="6" t="s">
        <v>22</v>
      </c>
      <c r="FE292" s="6" t="s">
        <v>22</v>
      </c>
      <c r="FF292" s="6" t="s">
        <v>22</v>
      </c>
      <c r="FG292" s="6" t="s">
        <v>22</v>
      </c>
      <c r="FH292" s="6" t="s">
        <v>22</v>
      </c>
      <c r="FI292" s="6" t="s">
        <v>22</v>
      </c>
      <c r="FJ292" s="6" t="s">
        <v>22</v>
      </c>
      <c r="FK292" s="6" t="s">
        <v>22</v>
      </c>
      <c r="FL292" s="6" t="s">
        <v>22</v>
      </c>
      <c r="FM292" s="6" t="s">
        <v>22</v>
      </c>
      <c r="FN292" s="6" t="s">
        <v>22</v>
      </c>
      <c r="FO292" s="6" t="s">
        <v>22</v>
      </c>
      <c r="FP292" s="6" t="s">
        <v>22</v>
      </c>
      <c r="FQ292" s="6" t="s">
        <v>22</v>
      </c>
      <c r="FR292" s="6" t="s">
        <v>22</v>
      </c>
      <c r="FS292" s="6" t="s">
        <v>22</v>
      </c>
      <c r="FT292" s="6" t="s">
        <v>22</v>
      </c>
      <c r="FU292" s="6" t="s">
        <v>22</v>
      </c>
      <c r="FV292" s="6" t="s">
        <v>22</v>
      </c>
      <c r="FW292" s="6" t="s">
        <v>22</v>
      </c>
      <c r="FX292" s="6" t="s">
        <v>22</v>
      </c>
      <c r="FY292" s="6" t="s">
        <v>22</v>
      </c>
      <c r="FZ292" s="6" t="s">
        <v>22</v>
      </c>
      <c r="GA292" s="6" t="s">
        <v>22</v>
      </c>
      <c r="GB292" s="6" t="s">
        <v>22</v>
      </c>
      <c r="GC292" s="6" t="s">
        <v>22</v>
      </c>
      <c r="GD292" s="6" t="s">
        <v>22</v>
      </c>
      <c r="GE292" s="6" t="s">
        <v>22</v>
      </c>
      <c r="GF292" s="6" t="s">
        <v>22</v>
      </c>
      <c r="GG292" s="6" t="s">
        <v>22</v>
      </c>
      <c r="GH292" s="6" t="s">
        <v>22</v>
      </c>
      <c r="GI292" s="6" t="s">
        <v>22</v>
      </c>
      <c r="GJ292" s="6" t="s">
        <v>22</v>
      </c>
      <c r="GK292" s="6" t="s">
        <v>22</v>
      </c>
      <c r="GL292" s="6" t="s">
        <v>22</v>
      </c>
      <c r="GM292" s="6" t="s">
        <v>22</v>
      </c>
      <c r="GN292" s="6" t="s">
        <v>22</v>
      </c>
      <c r="GO292" s="6" t="s">
        <v>22</v>
      </c>
      <c r="GP292" s="6" t="s">
        <v>22</v>
      </c>
      <c r="GQ292" s="6" t="s">
        <v>22</v>
      </c>
      <c r="GR292" s="6" t="s">
        <v>22</v>
      </c>
      <c r="GS292" s="6" t="s">
        <v>22</v>
      </c>
      <c r="GT292" s="6" t="s">
        <v>22</v>
      </c>
      <c r="GU292" s="6" t="s">
        <v>22</v>
      </c>
      <c r="GV292" s="6" t="s">
        <v>22</v>
      </c>
      <c r="GW292" s="6" t="s">
        <v>22</v>
      </c>
      <c r="GX292" s="103" t="s">
        <v>22</v>
      </c>
    </row>
    <row r="293" spans="1:206">
      <c r="A293" s="102" t="s">
        <v>207</v>
      </c>
      <c r="B293" s="6">
        <v>292</v>
      </c>
      <c r="C293" s="6" t="s">
        <v>1503</v>
      </c>
      <c r="D293" s="6" t="s">
        <v>1510</v>
      </c>
      <c r="E293" s="100">
        <v>45113</v>
      </c>
      <c r="F293" s="6" t="s">
        <v>3895</v>
      </c>
      <c r="G293" s="6">
        <v>0</v>
      </c>
      <c r="H293" s="6">
        <v>26</v>
      </c>
      <c r="I293" s="6">
        <v>1</v>
      </c>
      <c r="J293" s="6" t="s">
        <v>410</v>
      </c>
      <c r="K293" s="6" t="s">
        <v>1071</v>
      </c>
      <c r="L293" s="6" t="s">
        <v>396</v>
      </c>
      <c r="M293" s="6" t="s">
        <v>1023</v>
      </c>
      <c r="N293" s="6" t="s">
        <v>22</v>
      </c>
      <c r="O293" s="7" t="s">
        <v>22</v>
      </c>
      <c r="P293" s="6" t="s">
        <v>22</v>
      </c>
      <c r="Q293" s="6">
        <v>42.770240000000001</v>
      </c>
      <c r="R293" s="6" t="s">
        <v>22</v>
      </c>
      <c r="S293" s="6" t="s">
        <v>22</v>
      </c>
      <c r="T293" s="6" t="s">
        <v>22</v>
      </c>
      <c r="U293" s="6" t="s">
        <v>22</v>
      </c>
      <c r="V293" s="6">
        <v>9.4724500000000003</v>
      </c>
      <c r="W293" s="6" t="s">
        <v>39</v>
      </c>
      <c r="X293" s="6">
        <v>4</v>
      </c>
      <c r="Y293" s="6">
        <v>1</v>
      </c>
      <c r="Z293" s="101">
        <v>0.27083333333333331</v>
      </c>
      <c r="AA293" s="101">
        <v>0.40625</v>
      </c>
      <c r="AB293" s="101">
        <v>0.41666666666666669</v>
      </c>
      <c r="AC293" s="101">
        <f>(Tableau2[[#This Row],[heure_enq]]-Tableau2[[#This Row],[h_debut]])</f>
        <v>0.13541666666666669</v>
      </c>
      <c r="AD293" s="101">
        <f>Tableau2[[#This Row],[h_fin]]-Tableau2[[#This Row],[h_debut]]</f>
        <v>0.14583333333333337</v>
      </c>
      <c r="AE293" s="101">
        <v>0.35416666666666669</v>
      </c>
      <c r="AF293" s="101">
        <v>0.625</v>
      </c>
      <c r="AG293" s="6" t="s">
        <v>22</v>
      </c>
      <c r="AH293" s="6" t="s">
        <v>287</v>
      </c>
      <c r="AI293" s="6">
        <v>0</v>
      </c>
      <c r="AJ293" s="6" t="s">
        <v>1505</v>
      </c>
      <c r="AK293" s="6" t="s">
        <v>1506</v>
      </c>
      <c r="AL293" s="6" t="s">
        <v>419</v>
      </c>
      <c r="AM293" s="6">
        <v>1</v>
      </c>
      <c r="AN293" s="6">
        <v>0</v>
      </c>
      <c r="AO293" s="6">
        <v>0</v>
      </c>
      <c r="AP293" s="6">
        <v>0</v>
      </c>
      <c r="AQ293" s="6" t="s">
        <v>22</v>
      </c>
      <c r="AR293" s="6" t="s">
        <v>22</v>
      </c>
      <c r="AS293" s="6" t="s">
        <v>22</v>
      </c>
      <c r="AT293" s="6">
        <v>0</v>
      </c>
      <c r="AU293" s="6">
        <v>0</v>
      </c>
      <c r="AV293" s="6">
        <v>0</v>
      </c>
      <c r="AW293" s="6">
        <v>0</v>
      </c>
      <c r="AX293" s="6">
        <v>1</v>
      </c>
      <c r="AY293" s="6">
        <v>1</v>
      </c>
      <c r="AZ293" s="6">
        <v>1</v>
      </c>
      <c r="BA293" s="6">
        <v>1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 t="s">
        <v>1507</v>
      </c>
      <c r="BK293" s="6">
        <v>0</v>
      </c>
      <c r="BL293" s="6">
        <v>1</v>
      </c>
      <c r="BM293" s="6">
        <v>1</v>
      </c>
      <c r="BN293" s="6">
        <v>1</v>
      </c>
      <c r="BO293" s="6" t="s">
        <v>3625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 t="s">
        <v>22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1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 t="s">
        <v>22</v>
      </c>
      <c r="DB293" s="6" t="s">
        <v>218</v>
      </c>
      <c r="DC293" s="6" t="s">
        <v>22</v>
      </c>
      <c r="DD293" s="6" t="s">
        <v>22</v>
      </c>
      <c r="DE293" s="6" t="s">
        <v>22</v>
      </c>
      <c r="DF293" s="6" t="s">
        <v>22</v>
      </c>
      <c r="DG293" s="6" t="s">
        <v>22</v>
      </c>
      <c r="DH293" s="6" t="s">
        <v>22</v>
      </c>
      <c r="DI293" s="6" t="s">
        <v>22</v>
      </c>
      <c r="DJ293" s="6" t="s">
        <v>22</v>
      </c>
      <c r="DK293" s="6" t="s">
        <v>22</v>
      </c>
      <c r="DL293" s="6" t="s">
        <v>22</v>
      </c>
      <c r="DM293" s="6" t="s">
        <v>22</v>
      </c>
      <c r="DN293" s="6" t="s">
        <v>22</v>
      </c>
      <c r="DO293" s="6" t="s">
        <v>22</v>
      </c>
      <c r="DP293" s="6" t="s">
        <v>22</v>
      </c>
      <c r="DQ293" s="6" t="s">
        <v>22</v>
      </c>
      <c r="DR293" s="6" t="s">
        <v>22</v>
      </c>
      <c r="DS293" s="6" t="s">
        <v>22</v>
      </c>
      <c r="DT293" s="6" t="s">
        <v>22</v>
      </c>
      <c r="DU293" s="6" t="s">
        <v>22</v>
      </c>
      <c r="DV293" s="6" t="s">
        <v>22</v>
      </c>
      <c r="DW293" s="6" t="s">
        <v>22</v>
      </c>
      <c r="DX293" s="6" t="s">
        <v>22</v>
      </c>
      <c r="DY293" s="6" t="s">
        <v>22</v>
      </c>
      <c r="DZ293" s="6" t="s">
        <v>22</v>
      </c>
      <c r="EA293" s="6" t="s">
        <v>22</v>
      </c>
      <c r="EB293" s="6" t="s">
        <v>22</v>
      </c>
      <c r="EC293" s="6" t="s">
        <v>22</v>
      </c>
      <c r="ED293" s="6" t="s">
        <v>22</v>
      </c>
      <c r="EE293" s="6" t="s">
        <v>22</v>
      </c>
      <c r="EF293" s="6" t="s">
        <v>22</v>
      </c>
      <c r="EG293" s="6" t="s">
        <v>22</v>
      </c>
      <c r="EH293" s="6" t="s">
        <v>22</v>
      </c>
      <c r="EI293" s="6" t="s">
        <v>22</v>
      </c>
      <c r="EJ293" s="6" t="s">
        <v>22</v>
      </c>
      <c r="EK293" s="6" t="s">
        <v>22</v>
      </c>
      <c r="EL293" s="6" t="s">
        <v>22</v>
      </c>
      <c r="EM293" s="6" t="s">
        <v>22</v>
      </c>
      <c r="EN293" s="6" t="s">
        <v>22</v>
      </c>
      <c r="EO293" s="6" t="s">
        <v>22</v>
      </c>
      <c r="EP293" s="6" t="s">
        <v>22</v>
      </c>
      <c r="EQ293" s="6" t="s">
        <v>22</v>
      </c>
      <c r="ER293" s="6" t="s">
        <v>22</v>
      </c>
      <c r="ES293" s="6" t="s">
        <v>22</v>
      </c>
      <c r="ET293" s="6" t="s">
        <v>22</v>
      </c>
      <c r="EU293" s="6" t="s">
        <v>22</v>
      </c>
      <c r="EV293" s="6" t="s">
        <v>22</v>
      </c>
      <c r="EW293" s="6" t="s">
        <v>22</v>
      </c>
      <c r="EX293" s="6" t="s">
        <v>22</v>
      </c>
      <c r="EY293" s="6" t="s">
        <v>22</v>
      </c>
      <c r="EZ293" s="6" t="s">
        <v>22</v>
      </c>
      <c r="FA293" s="6" t="s">
        <v>22</v>
      </c>
      <c r="FB293" s="6" t="s">
        <v>22</v>
      </c>
      <c r="FC293" s="6" t="s">
        <v>22</v>
      </c>
      <c r="FD293" s="6" t="s">
        <v>22</v>
      </c>
      <c r="FE293" s="6" t="s">
        <v>22</v>
      </c>
      <c r="FF293" s="6" t="s">
        <v>22</v>
      </c>
      <c r="FG293" s="6" t="s">
        <v>22</v>
      </c>
      <c r="FH293" s="6" t="s">
        <v>22</v>
      </c>
      <c r="FI293" s="6" t="s">
        <v>22</v>
      </c>
      <c r="FJ293" s="6" t="s">
        <v>22</v>
      </c>
      <c r="FK293" s="6" t="s">
        <v>22</v>
      </c>
      <c r="FL293" s="6" t="s">
        <v>22</v>
      </c>
      <c r="FM293" s="6" t="s">
        <v>22</v>
      </c>
      <c r="FN293" s="6" t="s">
        <v>22</v>
      </c>
      <c r="FO293" s="6" t="s">
        <v>22</v>
      </c>
      <c r="FP293" s="6" t="s">
        <v>22</v>
      </c>
      <c r="FQ293" s="6" t="s">
        <v>22</v>
      </c>
      <c r="FR293" s="6" t="s">
        <v>22</v>
      </c>
      <c r="FS293" s="6" t="s">
        <v>22</v>
      </c>
      <c r="FT293" s="6" t="s">
        <v>22</v>
      </c>
      <c r="FU293" s="6" t="s">
        <v>22</v>
      </c>
      <c r="FV293" s="6" t="s">
        <v>22</v>
      </c>
      <c r="FW293" s="6" t="s">
        <v>22</v>
      </c>
      <c r="FX293" s="6" t="s">
        <v>22</v>
      </c>
      <c r="FY293" s="6" t="s">
        <v>22</v>
      </c>
      <c r="FZ293" s="6" t="s">
        <v>22</v>
      </c>
      <c r="GA293" s="6" t="s">
        <v>22</v>
      </c>
      <c r="GB293" s="6" t="s">
        <v>22</v>
      </c>
      <c r="GC293" s="6" t="s">
        <v>22</v>
      </c>
      <c r="GD293" s="6" t="s">
        <v>22</v>
      </c>
      <c r="GE293" s="6" t="s">
        <v>22</v>
      </c>
      <c r="GF293" s="6" t="s">
        <v>22</v>
      </c>
      <c r="GG293" s="6" t="s">
        <v>22</v>
      </c>
      <c r="GH293" s="6" t="s">
        <v>22</v>
      </c>
      <c r="GI293" s="6" t="s">
        <v>22</v>
      </c>
      <c r="GJ293" s="6" t="s">
        <v>22</v>
      </c>
      <c r="GK293" s="6" t="s">
        <v>22</v>
      </c>
      <c r="GL293" s="6" t="s">
        <v>22</v>
      </c>
      <c r="GM293" s="6" t="s">
        <v>22</v>
      </c>
      <c r="GN293" s="6" t="s">
        <v>22</v>
      </c>
      <c r="GO293" s="6" t="s">
        <v>22</v>
      </c>
      <c r="GP293" s="6" t="s">
        <v>22</v>
      </c>
      <c r="GQ293" s="6" t="s">
        <v>22</v>
      </c>
      <c r="GR293" s="6" t="s">
        <v>22</v>
      </c>
      <c r="GS293" s="6" t="s">
        <v>22</v>
      </c>
      <c r="GT293" s="6" t="s">
        <v>22</v>
      </c>
      <c r="GU293" s="6" t="s">
        <v>22</v>
      </c>
      <c r="GV293" s="6" t="s">
        <v>22</v>
      </c>
      <c r="GW293" s="6" t="s">
        <v>22</v>
      </c>
      <c r="GX293" s="103" t="s">
        <v>22</v>
      </c>
    </row>
    <row r="294" spans="1:206">
      <c r="A294" s="102" t="s">
        <v>207</v>
      </c>
      <c r="B294" s="6">
        <v>293</v>
      </c>
      <c r="C294" s="6" t="s">
        <v>1503</v>
      </c>
      <c r="D294" s="6" t="s">
        <v>1735</v>
      </c>
      <c r="E294" s="100">
        <v>45113</v>
      </c>
      <c r="F294" s="6" t="s">
        <v>3895</v>
      </c>
      <c r="G294" s="6">
        <v>0</v>
      </c>
      <c r="H294" s="6">
        <v>26</v>
      </c>
      <c r="I294" s="6">
        <v>1</v>
      </c>
      <c r="J294" s="6" t="s">
        <v>410</v>
      </c>
      <c r="K294" s="6" t="s">
        <v>1071</v>
      </c>
      <c r="L294" s="6" t="s">
        <v>396</v>
      </c>
      <c r="M294" s="6" t="s">
        <v>1023</v>
      </c>
      <c r="N294" s="6" t="s">
        <v>22</v>
      </c>
      <c r="O294" s="7" t="s">
        <v>22</v>
      </c>
      <c r="P294" s="6" t="s">
        <v>22</v>
      </c>
      <c r="Q294" s="6">
        <v>42.79316</v>
      </c>
      <c r="R294" s="6" t="s">
        <v>22</v>
      </c>
      <c r="S294" s="6" t="s">
        <v>22</v>
      </c>
      <c r="T294" s="6" t="s">
        <v>22</v>
      </c>
      <c r="U294" s="6" t="s">
        <v>22</v>
      </c>
      <c r="V294" s="6">
        <v>9.4894200000000009</v>
      </c>
      <c r="W294" s="6" t="s">
        <v>1534</v>
      </c>
      <c r="X294" s="6">
        <v>5</v>
      </c>
      <c r="Y294" s="6">
        <v>3</v>
      </c>
      <c r="Z294" s="101">
        <v>0.33333333333333331</v>
      </c>
      <c r="AA294" s="101">
        <v>0.42708333333333331</v>
      </c>
      <c r="AB294" s="101">
        <v>0.45833333333333331</v>
      </c>
      <c r="AC294" s="101">
        <f>(Tableau2[[#This Row],[heure_enq]]-Tableau2[[#This Row],[h_debut]])</f>
        <v>9.375E-2</v>
      </c>
      <c r="AD294" s="101">
        <f>Tableau2[[#This Row],[h_fin]]-Tableau2[[#This Row],[h_debut]]</f>
        <v>0.125</v>
      </c>
      <c r="AE294" s="101">
        <v>0.35416666666666669</v>
      </c>
      <c r="AF294" s="101">
        <v>0.625</v>
      </c>
      <c r="AG294" s="6" t="s">
        <v>1736</v>
      </c>
      <c r="AH294" s="6" t="s">
        <v>234</v>
      </c>
      <c r="AI294" s="6">
        <v>0</v>
      </c>
      <c r="AJ294" s="6" t="s">
        <v>1737</v>
      </c>
      <c r="AK294" s="6" t="s">
        <v>1738</v>
      </c>
      <c r="AL294" s="6" t="s">
        <v>1669</v>
      </c>
      <c r="AM294" s="6">
        <v>1</v>
      </c>
      <c r="AN294" s="6">
        <v>1</v>
      </c>
      <c r="AO294" s="6">
        <v>0</v>
      </c>
      <c r="AP294" s="6">
        <v>0</v>
      </c>
      <c r="AQ294" s="6" t="s">
        <v>22</v>
      </c>
      <c r="AR294" s="6" t="s">
        <v>22</v>
      </c>
      <c r="AS294" s="6" t="s">
        <v>22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1</v>
      </c>
      <c r="BA294" s="6">
        <v>1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 t="s">
        <v>1739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 t="s">
        <v>22</v>
      </c>
      <c r="BX294" s="6">
        <v>1</v>
      </c>
      <c r="BY294" s="6">
        <v>0</v>
      </c>
      <c r="BZ294" s="6">
        <v>1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1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1</v>
      </c>
      <c r="CY294" s="6">
        <v>0</v>
      </c>
      <c r="CZ294" s="6">
        <v>0</v>
      </c>
      <c r="DA294" s="6" t="s">
        <v>22</v>
      </c>
      <c r="DB294" s="6" t="s">
        <v>218</v>
      </c>
      <c r="DC294" s="6" t="s">
        <v>22</v>
      </c>
      <c r="DD294" s="6" t="s">
        <v>22</v>
      </c>
      <c r="DE294" s="6" t="s">
        <v>22</v>
      </c>
      <c r="DF294" s="6" t="s">
        <v>22</v>
      </c>
      <c r="DG294" s="6" t="s">
        <v>22</v>
      </c>
      <c r="DH294" s="6" t="s">
        <v>22</v>
      </c>
      <c r="DI294" s="6" t="s">
        <v>22</v>
      </c>
      <c r="DJ294" s="6" t="s">
        <v>22</v>
      </c>
      <c r="DK294" s="6" t="s">
        <v>22</v>
      </c>
      <c r="DL294" s="6" t="s">
        <v>22</v>
      </c>
      <c r="DM294" s="6" t="s">
        <v>22</v>
      </c>
      <c r="DN294" s="6" t="s">
        <v>22</v>
      </c>
      <c r="DO294" s="6" t="s">
        <v>22</v>
      </c>
      <c r="DP294" s="6" t="s">
        <v>22</v>
      </c>
      <c r="DQ294" s="6" t="s">
        <v>22</v>
      </c>
      <c r="DR294" s="6" t="s">
        <v>22</v>
      </c>
      <c r="DS294" s="6" t="s">
        <v>22</v>
      </c>
      <c r="DT294" s="6" t="s">
        <v>22</v>
      </c>
      <c r="DU294" s="6" t="s">
        <v>22</v>
      </c>
      <c r="DV294" s="6" t="s">
        <v>22</v>
      </c>
      <c r="DW294" s="6" t="s">
        <v>22</v>
      </c>
      <c r="DX294" s="6" t="s">
        <v>22</v>
      </c>
      <c r="DY294" s="6" t="s">
        <v>22</v>
      </c>
      <c r="DZ294" s="6" t="s">
        <v>22</v>
      </c>
      <c r="EA294" s="6" t="s">
        <v>22</v>
      </c>
      <c r="EB294" s="6" t="s">
        <v>22</v>
      </c>
      <c r="EC294" s="6" t="s">
        <v>22</v>
      </c>
      <c r="ED294" s="6" t="s">
        <v>22</v>
      </c>
      <c r="EE294" s="6" t="s">
        <v>22</v>
      </c>
      <c r="EF294" s="6" t="s">
        <v>22</v>
      </c>
      <c r="EG294" s="6" t="s">
        <v>22</v>
      </c>
      <c r="EH294" s="6" t="s">
        <v>22</v>
      </c>
      <c r="EI294" s="6" t="s">
        <v>22</v>
      </c>
      <c r="EJ294" s="6" t="s">
        <v>22</v>
      </c>
      <c r="EK294" s="6" t="s">
        <v>22</v>
      </c>
      <c r="EL294" s="6" t="s">
        <v>22</v>
      </c>
      <c r="EM294" s="6" t="s">
        <v>22</v>
      </c>
      <c r="EN294" s="6" t="s">
        <v>22</v>
      </c>
      <c r="EO294" s="6" t="s">
        <v>22</v>
      </c>
      <c r="EP294" s="6" t="s">
        <v>22</v>
      </c>
      <c r="EQ294" s="6" t="s">
        <v>22</v>
      </c>
      <c r="ER294" s="6" t="s">
        <v>22</v>
      </c>
      <c r="ES294" s="6" t="s">
        <v>22</v>
      </c>
      <c r="ET294" s="6" t="s">
        <v>22</v>
      </c>
      <c r="EU294" s="6" t="s">
        <v>22</v>
      </c>
      <c r="EV294" s="6" t="s">
        <v>22</v>
      </c>
      <c r="EW294" s="6" t="s">
        <v>22</v>
      </c>
      <c r="EX294" s="6" t="s">
        <v>22</v>
      </c>
      <c r="EY294" s="6" t="s">
        <v>22</v>
      </c>
      <c r="EZ294" s="6" t="s">
        <v>22</v>
      </c>
      <c r="FA294" s="6" t="s">
        <v>22</v>
      </c>
      <c r="FB294" s="6" t="s">
        <v>22</v>
      </c>
      <c r="FC294" s="6" t="s">
        <v>22</v>
      </c>
      <c r="FD294" s="6" t="s">
        <v>22</v>
      </c>
      <c r="FE294" s="6" t="s">
        <v>22</v>
      </c>
      <c r="FF294" s="6" t="s">
        <v>22</v>
      </c>
      <c r="FG294" s="6" t="s">
        <v>22</v>
      </c>
      <c r="FH294" s="6" t="s">
        <v>22</v>
      </c>
      <c r="FI294" s="6" t="s">
        <v>22</v>
      </c>
      <c r="FJ294" s="6" t="s">
        <v>22</v>
      </c>
      <c r="FK294" s="6" t="s">
        <v>22</v>
      </c>
      <c r="FL294" s="6" t="s">
        <v>22</v>
      </c>
      <c r="FM294" s="6" t="s">
        <v>22</v>
      </c>
      <c r="FN294" s="6" t="s">
        <v>22</v>
      </c>
      <c r="FO294" s="6" t="s">
        <v>22</v>
      </c>
      <c r="FP294" s="6" t="s">
        <v>22</v>
      </c>
      <c r="FQ294" s="6" t="s">
        <v>22</v>
      </c>
      <c r="FR294" s="6" t="s">
        <v>22</v>
      </c>
      <c r="FS294" s="6" t="s">
        <v>22</v>
      </c>
      <c r="FT294" s="6" t="s">
        <v>22</v>
      </c>
      <c r="FU294" s="6" t="s">
        <v>22</v>
      </c>
      <c r="FV294" s="6" t="s">
        <v>22</v>
      </c>
      <c r="FW294" s="6" t="s">
        <v>22</v>
      </c>
      <c r="FX294" s="6" t="s">
        <v>22</v>
      </c>
      <c r="FY294" s="6" t="s">
        <v>22</v>
      </c>
      <c r="FZ294" s="6" t="s">
        <v>22</v>
      </c>
      <c r="GA294" s="6" t="s">
        <v>22</v>
      </c>
      <c r="GB294" s="6" t="s">
        <v>22</v>
      </c>
      <c r="GC294" s="6" t="s">
        <v>22</v>
      </c>
      <c r="GD294" s="6" t="s">
        <v>22</v>
      </c>
      <c r="GE294" s="6" t="s">
        <v>22</v>
      </c>
      <c r="GF294" s="6" t="s">
        <v>22</v>
      </c>
      <c r="GG294" s="6" t="s">
        <v>22</v>
      </c>
      <c r="GH294" s="6" t="s">
        <v>22</v>
      </c>
      <c r="GI294" s="6" t="s">
        <v>22</v>
      </c>
      <c r="GJ294" s="6" t="s">
        <v>22</v>
      </c>
      <c r="GK294" s="6" t="s">
        <v>22</v>
      </c>
      <c r="GL294" s="6" t="s">
        <v>22</v>
      </c>
      <c r="GM294" s="6" t="s">
        <v>22</v>
      </c>
      <c r="GN294" s="6" t="s">
        <v>22</v>
      </c>
      <c r="GO294" s="6" t="s">
        <v>22</v>
      </c>
      <c r="GP294" s="6" t="s">
        <v>22</v>
      </c>
      <c r="GQ294" s="6" t="s">
        <v>22</v>
      </c>
      <c r="GR294" s="6" t="s">
        <v>22</v>
      </c>
      <c r="GS294" s="6" t="s">
        <v>22</v>
      </c>
      <c r="GT294" s="6" t="s">
        <v>22</v>
      </c>
      <c r="GU294" s="6" t="s">
        <v>22</v>
      </c>
      <c r="GV294" s="6" t="s">
        <v>22</v>
      </c>
      <c r="GW294" s="6" t="s">
        <v>22</v>
      </c>
      <c r="GX294" s="103" t="s">
        <v>22</v>
      </c>
    </row>
    <row r="295" spans="1:206">
      <c r="A295" s="102" t="s">
        <v>207</v>
      </c>
      <c r="B295" s="6">
        <v>294</v>
      </c>
      <c r="C295" s="6" t="s">
        <v>1503</v>
      </c>
      <c r="D295" s="6" t="s">
        <v>1864</v>
      </c>
      <c r="E295" s="100">
        <v>45113</v>
      </c>
      <c r="F295" s="6" t="s">
        <v>3895</v>
      </c>
      <c r="G295" s="6">
        <v>1</v>
      </c>
      <c r="H295" s="6">
        <v>25</v>
      </c>
      <c r="I295" s="6">
        <v>1</v>
      </c>
      <c r="J295" s="6" t="s">
        <v>294</v>
      </c>
      <c r="K295" s="6" t="s">
        <v>410</v>
      </c>
      <c r="L295" s="6" t="s">
        <v>396</v>
      </c>
      <c r="M295" s="6" t="s">
        <v>1023</v>
      </c>
      <c r="N295" s="6" t="s">
        <v>22</v>
      </c>
      <c r="O295" s="7" t="s">
        <v>22</v>
      </c>
      <c r="P295" s="6" t="s">
        <v>22</v>
      </c>
      <c r="Q295" s="6">
        <v>42.93432</v>
      </c>
      <c r="R295" s="6" t="s">
        <v>22</v>
      </c>
      <c r="S295" s="6" t="s">
        <v>22</v>
      </c>
      <c r="T295" s="6" t="s">
        <v>22</v>
      </c>
      <c r="U295" s="6" t="s">
        <v>22</v>
      </c>
      <c r="V295" s="6">
        <v>9.4674700000000005</v>
      </c>
      <c r="W295" s="6" t="s">
        <v>39</v>
      </c>
      <c r="X295" s="6">
        <v>4</v>
      </c>
      <c r="Y295" s="6">
        <v>1</v>
      </c>
      <c r="Z295" s="101">
        <v>0.375</v>
      </c>
      <c r="AA295" s="101">
        <v>0.46875</v>
      </c>
      <c r="AB295" s="101">
        <v>0.5</v>
      </c>
      <c r="AC295" s="101">
        <f>(Tableau2[[#This Row],[heure_enq]]-Tableau2[[#This Row],[h_debut]])</f>
        <v>9.375E-2</v>
      </c>
      <c r="AD295" s="101">
        <f>Tableau2[[#This Row],[h_fin]]-Tableau2[[#This Row],[h_debut]]</f>
        <v>0.125</v>
      </c>
      <c r="AE295" s="101">
        <v>0.35416666666666669</v>
      </c>
      <c r="AF295" s="101">
        <v>0.625</v>
      </c>
      <c r="AG295" s="6" t="s">
        <v>22</v>
      </c>
      <c r="AH295" s="6" t="s">
        <v>213</v>
      </c>
      <c r="AI295" s="6">
        <v>0</v>
      </c>
      <c r="AJ295" s="6" t="s">
        <v>1865</v>
      </c>
      <c r="AK295" s="6">
        <v>84002</v>
      </c>
      <c r="AL295" s="6" t="s">
        <v>1761</v>
      </c>
      <c r="AM295" s="6">
        <v>1</v>
      </c>
      <c r="AN295" s="6">
        <v>0</v>
      </c>
      <c r="AO295" s="6">
        <v>0</v>
      </c>
      <c r="AP295" s="6">
        <v>0</v>
      </c>
      <c r="AQ295" s="6" t="s">
        <v>22</v>
      </c>
      <c r="AR295" s="6" t="s">
        <v>22</v>
      </c>
      <c r="AS295" s="6" t="s">
        <v>22</v>
      </c>
      <c r="AT295" s="6">
        <v>0</v>
      </c>
      <c r="AU295" s="6">
        <v>0</v>
      </c>
      <c r="AV295" s="6">
        <v>0</v>
      </c>
      <c r="AW295" s="6">
        <v>1</v>
      </c>
      <c r="AX295" s="6">
        <v>1</v>
      </c>
      <c r="AY295" s="6">
        <v>1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 t="s">
        <v>1866</v>
      </c>
      <c r="BK295" s="6">
        <v>0</v>
      </c>
      <c r="BL295" s="6">
        <v>0</v>
      </c>
      <c r="BM295" s="6">
        <v>0</v>
      </c>
      <c r="BN295" s="6">
        <v>0</v>
      </c>
      <c r="BO295" s="6">
        <v>0</v>
      </c>
      <c r="BP295" s="6">
        <v>1</v>
      </c>
      <c r="BQ295" s="6">
        <v>0</v>
      </c>
      <c r="BR295" s="6">
        <v>0</v>
      </c>
      <c r="BS295" s="6">
        <v>0</v>
      </c>
      <c r="BT295" s="6">
        <v>0</v>
      </c>
      <c r="BU295" s="6" t="s">
        <v>3648</v>
      </c>
      <c r="BV295" s="6">
        <v>0</v>
      </c>
      <c r="BW295" s="6" t="s">
        <v>22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1</v>
      </c>
      <c r="CJ295" s="6">
        <v>0</v>
      </c>
      <c r="CK295" s="6">
        <v>0</v>
      </c>
      <c r="CL295" s="6">
        <v>0</v>
      </c>
      <c r="CM295" s="6">
        <v>0</v>
      </c>
      <c r="CN295" s="6">
        <v>0</v>
      </c>
      <c r="CO295" s="6">
        <v>0</v>
      </c>
      <c r="CP295" s="6">
        <v>0</v>
      </c>
      <c r="CQ295" s="6">
        <v>0</v>
      </c>
      <c r="CR295" s="6">
        <v>0</v>
      </c>
      <c r="CS295" s="6">
        <v>0</v>
      </c>
      <c r="CT295" s="6">
        <v>0</v>
      </c>
      <c r="CU295" s="6">
        <v>0</v>
      </c>
      <c r="CV295" s="6">
        <v>0</v>
      </c>
      <c r="CW295" s="6">
        <v>0</v>
      </c>
      <c r="CX295" s="6">
        <v>0</v>
      </c>
      <c r="CY295" s="6">
        <v>0</v>
      </c>
      <c r="CZ295" s="6">
        <v>0</v>
      </c>
      <c r="DA295" s="6" t="s">
        <v>22</v>
      </c>
      <c r="DB295" s="6" t="s">
        <v>218</v>
      </c>
      <c r="DC295" s="6" t="s">
        <v>22</v>
      </c>
      <c r="DD295" s="6" t="s">
        <v>22</v>
      </c>
      <c r="DE295" s="6" t="s">
        <v>22</v>
      </c>
      <c r="DF295" s="6" t="s">
        <v>22</v>
      </c>
      <c r="DG295" s="6" t="s">
        <v>22</v>
      </c>
      <c r="DH295" s="6" t="s">
        <v>22</v>
      </c>
      <c r="DI295" s="6" t="s">
        <v>22</v>
      </c>
      <c r="DJ295" s="6" t="s">
        <v>22</v>
      </c>
      <c r="DK295" s="6" t="s">
        <v>22</v>
      </c>
      <c r="DL295" s="6" t="s">
        <v>22</v>
      </c>
      <c r="DM295" s="6" t="s">
        <v>22</v>
      </c>
      <c r="DN295" s="6" t="s">
        <v>22</v>
      </c>
      <c r="DO295" s="6" t="s">
        <v>22</v>
      </c>
      <c r="DP295" s="6" t="s">
        <v>22</v>
      </c>
      <c r="DQ295" s="6" t="s">
        <v>22</v>
      </c>
      <c r="DR295" s="6" t="s">
        <v>22</v>
      </c>
      <c r="DS295" s="6" t="s">
        <v>22</v>
      </c>
      <c r="DT295" s="6" t="s">
        <v>22</v>
      </c>
      <c r="DU295" s="6" t="s">
        <v>22</v>
      </c>
      <c r="DV295" s="6" t="s">
        <v>22</v>
      </c>
      <c r="DW295" s="6" t="s">
        <v>22</v>
      </c>
      <c r="DX295" s="6" t="s">
        <v>22</v>
      </c>
      <c r="DY295" s="6" t="s">
        <v>22</v>
      </c>
      <c r="DZ295" s="6" t="s">
        <v>22</v>
      </c>
      <c r="EA295" s="6" t="s">
        <v>22</v>
      </c>
      <c r="EB295" s="6" t="s">
        <v>22</v>
      </c>
      <c r="EC295" s="6" t="s">
        <v>22</v>
      </c>
      <c r="ED295" s="6" t="s">
        <v>22</v>
      </c>
      <c r="EE295" s="6" t="s">
        <v>22</v>
      </c>
      <c r="EF295" s="6" t="s">
        <v>22</v>
      </c>
      <c r="EG295" s="6" t="s">
        <v>22</v>
      </c>
      <c r="EH295" s="6" t="s">
        <v>22</v>
      </c>
      <c r="EI295" s="6" t="s">
        <v>22</v>
      </c>
      <c r="EJ295" s="6" t="s">
        <v>22</v>
      </c>
      <c r="EK295" s="6" t="s">
        <v>22</v>
      </c>
      <c r="EL295" s="6" t="s">
        <v>22</v>
      </c>
      <c r="EM295" s="6" t="s">
        <v>22</v>
      </c>
      <c r="EN295" s="6" t="s">
        <v>22</v>
      </c>
      <c r="EO295" s="6" t="s">
        <v>22</v>
      </c>
      <c r="EP295" s="6" t="s">
        <v>22</v>
      </c>
      <c r="EQ295" s="6" t="s">
        <v>22</v>
      </c>
      <c r="ER295" s="6" t="s">
        <v>22</v>
      </c>
      <c r="ES295" s="6" t="s">
        <v>22</v>
      </c>
      <c r="ET295" s="6" t="s">
        <v>22</v>
      </c>
      <c r="EU295" s="6" t="s">
        <v>22</v>
      </c>
      <c r="EV295" s="6" t="s">
        <v>22</v>
      </c>
      <c r="EW295" s="6" t="s">
        <v>22</v>
      </c>
      <c r="EX295" s="6" t="s">
        <v>22</v>
      </c>
      <c r="EY295" s="6" t="s">
        <v>22</v>
      </c>
      <c r="EZ295" s="6" t="s">
        <v>22</v>
      </c>
      <c r="FA295" s="6" t="s">
        <v>22</v>
      </c>
      <c r="FB295" s="6" t="s">
        <v>22</v>
      </c>
      <c r="FC295" s="6" t="s">
        <v>22</v>
      </c>
      <c r="FD295" s="6" t="s">
        <v>22</v>
      </c>
      <c r="FE295" s="6" t="s">
        <v>22</v>
      </c>
      <c r="FF295" s="6" t="s">
        <v>22</v>
      </c>
      <c r="FG295" s="6" t="s">
        <v>22</v>
      </c>
      <c r="FH295" s="6" t="s">
        <v>22</v>
      </c>
      <c r="FI295" s="6" t="s">
        <v>22</v>
      </c>
      <c r="FJ295" s="6" t="s">
        <v>22</v>
      </c>
      <c r="FK295" s="6" t="s">
        <v>22</v>
      </c>
      <c r="FL295" s="6" t="s">
        <v>22</v>
      </c>
      <c r="FM295" s="6" t="s">
        <v>22</v>
      </c>
      <c r="FN295" s="6" t="s">
        <v>22</v>
      </c>
      <c r="FO295" s="6" t="s">
        <v>22</v>
      </c>
      <c r="FP295" s="6" t="s">
        <v>22</v>
      </c>
      <c r="FQ295" s="6" t="s">
        <v>22</v>
      </c>
      <c r="FR295" s="6" t="s">
        <v>22</v>
      </c>
      <c r="FS295" s="6" t="s">
        <v>22</v>
      </c>
      <c r="FT295" s="6" t="s">
        <v>22</v>
      </c>
      <c r="FU295" s="6" t="s">
        <v>22</v>
      </c>
      <c r="FV295" s="6" t="s">
        <v>22</v>
      </c>
      <c r="FW295" s="6" t="s">
        <v>22</v>
      </c>
      <c r="FX295" s="6" t="s">
        <v>22</v>
      </c>
      <c r="FY295" s="6" t="s">
        <v>22</v>
      </c>
      <c r="FZ295" s="6" t="s">
        <v>22</v>
      </c>
      <c r="GA295" s="6" t="s">
        <v>22</v>
      </c>
      <c r="GB295" s="6" t="s">
        <v>22</v>
      </c>
      <c r="GC295" s="6" t="s">
        <v>22</v>
      </c>
      <c r="GD295" s="6" t="s">
        <v>22</v>
      </c>
      <c r="GE295" s="6" t="s">
        <v>22</v>
      </c>
      <c r="GF295" s="6" t="s">
        <v>22</v>
      </c>
      <c r="GG295" s="6" t="s">
        <v>22</v>
      </c>
      <c r="GH295" s="6" t="s">
        <v>22</v>
      </c>
      <c r="GI295" s="6" t="s">
        <v>22</v>
      </c>
      <c r="GJ295" s="6" t="s">
        <v>22</v>
      </c>
      <c r="GK295" s="6" t="s">
        <v>22</v>
      </c>
      <c r="GL295" s="6" t="s">
        <v>22</v>
      </c>
      <c r="GM295" s="6" t="s">
        <v>22</v>
      </c>
      <c r="GN295" s="6" t="s">
        <v>22</v>
      </c>
      <c r="GO295" s="6" t="s">
        <v>22</v>
      </c>
      <c r="GP295" s="6" t="s">
        <v>22</v>
      </c>
      <c r="GQ295" s="6" t="s">
        <v>22</v>
      </c>
      <c r="GR295" s="6" t="s">
        <v>22</v>
      </c>
      <c r="GS295" s="6" t="s">
        <v>22</v>
      </c>
      <c r="GT295" s="6" t="s">
        <v>22</v>
      </c>
      <c r="GU295" s="6" t="s">
        <v>22</v>
      </c>
      <c r="GV295" s="6" t="s">
        <v>22</v>
      </c>
      <c r="GW295" s="6" t="s">
        <v>22</v>
      </c>
      <c r="GX295" s="103" t="s">
        <v>22</v>
      </c>
    </row>
    <row r="296" spans="1:206">
      <c r="A296" s="102" t="s">
        <v>207</v>
      </c>
      <c r="B296" s="6">
        <v>295</v>
      </c>
      <c r="C296" s="6" t="s">
        <v>1503</v>
      </c>
      <c r="D296" s="6" t="s">
        <v>1511</v>
      </c>
      <c r="E296" s="100">
        <v>45113</v>
      </c>
      <c r="F296" s="6" t="s">
        <v>3895</v>
      </c>
      <c r="G296" s="6">
        <v>1</v>
      </c>
      <c r="H296" s="6">
        <v>27</v>
      </c>
      <c r="I296" s="6">
        <v>0</v>
      </c>
      <c r="J296" s="6">
        <v>0</v>
      </c>
      <c r="K296" s="6" t="s">
        <v>999</v>
      </c>
      <c r="L296" s="6" t="s">
        <v>396</v>
      </c>
      <c r="M296" s="6" t="s">
        <v>1023</v>
      </c>
      <c r="N296" s="6" t="s">
        <v>22</v>
      </c>
      <c r="O296" s="7" t="s">
        <v>22</v>
      </c>
      <c r="P296" s="6" t="s">
        <v>22</v>
      </c>
      <c r="Q296" s="6">
        <v>42.710700000000003</v>
      </c>
      <c r="R296" s="6" t="s">
        <v>22</v>
      </c>
      <c r="S296" s="6" t="s">
        <v>22</v>
      </c>
      <c r="T296" s="6" t="s">
        <v>22</v>
      </c>
      <c r="U296" s="6" t="s">
        <v>22</v>
      </c>
      <c r="V296" s="6">
        <v>9.4551700000000007</v>
      </c>
      <c r="W296" s="6" t="s">
        <v>39</v>
      </c>
      <c r="X296" s="6">
        <v>5</v>
      </c>
      <c r="Y296" s="6">
        <v>1</v>
      </c>
      <c r="Z296" s="101">
        <v>0.5625</v>
      </c>
      <c r="AA296" s="101">
        <v>0.61805555555555558</v>
      </c>
      <c r="AB296" s="101">
        <v>0.66666666666666663</v>
      </c>
      <c r="AC296" s="101">
        <f>(Tableau2[[#This Row],[heure_enq]]-Tableau2[[#This Row],[h_debut]])</f>
        <v>5.555555555555558E-2</v>
      </c>
      <c r="AD296" s="101">
        <f>Tableau2[[#This Row],[h_fin]]-Tableau2[[#This Row],[h_debut]]</f>
        <v>0.10416666666666663</v>
      </c>
      <c r="AE296" s="101">
        <v>0.35416666666666669</v>
      </c>
      <c r="AF296" s="101">
        <v>0.625</v>
      </c>
      <c r="AG296" s="6" t="s">
        <v>22</v>
      </c>
      <c r="AH296" s="6" t="s">
        <v>287</v>
      </c>
      <c r="AI296" s="6">
        <v>0</v>
      </c>
      <c r="AJ296" s="6" t="s">
        <v>699</v>
      </c>
      <c r="AK296" s="6" t="s">
        <v>700</v>
      </c>
      <c r="AL296" s="6" t="s">
        <v>419</v>
      </c>
      <c r="AM296" s="6">
        <v>1</v>
      </c>
      <c r="AN296" s="6">
        <v>0</v>
      </c>
      <c r="AO296" s="6">
        <v>0</v>
      </c>
      <c r="AP296" s="6">
        <v>0</v>
      </c>
      <c r="AQ296" s="6" t="s">
        <v>22</v>
      </c>
      <c r="AR296" s="6" t="s">
        <v>22</v>
      </c>
      <c r="AS296" s="6" t="s">
        <v>22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1</v>
      </c>
      <c r="BA296" s="6">
        <v>1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1</v>
      </c>
      <c r="BH296" s="6">
        <v>0</v>
      </c>
      <c r="BI296" s="6">
        <v>0</v>
      </c>
      <c r="BJ296" s="6" t="s">
        <v>1512</v>
      </c>
      <c r="BK296" s="6">
        <v>0</v>
      </c>
      <c r="BL296" s="6">
        <v>0</v>
      </c>
      <c r="BM296" s="6">
        <v>0</v>
      </c>
      <c r="BN296" s="6">
        <v>0</v>
      </c>
      <c r="BO296" s="6">
        <v>0</v>
      </c>
      <c r="BP296" s="6">
        <v>0</v>
      </c>
      <c r="BQ296" s="6">
        <v>0</v>
      </c>
      <c r="BR296" s="6">
        <v>0</v>
      </c>
      <c r="BS296" s="6">
        <v>0</v>
      </c>
      <c r="BT296" s="6">
        <v>0</v>
      </c>
      <c r="BU296" s="6">
        <v>0</v>
      </c>
      <c r="BV296" s="6">
        <v>0</v>
      </c>
      <c r="BW296" s="6" t="s">
        <v>22</v>
      </c>
      <c r="BX296" s="6">
        <v>0</v>
      </c>
      <c r="BY296" s="6">
        <v>0</v>
      </c>
      <c r="BZ296" s="6">
        <v>0</v>
      </c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6">
        <v>0</v>
      </c>
      <c r="CM296" s="6">
        <v>0</v>
      </c>
      <c r="CN296" s="6">
        <v>1</v>
      </c>
      <c r="CO296" s="6">
        <v>1</v>
      </c>
      <c r="CP296" s="6">
        <v>0</v>
      </c>
      <c r="CQ296" s="6">
        <v>1</v>
      </c>
      <c r="CR296" s="6">
        <v>0</v>
      </c>
      <c r="CS296" s="6">
        <v>0</v>
      </c>
      <c r="CT296" s="6">
        <v>0</v>
      </c>
      <c r="CU296" s="6">
        <v>0</v>
      </c>
      <c r="CV296" s="6">
        <v>0</v>
      </c>
      <c r="CW296" s="6">
        <v>0</v>
      </c>
      <c r="CX296" s="6">
        <v>0</v>
      </c>
      <c r="CY296" s="6">
        <v>0</v>
      </c>
      <c r="CZ296" s="6">
        <v>0</v>
      </c>
      <c r="DA296" s="6" t="s">
        <v>22</v>
      </c>
      <c r="DB296" s="6" t="s">
        <v>218</v>
      </c>
      <c r="DC296" s="6" t="s">
        <v>22</v>
      </c>
      <c r="DD296" s="6" t="s">
        <v>22</v>
      </c>
      <c r="DE296" s="6" t="s">
        <v>22</v>
      </c>
      <c r="DF296" s="6" t="s">
        <v>22</v>
      </c>
      <c r="DG296" s="6" t="s">
        <v>22</v>
      </c>
      <c r="DH296" s="6" t="s">
        <v>22</v>
      </c>
      <c r="DI296" s="6" t="s">
        <v>22</v>
      </c>
      <c r="DJ296" s="6" t="s">
        <v>22</v>
      </c>
      <c r="DK296" s="6" t="s">
        <v>22</v>
      </c>
      <c r="DL296" s="6" t="s">
        <v>22</v>
      </c>
      <c r="DM296" s="6" t="s">
        <v>22</v>
      </c>
      <c r="DN296" s="6" t="s">
        <v>22</v>
      </c>
      <c r="DO296" s="6" t="s">
        <v>22</v>
      </c>
      <c r="DP296" s="6" t="s">
        <v>22</v>
      </c>
      <c r="DQ296" s="6" t="s">
        <v>22</v>
      </c>
      <c r="DR296" s="6" t="s">
        <v>22</v>
      </c>
      <c r="DS296" s="6" t="s">
        <v>22</v>
      </c>
      <c r="DT296" s="6" t="s">
        <v>22</v>
      </c>
      <c r="DU296" s="6" t="s">
        <v>22</v>
      </c>
      <c r="DV296" s="6" t="s">
        <v>22</v>
      </c>
      <c r="DW296" s="6" t="s">
        <v>22</v>
      </c>
      <c r="DX296" s="6" t="s">
        <v>22</v>
      </c>
      <c r="DY296" s="6" t="s">
        <v>22</v>
      </c>
      <c r="DZ296" s="6" t="s">
        <v>22</v>
      </c>
      <c r="EA296" s="6" t="s">
        <v>22</v>
      </c>
      <c r="EB296" s="6" t="s">
        <v>22</v>
      </c>
      <c r="EC296" s="6" t="s">
        <v>22</v>
      </c>
      <c r="ED296" s="6" t="s">
        <v>22</v>
      </c>
      <c r="EE296" s="6" t="s">
        <v>22</v>
      </c>
      <c r="EF296" s="6" t="s">
        <v>22</v>
      </c>
      <c r="EG296" s="6" t="s">
        <v>22</v>
      </c>
      <c r="EH296" s="6" t="s">
        <v>22</v>
      </c>
      <c r="EI296" s="6" t="s">
        <v>22</v>
      </c>
      <c r="EJ296" s="6" t="s">
        <v>22</v>
      </c>
      <c r="EK296" s="6" t="s">
        <v>22</v>
      </c>
      <c r="EL296" s="6" t="s">
        <v>22</v>
      </c>
      <c r="EM296" s="6" t="s">
        <v>22</v>
      </c>
      <c r="EN296" s="6" t="s">
        <v>22</v>
      </c>
      <c r="EO296" s="6" t="s">
        <v>22</v>
      </c>
      <c r="EP296" s="6" t="s">
        <v>22</v>
      </c>
      <c r="EQ296" s="6" t="s">
        <v>22</v>
      </c>
      <c r="ER296" s="6" t="s">
        <v>22</v>
      </c>
      <c r="ES296" s="6" t="s">
        <v>22</v>
      </c>
      <c r="ET296" s="6" t="s">
        <v>22</v>
      </c>
      <c r="EU296" s="6" t="s">
        <v>22</v>
      </c>
      <c r="EV296" s="6" t="s">
        <v>22</v>
      </c>
      <c r="EW296" s="6" t="s">
        <v>22</v>
      </c>
      <c r="EX296" s="6" t="s">
        <v>22</v>
      </c>
      <c r="EY296" s="6" t="s">
        <v>22</v>
      </c>
      <c r="EZ296" s="6" t="s">
        <v>22</v>
      </c>
      <c r="FA296" s="6" t="s">
        <v>22</v>
      </c>
      <c r="FB296" s="6" t="s">
        <v>22</v>
      </c>
      <c r="FC296" s="6" t="s">
        <v>22</v>
      </c>
      <c r="FD296" s="6" t="s">
        <v>22</v>
      </c>
      <c r="FE296" s="6" t="s">
        <v>22</v>
      </c>
      <c r="FF296" s="6" t="s">
        <v>22</v>
      </c>
      <c r="FG296" s="6" t="s">
        <v>22</v>
      </c>
      <c r="FH296" s="6" t="s">
        <v>22</v>
      </c>
      <c r="FI296" s="6" t="s">
        <v>22</v>
      </c>
      <c r="FJ296" s="6" t="s">
        <v>22</v>
      </c>
      <c r="FK296" s="6" t="s">
        <v>22</v>
      </c>
      <c r="FL296" s="6" t="s">
        <v>22</v>
      </c>
      <c r="FM296" s="6" t="s">
        <v>22</v>
      </c>
      <c r="FN296" s="6" t="s">
        <v>22</v>
      </c>
      <c r="FO296" s="6" t="s">
        <v>22</v>
      </c>
      <c r="FP296" s="6" t="s">
        <v>22</v>
      </c>
      <c r="FQ296" s="6" t="s">
        <v>22</v>
      </c>
      <c r="FR296" s="6" t="s">
        <v>22</v>
      </c>
      <c r="FS296" s="6" t="s">
        <v>22</v>
      </c>
      <c r="FT296" s="6" t="s">
        <v>22</v>
      </c>
      <c r="FU296" s="6" t="s">
        <v>22</v>
      </c>
      <c r="FV296" s="6" t="s">
        <v>22</v>
      </c>
      <c r="FW296" s="6" t="s">
        <v>22</v>
      </c>
      <c r="FX296" s="6" t="s">
        <v>22</v>
      </c>
      <c r="FY296" s="6" t="s">
        <v>22</v>
      </c>
      <c r="FZ296" s="6" t="s">
        <v>22</v>
      </c>
      <c r="GA296" s="6" t="s">
        <v>22</v>
      </c>
      <c r="GB296" s="6" t="s">
        <v>22</v>
      </c>
      <c r="GC296" s="6" t="s">
        <v>22</v>
      </c>
      <c r="GD296" s="6" t="s">
        <v>22</v>
      </c>
      <c r="GE296" s="6" t="s">
        <v>22</v>
      </c>
      <c r="GF296" s="6" t="s">
        <v>22</v>
      </c>
      <c r="GG296" s="6" t="s">
        <v>22</v>
      </c>
      <c r="GH296" s="6" t="s">
        <v>22</v>
      </c>
      <c r="GI296" s="6" t="s">
        <v>22</v>
      </c>
      <c r="GJ296" s="6" t="s">
        <v>22</v>
      </c>
      <c r="GK296" s="6" t="s">
        <v>22</v>
      </c>
      <c r="GL296" s="6" t="s">
        <v>22</v>
      </c>
      <c r="GM296" s="6" t="s">
        <v>22</v>
      </c>
      <c r="GN296" s="6" t="s">
        <v>22</v>
      </c>
      <c r="GO296" s="6" t="s">
        <v>22</v>
      </c>
      <c r="GP296" s="6" t="s">
        <v>22</v>
      </c>
      <c r="GQ296" s="6" t="s">
        <v>22</v>
      </c>
      <c r="GR296" s="6" t="s">
        <v>22</v>
      </c>
      <c r="GS296" s="6" t="s">
        <v>22</v>
      </c>
      <c r="GT296" s="6" t="s">
        <v>22</v>
      </c>
      <c r="GU296" s="6" t="s">
        <v>22</v>
      </c>
      <c r="GV296" s="6" t="s">
        <v>22</v>
      </c>
      <c r="GW296" s="6" t="s">
        <v>22</v>
      </c>
      <c r="GX296" s="103" t="s">
        <v>22</v>
      </c>
    </row>
    <row r="297" spans="1:206">
      <c r="A297" s="102" t="s">
        <v>207</v>
      </c>
      <c r="B297" s="6">
        <v>296</v>
      </c>
      <c r="C297" s="6" t="s">
        <v>1513</v>
      </c>
      <c r="D297" s="6" t="s">
        <v>1514</v>
      </c>
      <c r="E297" s="100">
        <v>45114</v>
      </c>
      <c r="F297" s="6" t="s">
        <v>3895</v>
      </c>
      <c r="G297" s="6">
        <v>1</v>
      </c>
      <c r="H297" s="6">
        <v>25</v>
      </c>
      <c r="I297" s="6">
        <v>2</v>
      </c>
      <c r="J297" s="6" t="s">
        <v>264</v>
      </c>
      <c r="K297" s="6" t="s">
        <v>1013</v>
      </c>
      <c r="L297" s="6" t="s">
        <v>396</v>
      </c>
      <c r="M297" s="6" t="s">
        <v>1023</v>
      </c>
      <c r="N297" s="6" t="s">
        <v>22</v>
      </c>
      <c r="O297" s="7" t="s">
        <v>22</v>
      </c>
      <c r="P297" s="6" t="s">
        <v>22</v>
      </c>
      <c r="Q297" s="6">
        <v>42.775419999999997</v>
      </c>
      <c r="R297" s="6" t="s">
        <v>22</v>
      </c>
      <c r="S297" s="6" t="s">
        <v>22</v>
      </c>
      <c r="T297" s="6" t="s">
        <v>22</v>
      </c>
      <c r="U297" s="6" t="s">
        <v>22</v>
      </c>
      <c r="V297" s="6">
        <v>9.4770599999999998</v>
      </c>
      <c r="W297" s="6" t="s">
        <v>40</v>
      </c>
      <c r="X297" s="6">
        <v>10</v>
      </c>
      <c r="Y297" s="6">
        <v>1</v>
      </c>
      <c r="Z297" s="101">
        <v>0.34375</v>
      </c>
      <c r="AA297" s="101">
        <v>0.40972222222222227</v>
      </c>
      <c r="AB297" s="101">
        <v>0.40625</v>
      </c>
      <c r="AC297" s="101">
        <f>(Tableau2[[#This Row],[heure_enq]]-Tableau2[[#This Row],[h_debut]])</f>
        <v>6.5972222222222265E-2</v>
      </c>
      <c r="AD297" s="101">
        <f>Tableau2[[#This Row],[h_fin]]-Tableau2[[#This Row],[h_debut]]</f>
        <v>6.25E-2</v>
      </c>
      <c r="AE297" s="101">
        <v>0.35416666666666669</v>
      </c>
      <c r="AF297" s="101">
        <v>0.625</v>
      </c>
      <c r="AG297" s="6" t="s">
        <v>22</v>
      </c>
      <c r="AH297" s="6" t="s">
        <v>234</v>
      </c>
      <c r="AI297" s="6">
        <v>0</v>
      </c>
      <c r="AJ297" s="6" t="s">
        <v>378</v>
      </c>
      <c r="AK297" s="6" t="s">
        <v>379</v>
      </c>
      <c r="AL297" s="6" t="s">
        <v>419</v>
      </c>
      <c r="AM297" s="6">
        <v>0</v>
      </c>
      <c r="AN297" s="6">
        <v>1</v>
      </c>
      <c r="AO297" s="6">
        <v>0</v>
      </c>
      <c r="AP297" s="6">
        <v>0</v>
      </c>
      <c r="AQ297" s="6" t="s">
        <v>22</v>
      </c>
      <c r="AR297" s="6" t="s">
        <v>22</v>
      </c>
      <c r="AS297" s="6" t="s">
        <v>22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1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 t="s">
        <v>1515</v>
      </c>
      <c r="BK297" s="6">
        <v>0</v>
      </c>
      <c r="BL297" s="6">
        <v>0</v>
      </c>
      <c r="BM297" s="6">
        <v>0</v>
      </c>
      <c r="BN297" s="6">
        <v>0</v>
      </c>
      <c r="BO297" s="6">
        <v>0</v>
      </c>
      <c r="BP297" s="6">
        <v>0</v>
      </c>
      <c r="BQ297" s="6">
        <v>0</v>
      </c>
      <c r="BR297" s="6">
        <v>0</v>
      </c>
      <c r="BS297" s="6">
        <v>0</v>
      </c>
      <c r="BT297" s="6">
        <v>0</v>
      </c>
      <c r="BU297" s="6">
        <v>0</v>
      </c>
      <c r="BV297" s="6">
        <v>0</v>
      </c>
      <c r="BW297" s="6" t="s">
        <v>22</v>
      </c>
      <c r="BX297" s="6">
        <v>1</v>
      </c>
      <c r="BY297" s="6">
        <v>1</v>
      </c>
      <c r="BZ297" s="6">
        <v>0</v>
      </c>
      <c r="CA297" s="6">
        <v>0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0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6">
        <v>0</v>
      </c>
      <c r="CY297" s="6">
        <v>0</v>
      </c>
      <c r="CZ297" s="6">
        <v>0</v>
      </c>
      <c r="DA297" s="6" t="s">
        <v>404</v>
      </c>
      <c r="DB297" s="6" t="s">
        <v>218</v>
      </c>
      <c r="DC297" s="6" t="s">
        <v>22</v>
      </c>
      <c r="DD297" s="6" t="s">
        <v>22</v>
      </c>
      <c r="DE297" s="6" t="s">
        <v>22</v>
      </c>
      <c r="DF297" s="6" t="s">
        <v>22</v>
      </c>
      <c r="DG297" s="6" t="s">
        <v>22</v>
      </c>
      <c r="DH297" s="6" t="s">
        <v>22</v>
      </c>
      <c r="DI297" s="6" t="s">
        <v>22</v>
      </c>
      <c r="DJ297" s="6" t="s">
        <v>22</v>
      </c>
      <c r="DK297" s="6" t="s">
        <v>22</v>
      </c>
      <c r="DL297" s="6" t="s">
        <v>22</v>
      </c>
      <c r="DM297" s="6" t="s">
        <v>22</v>
      </c>
      <c r="DN297" s="6" t="s">
        <v>22</v>
      </c>
      <c r="DO297" s="6" t="s">
        <v>22</v>
      </c>
      <c r="DP297" s="6" t="s">
        <v>22</v>
      </c>
      <c r="DQ297" s="6" t="s">
        <v>22</v>
      </c>
      <c r="DR297" s="6" t="s">
        <v>22</v>
      </c>
      <c r="DS297" s="6" t="s">
        <v>22</v>
      </c>
      <c r="DT297" s="6" t="s">
        <v>22</v>
      </c>
      <c r="DU297" s="6" t="s">
        <v>22</v>
      </c>
      <c r="DV297" s="6" t="s">
        <v>22</v>
      </c>
      <c r="DW297" s="6" t="s">
        <v>22</v>
      </c>
      <c r="DX297" s="6" t="s">
        <v>22</v>
      </c>
      <c r="DY297" s="6" t="s">
        <v>22</v>
      </c>
      <c r="DZ297" s="6" t="s">
        <v>22</v>
      </c>
      <c r="EA297" s="6" t="s">
        <v>22</v>
      </c>
      <c r="EB297" s="6" t="s">
        <v>22</v>
      </c>
      <c r="EC297" s="6" t="s">
        <v>22</v>
      </c>
      <c r="ED297" s="6" t="s">
        <v>22</v>
      </c>
      <c r="EE297" s="6" t="s">
        <v>22</v>
      </c>
      <c r="EF297" s="6" t="s">
        <v>22</v>
      </c>
      <c r="EG297" s="6" t="s">
        <v>22</v>
      </c>
      <c r="EH297" s="6" t="s">
        <v>22</v>
      </c>
      <c r="EI297" s="6" t="s">
        <v>22</v>
      </c>
      <c r="EJ297" s="6" t="s">
        <v>22</v>
      </c>
      <c r="EK297" s="6" t="s">
        <v>22</v>
      </c>
      <c r="EL297" s="6" t="s">
        <v>22</v>
      </c>
      <c r="EM297" s="6" t="s">
        <v>22</v>
      </c>
      <c r="EN297" s="6" t="s">
        <v>22</v>
      </c>
      <c r="EO297" s="6" t="s">
        <v>22</v>
      </c>
      <c r="EP297" s="6" t="s">
        <v>22</v>
      </c>
      <c r="EQ297" s="6" t="s">
        <v>22</v>
      </c>
      <c r="ER297" s="6" t="s">
        <v>22</v>
      </c>
      <c r="ES297" s="6" t="s">
        <v>22</v>
      </c>
      <c r="ET297" s="6" t="s">
        <v>22</v>
      </c>
      <c r="EU297" s="6" t="s">
        <v>22</v>
      </c>
      <c r="EV297" s="6" t="s">
        <v>22</v>
      </c>
      <c r="EW297" s="6" t="s">
        <v>22</v>
      </c>
      <c r="EX297" s="6" t="s">
        <v>22</v>
      </c>
      <c r="EY297" s="6" t="s">
        <v>22</v>
      </c>
      <c r="EZ297" s="6" t="s">
        <v>22</v>
      </c>
      <c r="FA297" s="6" t="s">
        <v>22</v>
      </c>
      <c r="FB297" s="6" t="s">
        <v>22</v>
      </c>
      <c r="FC297" s="6" t="s">
        <v>22</v>
      </c>
      <c r="FD297" s="6" t="s">
        <v>22</v>
      </c>
      <c r="FE297" s="6" t="s">
        <v>22</v>
      </c>
      <c r="FF297" s="6" t="s">
        <v>22</v>
      </c>
      <c r="FG297" s="6" t="s">
        <v>22</v>
      </c>
      <c r="FH297" s="6" t="s">
        <v>22</v>
      </c>
      <c r="FI297" s="6" t="s">
        <v>22</v>
      </c>
      <c r="FJ297" s="6" t="s">
        <v>22</v>
      </c>
      <c r="FK297" s="6" t="s">
        <v>22</v>
      </c>
      <c r="FL297" s="6" t="s">
        <v>22</v>
      </c>
      <c r="FM297" s="6" t="s">
        <v>22</v>
      </c>
      <c r="FN297" s="6" t="s">
        <v>22</v>
      </c>
      <c r="FO297" s="6" t="s">
        <v>22</v>
      </c>
      <c r="FP297" s="6" t="s">
        <v>22</v>
      </c>
      <c r="FQ297" s="6" t="s">
        <v>22</v>
      </c>
      <c r="FR297" s="6" t="s">
        <v>22</v>
      </c>
      <c r="FS297" s="6" t="s">
        <v>22</v>
      </c>
      <c r="FT297" s="6" t="s">
        <v>22</v>
      </c>
      <c r="FU297" s="6" t="s">
        <v>22</v>
      </c>
      <c r="FV297" s="6" t="s">
        <v>22</v>
      </c>
      <c r="FW297" s="6" t="s">
        <v>22</v>
      </c>
      <c r="FX297" s="6" t="s">
        <v>22</v>
      </c>
      <c r="FY297" s="6" t="s">
        <v>22</v>
      </c>
      <c r="FZ297" s="6" t="s">
        <v>22</v>
      </c>
      <c r="GA297" s="6" t="s">
        <v>22</v>
      </c>
      <c r="GB297" s="6" t="s">
        <v>22</v>
      </c>
      <c r="GC297" s="6" t="s">
        <v>22</v>
      </c>
      <c r="GD297" s="6" t="s">
        <v>22</v>
      </c>
      <c r="GE297" s="6" t="s">
        <v>22</v>
      </c>
      <c r="GF297" s="6" t="s">
        <v>22</v>
      </c>
      <c r="GG297" s="6" t="s">
        <v>22</v>
      </c>
      <c r="GH297" s="6" t="s">
        <v>22</v>
      </c>
      <c r="GI297" s="6" t="s">
        <v>22</v>
      </c>
      <c r="GJ297" s="6" t="s">
        <v>22</v>
      </c>
      <c r="GK297" s="6" t="s">
        <v>22</v>
      </c>
      <c r="GL297" s="6" t="s">
        <v>22</v>
      </c>
      <c r="GM297" s="6" t="s">
        <v>22</v>
      </c>
      <c r="GN297" s="6" t="s">
        <v>22</v>
      </c>
      <c r="GO297" s="6" t="s">
        <v>22</v>
      </c>
      <c r="GP297" s="6" t="s">
        <v>22</v>
      </c>
      <c r="GQ297" s="6" t="s">
        <v>22</v>
      </c>
      <c r="GR297" s="6" t="s">
        <v>22</v>
      </c>
      <c r="GS297" s="6" t="s">
        <v>22</v>
      </c>
      <c r="GT297" s="6" t="s">
        <v>22</v>
      </c>
      <c r="GU297" s="6" t="s">
        <v>22</v>
      </c>
      <c r="GV297" s="6" t="s">
        <v>22</v>
      </c>
      <c r="GW297" s="6" t="s">
        <v>22</v>
      </c>
      <c r="GX297" s="103" t="s">
        <v>22</v>
      </c>
    </row>
    <row r="298" spans="1:206">
      <c r="A298" s="102" t="s">
        <v>207</v>
      </c>
      <c r="B298" s="6">
        <v>297</v>
      </c>
      <c r="C298" s="6" t="s">
        <v>1513</v>
      </c>
      <c r="D298" s="6" t="s">
        <v>1740</v>
      </c>
      <c r="E298" s="100">
        <v>45114</v>
      </c>
      <c r="F298" s="6" t="s">
        <v>3895</v>
      </c>
      <c r="G298" s="6">
        <v>2</v>
      </c>
      <c r="H298" s="6">
        <v>26</v>
      </c>
      <c r="I298" s="6">
        <v>3</v>
      </c>
      <c r="J298" s="6" t="s">
        <v>264</v>
      </c>
      <c r="K298" s="6" t="s">
        <v>294</v>
      </c>
      <c r="L298" s="6" t="s">
        <v>396</v>
      </c>
      <c r="M298" s="6" t="s">
        <v>1023</v>
      </c>
      <c r="N298" s="6" t="s">
        <v>22</v>
      </c>
      <c r="O298" s="7" t="s">
        <v>22</v>
      </c>
      <c r="P298" s="6" t="s">
        <v>22</v>
      </c>
      <c r="Q298" s="6">
        <v>42.959350000000001</v>
      </c>
      <c r="R298" s="6" t="s">
        <v>22</v>
      </c>
      <c r="S298" s="6" t="s">
        <v>22</v>
      </c>
      <c r="T298" s="6" t="s">
        <v>22</v>
      </c>
      <c r="U298" s="6" t="s">
        <v>22</v>
      </c>
      <c r="V298" s="6">
        <v>9.4533500000000004</v>
      </c>
      <c r="W298" s="6" t="s">
        <v>41</v>
      </c>
      <c r="X298" s="6">
        <v>45</v>
      </c>
      <c r="Y298" s="6">
        <v>2</v>
      </c>
      <c r="Z298" s="101">
        <v>0.35416666666666669</v>
      </c>
      <c r="AA298" s="101">
        <v>0.52083333333333337</v>
      </c>
      <c r="AB298" s="101">
        <v>0.52083333333333337</v>
      </c>
      <c r="AC298" s="101">
        <f>(Tableau2[[#This Row],[heure_enq]]-Tableau2[[#This Row],[h_debut]])</f>
        <v>0.16666666666666669</v>
      </c>
      <c r="AD298" s="101">
        <f>Tableau2[[#This Row],[h_fin]]-Tableau2[[#This Row],[h_debut]]</f>
        <v>0.16666666666666669</v>
      </c>
      <c r="AE298" s="101">
        <v>0.35416666666666669</v>
      </c>
      <c r="AF298" s="101">
        <v>0.625</v>
      </c>
      <c r="AG298" s="6" t="s">
        <v>22</v>
      </c>
      <c r="AH298" s="6" t="s">
        <v>256</v>
      </c>
      <c r="AI298" s="6">
        <v>1</v>
      </c>
      <c r="AJ298" s="6" t="s">
        <v>368</v>
      </c>
      <c r="AK298" s="6" t="s">
        <v>369</v>
      </c>
      <c r="AL298" s="6" t="s">
        <v>1669</v>
      </c>
      <c r="AM298" s="6">
        <v>0</v>
      </c>
      <c r="AN298" s="6">
        <v>0</v>
      </c>
      <c r="AO298" s="6">
        <v>1</v>
      </c>
      <c r="AP298" s="6">
        <v>0</v>
      </c>
      <c r="AQ298" s="6" t="s">
        <v>22</v>
      </c>
      <c r="AR298" s="6" t="s">
        <v>22</v>
      </c>
      <c r="AS298" s="6" t="s">
        <v>22</v>
      </c>
      <c r="AT298" s="6">
        <v>0</v>
      </c>
      <c r="AU298" s="6">
        <v>0</v>
      </c>
      <c r="AV298" s="6">
        <v>0</v>
      </c>
      <c r="AW298" s="6">
        <v>1</v>
      </c>
      <c r="AX298" s="6">
        <v>1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 t="s">
        <v>1741</v>
      </c>
      <c r="BK298" s="6">
        <v>0</v>
      </c>
      <c r="BL298" s="6">
        <v>0</v>
      </c>
      <c r="BM298" s="6">
        <v>0</v>
      </c>
      <c r="BN298" s="6">
        <v>0</v>
      </c>
      <c r="BO298" s="6">
        <v>0</v>
      </c>
      <c r="BP298" s="6">
        <v>1</v>
      </c>
      <c r="BQ298" s="6">
        <v>0</v>
      </c>
      <c r="BR298" s="6">
        <v>0</v>
      </c>
      <c r="BS298" s="6">
        <v>0</v>
      </c>
      <c r="BT298" s="6">
        <v>0</v>
      </c>
      <c r="BU298" s="6" t="s">
        <v>3648</v>
      </c>
      <c r="BV298" s="6">
        <v>0</v>
      </c>
      <c r="BW298" s="6" t="s">
        <v>22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1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6" t="s">
        <v>1742</v>
      </c>
      <c r="DB298" s="6" t="s">
        <v>218</v>
      </c>
      <c r="DC298" s="6" t="s">
        <v>22</v>
      </c>
      <c r="DD298" s="6" t="s">
        <v>22</v>
      </c>
      <c r="DE298" s="6" t="s">
        <v>22</v>
      </c>
      <c r="DF298" s="6" t="s">
        <v>22</v>
      </c>
      <c r="DG298" s="6" t="s">
        <v>22</v>
      </c>
      <c r="DH298" s="6" t="s">
        <v>22</v>
      </c>
      <c r="DI298" s="6" t="s">
        <v>22</v>
      </c>
      <c r="DJ298" s="6" t="s">
        <v>22</v>
      </c>
      <c r="DK298" s="6" t="s">
        <v>22</v>
      </c>
      <c r="DL298" s="6" t="s">
        <v>22</v>
      </c>
      <c r="DM298" s="6" t="s">
        <v>22</v>
      </c>
      <c r="DN298" s="6" t="s">
        <v>22</v>
      </c>
      <c r="DO298" s="6" t="s">
        <v>22</v>
      </c>
      <c r="DP298" s="6" t="s">
        <v>22</v>
      </c>
      <c r="DQ298" s="6" t="s">
        <v>22</v>
      </c>
      <c r="DR298" s="6" t="s">
        <v>22</v>
      </c>
      <c r="DS298" s="6" t="s">
        <v>22</v>
      </c>
      <c r="DT298" s="6" t="s">
        <v>22</v>
      </c>
      <c r="DU298" s="6" t="s">
        <v>22</v>
      </c>
      <c r="DV298" s="6" t="s">
        <v>22</v>
      </c>
      <c r="DW298" s="6" t="s">
        <v>22</v>
      </c>
      <c r="DX298" s="6" t="s">
        <v>22</v>
      </c>
      <c r="DY298" s="6" t="s">
        <v>22</v>
      </c>
      <c r="DZ298" s="6" t="s">
        <v>22</v>
      </c>
      <c r="EA298" s="6" t="s">
        <v>22</v>
      </c>
      <c r="EB298" s="6" t="s">
        <v>22</v>
      </c>
      <c r="EC298" s="6" t="s">
        <v>22</v>
      </c>
      <c r="ED298" s="6" t="s">
        <v>22</v>
      </c>
      <c r="EE298" s="6" t="s">
        <v>22</v>
      </c>
      <c r="EF298" s="6" t="s">
        <v>22</v>
      </c>
      <c r="EG298" s="6" t="s">
        <v>22</v>
      </c>
      <c r="EH298" s="6" t="s">
        <v>22</v>
      </c>
      <c r="EI298" s="6" t="s">
        <v>22</v>
      </c>
      <c r="EJ298" s="6" t="s">
        <v>22</v>
      </c>
      <c r="EK298" s="6" t="s">
        <v>22</v>
      </c>
      <c r="EL298" s="6" t="s">
        <v>22</v>
      </c>
      <c r="EM298" s="6" t="s">
        <v>22</v>
      </c>
      <c r="EN298" s="6" t="s">
        <v>22</v>
      </c>
      <c r="EO298" s="6" t="s">
        <v>22</v>
      </c>
      <c r="EP298" s="6" t="s">
        <v>22</v>
      </c>
      <c r="EQ298" s="6" t="s">
        <v>22</v>
      </c>
      <c r="ER298" s="6" t="s">
        <v>22</v>
      </c>
      <c r="ES298" s="6" t="s">
        <v>22</v>
      </c>
      <c r="ET298" s="6" t="s">
        <v>22</v>
      </c>
      <c r="EU298" s="6" t="s">
        <v>22</v>
      </c>
      <c r="EV298" s="6" t="s">
        <v>22</v>
      </c>
      <c r="EW298" s="6" t="s">
        <v>22</v>
      </c>
      <c r="EX298" s="6" t="s">
        <v>22</v>
      </c>
      <c r="EY298" s="6" t="s">
        <v>22</v>
      </c>
      <c r="EZ298" s="6" t="s">
        <v>22</v>
      </c>
      <c r="FA298" s="6" t="s">
        <v>22</v>
      </c>
      <c r="FB298" s="6" t="s">
        <v>22</v>
      </c>
      <c r="FC298" s="6" t="s">
        <v>22</v>
      </c>
      <c r="FD298" s="6" t="s">
        <v>22</v>
      </c>
      <c r="FE298" s="6" t="s">
        <v>22</v>
      </c>
      <c r="FF298" s="6" t="s">
        <v>22</v>
      </c>
      <c r="FG298" s="6" t="s">
        <v>22</v>
      </c>
      <c r="FH298" s="6" t="s">
        <v>22</v>
      </c>
      <c r="FI298" s="6" t="s">
        <v>22</v>
      </c>
      <c r="FJ298" s="6" t="s">
        <v>22</v>
      </c>
      <c r="FK298" s="6" t="s">
        <v>22</v>
      </c>
      <c r="FL298" s="6" t="s">
        <v>22</v>
      </c>
      <c r="FM298" s="6" t="s">
        <v>22</v>
      </c>
      <c r="FN298" s="6" t="s">
        <v>22</v>
      </c>
      <c r="FO298" s="6" t="s">
        <v>22</v>
      </c>
      <c r="FP298" s="6" t="s">
        <v>22</v>
      </c>
      <c r="FQ298" s="6" t="s">
        <v>22</v>
      </c>
      <c r="FR298" s="6" t="s">
        <v>22</v>
      </c>
      <c r="FS298" s="6" t="s">
        <v>22</v>
      </c>
      <c r="FT298" s="6" t="s">
        <v>22</v>
      </c>
      <c r="FU298" s="6" t="s">
        <v>22</v>
      </c>
      <c r="FV298" s="6" t="s">
        <v>22</v>
      </c>
      <c r="FW298" s="6" t="s">
        <v>22</v>
      </c>
      <c r="FX298" s="6" t="s">
        <v>22</v>
      </c>
      <c r="FY298" s="6" t="s">
        <v>22</v>
      </c>
      <c r="FZ298" s="6" t="s">
        <v>22</v>
      </c>
      <c r="GA298" s="6" t="s">
        <v>22</v>
      </c>
      <c r="GB298" s="6" t="s">
        <v>22</v>
      </c>
      <c r="GC298" s="6" t="s">
        <v>22</v>
      </c>
      <c r="GD298" s="6" t="s">
        <v>22</v>
      </c>
      <c r="GE298" s="6" t="s">
        <v>22</v>
      </c>
      <c r="GF298" s="6" t="s">
        <v>22</v>
      </c>
      <c r="GG298" s="6" t="s">
        <v>22</v>
      </c>
      <c r="GH298" s="6" t="s">
        <v>22</v>
      </c>
      <c r="GI298" s="6" t="s">
        <v>22</v>
      </c>
      <c r="GJ298" s="6" t="s">
        <v>22</v>
      </c>
      <c r="GK298" s="6" t="s">
        <v>22</v>
      </c>
      <c r="GL298" s="6" t="s">
        <v>22</v>
      </c>
      <c r="GM298" s="6" t="s">
        <v>22</v>
      </c>
      <c r="GN298" s="6" t="s">
        <v>22</v>
      </c>
      <c r="GO298" s="6" t="s">
        <v>22</v>
      </c>
      <c r="GP298" s="6" t="s">
        <v>22</v>
      </c>
      <c r="GQ298" s="6" t="s">
        <v>22</v>
      </c>
      <c r="GR298" s="6" t="s">
        <v>22</v>
      </c>
      <c r="GS298" s="6" t="s">
        <v>22</v>
      </c>
      <c r="GT298" s="6" t="s">
        <v>22</v>
      </c>
      <c r="GU298" s="6" t="s">
        <v>22</v>
      </c>
      <c r="GV298" s="6" t="s">
        <v>22</v>
      </c>
      <c r="GW298" s="6" t="s">
        <v>22</v>
      </c>
      <c r="GX298" s="103" t="s">
        <v>22</v>
      </c>
    </row>
    <row r="299" spans="1:206">
      <c r="A299" s="102" t="s">
        <v>207</v>
      </c>
      <c r="B299" s="6">
        <v>298</v>
      </c>
      <c r="C299" s="6" t="s">
        <v>1513</v>
      </c>
      <c r="D299" s="6" t="s">
        <v>1743</v>
      </c>
      <c r="E299" s="100">
        <v>45114</v>
      </c>
      <c r="F299" s="6" t="s">
        <v>3896</v>
      </c>
      <c r="G299" s="6">
        <v>2</v>
      </c>
      <c r="H299" s="6">
        <v>26</v>
      </c>
      <c r="I299" s="6">
        <v>3</v>
      </c>
      <c r="J299" s="6" t="s">
        <v>264</v>
      </c>
      <c r="K299" s="6" t="s">
        <v>294</v>
      </c>
      <c r="L299" s="6" t="s">
        <v>396</v>
      </c>
      <c r="M299" s="6" t="s">
        <v>1023</v>
      </c>
      <c r="N299" s="6" t="s">
        <v>22</v>
      </c>
      <c r="O299" s="7" t="s">
        <v>22</v>
      </c>
      <c r="P299" s="6" t="s">
        <v>22</v>
      </c>
      <c r="Q299" s="6">
        <v>42.959159999999997</v>
      </c>
      <c r="R299" s="6" t="s">
        <v>22</v>
      </c>
      <c r="S299" s="6" t="s">
        <v>22</v>
      </c>
      <c r="T299" s="6" t="s">
        <v>22</v>
      </c>
      <c r="U299" s="6" t="s">
        <v>22</v>
      </c>
      <c r="V299" s="6">
        <v>9.4535300000000007</v>
      </c>
      <c r="W299" s="6" t="s">
        <v>40</v>
      </c>
      <c r="X299" s="6">
        <v>10</v>
      </c>
      <c r="Y299" s="6">
        <v>2</v>
      </c>
      <c r="Z299" s="101">
        <v>0.25</v>
      </c>
      <c r="AA299" s="101">
        <v>0.53125</v>
      </c>
      <c r="AB299" s="101">
        <v>0.41666666666666669</v>
      </c>
      <c r="AC299" s="101">
        <f>(Tableau2[[#This Row],[heure_enq]]-Tableau2[[#This Row],[h_debut]])</f>
        <v>0.28125</v>
      </c>
      <c r="AD299" s="101">
        <f>Tableau2[[#This Row],[h_fin]]-Tableau2[[#This Row],[h_debut]]</f>
        <v>0.16666666666666669</v>
      </c>
      <c r="AE299" s="101">
        <v>0.35416666666666669</v>
      </c>
      <c r="AF299" s="101">
        <v>0.625</v>
      </c>
      <c r="AG299" s="6" t="s">
        <v>22</v>
      </c>
      <c r="AH299" s="6" t="s">
        <v>234</v>
      </c>
      <c r="AI299" s="6">
        <v>1</v>
      </c>
      <c r="AJ299" s="6" t="s">
        <v>368</v>
      </c>
      <c r="AK299" s="6" t="s">
        <v>369</v>
      </c>
      <c r="AL299" s="6" t="s">
        <v>1669</v>
      </c>
      <c r="AM299" s="6">
        <v>0</v>
      </c>
      <c r="AN299" s="6">
        <v>1</v>
      </c>
      <c r="AO299" s="6">
        <v>0</v>
      </c>
      <c r="AP299" s="6">
        <v>0</v>
      </c>
      <c r="AQ299" s="6" t="s">
        <v>22</v>
      </c>
      <c r="AR299" s="6" t="s">
        <v>22</v>
      </c>
      <c r="AS299" s="6" t="s">
        <v>22</v>
      </c>
      <c r="AT299" s="6">
        <v>0</v>
      </c>
      <c r="AU299" s="6">
        <v>0</v>
      </c>
      <c r="AV299" s="6">
        <v>0</v>
      </c>
      <c r="AW299" s="6">
        <v>1</v>
      </c>
      <c r="AX299" s="6">
        <v>1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 t="s">
        <v>1518</v>
      </c>
      <c r="BK299" s="6">
        <v>0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 t="s">
        <v>22</v>
      </c>
      <c r="BX299" s="6">
        <v>0</v>
      </c>
      <c r="BY299" s="6">
        <v>1</v>
      </c>
      <c r="BZ299" s="6">
        <v>1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 t="s">
        <v>1744</v>
      </c>
      <c r="DB299" s="6" t="s">
        <v>218</v>
      </c>
      <c r="DC299" s="6" t="s">
        <v>22</v>
      </c>
      <c r="DD299" s="6" t="s">
        <v>22</v>
      </c>
      <c r="DE299" s="6" t="s">
        <v>22</v>
      </c>
      <c r="DF299" s="6" t="s">
        <v>22</v>
      </c>
      <c r="DG299" s="6" t="s">
        <v>22</v>
      </c>
      <c r="DH299" s="6" t="s">
        <v>22</v>
      </c>
      <c r="DI299" s="6" t="s">
        <v>22</v>
      </c>
      <c r="DJ299" s="6" t="s">
        <v>22</v>
      </c>
      <c r="DK299" s="6" t="s">
        <v>22</v>
      </c>
      <c r="DL299" s="6" t="s">
        <v>22</v>
      </c>
      <c r="DM299" s="6" t="s">
        <v>22</v>
      </c>
      <c r="DN299" s="6" t="s">
        <v>22</v>
      </c>
      <c r="DO299" s="6" t="s">
        <v>22</v>
      </c>
      <c r="DP299" s="6" t="s">
        <v>22</v>
      </c>
      <c r="DQ299" s="6" t="s">
        <v>22</v>
      </c>
      <c r="DR299" s="6" t="s">
        <v>22</v>
      </c>
      <c r="DS299" s="6" t="s">
        <v>22</v>
      </c>
      <c r="DT299" s="6" t="s">
        <v>22</v>
      </c>
      <c r="DU299" s="6" t="s">
        <v>22</v>
      </c>
      <c r="DV299" s="6" t="s">
        <v>22</v>
      </c>
      <c r="DW299" s="6" t="s">
        <v>22</v>
      </c>
      <c r="DX299" s="6" t="s">
        <v>22</v>
      </c>
      <c r="DY299" s="6" t="s">
        <v>22</v>
      </c>
      <c r="DZ299" s="6" t="s">
        <v>22</v>
      </c>
      <c r="EA299" s="6" t="s">
        <v>22</v>
      </c>
      <c r="EB299" s="6" t="s">
        <v>22</v>
      </c>
      <c r="EC299" s="6" t="s">
        <v>22</v>
      </c>
      <c r="ED299" s="6" t="s">
        <v>22</v>
      </c>
      <c r="EE299" s="6" t="s">
        <v>22</v>
      </c>
      <c r="EF299" s="6" t="s">
        <v>22</v>
      </c>
      <c r="EG299" s="6" t="s">
        <v>22</v>
      </c>
      <c r="EH299" s="6" t="s">
        <v>22</v>
      </c>
      <c r="EI299" s="6" t="s">
        <v>22</v>
      </c>
      <c r="EJ299" s="6" t="s">
        <v>22</v>
      </c>
      <c r="EK299" s="6" t="s">
        <v>22</v>
      </c>
      <c r="EL299" s="6" t="s">
        <v>22</v>
      </c>
      <c r="EM299" s="6" t="s">
        <v>22</v>
      </c>
      <c r="EN299" s="6" t="s">
        <v>22</v>
      </c>
      <c r="EO299" s="6" t="s">
        <v>22</v>
      </c>
      <c r="EP299" s="6" t="s">
        <v>22</v>
      </c>
      <c r="EQ299" s="6" t="s">
        <v>22</v>
      </c>
      <c r="ER299" s="6" t="s">
        <v>22</v>
      </c>
      <c r="ES299" s="6" t="s">
        <v>22</v>
      </c>
      <c r="ET299" s="6" t="s">
        <v>22</v>
      </c>
      <c r="EU299" s="6" t="s">
        <v>22</v>
      </c>
      <c r="EV299" s="6" t="s">
        <v>22</v>
      </c>
      <c r="EW299" s="6" t="s">
        <v>22</v>
      </c>
      <c r="EX299" s="6" t="s">
        <v>22</v>
      </c>
      <c r="EY299" s="6" t="s">
        <v>22</v>
      </c>
      <c r="EZ299" s="6" t="s">
        <v>22</v>
      </c>
      <c r="FA299" s="6" t="s">
        <v>22</v>
      </c>
      <c r="FB299" s="6" t="s">
        <v>22</v>
      </c>
      <c r="FC299" s="6" t="s">
        <v>22</v>
      </c>
      <c r="FD299" s="6" t="s">
        <v>22</v>
      </c>
      <c r="FE299" s="6" t="s">
        <v>22</v>
      </c>
      <c r="FF299" s="6" t="s">
        <v>22</v>
      </c>
      <c r="FG299" s="6" t="s">
        <v>22</v>
      </c>
      <c r="FH299" s="6" t="s">
        <v>22</v>
      </c>
      <c r="FI299" s="6" t="s">
        <v>22</v>
      </c>
      <c r="FJ299" s="6" t="s">
        <v>22</v>
      </c>
      <c r="FK299" s="6" t="s">
        <v>22</v>
      </c>
      <c r="FL299" s="6" t="s">
        <v>22</v>
      </c>
      <c r="FM299" s="6" t="s">
        <v>22</v>
      </c>
      <c r="FN299" s="6" t="s">
        <v>22</v>
      </c>
      <c r="FO299" s="6" t="s">
        <v>22</v>
      </c>
      <c r="FP299" s="6" t="s">
        <v>22</v>
      </c>
      <c r="FQ299" s="6" t="s">
        <v>22</v>
      </c>
      <c r="FR299" s="6" t="s">
        <v>22</v>
      </c>
      <c r="FS299" s="6" t="s">
        <v>22</v>
      </c>
      <c r="FT299" s="6" t="s">
        <v>22</v>
      </c>
      <c r="FU299" s="6" t="s">
        <v>22</v>
      </c>
      <c r="FV299" s="6" t="s">
        <v>22</v>
      </c>
      <c r="FW299" s="6" t="s">
        <v>22</v>
      </c>
      <c r="FX299" s="6" t="s">
        <v>22</v>
      </c>
      <c r="FY299" s="6" t="s">
        <v>22</v>
      </c>
      <c r="FZ299" s="6" t="s">
        <v>22</v>
      </c>
      <c r="GA299" s="6" t="s">
        <v>22</v>
      </c>
      <c r="GB299" s="6" t="s">
        <v>22</v>
      </c>
      <c r="GC299" s="6" t="s">
        <v>22</v>
      </c>
      <c r="GD299" s="6" t="s">
        <v>22</v>
      </c>
      <c r="GE299" s="6" t="s">
        <v>22</v>
      </c>
      <c r="GF299" s="6" t="s">
        <v>22</v>
      </c>
      <c r="GG299" s="6" t="s">
        <v>22</v>
      </c>
      <c r="GH299" s="6" t="s">
        <v>22</v>
      </c>
      <c r="GI299" s="6" t="s">
        <v>22</v>
      </c>
      <c r="GJ299" s="6" t="s">
        <v>22</v>
      </c>
      <c r="GK299" s="6" t="s">
        <v>22</v>
      </c>
      <c r="GL299" s="6" t="s">
        <v>22</v>
      </c>
      <c r="GM299" s="6" t="s">
        <v>22</v>
      </c>
      <c r="GN299" s="6" t="s">
        <v>22</v>
      </c>
      <c r="GO299" s="6" t="s">
        <v>22</v>
      </c>
      <c r="GP299" s="6" t="s">
        <v>22</v>
      </c>
      <c r="GQ299" s="6" t="s">
        <v>22</v>
      </c>
      <c r="GR299" s="6" t="s">
        <v>22</v>
      </c>
      <c r="GS299" s="6" t="s">
        <v>22</v>
      </c>
      <c r="GT299" s="6" t="s">
        <v>22</v>
      </c>
      <c r="GU299" s="6" t="s">
        <v>22</v>
      </c>
      <c r="GV299" s="6" t="s">
        <v>22</v>
      </c>
      <c r="GW299" s="6" t="s">
        <v>22</v>
      </c>
      <c r="GX299" s="103" t="s">
        <v>22</v>
      </c>
    </row>
    <row r="300" spans="1:206">
      <c r="A300" s="102" t="s">
        <v>207</v>
      </c>
      <c r="B300" s="6">
        <v>299</v>
      </c>
      <c r="C300" s="6" t="s">
        <v>1936</v>
      </c>
      <c r="D300" s="6" t="s">
        <v>1937</v>
      </c>
      <c r="E300" s="100">
        <v>45118</v>
      </c>
      <c r="F300" s="6" t="s">
        <v>3895</v>
      </c>
      <c r="G300" s="6">
        <v>0</v>
      </c>
      <c r="H300" s="6">
        <v>26</v>
      </c>
      <c r="I300" s="6">
        <v>1</v>
      </c>
      <c r="J300" s="6" t="s">
        <v>264</v>
      </c>
      <c r="K300" s="6" t="s">
        <v>1013</v>
      </c>
      <c r="L300" s="6" t="s">
        <v>396</v>
      </c>
      <c r="M300" s="6" t="s">
        <v>1041</v>
      </c>
      <c r="N300" s="6" t="s">
        <v>22</v>
      </c>
      <c r="O300" s="7" t="s">
        <v>22</v>
      </c>
      <c r="P300" s="6" t="s">
        <v>22</v>
      </c>
      <c r="Q300" s="6">
        <v>42.710419999999999</v>
      </c>
      <c r="R300" s="6" t="s">
        <v>22</v>
      </c>
      <c r="S300" s="6" t="s">
        <v>22</v>
      </c>
      <c r="T300" s="6" t="s">
        <v>22</v>
      </c>
      <c r="U300" s="6" t="s">
        <v>22</v>
      </c>
      <c r="V300" s="6">
        <v>9.4548699999999997</v>
      </c>
      <c r="W300" s="6" t="s">
        <v>39</v>
      </c>
      <c r="X300" s="6">
        <v>3</v>
      </c>
      <c r="Y300" s="6">
        <v>2</v>
      </c>
      <c r="Z300" s="101">
        <v>0.34375</v>
      </c>
      <c r="AA300" s="101">
        <v>0.36458333333333331</v>
      </c>
      <c r="AB300" s="101">
        <v>0.47916666666666669</v>
      </c>
      <c r="AC300" s="101">
        <f>(Tableau2[[#This Row],[heure_enq]]-Tableau2[[#This Row],[h_debut]])</f>
        <v>2.0833333333333315E-2</v>
      </c>
      <c r="AD300" s="101">
        <f>Tableau2[[#This Row],[h_fin]]-Tableau2[[#This Row],[h_debut]]</f>
        <v>0.13541666666666669</v>
      </c>
      <c r="AE300" s="101">
        <v>0.35416666666666669</v>
      </c>
      <c r="AF300" s="101">
        <v>0.70833333333333337</v>
      </c>
      <c r="AG300" s="6" t="s">
        <v>22</v>
      </c>
      <c r="AH300" s="6" t="s">
        <v>287</v>
      </c>
      <c r="AI300" s="6">
        <v>0</v>
      </c>
      <c r="AJ300" s="6" t="s">
        <v>3512</v>
      </c>
      <c r="AK300" s="6">
        <v>13045</v>
      </c>
      <c r="AL300" s="6" t="s">
        <v>1935</v>
      </c>
      <c r="AM300" s="6">
        <v>1</v>
      </c>
      <c r="AN300" s="6">
        <v>0</v>
      </c>
      <c r="AO300" s="6">
        <v>0</v>
      </c>
      <c r="AP300" s="6">
        <v>0</v>
      </c>
      <c r="AQ300" s="6" t="s">
        <v>22</v>
      </c>
      <c r="AR300" s="6" t="s">
        <v>22</v>
      </c>
      <c r="AS300" s="6" t="s">
        <v>22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1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 t="s">
        <v>1033</v>
      </c>
      <c r="BK300" s="6">
        <v>0</v>
      </c>
      <c r="BL300" s="6">
        <v>0</v>
      </c>
      <c r="BM300" s="6">
        <v>0</v>
      </c>
      <c r="BN300" s="6">
        <v>0</v>
      </c>
      <c r="BO300" s="6">
        <v>0</v>
      </c>
      <c r="BP300" s="6">
        <v>1</v>
      </c>
      <c r="BQ300" s="6">
        <v>0</v>
      </c>
      <c r="BR300" s="6">
        <v>0</v>
      </c>
      <c r="BS300" s="6">
        <v>0</v>
      </c>
      <c r="BT300" s="6">
        <v>0</v>
      </c>
      <c r="BU300" s="6" t="s">
        <v>3648</v>
      </c>
      <c r="BV300" s="6">
        <v>0</v>
      </c>
      <c r="BW300" s="6" t="s">
        <v>22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1</v>
      </c>
      <c r="CJ300" s="6">
        <v>1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6" t="s">
        <v>1938</v>
      </c>
      <c r="DB300" s="6" t="s">
        <v>218</v>
      </c>
      <c r="DC300" s="6" t="s">
        <v>22</v>
      </c>
      <c r="DD300" s="6" t="s">
        <v>22</v>
      </c>
      <c r="DE300" s="6" t="s">
        <v>22</v>
      </c>
      <c r="DF300" s="6" t="s">
        <v>22</v>
      </c>
      <c r="DG300" s="6" t="s">
        <v>22</v>
      </c>
      <c r="DH300" s="6" t="s">
        <v>22</v>
      </c>
      <c r="DI300" s="6" t="s">
        <v>22</v>
      </c>
      <c r="DJ300" s="6" t="s">
        <v>22</v>
      </c>
      <c r="DK300" s="6" t="s">
        <v>22</v>
      </c>
      <c r="DL300" s="6" t="s">
        <v>22</v>
      </c>
      <c r="DM300" s="6" t="s">
        <v>22</v>
      </c>
      <c r="DN300" s="6" t="s">
        <v>22</v>
      </c>
      <c r="DO300" s="6" t="s">
        <v>22</v>
      </c>
      <c r="DP300" s="6" t="s">
        <v>22</v>
      </c>
      <c r="DQ300" s="6" t="s">
        <v>22</v>
      </c>
      <c r="DR300" s="6" t="s">
        <v>22</v>
      </c>
      <c r="DS300" s="6" t="s">
        <v>22</v>
      </c>
      <c r="DT300" s="6" t="s">
        <v>22</v>
      </c>
      <c r="DU300" s="6" t="s">
        <v>22</v>
      </c>
      <c r="DV300" s="6" t="s">
        <v>22</v>
      </c>
      <c r="DW300" s="6" t="s">
        <v>22</v>
      </c>
      <c r="DX300" s="6" t="s">
        <v>22</v>
      </c>
      <c r="DY300" s="6" t="s">
        <v>22</v>
      </c>
      <c r="DZ300" s="6" t="s">
        <v>22</v>
      </c>
      <c r="EA300" s="6" t="s">
        <v>22</v>
      </c>
      <c r="EB300" s="6" t="s">
        <v>22</v>
      </c>
      <c r="EC300" s="6" t="s">
        <v>22</v>
      </c>
      <c r="ED300" s="6" t="s">
        <v>22</v>
      </c>
      <c r="EE300" s="6" t="s">
        <v>22</v>
      </c>
      <c r="EF300" s="6" t="s">
        <v>22</v>
      </c>
      <c r="EG300" s="6" t="s">
        <v>22</v>
      </c>
      <c r="EH300" s="6" t="s">
        <v>22</v>
      </c>
      <c r="EI300" s="6" t="s">
        <v>22</v>
      </c>
      <c r="EJ300" s="6" t="s">
        <v>22</v>
      </c>
      <c r="EK300" s="6" t="s">
        <v>22</v>
      </c>
      <c r="EL300" s="6" t="s">
        <v>22</v>
      </c>
      <c r="EM300" s="6" t="s">
        <v>22</v>
      </c>
      <c r="EN300" s="6" t="s">
        <v>22</v>
      </c>
      <c r="EO300" s="6" t="s">
        <v>22</v>
      </c>
      <c r="EP300" s="6" t="s">
        <v>22</v>
      </c>
      <c r="EQ300" s="6" t="s">
        <v>22</v>
      </c>
      <c r="ER300" s="6" t="s">
        <v>22</v>
      </c>
      <c r="ES300" s="6" t="s">
        <v>22</v>
      </c>
      <c r="ET300" s="6" t="s">
        <v>22</v>
      </c>
      <c r="EU300" s="6" t="s">
        <v>22</v>
      </c>
      <c r="EV300" s="6" t="s">
        <v>22</v>
      </c>
      <c r="EW300" s="6" t="s">
        <v>22</v>
      </c>
      <c r="EX300" s="6" t="s">
        <v>22</v>
      </c>
      <c r="EY300" s="6" t="s">
        <v>22</v>
      </c>
      <c r="EZ300" s="6" t="s">
        <v>22</v>
      </c>
      <c r="FA300" s="6" t="s">
        <v>22</v>
      </c>
      <c r="FB300" s="6" t="s">
        <v>22</v>
      </c>
      <c r="FC300" s="6" t="s">
        <v>22</v>
      </c>
      <c r="FD300" s="6" t="s">
        <v>22</v>
      </c>
      <c r="FE300" s="6" t="s">
        <v>22</v>
      </c>
      <c r="FF300" s="6" t="s">
        <v>22</v>
      </c>
      <c r="FG300" s="6" t="s">
        <v>22</v>
      </c>
      <c r="FH300" s="6" t="s">
        <v>22</v>
      </c>
      <c r="FI300" s="6" t="s">
        <v>22</v>
      </c>
      <c r="FJ300" s="6" t="s">
        <v>22</v>
      </c>
      <c r="FK300" s="6" t="s">
        <v>22</v>
      </c>
      <c r="FL300" s="6" t="s">
        <v>22</v>
      </c>
      <c r="FM300" s="6" t="s">
        <v>22</v>
      </c>
      <c r="FN300" s="6" t="s">
        <v>22</v>
      </c>
      <c r="FO300" s="6" t="s">
        <v>22</v>
      </c>
      <c r="FP300" s="6" t="s">
        <v>22</v>
      </c>
      <c r="FQ300" s="6" t="s">
        <v>22</v>
      </c>
      <c r="FR300" s="6" t="s">
        <v>22</v>
      </c>
      <c r="FS300" s="6" t="s">
        <v>22</v>
      </c>
      <c r="FT300" s="6" t="s">
        <v>22</v>
      </c>
      <c r="FU300" s="6" t="s">
        <v>22</v>
      </c>
      <c r="FV300" s="6" t="s">
        <v>22</v>
      </c>
      <c r="FW300" s="6" t="s">
        <v>22</v>
      </c>
      <c r="FX300" s="6" t="s">
        <v>22</v>
      </c>
      <c r="FY300" s="6" t="s">
        <v>22</v>
      </c>
      <c r="FZ300" s="6" t="s">
        <v>22</v>
      </c>
      <c r="GA300" s="6" t="s">
        <v>22</v>
      </c>
      <c r="GB300" s="6" t="s">
        <v>22</v>
      </c>
      <c r="GC300" s="6" t="s">
        <v>22</v>
      </c>
      <c r="GD300" s="6" t="s">
        <v>22</v>
      </c>
      <c r="GE300" s="6" t="s">
        <v>22</v>
      </c>
      <c r="GF300" s="6" t="s">
        <v>22</v>
      </c>
      <c r="GG300" s="6" t="s">
        <v>22</v>
      </c>
      <c r="GH300" s="6" t="s">
        <v>22</v>
      </c>
      <c r="GI300" s="6" t="s">
        <v>22</v>
      </c>
      <c r="GJ300" s="6" t="s">
        <v>22</v>
      </c>
      <c r="GK300" s="6" t="s">
        <v>22</v>
      </c>
      <c r="GL300" s="6" t="s">
        <v>22</v>
      </c>
      <c r="GM300" s="6" t="s">
        <v>22</v>
      </c>
      <c r="GN300" s="6" t="s">
        <v>22</v>
      </c>
      <c r="GO300" s="6" t="s">
        <v>22</v>
      </c>
      <c r="GP300" s="6" t="s">
        <v>22</v>
      </c>
      <c r="GQ300" s="6" t="s">
        <v>22</v>
      </c>
      <c r="GR300" s="6" t="s">
        <v>22</v>
      </c>
      <c r="GS300" s="6" t="s">
        <v>22</v>
      </c>
      <c r="GT300" s="6" t="s">
        <v>22</v>
      </c>
      <c r="GU300" s="6" t="s">
        <v>22</v>
      </c>
      <c r="GV300" s="6" t="s">
        <v>22</v>
      </c>
      <c r="GW300" s="6" t="s">
        <v>22</v>
      </c>
      <c r="GX300" s="103" t="s">
        <v>22</v>
      </c>
    </row>
    <row r="301" spans="1:206">
      <c r="A301" s="102" t="s">
        <v>207</v>
      </c>
      <c r="B301" s="6">
        <v>300</v>
      </c>
      <c r="C301" s="6" t="s">
        <v>1867</v>
      </c>
      <c r="D301" s="6" t="s">
        <v>1868</v>
      </c>
      <c r="E301" s="100">
        <v>45119</v>
      </c>
      <c r="F301" s="6" t="s">
        <v>3895</v>
      </c>
      <c r="G301" s="6">
        <v>1</v>
      </c>
      <c r="H301" s="6">
        <v>26</v>
      </c>
      <c r="I301" s="6">
        <v>1</v>
      </c>
      <c r="J301" s="6" t="s">
        <v>264</v>
      </c>
      <c r="K301" s="6" t="s">
        <v>1013</v>
      </c>
      <c r="L301" s="6" t="s">
        <v>1250</v>
      </c>
      <c r="M301" s="6" t="s">
        <v>1041</v>
      </c>
      <c r="N301" s="6" t="s">
        <v>22</v>
      </c>
      <c r="O301" s="7" t="s">
        <v>22</v>
      </c>
      <c r="P301" s="6" t="s">
        <v>22</v>
      </c>
      <c r="Q301" s="6">
        <v>42.77402</v>
      </c>
      <c r="R301" s="6" t="s">
        <v>22</v>
      </c>
      <c r="S301" s="6" t="s">
        <v>22</v>
      </c>
      <c r="T301" s="6" t="s">
        <v>22</v>
      </c>
      <c r="U301" s="6" t="s">
        <v>22</v>
      </c>
      <c r="V301" s="6">
        <v>9.4772200000000009</v>
      </c>
      <c r="W301" s="6" t="s">
        <v>39</v>
      </c>
      <c r="X301" s="6">
        <v>3</v>
      </c>
      <c r="Y301" s="6">
        <v>1</v>
      </c>
      <c r="Z301" s="101">
        <v>0.33333333333333331</v>
      </c>
      <c r="AA301" s="101">
        <v>0.39583333333333331</v>
      </c>
      <c r="AB301" s="101">
        <v>0.45833333333333331</v>
      </c>
      <c r="AC301" s="101">
        <f>(Tableau2[[#This Row],[heure_enq]]-Tableau2[[#This Row],[h_debut]])</f>
        <v>6.25E-2</v>
      </c>
      <c r="AD301" s="101">
        <f>Tableau2[[#This Row],[h_fin]]-Tableau2[[#This Row],[h_debut]]</f>
        <v>0.125</v>
      </c>
      <c r="AE301" s="101">
        <v>0.35416666666666669</v>
      </c>
      <c r="AF301" s="101">
        <v>0.625</v>
      </c>
      <c r="AG301" s="6" t="s">
        <v>22</v>
      </c>
      <c r="AH301" s="6" t="s">
        <v>287</v>
      </c>
      <c r="AI301" s="6">
        <v>0</v>
      </c>
      <c r="AJ301" s="6" t="s">
        <v>1869</v>
      </c>
      <c r="AK301" s="6" t="s">
        <v>22</v>
      </c>
      <c r="AL301" s="6" t="s">
        <v>1761</v>
      </c>
      <c r="AM301" s="6">
        <v>1</v>
      </c>
      <c r="AN301" s="6">
        <v>0</v>
      </c>
      <c r="AO301" s="6">
        <v>0</v>
      </c>
      <c r="AP301" s="6">
        <v>0</v>
      </c>
      <c r="AQ301" s="6" t="s">
        <v>22</v>
      </c>
      <c r="AR301" s="6" t="s">
        <v>22</v>
      </c>
      <c r="AS301" s="6" t="s">
        <v>22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1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 t="s">
        <v>22</v>
      </c>
      <c r="BK301" s="6">
        <v>1</v>
      </c>
      <c r="BL301" s="6">
        <v>0</v>
      </c>
      <c r="BM301" s="6">
        <v>0</v>
      </c>
      <c r="BN301" s="6">
        <v>0</v>
      </c>
      <c r="BO301" s="6" t="s">
        <v>3614</v>
      </c>
      <c r="BP301" s="6">
        <v>1</v>
      </c>
      <c r="BQ301" s="6">
        <v>0</v>
      </c>
      <c r="BR301" s="6">
        <v>0</v>
      </c>
      <c r="BS301" s="6">
        <v>0</v>
      </c>
      <c r="BT301" s="6">
        <v>0</v>
      </c>
      <c r="BU301" s="6" t="s">
        <v>3648</v>
      </c>
      <c r="BV301" s="6">
        <v>0</v>
      </c>
      <c r="BW301" s="6" t="s">
        <v>22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1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 t="s">
        <v>22</v>
      </c>
      <c r="DB301" s="6" t="s">
        <v>218</v>
      </c>
      <c r="DC301" s="6" t="s">
        <v>22</v>
      </c>
      <c r="DD301" s="6" t="s">
        <v>22</v>
      </c>
      <c r="DE301" s="6" t="s">
        <v>22</v>
      </c>
      <c r="DF301" s="6" t="s">
        <v>22</v>
      </c>
      <c r="DG301" s="6" t="s">
        <v>22</v>
      </c>
      <c r="DH301" s="6" t="s">
        <v>22</v>
      </c>
      <c r="DI301" s="6" t="s">
        <v>22</v>
      </c>
      <c r="DJ301" s="6" t="s">
        <v>22</v>
      </c>
      <c r="DK301" s="6" t="s">
        <v>22</v>
      </c>
      <c r="DL301" s="6" t="s">
        <v>22</v>
      </c>
      <c r="DM301" s="6" t="s">
        <v>22</v>
      </c>
      <c r="DN301" s="6" t="s">
        <v>22</v>
      </c>
      <c r="DO301" s="6" t="s">
        <v>22</v>
      </c>
      <c r="DP301" s="6" t="s">
        <v>22</v>
      </c>
      <c r="DQ301" s="6" t="s">
        <v>22</v>
      </c>
      <c r="DR301" s="6" t="s">
        <v>22</v>
      </c>
      <c r="DS301" s="6" t="s">
        <v>22</v>
      </c>
      <c r="DT301" s="6" t="s">
        <v>22</v>
      </c>
      <c r="DU301" s="6" t="s">
        <v>22</v>
      </c>
      <c r="DV301" s="6" t="s">
        <v>22</v>
      </c>
      <c r="DW301" s="6" t="s">
        <v>22</v>
      </c>
      <c r="DX301" s="6" t="s">
        <v>22</v>
      </c>
      <c r="DY301" s="6" t="s">
        <v>22</v>
      </c>
      <c r="DZ301" s="6" t="s">
        <v>22</v>
      </c>
      <c r="EA301" s="6" t="s">
        <v>22</v>
      </c>
      <c r="EB301" s="6" t="s">
        <v>22</v>
      </c>
      <c r="EC301" s="6" t="s">
        <v>22</v>
      </c>
      <c r="ED301" s="6" t="s">
        <v>22</v>
      </c>
      <c r="EE301" s="6" t="s">
        <v>22</v>
      </c>
      <c r="EF301" s="6" t="s">
        <v>22</v>
      </c>
      <c r="EG301" s="6" t="s">
        <v>22</v>
      </c>
      <c r="EH301" s="6" t="s">
        <v>22</v>
      </c>
      <c r="EI301" s="6" t="s">
        <v>22</v>
      </c>
      <c r="EJ301" s="6" t="s">
        <v>22</v>
      </c>
      <c r="EK301" s="6" t="s">
        <v>22</v>
      </c>
      <c r="EL301" s="6" t="s">
        <v>22</v>
      </c>
      <c r="EM301" s="6" t="s">
        <v>22</v>
      </c>
      <c r="EN301" s="6" t="s">
        <v>22</v>
      </c>
      <c r="EO301" s="6" t="s">
        <v>22</v>
      </c>
      <c r="EP301" s="6" t="s">
        <v>22</v>
      </c>
      <c r="EQ301" s="6" t="s">
        <v>22</v>
      </c>
      <c r="ER301" s="6" t="s">
        <v>22</v>
      </c>
      <c r="ES301" s="6" t="s">
        <v>22</v>
      </c>
      <c r="ET301" s="6" t="s">
        <v>22</v>
      </c>
      <c r="EU301" s="6" t="s">
        <v>22</v>
      </c>
      <c r="EV301" s="6" t="s">
        <v>22</v>
      </c>
      <c r="EW301" s="6" t="s">
        <v>22</v>
      </c>
      <c r="EX301" s="6" t="s">
        <v>22</v>
      </c>
      <c r="EY301" s="6" t="s">
        <v>22</v>
      </c>
      <c r="EZ301" s="6" t="s">
        <v>22</v>
      </c>
      <c r="FA301" s="6" t="s">
        <v>22</v>
      </c>
      <c r="FB301" s="6" t="s">
        <v>22</v>
      </c>
      <c r="FC301" s="6" t="s">
        <v>22</v>
      </c>
      <c r="FD301" s="6" t="s">
        <v>22</v>
      </c>
      <c r="FE301" s="6" t="s">
        <v>22</v>
      </c>
      <c r="FF301" s="6" t="s">
        <v>22</v>
      </c>
      <c r="FG301" s="6" t="s">
        <v>22</v>
      </c>
      <c r="FH301" s="6" t="s">
        <v>22</v>
      </c>
      <c r="FI301" s="6" t="s">
        <v>22</v>
      </c>
      <c r="FJ301" s="6" t="s">
        <v>22</v>
      </c>
      <c r="FK301" s="6" t="s">
        <v>22</v>
      </c>
      <c r="FL301" s="6" t="s">
        <v>22</v>
      </c>
      <c r="FM301" s="6" t="s">
        <v>22</v>
      </c>
      <c r="FN301" s="6" t="s">
        <v>22</v>
      </c>
      <c r="FO301" s="6" t="s">
        <v>22</v>
      </c>
      <c r="FP301" s="6" t="s">
        <v>22</v>
      </c>
      <c r="FQ301" s="6" t="s">
        <v>22</v>
      </c>
      <c r="FR301" s="6" t="s">
        <v>22</v>
      </c>
      <c r="FS301" s="6" t="s">
        <v>22</v>
      </c>
      <c r="FT301" s="6" t="s">
        <v>22</v>
      </c>
      <c r="FU301" s="6" t="s">
        <v>22</v>
      </c>
      <c r="FV301" s="6" t="s">
        <v>22</v>
      </c>
      <c r="FW301" s="6" t="s">
        <v>22</v>
      </c>
      <c r="FX301" s="6" t="s">
        <v>22</v>
      </c>
      <c r="FY301" s="6" t="s">
        <v>22</v>
      </c>
      <c r="FZ301" s="6" t="s">
        <v>22</v>
      </c>
      <c r="GA301" s="6" t="s">
        <v>22</v>
      </c>
      <c r="GB301" s="6" t="s">
        <v>22</v>
      </c>
      <c r="GC301" s="6" t="s">
        <v>22</v>
      </c>
      <c r="GD301" s="6" t="s">
        <v>22</v>
      </c>
      <c r="GE301" s="6" t="s">
        <v>22</v>
      </c>
      <c r="GF301" s="6" t="s">
        <v>22</v>
      </c>
      <c r="GG301" s="6" t="s">
        <v>22</v>
      </c>
      <c r="GH301" s="6" t="s">
        <v>22</v>
      </c>
      <c r="GI301" s="6" t="s">
        <v>22</v>
      </c>
      <c r="GJ301" s="6" t="s">
        <v>22</v>
      </c>
      <c r="GK301" s="6" t="s">
        <v>22</v>
      </c>
      <c r="GL301" s="6" t="s">
        <v>22</v>
      </c>
      <c r="GM301" s="6" t="s">
        <v>22</v>
      </c>
      <c r="GN301" s="6" t="s">
        <v>22</v>
      </c>
      <c r="GO301" s="6" t="s">
        <v>22</v>
      </c>
      <c r="GP301" s="6" t="s">
        <v>22</v>
      </c>
      <c r="GQ301" s="6" t="s">
        <v>22</v>
      </c>
      <c r="GR301" s="6" t="s">
        <v>22</v>
      </c>
      <c r="GS301" s="6" t="s">
        <v>22</v>
      </c>
      <c r="GT301" s="6" t="s">
        <v>22</v>
      </c>
      <c r="GU301" s="6" t="s">
        <v>22</v>
      </c>
      <c r="GV301" s="6" t="s">
        <v>22</v>
      </c>
      <c r="GW301" s="6" t="s">
        <v>22</v>
      </c>
      <c r="GX301" s="103" t="s">
        <v>22</v>
      </c>
    </row>
    <row r="302" spans="1:206">
      <c r="A302" s="102" t="s">
        <v>207</v>
      </c>
      <c r="B302" s="6">
        <v>301</v>
      </c>
      <c r="C302" s="6" t="s">
        <v>1867</v>
      </c>
      <c r="D302" s="6" t="s">
        <v>1870</v>
      </c>
      <c r="E302" s="100">
        <v>45119</v>
      </c>
      <c r="F302" s="6" t="s">
        <v>3895</v>
      </c>
      <c r="G302" s="6">
        <v>1</v>
      </c>
      <c r="H302" s="6">
        <v>26</v>
      </c>
      <c r="I302" s="6">
        <v>1</v>
      </c>
      <c r="J302" s="6" t="s">
        <v>264</v>
      </c>
      <c r="K302" s="6" t="s">
        <v>1013</v>
      </c>
      <c r="L302" s="6" t="s">
        <v>1250</v>
      </c>
      <c r="M302" s="6" t="s">
        <v>1041</v>
      </c>
      <c r="N302" s="6" t="s">
        <v>22</v>
      </c>
      <c r="O302" s="7" t="s">
        <v>22</v>
      </c>
      <c r="P302" s="6" t="s">
        <v>22</v>
      </c>
      <c r="Q302" s="6">
        <v>42.773420000000002</v>
      </c>
      <c r="R302" s="6" t="s">
        <v>22</v>
      </c>
      <c r="S302" s="6" t="s">
        <v>22</v>
      </c>
      <c r="T302" s="6" t="s">
        <v>22</v>
      </c>
      <c r="U302" s="6" t="s">
        <v>22</v>
      </c>
      <c r="V302" s="6">
        <v>9.4772200000000009</v>
      </c>
      <c r="W302" s="6" t="s">
        <v>39</v>
      </c>
      <c r="X302" s="6">
        <v>4</v>
      </c>
      <c r="Y302" s="6">
        <v>1</v>
      </c>
      <c r="Z302" s="101">
        <v>0.29166666666666669</v>
      </c>
      <c r="AA302" s="101">
        <v>0.40972222222222227</v>
      </c>
      <c r="AB302" s="101">
        <v>0.5</v>
      </c>
      <c r="AC302" s="101">
        <f>(Tableau2[[#This Row],[heure_enq]]-Tableau2[[#This Row],[h_debut]])</f>
        <v>0.11805555555555558</v>
      </c>
      <c r="AD302" s="101">
        <f>Tableau2[[#This Row],[h_fin]]-Tableau2[[#This Row],[h_debut]]</f>
        <v>0.20833333333333331</v>
      </c>
      <c r="AE302" s="101">
        <v>0.35416666666666669</v>
      </c>
      <c r="AF302" s="101">
        <v>0.625</v>
      </c>
      <c r="AG302" s="6" t="s">
        <v>22</v>
      </c>
      <c r="AH302" s="6" t="s">
        <v>234</v>
      </c>
      <c r="AI302" s="6">
        <v>0</v>
      </c>
      <c r="AJ302" s="6" t="s">
        <v>2640</v>
      </c>
      <c r="AK302" s="6">
        <v>13101</v>
      </c>
      <c r="AL302" s="6" t="s">
        <v>1761</v>
      </c>
      <c r="AM302" s="6">
        <v>1</v>
      </c>
      <c r="AN302" s="6">
        <v>0</v>
      </c>
      <c r="AO302" s="6">
        <v>0</v>
      </c>
      <c r="AP302" s="6">
        <v>0</v>
      </c>
      <c r="AQ302" s="6" t="s">
        <v>22</v>
      </c>
      <c r="AR302" s="6" t="s">
        <v>22</v>
      </c>
      <c r="AS302" s="6" t="s">
        <v>22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1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 t="s">
        <v>1871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>
        <v>1</v>
      </c>
      <c r="BQ302" s="6">
        <v>0</v>
      </c>
      <c r="BR302" s="6">
        <v>0</v>
      </c>
      <c r="BS302" s="6">
        <v>0</v>
      </c>
      <c r="BT302" s="6">
        <v>0</v>
      </c>
      <c r="BU302" s="6" t="s">
        <v>3648</v>
      </c>
      <c r="BV302" s="6">
        <v>0</v>
      </c>
      <c r="BW302" s="6" t="s">
        <v>22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0</v>
      </c>
      <c r="CM302" s="6">
        <v>0</v>
      </c>
      <c r="CN302" s="6">
        <v>1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6" t="s">
        <v>1522</v>
      </c>
      <c r="DB302" s="6" t="s">
        <v>218</v>
      </c>
      <c r="DC302" s="6" t="s">
        <v>22</v>
      </c>
      <c r="DD302" s="6" t="s">
        <v>22</v>
      </c>
      <c r="DE302" s="6" t="s">
        <v>22</v>
      </c>
      <c r="DF302" s="6" t="s">
        <v>22</v>
      </c>
      <c r="DG302" s="6" t="s">
        <v>22</v>
      </c>
      <c r="DH302" s="6" t="s">
        <v>22</v>
      </c>
      <c r="DI302" s="6" t="s">
        <v>22</v>
      </c>
      <c r="DJ302" s="6" t="s">
        <v>22</v>
      </c>
      <c r="DK302" s="6" t="s">
        <v>22</v>
      </c>
      <c r="DL302" s="6" t="s">
        <v>22</v>
      </c>
      <c r="DM302" s="6" t="s">
        <v>22</v>
      </c>
      <c r="DN302" s="6" t="s">
        <v>22</v>
      </c>
      <c r="DO302" s="6" t="s">
        <v>22</v>
      </c>
      <c r="DP302" s="6" t="s">
        <v>22</v>
      </c>
      <c r="DQ302" s="6" t="s">
        <v>22</v>
      </c>
      <c r="DR302" s="6" t="s">
        <v>22</v>
      </c>
      <c r="DS302" s="6" t="s">
        <v>22</v>
      </c>
      <c r="DT302" s="6" t="s">
        <v>22</v>
      </c>
      <c r="DU302" s="6" t="s">
        <v>22</v>
      </c>
      <c r="DV302" s="6" t="s">
        <v>22</v>
      </c>
      <c r="DW302" s="6" t="s">
        <v>22</v>
      </c>
      <c r="DX302" s="6" t="s">
        <v>22</v>
      </c>
      <c r="DY302" s="6" t="s">
        <v>22</v>
      </c>
      <c r="DZ302" s="6" t="s">
        <v>22</v>
      </c>
      <c r="EA302" s="6" t="s">
        <v>22</v>
      </c>
      <c r="EB302" s="6" t="s">
        <v>22</v>
      </c>
      <c r="EC302" s="6" t="s">
        <v>22</v>
      </c>
      <c r="ED302" s="6" t="s">
        <v>22</v>
      </c>
      <c r="EE302" s="6" t="s">
        <v>22</v>
      </c>
      <c r="EF302" s="6" t="s">
        <v>22</v>
      </c>
      <c r="EG302" s="6" t="s">
        <v>22</v>
      </c>
      <c r="EH302" s="6" t="s">
        <v>22</v>
      </c>
      <c r="EI302" s="6" t="s">
        <v>22</v>
      </c>
      <c r="EJ302" s="6" t="s">
        <v>22</v>
      </c>
      <c r="EK302" s="6" t="s">
        <v>22</v>
      </c>
      <c r="EL302" s="6" t="s">
        <v>22</v>
      </c>
      <c r="EM302" s="6" t="s">
        <v>22</v>
      </c>
      <c r="EN302" s="6" t="s">
        <v>22</v>
      </c>
      <c r="EO302" s="6" t="s">
        <v>22</v>
      </c>
      <c r="EP302" s="6" t="s">
        <v>22</v>
      </c>
      <c r="EQ302" s="6" t="s">
        <v>22</v>
      </c>
      <c r="ER302" s="6" t="s">
        <v>22</v>
      </c>
      <c r="ES302" s="6" t="s">
        <v>22</v>
      </c>
      <c r="ET302" s="6" t="s">
        <v>22</v>
      </c>
      <c r="EU302" s="6" t="s">
        <v>22</v>
      </c>
      <c r="EV302" s="6" t="s">
        <v>22</v>
      </c>
      <c r="EW302" s="6" t="s">
        <v>22</v>
      </c>
      <c r="EX302" s="6" t="s">
        <v>22</v>
      </c>
      <c r="EY302" s="6" t="s">
        <v>22</v>
      </c>
      <c r="EZ302" s="6" t="s">
        <v>22</v>
      </c>
      <c r="FA302" s="6" t="s">
        <v>22</v>
      </c>
      <c r="FB302" s="6" t="s">
        <v>22</v>
      </c>
      <c r="FC302" s="6" t="s">
        <v>22</v>
      </c>
      <c r="FD302" s="6" t="s">
        <v>22</v>
      </c>
      <c r="FE302" s="6" t="s">
        <v>22</v>
      </c>
      <c r="FF302" s="6" t="s">
        <v>22</v>
      </c>
      <c r="FG302" s="6" t="s">
        <v>22</v>
      </c>
      <c r="FH302" s="6" t="s">
        <v>22</v>
      </c>
      <c r="FI302" s="6" t="s">
        <v>22</v>
      </c>
      <c r="FJ302" s="6" t="s">
        <v>22</v>
      </c>
      <c r="FK302" s="6" t="s">
        <v>22</v>
      </c>
      <c r="FL302" s="6" t="s">
        <v>22</v>
      </c>
      <c r="FM302" s="6" t="s">
        <v>22</v>
      </c>
      <c r="FN302" s="6" t="s">
        <v>22</v>
      </c>
      <c r="FO302" s="6" t="s">
        <v>22</v>
      </c>
      <c r="FP302" s="6" t="s">
        <v>22</v>
      </c>
      <c r="FQ302" s="6" t="s">
        <v>22</v>
      </c>
      <c r="FR302" s="6" t="s">
        <v>22</v>
      </c>
      <c r="FS302" s="6" t="s">
        <v>22</v>
      </c>
      <c r="FT302" s="6" t="s">
        <v>22</v>
      </c>
      <c r="FU302" s="6" t="s">
        <v>22</v>
      </c>
      <c r="FV302" s="6" t="s">
        <v>22</v>
      </c>
      <c r="FW302" s="6" t="s">
        <v>22</v>
      </c>
      <c r="FX302" s="6" t="s">
        <v>22</v>
      </c>
      <c r="FY302" s="6" t="s">
        <v>22</v>
      </c>
      <c r="FZ302" s="6" t="s">
        <v>22</v>
      </c>
      <c r="GA302" s="6" t="s">
        <v>22</v>
      </c>
      <c r="GB302" s="6" t="s">
        <v>22</v>
      </c>
      <c r="GC302" s="6" t="s">
        <v>22</v>
      </c>
      <c r="GD302" s="6" t="s">
        <v>22</v>
      </c>
      <c r="GE302" s="6" t="s">
        <v>22</v>
      </c>
      <c r="GF302" s="6" t="s">
        <v>22</v>
      </c>
      <c r="GG302" s="6" t="s">
        <v>22</v>
      </c>
      <c r="GH302" s="6" t="s">
        <v>22</v>
      </c>
      <c r="GI302" s="6" t="s">
        <v>22</v>
      </c>
      <c r="GJ302" s="6" t="s">
        <v>22</v>
      </c>
      <c r="GK302" s="6" t="s">
        <v>22</v>
      </c>
      <c r="GL302" s="6" t="s">
        <v>22</v>
      </c>
      <c r="GM302" s="6" t="s">
        <v>22</v>
      </c>
      <c r="GN302" s="6" t="s">
        <v>22</v>
      </c>
      <c r="GO302" s="6" t="s">
        <v>22</v>
      </c>
      <c r="GP302" s="6" t="s">
        <v>22</v>
      </c>
      <c r="GQ302" s="6" t="s">
        <v>22</v>
      </c>
      <c r="GR302" s="6" t="s">
        <v>22</v>
      </c>
      <c r="GS302" s="6" t="s">
        <v>22</v>
      </c>
      <c r="GT302" s="6" t="s">
        <v>22</v>
      </c>
      <c r="GU302" s="6" t="s">
        <v>22</v>
      </c>
      <c r="GV302" s="6" t="s">
        <v>22</v>
      </c>
      <c r="GW302" s="6" t="s">
        <v>22</v>
      </c>
      <c r="GX302" s="103" t="s">
        <v>22</v>
      </c>
    </row>
    <row r="303" spans="1:206">
      <c r="A303" s="102" t="s">
        <v>207</v>
      </c>
      <c r="B303" s="6">
        <v>302</v>
      </c>
      <c r="C303" s="6" t="s">
        <v>1516</v>
      </c>
      <c r="D303" s="6" t="s">
        <v>1745</v>
      </c>
      <c r="E303" s="100">
        <v>45120</v>
      </c>
      <c r="F303" s="6" t="s">
        <v>3895</v>
      </c>
      <c r="G303" s="6">
        <v>2</v>
      </c>
      <c r="H303" s="6">
        <v>27</v>
      </c>
      <c r="I303" s="6">
        <v>1</v>
      </c>
      <c r="J303" s="6" t="s">
        <v>1013</v>
      </c>
      <c r="K303" s="6" t="s">
        <v>1013</v>
      </c>
      <c r="L303" s="6" t="s">
        <v>1250</v>
      </c>
      <c r="M303" s="6" t="s">
        <v>1041</v>
      </c>
      <c r="N303" s="6" t="s">
        <v>22</v>
      </c>
      <c r="O303" s="7" t="s">
        <v>22</v>
      </c>
      <c r="P303" s="6" t="s">
        <v>22</v>
      </c>
      <c r="Q303" s="6">
        <v>42.793280000000003</v>
      </c>
      <c r="R303" s="6" t="s">
        <v>22</v>
      </c>
      <c r="S303" s="6" t="s">
        <v>22</v>
      </c>
      <c r="T303" s="6" t="s">
        <v>22</v>
      </c>
      <c r="U303" s="6" t="s">
        <v>22</v>
      </c>
      <c r="V303" s="6">
        <v>9.4890600000000003</v>
      </c>
      <c r="W303" s="6" t="s">
        <v>40</v>
      </c>
      <c r="X303" s="6">
        <v>10</v>
      </c>
      <c r="Y303" s="6">
        <v>1</v>
      </c>
      <c r="Z303" s="101">
        <v>0.27083333333333331</v>
      </c>
      <c r="AA303" s="101">
        <v>0.41666666666666669</v>
      </c>
      <c r="AB303" s="101">
        <v>0.375</v>
      </c>
      <c r="AC303" s="101">
        <f>(Tableau2[[#This Row],[heure_enq]]-Tableau2[[#This Row],[h_debut]])</f>
        <v>0.14583333333333337</v>
      </c>
      <c r="AD303" s="101">
        <f>Tableau2[[#This Row],[h_fin]]-Tableau2[[#This Row],[h_debut]]</f>
        <v>0.10416666666666669</v>
      </c>
      <c r="AE303" s="101">
        <v>0.375</v>
      </c>
      <c r="AF303" s="101">
        <v>0.72916666666666663</v>
      </c>
      <c r="AG303" s="6" t="s">
        <v>22</v>
      </c>
      <c r="AH303" s="6" t="s">
        <v>234</v>
      </c>
      <c r="AI303" s="6">
        <v>0</v>
      </c>
      <c r="AJ303" s="6" t="s">
        <v>1737</v>
      </c>
      <c r="AK303" s="6" t="s">
        <v>700</v>
      </c>
      <c r="AL303" s="6" t="s">
        <v>1669</v>
      </c>
      <c r="AM303" s="6">
        <v>0</v>
      </c>
      <c r="AN303" s="6">
        <v>1</v>
      </c>
      <c r="AO303" s="6">
        <v>0</v>
      </c>
      <c r="AP303" s="6">
        <v>0</v>
      </c>
      <c r="AQ303" s="6" t="s">
        <v>22</v>
      </c>
      <c r="AR303" s="6" t="s">
        <v>22</v>
      </c>
      <c r="AS303" s="6" t="s">
        <v>22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1</v>
      </c>
      <c r="AZ303" s="6">
        <v>1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 t="s">
        <v>1746</v>
      </c>
      <c r="BK303" s="6">
        <v>0</v>
      </c>
      <c r="BL303" s="6">
        <v>0</v>
      </c>
      <c r="BM303" s="6">
        <v>0</v>
      </c>
      <c r="BN303" s="6">
        <v>0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 t="s">
        <v>22</v>
      </c>
      <c r="BX303" s="6">
        <v>0</v>
      </c>
      <c r="BY303" s="6">
        <v>1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>
        <v>0</v>
      </c>
      <c r="CO303" s="6">
        <v>0</v>
      </c>
      <c r="CP303" s="6">
        <v>0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0</v>
      </c>
      <c r="CY303" s="6">
        <v>0</v>
      </c>
      <c r="CZ303" s="6">
        <v>0</v>
      </c>
      <c r="DA303" s="6" t="s">
        <v>1746</v>
      </c>
      <c r="DB303" s="6" t="s">
        <v>218</v>
      </c>
      <c r="DC303" s="6" t="s">
        <v>22</v>
      </c>
      <c r="DD303" s="6" t="s">
        <v>22</v>
      </c>
      <c r="DE303" s="6" t="s">
        <v>22</v>
      </c>
      <c r="DF303" s="6" t="s">
        <v>22</v>
      </c>
      <c r="DG303" s="6" t="s">
        <v>22</v>
      </c>
      <c r="DH303" s="6" t="s">
        <v>22</v>
      </c>
      <c r="DI303" s="6" t="s">
        <v>22</v>
      </c>
      <c r="DJ303" s="6" t="s">
        <v>22</v>
      </c>
      <c r="DK303" s="6" t="s">
        <v>22</v>
      </c>
      <c r="DL303" s="6" t="s">
        <v>22</v>
      </c>
      <c r="DM303" s="6" t="s">
        <v>22</v>
      </c>
      <c r="DN303" s="6" t="s">
        <v>22</v>
      </c>
      <c r="DO303" s="6" t="s">
        <v>22</v>
      </c>
      <c r="DP303" s="6" t="s">
        <v>22</v>
      </c>
      <c r="DQ303" s="6" t="s">
        <v>22</v>
      </c>
      <c r="DR303" s="6" t="s">
        <v>22</v>
      </c>
      <c r="DS303" s="6" t="s">
        <v>22</v>
      </c>
      <c r="DT303" s="6" t="s">
        <v>22</v>
      </c>
      <c r="DU303" s="6" t="s">
        <v>22</v>
      </c>
      <c r="DV303" s="6" t="s">
        <v>22</v>
      </c>
      <c r="DW303" s="6" t="s">
        <v>22</v>
      </c>
      <c r="DX303" s="6" t="s">
        <v>22</v>
      </c>
      <c r="DY303" s="6" t="s">
        <v>22</v>
      </c>
      <c r="DZ303" s="6" t="s">
        <v>22</v>
      </c>
      <c r="EA303" s="6" t="s">
        <v>22</v>
      </c>
      <c r="EB303" s="6" t="s">
        <v>22</v>
      </c>
      <c r="EC303" s="6" t="s">
        <v>22</v>
      </c>
      <c r="ED303" s="6" t="s">
        <v>22</v>
      </c>
      <c r="EE303" s="6" t="s">
        <v>22</v>
      </c>
      <c r="EF303" s="6" t="s">
        <v>22</v>
      </c>
      <c r="EG303" s="6" t="s">
        <v>22</v>
      </c>
      <c r="EH303" s="6" t="s">
        <v>22</v>
      </c>
      <c r="EI303" s="6" t="s">
        <v>22</v>
      </c>
      <c r="EJ303" s="6" t="s">
        <v>22</v>
      </c>
      <c r="EK303" s="6" t="s">
        <v>22</v>
      </c>
      <c r="EL303" s="6" t="s">
        <v>22</v>
      </c>
      <c r="EM303" s="6" t="s">
        <v>22</v>
      </c>
      <c r="EN303" s="6" t="s">
        <v>22</v>
      </c>
      <c r="EO303" s="6" t="s">
        <v>22</v>
      </c>
      <c r="EP303" s="6" t="s">
        <v>22</v>
      </c>
      <c r="EQ303" s="6" t="s">
        <v>22</v>
      </c>
      <c r="ER303" s="6" t="s">
        <v>22</v>
      </c>
      <c r="ES303" s="6" t="s">
        <v>22</v>
      </c>
      <c r="ET303" s="6" t="s">
        <v>22</v>
      </c>
      <c r="EU303" s="6" t="s">
        <v>22</v>
      </c>
      <c r="EV303" s="6" t="s">
        <v>22</v>
      </c>
      <c r="EW303" s="6" t="s">
        <v>22</v>
      </c>
      <c r="EX303" s="6" t="s">
        <v>22</v>
      </c>
      <c r="EY303" s="6" t="s">
        <v>22</v>
      </c>
      <c r="EZ303" s="6" t="s">
        <v>22</v>
      </c>
      <c r="FA303" s="6" t="s">
        <v>22</v>
      </c>
      <c r="FB303" s="6" t="s">
        <v>22</v>
      </c>
      <c r="FC303" s="6" t="s">
        <v>22</v>
      </c>
      <c r="FD303" s="6" t="s">
        <v>22</v>
      </c>
      <c r="FE303" s="6" t="s">
        <v>22</v>
      </c>
      <c r="FF303" s="6" t="s">
        <v>22</v>
      </c>
      <c r="FG303" s="6" t="s">
        <v>22</v>
      </c>
      <c r="FH303" s="6" t="s">
        <v>22</v>
      </c>
      <c r="FI303" s="6" t="s">
        <v>22</v>
      </c>
      <c r="FJ303" s="6" t="s">
        <v>22</v>
      </c>
      <c r="FK303" s="6" t="s">
        <v>22</v>
      </c>
      <c r="FL303" s="6" t="s">
        <v>22</v>
      </c>
      <c r="FM303" s="6" t="s">
        <v>22</v>
      </c>
      <c r="FN303" s="6" t="s">
        <v>22</v>
      </c>
      <c r="FO303" s="6" t="s">
        <v>22</v>
      </c>
      <c r="FP303" s="6" t="s">
        <v>22</v>
      </c>
      <c r="FQ303" s="6" t="s">
        <v>22</v>
      </c>
      <c r="FR303" s="6" t="s">
        <v>22</v>
      </c>
      <c r="FS303" s="6" t="s">
        <v>22</v>
      </c>
      <c r="FT303" s="6" t="s">
        <v>22</v>
      </c>
      <c r="FU303" s="6" t="s">
        <v>22</v>
      </c>
      <c r="FV303" s="6" t="s">
        <v>22</v>
      </c>
      <c r="FW303" s="6" t="s">
        <v>22</v>
      </c>
      <c r="FX303" s="6" t="s">
        <v>22</v>
      </c>
      <c r="FY303" s="6" t="s">
        <v>22</v>
      </c>
      <c r="FZ303" s="6" t="s">
        <v>22</v>
      </c>
      <c r="GA303" s="6" t="s">
        <v>22</v>
      </c>
      <c r="GB303" s="6" t="s">
        <v>22</v>
      </c>
      <c r="GC303" s="6" t="s">
        <v>22</v>
      </c>
      <c r="GD303" s="6" t="s">
        <v>22</v>
      </c>
      <c r="GE303" s="6" t="s">
        <v>22</v>
      </c>
      <c r="GF303" s="6" t="s">
        <v>22</v>
      </c>
      <c r="GG303" s="6" t="s">
        <v>22</v>
      </c>
      <c r="GH303" s="6" t="s">
        <v>22</v>
      </c>
      <c r="GI303" s="6" t="s">
        <v>22</v>
      </c>
      <c r="GJ303" s="6" t="s">
        <v>22</v>
      </c>
      <c r="GK303" s="6" t="s">
        <v>22</v>
      </c>
      <c r="GL303" s="6" t="s">
        <v>22</v>
      </c>
      <c r="GM303" s="6" t="s">
        <v>22</v>
      </c>
      <c r="GN303" s="6" t="s">
        <v>22</v>
      </c>
      <c r="GO303" s="6" t="s">
        <v>22</v>
      </c>
      <c r="GP303" s="6" t="s">
        <v>22</v>
      </c>
      <c r="GQ303" s="6" t="s">
        <v>22</v>
      </c>
      <c r="GR303" s="6" t="s">
        <v>22</v>
      </c>
      <c r="GS303" s="6" t="s">
        <v>22</v>
      </c>
      <c r="GT303" s="6" t="s">
        <v>22</v>
      </c>
      <c r="GU303" s="6" t="s">
        <v>22</v>
      </c>
      <c r="GV303" s="6" t="s">
        <v>22</v>
      </c>
      <c r="GW303" s="6" t="s">
        <v>22</v>
      </c>
      <c r="GX303" s="103" t="s">
        <v>22</v>
      </c>
    </row>
    <row r="304" spans="1:206">
      <c r="A304" s="102" t="s">
        <v>207</v>
      </c>
      <c r="B304" s="6">
        <v>303</v>
      </c>
      <c r="C304" s="6" t="s">
        <v>1516</v>
      </c>
      <c r="D304" s="6" t="s">
        <v>1872</v>
      </c>
      <c r="E304" s="100">
        <v>45120</v>
      </c>
      <c r="F304" s="6" t="s">
        <v>3895</v>
      </c>
      <c r="G304" s="6">
        <v>1</v>
      </c>
      <c r="H304" s="6">
        <v>27</v>
      </c>
      <c r="I304" s="6">
        <v>2</v>
      </c>
      <c r="J304" s="6" t="s">
        <v>1013</v>
      </c>
      <c r="K304" s="6" t="s">
        <v>1013</v>
      </c>
      <c r="L304" s="6" t="s">
        <v>1250</v>
      </c>
      <c r="M304" s="6" t="s">
        <v>1041</v>
      </c>
      <c r="N304" s="6" t="s">
        <v>22</v>
      </c>
      <c r="O304" s="7" t="s">
        <v>22</v>
      </c>
      <c r="P304" s="6" t="s">
        <v>22</v>
      </c>
      <c r="Q304" s="6">
        <v>42.958509999999997</v>
      </c>
      <c r="R304" s="6" t="s">
        <v>22</v>
      </c>
      <c r="S304" s="6" t="s">
        <v>22</v>
      </c>
      <c r="T304" s="6" t="s">
        <v>22</v>
      </c>
      <c r="U304" s="6" t="s">
        <v>22</v>
      </c>
      <c r="V304" s="6">
        <v>9.4556900000000006</v>
      </c>
      <c r="W304" s="6" t="s">
        <v>41</v>
      </c>
      <c r="X304" s="6">
        <v>15</v>
      </c>
      <c r="Y304" s="6">
        <v>1</v>
      </c>
      <c r="Z304" s="101">
        <v>0.25</v>
      </c>
      <c r="AA304" s="101">
        <v>0.51388888888888895</v>
      </c>
      <c r="AB304" s="101">
        <v>0.41666666666666669</v>
      </c>
      <c r="AC304" s="101">
        <f>(Tableau2[[#This Row],[heure_enq]]-Tableau2[[#This Row],[h_debut]])</f>
        <v>0.26388888888888895</v>
      </c>
      <c r="AD304" s="101">
        <f>Tableau2[[#This Row],[h_fin]]-Tableau2[[#This Row],[h_debut]]</f>
        <v>0.16666666666666669</v>
      </c>
      <c r="AE304" s="101">
        <v>0.375</v>
      </c>
      <c r="AF304" s="101">
        <v>0.72916666666666663</v>
      </c>
      <c r="AG304" s="6" t="s">
        <v>22</v>
      </c>
      <c r="AH304" s="6" t="s">
        <v>242</v>
      </c>
      <c r="AI304" s="6">
        <v>1</v>
      </c>
      <c r="AJ304" s="6" t="s">
        <v>3511</v>
      </c>
      <c r="AK304" s="6">
        <v>6088</v>
      </c>
      <c r="AL304" s="6" t="s">
        <v>1761</v>
      </c>
      <c r="AM304" s="6">
        <v>0</v>
      </c>
      <c r="AN304" s="6">
        <v>0</v>
      </c>
      <c r="AO304" s="6">
        <v>1</v>
      </c>
      <c r="AP304" s="6">
        <v>0</v>
      </c>
      <c r="AQ304" s="6" t="s">
        <v>22</v>
      </c>
      <c r="AR304" s="6" t="s">
        <v>22</v>
      </c>
      <c r="AS304" s="6" t="s">
        <v>22</v>
      </c>
      <c r="AT304" s="6">
        <v>0</v>
      </c>
      <c r="AU304" s="6">
        <v>0</v>
      </c>
      <c r="AV304" s="6">
        <v>0</v>
      </c>
      <c r="AW304" s="6">
        <v>1</v>
      </c>
      <c r="AX304" s="6">
        <v>1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 t="s">
        <v>1873</v>
      </c>
      <c r="BK304" s="6">
        <v>0</v>
      </c>
      <c r="BL304" s="6">
        <v>1</v>
      </c>
      <c r="BM304" s="6">
        <v>0</v>
      </c>
      <c r="BN304" s="6">
        <v>0</v>
      </c>
      <c r="BO304" s="6" t="s">
        <v>3613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 t="s">
        <v>22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 s="6">
        <v>1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 t="s">
        <v>22</v>
      </c>
      <c r="DB304" s="6" t="s">
        <v>218</v>
      </c>
      <c r="DC304" s="6" t="s">
        <v>22</v>
      </c>
      <c r="DD304" s="6" t="s">
        <v>22</v>
      </c>
      <c r="DE304" s="6" t="s">
        <v>22</v>
      </c>
      <c r="DF304" s="6" t="s">
        <v>22</v>
      </c>
      <c r="DG304" s="6" t="s">
        <v>22</v>
      </c>
      <c r="DH304" s="6" t="s">
        <v>22</v>
      </c>
      <c r="DI304" s="6" t="s">
        <v>22</v>
      </c>
      <c r="DJ304" s="6" t="s">
        <v>22</v>
      </c>
      <c r="DK304" s="6" t="s">
        <v>22</v>
      </c>
      <c r="DL304" s="6" t="s">
        <v>22</v>
      </c>
      <c r="DM304" s="6" t="s">
        <v>22</v>
      </c>
      <c r="DN304" s="6" t="s">
        <v>22</v>
      </c>
      <c r="DO304" s="6" t="s">
        <v>22</v>
      </c>
      <c r="DP304" s="6" t="s">
        <v>22</v>
      </c>
      <c r="DQ304" s="6" t="s">
        <v>22</v>
      </c>
      <c r="DR304" s="6" t="s">
        <v>22</v>
      </c>
      <c r="DS304" s="6" t="s">
        <v>22</v>
      </c>
      <c r="DT304" s="6" t="s">
        <v>22</v>
      </c>
      <c r="DU304" s="6" t="s">
        <v>22</v>
      </c>
      <c r="DV304" s="6" t="s">
        <v>22</v>
      </c>
      <c r="DW304" s="6" t="s">
        <v>22</v>
      </c>
      <c r="DX304" s="6" t="s">
        <v>22</v>
      </c>
      <c r="DY304" s="6" t="s">
        <v>22</v>
      </c>
      <c r="DZ304" s="6" t="s">
        <v>22</v>
      </c>
      <c r="EA304" s="6" t="s">
        <v>22</v>
      </c>
      <c r="EB304" s="6" t="s">
        <v>22</v>
      </c>
      <c r="EC304" s="6" t="s">
        <v>22</v>
      </c>
      <c r="ED304" s="6" t="s">
        <v>22</v>
      </c>
      <c r="EE304" s="6" t="s">
        <v>22</v>
      </c>
      <c r="EF304" s="6" t="s">
        <v>22</v>
      </c>
      <c r="EG304" s="6" t="s">
        <v>22</v>
      </c>
      <c r="EH304" s="6" t="s">
        <v>22</v>
      </c>
      <c r="EI304" s="6" t="s">
        <v>22</v>
      </c>
      <c r="EJ304" s="6" t="s">
        <v>22</v>
      </c>
      <c r="EK304" s="6" t="s">
        <v>22</v>
      </c>
      <c r="EL304" s="6" t="s">
        <v>22</v>
      </c>
      <c r="EM304" s="6" t="s">
        <v>22</v>
      </c>
      <c r="EN304" s="6" t="s">
        <v>22</v>
      </c>
      <c r="EO304" s="6" t="s">
        <v>22</v>
      </c>
      <c r="EP304" s="6" t="s">
        <v>22</v>
      </c>
      <c r="EQ304" s="6" t="s">
        <v>22</v>
      </c>
      <c r="ER304" s="6" t="s">
        <v>22</v>
      </c>
      <c r="ES304" s="6" t="s">
        <v>22</v>
      </c>
      <c r="ET304" s="6" t="s">
        <v>22</v>
      </c>
      <c r="EU304" s="6" t="s">
        <v>22</v>
      </c>
      <c r="EV304" s="6" t="s">
        <v>22</v>
      </c>
      <c r="EW304" s="6" t="s">
        <v>22</v>
      </c>
      <c r="EX304" s="6" t="s">
        <v>22</v>
      </c>
      <c r="EY304" s="6" t="s">
        <v>22</v>
      </c>
      <c r="EZ304" s="6" t="s">
        <v>22</v>
      </c>
      <c r="FA304" s="6" t="s">
        <v>22</v>
      </c>
      <c r="FB304" s="6" t="s">
        <v>22</v>
      </c>
      <c r="FC304" s="6" t="s">
        <v>22</v>
      </c>
      <c r="FD304" s="6" t="s">
        <v>22</v>
      </c>
      <c r="FE304" s="6" t="s">
        <v>22</v>
      </c>
      <c r="FF304" s="6" t="s">
        <v>22</v>
      </c>
      <c r="FG304" s="6" t="s">
        <v>22</v>
      </c>
      <c r="FH304" s="6" t="s">
        <v>22</v>
      </c>
      <c r="FI304" s="6" t="s">
        <v>22</v>
      </c>
      <c r="FJ304" s="6" t="s">
        <v>22</v>
      </c>
      <c r="FK304" s="6" t="s">
        <v>22</v>
      </c>
      <c r="FL304" s="6" t="s">
        <v>22</v>
      </c>
      <c r="FM304" s="6" t="s">
        <v>22</v>
      </c>
      <c r="FN304" s="6" t="s">
        <v>22</v>
      </c>
      <c r="FO304" s="6" t="s">
        <v>22</v>
      </c>
      <c r="FP304" s="6" t="s">
        <v>22</v>
      </c>
      <c r="FQ304" s="6" t="s">
        <v>22</v>
      </c>
      <c r="FR304" s="6" t="s">
        <v>22</v>
      </c>
      <c r="FS304" s="6" t="s">
        <v>22</v>
      </c>
      <c r="FT304" s="6" t="s">
        <v>22</v>
      </c>
      <c r="FU304" s="6" t="s">
        <v>22</v>
      </c>
      <c r="FV304" s="6" t="s">
        <v>22</v>
      </c>
      <c r="FW304" s="6" t="s">
        <v>22</v>
      </c>
      <c r="FX304" s="6" t="s">
        <v>22</v>
      </c>
      <c r="FY304" s="6" t="s">
        <v>22</v>
      </c>
      <c r="FZ304" s="6" t="s">
        <v>22</v>
      </c>
      <c r="GA304" s="6" t="s">
        <v>22</v>
      </c>
      <c r="GB304" s="6" t="s">
        <v>22</v>
      </c>
      <c r="GC304" s="6" t="s">
        <v>22</v>
      </c>
      <c r="GD304" s="6" t="s">
        <v>22</v>
      </c>
      <c r="GE304" s="6" t="s">
        <v>22</v>
      </c>
      <c r="GF304" s="6" t="s">
        <v>22</v>
      </c>
      <c r="GG304" s="6" t="s">
        <v>22</v>
      </c>
      <c r="GH304" s="6" t="s">
        <v>22</v>
      </c>
      <c r="GI304" s="6" t="s">
        <v>22</v>
      </c>
      <c r="GJ304" s="6" t="s">
        <v>22</v>
      </c>
      <c r="GK304" s="6" t="s">
        <v>22</v>
      </c>
      <c r="GL304" s="6" t="s">
        <v>22</v>
      </c>
      <c r="GM304" s="6" t="s">
        <v>22</v>
      </c>
      <c r="GN304" s="6" t="s">
        <v>22</v>
      </c>
      <c r="GO304" s="6" t="s">
        <v>22</v>
      </c>
      <c r="GP304" s="6" t="s">
        <v>22</v>
      </c>
      <c r="GQ304" s="6" t="s">
        <v>22</v>
      </c>
      <c r="GR304" s="6" t="s">
        <v>22</v>
      </c>
      <c r="GS304" s="6" t="s">
        <v>22</v>
      </c>
      <c r="GT304" s="6" t="s">
        <v>22</v>
      </c>
      <c r="GU304" s="6" t="s">
        <v>22</v>
      </c>
      <c r="GV304" s="6" t="s">
        <v>22</v>
      </c>
      <c r="GW304" s="6" t="s">
        <v>22</v>
      </c>
      <c r="GX304" s="103" t="s">
        <v>22</v>
      </c>
    </row>
    <row r="305" spans="1:206">
      <c r="A305" s="102" t="s">
        <v>207</v>
      </c>
      <c r="B305" s="6">
        <v>304</v>
      </c>
      <c r="C305" s="6" t="s">
        <v>1516</v>
      </c>
      <c r="D305" s="6" t="s">
        <v>1874</v>
      </c>
      <c r="E305" s="100">
        <v>45120</v>
      </c>
      <c r="F305" s="6" t="s">
        <v>3895</v>
      </c>
      <c r="G305" s="6">
        <v>1</v>
      </c>
      <c r="H305" s="6">
        <v>28</v>
      </c>
      <c r="I305" s="6">
        <v>1</v>
      </c>
      <c r="J305" s="6" t="s">
        <v>410</v>
      </c>
      <c r="K305" s="6" t="s">
        <v>1013</v>
      </c>
      <c r="L305" s="6" t="s">
        <v>1250</v>
      </c>
      <c r="M305" s="6" t="s">
        <v>1041</v>
      </c>
      <c r="N305" s="6" t="s">
        <v>22</v>
      </c>
      <c r="O305" s="7" t="s">
        <v>22</v>
      </c>
      <c r="P305" s="6" t="s">
        <v>22</v>
      </c>
      <c r="Q305" s="6">
        <v>42.900559999999999</v>
      </c>
      <c r="R305" s="6" t="s">
        <v>22</v>
      </c>
      <c r="S305" s="6" t="s">
        <v>22</v>
      </c>
      <c r="T305" s="6" t="s">
        <v>22</v>
      </c>
      <c r="U305" s="6" t="s">
        <v>22</v>
      </c>
      <c r="V305" s="6">
        <v>9.4740400000000005</v>
      </c>
      <c r="W305" s="6" t="s">
        <v>39</v>
      </c>
      <c r="X305" s="6">
        <v>4</v>
      </c>
      <c r="Y305" s="6">
        <v>1</v>
      </c>
      <c r="Z305" s="101">
        <v>0.5</v>
      </c>
      <c r="AA305" s="101">
        <v>0.60416666666666663</v>
      </c>
      <c r="AB305" s="101">
        <v>0.66666666666666663</v>
      </c>
      <c r="AC305" s="101">
        <f>(Tableau2[[#This Row],[heure_enq]]-Tableau2[[#This Row],[h_debut]])</f>
        <v>0.10416666666666663</v>
      </c>
      <c r="AD305" s="101">
        <f>Tableau2[[#This Row],[h_fin]]-Tableau2[[#This Row],[h_debut]]</f>
        <v>0.16666666666666663</v>
      </c>
      <c r="AE305" s="101">
        <v>0.375</v>
      </c>
      <c r="AF305" s="101">
        <v>0.72916666666666663</v>
      </c>
      <c r="AG305" s="6" t="s">
        <v>22</v>
      </c>
      <c r="AH305" s="6" t="s">
        <v>234</v>
      </c>
      <c r="AI305" s="6">
        <v>0</v>
      </c>
      <c r="AJ305" s="6" t="s">
        <v>1875</v>
      </c>
      <c r="AK305" s="6" t="s">
        <v>22</v>
      </c>
      <c r="AL305" s="6" t="s">
        <v>1761</v>
      </c>
      <c r="AM305" s="6">
        <v>1</v>
      </c>
      <c r="AN305" s="6">
        <v>0</v>
      </c>
      <c r="AO305" s="6">
        <v>0</v>
      </c>
      <c r="AP305" s="6">
        <v>0</v>
      </c>
      <c r="AQ305" s="6" t="s">
        <v>22</v>
      </c>
      <c r="AR305" s="6" t="s">
        <v>22</v>
      </c>
      <c r="AS305" s="6" t="s">
        <v>22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1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 t="s">
        <v>1876</v>
      </c>
      <c r="BK305" s="6">
        <v>1</v>
      </c>
      <c r="BL305" s="6">
        <v>0</v>
      </c>
      <c r="BM305" s="6">
        <v>0</v>
      </c>
      <c r="BN305" s="6">
        <v>0</v>
      </c>
      <c r="BO305" s="6" t="s">
        <v>3614</v>
      </c>
      <c r="BP305" s="6">
        <v>0</v>
      </c>
      <c r="BQ305" s="6">
        <v>0</v>
      </c>
      <c r="BR305" s="6">
        <v>0</v>
      </c>
      <c r="BS305" s="6">
        <v>0</v>
      </c>
      <c r="BT305" s="6">
        <v>1</v>
      </c>
      <c r="BU305" s="6">
        <v>0</v>
      </c>
      <c r="BV305" s="6" t="s">
        <v>2126</v>
      </c>
      <c r="BW305" s="6" t="s">
        <v>22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1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 t="s">
        <v>405</v>
      </c>
      <c r="DB305" s="6" t="s">
        <v>218</v>
      </c>
      <c r="DC305" s="6" t="s">
        <v>22</v>
      </c>
      <c r="DD305" s="6" t="s">
        <v>22</v>
      </c>
      <c r="DE305" s="6" t="s">
        <v>22</v>
      </c>
      <c r="DF305" s="6" t="s">
        <v>22</v>
      </c>
      <c r="DG305" s="6" t="s">
        <v>22</v>
      </c>
      <c r="DH305" s="6" t="s">
        <v>22</v>
      </c>
      <c r="DI305" s="6" t="s">
        <v>22</v>
      </c>
      <c r="DJ305" s="6" t="s">
        <v>22</v>
      </c>
      <c r="DK305" s="6" t="s">
        <v>22</v>
      </c>
      <c r="DL305" s="6" t="s">
        <v>22</v>
      </c>
      <c r="DM305" s="6" t="s">
        <v>22</v>
      </c>
      <c r="DN305" s="6" t="s">
        <v>22</v>
      </c>
      <c r="DO305" s="6" t="s">
        <v>22</v>
      </c>
      <c r="DP305" s="6" t="s">
        <v>22</v>
      </c>
      <c r="DQ305" s="6" t="s">
        <v>22</v>
      </c>
      <c r="DR305" s="6" t="s">
        <v>22</v>
      </c>
      <c r="DS305" s="6" t="s">
        <v>22</v>
      </c>
      <c r="DT305" s="6" t="s">
        <v>22</v>
      </c>
      <c r="DU305" s="6" t="s">
        <v>22</v>
      </c>
      <c r="DV305" s="6" t="s">
        <v>22</v>
      </c>
      <c r="DW305" s="6" t="s">
        <v>22</v>
      </c>
      <c r="DX305" s="6" t="s">
        <v>22</v>
      </c>
      <c r="DY305" s="6" t="s">
        <v>22</v>
      </c>
      <c r="DZ305" s="6" t="s">
        <v>22</v>
      </c>
      <c r="EA305" s="6" t="s">
        <v>22</v>
      </c>
      <c r="EB305" s="6" t="s">
        <v>22</v>
      </c>
      <c r="EC305" s="6" t="s">
        <v>22</v>
      </c>
      <c r="ED305" s="6" t="s">
        <v>22</v>
      </c>
      <c r="EE305" s="6" t="s">
        <v>22</v>
      </c>
      <c r="EF305" s="6" t="s">
        <v>22</v>
      </c>
      <c r="EG305" s="6" t="s">
        <v>22</v>
      </c>
      <c r="EH305" s="6" t="s">
        <v>22</v>
      </c>
      <c r="EI305" s="6" t="s">
        <v>22</v>
      </c>
      <c r="EJ305" s="6" t="s">
        <v>22</v>
      </c>
      <c r="EK305" s="6" t="s">
        <v>22</v>
      </c>
      <c r="EL305" s="6" t="s">
        <v>22</v>
      </c>
      <c r="EM305" s="6" t="s">
        <v>22</v>
      </c>
      <c r="EN305" s="6" t="s">
        <v>22</v>
      </c>
      <c r="EO305" s="6" t="s">
        <v>22</v>
      </c>
      <c r="EP305" s="6" t="s">
        <v>22</v>
      </c>
      <c r="EQ305" s="6" t="s">
        <v>22</v>
      </c>
      <c r="ER305" s="6" t="s">
        <v>22</v>
      </c>
      <c r="ES305" s="6" t="s">
        <v>22</v>
      </c>
      <c r="ET305" s="6" t="s">
        <v>22</v>
      </c>
      <c r="EU305" s="6" t="s">
        <v>22</v>
      </c>
      <c r="EV305" s="6" t="s">
        <v>22</v>
      </c>
      <c r="EW305" s="6" t="s">
        <v>22</v>
      </c>
      <c r="EX305" s="6" t="s">
        <v>22</v>
      </c>
      <c r="EY305" s="6" t="s">
        <v>22</v>
      </c>
      <c r="EZ305" s="6" t="s">
        <v>22</v>
      </c>
      <c r="FA305" s="6" t="s">
        <v>22</v>
      </c>
      <c r="FB305" s="6" t="s">
        <v>22</v>
      </c>
      <c r="FC305" s="6" t="s">
        <v>22</v>
      </c>
      <c r="FD305" s="6" t="s">
        <v>22</v>
      </c>
      <c r="FE305" s="6" t="s">
        <v>22</v>
      </c>
      <c r="FF305" s="6" t="s">
        <v>22</v>
      </c>
      <c r="FG305" s="6" t="s">
        <v>22</v>
      </c>
      <c r="FH305" s="6" t="s">
        <v>22</v>
      </c>
      <c r="FI305" s="6" t="s">
        <v>22</v>
      </c>
      <c r="FJ305" s="6" t="s">
        <v>22</v>
      </c>
      <c r="FK305" s="6" t="s">
        <v>22</v>
      </c>
      <c r="FL305" s="6" t="s">
        <v>22</v>
      </c>
      <c r="FM305" s="6" t="s">
        <v>22</v>
      </c>
      <c r="FN305" s="6" t="s">
        <v>22</v>
      </c>
      <c r="FO305" s="6" t="s">
        <v>22</v>
      </c>
      <c r="FP305" s="6" t="s">
        <v>22</v>
      </c>
      <c r="FQ305" s="6" t="s">
        <v>22</v>
      </c>
      <c r="FR305" s="6" t="s">
        <v>22</v>
      </c>
      <c r="FS305" s="6" t="s">
        <v>22</v>
      </c>
      <c r="FT305" s="6" t="s">
        <v>22</v>
      </c>
      <c r="FU305" s="6" t="s">
        <v>22</v>
      </c>
      <c r="FV305" s="6" t="s">
        <v>22</v>
      </c>
      <c r="FW305" s="6" t="s">
        <v>22</v>
      </c>
      <c r="FX305" s="6" t="s">
        <v>22</v>
      </c>
      <c r="FY305" s="6" t="s">
        <v>22</v>
      </c>
      <c r="FZ305" s="6" t="s">
        <v>22</v>
      </c>
      <c r="GA305" s="6" t="s">
        <v>22</v>
      </c>
      <c r="GB305" s="6" t="s">
        <v>22</v>
      </c>
      <c r="GC305" s="6" t="s">
        <v>22</v>
      </c>
      <c r="GD305" s="6" t="s">
        <v>22</v>
      </c>
      <c r="GE305" s="6" t="s">
        <v>22</v>
      </c>
      <c r="GF305" s="6" t="s">
        <v>22</v>
      </c>
      <c r="GG305" s="6" t="s">
        <v>22</v>
      </c>
      <c r="GH305" s="6" t="s">
        <v>22</v>
      </c>
      <c r="GI305" s="6" t="s">
        <v>22</v>
      </c>
      <c r="GJ305" s="6" t="s">
        <v>22</v>
      </c>
      <c r="GK305" s="6" t="s">
        <v>22</v>
      </c>
      <c r="GL305" s="6" t="s">
        <v>22</v>
      </c>
      <c r="GM305" s="6" t="s">
        <v>22</v>
      </c>
      <c r="GN305" s="6" t="s">
        <v>22</v>
      </c>
      <c r="GO305" s="6" t="s">
        <v>22</v>
      </c>
      <c r="GP305" s="6" t="s">
        <v>22</v>
      </c>
      <c r="GQ305" s="6" t="s">
        <v>22</v>
      </c>
      <c r="GR305" s="6" t="s">
        <v>22</v>
      </c>
      <c r="GS305" s="6" t="s">
        <v>22</v>
      </c>
      <c r="GT305" s="6" t="s">
        <v>22</v>
      </c>
      <c r="GU305" s="6" t="s">
        <v>22</v>
      </c>
      <c r="GV305" s="6" t="s">
        <v>22</v>
      </c>
      <c r="GW305" s="6" t="s">
        <v>22</v>
      </c>
      <c r="GX305" s="103" t="s">
        <v>22</v>
      </c>
    </row>
    <row r="306" spans="1:206">
      <c r="A306" s="102" t="s">
        <v>207</v>
      </c>
      <c r="B306" s="6">
        <v>305</v>
      </c>
      <c r="C306" s="6" t="s">
        <v>1516</v>
      </c>
      <c r="D306" s="6" t="s">
        <v>1747</v>
      </c>
      <c r="E306" s="100">
        <v>45120</v>
      </c>
      <c r="F306" s="6" t="s">
        <v>3895</v>
      </c>
      <c r="G306" s="6">
        <v>1</v>
      </c>
      <c r="H306" s="6">
        <v>29</v>
      </c>
      <c r="I306" s="6">
        <v>1</v>
      </c>
      <c r="J306" s="6" t="s">
        <v>410</v>
      </c>
      <c r="K306" s="6" t="s">
        <v>1013</v>
      </c>
      <c r="L306" s="6" t="s">
        <v>1152</v>
      </c>
      <c r="M306" s="6" t="s">
        <v>1041</v>
      </c>
      <c r="N306" s="6" t="s">
        <v>22</v>
      </c>
      <c r="O306" s="7" t="s">
        <v>22</v>
      </c>
      <c r="P306" s="6" t="s">
        <v>22</v>
      </c>
      <c r="Q306" s="6" t="s">
        <v>22</v>
      </c>
      <c r="R306" s="6" t="s">
        <v>22</v>
      </c>
      <c r="S306" s="6" t="s">
        <v>22</v>
      </c>
      <c r="T306" s="6" t="s">
        <v>22</v>
      </c>
      <c r="U306" s="6" t="s">
        <v>22</v>
      </c>
      <c r="V306" s="6" t="s">
        <v>22</v>
      </c>
      <c r="W306" s="6" t="s">
        <v>39</v>
      </c>
      <c r="X306" s="6">
        <v>2</v>
      </c>
      <c r="Y306" s="6">
        <v>1</v>
      </c>
      <c r="Z306" s="101">
        <v>0.60416666666666663</v>
      </c>
      <c r="AA306" s="101">
        <v>0.65277777777777779</v>
      </c>
      <c r="AB306" s="101">
        <v>0.75</v>
      </c>
      <c r="AC306" s="101">
        <f>(Tableau2[[#This Row],[heure_enq]]-Tableau2[[#This Row],[h_debut]])</f>
        <v>4.861111111111116E-2</v>
      </c>
      <c r="AD306" s="101">
        <f>Tableau2[[#This Row],[h_fin]]-Tableau2[[#This Row],[h_debut]]</f>
        <v>0.14583333333333337</v>
      </c>
      <c r="AE306" s="101">
        <v>0.375</v>
      </c>
      <c r="AF306" s="101">
        <v>0.72916666666666663</v>
      </c>
      <c r="AG306" s="6" t="s">
        <v>22</v>
      </c>
      <c r="AH306" s="6" t="s">
        <v>234</v>
      </c>
      <c r="AI306" s="6">
        <v>0</v>
      </c>
      <c r="AJ306" s="6" t="s">
        <v>280</v>
      </c>
      <c r="AK306" s="6" t="s">
        <v>281</v>
      </c>
      <c r="AL306" s="6" t="s">
        <v>1669</v>
      </c>
      <c r="AM306" s="6">
        <v>1</v>
      </c>
      <c r="AN306" s="6">
        <v>0</v>
      </c>
      <c r="AO306" s="6">
        <v>0</v>
      </c>
      <c r="AP306" s="6">
        <v>0</v>
      </c>
      <c r="AQ306" s="6" t="s">
        <v>22</v>
      </c>
      <c r="AR306" s="6" t="s">
        <v>22</v>
      </c>
      <c r="AS306" s="6" t="s">
        <v>22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1</v>
      </c>
      <c r="AZ306" s="6">
        <v>0</v>
      </c>
      <c r="BA306" s="6">
        <v>1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1</v>
      </c>
      <c r="BH306" s="6">
        <v>0</v>
      </c>
      <c r="BI306" s="6">
        <v>0</v>
      </c>
      <c r="BJ306" s="6" t="s">
        <v>1748</v>
      </c>
      <c r="BK306" s="6">
        <v>0</v>
      </c>
      <c r="BL306" s="6">
        <v>0</v>
      </c>
      <c r="BM306" s="6">
        <v>0</v>
      </c>
      <c r="BN306" s="6">
        <v>0</v>
      </c>
      <c r="BO306" s="6">
        <v>0</v>
      </c>
      <c r="BP306" s="6">
        <v>1</v>
      </c>
      <c r="BQ306" s="6">
        <v>0</v>
      </c>
      <c r="BR306" s="6">
        <v>0</v>
      </c>
      <c r="BS306" s="6">
        <v>0</v>
      </c>
      <c r="BT306" s="6">
        <v>0</v>
      </c>
      <c r="BU306" s="6" t="s">
        <v>3648</v>
      </c>
      <c r="BV306" s="6">
        <v>0</v>
      </c>
      <c r="BW306" s="6" t="s">
        <v>22</v>
      </c>
      <c r="BX306" s="6">
        <v>0</v>
      </c>
      <c r="BY306" s="6">
        <v>0</v>
      </c>
      <c r="BZ306" s="6">
        <v>0</v>
      </c>
      <c r="CA306" s="6">
        <v>0</v>
      </c>
      <c r="CB306" s="6">
        <v>0</v>
      </c>
      <c r="CC306" s="6">
        <v>0</v>
      </c>
      <c r="CD306" s="6">
        <v>0</v>
      </c>
      <c r="CE306" s="6">
        <v>0</v>
      </c>
      <c r="CF306" s="6">
        <v>0</v>
      </c>
      <c r="CG306" s="6">
        <v>0</v>
      </c>
      <c r="CH306" s="6">
        <v>0</v>
      </c>
      <c r="CI306" s="6">
        <v>1</v>
      </c>
      <c r="CJ306" s="6">
        <v>0</v>
      </c>
      <c r="CK306" s="6">
        <v>0</v>
      </c>
      <c r="CL306" s="6">
        <v>0</v>
      </c>
      <c r="CM306" s="6">
        <v>0</v>
      </c>
      <c r="CN306" s="6">
        <v>0</v>
      </c>
      <c r="CO306" s="6">
        <v>0</v>
      </c>
      <c r="CP306" s="6">
        <v>0</v>
      </c>
      <c r="CQ306" s="6">
        <v>0</v>
      </c>
      <c r="CR306" s="6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>
        <v>0</v>
      </c>
      <c r="CY306" s="6">
        <v>0</v>
      </c>
      <c r="CZ306" s="6">
        <v>0</v>
      </c>
      <c r="DA306" s="6" t="s">
        <v>22</v>
      </c>
      <c r="DB306" s="6" t="s">
        <v>1749</v>
      </c>
      <c r="DC306" s="6" t="s">
        <v>22</v>
      </c>
      <c r="DD306" s="6" t="s">
        <v>22</v>
      </c>
      <c r="DE306" s="6" t="s">
        <v>22</v>
      </c>
      <c r="DF306" s="6" t="s">
        <v>22</v>
      </c>
      <c r="DG306" s="6" t="s">
        <v>22</v>
      </c>
      <c r="DH306" s="6" t="s">
        <v>22</v>
      </c>
      <c r="DI306" s="6" t="s">
        <v>22</v>
      </c>
      <c r="DJ306" s="6" t="s">
        <v>22</v>
      </c>
      <c r="DK306" s="6" t="s">
        <v>22</v>
      </c>
      <c r="DL306" s="6" t="s">
        <v>22</v>
      </c>
      <c r="DM306" s="6" t="s">
        <v>22</v>
      </c>
      <c r="DN306" s="6" t="s">
        <v>22</v>
      </c>
      <c r="DO306" s="6" t="s">
        <v>22</v>
      </c>
      <c r="DP306" s="6" t="s">
        <v>22</v>
      </c>
      <c r="DQ306" s="6" t="s">
        <v>22</v>
      </c>
      <c r="DR306" s="6" t="s">
        <v>22</v>
      </c>
      <c r="DS306" s="6" t="s">
        <v>22</v>
      </c>
      <c r="DT306" s="6" t="s">
        <v>22</v>
      </c>
      <c r="DU306" s="6" t="s">
        <v>22</v>
      </c>
      <c r="DV306" s="6" t="s">
        <v>22</v>
      </c>
      <c r="DW306" s="6" t="s">
        <v>22</v>
      </c>
      <c r="DX306" s="6" t="s">
        <v>22</v>
      </c>
      <c r="DY306" s="6" t="s">
        <v>22</v>
      </c>
      <c r="DZ306" s="6" t="s">
        <v>22</v>
      </c>
      <c r="EA306" s="6" t="s">
        <v>22</v>
      </c>
      <c r="EB306" s="6" t="s">
        <v>22</v>
      </c>
      <c r="EC306" s="6" t="s">
        <v>22</v>
      </c>
      <c r="ED306" s="6" t="s">
        <v>22</v>
      </c>
      <c r="EE306" s="6" t="s">
        <v>22</v>
      </c>
      <c r="EF306" s="6" t="s">
        <v>22</v>
      </c>
      <c r="EG306" s="6" t="s">
        <v>22</v>
      </c>
      <c r="EH306" s="6" t="s">
        <v>22</v>
      </c>
      <c r="EI306" s="6" t="s">
        <v>22</v>
      </c>
      <c r="EJ306" s="6" t="s">
        <v>22</v>
      </c>
      <c r="EK306" s="6" t="s">
        <v>22</v>
      </c>
      <c r="EL306" s="6" t="s">
        <v>22</v>
      </c>
      <c r="EM306" s="6" t="s">
        <v>22</v>
      </c>
      <c r="EN306" s="6" t="s">
        <v>22</v>
      </c>
      <c r="EO306" s="6" t="s">
        <v>22</v>
      </c>
      <c r="EP306" s="6" t="s">
        <v>22</v>
      </c>
      <c r="EQ306" s="6" t="s">
        <v>22</v>
      </c>
      <c r="ER306" s="6" t="s">
        <v>22</v>
      </c>
      <c r="ES306" s="6" t="s">
        <v>22</v>
      </c>
      <c r="ET306" s="6" t="s">
        <v>22</v>
      </c>
      <c r="EU306" s="6" t="s">
        <v>22</v>
      </c>
      <c r="EV306" s="6" t="s">
        <v>22</v>
      </c>
      <c r="EW306" s="6" t="s">
        <v>22</v>
      </c>
      <c r="EX306" s="6" t="s">
        <v>22</v>
      </c>
      <c r="EY306" s="6" t="s">
        <v>22</v>
      </c>
      <c r="EZ306" s="6" t="s">
        <v>22</v>
      </c>
      <c r="FA306" s="6" t="s">
        <v>22</v>
      </c>
      <c r="FB306" s="6" t="s">
        <v>22</v>
      </c>
      <c r="FC306" s="6" t="s">
        <v>22</v>
      </c>
      <c r="FD306" s="6" t="s">
        <v>22</v>
      </c>
      <c r="FE306" s="6" t="s">
        <v>22</v>
      </c>
      <c r="FF306" s="6" t="s">
        <v>22</v>
      </c>
      <c r="FG306" s="6" t="s">
        <v>22</v>
      </c>
      <c r="FH306" s="6" t="s">
        <v>22</v>
      </c>
      <c r="FI306" s="6" t="s">
        <v>22</v>
      </c>
      <c r="FJ306" s="6" t="s">
        <v>22</v>
      </c>
      <c r="FK306" s="6" t="s">
        <v>22</v>
      </c>
      <c r="FL306" s="6" t="s">
        <v>22</v>
      </c>
      <c r="FM306" s="6" t="s">
        <v>22</v>
      </c>
      <c r="FN306" s="6" t="s">
        <v>22</v>
      </c>
      <c r="FO306" s="6" t="s">
        <v>22</v>
      </c>
      <c r="FP306" s="6" t="s">
        <v>22</v>
      </c>
      <c r="FQ306" s="6" t="s">
        <v>22</v>
      </c>
      <c r="FR306" s="6" t="s">
        <v>22</v>
      </c>
      <c r="FS306" s="6" t="s">
        <v>22</v>
      </c>
      <c r="FT306" s="6" t="s">
        <v>22</v>
      </c>
      <c r="FU306" s="6" t="s">
        <v>22</v>
      </c>
      <c r="FV306" s="6" t="s">
        <v>22</v>
      </c>
      <c r="FW306" s="6" t="s">
        <v>22</v>
      </c>
      <c r="FX306" s="6" t="s">
        <v>22</v>
      </c>
      <c r="FY306" s="6" t="s">
        <v>22</v>
      </c>
      <c r="FZ306" s="6" t="s">
        <v>22</v>
      </c>
      <c r="GA306" s="6" t="s">
        <v>22</v>
      </c>
      <c r="GB306" s="6" t="s">
        <v>22</v>
      </c>
      <c r="GC306" s="6" t="s">
        <v>22</v>
      </c>
      <c r="GD306" s="6" t="s">
        <v>22</v>
      </c>
      <c r="GE306" s="6" t="s">
        <v>22</v>
      </c>
      <c r="GF306" s="6" t="s">
        <v>22</v>
      </c>
      <c r="GG306" s="6" t="s">
        <v>22</v>
      </c>
      <c r="GH306" s="6" t="s">
        <v>22</v>
      </c>
      <c r="GI306" s="6" t="s">
        <v>22</v>
      </c>
      <c r="GJ306" s="6" t="s">
        <v>22</v>
      </c>
      <c r="GK306" s="6" t="s">
        <v>22</v>
      </c>
      <c r="GL306" s="6" t="s">
        <v>22</v>
      </c>
      <c r="GM306" s="6" t="s">
        <v>22</v>
      </c>
      <c r="GN306" s="6" t="s">
        <v>22</v>
      </c>
      <c r="GO306" s="6" t="s">
        <v>22</v>
      </c>
      <c r="GP306" s="6" t="s">
        <v>22</v>
      </c>
      <c r="GQ306" s="6" t="s">
        <v>22</v>
      </c>
      <c r="GR306" s="6" t="s">
        <v>22</v>
      </c>
      <c r="GS306" s="6" t="s">
        <v>22</v>
      </c>
      <c r="GT306" s="6" t="s">
        <v>22</v>
      </c>
      <c r="GU306" s="6" t="s">
        <v>22</v>
      </c>
      <c r="GV306" s="6" t="s">
        <v>22</v>
      </c>
      <c r="GW306" s="6" t="s">
        <v>22</v>
      </c>
      <c r="GX306" s="103" t="s">
        <v>22</v>
      </c>
    </row>
    <row r="307" spans="1:206">
      <c r="A307" s="102" t="s">
        <v>207</v>
      </c>
      <c r="B307" s="6">
        <v>306</v>
      </c>
      <c r="C307" s="6" t="s">
        <v>1516</v>
      </c>
      <c r="D307" s="6" t="s">
        <v>1517</v>
      </c>
      <c r="E307" s="100">
        <v>45120</v>
      </c>
      <c r="F307" s="6" t="s">
        <v>3895</v>
      </c>
      <c r="G307" s="6">
        <v>1</v>
      </c>
      <c r="H307" s="6">
        <v>29</v>
      </c>
      <c r="I307" s="6">
        <v>1</v>
      </c>
      <c r="J307" s="6" t="s">
        <v>410</v>
      </c>
      <c r="K307" s="6" t="s">
        <v>1013</v>
      </c>
      <c r="L307" s="6" t="s">
        <v>1152</v>
      </c>
      <c r="M307" s="6" t="s">
        <v>1041</v>
      </c>
      <c r="N307" s="6" t="s">
        <v>22</v>
      </c>
      <c r="O307" s="7" t="s">
        <v>22</v>
      </c>
      <c r="P307" s="6" t="s">
        <v>22</v>
      </c>
      <c r="Q307" s="6">
        <v>42.79513</v>
      </c>
      <c r="R307" s="6" t="s">
        <v>22</v>
      </c>
      <c r="S307" s="6" t="s">
        <v>22</v>
      </c>
      <c r="T307" s="6" t="s">
        <v>22</v>
      </c>
      <c r="U307" s="6" t="s">
        <v>22</v>
      </c>
      <c r="V307" s="6">
        <v>9.4911799999999999</v>
      </c>
      <c r="W307" s="6" t="s">
        <v>39</v>
      </c>
      <c r="X307" s="6">
        <v>6</v>
      </c>
      <c r="Y307" s="6">
        <v>1</v>
      </c>
      <c r="Z307" s="101">
        <v>0.67708333333333337</v>
      </c>
      <c r="AA307" s="101">
        <v>0.69791666666666663</v>
      </c>
      <c r="AB307" s="101">
        <v>0.875</v>
      </c>
      <c r="AC307" s="101">
        <f>(Tableau2[[#This Row],[heure_enq]]-Tableau2[[#This Row],[h_debut]])</f>
        <v>2.0833333333333259E-2</v>
      </c>
      <c r="AD307" s="101">
        <f>Tableau2[[#This Row],[h_fin]]-Tableau2[[#This Row],[h_debut]]</f>
        <v>0.19791666666666663</v>
      </c>
      <c r="AE307" s="101">
        <v>0.375</v>
      </c>
      <c r="AF307" s="101">
        <v>0.72916666666666663</v>
      </c>
      <c r="AG307" s="6" t="s">
        <v>22</v>
      </c>
      <c r="AH307" s="6" t="s">
        <v>234</v>
      </c>
      <c r="AI307" s="6">
        <v>0</v>
      </c>
      <c r="AJ307" s="6" t="s">
        <v>1138</v>
      </c>
      <c r="AK307" s="6" t="s">
        <v>1139</v>
      </c>
      <c r="AL307" s="6" t="s">
        <v>419</v>
      </c>
      <c r="AM307" s="6">
        <v>1</v>
      </c>
      <c r="AN307" s="6">
        <v>0</v>
      </c>
      <c r="AO307" s="6">
        <v>0</v>
      </c>
      <c r="AP307" s="6">
        <v>0</v>
      </c>
      <c r="AQ307" s="6" t="s">
        <v>22</v>
      </c>
      <c r="AR307" s="6" t="s">
        <v>22</v>
      </c>
      <c r="AS307" s="6" t="s">
        <v>22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1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 t="s">
        <v>1518</v>
      </c>
      <c r="BK307" s="6">
        <v>0</v>
      </c>
      <c r="BL307" s="6">
        <v>1</v>
      </c>
      <c r="BM307" s="6">
        <v>0</v>
      </c>
      <c r="BN307" s="6">
        <v>0</v>
      </c>
      <c r="BO307" s="6" t="s">
        <v>3609</v>
      </c>
      <c r="BP307" s="6">
        <v>0</v>
      </c>
      <c r="BQ307" s="6">
        <v>0</v>
      </c>
      <c r="BR307" s="6">
        <v>0</v>
      </c>
      <c r="BS307" s="6">
        <v>0</v>
      </c>
      <c r="BT307" s="6">
        <v>0</v>
      </c>
      <c r="BU307" s="6">
        <v>0</v>
      </c>
      <c r="BV307" s="6">
        <v>0</v>
      </c>
      <c r="BW307" s="6" t="s">
        <v>22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1</v>
      </c>
      <c r="CJ307" s="6">
        <v>1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 t="s">
        <v>22</v>
      </c>
      <c r="DB307" s="6" t="s">
        <v>218</v>
      </c>
      <c r="DC307" s="6" t="s">
        <v>22</v>
      </c>
      <c r="DD307" s="6" t="s">
        <v>22</v>
      </c>
      <c r="DE307" s="6" t="s">
        <v>22</v>
      </c>
      <c r="DF307" s="6" t="s">
        <v>22</v>
      </c>
      <c r="DG307" s="6" t="s">
        <v>22</v>
      </c>
      <c r="DH307" s="6" t="s">
        <v>22</v>
      </c>
      <c r="DI307" s="6" t="s">
        <v>22</v>
      </c>
      <c r="DJ307" s="6" t="s">
        <v>22</v>
      </c>
      <c r="DK307" s="6" t="s">
        <v>22</v>
      </c>
      <c r="DL307" s="6" t="s">
        <v>22</v>
      </c>
      <c r="DM307" s="6" t="s">
        <v>22</v>
      </c>
      <c r="DN307" s="6" t="s">
        <v>22</v>
      </c>
      <c r="DO307" s="6" t="s">
        <v>22</v>
      </c>
      <c r="DP307" s="6" t="s">
        <v>22</v>
      </c>
      <c r="DQ307" s="6" t="s">
        <v>22</v>
      </c>
      <c r="DR307" s="6" t="s">
        <v>22</v>
      </c>
      <c r="DS307" s="6" t="s">
        <v>22</v>
      </c>
      <c r="DT307" s="6" t="s">
        <v>22</v>
      </c>
      <c r="DU307" s="6" t="s">
        <v>22</v>
      </c>
      <c r="DV307" s="6" t="s">
        <v>22</v>
      </c>
      <c r="DW307" s="6" t="s">
        <v>22</v>
      </c>
      <c r="DX307" s="6" t="s">
        <v>22</v>
      </c>
      <c r="DY307" s="6" t="s">
        <v>22</v>
      </c>
      <c r="DZ307" s="6" t="s">
        <v>22</v>
      </c>
      <c r="EA307" s="6" t="s">
        <v>22</v>
      </c>
      <c r="EB307" s="6" t="s">
        <v>22</v>
      </c>
      <c r="EC307" s="6" t="s">
        <v>22</v>
      </c>
      <c r="ED307" s="6" t="s">
        <v>22</v>
      </c>
      <c r="EE307" s="6" t="s">
        <v>22</v>
      </c>
      <c r="EF307" s="6" t="s">
        <v>22</v>
      </c>
      <c r="EG307" s="6" t="s">
        <v>22</v>
      </c>
      <c r="EH307" s="6" t="s">
        <v>22</v>
      </c>
      <c r="EI307" s="6" t="s">
        <v>22</v>
      </c>
      <c r="EJ307" s="6" t="s">
        <v>22</v>
      </c>
      <c r="EK307" s="6" t="s">
        <v>22</v>
      </c>
      <c r="EL307" s="6" t="s">
        <v>22</v>
      </c>
      <c r="EM307" s="6" t="s">
        <v>22</v>
      </c>
      <c r="EN307" s="6" t="s">
        <v>22</v>
      </c>
      <c r="EO307" s="6" t="s">
        <v>22</v>
      </c>
      <c r="EP307" s="6" t="s">
        <v>22</v>
      </c>
      <c r="EQ307" s="6" t="s">
        <v>22</v>
      </c>
      <c r="ER307" s="6" t="s">
        <v>22</v>
      </c>
      <c r="ES307" s="6" t="s">
        <v>22</v>
      </c>
      <c r="ET307" s="6" t="s">
        <v>22</v>
      </c>
      <c r="EU307" s="6" t="s">
        <v>22</v>
      </c>
      <c r="EV307" s="6" t="s">
        <v>22</v>
      </c>
      <c r="EW307" s="6" t="s">
        <v>22</v>
      </c>
      <c r="EX307" s="6" t="s">
        <v>22</v>
      </c>
      <c r="EY307" s="6" t="s">
        <v>22</v>
      </c>
      <c r="EZ307" s="6" t="s">
        <v>22</v>
      </c>
      <c r="FA307" s="6" t="s">
        <v>22</v>
      </c>
      <c r="FB307" s="6" t="s">
        <v>22</v>
      </c>
      <c r="FC307" s="6" t="s">
        <v>22</v>
      </c>
      <c r="FD307" s="6" t="s">
        <v>22</v>
      </c>
      <c r="FE307" s="6" t="s">
        <v>22</v>
      </c>
      <c r="FF307" s="6" t="s">
        <v>22</v>
      </c>
      <c r="FG307" s="6" t="s">
        <v>22</v>
      </c>
      <c r="FH307" s="6" t="s">
        <v>22</v>
      </c>
      <c r="FI307" s="6" t="s">
        <v>22</v>
      </c>
      <c r="FJ307" s="6" t="s">
        <v>22</v>
      </c>
      <c r="FK307" s="6" t="s">
        <v>22</v>
      </c>
      <c r="FL307" s="6" t="s">
        <v>22</v>
      </c>
      <c r="FM307" s="6" t="s">
        <v>22</v>
      </c>
      <c r="FN307" s="6" t="s">
        <v>22</v>
      </c>
      <c r="FO307" s="6" t="s">
        <v>22</v>
      </c>
      <c r="FP307" s="6" t="s">
        <v>22</v>
      </c>
      <c r="FQ307" s="6" t="s">
        <v>22</v>
      </c>
      <c r="FR307" s="6" t="s">
        <v>22</v>
      </c>
      <c r="FS307" s="6" t="s">
        <v>22</v>
      </c>
      <c r="FT307" s="6" t="s">
        <v>22</v>
      </c>
      <c r="FU307" s="6" t="s">
        <v>22</v>
      </c>
      <c r="FV307" s="6" t="s">
        <v>22</v>
      </c>
      <c r="FW307" s="6" t="s">
        <v>22</v>
      </c>
      <c r="FX307" s="6" t="s">
        <v>22</v>
      </c>
      <c r="FY307" s="6" t="s">
        <v>22</v>
      </c>
      <c r="FZ307" s="6" t="s">
        <v>22</v>
      </c>
      <c r="GA307" s="6" t="s">
        <v>22</v>
      </c>
      <c r="GB307" s="6" t="s">
        <v>22</v>
      </c>
      <c r="GC307" s="6" t="s">
        <v>22</v>
      </c>
      <c r="GD307" s="6" t="s">
        <v>22</v>
      </c>
      <c r="GE307" s="6" t="s">
        <v>22</v>
      </c>
      <c r="GF307" s="6" t="s">
        <v>22</v>
      </c>
      <c r="GG307" s="6" t="s">
        <v>22</v>
      </c>
      <c r="GH307" s="6" t="s">
        <v>22</v>
      </c>
      <c r="GI307" s="6" t="s">
        <v>22</v>
      </c>
      <c r="GJ307" s="6" t="s">
        <v>22</v>
      </c>
      <c r="GK307" s="6" t="s">
        <v>22</v>
      </c>
      <c r="GL307" s="6" t="s">
        <v>22</v>
      </c>
      <c r="GM307" s="6" t="s">
        <v>22</v>
      </c>
      <c r="GN307" s="6" t="s">
        <v>22</v>
      </c>
      <c r="GO307" s="6" t="s">
        <v>22</v>
      </c>
      <c r="GP307" s="6" t="s">
        <v>22</v>
      </c>
      <c r="GQ307" s="6" t="s">
        <v>22</v>
      </c>
      <c r="GR307" s="6" t="s">
        <v>22</v>
      </c>
      <c r="GS307" s="6" t="s">
        <v>22</v>
      </c>
      <c r="GT307" s="6" t="s">
        <v>22</v>
      </c>
      <c r="GU307" s="6" t="s">
        <v>22</v>
      </c>
      <c r="GV307" s="6" t="s">
        <v>22</v>
      </c>
      <c r="GW307" s="6" t="s">
        <v>22</v>
      </c>
      <c r="GX307" s="103" t="s">
        <v>22</v>
      </c>
    </row>
    <row r="308" spans="1:206">
      <c r="A308" s="102" t="s">
        <v>207</v>
      </c>
      <c r="B308" s="6">
        <v>307</v>
      </c>
      <c r="C308" s="6" t="s">
        <v>1519</v>
      </c>
      <c r="D308" s="6" t="s">
        <v>1520</v>
      </c>
      <c r="E308" s="100">
        <v>45125</v>
      </c>
      <c r="F308" s="6" t="s">
        <v>3895</v>
      </c>
      <c r="G308" s="6">
        <v>1</v>
      </c>
      <c r="H308" s="6">
        <v>27</v>
      </c>
      <c r="I308" s="6">
        <v>1</v>
      </c>
      <c r="J308" s="6" t="s">
        <v>410</v>
      </c>
      <c r="K308" s="6" t="s">
        <v>999</v>
      </c>
      <c r="L308" s="6" t="s">
        <v>1250</v>
      </c>
      <c r="M308" s="6" t="s">
        <v>397</v>
      </c>
      <c r="N308" s="6" t="s">
        <v>22</v>
      </c>
      <c r="O308" s="7" t="s">
        <v>22</v>
      </c>
      <c r="P308" s="6" t="s">
        <v>22</v>
      </c>
      <c r="Q308" s="6">
        <v>42.79271</v>
      </c>
      <c r="R308" s="6" t="s">
        <v>22</v>
      </c>
      <c r="S308" s="6" t="s">
        <v>22</v>
      </c>
      <c r="T308" s="6" t="s">
        <v>22</v>
      </c>
      <c r="U308" s="6" t="s">
        <v>22</v>
      </c>
      <c r="V308" s="6">
        <v>9.48963</v>
      </c>
      <c r="W308" s="6" t="s">
        <v>39</v>
      </c>
      <c r="X308" s="6">
        <v>5</v>
      </c>
      <c r="Y308" s="6">
        <v>3</v>
      </c>
      <c r="Z308" s="101">
        <v>0.375</v>
      </c>
      <c r="AA308" s="101">
        <v>0.39583333333333331</v>
      </c>
      <c r="AB308" s="101">
        <v>0.54166666666666663</v>
      </c>
      <c r="AC308" s="101">
        <f>(Tableau2[[#This Row],[heure_enq]]-Tableau2[[#This Row],[h_debut]])</f>
        <v>2.0833333333333315E-2</v>
      </c>
      <c r="AD308" s="101">
        <f>Tableau2[[#This Row],[h_fin]]-Tableau2[[#This Row],[h_debut]]</f>
        <v>0.16666666666666663</v>
      </c>
      <c r="AE308" s="101">
        <v>0.35416666666666669</v>
      </c>
      <c r="AF308" s="101">
        <v>0.70833333333333337</v>
      </c>
      <c r="AG308" s="6" t="s">
        <v>22</v>
      </c>
      <c r="AH308" s="6" t="s">
        <v>234</v>
      </c>
      <c r="AI308" s="6">
        <v>0</v>
      </c>
      <c r="AJ308" s="6" t="s">
        <v>2644</v>
      </c>
      <c r="AK308" s="6" t="s">
        <v>347</v>
      </c>
      <c r="AL308" s="6" t="s">
        <v>419</v>
      </c>
      <c r="AM308" s="6">
        <v>1</v>
      </c>
      <c r="AN308" s="6">
        <v>0</v>
      </c>
      <c r="AO308" s="6">
        <v>0</v>
      </c>
      <c r="AP308" s="6">
        <v>0</v>
      </c>
      <c r="AQ308" s="6" t="s">
        <v>22</v>
      </c>
      <c r="AR308" s="6" t="s">
        <v>22</v>
      </c>
      <c r="AS308" s="6" t="s">
        <v>22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1</v>
      </c>
      <c r="BA308" s="6">
        <v>1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 t="s">
        <v>1521</v>
      </c>
      <c r="BK308" s="6">
        <v>0</v>
      </c>
      <c r="BL308" s="6">
        <v>0</v>
      </c>
      <c r="BM308" s="6">
        <v>0</v>
      </c>
      <c r="BN308" s="6">
        <v>0</v>
      </c>
      <c r="BO308" s="6">
        <v>0</v>
      </c>
      <c r="BP308" s="6">
        <v>1</v>
      </c>
      <c r="BQ308" s="6">
        <v>0</v>
      </c>
      <c r="BR308" s="6">
        <v>0</v>
      </c>
      <c r="BS308" s="6">
        <v>0</v>
      </c>
      <c r="BT308" s="6">
        <v>0</v>
      </c>
      <c r="BU308" s="6" t="s">
        <v>3648</v>
      </c>
      <c r="BV308" s="6">
        <v>0</v>
      </c>
      <c r="BW308" s="6" t="s">
        <v>22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>
        <v>1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6" t="s">
        <v>1522</v>
      </c>
      <c r="DB308" s="6" t="s">
        <v>218</v>
      </c>
      <c r="DC308" s="6" t="s">
        <v>22</v>
      </c>
      <c r="DD308" s="6" t="s">
        <v>22</v>
      </c>
      <c r="DE308" s="6" t="s">
        <v>22</v>
      </c>
      <c r="DF308" s="6" t="s">
        <v>22</v>
      </c>
      <c r="DG308" s="6" t="s">
        <v>22</v>
      </c>
      <c r="DH308" s="6" t="s">
        <v>22</v>
      </c>
      <c r="DI308" s="6" t="s">
        <v>22</v>
      </c>
      <c r="DJ308" s="6" t="s">
        <v>22</v>
      </c>
      <c r="DK308" s="6" t="s">
        <v>22</v>
      </c>
      <c r="DL308" s="6" t="s">
        <v>22</v>
      </c>
      <c r="DM308" s="6" t="s">
        <v>22</v>
      </c>
      <c r="DN308" s="6" t="s">
        <v>22</v>
      </c>
      <c r="DO308" s="6" t="s">
        <v>22</v>
      </c>
      <c r="DP308" s="6" t="s">
        <v>22</v>
      </c>
      <c r="DQ308" s="6" t="s">
        <v>22</v>
      </c>
      <c r="DR308" s="6" t="s">
        <v>22</v>
      </c>
      <c r="DS308" s="6" t="s">
        <v>22</v>
      </c>
      <c r="DT308" s="6" t="s">
        <v>22</v>
      </c>
      <c r="DU308" s="6" t="s">
        <v>22</v>
      </c>
      <c r="DV308" s="6" t="s">
        <v>22</v>
      </c>
      <c r="DW308" s="6" t="s">
        <v>22</v>
      </c>
      <c r="DX308" s="6" t="s">
        <v>22</v>
      </c>
      <c r="DY308" s="6" t="s">
        <v>22</v>
      </c>
      <c r="DZ308" s="6" t="s">
        <v>22</v>
      </c>
      <c r="EA308" s="6" t="s">
        <v>22</v>
      </c>
      <c r="EB308" s="6" t="s">
        <v>22</v>
      </c>
      <c r="EC308" s="6" t="s">
        <v>22</v>
      </c>
      <c r="ED308" s="6" t="s">
        <v>22</v>
      </c>
      <c r="EE308" s="6" t="s">
        <v>22</v>
      </c>
      <c r="EF308" s="6" t="s">
        <v>22</v>
      </c>
      <c r="EG308" s="6" t="s">
        <v>22</v>
      </c>
      <c r="EH308" s="6" t="s">
        <v>22</v>
      </c>
      <c r="EI308" s="6" t="s">
        <v>22</v>
      </c>
      <c r="EJ308" s="6" t="s">
        <v>22</v>
      </c>
      <c r="EK308" s="6" t="s">
        <v>22</v>
      </c>
      <c r="EL308" s="6" t="s">
        <v>22</v>
      </c>
      <c r="EM308" s="6" t="s">
        <v>22</v>
      </c>
      <c r="EN308" s="6" t="s">
        <v>22</v>
      </c>
      <c r="EO308" s="6" t="s">
        <v>22</v>
      </c>
      <c r="EP308" s="6" t="s">
        <v>22</v>
      </c>
      <c r="EQ308" s="6" t="s">
        <v>22</v>
      </c>
      <c r="ER308" s="6" t="s">
        <v>22</v>
      </c>
      <c r="ES308" s="6" t="s">
        <v>22</v>
      </c>
      <c r="ET308" s="6" t="s">
        <v>22</v>
      </c>
      <c r="EU308" s="6" t="s">
        <v>22</v>
      </c>
      <c r="EV308" s="6" t="s">
        <v>22</v>
      </c>
      <c r="EW308" s="6" t="s">
        <v>22</v>
      </c>
      <c r="EX308" s="6" t="s">
        <v>22</v>
      </c>
      <c r="EY308" s="6" t="s">
        <v>22</v>
      </c>
      <c r="EZ308" s="6" t="s">
        <v>22</v>
      </c>
      <c r="FA308" s="6" t="s">
        <v>22</v>
      </c>
      <c r="FB308" s="6" t="s">
        <v>22</v>
      </c>
      <c r="FC308" s="6" t="s">
        <v>22</v>
      </c>
      <c r="FD308" s="6" t="s">
        <v>22</v>
      </c>
      <c r="FE308" s="6" t="s">
        <v>22</v>
      </c>
      <c r="FF308" s="6" t="s">
        <v>22</v>
      </c>
      <c r="FG308" s="6" t="s">
        <v>22</v>
      </c>
      <c r="FH308" s="6" t="s">
        <v>22</v>
      </c>
      <c r="FI308" s="6" t="s">
        <v>22</v>
      </c>
      <c r="FJ308" s="6" t="s">
        <v>22</v>
      </c>
      <c r="FK308" s="6" t="s">
        <v>22</v>
      </c>
      <c r="FL308" s="6" t="s">
        <v>22</v>
      </c>
      <c r="FM308" s="6" t="s">
        <v>22</v>
      </c>
      <c r="FN308" s="6" t="s">
        <v>22</v>
      </c>
      <c r="FO308" s="6" t="s">
        <v>22</v>
      </c>
      <c r="FP308" s="6" t="s">
        <v>22</v>
      </c>
      <c r="FQ308" s="6" t="s">
        <v>22</v>
      </c>
      <c r="FR308" s="6" t="s">
        <v>22</v>
      </c>
      <c r="FS308" s="6" t="s">
        <v>22</v>
      </c>
      <c r="FT308" s="6" t="s">
        <v>22</v>
      </c>
      <c r="FU308" s="6" t="s">
        <v>22</v>
      </c>
      <c r="FV308" s="6" t="s">
        <v>22</v>
      </c>
      <c r="FW308" s="6" t="s">
        <v>22</v>
      </c>
      <c r="FX308" s="6" t="s">
        <v>22</v>
      </c>
      <c r="FY308" s="6" t="s">
        <v>22</v>
      </c>
      <c r="FZ308" s="6" t="s">
        <v>22</v>
      </c>
      <c r="GA308" s="6" t="s">
        <v>22</v>
      </c>
      <c r="GB308" s="6" t="s">
        <v>22</v>
      </c>
      <c r="GC308" s="6" t="s">
        <v>22</v>
      </c>
      <c r="GD308" s="6" t="s">
        <v>22</v>
      </c>
      <c r="GE308" s="6" t="s">
        <v>22</v>
      </c>
      <c r="GF308" s="6" t="s">
        <v>22</v>
      </c>
      <c r="GG308" s="6" t="s">
        <v>22</v>
      </c>
      <c r="GH308" s="6" t="s">
        <v>22</v>
      </c>
      <c r="GI308" s="6" t="s">
        <v>22</v>
      </c>
      <c r="GJ308" s="6" t="s">
        <v>22</v>
      </c>
      <c r="GK308" s="6" t="s">
        <v>22</v>
      </c>
      <c r="GL308" s="6" t="s">
        <v>22</v>
      </c>
      <c r="GM308" s="6" t="s">
        <v>22</v>
      </c>
      <c r="GN308" s="6" t="s">
        <v>22</v>
      </c>
      <c r="GO308" s="6" t="s">
        <v>22</v>
      </c>
      <c r="GP308" s="6" t="s">
        <v>22</v>
      </c>
      <c r="GQ308" s="6" t="s">
        <v>22</v>
      </c>
      <c r="GR308" s="6" t="s">
        <v>22</v>
      </c>
      <c r="GS308" s="6" t="s">
        <v>22</v>
      </c>
      <c r="GT308" s="6" t="s">
        <v>22</v>
      </c>
      <c r="GU308" s="6" t="s">
        <v>22</v>
      </c>
      <c r="GV308" s="6" t="s">
        <v>22</v>
      </c>
      <c r="GW308" s="6" t="s">
        <v>22</v>
      </c>
      <c r="GX308" s="103" t="s">
        <v>22</v>
      </c>
    </row>
    <row r="309" spans="1:206">
      <c r="A309" s="102" t="s">
        <v>207</v>
      </c>
      <c r="B309" s="6">
        <v>308</v>
      </c>
      <c r="C309" s="6" t="s">
        <v>1519</v>
      </c>
      <c r="D309" s="6" t="s">
        <v>1523</v>
      </c>
      <c r="E309" s="100">
        <v>45125</v>
      </c>
      <c r="F309" s="6" t="s">
        <v>3895</v>
      </c>
      <c r="G309" s="6">
        <v>1</v>
      </c>
      <c r="H309" s="6">
        <v>27</v>
      </c>
      <c r="I309" s="6">
        <v>1</v>
      </c>
      <c r="J309" s="6" t="s">
        <v>410</v>
      </c>
      <c r="K309" s="6" t="s">
        <v>999</v>
      </c>
      <c r="L309" s="6" t="s">
        <v>1250</v>
      </c>
      <c r="M309" s="6" t="s">
        <v>397</v>
      </c>
      <c r="N309" s="6" t="s">
        <v>22</v>
      </c>
      <c r="O309" s="7" t="s">
        <v>22</v>
      </c>
      <c r="P309" s="6" t="s">
        <v>22</v>
      </c>
      <c r="Q309" s="6">
        <v>42.79271</v>
      </c>
      <c r="R309" s="6" t="s">
        <v>22</v>
      </c>
      <c r="S309" s="6" t="s">
        <v>22</v>
      </c>
      <c r="T309" s="6" t="s">
        <v>22</v>
      </c>
      <c r="U309" s="6" t="s">
        <v>22</v>
      </c>
      <c r="V309" s="6">
        <v>9.48963</v>
      </c>
      <c r="W309" s="6" t="s">
        <v>39</v>
      </c>
      <c r="X309" s="6">
        <v>5</v>
      </c>
      <c r="Y309" s="6">
        <v>3</v>
      </c>
      <c r="Z309" s="101">
        <v>0.375</v>
      </c>
      <c r="AA309" s="101">
        <v>0.39583333333333331</v>
      </c>
      <c r="AB309" s="101">
        <v>0.54166666666666663</v>
      </c>
      <c r="AC309" s="101">
        <f>(Tableau2[[#This Row],[heure_enq]]-Tableau2[[#This Row],[h_debut]])</f>
        <v>2.0833333333333315E-2</v>
      </c>
      <c r="AD309" s="101">
        <f>Tableau2[[#This Row],[h_fin]]-Tableau2[[#This Row],[h_debut]]</f>
        <v>0.16666666666666663</v>
      </c>
      <c r="AE309" s="101">
        <v>0.35416666666666669</v>
      </c>
      <c r="AF309" s="101">
        <v>0.70833333333333337</v>
      </c>
      <c r="AG309" s="6" t="s">
        <v>22</v>
      </c>
      <c r="AH309" s="6" t="s">
        <v>234</v>
      </c>
      <c r="AI309" s="6">
        <v>0</v>
      </c>
      <c r="AJ309" s="6" t="s">
        <v>2644</v>
      </c>
      <c r="AK309" s="6" t="s">
        <v>347</v>
      </c>
      <c r="AL309" s="6" t="s">
        <v>419</v>
      </c>
      <c r="AM309" s="6">
        <v>1</v>
      </c>
      <c r="AN309" s="6">
        <v>0</v>
      </c>
      <c r="AO309" s="6">
        <v>0</v>
      </c>
      <c r="AP309" s="6">
        <v>0</v>
      </c>
      <c r="AQ309" s="6" t="s">
        <v>22</v>
      </c>
      <c r="AR309" s="6" t="s">
        <v>22</v>
      </c>
      <c r="AS309" s="6" t="s">
        <v>22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1</v>
      </c>
      <c r="BA309" s="6">
        <v>1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 t="s">
        <v>1524</v>
      </c>
      <c r="BK309" s="6">
        <v>0</v>
      </c>
      <c r="BL309" s="6">
        <v>0</v>
      </c>
      <c r="BM309" s="6">
        <v>0</v>
      </c>
      <c r="BN309" s="6">
        <v>0</v>
      </c>
      <c r="BO309" s="6">
        <v>0</v>
      </c>
      <c r="BP309" s="6">
        <v>1</v>
      </c>
      <c r="BQ309" s="6">
        <v>0</v>
      </c>
      <c r="BR309" s="6">
        <v>0</v>
      </c>
      <c r="BS309" s="6">
        <v>0</v>
      </c>
      <c r="BT309" s="6">
        <v>0</v>
      </c>
      <c r="BU309" s="6" t="s">
        <v>3648</v>
      </c>
      <c r="BV309" s="6">
        <v>0</v>
      </c>
      <c r="BW309" s="6" t="s">
        <v>22</v>
      </c>
      <c r="BX309" s="6">
        <v>0</v>
      </c>
      <c r="BY309" s="6">
        <v>0</v>
      </c>
      <c r="BZ309" s="6">
        <v>0</v>
      </c>
      <c r="CA309" s="6">
        <v>0</v>
      </c>
      <c r="CB309" s="6">
        <v>0</v>
      </c>
      <c r="CC309" s="6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1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 t="s">
        <v>1525</v>
      </c>
      <c r="DB309" s="6" t="s">
        <v>218</v>
      </c>
      <c r="DC309" s="6" t="s">
        <v>22</v>
      </c>
      <c r="DD309" s="6" t="s">
        <v>22</v>
      </c>
      <c r="DE309" s="6" t="s">
        <v>22</v>
      </c>
      <c r="DF309" s="6" t="s">
        <v>22</v>
      </c>
      <c r="DG309" s="6" t="s">
        <v>22</v>
      </c>
      <c r="DH309" s="6" t="s">
        <v>22</v>
      </c>
      <c r="DI309" s="6" t="s">
        <v>22</v>
      </c>
      <c r="DJ309" s="6" t="s">
        <v>22</v>
      </c>
      <c r="DK309" s="6" t="s">
        <v>22</v>
      </c>
      <c r="DL309" s="6" t="s">
        <v>22</v>
      </c>
      <c r="DM309" s="6" t="s">
        <v>22</v>
      </c>
      <c r="DN309" s="6" t="s">
        <v>22</v>
      </c>
      <c r="DO309" s="6" t="s">
        <v>22</v>
      </c>
      <c r="DP309" s="6" t="s">
        <v>22</v>
      </c>
      <c r="DQ309" s="6" t="s">
        <v>22</v>
      </c>
      <c r="DR309" s="6" t="s">
        <v>22</v>
      </c>
      <c r="DS309" s="6" t="s">
        <v>22</v>
      </c>
      <c r="DT309" s="6" t="s">
        <v>22</v>
      </c>
      <c r="DU309" s="6" t="s">
        <v>22</v>
      </c>
      <c r="DV309" s="6" t="s">
        <v>22</v>
      </c>
      <c r="DW309" s="6" t="s">
        <v>22</v>
      </c>
      <c r="DX309" s="6" t="s">
        <v>22</v>
      </c>
      <c r="DY309" s="6" t="s">
        <v>22</v>
      </c>
      <c r="DZ309" s="6" t="s">
        <v>22</v>
      </c>
      <c r="EA309" s="6" t="s">
        <v>22</v>
      </c>
      <c r="EB309" s="6" t="s">
        <v>22</v>
      </c>
      <c r="EC309" s="6" t="s">
        <v>22</v>
      </c>
      <c r="ED309" s="6" t="s">
        <v>22</v>
      </c>
      <c r="EE309" s="6" t="s">
        <v>22</v>
      </c>
      <c r="EF309" s="6" t="s">
        <v>22</v>
      </c>
      <c r="EG309" s="6" t="s">
        <v>22</v>
      </c>
      <c r="EH309" s="6" t="s">
        <v>22</v>
      </c>
      <c r="EI309" s="6" t="s">
        <v>22</v>
      </c>
      <c r="EJ309" s="6" t="s">
        <v>22</v>
      </c>
      <c r="EK309" s="6" t="s">
        <v>22</v>
      </c>
      <c r="EL309" s="6" t="s">
        <v>22</v>
      </c>
      <c r="EM309" s="6" t="s">
        <v>22</v>
      </c>
      <c r="EN309" s="6" t="s">
        <v>22</v>
      </c>
      <c r="EO309" s="6" t="s">
        <v>22</v>
      </c>
      <c r="EP309" s="6" t="s">
        <v>22</v>
      </c>
      <c r="EQ309" s="6" t="s">
        <v>22</v>
      </c>
      <c r="ER309" s="6" t="s">
        <v>22</v>
      </c>
      <c r="ES309" s="6" t="s">
        <v>22</v>
      </c>
      <c r="ET309" s="6" t="s">
        <v>22</v>
      </c>
      <c r="EU309" s="6" t="s">
        <v>22</v>
      </c>
      <c r="EV309" s="6" t="s">
        <v>22</v>
      </c>
      <c r="EW309" s="6" t="s">
        <v>22</v>
      </c>
      <c r="EX309" s="6" t="s">
        <v>22</v>
      </c>
      <c r="EY309" s="6" t="s">
        <v>22</v>
      </c>
      <c r="EZ309" s="6" t="s">
        <v>22</v>
      </c>
      <c r="FA309" s="6" t="s">
        <v>22</v>
      </c>
      <c r="FB309" s="6" t="s">
        <v>22</v>
      </c>
      <c r="FC309" s="6" t="s">
        <v>22</v>
      </c>
      <c r="FD309" s="6" t="s">
        <v>22</v>
      </c>
      <c r="FE309" s="6" t="s">
        <v>22</v>
      </c>
      <c r="FF309" s="6" t="s">
        <v>22</v>
      </c>
      <c r="FG309" s="6" t="s">
        <v>22</v>
      </c>
      <c r="FH309" s="6" t="s">
        <v>22</v>
      </c>
      <c r="FI309" s="6" t="s">
        <v>22</v>
      </c>
      <c r="FJ309" s="6" t="s">
        <v>22</v>
      </c>
      <c r="FK309" s="6" t="s">
        <v>22</v>
      </c>
      <c r="FL309" s="6" t="s">
        <v>22</v>
      </c>
      <c r="FM309" s="6" t="s">
        <v>22</v>
      </c>
      <c r="FN309" s="6" t="s">
        <v>22</v>
      </c>
      <c r="FO309" s="6" t="s">
        <v>22</v>
      </c>
      <c r="FP309" s="6" t="s">
        <v>22</v>
      </c>
      <c r="FQ309" s="6" t="s">
        <v>22</v>
      </c>
      <c r="FR309" s="6" t="s">
        <v>22</v>
      </c>
      <c r="FS309" s="6" t="s">
        <v>22</v>
      </c>
      <c r="FT309" s="6" t="s">
        <v>22</v>
      </c>
      <c r="FU309" s="6" t="s">
        <v>22</v>
      </c>
      <c r="FV309" s="6" t="s">
        <v>22</v>
      </c>
      <c r="FW309" s="6" t="s">
        <v>22</v>
      </c>
      <c r="FX309" s="6" t="s">
        <v>22</v>
      </c>
      <c r="FY309" s="6" t="s">
        <v>22</v>
      </c>
      <c r="FZ309" s="6" t="s">
        <v>22</v>
      </c>
      <c r="GA309" s="6" t="s">
        <v>22</v>
      </c>
      <c r="GB309" s="6" t="s">
        <v>22</v>
      </c>
      <c r="GC309" s="6" t="s">
        <v>22</v>
      </c>
      <c r="GD309" s="6" t="s">
        <v>22</v>
      </c>
      <c r="GE309" s="6" t="s">
        <v>22</v>
      </c>
      <c r="GF309" s="6" t="s">
        <v>22</v>
      </c>
      <c r="GG309" s="6" t="s">
        <v>22</v>
      </c>
      <c r="GH309" s="6" t="s">
        <v>22</v>
      </c>
      <c r="GI309" s="6" t="s">
        <v>22</v>
      </c>
      <c r="GJ309" s="6" t="s">
        <v>22</v>
      </c>
      <c r="GK309" s="6" t="s">
        <v>22</v>
      </c>
      <c r="GL309" s="6" t="s">
        <v>22</v>
      </c>
      <c r="GM309" s="6" t="s">
        <v>22</v>
      </c>
      <c r="GN309" s="6" t="s">
        <v>22</v>
      </c>
      <c r="GO309" s="6" t="s">
        <v>22</v>
      </c>
      <c r="GP309" s="6" t="s">
        <v>22</v>
      </c>
      <c r="GQ309" s="6" t="s">
        <v>22</v>
      </c>
      <c r="GR309" s="6" t="s">
        <v>22</v>
      </c>
      <c r="GS309" s="6" t="s">
        <v>22</v>
      </c>
      <c r="GT309" s="6" t="s">
        <v>22</v>
      </c>
      <c r="GU309" s="6" t="s">
        <v>22</v>
      </c>
      <c r="GV309" s="6" t="s">
        <v>22</v>
      </c>
      <c r="GW309" s="6" t="s">
        <v>22</v>
      </c>
      <c r="GX309" s="103" t="s">
        <v>22</v>
      </c>
    </row>
    <row r="310" spans="1:206">
      <c r="A310" s="102" t="s">
        <v>207</v>
      </c>
      <c r="B310" s="6">
        <v>309</v>
      </c>
      <c r="C310" s="6" t="s">
        <v>1519</v>
      </c>
      <c r="D310" s="6" t="s">
        <v>1877</v>
      </c>
      <c r="E310" s="100">
        <v>45125</v>
      </c>
      <c r="F310" s="6" t="s">
        <v>3895</v>
      </c>
      <c r="G310" s="6">
        <v>1</v>
      </c>
      <c r="H310" s="6">
        <v>28</v>
      </c>
      <c r="I310" s="6">
        <v>1</v>
      </c>
      <c r="J310" s="6" t="s">
        <v>410</v>
      </c>
      <c r="K310" s="6" t="s">
        <v>999</v>
      </c>
      <c r="L310" s="6" t="s">
        <v>1152</v>
      </c>
      <c r="M310" s="6" t="s">
        <v>397</v>
      </c>
      <c r="N310" s="6" t="s">
        <v>22</v>
      </c>
      <c r="O310" s="7" t="s">
        <v>22</v>
      </c>
      <c r="P310" s="6" t="s">
        <v>22</v>
      </c>
      <c r="Q310" s="6">
        <v>42.836179999999999</v>
      </c>
      <c r="R310" s="6" t="s">
        <v>22</v>
      </c>
      <c r="S310" s="6" t="s">
        <v>22</v>
      </c>
      <c r="T310" s="6" t="s">
        <v>22</v>
      </c>
      <c r="U310" s="6" t="s">
        <v>22</v>
      </c>
      <c r="V310" s="6">
        <v>9.4806299999999997</v>
      </c>
      <c r="W310" s="6" t="s">
        <v>41</v>
      </c>
      <c r="X310" s="6">
        <v>35</v>
      </c>
      <c r="Y310" s="6">
        <v>2</v>
      </c>
      <c r="Z310" s="101">
        <v>0.29166666666666669</v>
      </c>
      <c r="AA310" s="101">
        <v>0.4375</v>
      </c>
      <c r="AB310" s="101">
        <v>0.4375</v>
      </c>
      <c r="AC310" s="101">
        <f>(Tableau2[[#This Row],[heure_enq]]-Tableau2[[#This Row],[h_debut]])</f>
        <v>0.14583333333333331</v>
      </c>
      <c r="AD310" s="101">
        <f>Tableau2[[#This Row],[h_fin]]-Tableau2[[#This Row],[h_debut]]</f>
        <v>0.14583333333333331</v>
      </c>
      <c r="AE310" s="101">
        <v>0.35416666666666669</v>
      </c>
      <c r="AF310" s="101">
        <v>0.70833333333333337</v>
      </c>
      <c r="AG310" s="6" t="s">
        <v>22</v>
      </c>
      <c r="AH310" s="6" t="s">
        <v>242</v>
      </c>
      <c r="AI310" s="6">
        <v>1</v>
      </c>
      <c r="AJ310" s="6" t="s">
        <v>2653</v>
      </c>
      <c r="AK310" s="6">
        <v>13016</v>
      </c>
      <c r="AL310" s="6" t="s">
        <v>1761</v>
      </c>
      <c r="AM310" s="6">
        <v>0</v>
      </c>
      <c r="AN310" s="6">
        <v>0</v>
      </c>
      <c r="AO310" s="6">
        <v>1</v>
      </c>
      <c r="AP310" s="6">
        <v>0</v>
      </c>
      <c r="AQ310" s="6" t="s">
        <v>22</v>
      </c>
      <c r="AR310" s="6" t="s">
        <v>22</v>
      </c>
      <c r="AS310" s="6" t="s">
        <v>22</v>
      </c>
      <c r="AT310" s="6">
        <v>0</v>
      </c>
      <c r="AU310" s="6">
        <v>0</v>
      </c>
      <c r="AV310" s="6">
        <v>0</v>
      </c>
      <c r="AW310" s="6">
        <v>0</v>
      </c>
      <c r="AX310" s="6">
        <v>1</v>
      </c>
      <c r="AY310" s="6">
        <v>1</v>
      </c>
      <c r="AZ310" s="6">
        <v>1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 t="s">
        <v>1878</v>
      </c>
      <c r="BK310" s="6">
        <v>0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 t="s">
        <v>22</v>
      </c>
      <c r="BX310" s="6">
        <v>0</v>
      </c>
      <c r="BY310" s="6">
        <v>0</v>
      </c>
      <c r="BZ310" s="6">
        <v>0</v>
      </c>
      <c r="CA310" s="6">
        <v>1</v>
      </c>
      <c r="CB310" s="6">
        <v>1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1</v>
      </c>
      <c r="CP310" s="6">
        <v>0</v>
      </c>
      <c r="CQ310" s="6">
        <v>1</v>
      </c>
      <c r="CR310" s="6">
        <v>0</v>
      </c>
      <c r="CS310" s="6">
        <v>1</v>
      </c>
      <c r="CT310" s="6">
        <v>1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6" t="s">
        <v>1879</v>
      </c>
      <c r="DB310" s="6" t="s">
        <v>218</v>
      </c>
      <c r="DC310" s="6" t="s">
        <v>22</v>
      </c>
      <c r="DD310" s="6" t="s">
        <v>22</v>
      </c>
      <c r="DE310" s="6" t="s">
        <v>22</v>
      </c>
      <c r="DF310" s="6" t="s">
        <v>22</v>
      </c>
      <c r="DG310" s="6" t="s">
        <v>22</v>
      </c>
      <c r="DH310" s="6" t="s">
        <v>22</v>
      </c>
      <c r="DI310" s="6" t="s">
        <v>22</v>
      </c>
      <c r="DJ310" s="6" t="s">
        <v>22</v>
      </c>
      <c r="DK310" s="6" t="s">
        <v>22</v>
      </c>
      <c r="DL310" s="6" t="s">
        <v>22</v>
      </c>
      <c r="DM310" s="6" t="s">
        <v>22</v>
      </c>
      <c r="DN310" s="6" t="s">
        <v>22</v>
      </c>
      <c r="DO310" s="6" t="s">
        <v>22</v>
      </c>
      <c r="DP310" s="6" t="s">
        <v>22</v>
      </c>
      <c r="DQ310" s="6" t="s">
        <v>22</v>
      </c>
      <c r="DR310" s="6" t="s">
        <v>22</v>
      </c>
      <c r="DS310" s="6" t="s">
        <v>22</v>
      </c>
      <c r="DT310" s="6" t="s">
        <v>22</v>
      </c>
      <c r="DU310" s="6" t="s">
        <v>22</v>
      </c>
      <c r="DV310" s="6" t="s">
        <v>22</v>
      </c>
      <c r="DW310" s="6" t="s">
        <v>22</v>
      </c>
      <c r="DX310" s="6" t="s">
        <v>22</v>
      </c>
      <c r="DY310" s="6" t="s">
        <v>22</v>
      </c>
      <c r="DZ310" s="6" t="s">
        <v>22</v>
      </c>
      <c r="EA310" s="6" t="s">
        <v>22</v>
      </c>
      <c r="EB310" s="6" t="s">
        <v>22</v>
      </c>
      <c r="EC310" s="6" t="s">
        <v>22</v>
      </c>
      <c r="ED310" s="6" t="s">
        <v>22</v>
      </c>
      <c r="EE310" s="6" t="s">
        <v>22</v>
      </c>
      <c r="EF310" s="6" t="s">
        <v>22</v>
      </c>
      <c r="EG310" s="6" t="s">
        <v>22</v>
      </c>
      <c r="EH310" s="6" t="s">
        <v>22</v>
      </c>
      <c r="EI310" s="6" t="s">
        <v>22</v>
      </c>
      <c r="EJ310" s="6" t="s">
        <v>22</v>
      </c>
      <c r="EK310" s="6" t="s">
        <v>22</v>
      </c>
      <c r="EL310" s="6" t="s">
        <v>22</v>
      </c>
      <c r="EM310" s="6" t="s">
        <v>22</v>
      </c>
      <c r="EN310" s="6" t="s">
        <v>22</v>
      </c>
      <c r="EO310" s="6" t="s">
        <v>22</v>
      </c>
      <c r="EP310" s="6" t="s">
        <v>22</v>
      </c>
      <c r="EQ310" s="6" t="s">
        <v>22</v>
      </c>
      <c r="ER310" s="6" t="s">
        <v>22</v>
      </c>
      <c r="ES310" s="6" t="s">
        <v>22</v>
      </c>
      <c r="ET310" s="6" t="s">
        <v>22</v>
      </c>
      <c r="EU310" s="6" t="s">
        <v>22</v>
      </c>
      <c r="EV310" s="6" t="s">
        <v>22</v>
      </c>
      <c r="EW310" s="6" t="s">
        <v>22</v>
      </c>
      <c r="EX310" s="6" t="s">
        <v>22</v>
      </c>
      <c r="EY310" s="6" t="s">
        <v>22</v>
      </c>
      <c r="EZ310" s="6" t="s">
        <v>22</v>
      </c>
      <c r="FA310" s="6" t="s">
        <v>22</v>
      </c>
      <c r="FB310" s="6" t="s">
        <v>22</v>
      </c>
      <c r="FC310" s="6" t="s">
        <v>22</v>
      </c>
      <c r="FD310" s="6" t="s">
        <v>22</v>
      </c>
      <c r="FE310" s="6" t="s">
        <v>22</v>
      </c>
      <c r="FF310" s="6" t="s">
        <v>22</v>
      </c>
      <c r="FG310" s="6" t="s">
        <v>22</v>
      </c>
      <c r="FH310" s="6" t="s">
        <v>22</v>
      </c>
      <c r="FI310" s="6" t="s">
        <v>22</v>
      </c>
      <c r="FJ310" s="6" t="s">
        <v>22</v>
      </c>
      <c r="FK310" s="6" t="s">
        <v>22</v>
      </c>
      <c r="FL310" s="6" t="s">
        <v>22</v>
      </c>
      <c r="FM310" s="6" t="s">
        <v>22</v>
      </c>
      <c r="FN310" s="6" t="s">
        <v>22</v>
      </c>
      <c r="FO310" s="6" t="s">
        <v>22</v>
      </c>
      <c r="FP310" s="6" t="s">
        <v>22</v>
      </c>
      <c r="FQ310" s="6" t="s">
        <v>22</v>
      </c>
      <c r="FR310" s="6" t="s">
        <v>22</v>
      </c>
      <c r="FS310" s="6" t="s">
        <v>22</v>
      </c>
      <c r="FT310" s="6" t="s">
        <v>22</v>
      </c>
      <c r="FU310" s="6" t="s">
        <v>22</v>
      </c>
      <c r="FV310" s="6" t="s">
        <v>22</v>
      </c>
      <c r="FW310" s="6" t="s">
        <v>22</v>
      </c>
      <c r="FX310" s="6" t="s">
        <v>22</v>
      </c>
      <c r="FY310" s="6" t="s">
        <v>22</v>
      </c>
      <c r="FZ310" s="6" t="s">
        <v>22</v>
      </c>
      <c r="GA310" s="6" t="s">
        <v>22</v>
      </c>
      <c r="GB310" s="6" t="s">
        <v>22</v>
      </c>
      <c r="GC310" s="6" t="s">
        <v>22</v>
      </c>
      <c r="GD310" s="6" t="s">
        <v>22</v>
      </c>
      <c r="GE310" s="6" t="s">
        <v>22</v>
      </c>
      <c r="GF310" s="6" t="s">
        <v>22</v>
      </c>
      <c r="GG310" s="6" t="s">
        <v>22</v>
      </c>
      <c r="GH310" s="6" t="s">
        <v>22</v>
      </c>
      <c r="GI310" s="6" t="s">
        <v>22</v>
      </c>
      <c r="GJ310" s="6" t="s">
        <v>22</v>
      </c>
      <c r="GK310" s="6" t="s">
        <v>22</v>
      </c>
      <c r="GL310" s="6" t="s">
        <v>22</v>
      </c>
      <c r="GM310" s="6" t="s">
        <v>22</v>
      </c>
      <c r="GN310" s="6" t="s">
        <v>22</v>
      </c>
      <c r="GO310" s="6" t="s">
        <v>22</v>
      </c>
      <c r="GP310" s="6" t="s">
        <v>22</v>
      </c>
      <c r="GQ310" s="6" t="s">
        <v>22</v>
      </c>
      <c r="GR310" s="6" t="s">
        <v>22</v>
      </c>
      <c r="GS310" s="6" t="s">
        <v>22</v>
      </c>
      <c r="GT310" s="6" t="s">
        <v>22</v>
      </c>
      <c r="GU310" s="6" t="s">
        <v>22</v>
      </c>
      <c r="GV310" s="6" t="s">
        <v>22</v>
      </c>
      <c r="GW310" s="6" t="s">
        <v>22</v>
      </c>
      <c r="GX310" s="103" t="s">
        <v>22</v>
      </c>
    </row>
    <row r="311" spans="1:206">
      <c r="A311" s="102" t="s">
        <v>207</v>
      </c>
      <c r="B311" s="6">
        <v>310</v>
      </c>
      <c r="C311" s="6" t="s">
        <v>1519</v>
      </c>
      <c r="D311" s="6" t="s">
        <v>1526</v>
      </c>
      <c r="E311" s="100">
        <v>45125</v>
      </c>
      <c r="F311" s="6" t="s">
        <v>3895</v>
      </c>
      <c r="G311" s="6">
        <v>1</v>
      </c>
      <c r="H311" s="6">
        <v>28</v>
      </c>
      <c r="I311" s="6">
        <v>1</v>
      </c>
      <c r="J311" s="6" t="s">
        <v>410</v>
      </c>
      <c r="K311" s="6" t="s">
        <v>1013</v>
      </c>
      <c r="L311" s="6" t="s">
        <v>396</v>
      </c>
      <c r="M311" s="6" t="s">
        <v>397</v>
      </c>
      <c r="N311" s="6" t="s">
        <v>22</v>
      </c>
      <c r="O311" s="7" t="s">
        <v>22</v>
      </c>
      <c r="P311" s="6" t="s">
        <v>22</v>
      </c>
      <c r="Q311" s="6">
        <v>42.84131</v>
      </c>
      <c r="R311" s="6" t="s">
        <v>22</v>
      </c>
      <c r="S311" s="6" t="s">
        <v>22</v>
      </c>
      <c r="T311" s="6" t="s">
        <v>22</v>
      </c>
      <c r="U311" s="6" t="s">
        <v>22</v>
      </c>
      <c r="V311" s="6">
        <v>9.4838100000000001</v>
      </c>
      <c r="W311" s="6" t="s">
        <v>39</v>
      </c>
      <c r="X311" s="6">
        <v>3</v>
      </c>
      <c r="Y311" s="6">
        <v>2</v>
      </c>
      <c r="Z311" s="101">
        <v>0.4375</v>
      </c>
      <c r="AA311" s="101">
        <v>0.4513888888888889</v>
      </c>
      <c r="AB311" s="101">
        <v>0.5</v>
      </c>
      <c r="AC311" s="101">
        <f>(Tableau2[[#This Row],[heure_enq]]-Tableau2[[#This Row],[h_debut]])</f>
        <v>1.3888888888888895E-2</v>
      </c>
      <c r="AD311" s="101">
        <f>Tableau2[[#This Row],[h_fin]]-Tableau2[[#This Row],[h_debut]]</f>
        <v>6.25E-2</v>
      </c>
      <c r="AE311" s="101">
        <v>0.35416666666666669</v>
      </c>
      <c r="AF311" s="101">
        <v>0.70833333333333337</v>
      </c>
      <c r="AG311" s="6" t="s">
        <v>22</v>
      </c>
      <c r="AH311" s="6" t="s">
        <v>234</v>
      </c>
      <c r="AI311" s="6">
        <v>0</v>
      </c>
      <c r="AJ311" s="6" t="s">
        <v>280</v>
      </c>
      <c r="AK311" s="6" t="s">
        <v>281</v>
      </c>
      <c r="AL311" s="6" t="s">
        <v>419</v>
      </c>
      <c r="AM311" s="6">
        <v>1</v>
      </c>
      <c r="AN311" s="6">
        <v>0</v>
      </c>
      <c r="AO311" s="6">
        <v>0</v>
      </c>
      <c r="AP311" s="6">
        <v>0</v>
      </c>
      <c r="AQ311" s="6" t="s">
        <v>22</v>
      </c>
      <c r="AR311" s="6" t="s">
        <v>22</v>
      </c>
      <c r="AS311" s="6" t="s">
        <v>22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1</v>
      </c>
      <c r="AZ311" s="6">
        <v>1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 t="s">
        <v>404</v>
      </c>
      <c r="BK311" s="6">
        <v>0</v>
      </c>
      <c r="BL311" s="6">
        <v>1</v>
      </c>
      <c r="BM311" s="6">
        <v>0</v>
      </c>
      <c r="BN311" s="6">
        <v>0</v>
      </c>
      <c r="BO311" s="6" t="s">
        <v>3613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 t="s">
        <v>22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6">
        <v>0</v>
      </c>
      <c r="CH311" s="6">
        <v>0</v>
      </c>
      <c r="CI311" s="6">
        <v>1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6">
        <v>0</v>
      </c>
      <c r="CZ311" s="6">
        <v>0</v>
      </c>
      <c r="DA311" s="6" t="s">
        <v>22</v>
      </c>
      <c r="DB311" s="6" t="s">
        <v>218</v>
      </c>
      <c r="DC311" s="6" t="s">
        <v>22</v>
      </c>
      <c r="DD311" s="6" t="s">
        <v>22</v>
      </c>
      <c r="DE311" s="6" t="s">
        <v>22</v>
      </c>
      <c r="DF311" s="6" t="s">
        <v>22</v>
      </c>
      <c r="DG311" s="6" t="s">
        <v>22</v>
      </c>
      <c r="DH311" s="6" t="s">
        <v>22</v>
      </c>
      <c r="DI311" s="6" t="s">
        <v>22</v>
      </c>
      <c r="DJ311" s="6" t="s">
        <v>22</v>
      </c>
      <c r="DK311" s="6" t="s">
        <v>22</v>
      </c>
      <c r="DL311" s="6" t="s">
        <v>22</v>
      </c>
      <c r="DM311" s="6" t="s">
        <v>22</v>
      </c>
      <c r="DN311" s="6" t="s">
        <v>22</v>
      </c>
      <c r="DO311" s="6" t="s">
        <v>22</v>
      </c>
      <c r="DP311" s="6" t="s">
        <v>22</v>
      </c>
      <c r="DQ311" s="6" t="s">
        <v>22</v>
      </c>
      <c r="DR311" s="6" t="s">
        <v>22</v>
      </c>
      <c r="DS311" s="6" t="s">
        <v>22</v>
      </c>
      <c r="DT311" s="6" t="s">
        <v>22</v>
      </c>
      <c r="DU311" s="6" t="s">
        <v>22</v>
      </c>
      <c r="DV311" s="6" t="s">
        <v>22</v>
      </c>
      <c r="DW311" s="6" t="s">
        <v>22</v>
      </c>
      <c r="DX311" s="6" t="s">
        <v>22</v>
      </c>
      <c r="DY311" s="6" t="s">
        <v>22</v>
      </c>
      <c r="DZ311" s="6" t="s">
        <v>22</v>
      </c>
      <c r="EA311" s="6" t="s">
        <v>22</v>
      </c>
      <c r="EB311" s="6" t="s">
        <v>22</v>
      </c>
      <c r="EC311" s="6" t="s">
        <v>22</v>
      </c>
      <c r="ED311" s="6" t="s">
        <v>22</v>
      </c>
      <c r="EE311" s="6" t="s">
        <v>22</v>
      </c>
      <c r="EF311" s="6" t="s">
        <v>22</v>
      </c>
      <c r="EG311" s="6" t="s">
        <v>22</v>
      </c>
      <c r="EH311" s="6" t="s">
        <v>22</v>
      </c>
      <c r="EI311" s="6" t="s">
        <v>22</v>
      </c>
      <c r="EJ311" s="6" t="s">
        <v>22</v>
      </c>
      <c r="EK311" s="6" t="s">
        <v>22</v>
      </c>
      <c r="EL311" s="6" t="s">
        <v>22</v>
      </c>
      <c r="EM311" s="6" t="s">
        <v>22</v>
      </c>
      <c r="EN311" s="6" t="s">
        <v>22</v>
      </c>
      <c r="EO311" s="6" t="s">
        <v>22</v>
      </c>
      <c r="EP311" s="6" t="s">
        <v>22</v>
      </c>
      <c r="EQ311" s="6" t="s">
        <v>22</v>
      </c>
      <c r="ER311" s="6" t="s">
        <v>22</v>
      </c>
      <c r="ES311" s="6" t="s">
        <v>22</v>
      </c>
      <c r="ET311" s="6" t="s">
        <v>22</v>
      </c>
      <c r="EU311" s="6" t="s">
        <v>22</v>
      </c>
      <c r="EV311" s="6" t="s">
        <v>22</v>
      </c>
      <c r="EW311" s="6" t="s">
        <v>22</v>
      </c>
      <c r="EX311" s="6" t="s">
        <v>22</v>
      </c>
      <c r="EY311" s="6" t="s">
        <v>22</v>
      </c>
      <c r="EZ311" s="6" t="s">
        <v>22</v>
      </c>
      <c r="FA311" s="6" t="s">
        <v>22</v>
      </c>
      <c r="FB311" s="6" t="s">
        <v>22</v>
      </c>
      <c r="FC311" s="6" t="s">
        <v>22</v>
      </c>
      <c r="FD311" s="6" t="s">
        <v>22</v>
      </c>
      <c r="FE311" s="6" t="s">
        <v>22</v>
      </c>
      <c r="FF311" s="6" t="s">
        <v>22</v>
      </c>
      <c r="FG311" s="6" t="s">
        <v>22</v>
      </c>
      <c r="FH311" s="6" t="s">
        <v>22</v>
      </c>
      <c r="FI311" s="6" t="s">
        <v>22</v>
      </c>
      <c r="FJ311" s="6" t="s">
        <v>22</v>
      </c>
      <c r="FK311" s="6" t="s">
        <v>22</v>
      </c>
      <c r="FL311" s="6" t="s">
        <v>22</v>
      </c>
      <c r="FM311" s="6" t="s">
        <v>22</v>
      </c>
      <c r="FN311" s="6" t="s">
        <v>22</v>
      </c>
      <c r="FO311" s="6" t="s">
        <v>22</v>
      </c>
      <c r="FP311" s="6" t="s">
        <v>22</v>
      </c>
      <c r="FQ311" s="6" t="s">
        <v>22</v>
      </c>
      <c r="FR311" s="6" t="s">
        <v>22</v>
      </c>
      <c r="FS311" s="6" t="s">
        <v>22</v>
      </c>
      <c r="FT311" s="6" t="s">
        <v>22</v>
      </c>
      <c r="FU311" s="6" t="s">
        <v>22</v>
      </c>
      <c r="FV311" s="6" t="s">
        <v>22</v>
      </c>
      <c r="FW311" s="6" t="s">
        <v>22</v>
      </c>
      <c r="FX311" s="6" t="s">
        <v>22</v>
      </c>
      <c r="FY311" s="6" t="s">
        <v>22</v>
      </c>
      <c r="FZ311" s="6" t="s">
        <v>22</v>
      </c>
      <c r="GA311" s="6" t="s">
        <v>22</v>
      </c>
      <c r="GB311" s="6" t="s">
        <v>22</v>
      </c>
      <c r="GC311" s="6" t="s">
        <v>22</v>
      </c>
      <c r="GD311" s="6" t="s">
        <v>22</v>
      </c>
      <c r="GE311" s="6" t="s">
        <v>22</v>
      </c>
      <c r="GF311" s="6" t="s">
        <v>22</v>
      </c>
      <c r="GG311" s="6" t="s">
        <v>22</v>
      </c>
      <c r="GH311" s="6" t="s">
        <v>22</v>
      </c>
      <c r="GI311" s="6" t="s">
        <v>22</v>
      </c>
      <c r="GJ311" s="6" t="s">
        <v>22</v>
      </c>
      <c r="GK311" s="6" t="s">
        <v>22</v>
      </c>
      <c r="GL311" s="6" t="s">
        <v>22</v>
      </c>
      <c r="GM311" s="6" t="s">
        <v>22</v>
      </c>
      <c r="GN311" s="6" t="s">
        <v>22</v>
      </c>
      <c r="GO311" s="6" t="s">
        <v>22</v>
      </c>
      <c r="GP311" s="6" t="s">
        <v>22</v>
      </c>
      <c r="GQ311" s="6" t="s">
        <v>22</v>
      </c>
      <c r="GR311" s="6" t="s">
        <v>22</v>
      </c>
      <c r="GS311" s="6" t="s">
        <v>22</v>
      </c>
      <c r="GT311" s="6" t="s">
        <v>22</v>
      </c>
      <c r="GU311" s="6" t="s">
        <v>22</v>
      </c>
      <c r="GV311" s="6" t="s">
        <v>22</v>
      </c>
      <c r="GW311" s="6" t="s">
        <v>22</v>
      </c>
      <c r="GX311" s="103" t="s">
        <v>22</v>
      </c>
    </row>
    <row r="312" spans="1:206">
      <c r="A312" s="102" t="s">
        <v>207</v>
      </c>
      <c r="B312" s="6">
        <v>311</v>
      </c>
      <c r="C312" s="6" t="s">
        <v>1519</v>
      </c>
      <c r="D312" s="6" t="s">
        <v>1527</v>
      </c>
      <c r="E312" s="100">
        <v>45125</v>
      </c>
      <c r="F312" s="6" t="s">
        <v>3895</v>
      </c>
      <c r="G312" s="6">
        <v>1</v>
      </c>
      <c r="H312" s="6">
        <v>28</v>
      </c>
      <c r="I312" s="6">
        <v>2</v>
      </c>
      <c r="J312" s="6" t="s">
        <v>410</v>
      </c>
      <c r="K312" s="6" t="s">
        <v>352</v>
      </c>
      <c r="L312" s="6" t="s">
        <v>396</v>
      </c>
      <c r="M312" s="6" t="s">
        <v>397</v>
      </c>
      <c r="N312" s="6" t="s">
        <v>22</v>
      </c>
      <c r="O312" s="7" t="s">
        <v>22</v>
      </c>
      <c r="P312" s="6" t="s">
        <v>22</v>
      </c>
      <c r="Q312" s="6">
        <v>42.877690000000001</v>
      </c>
      <c r="R312" s="6" t="s">
        <v>22</v>
      </c>
      <c r="S312" s="6" t="s">
        <v>22</v>
      </c>
      <c r="T312" s="6" t="s">
        <v>22</v>
      </c>
      <c r="U312" s="6" t="s">
        <v>22</v>
      </c>
      <c r="V312" s="6">
        <v>9.4730399999999992</v>
      </c>
      <c r="W312" s="6" t="s">
        <v>39</v>
      </c>
      <c r="X312" s="6">
        <v>2</v>
      </c>
      <c r="Y312" s="6">
        <v>1</v>
      </c>
      <c r="Z312" s="101">
        <v>0.41666666666666669</v>
      </c>
      <c r="AA312" s="101">
        <v>0.47916666666666669</v>
      </c>
      <c r="AB312" s="101">
        <v>0.47916666666666669</v>
      </c>
      <c r="AC312" s="101">
        <f>(Tableau2[[#This Row],[heure_enq]]-Tableau2[[#This Row],[h_debut]])</f>
        <v>6.25E-2</v>
      </c>
      <c r="AD312" s="101">
        <f>Tableau2[[#This Row],[h_fin]]-Tableau2[[#This Row],[h_debut]]</f>
        <v>6.25E-2</v>
      </c>
      <c r="AE312" s="101">
        <v>0.35416666666666669</v>
      </c>
      <c r="AF312" s="101">
        <v>0.70833333333333337</v>
      </c>
      <c r="AG312" s="6" t="s">
        <v>22</v>
      </c>
      <c r="AH312" s="6" t="s">
        <v>213</v>
      </c>
      <c r="AI312" s="6">
        <v>0</v>
      </c>
      <c r="AJ312" s="6" t="s">
        <v>417</v>
      </c>
      <c r="AK312" s="6" t="s">
        <v>418</v>
      </c>
      <c r="AL312" s="6" t="s">
        <v>419</v>
      </c>
      <c r="AM312" s="6">
        <v>1</v>
      </c>
      <c r="AN312" s="6">
        <v>0</v>
      </c>
      <c r="AO312" s="6">
        <v>0</v>
      </c>
      <c r="AP312" s="6">
        <v>0</v>
      </c>
      <c r="AQ312" s="6" t="s">
        <v>22</v>
      </c>
      <c r="AR312" s="6" t="s">
        <v>22</v>
      </c>
      <c r="AS312" s="6" t="s">
        <v>22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1</v>
      </c>
      <c r="AZ312" s="6">
        <v>0</v>
      </c>
      <c r="BA312" s="6">
        <v>1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 t="s">
        <v>1528</v>
      </c>
      <c r="BK312" s="6">
        <v>0</v>
      </c>
      <c r="BL312" s="6">
        <v>0</v>
      </c>
      <c r="BM312" s="6">
        <v>0</v>
      </c>
      <c r="BN312" s="6">
        <v>0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1</v>
      </c>
      <c r="BU312" s="6">
        <v>0</v>
      </c>
      <c r="BV312" s="6" t="s">
        <v>2126</v>
      </c>
      <c r="BW312" s="6" t="s">
        <v>22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1</v>
      </c>
      <c r="CJ312" s="6">
        <v>0</v>
      </c>
      <c r="CK312" s="6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 t="s">
        <v>22</v>
      </c>
      <c r="DB312" s="6" t="s">
        <v>218</v>
      </c>
      <c r="DC312" s="6" t="s">
        <v>22</v>
      </c>
      <c r="DD312" s="6" t="s">
        <v>22</v>
      </c>
      <c r="DE312" s="6" t="s">
        <v>22</v>
      </c>
      <c r="DF312" s="6" t="s">
        <v>22</v>
      </c>
      <c r="DG312" s="6" t="s">
        <v>22</v>
      </c>
      <c r="DH312" s="6" t="s">
        <v>22</v>
      </c>
      <c r="DI312" s="6" t="s">
        <v>22</v>
      </c>
      <c r="DJ312" s="6" t="s">
        <v>22</v>
      </c>
      <c r="DK312" s="6" t="s">
        <v>22</v>
      </c>
      <c r="DL312" s="6" t="s">
        <v>22</v>
      </c>
      <c r="DM312" s="6" t="s">
        <v>22</v>
      </c>
      <c r="DN312" s="6" t="s">
        <v>22</v>
      </c>
      <c r="DO312" s="6" t="s">
        <v>22</v>
      </c>
      <c r="DP312" s="6" t="s">
        <v>22</v>
      </c>
      <c r="DQ312" s="6" t="s">
        <v>22</v>
      </c>
      <c r="DR312" s="6" t="s">
        <v>22</v>
      </c>
      <c r="DS312" s="6" t="s">
        <v>22</v>
      </c>
      <c r="DT312" s="6" t="s">
        <v>22</v>
      </c>
      <c r="DU312" s="6" t="s">
        <v>22</v>
      </c>
      <c r="DV312" s="6" t="s">
        <v>22</v>
      </c>
      <c r="DW312" s="6" t="s">
        <v>22</v>
      </c>
      <c r="DX312" s="6" t="s">
        <v>22</v>
      </c>
      <c r="DY312" s="6" t="s">
        <v>22</v>
      </c>
      <c r="DZ312" s="6" t="s">
        <v>22</v>
      </c>
      <c r="EA312" s="6" t="s">
        <v>22</v>
      </c>
      <c r="EB312" s="6" t="s">
        <v>22</v>
      </c>
      <c r="EC312" s="6" t="s">
        <v>22</v>
      </c>
      <c r="ED312" s="6" t="s">
        <v>22</v>
      </c>
      <c r="EE312" s="6" t="s">
        <v>22</v>
      </c>
      <c r="EF312" s="6" t="s">
        <v>22</v>
      </c>
      <c r="EG312" s="6" t="s">
        <v>22</v>
      </c>
      <c r="EH312" s="6" t="s">
        <v>22</v>
      </c>
      <c r="EI312" s="6" t="s">
        <v>22</v>
      </c>
      <c r="EJ312" s="6" t="s">
        <v>22</v>
      </c>
      <c r="EK312" s="6" t="s">
        <v>22</v>
      </c>
      <c r="EL312" s="6" t="s">
        <v>22</v>
      </c>
      <c r="EM312" s="6" t="s">
        <v>22</v>
      </c>
      <c r="EN312" s="6" t="s">
        <v>22</v>
      </c>
      <c r="EO312" s="6" t="s">
        <v>22</v>
      </c>
      <c r="EP312" s="6" t="s">
        <v>22</v>
      </c>
      <c r="EQ312" s="6" t="s">
        <v>22</v>
      </c>
      <c r="ER312" s="6" t="s">
        <v>22</v>
      </c>
      <c r="ES312" s="6" t="s">
        <v>22</v>
      </c>
      <c r="ET312" s="6" t="s">
        <v>22</v>
      </c>
      <c r="EU312" s="6" t="s">
        <v>22</v>
      </c>
      <c r="EV312" s="6" t="s">
        <v>22</v>
      </c>
      <c r="EW312" s="6" t="s">
        <v>22</v>
      </c>
      <c r="EX312" s="6" t="s">
        <v>22</v>
      </c>
      <c r="EY312" s="6" t="s">
        <v>22</v>
      </c>
      <c r="EZ312" s="6" t="s">
        <v>22</v>
      </c>
      <c r="FA312" s="6" t="s">
        <v>22</v>
      </c>
      <c r="FB312" s="6" t="s">
        <v>22</v>
      </c>
      <c r="FC312" s="6" t="s">
        <v>22</v>
      </c>
      <c r="FD312" s="6" t="s">
        <v>22</v>
      </c>
      <c r="FE312" s="6" t="s">
        <v>22</v>
      </c>
      <c r="FF312" s="6" t="s">
        <v>22</v>
      </c>
      <c r="FG312" s="6" t="s">
        <v>22</v>
      </c>
      <c r="FH312" s="6" t="s">
        <v>22</v>
      </c>
      <c r="FI312" s="6" t="s">
        <v>22</v>
      </c>
      <c r="FJ312" s="6" t="s">
        <v>22</v>
      </c>
      <c r="FK312" s="6" t="s">
        <v>22</v>
      </c>
      <c r="FL312" s="6" t="s">
        <v>22</v>
      </c>
      <c r="FM312" s="6" t="s">
        <v>22</v>
      </c>
      <c r="FN312" s="6" t="s">
        <v>22</v>
      </c>
      <c r="FO312" s="6" t="s">
        <v>22</v>
      </c>
      <c r="FP312" s="6" t="s">
        <v>22</v>
      </c>
      <c r="FQ312" s="6" t="s">
        <v>22</v>
      </c>
      <c r="FR312" s="6" t="s">
        <v>22</v>
      </c>
      <c r="FS312" s="6" t="s">
        <v>22</v>
      </c>
      <c r="FT312" s="6" t="s">
        <v>22</v>
      </c>
      <c r="FU312" s="6" t="s">
        <v>22</v>
      </c>
      <c r="FV312" s="6" t="s">
        <v>22</v>
      </c>
      <c r="FW312" s="6" t="s">
        <v>22</v>
      </c>
      <c r="FX312" s="6" t="s">
        <v>22</v>
      </c>
      <c r="FY312" s="6" t="s">
        <v>22</v>
      </c>
      <c r="FZ312" s="6" t="s">
        <v>22</v>
      </c>
      <c r="GA312" s="6" t="s">
        <v>22</v>
      </c>
      <c r="GB312" s="6" t="s">
        <v>22</v>
      </c>
      <c r="GC312" s="6" t="s">
        <v>22</v>
      </c>
      <c r="GD312" s="6" t="s">
        <v>22</v>
      </c>
      <c r="GE312" s="6" t="s">
        <v>22</v>
      </c>
      <c r="GF312" s="6" t="s">
        <v>22</v>
      </c>
      <c r="GG312" s="6" t="s">
        <v>22</v>
      </c>
      <c r="GH312" s="6" t="s">
        <v>22</v>
      </c>
      <c r="GI312" s="6" t="s">
        <v>22</v>
      </c>
      <c r="GJ312" s="6" t="s">
        <v>22</v>
      </c>
      <c r="GK312" s="6" t="s">
        <v>22</v>
      </c>
      <c r="GL312" s="6" t="s">
        <v>22</v>
      </c>
      <c r="GM312" s="6" t="s">
        <v>22</v>
      </c>
      <c r="GN312" s="6" t="s">
        <v>22</v>
      </c>
      <c r="GO312" s="6" t="s">
        <v>22</v>
      </c>
      <c r="GP312" s="6" t="s">
        <v>22</v>
      </c>
      <c r="GQ312" s="6" t="s">
        <v>22</v>
      </c>
      <c r="GR312" s="6" t="s">
        <v>22</v>
      </c>
      <c r="GS312" s="6" t="s">
        <v>22</v>
      </c>
      <c r="GT312" s="6" t="s">
        <v>22</v>
      </c>
      <c r="GU312" s="6" t="s">
        <v>22</v>
      </c>
      <c r="GV312" s="6" t="s">
        <v>22</v>
      </c>
      <c r="GW312" s="6" t="s">
        <v>22</v>
      </c>
      <c r="GX312" s="103" t="s">
        <v>22</v>
      </c>
    </row>
    <row r="313" spans="1:206">
      <c r="A313" s="102" t="s">
        <v>207</v>
      </c>
      <c r="B313" s="6">
        <v>312</v>
      </c>
      <c r="C313" s="6" t="s">
        <v>1519</v>
      </c>
      <c r="D313" s="6" t="s">
        <v>1529</v>
      </c>
      <c r="E313" s="100">
        <v>45125</v>
      </c>
      <c r="F313" s="6" t="s">
        <v>3895</v>
      </c>
      <c r="G313" s="6">
        <v>1</v>
      </c>
      <c r="H313" s="6">
        <v>29</v>
      </c>
      <c r="I313" s="6">
        <v>0</v>
      </c>
      <c r="J313" s="6" t="s">
        <v>410</v>
      </c>
      <c r="K313" s="6" t="s">
        <v>352</v>
      </c>
      <c r="L313" s="6" t="s">
        <v>396</v>
      </c>
      <c r="M313" s="6" t="s">
        <v>397</v>
      </c>
      <c r="N313" s="6" t="s">
        <v>22</v>
      </c>
      <c r="O313" s="7" t="s">
        <v>22</v>
      </c>
      <c r="P313" s="6" t="s">
        <v>22</v>
      </c>
      <c r="Q313" s="6">
        <v>42.951479999999997</v>
      </c>
      <c r="R313" s="6" t="s">
        <v>22</v>
      </c>
      <c r="S313" s="6" t="s">
        <v>22</v>
      </c>
      <c r="T313" s="6" t="s">
        <v>22</v>
      </c>
      <c r="U313" s="6" t="s">
        <v>22</v>
      </c>
      <c r="V313" s="6">
        <v>9.45608</v>
      </c>
      <c r="W313" s="6" t="s">
        <v>39</v>
      </c>
      <c r="X313" s="6">
        <v>4</v>
      </c>
      <c r="Y313" s="6">
        <v>1</v>
      </c>
      <c r="Z313" s="101">
        <v>0.5625</v>
      </c>
      <c r="AA313" s="101">
        <v>0.59375</v>
      </c>
      <c r="AB313" s="101">
        <v>0.70833333333333337</v>
      </c>
      <c r="AC313" s="101">
        <f>(Tableau2[[#This Row],[heure_enq]]-Tableau2[[#This Row],[h_debut]])</f>
        <v>3.125E-2</v>
      </c>
      <c r="AD313" s="101">
        <f>Tableau2[[#This Row],[h_fin]]-Tableau2[[#This Row],[h_debut]]</f>
        <v>0.14583333333333337</v>
      </c>
      <c r="AE313" s="101">
        <v>0.35416666666666669</v>
      </c>
      <c r="AF313" s="101">
        <v>0.70833333333333337</v>
      </c>
      <c r="AG313" s="6" t="s">
        <v>1104</v>
      </c>
      <c r="AH313" s="6" t="s">
        <v>213</v>
      </c>
      <c r="AI313" s="6">
        <v>0</v>
      </c>
      <c r="AJ313" s="6" t="s">
        <v>699</v>
      </c>
      <c r="AK313" s="6" t="s">
        <v>700</v>
      </c>
      <c r="AL313" s="6" t="s">
        <v>419</v>
      </c>
      <c r="AM313" s="6">
        <v>1</v>
      </c>
      <c r="AN313" s="6">
        <v>0</v>
      </c>
      <c r="AO313" s="6">
        <v>0</v>
      </c>
      <c r="AP313" s="6">
        <v>0</v>
      </c>
      <c r="AQ313" s="6" t="s">
        <v>22</v>
      </c>
      <c r="AR313" s="6" t="s">
        <v>22</v>
      </c>
      <c r="AS313" s="6" t="s">
        <v>22</v>
      </c>
      <c r="AT313" s="6">
        <v>0</v>
      </c>
      <c r="AU313" s="6">
        <v>0</v>
      </c>
      <c r="AV313" s="6">
        <v>0</v>
      </c>
      <c r="AW313" s="6">
        <v>0</v>
      </c>
      <c r="AX313" s="6">
        <v>1</v>
      </c>
      <c r="AY313" s="6">
        <v>0</v>
      </c>
      <c r="AZ313" s="6">
        <v>1</v>
      </c>
      <c r="BA313" s="6">
        <v>0</v>
      </c>
      <c r="BB313" s="6">
        <v>0</v>
      </c>
      <c r="BC313" s="6">
        <v>1</v>
      </c>
      <c r="BD313" s="6">
        <v>0</v>
      </c>
      <c r="BE313" s="6">
        <v>0</v>
      </c>
      <c r="BF313" s="6">
        <v>1</v>
      </c>
      <c r="BG313" s="6">
        <v>1</v>
      </c>
      <c r="BH313" s="6">
        <v>0</v>
      </c>
      <c r="BI313" s="6">
        <v>0</v>
      </c>
      <c r="BJ313" s="6" t="s">
        <v>1033</v>
      </c>
      <c r="BK313" s="6">
        <v>0</v>
      </c>
      <c r="BL313" s="6">
        <v>1</v>
      </c>
      <c r="BM313" s="6">
        <v>0</v>
      </c>
      <c r="BN313" s="6">
        <v>0</v>
      </c>
      <c r="BO313" s="6" t="s">
        <v>3669</v>
      </c>
      <c r="BP313" s="6">
        <v>1</v>
      </c>
      <c r="BQ313" s="6">
        <v>0</v>
      </c>
      <c r="BR313" s="6">
        <v>0</v>
      </c>
      <c r="BS313" s="6">
        <v>0</v>
      </c>
      <c r="BT313" s="6">
        <v>0</v>
      </c>
      <c r="BU313" s="6" t="s">
        <v>3633</v>
      </c>
      <c r="BV313" s="6">
        <v>0</v>
      </c>
      <c r="BW313" s="6" t="s">
        <v>22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1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 t="s">
        <v>22</v>
      </c>
      <c r="DB313" s="6" t="s">
        <v>218</v>
      </c>
      <c r="DC313" s="6" t="s">
        <v>22</v>
      </c>
      <c r="DD313" s="6" t="s">
        <v>22</v>
      </c>
      <c r="DE313" s="6" t="s">
        <v>22</v>
      </c>
      <c r="DF313" s="6" t="s">
        <v>22</v>
      </c>
      <c r="DG313" s="6" t="s">
        <v>22</v>
      </c>
      <c r="DH313" s="6" t="s">
        <v>22</v>
      </c>
      <c r="DI313" s="6" t="s">
        <v>22</v>
      </c>
      <c r="DJ313" s="6" t="s">
        <v>22</v>
      </c>
      <c r="DK313" s="6" t="s">
        <v>22</v>
      </c>
      <c r="DL313" s="6" t="s">
        <v>22</v>
      </c>
      <c r="DM313" s="6" t="s">
        <v>22</v>
      </c>
      <c r="DN313" s="6" t="s">
        <v>22</v>
      </c>
      <c r="DO313" s="6" t="s">
        <v>22</v>
      </c>
      <c r="DP313" s="6" t="s">
        <v>22</v>
      </c>
      <c r="DQ313" s="6" t="s">
        <v>22</v>
      </c>
      <c r="DR313" s="6" t="s">
        <v>22</v>
      </c>
      <c r="DS313" s="6" t="s">
        <v>22</v>
      </c>
      <c r="DT313" s="6" t="s">
        <v>22</v>
      </c>
      <c r="DU313" s="6" t="s">
        <v>22</v>
      </c>
      <c r="DV313" s="6" t="s">
        <v>22</v>
      </c>
      <c r="DW313" s="6" t="s">
        <v>22</v>
      </c>
      <c r="DX313" s="6" t="s">
        <v>22</v>
      </c>
      <c r="DY313" s="6" t="s">
        <v>22</v>
      </c>
      <c r="DZ313" s="6" t="s">
        <v>22</v>
      </c>
      <c r="EA313" s="6" t="s">
        <v>22</v>
      </c>
      <c r="EB313" s="6" t="s">
        <v>22</v>
      </c>
      <c r="EC313" s="6" t="s">
        <v>22</v>
      </c>
      <c r="ED313" s="6" t="s">
        <v>22</v>
      </c>
      <c r="EE313" s="6" t="s">
        <v>22</v>
      </c>
      <c r="EF313" s="6" t="s">
        <v>22</v>
      </c>
      <c r="EG313" s="6" t="s">
        <v>22</v>
      </c>
      <c r="EH313" s="6" t="s">
        <v>22</v>
      </c>
      <c r="EI313" s="6" t="s">
        <v>22</v>
      </c>
      <c r="EJ313" s="6" t="s">
        <v>22</v>
      </c>
      <c r="EK313" s="6" t="s">
        <v>22</v>
      </c>
      <c r="EL313" s="6" t="s">
        <v>22</v>
      </c>
      <c r="EM313" s="6" t="s">
        <v>22</v>
      </c>
      <c r="EN313" s="6" t="s">
        <v>22</v>
      </c>
      <c r="EO313" s="6" t="s">
        <v>22</v>
      </c>
      <c r="EP313" s="6" t="s">
        <v>22</v>
      </c>
      <c r="EQ313" s="6" t="s">
        <v>22</v>
      </c>
      <c r="ER313" s="6" t="s">
        <v>22</v>
      </c>
      <c r="ES313" s="6" t="s">
        <v>22</v>
      </c>
      <c r="ET313" s="6" t="s">
        <v>22</v>
      </c>
      <c r="EU313" s="6" t="s">
        <v>22</v>
      </c>
      <c r="EV313" s="6" t="s">
        <v>22</v>
      </c>
      <c r="EW313" s="6" t="s">
        <v>22</v>
      </c>
      <c r="EX313" s="6" t="s">
        <v>22</v>
      </c>
      <c r="EY313" s="6" t="s">
        <v>22</v>
      </c>
      <c r="EZ313" s="6" t="s">
        <v>22</v>
      </c>
      <c r="FA313" s="6" t="s">
        <v>22</v>
      </c>
      <c r="FB313" s="6" t="s">
        <v>22</v>
      </c>
      <c r="FC313" s="6" t="s">
        <v>22</v>
      </c>
      <c r="FD313" s="6" t="s">
        <v>22</v>
      </c>
      <c r="FE313" s="6" t="s">
        <v>22</v>
      </c>
      <c r="FF313" s="6" t="s">
        <v>22</v>
      </c>
      <c r="FG313" s="6" t="s">
        <v>22</v>
      </c>
      <c r="FH313" s="6" t="s">
        <v>22</v>
      </c>
      <c r="FI313" s="6" t="s">
        <v>22</v>
      </c>
      <c r="FJ313" s="6" t="s">
        <v>22</v>
      </c>
      <c r="FK313" s="6" t="s">
        <v>22</v>
      </c>
      <c r="FL313" s="6" t="s">
        <v>22</v>
      </c>
      <c r="FM313" s="6" t="s">
        <v>22</v>
      </c>
      <c r="FN313" s="6" t="s">
        <v>22</v>
      </c>
      <c r="FO313" s="6" t="s">
        <v>22</v>
      </c>
      <c r="FP313" s="6" t="s">
        <v>22</v>
      </c>
      <c r="FQ313" s="6" t="s">
        <v>22</v>
      </c>
      <c r="FR313" s="6" t="s">
        <v>22</v>
      </c>
      <c r="FS313" s="6" t="s">
        <v>22</v>
      </c>
      <c r="FT313" s="6" t="s">
        <v>22</v>
      </c>
      <c r="FU313" s="6" t="s">
        <v>22</v>
      </c>
      <c r="FV313" s="6" t="s">
        <v>22</v>
      </c>
      <c r="FW313" s="6" t="s">
        <v>22</v>
      </c>
      <c r="FX313" s="6" t="s">
        <v>22</v>
      </c>
      <c r="FY313" s="6" t="s">
        <v>22</v>
      </c>
      <c r="FZ313" s="6" t="s">
        <v>22</v>
      </c>
      <c r="GA313" s="6" t="s">
        <v>22</v>
      </c>
      <c r="GB313" s="6" t="s">
        <v>22</v>
      </c>
      <c r="GC313" s="6" t="s">
        <v>22</v>
      </c>
      <c r="GD313" s="6" t="s">
        <v>22</v>
      </c>
      <c r="GE313" s="6" t="s">
        <v>22</v>
      </c>
      <c r="GF313" s="6" t="s">
        <v>22</v>
      </c>
      <c r="GG313" s="6" t="s">
        <v>22</v>
      </c>
      <c r="GH313" s="6" t="s">
        <v>22</v>
      </c>
      <c r="GI313" s="6" t="s">
        <v>22</v>
      </c>
      <c r="GJ313" s="6" t="s">
        <v>22</v>
      </c>
      <c r="GK313" s="6" t="s">
        <v>22</v>
      </c>
      <c r="GL313" s="6" t="s">
        <v>22</v>
      </c>
      <c r="GM313" s="6" t="s">
        <v>22</v>
      </c>
      <c r="GN313" s="6" t="s">
        <v>22</v>
      </c>
      <c r="GO313" s="6" t="s">
        <v>22</v>
      </c>
      <c r="GP313" s="6" t="s">
        <v>22</v>
      </c>
      <c r="GQ313" s="6" t="s">
        <v>22</v>
      </c>
      <c r="GR313" s="6" t="s">
        <v>22</v>
      </c>
      <c r="GS313" s="6" t="s">
        <v>22</v>
      </c>
      <c r="GT313" s="6" t="s">
        <v>22</v>
      </c>
      <c r="GU313" s="6" t="s">
        <v>22</v>
      </c>
      <c r="GV313" s="6" t="s">
        <v>22</v>
      </c>
      <c r="GW313" s="6" t="s">
        <v>22</v>
      </c>
      <c r="GX313" s="103" t="s">
        <v>22</v>
      </c>
    </row>
    <row r="314" spans="1:206">
      <c r="A314" s="102" t="s">
        <v>207</v>
      </c>
      <c r="B314" s="6">
        <v>313</v>
      </c>
      <c r="C314" s="6" t="s">
        <v>1519</v>
      </c>
      <c r="D314" s="6" t="s">
        <v>1880</v>
      </c>
      <c r="E314" s="100">
        <v>45125</v>
      </c>
      <c r="F314" s="6" t="s">
        <v>3895</v>
      </c>
      <c r="G314" s="6">
        <v>1</v>
      </c>
      <c r="H314" s="6">
        <v>29</v>
      </c>
      <c r="I314" s="6">
        <v>0</v>
      </c>
      <c r="J314" s="6" t="s">
        <v>410</v>
      </c>
      <c r="K314" s="6" t="s">
        <v>352</v>
      </c>
      <c r="L314" s="6" t="s">
        <v>396</v>
      </c>
      <c r="M314" s="6" t="s">
        <v>397</v>
      </c>
      <c r="N314" s="6" t="s">
        <v>22</v>
      </c>
      <c r="O314" s="7" t="s">
        <v>22</v>
      </c>
      <c r="P314" s="6" t="s">
        <v>22</v>
      </c>
      <c r="Q314" s="6">
        <v>42.950699999999998</v>
      </c>
      <c r="R314" s="6" t="s">
        <v>22</v>
      </c>
      <c r="S314" s="6" t="s">
        <v>22</v>
      </c>
      <c r="T314" s="6" t="s">
        <v>22</v>
      </c>
      <c r="U314" s="6" t="s">
        <v>22</v>
      </c>
      <c r="V314" s="6">
        <v>9.4561600000000006</v>
      </c>
      <c r="W314" s="6" t="s">
        <v>39</v>
      </c>
      <c r="X314" s="6">
        <v>2</v>
      </c>
      <c r="Y314" s="6">
        <v>2</v>
      </c>
      <c r="Z314" s="101">
        <v>0.60416666666666663</v>
      </c>
      <c r="AA314" s="101">
        <v>0.60416666666666663</v>
      </c>
      <c r="AB314" s="101">
        <v>0.6875</v>
      </c>
      <c r="AC314" s="101">
        <f>(Tableau2[[#This Row],[heure_enq]]-Tableau2[[#This Row],[h_debut]])</f>
        <v>0</v>
      </c>
      <c r="AD314" s="101">
        <f>Tableau2[[#This Row],[h_fin]]-Tableau2[[#This Row],[h_debut]]</f>
        <v>8.333333333333337E-2</v>
      </c>
      <c r="AE314" s="101">
        <v>0.35416666666666669</v>
      </c>
      <c r="AF314" s="101">
        <v>0.70833333333333337</v>
      </c>
      <c r="AG314" s="6" t="s">
        <v>22</v>
      </c>
      <c r="AH314" s="6" t="s">
        <v>213</v>
      </c>
      <c r="AI314" s="6">
        <v>0</v>
      </c>
      <c r="AJ314" s="6" t="s">
        <v>1881</v>
      </c>
      <c r="AK314" s="6">
        <v>59571</v>
      </c>
      <c r="AL314" s="6" t="s">
        <v>1761</v>
      </c>
      <c r="AM314" s="6">
        <v>1</v>
      </c>
      <c r="AN314" s="6">
        <v>0</v>
      </c>
      <c r="AO314" s="6">
        <v>0</v>
      </c>
      <c r="AP314" s="6">
        <v>0</v>
      </c>
      <c r="AQ314" s="6" t="s">
        <v>22</v>
      </c>
      <c r="AR314" s="6" t="s">
        <v>22</v>
      </c>
      <c r="AS314" s="6" t="s">
        <v>22</v>
      </c>
      <c r="AT314" s="6">
        <v>0</v>
      </c>
      <c r="AU314" s="6">
        <v>0</v>
      </c>
      <c r="AV314" s="6">
        <v>0</v>
      </c>
      <c r="AW314" s="6">
        <v>0</v>
      </c>
      <c r="AX314" s="6">
        <v>1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 t="s">
        <v>1033</v>
      </c>
      <c r="BK314" s="6">
        <v>0</v>
      </c>
      <c r="BL314" s="6">
        <v>0</v>
      </c>
      <c r="BM314" s="6">
        <v>0</v>
      </c>
      <c r="BN314" s="6">
        <v>0</v>
      </c>
      <c r="BO314" s="6">
        <v>0</v>
      </c>
      <c r="BP314" s="6">
        <v>1</v>
      </c>
      <c r="BQ314" s="6">
        <v>0</v>
      </c>
      <c r="BR314" s="6">
        <v>0</v>
      </c>
      <c r="BS314" s="6">
        <v>0</v>
      </c>
      <c r="BT314" s="6">
        <v>0</v>
      </c>
      <c r="BU314" s="6" t="s">
        <v>3648</v>
      </c>
      <c r="BV314" s="6">
        <v>0</v>
      </c>
      <c r="BW314" s="6" t="s">
        <v>22</v>
      </c>
      <c r="BX314" s="6">
        <v>0</v>
      </c>
      <c r="BY314" s="6">
        <v>0</v>
      </c>
      <c r="BZ314" s="6">
        <v>0</v>
      </c>
      <c r="CA314" s="6">
        <v>0</v>
      </c>
      <c r="CB314" s="6">
        <v>0</v>
      </c>
      <c r="CC314" s="6">
        <v>0</v>
      </c>
      <c r="CD314" s="6">
        <v>0</v>
      </c>
      <c r="CE314" s="6">
        <v>0</v>
      </c>
      <c r="CF314" s="6">
        <v>0</v>
      </c>
      <c r="CG314" s="6">
        <v>0</v>
      </c>
      <c r="CH314" s="6">
        <v>0</v>
      </c>
      <c r="CI314" s="6">
        <v>1</v>
      </c>
      <c r="CJ314" s="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6" t="s">
        <v>22</v>
      </c>
      <c r="DB314" s="6" t="s">
        <v>218</v>
      </c>
      <c r="DC314" s="6" t="s">
        <v>22</v>
      </c>
      <c r="DD314" s="6" t="s">
        <v>22</v>
      </c>
      <c r="DE314" s="6" t="s">
        <v>22</v>
      </c>
      <c r="DF314" s="6" t="s">
        <v>22</v>
      </c>
      <c r="DG314" s="6" t="s">
        <v>22</v>
      </c>
      <c r="DH314" s="6" t="s">
        <v>22</v>
      </c>
      <c r="DI314" s="6" t="s">
        <v>22</v>
      </c>
      <c r="DJ314" s="6" t="s">
        <v>22</v>
      </c>
      <c r="DK314" s="6" t="s">
        <v>22</v>
      </c>
      <c r="DL314" s="6" t="s">
        <v>22</v>
      </c>
      <c r="DM314" s="6" t="s">
        <v>22</v>
      </c>
      <c r="DN314" s="6" t="s">
        <v>22</v>
      </c>
      <c r="DO314" s="6" t="s">
        <v>22</v>
      </c>
      <c r="DP314" s="6" t="s">
        <v>22</v>
      </c>
      <c r="DQ314" s="6" t="s">
        <v>22</v>
      </c>
      <c r="DR314" s="6" t="s">
        <v>22</v>
      </c>
      <c r="DS314" s="6" t="s">
        <v>22</v>
      </c>
      <c r="DT314" s="6" t="s">
        <v>22</v>
      </c>
      <c r="DU314" s="6" t="s">
        <v>22</v>
      </c>
      <c r="DV314" s="6" t="s">
        <v>22</v>
      </c>
      <c r="DW314" s="6" t="s">
        <v>22</v>
      </c>
      <c r="DX314" s="6" t="s">
        <v>22</v>
      </c>
      <c r="DY314" s="6" t="s">
        <v>22</v>
      </c>
      <c r="DZ314" s="6" t="s">
        <v>22</v>
      </c>
      <c r="EA314" s="6" t="s">
        <v>22</v>
      </c>
      <c r="EB314" s="6" t="s">
        <v>22</v>
      </c>
      <c r="EC314" s="6" t="s">
        <v>22</v>
      </c>
      <c r="ED314" s="6" t="s">
        <v>22</v>
      </c>
      <c r="EE314" s="6" t="s">
        <v>22</v>
      </c>
      <c r="EF314" s="6" t="s">
        <v>22</v>
      </c>
      <c r="EG314" s="6" t="s">
        <v>22</v>
      </c>
      <c r="EH314" s="6" t="s">
        <v>22</v>
      </c>
      <c r="EI314" s="6" t="s">
        <v>22</v>
      </c>
      <c r="EJ314" s="6" t="s">
        <v>22</v>
      </c>
      <c r="EK314" s="6" t="s">
        <v>22</v>
      </c>
      <c r="EL314" s="6" t="s">
        <v>22</v>
      </c>
      <c r="EM314" s="6" t="s">
        <v>22</v>
      </c>
      <c r="EN314" s="6" t="s">
        <v>22</v>
      </c>
      <c r="EO314" s="6" t="s">
        <v>22</v>
      </c>
      <c r="EP314" s="6" t="s">
        <v>22</v>
      </c>
      <c r="EQ314" s="6" t="s">
        <v>22</v>
      </c>
      <c r="ER314" s="6" t="s">
        <v>22</v>
      </c>
      <c r="ES314" s="6" t="s">
        <v>22</v>
      </c>
      <c r="ET314" s="6" t="s">
        <v>22</v>
      </c>
      <c r="EU314" s="6" t="s">
        <v>22</v>
      </c>
      <c r="EV314" s="6" t="s">
        <v>22</v>
      </c>
      <c r="EW314" s="6" t="s">
        <v>22</v>
      </c>
      <c r="EX314" s="6" t="s">
        <v>22</v>
      </c>
      <c r="EY314" s="6" t="s">
        <v>22</v>
      </c>
      <c r="EZ314" s="6" t="s">
        <v>22</v>
      </c>
      <c r="FA314" s="6" t="s">
        <v>22</v>
      </c>
      <c r="FB314" s="6" t="s">
        <v>22</v>
      </c>
      <c r="FC314" s="6" t="s">
        <v>22</v>
      </c>
      <c r="FD314" s="6" t="s">
        <v>22</v>
      </c>
      <c r="FE314" s="6" t="s">
        <v>22</v>
      </c>
      <c r="FF314" s="6" t="s">
        <v>22</v>
      </c>
      <c r="FG314" s="6" t="s">
        <v>22</v>
      </c>
      <c r="FH314" s="6" t="s">
        <v>22</v>
      </c>
      <c r="FI314" s="6" t="s">
        <v>22</v>
      </c>
      <c r="FJ314" s="6" t="s">
        <v>22</v>
      </c>
      <c r="FK314" s="6" t="s">
        <v>22</v>
      </c>
      <c r="FL314" s="6" t="s">
        <v>22</v>
      </c>
      <c r="FM314" s="6" t="s">
        <v>22</v>
      </c>
      <c r="FN314" s="6" t="s">
        <v>22</v>
      </c>
      <c r="FO314" s="6" t="s">
        <v>22</v>
      </c>
      <c r="FP314" s="6" t="s">
        <v>22</v>
      </c>
      <c r="FQ314" s="6" t="s">
        <v>22</v>
      </c>
      <c r="FR314" s="6" t="s">
        <v>22</v>
      </c>
      <c r="FS314" s="6" t="s">
        <v>22</v>
      </c>
      <c r="FT314" s="6" t="s">
        <v>22</v>
      </c>
      <c r="FU314" s="6" t="s">
        <v>22</v>
      </c>
      <c r="FV314" s="6" t="s">
        <v>22</v>
      </c>
      <c r="FW314" s="6" t="s">
        <v>22</v>
      </c>
      <c r="FX314" s="6" t="s">
        <v>22</v>
      </c>
      <c r="FY314" s="6" t="s">
        <v>22</v>
      </c>
      <c r="FZ314" s="6" t="s">
        <v>22</v>
      </c>
      <c r="GA314" s="6" t="s">
        <v>22</v>
      </c>
      <c r="GB314" s="6" t="s">
        <v>22</v>
      </c>
      <c r="GC314" s="6" t="s">
        <v>22</v>
      </c>
      <c r="GD314" s="6" t="s">
        <v>22</v>
      </c>
      <c r="GE314" s="6" t="s">
        <v>22</v>
      </c>
      <c r="GF314" s="6" t="s">
        <v>22</v>
      </c>
      <c r="GG314" s="6" t="s">
        <v>22</v>
      </c>
      <c r="GH314" s="6" t="s">
        <v>22</v>
      </c>
      <c r="GI314" s="6" t="s">
        <v>22</v>
      </c>
      <c r="GJ314" s="6" t="s">
        <v>22</v>
      </c>
      <c r="GK314" s="6" t="s">
        <v>22</v>
      </c>
      <c r="GL314" s="6" t="s">
        <v>22</v>
      </c>
      <c r="GM314" s="6" t="s">
        <v>22</v>
      </c>
      <c r="GN314" s="6" t="s">
        <v>22</v>
      </c>
      <c r="GO314" s="6" t="s">
        <v>22</v>
      </c>
      <c r="GP314" s="6" t="s">
        <v>22</v>
      </c>
      <c r="GQ314" s="6" t="s">
        <v>22</v>
      </c>
      <c r="GR314" s="6" t="s">
        <v>22</v>
      </c>
      <c r="GS314" s="6" t="s">
        <v>22</v>
      </c>
      <c r="GT314" s="6" t="s">
        <v>22</v>
      </c>
      <c r="GU314" s="6" t="s">
        <v>22</v>
      </c>
      <c r="GV314" s="6" t="s">
        <v>22</v>
      </c>
      <c r="GW314" s="6" t="s">
        <v>22</v>
      </c>
      <c r="GX314" s="103" t="s">
        <v>22</v>
      </c>
    </row>
    <row r="315" spans="1:206">
      <c r="A315" s="102" t="s">
        <v>207</v>
      </c>
      <c r="B315" s="6">
        <v>314</v>
      </c>
      <c r="C315" s="6" t="s">
        <v>1530</v>
      </c>
      <c r="D315" s="6" t="s">
        <v>1882</v>
      </c>
      <c r="E315" s="100">
        <v>45126</v>
      </c>
      <c r="F315" s="6" t="s">
        <v>3895</v>
      </c>
      <c r="G315" s="6">
        <v>1</v>
      </c>
      <c r="H315" s="6">
        <v>30</v>
      </c>
      <c r="I315" s="6">
        <v>1</v>
      </c>
      <c r="J315" s="6" t="s">
        <v>1013</v>
      </c>
      <c r="K315" s="6" t="s">
        <v>999</v>
      </c>
      <c r="L315" s="6" t="s">
        <v>396</v>
      </c>
      <c r="M315" s="6" t="s">
        <v>397</v>
      </c>
      <c r="N315" s="6" t="s">
        <v>22</v>
      </c>
      <c r="O315" s="7" t="s">
        <v>22</v>
      </c>
      <c r="P315" s="6" t="s">
        <v>22</v>
      </c>
      <c r="Q315" s="6">
        <v>42.6815</v>
      </c>
      <c r="R315" s="6" t="s">
        <v>22</v>
      </c>
      <c r="S315" s="6" t="s">
        <v>22</v>
      </c>
      <c r="T315" s="6" t="s">
        <v>22</v>
      </c>
      <c r="U315" s="6" t="s">
        <v>22</v>
      </c>
      <c r="V315" s="6">
        <v>9.2982800000000001</v>
      </c>
      <c r="W315" s="6" t="s">
        <v>39</v>
      </c>
      <c r="X315" s="6">
        <v>15</v>
      </c>
      <c r="Y315" s="6">
        <v>1</v>
      </c>
      <c r="Z315" s="101">
        <v>0.35416666666666669</v>
      </c>
      <c r="AA315" s="101">
        <v>0.39583333333333331</v>
      </c>
      <c r="AB315" s="101">
        <v>0.5</v>
      </c>
      <c r="AC315" s="101">
        <f>(Tableau2[[#This Row],[heure_enq]]-Tableau2[[#This Row],[h_debut]])</f>
        <v>4.166666666666663E-2</v>
      </c>
      <c r="AD315" s="101">
        <f>Tableau2[[#This Row],[h_fin]]-Tableau2[[#This Row],[h_debut]]</f>
        <v>0.14583333333333331</v>
      </c>
      <c r="AE315" s="101">
        <v>0.35416666666666669</v>
      </c>
      <c r="AF315" s="101">
        <v>0.70833333333333337</v>
      </c>
      <c r="AG315" s="6" t="s">
        <v>22</v>
      </c>
      <c r="AH315" s="6" t="s">
        <v>287</v>
      </c>
      <c r="AI315" s="6">
        <v>0</v>
      </c>
      <c r="AJ315" s="6" t="s">
        <v>1849</v>
      </c>
      <c r="AK315" s="6">
        <v>13055</v>
      </c>
      <c r="AL315" s="6" t="s">
        <v>1761</v>
      </c>
      <c r="AM315" s="6">
        <v>1</v>
      </c>
      <c r="AN315" s="6">
        <v>0</v>
      </c>
      <c r="AO315" s="6">
        <v>0</v>
      </c>
      <c r="AP315" s="6">
        <v>0</v>
      </c>
      <c r="AQ315" s="6" t="s">
        <v>22</v>
      </c>
      <c r="AR315" s="6" t="s">
        <v>22</v>
      </c>
      <c r="AS315" s="6" t="s">
        <v>22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1</v>
      </c>
      <c r="BH315" s="6">
        <v>0</v>
      </c>
      <c r="BI315" s="6">
        <v>0</v>
      </c>
      <c r="BJ315" s="6" t="s">
        <v>1883</v>
      </c>
      <c r="BK315" s="6">
        <v>0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 t="s">
        <v>3633</v>
      </c>
      <c r="BV315" s="6">
        <v>0</v>
      </c>
      <c r="BW315" s="6" t="s">
        <v>22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1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  <c r="CY315" s="6">
        <v>0</v>
      </c>
      <c r="CZ315" s="6">
        <v>0</v>
      </c>
      <c r="DA315" s="6" t="s">
        <v>1304</v>
      </c>
      <c r="DB315" s="6" t="s">
        <v>218</v>
      </c>
      <c r="DC315" s="6" t="s">
        <v>22</v>
      </c>
      <c r="DD315" s="6" t="s">
        <v>22</v>
      </c>
      <c r="DE315" s="6" t="s">
        <v>22</v>
      </c>
      <c r="DF315" s="6" t="s">
        <v>22</v>
      </c>
      <c r="DG315" s="6" t="s">
        <v>22</v>
      </c>
      <c r="DH315" s="6" t="s">
        <v>22</v>
      </c>
      <c r="DI315" s="6" t="s">
        <v>22</v>
      </c>
      <c r="DJ315" s="6" t="s">
        <v>22</v>
      </c>
      <c r="DK315" s="6" t="s">
        <v>22</v>
      </c>
      <c r="DL315" s="6" t="s">
        <v>22</v>
      </c>
      <c r="DM315" s="6" t="s">
        <v>22</v>
      </c>
      <c r="DN315" s="6" t="s">
        <v>22</v>
      </c>
      <c r="DO315" s="6" t="s">
        <v>22</v>
      </c>
      <c r="DP315" s="6" t="s">
        <v>22</v>
      </c>
      <c r="DQ315" s="6" t="s">
        <v>22</v>
      </c>
      <c r="DR315" s="6" t="s">
        <v>22</v>
      </c>
      <c r="DS315" s="6" t="s">
        <v>22</v>
      </c>
      <c r="DT315" s="6" t="s">
        <v>22</v>
      </c>
      <c r="DU315" s="6" t="s">
        <v>22</v>
      </c>
      <c r="DV315" s="6" t="s">
        <v>22</v>
      </c>
      <c r="DW315" s="6" t="s">
        <v>22</v>
      </c>
      <c r="DX315" s="6" t="s">
        <v>22</v>
      </c>
      <c r="DY315" s="6" t="s">
        <v>22</v>
      </c>
      <c r="DZ315" s="6" t="s">
        <v>22</v>
      </c>
      <c r="EA315" s="6" t="s">
        <v>22</v>
      </c>
      <c r="EB315" s="6" t="s">
        <v>22</v>
      </c>
      <c r="EC315" s="6" t="s">
        <v>22</v>
      </c>
      <c r="ED315" s="6" t="s">
        <v>22</v>
      </c>
      <c r="EE315" s="6" t="s">
        <v>22</v>
      </c>
      <c r="EF315" s="6" t="s">
        <v>22</v>
      </c>
      <c r="EG315" s="6" t="s">
        <v>22</v>
      </c>
      <c r="EH315" s="6" t="s">
        <v>22</v>
      </c>
      <c r="EI315" s="6" t="s">
        <v>22</v>
      </c>
      <c r="EJ315" s="6" t="s">
        <v>22</v>
      </c>
      <c r="EK315" s="6" t="s">
        <v>22</v>
      </c>
      <c r="EL315" s="6" t="s">
        <v>22</v>
      </c>
      <c r="EM315" s="6" t="s">
        <v>22</v>
      </c>
      <c r="EN315" s="6" t="s">
        <v>22</v>
      </c>
      <c r="EO315" s="6" t="s">
        <v>22</v>
      </c>
      <c r="EP315" s="6" t="s">
        <v>22</v>
      </c>
      <c r="EQ315" s="6" t="s">
        <v>22</v>
      </c>
      <c r="ER315" s="6" t="s">
        <v>22</v>
      </c>
      <c r="ES315" s="6" t="s">
        <v>22</v>
      </c>
      <c r="ET315" s="6" t="s">
        <v>22</v>
      </c>
      <c r="EU315" s="6" t="s">
        <v>22</v>
      </c>
      <c r="EV315" s="6" t="s">
        <v>22</v>
      </c>
      <c r="EW315" s="6" t="s">
        <v>22</v>
      </c>
      <c r="EX315" s="6" t="s">
        <v>22</v>
      </c>
      <c r="EY315" s="6" t="s">
        <v>22</v>
      </c>
      <c r="EZ315" s="6" t="s">
        <v>22</v>
      </c>
      <c r="FA315" s="6" t="s">
        <v>22</v>
      </c>
      <c r="FB315" s="6" t="s">
        <v>22</v>
      </c>
      <c r="FC315" s="6" t="s">
        <v>22</v>
      </c>
      <c r="FD315" s="6" t="s">
        <v>22</v>
      </c>
      <c r="FE315" s="6" t="s">
        <v>22</v>
      </c>
      <c r="FF315" s="6" t="s">
        <v>22</v>
      </c>
      <c r="FG315" s="6" t="s">
        <v>22</v>
      </c>
      <c r="FH315" s="6" t="s">
        <v>22</v>
      </c>
      <c r="FI315" s="6" t="s">
        <v>22</v>
      </c>
      <c r="FJ315" s="6" t="s">
        <v>22</v>
      </c>
      <c r="FK315" s="6" t="s">
        <v>22</v>
      </c>
      <c r="FL315" s="6" t="s">
        <v>22</v>
      </c>
      <c r="FM315" s="6" t="s">
        <v>22</v>
      </c>
      <c r="FN315" s="6" t="s">
        <v>22</v>
      </c>
      <c r="FO315" s="6" t="s">
        <v>22</v>
      </c>
      <c r="FP315" s="6" t="s">
        <v>22</v>
      </c>
      <c r="FQ315" s="6" t="s">
        <v>22</v>
      </c>
      <c r="FR315" s="6" t="s">
        <v>22</v>
      </c>
      <c r="FS315" s="6" t="s">
        <v>22</v>
      </c>
      <c r="FT315" s="6" t="s">
        <v>22</v>
      </c>
      <c r="FU315" s="6" t="s">
        <v>22</v>
      </c>
      <c r="FV315" s="6" t="s">
        <v>22</v>
      </c>
      <c r="FW315" s="6" t="s">
        <v>22</v>
      </c>
      <c r="FX315" s="6" t="s">
        <v>22</v>
      </c>
      <c r="FY315" s="6" t="s">
        <v>22</v>
      </c>
      <c r="FZ315" s="6" t="s">
        <v>22</v>
      </c>
      <c r="GA315" s="6" t="s">
        <v>22</v>
      </c>
      <c r="GB315" s="6" t="s">
        <v>22</v>
      </c>
      <c r="GC315" s="6" t="s">
        <v>22</v>
      </c>
      <c r="GD315" s="6" t="s">
        <v>22</v>
      </c>
      <c r="GE315" s="6" t="s">
        <v>22</v>
      </c>
      <c r="GF315" s="6" t="s">
        <v>22</v>
      </c>
      <c r="GG315" s="6" t="s">
        <v>22</v>
      </c>
      <c r="GH315" s="6" t="s">
        <v>22</v>
      </c>
      <c r="GI315" s="6" t="s">
        <v>22</v>
      </c>
      <c r="GJ315" s="6" t="s">
        <v>22</v>
      </c>
      <c r="GK315" s="6" t="s">
        <v>22</v>
      </c>
      <c r="GL315" s="6" t="s">
        <v>22</v>
      </c>
      <c r="GM315" s="6" t="s">
        <v>22</v>
      </c>
      <c r="GN315" s="6" t="s">
        <v>22</v>
      </c>
      <c r="GO315" s="6" t="s">
        <v>22</v>
      </c>
      <c r="GP315" s="6" t="s">
        <v>22</v>
      </c>
      <c r="GQ315" s="6" t="s">
        <v>22</v>
      </c>
      <c r="GR315" s="6" t="s">
        <v>22</v>
      </c>
      <c r="GS315" s="6" t="s">
        <v>22</v>
      </c>
      <c r="GT315" s="6" t="s">
        <v>22</v>
      </c>
      <c r="GU315" s="6" t="s">
        <v>22</v>
      </c>
      <c r="GV315" s="6" t="s">
        <v>22</v>
      </c>
      <c r="GW315" s="6" t="s">
        <v>22</v>
      </c>
      <c r="GX315" s="103" t="s">
        <v>22</v>
      </c>
    </row>
    <row r="316" spans="1:206">
      <c r="A316" s="102" t="s">
        <v>207</v>
      </c>
      <c r="B316" s="6">
        <v>315</v>
      </c>
      <c r="C316" s="6" t="s">
        <v>1530</v>
      </c>
      <c r="D316" s="6" t="s">
        <v>1531</v>
      </c>
      <c r="E316" s="100">
        <v>45126</v>
      </c>
      <c r="F316" s="6" t="s">
        <v>3895</v>
      </c>
      <c r="G316" s="6">
        <v>1</v>
      </c>
      <c r="H316" s="6">
        <v>30</v>
      </c>
      <c r="I316" s="6">
        <v>1</v>
      </c>
      <c r="J316" s="6" t="s">
        <v>1013</v>
      </c>
      <c r="K316" s="6" t="s">
        <v>999</v>
      </c>
      <c r="L316" s="6" t="s">
        <v>396</v>
      </c>
      <c r="M316" s="6" t="s">
        <v>397</v>
      </c>
      <c r="N316" s="6" t="s">
        <v>22</v>
      </c>
      <c r="O316" s="7" t="s">
        <v>22</v>
      </c>
      <c r="P316" s="6" t="s">
        <v>22</v>
      </c>
      <c r="Q316" s="6">
        <v>42.679639999999999</v>
      </c>
      <c r="R316" s="6" t="s">
        <v>22</v>
      </c>
      <c r="S316" s="6" t="s">
        <v>22</v>
      </c>
      <c r="T316" s="6" t="s">
        <v>22</v>
      </c>
      <c r="U316" s="6" t="s">
        <v>22</v>
      </c>
      <c r="V316" s="6">
        <v>9.3011199999999992</v>
      </c>
      <c r="W316" s="6" t="s">
        <v>41</v>
      </c>
      <c r="X316" s="6">
        <v>1</v>
      </c>
      <c r="Y316" s="6">
        <v>1</v>
      </c>
      <c r="Z316" s="101">
        <v>0.40625</v>
      </c>
      <c r="AA316" s="101">
        <v>0.4375</v>
      </c>
      <c r="AB316" s="101">
        <v>0.52083333333333337</v>
      </c>
      <c r="AC316" s="101">
        <f>(Tableau2[[#This Row],[heure_enq]]-Tableau2[[#This Row],[h_debut]])</f>
        <v>3.125E-2</v>
      </c>
      <c r="AD316" s="101">
        <f>Tableau2[[#This Row],[h_fin]]-Tableau2[[#This Row],[h_debut]]</f>
        <v>0.11458333333333337</v>
      </c>
      <c r="AE316" s="101">
        <v>0.36458333333333331</v>
      </c>
      <c r="AF316" s="101">
        <v>0.6875</v>
      </c>
      <c r="AG316" s="6" t="s">
        <v>22</v>
      </c>
      <c r="AH316" s="6" t="s">
        <v>242</v>
      </c>
      <c r="AI316" s="6">
        <v>0</v>
      </c>
      <c r="AJ316" s="6" t="s">
        <v>402</v>
      </c>
      <c r="AK316" s="6" t="s">
        <v>403</v>
      </c>
      <c r="AL316" s="6" t="s">
        <v>419</v>
      </c>
      <c r="AM316" s="6">
        <v>0</v>
      </c>
      <c r="AN316" s="6">
        <v>0</v>
      </c>
      <c r="AO316" s="6">
        <v>1</v>
      </c>
      <c r="AP316" s="6">
        <v>0</v>
      </c>
      <c r="AQ316" s="6" t="s">
        <v>22</v>
      </c>
      <c r="AR316" s="6" t="s">
        <v>22</v>
      </c>
      <c r="AS316" s="6" t="s">
        <v>22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1</v>
      </c>
      <c r="BF316" s="6">
        <v>0</v>
      </c>
      <c r="BG316" s="6">
        <v>0</v>
      </c>
      <c r="BH316" s="6">
        <v>0</v>
      </c>
      <c r="BI316" s="6">
        <v>1</v>
      </c>
      <c r="BJ316" s="6" t="s">
        <v>1532</v>
      </c>
      <c r="BK316" s="6">
        <v>0</v>
      </c>
      <c r="BL316" s="6">
        <v>0</v>
      </c>
      <c r="BM316" s="6">
        <v>0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 t="s">
        <v>22</v>
      </c>
      <c r="BX316" s="6">
        <v>0</v>
      </c>
      <c r="BY316" s="6">
        <v>0</v>
      </c>
      <c r="BZ316" s="6">
        <v>0</v>
      </c>
      <c r="CA316" s="6">
        <v>0</v>
      </c>
      <c r="CB316" s="6">
        <v>1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1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6" t="s">
        <v>22</v>
      </c>
      <c r="DB316" s="6" t="s">
        <v>218</v>
      </c>
      <c r="DC316" s="6" t="s">
        <v>22</v>
      </c>
      <c r="DD316" s="6" t="s">
        <v>22</v>
      </c>
      <c r="DE316" s="6" t="s">
        <v>22</v>
      </c>
      <c r="DF316" s="6" t="s">
        <v>22</v>
      </c>
      <c r="DG316" s="6" t="s">
        <v>22</v>
      </c>
      <c r="DH316" s="6" t="s">
        <v>22</v>
      </c>
      <c r="DI316" s="6" t="s">
        <v>22</v>
      </c>
      <c r="DJ316" s="6" t="s">
        <v>22</v>
      </c>
      <c r="DK316" s="6" t="s">
        <v>22</v>
      </c>
      <c r="DL316" s="6" t="s">
        <v>22</v>
      </c>
      <c r="DM316" s="6" t="s">
        <v>22</v>
      </c>
      <c r="DN316" s="6" t="s">
        <v>22</v>
      </c>
      <c r="DO316" s="6" t="s">
        <v>22</v>
      </c>
      <c r="DP316" s="6" t="s">
        <v>22</v>
      </c>
      <c r="DQ316" s="6" t="s">
        <v>22</v>
      </c>
      <c r="DR316" s="6" t="s">
        <v>22</v>
      </c>
      <c r="DS316" s="6" t="s">
        <v>22</v>
      </c>
      <c r="DT316" s="6" t="s">
        <v>22</v>
      </c>
      <c r="DU316" s="6" t="s">
        <v>22</v>
      </c>
      <c r="DV316" s="6" t="s">
        <v>22</v>
      </c>
      <c r="DW316" s="6" t="s">
        <v>22</v>
      </c>
      <c r="DX316" s="6" t="s">
        <v>22</v>
      </c>
      <c r="DY316" s="6" t="s">
        <v>22</v>
      </c>
      <c r="DZ316" s="6" t="s">
        <v>22</v>
      </c>
      <c r="EA316" s="6" t="s">
        <v>22</v>
      </c>
      <c r="EB316" s="6" t="s">
        <v>22</v>
      </c>
      <c r="EC316" s="6" t="s">
        <v>22</v>
      </c>
      <c r="ED316" s="6" t="s">
        <v>22</v>
      </c>
      <c r="EE316" s="6" t="s">
        <v>22</v>
      </c>
      <c r="EF316" s="6" t="s">
        <v>22</v>
      </c>
      <c r="EG316" s="6" t="s">
        <v>22</v>
      </c>
      <c r="EH316" s="6" t="s">
        <v>22</v>
      </c>
      <c r="EI316" s="6" t="s">
        <v>22</v>
      </c>
      <c r="EJ316" s="6" t="s">
        <v>22</v>
      </c>
      <c r="EK316" s="6" t="s">
        <v>22</v>
      </c>
      <c r="EL316" s="6" t="s">
        <v>22</v>
      </c>
      <c r="EM316" s="6" t="s">
        <v>22</v>
      </c>
      <c r="EN316" s="6" t="s">
        <v>22</v>
      </c>
      <c r="EO316" s="6" t="s">
        <v>22</v>
      </c>
      <c r="EP316" s="6" t="s">
        <v>22</v>
      </c>
      <c r="EQ316" s="6" t="s">
        <v>22</v>
      </c>
      <c r="ER316" s="6" t="s">
        <v>22</v>
      </c>
      <c r="ES316" s="6" t="s">
        <v>22</v>
      </c>
      <c r="ET316" s="6" t="s">
        <v>22</v>
      </c>
      <c r="EU316" s="6" t="s">
        <v>22</v>
      </c>
      <c r="EV316" s="6" t="s">
        <v>22</v>
      </c>
      <c r="EW316" s="6" t="s">
        <v>22</v>
      </c>
      <c r="EX316" s="6" t="s">
        <v>22</v>
      </c>
      <c r="EY316" s="6" t="s">
        <v>22</v>
      </c>
      <c r="EZ316" s="6" t="s">
        <v>22</v>
      </c>
      <c r="FA316" s="6" t="s">
        <v>22</v>
      </c>
      <c r="FB316" s="6" t="s">
        <v>22</v>
      </c>
      <c r="FC316" s="6" t="s">
        <v>22</v>
      </c>
      <c r="FD316" s="6" t="s">
        <v>22</v>
      </c>
      <c r="FE316" s="6" t="s">
        <v>22</v>
      </c>
      <c r="FF316" s="6" t="s">
        <v>22</v>
      </c>
      <c r="FG316" s="6" t="s">
        <v>22</v>
      </c>
      <c r="FH316" s="6" t="s">
        <v>22</v>
      </c>
      <c r="FI316" s="6" t="s">
        <v>22</v>
      </c>
      <c r="FJ316" s="6" t="s">
        <v>22</v>
      </c>
      <c r="FK316" s="6" t="s">
        <v>22</v>
      </c>
      <c r="FL316" s="6" t="s">
        <v>22</v>
      </c>
      <c r="FM316" s="6" t="s">
        <v>22</v>
      </c>
      <c r="FN316" s="6" t="s">
        <v>22</v>
      </c>
      <c r="FO316" s="6" t="s">
        <v>22</v>
      </c>
      <c r="FP316" s="6" t="s">
        <v>22</v>
      </c>
      <c r="FQ316" s="6" t="s">
        <v>22</v>
      </c>
      <c r="FR316" s="6" t="s">
        <v>22</v>
      </c>
      <c r="FS316" s="6" t="s">
        <v>22</v>
      </c>
      <c r="FT316" s="6" t="s">
        <v>22</v>
      </c>
      <c r="FU316" s="6" t="s">
        <v>22</v>
      </c>
      <c r="FV316" s="6" t="s">
        <v>22</v>
      </c>
      <c r="FW316" s="6" t="s">
        <v>22</v>
      </c>
      <c r="FX316" s="6" t="s">
        <v>22</v>
      </c>
      <c r="FY316" s="6" t="s">
        <v>22</v>
      </c>
      <c r="FZ316" s="6" t="s">
        <v>22</v>
      </c>
      <c r="GA316" s="6" t="s">
        <v>22</v>
      </c>
      <c r="GB316" s="6" t="s">
        <v>22</v>
      </c>
      <c r="GC316" s="6" t="s">
        <v>22</v>
      </c>
      <c r="GD316" s="6" t="s">
        <v>22</v>
      </c>
      <c r="GE316" s="6" t="s">
        <v>22</v>
      </c>
      <c r="GF316" s="6" t="s">
        <v>22</v>
      </c>
      <c r="GG316" s="6" t="s">
        <v>22</v>
      </c>
      <c r="GH316" s="6" t="s">
        <v>22</v>
      </c>
      <c r="GI316" s="6" t="s">
        <v>22</v>
      </c>
      <c r="GJ316" s="6" t="s">
        <v>22</v>
      </c>
      <c r="GK316" s="6" t="s">
        <v>22</v>
      </c>
      <c r="GL316" s="6" t="s">
        <v>22</v>
      </c>
      <c r="GM316" s="6" t="s">
        <v>22</v>
      </c>
      <c r="GN316" s="6" t="s">
        <v>22</v>
      </c>
      <c r="GO316" s="6" t="s">
        <v>22</v>
      </c>
      <c r="GP316" s="6" t="s">
        <v>22</v>
      </c>
      <c r="GQ316" s="6" t="s">
        <v>22</v>
      </c>
      <c r="GR316" s="6" t="s">
        <v>22</v>
      </c>
      <c r="GS316" s="6" t="s">
        <v>22</v>
      </c>
      <c r="GT316" s="6" t="s">
        <v>22</v>
      </c>
      <c r="GU316" s="6" t="s">
        <v>22</v>
      </c>
      <c r="GV316" s="6" t="s">
        <v>22</v>
      </c>
      <c r="GW316" s="6" t="s">
        <v>22</v>
      </c>
      <c r="GX316" s="103" t="s">
        <v>22</v>
      </c>
    </row>
    <row r="317" spans="1:206">
      <c r="A317" s="102" t="s">
        <v>207</v>
      </c>
      <c r="B317" s="6">
        <v>316</v>
      </c>
      <c r="C317" s="6" t="s">
        <v>1530</v>
      </c>
      <c r="D317" s="6" t="s">
        <v>1533</v>
      </c>
      <c r="E317" s="100">
        <v>45126</v>
      </c>
      <c r="F317" s="6" t="s">
        <v>3895</v>
      </c>
      <c r="G317" s="6">
        <v>1</v>
      </c>
      <c r="H317" s="6">
        <v>31</v>
      </c>
      <c r="I317" s="6">
        <v>1</v>
      </c>
      <c r="J317" s="6" t="s">
        <v>1013</v>
      </c>
      <c r="K317" s="6" t="s">
        <v>1071</v>
      </c>
      <c r="L317" s="6" t="s">
        <v>396</v>
      </c>
      <c r="M317" s="6" t="s">
        <v>397</v>
      </c>
      <c r="N317" s="6" t="s">
        <v>22</v>
      </c>
      <c r="O317" s="7" t="s">
        <v>22</v>
      </c>
      <c r="P317" s="6" t="s">
        <v>22</v>
      </c>
      <c r="Q317" s="6">
        <v>42.79374</v>
      </c>
      <c r="R317" s="6" t="s">
        <v>22</v>
      </c>
      <c r="S317" s="6" t="s">
        <v>22</v>
      </c>
      <c r="T317" s="6" t="s">
        <v>22</v>
      </c>
      <c r="U317" s="6" t="s">
        <v>22</v>
      </c>
      <c r="V317" s="6">
        <v>9.4897799999999997</v>
      </c>
      <c r="W317" s="6" t="s">
        <v>1534</v>
      </c>
      <c r="X317" s="6">
        <v>3</v>
      </c>
      <c r="Y317" s="6">
        <v>1</v>
      </c>
      <c r="Z317" s="101">
        <v>0.38541666666666669</v>
      </c>
      <c r="AA317" s="101">
        <v>0.52083333333333337</v>
      </c>
      <c r="AB317" s="101">
        <v>0.5</v>
      </c>
      <c r="AC317" s="101">
        <f>(Tableau2[[#This Row],[heure_enq]]-Tableau2[[#This Row],[h_debut]])</f>
        <v>0.13541666666666669</v>
      </c>
      <c r="AD317" s="101">
        <f>Tableau2[[#This Row],[h_fin]]-Tableau2[[#This Row],[h_debut]]</f>
        <v>0.11458333333333331</v>
      </c>
      <c r="AE317" s="183">
        <v>0.36458333333333331</v>
      </c>
      <c r="AF317" s="101">
        <v>0.6875</v>
      </c>
      <c r="AG317" s="6" t="s">
        <v>22</v>
      </c>
      <c r="AH317" s="6" t="s">
        <v>234</v>
      </c>
      <c r="AI317" s="6">
        <v>0</v>
      </c>
      <c r="AJ317" s="6" t="s">
        <v>712</v>
      </c>
      <c r="AK317" s="6" t="s">
        <v>713</v>
      </c>
      <c r="AL317" s="6" t="s">
        <v>419</v>
      </c>
      <c r="AM317" s="6">
        <v>1</v>
      </c>
      <c r="AN317" s="6">
        <v>1</v>
      </c>
      <c r="AO317" s="6">
        <v>0</v>
      </c>
      <c r="AP317" s="6">
        <v>0</v>
      </c>
      <c r="AQ317" s="6" t="s">
        <v>22</v>
      </c>
      <c r="AR317" s="6" t="s">
        <v>22</v>
      </c>
      <c r="AS317" s="6" t="s">
        <v>22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1</v>
      </c>
      <c r="AZ317" s="6">
        <v>1</v>
      </c>
      <c r="BA317" s="6">
        <v>1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1</v>
      </c>
      <c r="BH317" s="6">
        <v>0</v>
      </c>
      <c r="BI317" s="6">
        <v>0</v>
      </c>
      <c r="BJ317" s="6" t="s">
        <v>1535</v>
      </c>
      <c r="BK317" s="6">
        <v>0</v>
      </c>
      <c r="BL317" s="6">
        <v>0</v>
      </c>
      <c r="BM317" s="6">
        <v>0</v>
      </c>
      <c r="BN317" s="6">
        <v>0</v>
      </c>
      <c r="BO317" s="13">
        <v>0</v>
      </c>
      <c r="BP317" s="6">
        <v>1</v>
      </c>
      <c r="BQ317" s="6">
        <v>0</v>
      </c>
      <c r="BR317" s="6">
        <v>0</v>
      </c>
      <c r="BS317" s="6">
        <v>0</v>
      </c>
      <c r="BT317" s="6">
        <v>0</v>
      </c>
      <c r="BU317" s="6" t="s">
        <v>3648</v>
      </c>
      <c r="BV317" s="6">
        <v>0</v>
      </c>
      <c r="BW317" s="6" t="s">
        <v>22</v>
      </c>
      <c r="BX317" s="6">
        <v>1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>
        <v>1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 t="s">
        <v>22</v>
      </c>
      <c r="DB317" s="6" t="s">
        <v>218</v>
      </c>
      <c r="DC317" s="6" t="s">
        <v>22</v>
      </c>
      <c r="DD317" s="6" t="s">
        <v>22</v>
      </c>
      <c r="DE317" s="6" t="s">
        <v>22</v>
      </c>
      <c r="DF317" s="6" t="s">
        <v>22</v>
      </c>
      <c r="DG317" s="6" t="s">
        <v>22</v>
      </c>
      <c r="DH317" s="6" t="s">
        <v>22</v>
      </c>
      <c r="DI317" s="6" t="s">
        <v>22</v>
      </c>
      <c r="DJ317" s="6" t="s">
        <v>22</v>
      </c>
      <c r="DK317" s="6" t="s">
        <v>22</v>
      </c>
      <c r="DL317" s="6" t="s">
        <v>22</v>
      </c>
      <c r="DM317" s="6" t="s">
        <v>22</v>
      </c>
      <c r="DN317" s="6" t="s">
        <v>22</v>
      </c>
      <c r="DO317" s="6" t="s">
        <v>22</v>
      </c>
      <c r="DP317" s="6" t="s">
        <v>22</v>
      </c>
      <c r="DQ317" s="6" t="s">
        <v>22</v>
      </c>
      <c r="DR317" s="6" t="s">
        <v>22</v>
      </c>
      <c r="DS317" s="6" t="s">
        <v>22</v>
      </c>
      <c r="DT317" s="6" t="s">
        <v>22</v>
      </c>
      <c r="DU317" s="6" t="s">
        <v>22</v>
      </c>
      <c r="DV317" s="6" t="s">
        <v>22</v>
      </c>
      <c r="DW317" s="6" t="s">
        <v>22</v>
      </c>
      <c r="DX317" s="6" t="s">
        <v>22</v>
      </c>
      <c r="DY317" s="6" t="s">
        <v>22</v>
      </c>
      <c r="DZ317" s="6" t="s">
        <v>22</v>
      </c>
      <c r="EA317" s="6" t="s">
        <v>22</v>
      </c>
      <c r="EB317" s="6" t="s">
        <v>22</v>
      </c>
      <c r="EC317" s="6" t="s">
        <v>22</v>
      </c>
      <c r="ED317" s="6" t="s">
        <v>22</v>
      </c>
      <c r="EE317" s="6" t="s">
        <v>22</v>
      </c>
      <c r="EF317" s="6" t="s">
        <v>22</v>
      </c>
      <c r="EG317" s="6" t="s">
        <v>22</v>
      </c>
      <c r="EH317" s="6" t="s">
        <v>22</v>
      </c>
      <c r="EI317" s="6" t="s">
        <v>22</v>
      </c>
      <c r="EJ317" s="6" t="s">
        <v>22</v>
      </c>
      <c r="EK317" s="6" t="s">
        <v>22</v>
      </c>
      <c r="EL317" s="6" t="s">
        <v>22</v>
      </c>
      <c r="EM317" s="6" t="s">
        <v>22</v>
      </c>
      <c r="EN317" s="6" t="s">
        <v>22</v>
      </c>
      <c r="EO317" s="6" t="s">
        <v>22</v>
      </c>
      <c r="EP317" s="6" t="s">
        <v>22</v>
      </c>
      <c r="EQ317" s="6" t="s">
        <v>22</v>
      </c>
      <c r="ER317" s="6" t="s">
        <v>22</v>
      </c>
      <c r="ES317" s="6" t="s">
        <v>22</v>
      </c>
      <c r="ET317" s="6" t="s">
        <v>22</v>
      </c>
      <c r="EU317" s="6" t="s">
        <v>22</v>
      </c>
      <c r="EV317" s="6" t="s">
        <v>22</v>
      </c>
      <c r="EW317" s="6" t="s">
        <v>22</v>
      </c>
      <c r="EX317" s="6" t="s">
        <v>22</v>
      </c>
      <c r="EY317" s="6" t="s">
        <v>22</v>
      </c>
      <c r="EZ317" s="6" t="s">
        <v>22</v>
      </c>
      <c r="FA317" s="6" t="s">
        <v>22</v>
      </c>
      <c r="FB317" s="6" t="s">
        <v>22</v>
      </c>
      <c r="FC317" s="6" t="s">
        <v>22</v>
      </c>
      <c r="FD317" s="6" t="s">
        <v>22</v>
      </c>
      <c r="FE317" s="6" t="s">
        <v>22</v>
      </c>
      <c r="FF317" s="6" t="s">
        <v>22</v>
      </c>
      <c r="FG317" s="6" t="s">
        <v>22</v>
      </c>
      <c r="FH317" s="6" t="s">
        <v>22</v>
      </c>
      <c r="FI317" s="6" t="s">
        <v>22</v>
      </c>
      <c r="FJ317" s="6" t="s">
        <v>22</v>
      </c>
      <c r="FK317" s="6" t="s">
        <v>22</v>
      </c>
      <c r="FL317" s="6" t="s">
        <v>22</v>
      </c>
      <c r="FM317" s="6" t="s">
        <v>22</v>
      </c>
      <c r="FN317" s="6" t="s">
        <v>22</v>
      </c>
      <c r="FO317" s="6" t="s">
        <v>22</v>
      </c>
      <c r="FP317" s="6" t="s">
        <v>22</v>
      </c>
      <c r="FQ317" s="6" t="s">
        <v>22</v>
      </c>
      <c r="FR317" s="6" t="s">
        <v>22</v>
      </c>
      <c r="FS317" s="6" t="s">
        <v>22</v>
      </c>
      <c r="FT317" s="6" t="s">
        <v>22</v>
      </c>
      <c r="FU317" s="6" t="s">
        <v>22</v>
      </c>
      <c r="FV317" s="6" t="s">
        <v>22</v>
      </c>
      <c r="FW317" s="6" t="s">
        <v>22</v>
      </c>
      <c r="FX317" s="6" t="s">
        <v>22</v>
      </c>
      <c r="FY317" s="6" t="s">
        <v>22</v>
      </c>
      <c r="FZ317" s="6" t="s">
        <v>22</v>
      </c>
      <c r="GA317" s="6" t="s">
        <v>22</v>
      </c>
      <c r="GB317" s="6" t="s">
        <v>22</v>
      </c>
      <c r="GC317" s="6" t="s">
        <v>22</v>
      </c>
      <c r="GD317" s="6" t="s">
        <v>22</v>
      </c>
      <c r="GE317" s="6" t="s">
        <v>22</v>
      </c>
      <c r="GF317" s="6" t="s">
        <v>22</v>
      </c>
      <c r="GG317" s="6" t="s">
        <v>22</v>
      </c>
      <c r="GH317" s="6" t="s">
        <v>22</v>
      </c>
      <c r="GI317" s="6" t="s">
        <v>22</v>
      </c>
      <c r="GJ317" s="6" t="s">
        <v>22</v>
      </c>
      <c r="GK317" s="6" t="s">
        <v>22</v>
      </c>
      <c r="GL317" s="6" t="s">
        <v>22</v>
      </c>
      <c r="GM317" s="6" t="s">
        <v>22</v>
      </c>
      <c r="GN317" s="6" t="s">
        <v>22</v>
      </c>
      <c r="GO317" s="6" t="s">
        <v>22</v>
      </c>
      <c r="GP317" s="6" t="s">
        <v>22</v>
      </c>
      <c r="GQ317" s="6" t="s">
        <v>22</v>
      </c>
      <c r="GR317" s="6" t="s">
        <v>22</v>
      </c>
      <c r="GS317" s="6" t="s">
        <v>22</v>
      </c>
      <c r="GT317" s="6" t="s">
        <v>22</v>
      </c>
      <c r="GU317" s="6" t="s">
        <v>22</v>
      </c>
      <c r="GV317" s="6" t="s">
        <v>22</v>
      </c>
      <c r="GW317" s="6" t="s">
        <v>22</v>
      </c>
      <c r="GX317" s="103" t="s">
        <v>22</v>
      </c>
    </row>
    <row r="318" spans="1:206">
      <c r="A318" s="102" t="s">
        <v>207</v>
      </c>
      <c r="B318" s="6">
        <v>317</v>
      </c>
      <c r="C318" s="6" t="s">
        <v>1530</v>
      </c>
      <c r="D318" s="6" t="s">
        <v>1884</v>
      </c>
      <c r="E318" s="100">
        <v>45126</v>
      </c>
      <c r="F318" s="6" t="s">
        <v>3895</v>
      </c>
      <c r="G318" s="6">
        <v>1</v>
      </c>
      <c r="H318" s="6">
        <v>31</v>
      </c>
      <c r="I318" s="6">
        <v>1</v>
      </c>
      <c r="J318" s="6" t="s">
        <v>1013</v>
      </c>
      <c r="K318" s="6" t="s">
        <v>1071</v>
      </c>
      <c r="L318" s="6" t="s">
        <v>396</v>
      </c>
      <c r="M318" s="6" t="s">
        <v>397</v>
      </c>
      <c r="N318" s="6" t="s">
        <v>22</v>
      </c>
      <c r="O318" s="7" t="s">
        <v>22</v>
      </c>
      <c r="P318" s="6" t="s">
        <v>22</v>
      </c>
      <c r="Q318" s="6">
        <v>42.792900000000003</v>
      </c>
      <c r="R318" s="6" t="s">
        <v>22</v>
      </c>
      <c r="S318" s="6" t="s">
        <v>22</v>
      </c>
      <c r="T318" s="6" t="s">
        <v>22</v>
      </c>
      <c r="U318" s="6" t="s">
        <v>22</v>
      </c>
      <c r="V318" s="6">
        <v>9.4894300000000005</v>
      </c>
      <c r="W318" s="6" t="s">
        <v>39</v>
      </c>
      <c r="X318" s="6">
        <v>3</v>
      </c>
      <c r="Y318" s="6">
        <v>2</v>
      </c>
      <c r="Z318" s="101">
        <v>0.5625</v>
      </c>
      <c r="AA318" s="101">
        <v>0.5625</v>
      </c>
      <c r="AB318" s="101">
        <v>0.625</v>
      </c>
      <c r="AC318" s="101">
        <f>(Tableau2[[#This Row],[heure_enq]]-Tableau2[[#This Row],[h_debut]])</f>
        <v>0</v>
      </c>
      <c r="AD318" s="101">
        <f>Tableau2[[#This Row],[h_fin]]-Tableau2[[#This Row],[h_debut]]</f>
        <v>6.25E-2</v>
      </c>
      <c r="AE318" s="183">
        <v>0.36458333333333331</v>
      </c>
      <c r="AF318" s="101">
        <v>0.6875</v>
      </c>
      <c r="AG318" s="6" t="s">
        <v>22</v>
      </c>
      <c r="AH318" s="6" t="s">
        <v>234</v>
      </c>
      <c r="AI318" s="6">
        <v>0</v>
      </c>
      <c r="AJ318" s="6" t="s">
        <v>2654</v>
      </c>
      <c r="AK318" s="6">
        <v>77419</v>
      </c>
      <c r="AL318" s="6" t="s">
        <v>1761</v>
      </c>
      <c r="AM318" s="6">
        <v>1</v>
      </c>
      <c r="AN318" s="6">
        <v>0</v>
      </c>
      <c r="AO318" s="6">
        <v>0</v>
      </c>
      <c r="AP318" s="6">
        <v>0</v>
      </c>
      <c r="AQ318" s="6" t="s">
        <v>22</v>
      </c>
      <c r="AR318" s="6" t="s">
        <v>22</v>
      </c>
      <c r="AS318" s="6" t="s">
        <v>22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1</v>
      </c>
      <c r="AZ318" s="6">
        <v>0</v>
      </c>
      <c r="BA318" s="6">
        <v>1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 t="s">
        <v>1866</v>
      </c>
      <c r="BK318" s="6">
        <v>0</v>
      </c>
      <c r="BL318" s="6">
        <v>1</v>
      </c>
      <c r="BM318" s="6">
        <v>0</v>
      </c>
      <c r="BN318" s="6">
        <v>0</v>
      </c>
      <c r="BO318" s="13" t="s">
        <v>3613</v>
      </c>
      <c r="BP318" s="6">
        <v>1</v>
      </c>
      <c r="BQ318" s="6">
        <v>0</v>
      </c>
      <c r="BR318" s="6">
        <v>0</v>
      </c>
      <c r="BS318" s="6">
        <v>0</v>
      </c>
      <c r="BT318" s="6">
        <v>0</v>
      </c>
      <c r="BU318" s="6" t="s">
        <v>3648</v>
      </c>
      <c r="BV318" s="6">
        <v>0</v>
      </c>
      <c r="BW318" s="6" t="s">
        <v>22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1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6" t="s">
        <v>22</v>
      </c>
      <c r="DB318" s="6" t="s">
        <v>218</v>
      </c>
      <c r="DC318" s="6" t="s">
        <v>22</v>
      </c>
      <c r="DD318" s="6" t="s">
        <v>22</v>
      </c>
      <c r="DE318" s="6" t="s">
        <v>22</v>
      </c>
      <c r="DF318" s="6" t="s">
        <v>22</v>
      </c>
      <c r="DG318" s="6" t="s">
        <v>22</v>
      </c>
      <c r="DH318" s="6" t="s">
        <v>22</v>
      </c>
      <c r="DI318" s="6" t="s">
        <v>22</v>
      </c>
      <c r="DJ318" s="6" t="s">
        <v>22</v>
      </c>
      <c r="DK318" s="6" t="s">
        <v>22</v>
      </c>
      <c r="DL318" s="6" t="s">
        <v>22</v>
      </c>
      <c r="DM318" s="6" t="s">
        <v>22</v>
      </c>
      <c r="DN318" s="6" t="s">
        <v>22</v>
      </c>
      <c r="DO318" s="6" t="s">
        <v>22</v>
      </c>
      <c r="DP318" s="6" t="s">
        <v>22</v>
      </c>
      <c r="DQ318" s="6" t="s">
        <v>22</v>
      </c>
      <c r="DR318" s="6" t="s">
        <v>22</v>
      </c>
      <c r="DS318" s="6" t="s">
        <v>22</v>
      </c>
      <c r="DT318" s="6" t="s">
        <v>22</v>
      </c>
      <c r="DU318" s="6" t="s">
        <v>22</v>
      </c>
      <c r="DV318" s="6" t="s">
        <v>22</v>
      </c>
      <c r="DW318" s="6" t="s">
        <v>22</v>
      </c>
      <c r="DX318" s="6" t="s">
        <v>22</v>
      </c>
      <c r="DY318" s="6" t="s">
        <v>22</v>
      </c>
      <c r="DZ318" s="6" t="s">
        <v>22</v>
      </c>
      <c r="EA318" s="6" t="s">
        <v>22</v>
      </c>
      <c r="EB318" s="6" t="s">
        <v>22</v>
      </c>
      <c r="EC318" s="6" t="s">
        <v>22</v>
      </c>
      <c r="ED318" s="6" t="s">
        <v>22</v>
      </c>
      <c r="EE318" s="6" t="s">
        <v>22</v>
      </c>
      <c r="EF318" s="6" t="s">
        <v>22</v>
      </c>
      <c r="EG318" s="6" t="s">
        <v>22</v>
      </c>
      <c r="EH318" s="6" t="s">
        <v>22</v>
      </c>
      <c r="EI318" s="6" t="s">
        <v>22</v>
      </c>
      <c r="EJ318" s="6" t="s">
        <v>22</v>
      </c>
      <c r="EK318" s="6" t="s">
        <v>22</v>
      </c>
      <c r="EL318" s="6" t="s">
        <v>22</v>
      </c>
      <c r="EM318" s="6" t="s">
        <v>22</v>
      </c>
      <c r="EN318" s="6" t="s">
        <v>22</v>
      </c>
      <c r="EO318" s="6" t="s">
        <v>22</v>
      </c>
      <c r="EP318" s="6" t="s">
        <v>22</v>
      </c>
      <c r="EQ318" s="6" t="s">
        <v>22</v>
      </c>
      <c r="ER318" s="6" t="s">
        <v>22</v>
      </c>
      <c r="ES318" s="6" t="s">
        <v>22</v>
      </c>
      <c r="ET318" s="6" t="s">
        <v>22</v>
      </c>
      <c r="EU318" s="6" t="s">
        <v>22</v>
      </c>
      <c r="EV318" s="6" t="s">
        <v>22</v>
      </c>
      <c r="EW318" s="6" t="s">
        <v>22</v>
      </c>
      <c r="EX318" s="6" t="s">
        <v>22</v>
      </c>
      <c r="EY318" s="6" t="s">
        <v>22</v>
      </c>
      <c r="EZ318" s="6" t="s">
        <v>22</v>
      </c>
      <c r="FA318" s="6" t="s">
        <v>22</v>
      </c>
      <c r="FB318" s="6" t="s">
        <v>22</v>
      </c>
      <c r="FC318" s="6" t="s">
        <v>22</v>
      </c>
      <c r="FD318" s="6" t="s">
        <v>22</v>
      </c>
      <c r="FE318" s="6" t="s">
        <v>22</v>
      </c>
      <c r="FF318" s="6" t="s">
        <v>22</v>
      </c>
      <c r="FG318" s="6" t="s">
        <v>22</v>
      </c>
      <c r="FH318" s="6" t="s">
        <v>22</v>
      </c>
      <c r="FI318" s="6" t="s">
        <v>22</v>
      </c>
      <c r="FJ318" s="6" t="s">
        <v>22</v>
      </c>
      <c r="FK318" s="6" t="s">
        <v>22</v>
      </c>
      <c r="FL318" s="6" t="s">
        <v>22</v>
      </c>
      <c r="FM318" s="6" t="s">
        <v>22</v>
      </c>
      <c r="FN318" s="6" t="s">
        <v>22</v>
      </c>
      <c r="FO318" s="6" t="s">
        <v>22</v>
      </c>
      <c r="FP318" s="6" t="s">
        <v>22</v>
      </c>
      <c r="FQ318" s="6" t="s">
        <v>22</v>
      </c>
      <c r="FR318" s="6" t="s">
        <v>22</v>
      </c>
      <c r="FS318" s="6" t="s">
        <v>22</v>
      </c>
      <c r="FT318" s="6" t="s">
        <v>22</v>
      </c>
      <c r="FU318" s="6" t="s">
        <v>22</v>
      </c>
      <c r="FV318" s="6" t="s">
        <v>22</v>
      </c>
      <c r="FW318" s="6" t="s">
        <v>22</v>
      </c>
      <c r="FX318" s="6" t="s">
        <v>22</v>
      </c>
      <c r="FY318" s="6" t="s">
        <v>22</v>
      </c>
      <c r="FZ318" s="6" t="s">
        <v>22</v>
      </c>
      <c r="GA318" s="6" t="s">
        <v>22</v>
      </c>
      <c r="GB318" s="6" t="s">
        <v>22</v>
      </c>
      <c r="GC318" s="6" t="s">
        <v>22</v>
      </c>
      <c r="GD318" s="6" t="s">
        <v>22</v>
      </c>
      <c r="GE318" s="6" t="s">
        <v>22</v>
      </c>
      <c r="GF318" s="6" t="s">
        <v>22</v>
      </c>
      <c r="GG318" s="6" t="s">
        <v>22</v>
      </c>
      <c r="GH318" s="6" t="s">
        <v>22</v>
      </c>
      <c r="GI318" s="6" t="s">
        <v>22</v>
      </c>
      <c r="GJ318" s="6" t="s">
        <v>22</v>
      </c>
      <c r="GK318" s="6" t="s">
        <v>22</v>
      </c>
      <c r="GL318" s="6" t="s">
        <v>22</v>
      </c>
      <c r="GM318" s="6" t="s">
        <v>22</v>
      </c>
      <c r="GN318" s="6" t="s">
        <v>22</v>
      </c>
      <c r="GO318" s="6" t="s">
        <v>22</v>
      </c>
      <c r="GP318" s="6" t="s">
        <v>22</v>
      </c>
      <c r="GQ318" s="6" t="s">
        <v>22</v>
      </c>
      <c r="GR318" s="6" t="s">
        <v>22</v>
      </c>
      <c r="GS318" s="6" t="s">
        <v>22</v>
      </c>
      <c r="GT318" s="6" t="s">
        <v>22</v>
      </c>
      <c r="GU318" s="6" t="s">
        <v>22</v>
      </c>
      <c r="GV318" s="6" t="s">
        <v>22</v>
      </c>
      <c r="GW318" s="6" t="s">
        <v>22</v>
      </c>
      <c r="GX318" s="103" t="s">
        <v>22</v>
      </c>
    </row>
    <row r="319" spans="1:206">
      <c r="A319" s="102" t="s">
        <v>207</v>
      </c>
      <c r="B319" s="6">
        <v>318</v>
      </c>
      <c r="C319" s="6" t="s">
        <v>1530</v>
      </c>
      <c r="D319" s="6" t="s">
        <v>1662</v>
      </c>
      <c r="E319" s="100">
        <v>45126</v>
      </c>
      <c r="F319" s="6" t="s">
        <v>3895</v>
      </c>
      <c r="G319" s="6">
        <v>1</v>
      </c>
      <c r="H319" s="6">
        <v>31</v>
      </c>
      <c r="I319" s="6">
        <v>1</v>
      </c>
      <c r="J319" s="6" t="s">
        <v>1013</v>
      </c>
      <c r="K319" s="6" t="s">
        <v>1071</v>
      </c>
      <c r="L319" s="6" t="s">
        <v>396</v>
      </c>
      <c r="M319" s="6" t="s">
        <v>397</v>
      </c>
      <c r="N319" s="6" t="s">
        <v>22</v>
      </c>
      <c r="O319" s="7" t="s">
        <v>22</v>
      </c>
      <c r="P319" s="6" t="s">
        <v>22</v>
      </c>
      <c r="Q319" s="6">
        <v>42.79374</v>
      </c>
      <c r="R319" s="6" t="s">
        <v>22</v>
      </c>
      <c r="S319" s="6" t="s">
        <v>22</v>
      </c>
      <c r="T319" s="6" t="s">
        <v>22</v>
      </c>
      <c r="U319" s="6" t="s">
        <v>22</v>
      </c>
      <c r="V319" s="6">
        <v>9.4897799999999997</v>
      </c>
      <c r="W319" s="6" t="s">
        <v>40</v>
      </c>
      <c r="X319" s="6">
        <v>3</v>
      </c>
      <c r="Y319" s="6">
        <v>2</v>
      </c>
      <c r="Z319" s="101">
        <v>0.47916666666666669</v>
      </c>
      <c r="AA319" s="101">
        <v>0.5625</v>
      </c>
      <c r="AB319" s="101">
        <v>0.58333333333333337</v>
      </c>
      <c r="AC319" s="101">
        <f>(Tableau2[[#This Row],[heure_enq]]-Tableau2[[#This Row],[h_debut]])</f>
        <v>8.3333333333333315E-2</v>
      </c>
      <c r="AD319" s="101">
        <f>Tableau2[[#This Row],[h_fin]]-Tableau2[[#This Row],[h_debut]]</f>
        <v>0.10416666666666669</v>
      </c>
      <c r="AE319" s="183">
        <v>0.36458333333333331</v>
      </c>
      <c r="AF319" s="101">
        <v>0.6875</v>
      </c>
      <c r="AG319" s="6" t="s">
        <v>22</v>
      </c>
      <c r="AH319" s="6" t="s">
        <v>234</v>
      </c>
      <c r="AI319" s="6">
        <v>0</v>
      </c>
      <c r="AJ319" s="6" t="s">
        <v>1663</v>
      </c>
      <c r="AK319" s="6" t="s">
        <v>1258</v>
      </c>
      <c r="AL319" s="6" t="s">
        <v>1664</v>
      </c>
      <c r="AM319" s="6">
        <v>0</v>
      </c>
      <c r="AN319" s="6">
        <v>1</v>
      </c>
      <c r="AO319" s="6">
        <v>0</v>
      </c>
      <c r="AP319" s="6">
        <v>0</v>
      </c>
      <c r="AQ319" s="6" t="s">
        <v>22</v>
      </c>
      <c r="AR319" s="6" t="s">
        <v>22</v>
      </c>
      <c r="AS319" s="6" t="s">
        <v>22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1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 t="s">
        <v>1665</v>
      </c>
      <c r="BK319" s="6">
        <v>0</v>
      </c>
      <c r="BL319" s="6">
        <v>0</v>
      </c>
      <c r="BM319" s="6">
        <v>0</v>
      </c>
      <c r="BN319" s="6">
        <v>0</v>
      </c>
      <c r="BO319" s="13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13">
        <v>0</v>
      </c>
      <c r="BV319" s="6">
        <v>0</v>
      </c>
      <c r="BW319" s="6" t="s">
        <v>22</v>
      </c>
      <c r="BX319" s="6">
        <v>0</v>
      </c>
      <c r="BY319" s="6">
        <v>1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 t="s">
        <v>22</v>
      </c>
      <c r="DB319" s="6" t="s">
        <v>218</v>
      </c>
      <c r="DC319" s="6" t="s">
        <v>22</v>
      </c>
      <c r="DD319" s="6" t="s">
        <v>22</v>
      </c>
      <c r="DE319" s="6" t="s">
        <v>22</v>
      </c>
      <c r="DF319" s="6" t="s">
        <v>22</v>
      </c>
      <c r="DG319" s="6" t="s">
        <v>22</v>
      </c>
      <c r="DH319" s="6" t="s">
        <v>22</v>
      </c>
      <c r="DI319" s="6" t="s">
        <v>22</v>
      </c>
      <c r="DJ319" s="6" t="s">
        <v>22</v>
      </c>
      <c r="DK319" s="6" t="s">
        <v>22</v>
      </c>
      <c r="DL319" s="6" t="s">
        <v>22</v>
      </c>
      <c r="DM319" s="6" t="s">
        <v>22</v>
      </c>
      <c r="DN319" s="6" t="s">
        <v>22</v>
      </c>
      <c r="DO319" s="6" t="s">
        <v>22</v>
      </c>
      <c r="DP319" s="6" t="s">
        <v>22</v>
      </c>
      <c r="DQ319" s="6" t="s">
        <v>22</v>
      </c>
      <c r="DR319" s="6" t="s">
        <v>22</v>
      </c>
      <c r="DS319" s="6" t="s">
        <v>22</v>
      </c>
      <c r="DT319" s="6" t="s">
        <v>22</v>
      </c>
      <c r="DU319" s="6" t="s">
        <v>22</v>
      </c>
      <c r="DV319" s="6" t="s">
        <v>22</v>
      </c>
      <c r="DW319" s="6" t="s">
        <v>22</v>
      </c>
      <c r="DX319" s="6" t="s">
        <v>22</v>
      </c>
      <c r="DY319" s="6" t="s">
        <v>22</v>
      </c>
      <c r="DZ319" s="6" t="s">
        <v>22</v>
      </c>
      <c r="EA319" s="6" t="s">
        <v>22</v>
      </c>
      <c r="EB319" s="6" t="s">
        <v>22</v>
      </c>
      <c r="EC319" s="6" t="s">
        <v>22</v>
      </c>
      <c r="ED319" s="6" t="s">
        <v>22</v>
      </c>
      <c r="EE319" s="6" t="s">
        <v>22</v>
      </c>
      <c r="EF319" s="6" t="s">
        <v>22</v>
      </c>
      <c r="EG319" s="6" t="s">
        <v>22</v>
      </c>
      <c r="EH319" s="6" t="s">
        <v>22</v>
      </c>
      <c r="EI319" s="6" t="s">
        <v>22</v>
      </c>
      <c r="EJ319" s="6" t="s">
        <v>22</v>
      </c>
      <c r="EK319" s="6" t="s">
        <v>22</v>
      </c>
      <c r="EL319" s="6" t="s">
        <v>22</v>
      </c>
      <c r="EM319" s="6" t="s">
        <v>22</v>
      </c>
      <c r="EN319" s="6" t="s">
        <v>22</v>
      </c>
      <c r="EO319" s="6" t="s">
        <v>22</v>
      </c>
      <c r="EP319" s="6" t="s">
        <v>22</v>
      </c>
      <c r="EQ319" s="6" t="s">
        <v>22</v>
      </c>
      <c r="ER319" s="6" t="s">
        <v>22</v>
      </c>
      <c r="ES319" s="6" t="s">
        <v>22</v>
      </c>
      <c r="ET319" s="6" t="s">
        <v>22</v>
      </c>
      <c r="EU319" s="6" t="s">
        <v>22</v>
      </c>
      <c r="EV319" s="6" t="s">
        <v>22</v>
      </c>
      <c r="EW319" s="6" t="s">
        <v>22</v>
      </c>
      <c r="EX319" s="6" t="s">
        <v>22</v>
      </c>
      <c r="EY319" s="6" t="s">
        <v>22</v>
      </c>
      <c r="EZ319" s="6" t="s">
        <v>22</v>
      </c>
      <c r="FA319" s="6" t="s">
        <v>22</v>
      </c>
      <c r="FB319" s="6" t="s">
        <v>22</v>
      </c>
      <c r="FC319" s="6" t="s">
        <v>22</v>
      </c>
      <c r="FD319" s="6" t="s">
        <v>22</v>
      </c>
      <c r="FE319" s="6" t="s">
        <v>22</v>
      </c>
      <c r="FF319" s="6" t="s">
        <v>22</v>
      </c>
      <c r="FG319" s="6" t="s">
        <v>22</v>
      </c>
      <c r="FH319" s="6" t="s">
        <v>22</v>
      </c>
      <c r="FI319" s="6" t="s">
        <v>22</v>
      </c>
      <c r="FJ319" s="6" t="s">
        <v>22</v>
      </c>
      <c r="FK319" s="6" t="s">
        <v>22</v>
      </c>
      <c r="FL319" s="6" t="s">
        <v>22</v>
      </c>
      <c r="FM319" s="6" t="s">
        <v>22</v>
      </c>
      <c r="FN319" s="6" t="s">
        <v>22</v>
      </c>
      <c r="FO319" s="6" t="s">
        <v>22</v>
      </c>
      <c r="FP319" s="6" t="s">
        <v>22</v>
      </c>
      <c r="FQ319" s="6" t="s">
        <v>22</v>
      </c>
      <c r="FR319" s="6" t="s">
        <v>22</v>
      </c>
      <c r="FS319" s="6" t="s">
        <v>22</v>
      </c>
      <c r="FT319" s="6" t="s">
        <v>22</v>
      </c>
      <c r="FU319" s="6" t="s">
        <v>22</v>
      </c>
      <c r="FV319" s="6" t="s">
        <v>22</v>
      </c>
      <c r="FW319" s="6" t="s">
        <v>22</v>
      </c>
      <c r="FX319" s="6" t="s">
        <v>22</v>
      </c>
      <c r="FY319" s="6" t="s">
        <v>22</v>
      </c>
      <c r="FZ319" s="6" t="s">
        <v>22</v>
      </c>
      <c r="GA319" s="6" t="s">
        <v>22</v>
      </c>
      <c r="GB319" s="6" t="s">
        <v>22</v>
      </c>
      <c r="GC319" s="6" t="s">
        <v>22</v>
      </c>
      <c r="GD319" s="6" t="s">
        <v>22</v>
      </c>
      <c r="GE319" s="6" t="s">
        <v>22</v>
      </c>
      <c r="GF319" s="6" t="s">
        <v>22</v>
      </c>
      <c r="GG319" s="6" t="s">
        <v>22</v>
      </c>
      <c r="GH319" s="6" t="s">
        <v>22</v>
      </c>
      <c r="GI319" s="6" t="s">
        <v>22</v>
      </c>
      <c r="GJ319" s="6" t="s">
        <v>22</v>
      </c>
      <c r="GK319" s="6" t="s">
        <v>22</v>
      </c>
      <c r="GL319" s="6" t="s">
        <v>22</v>
      </c>
      <c r="GM319" s="6" t="s">
        <v>22</v>
      </c>
      <c r="GN319" s="6" t="s">
        <v>22</v>
      </c>
      <c r="GO319" s="6" t="s">
        <v>22</v>
      </c>
      <c r="GP319" s="6" t="s">
        <v>22</v>
      </c>
      <c r="GQ319" s="6" t="s">
        <v>22</v>
      </c>
      <c r="GR319" s="6" t="s">
        <v>22</v>
      </c>
      <c r="GS319" s="6" t="s">
        <v>22</v>
      </c>
      <c r="GT319" s="6" t="s">
        <v>22</v>
      </c>
      <c r="GU319" s="6" t="s">
        <v>22</v>
      </c>
      <c r="GV319" s="6" t="s">
        <v>22</v>
      </c>
      <c r="GW319" s="6" t="s">
        <v>22</v>
      </c>
      <c r="GX319" s="103" t="s">
        <v>22</v>
      </c>
    </row>
    <row r="320" spans="1:206">
      <c r="A320" s="102" t="s">
        <v>207</v>
      </c>
      <c r="B320" s="6">
        <v>319</v>
      </c>
      <c r="C320" s="6" t="s">
        <v>1530</v>
      </c>
      <c r="D320" s="6" t="s">
        <v>1536</v>
      </c>
      <c r="E320" s="100">
        <v>45126</v>
      </c>
      <c r="F320" s="6" t="s">
        <v>3895</v>
      </c>
      <c r="G320" s="6">
        <v>1</v>
      </c>
      <c r="H320" s="6">
        <v>29</v>
      </c>
      <c r="I320" s="6">
        <v>3</v>
      </c>
      <c r="J320" s="6" t="s">
        <v>352</v>
      </c>
      <c r="K320" s="6" t="s">
        <v>999</v>
      </c>
      <c r="L320" s="6" t="s">
        <v>396</v>
      </c>
      <c r="M320" s="6" t="s">
        <v>397</v>
      </c>
      <c r="N320" s="6" t="s">
        <v>22</v>
      </c>
      <c r="O320" s="7" t="s">
        <v>22</v>
      </c>
      <c r="P320" s="6" t="s">
        <v>22</v>
      </c>
      <c r="Q320" s="6">
        <v>42.941600000000001</v>
      </c>
      <c r="R320" s="6" t="s">
        <v>22</v>
      </c>
      <c r="S320" s="6" t="s">
        <v>22</v>
      </c>
      <c r="T320" s="6" t="s">
        <v>22</v>
      </c>
      <c r="U320" s="6" t="s">
        <v>22</v>
      </c>
      <c r="V320" s="6">
        <v>9.4570900000000009</v>
      </c>
      <c r="W320" s="6" t="s">
        <v>39</v>
      </c>
      <c r="X320" s="6">
        <v>1</v>
      </c>
      <c r="Y320" s="6">
        <v>5</v>
      </c>
      <c r="Z320" s="101">
        <v>0.22916666666666666</v>
      </c>
      <c r="AA320" s="101">
        <v>0.64583333333333337</v>
      </c>
      <c r="AB320" s="101">
        <v>1</v>
      </c>
      <c r="AC320" s="101">
        <f>(Tableau2[[#This Row],[heure_enq]]-Tableau2[[#This Row],[h_debut]])</f>
        <v>0.41666666666666674</v>
      </c>
      <c r="AD320" s="101">
        <f>Tableau2[[#This Row],[h_fin]]-Tableau2[[#This Row],[h_debut]]</f>
        <v>0.77083333333333337</v>
      </c>
      <c r="AE320" s="183">
        <v>0.36458333333333331</v>
      </c>
      <c r="AF320" s="101">
        <v>0.6875</v>
      </c>
      <c r="AG320" s="6" t="s">
        <v>22</v>
      </c>
      <c r="AH320" s="6" t="s">
        <v>234</v>
      </c>
      <c r="AI320" s="6">
        <v>0</v>
      </c>
      <c r="AJ320" s="6" t="s">
        <v>2649</v>
      </c>
      <c r="AK320" s="6" t="s">
        <v>403</v>
      </c>
      <c r="AL320" s="6" t="s">
        <v>419</v>
      </c>
      <c r="AM320" s="6">
        <v>1</v>
      </c>
      <c r="AN320" s="6">
        <v>0</v>
      </c>
      <c r="AO320" s="6">
        <v>0</v>
      </c>
      <c r="AP320" s="6">
        <v>0</v>
      </c>
      <c r="AQ320" s="6" t="s">
        <v>22</v>
      </c>
      <c r="AR320" s="6" t="s">
        <v>22</v>
      </c>
      <c r="AS320" s="6" t="s">
        <v>22</v>
      </c>
      <c r="AT320" s="6">
        <v>0</v>
      </c>
      <c r="AU320" s="6">
        <v>0</v>
      </c>
      <c r="AV320" s="6">
        <v>0</v>
      </c>
      <c r="AW320" s="6">
        <v>0</v>
      </c>
      <c r="AX320" s="6">
        <v>1</v>
      </c>
      <c r="AY320" s="6">
        <v>1</v>
      </c>
      <c r="AZ320" s="6">
        <v>1</v>
      </c>
      <c r="BA320" s="6">
        <v>1</v>
      </c>
      <c r="BB320" s="6">
        <v>0</v>
      </c>
      <c r="BC320" s="6">
        <v>1</v>
      </c>
      <c r="BD320" s="6">
        <v>1</v>
      </c>
      <c r="BE320" s="6">
        <v>1</v>
      </c>
      <c r="BF320" s="6">
        <v>1</v>
      </c>
      <c r="BG320" s="6">
        <v>1</v>
      </c>
      <c r="BH320" s="6">
        <v>0</v>
      </c>
      <c r="BI320" s="6">
        <v>0</v>
      </c>
      <c r="BJ320" s="6" t="s">
        <v>1537</v>
      </c>
      <c r="BK320" s="6">
        <v>0</v>
      </c>
      <c r="BL320" s="6">
        <v>0</v>
      </c>
      <c r="BM320" s="6">
        <v>0</v>
      </c>
      <c r="BN320" s="6">
        <v>0</v>
      </c>
      <c r="BO320" s="13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13">
        <v>0</v>
      </c>
      <c r="BV320" s="6">
        <v>0</v>
      </c>
      <c r="BW320" s="6" t="s">
        <v>22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1</v>
      </c>
      <c r="CK320" s="6">
        <v>0</v>
      </c>
      <c r="CL320" s="6">
        <v>0</v>
      </c>
      <c r="CM320" s="6">
        <v>0</v>
      </c>
      <c r="CN320" s="6">
        <v>0</v>
      </c>
      <c r="CO320" s="6">
        <v>1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 t="s">
        <v>405</v>
      </c>
      <c r="DB320" s="6" t="s">
        <v>218</v>
      </c>
      <c r="DC320" s="6" t="s">
        <v>22</v>
      </c>
      <c r="DD320" s="6" t="s">
        <v>22</v>
      </c>
      <c r="DE320" s="6" t="s">
        <v>22</v>
      </c>
      <c r="DF320" s="6" t="s">
        <v>22</v>
      </c>
      <c r="DG320" s="6" t="s">
        <v>22</v>
      </c>
      <c r="DH320" s="6" t="s">
        <v>22</v>
      </c>
      <c r="DI320" s="6" t="s">
        <v>22</v>
      </c>
      <c r="DJ320" s="6" t="s">
        <v>22</v>
      </c>
      <c r="DK320" s="6" t="s">
        <v>22</v>
      </c>
      <c r="DL320" s="6" t="s">
        <v>22</v>
      </c>
      <c r="DM320" s="6" t="s">
        <v>22</v>
      </c>
      <c r="DN320" s="6" t="s">
        <v>22</v>
      </c>
      <c r="DO320" s="6" t="s">
        <v>22</v>
      </c>
      <c r="DP320" s="6" t="s">
        <v>22</v>
      </c>
      <c r="DQ320" s="6" t="s">
        <v>22</v>
      </c>
      <c r="DR320" s="6" t="s">
        <v>22</v>
      </c>
      <c r="DS320" s="6" t="s">
        <v>22</v>
      </c>
      <c r="DT320" s="6" t="s">
        <v>22</v>
      </c>
      <c r="DU320" s="6" t="s">
        <v>22</v>
      </c>
      <c r="DV320" s="6" t="s">
        <v>22</v>
      </c>
      <c r="DW320" s="6" t="s">
        <v>22</v>
      </c>
      <c r="DX320" s="6" t="s">
        <v>22</v>
      </c>
      <c r="DY320" s="6" t="s">
        <v>22</v>
      </c>
      <c r="DZ320" s="6" t="s">
        <v>22</v>
      </c>
      <c r="EA320" s="6" t="s">
        <v>22</v>
      </c>
      <c r="EB320" s="6" t="s">
        <v>22</v>
      </c>
      <c r="EC320" s="6" t="s">
        <v>22</v>
      </c>
      <c r="ED320" s="6" t="s">
        <v>22</v>
      </c>
      <c r="EE320" s="6" t="s">
        <v>22</v>
      </c>
      <c r="EF320" s="6" t="s">
        <v>22</v>
      </c>
      <c r="EG320" s="6" t="s">
        <v>22</v>
      </c>
      <c r="EH320" s="6" t="s">
        <v>22</v>
      </c>
      <c r="EI320" s="6" t="s">
        <v>22</v>
      </c>
      <c r="EJ320" s="6" t="s">
        <v>22</v>
      </c>
      <c r="EK320" s="6" t="s">
        <v>22</v>
      </c>
      <c r="EL320" s="6" t="s">
        <v>22</v>
      </c>
      <c r="EM320" s="6" t="s">
        <v>22</v>
      </c>
      <c r="EN320" s="6" t="s">
        <v>22</v>
      </c>
      <c r="EO320" s="6" t="s">
        <v>22</v>
      </c>
      <c r="EP320" s="6" t="s">
        <v>22</v>
      </c>
      <c r="EQ320" s="6" t="s">
        <v>22</v>
      </c>
      <c r="ER320" s="6" t="s">
        <v>22</v>
      </c>
      <c r="ES320" s="6" t="s">
        <v>22</v>
      </c>
      <c r="ET320" s="6" t="s">
        <v>22</v>
      </c>
      <c r="EU320" s="6" t="s">
        <v>22</v>
      </c>
      <c r="EV320" s="6" t="s">
        <v>22</v>
      </c>
      <c r="EW320" s="6" t="s">
        <v>22</v>
      </c>
      <c r="EX320" s="6" t="s">
        <v>22</v>
      </c>
      <c r="EY320" s="6" t="s">
        <v>22</v>
      </c>
      <c r="EZ320" s="6" t="s">
        <v>22</v>
      </c>
      <c r="FA320" s="6" t="s">
        <v>22</v>
      </c>
      <c r="FB320" s="6" t="s">
        <v>22</v>
      </c>
      <c r="FC320" s="6" t="s">
        <v>22</v>
      </c>
      <c r="FD320" s="6" t="s">
        <v>22</v>
      </c>
      <c r="FE320" s="6" t="s">
        <v>22</v>
      </c>
      <c r="FF320" s="6" t="s">
        <v>22</v>
      </c>
      <c r="FG320" s="6" t="s">
        <v>22</v>
      </c>
      <c r="FH320" s="6" t="s">
        <v>22</v>
      </c>
      <c r="FI320" s="6" t="s">
        <v>22</v>
      </c>
      <c r="FJ320" s="6" t="s">
        <v>22</v>
      </c>
      <c r="FK320" s="6" t="s">
        <v>22</v>
      </c>
      <c r="FL320" s="6" t="s">
        <v>22</v>
      </c>
      <c r="FM320" s="6" t="s">
        <v>22</v>
      </c>
      <c r="FN320" s="6" t="s">
        <v>22</v>
      </c>
      <c r="FO320" s="6" t="s">
        <v>22</v>
      </c>
      <c r="FP320" s="6" t="s">
        <v>22</v>
      </c>
      <c r="FQ320" s="6" t="s">
        <v>22</v>
      </c>
      <c r="FR320" s="6" t="s">
        <v>22</v>
      </c>
      <c r="FS320" s="6" t="s">
        <v>22</v>
      </c>
      <c r="FT320" s="6" t="s">
        <v>22</v>
      </c>
      <c r="FU320" s="6" t="s">
        <v>22</v>
      </c>
      <c r="FV320" s="6" t="s">
        <v>22</v>
      </c>
      <c r="FW320" s="6" t="s">
        <v>22</v>
      </c>
      <c r="FX320" s="6" t="s">
        <v>22</v>
      </c>
      <c r="FY320" s="6" t="s">
        <v>22</v>
      </c>
      <c r="FZ320" s="6" t="s">
        <v>22</v>
      </c>
      <c r="GA320" s="6" t="s">
        <v>22</v>
      </c>
      <c r="GB320" s="6" t="s">
        <v>22</v>
      </c>
      <c r="GC320" s="6" t="s">
        <v>22</v>
      </c>
      <c r="GD320" s="6" t="s">
        <v>22</v>
      </c>
      <c r="GE320" s="6" t="s">
        <v>22</v>
      </c>
      <c r="GF320" s="6" t="s">
        <v>22</v>
      </c>
      <c r="GG320" s="6" t="s">
        <v>22</v>
      </c>
      <c r="GH320" s="6" t="s">
        <v>22</v>
      </c>
      <c r="GI320" s="6" t="s">
        <v>22</v>
      </c>
      <c r="GJ320" s="6" t="s">
        <v>22</v>
      </c>
      <c r="GK320" s="6" t="s">
        <v>22</v>
      </c>
      <c r="GL320" s="6" t="s">
        <v>22</v>
      </c>
      <c r="GM320" s="6" t="s">
        <v>22</v>
      </c>
      <c r="GN320" s="6" t="s">
        <v>22</v>
      </c>
      <c r="GO320" s="6" t="s">
        <v>22</v>
      </c>
      <c r="GP320" s="6" t="s">
        <v>22</v>
      </c>
      <c r="GQ320" s="6" t="s">
        <v>22</v>
      </c>
      <c r="GR320" s="6" t="s">
        <v>22</v>
      </c>
      <c r="GS320" s="6" t="s">
        <v>22</v>
      </c>
      <c r="GT320" s="6" t="s">
        <v>22</v>
      </c>
      <c r="GU320" s="6" t="s">
        <v>22</v>
      </c>
      <c r="GV320" s="6" t="s">
        <v>22</v>
      </c>
      <c r="GW320" s="6" t="s">
        <v>22</v>
      </c>
      <c r="GX320" s="103" t="s">
        <v>22</v>
      </c>
    </row>
    <row r="321" spans="1:206">
      <c r="A321" s="102" t="s">
        <v>207</v>
      </c>
      <c r="B321" s="6">
        <v>320</v>
      </c>
      <c r="C321" s="6" t="s">
        <v>1538</v>
      </c>
      <c r="D321" s="6" t="s">
        <v>1539</v>
      </c>
      <c r="E321" s="100">
        <v>45128</v>
      </c>
      <c r="F321" s="6" t="s">
        <v>3895</v>
      </c>
      <c r="G321" s="6">
        <v>1</v>
      </c>
      <c r="H321" s="6">
        <v>28</v>
      </c>
      <c r="I321" s="6">
        <v>1</v>
      </c>
      <c r="J321" s="6" t="s">
        <v>264</v>
      </c>
      <c r="K321" s="6" t="s">
        <v>1013</v>
      </c>
      <c r="L321" s="6" t="s">
        <v>1152</v>
      </c>
      <c r="M321" s="6" t="s">
        <v>397</v>
      </c>
      <c r="N321" s="6" t="s">
        <v>22</v>
      </c>
      <c r="O321" s="7" t="s">
        <v>22</v>
      </c>
      <c r="P321" s="6" t="s">
        <v>22</v>
      </c>
      <c r="Q321" s="6">
        <v>42.71651</v>
      </c>
      <c r="R321" s="6" t="s">
        <v>22</v>
      </c>
      <c r="S321" s="6" t="s">
        <v>22</v>
      </c>
      <c r="T321" s="6" t="s">
        <v>22</v>
      </c>
      <c r="U321" s="6" t="s">
        <v>22</v>
      </c>
      <c r="V321" s="6">
        <v>9.4552099999999992</v>
      </c>
      <c r="W321" s="6" t="s">
        <v>39</v>
      </c>
      <c r="X321" s="6">
        <v>3</v>
      </c>
      <c r="Y321" s="6">
        <v>3</v>
      </c>
      <c r="Z321" s="101">
        <v>0.29166666666666669</v>
      </c>
      <c r="AA321" s="101">
        <v>0.375</v>
      </c>
      <c r="AB321" s="101">
        <v>0.39583333333333331</v>
      </c>
      <c r="AC321" s="101">
        <f>(Tableau2[[#This Row],[heure_enq]]-Tableau2[[#This Row],[h_debut]])</f>
        <v>8.3333333333333315E-2</v>
      </c>
      <c r="AD321" s="101">
        <f>Tableau2[[#This Row],[h_fin]]-Tableau2[[#This Row],[h_debut]]</f>
        <v>0.10416666666666663</v>
      </c>
      <c r="AE321" s="183">
        <v>0.36458333333333331</v>
      </c>
      <c r="AF321" s="101">
        <v>0.6875</v>
      </c>
      <c r="AG321" s="6" t="s">
        <v>22</v>
      </c>
      <c r="AH321" s="6" t="s">
        <v>287</v>
      </c>
      <c r="AI321" s="6">
        <v>0</v>
      </c>
      <c r="AJ321" s="6" t="s">
        <v>402</v>
      </c>
      <c r="AK321" s="6" t="s">
        <v>403</v>
      </c>
      <c r="AL321" s="6" t="s">
        <v>419</v>
      </c>
      <c r="AM321" s="6">
        <v>1</v>
      </c>
      <c r="AN321" s="6">
        <v>0</v>
      </c>
      <c r="AO321" s="6">
        <v>0</v>
      </c>
      <c r="AP321" s="6">
        <v>0</v>
      </c>
      <c r="AQ321" s="6" t="s">
        <v>22</v>
      </c>
      <c r="AR321" s="6" t="s">
        <v>22</v>
      </c>
      <c r="AS321" s="6" t="s">
        <v>22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1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 t="s">
        <v>405</v>
      </c>
      <c r="BK321" s="6">
        <v>0</v>
      </c>
      <c r="BL321" s="6">
        <v>0</v>
      </c>
      <c r="BM321" s="6">
        <v>0</v>
      </c>
      <c r="BN321" s="6">
        <v>0</v>
      </c>
      <c r="BO321" s="13">
        <v>0</v>
      </c>
      <c r="BP321" s="6">
        <v>0</v>
      </c>
      <c r="BQ321" s="6">
        <v>0</v>
      </c>
      <c r="BR321" s="6">
        <v>0</v>
      </c>
      <c r="BS321" s="6">
        <v>0</v>
      </c>
      <c r="BT321" s="6">
        <v>1</v>
      </c>
      <c r="BU321" s="13">
        <v>0</v>
      </c>
      <c r="BV321" s="6" t="s">
        <v>2126</v>
      </c>
      <c r="BW321" s="6" t="s">
        <v>22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1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 t="s">
        <v>405</v>
      </c>
      <c r="DB321" s="6" t="s">
        <v>218</v>
      </c>
      <c r="DC321" s="6" t="s">
        <v>22</v>
      </c>
      <c r="DD321" s="6" t="s">
        <v>22</v>
      </c>
      <c r="DE321" s="6" t="s">
        <v>22</v>
      </c>
      <c r="DF321" s="6" t="s">
        <v>22</v>
      </c>
      <c r="DG321" s="6" t="s">
        <v>22</v>
      </c>
      <c r="DH321" s="6" t="s">
        <v>22</v>
      </c>
      <c r="DI321" s="6" t="s">
        <v>22</v>
      </c>
      <c r="DJ321" s="6" t="s">
        <v>22</v>
      </c>
      <c r="DK321" s="6" t="s">
        <v>22</v>
      </c>
      <c r="DL321" s="6" t="s">
        <v>22</v>
      </c>
      <c r="DM321" s="6" t="s">
        <v>22</v>
      </c>
      <c r="DN321" s="6" t="s">
        <v>22</v>
      </c>
      <c r="DO321" s="6" t="s">
        <v>22</v>
      </c>
      <c r="DP321" s="6" t="s">
        <v>22</v>
      </c>
      <c r="DQ321" s="6" t="s">
        <v>22</v>
      </c>
      <c r="DR321" s="6" t="s">
        <v>22</v>
      </c>
      <c r="DS321" s="6" t="s">
        <v>22</v>
      </c>
      <c r="DT321" s="6" t="s">
        <v>22</v>
      </c>
      <c r="DU321" s="6" t="s">
        <v>22</v>
      </c>
      <c r="DV321" s="6" t="s">
        <v>22</v>
      </c>
      <c r="DW321" s="6" t="s">
        <v>22</v>
      </c>
      <c r="DX321" s="6" t="s">
        <v>22</v>
      </c>
      <c r="DY321" s="6" t="s">
        <v>22</v>
      </c>
      <c r="DZ321" s="6" t="s">
        <v>22</v>
      </c>
      <c r="EA321" s="6" t="s">
        <v>22</v>
      </c>
      <c r="EB321" s="6" t="s">
        <v>22</v>
      </c>
      <c r="EC321" s="6" t="s">
        <v>22</v>
      </c>
      <c r="ED321" s="6" t="s">
        <v>22</v>
      </c>
      <c r="EE321" s="6" t="s">
        <v>22</v>
      </c>
      <c r="EF321" s="6" t="s">
        <v>22</v>
      </c>
      <c r="EG321" s="6" t="s">
        <v>22</v>
      </c>
      <c r="EH321" s="6" t="s">
        <v>22</v>
      </c>
      <c r="EI321" s="6" t="s">
        <v>22</v>
      </c>
      <c r="EJ321" s="6" t="s">
        <v>22</v>
      </c>
      <c r="EK321" s="6" t="s">
        <v>22</v>
      </c>
      <c r="EL321" s="6" t="s">
        <v>22</v>
      </c>
      <c r="EM321" s="6" t="s">
        <v>22</v>
      </c>
      <c r="EN321" s="6" t="s">
        <v>22</v>
      </c>
      <c r="EO321" s="6" t="s">
        <v>22</v>
      </c>
      <c r="EP321" s="6" t="s">
        <v>22</v>
      </c>
      <c r="EQ321" s="6" t="s">
        <v>22</v>
      </c>
      <c r="ER321" s="6" t="s">
        <v>22</v>
      </c>
      <c r="ES321" s="6" t="s">
        <v>22</v>
      </c>
      <c r="ET321" s="6" t="s">
        <v>22</v>
      </c>
      <c r="EU321" s="6" t="s">
        <v>22</v>
      </c>
      <c r="EV321" s="6" t="s">
        <v>22</v>
      </c>
      <c r="EW321" s="6" t="s">
        <v>22</v>
      </c>
      <c r="EX321" s="6" t="s">
        <v>22</v>
      </c>
      <c r="EY321" s="6" t="s">
        <v>22</v>
      </c>
      <c r="EZ321" s="6" t="s">
        <v>22</v>
      </c>
      <c r="FA321" s="6" t="s">
        <v>22</v>
      </c>
      <c r="FB321" s="6" t="s">
        <v>22</v>
      </c>
      <c r="FC321" s="6" t="s">
        <v>22</v>
      </c>
      <c r="FD321" s="6" t="s">
        <v>22</v>
      </c>
      <c r="FE321" s="6" t="s">
        <v>22</v>
      </c>
      <c r="FF321" s="6" t="s">
        <v>22</v>
      </c>
      <c r="FG321" s="6" t="s">
        <v>22</v>
      </c>
      <c r="FH321" s="6" t="s">
        <v>22</v>
      </c>
      <c r="FI321" s="6" t="s">
        <v>22</v>
      </c>
      <c r="FJ321" s="6" t="s">
        <v>22</v>
      </c>
      <c r="FK321" s="6" t="s">
        <v>22</v>
      </c>
      <c r="FL321" s="6" t="s">
        <v>22</v>
      </c>
      <c r="FM321" s="6" t="s">
        <v>22</v>
      </c>
      <c r="FN321" s="6" t="s">
        <v>22</v>
      </c>
      <c r="FO321" s="6" t="s">
        <v>22</v>
      </c>
      <c r="FP321" s="6" t="s">
        <v>22</v>
      </c>
      <c r="FQ321" s="6" t="s">
        <v>22</v>
      </c>
      <c r="FR321" s="6" t="s">
        <v>22</v>
      </c>
      <c r="FS321" s="6" t="s">
        <v>22</v>
      </c>
      <c r="FT321" s="6" t="s">
        <v>22</v>
      </c>
      <c r="FU321" s="6" t="s">
        <v>22</v>
      </c>
      <c r="FV321" s="6" t="s">
        <v>22</v>
      </c>
      <c r="FW321" s="6" t="s">
        <v>22</v>
      </c>
      <c r="FX321" s="6" t="s">
        <v>22</v>
      </c>
      <c r="FY321" s="6" t="s">
        <v>22</v>
      </c>
      <c r="FZ321" s="6" t="s">
        <v>22</v>
      </c>
      <c r="GA321" s="6" t="s">
        <v>22</v>
      </c>
      <c r="GB321" s="6" t="s">
        <v>22</v>
      </c>
      <c r="GC321" s="6" t="s">
        <v>22</v>
      </c>
      <c r="GD321" s="6" t="s">
        <v>22</v>
      </c>
      <c r="GE321" s="6" t="s">
        <v>22</v>
      </c>
      <c r="GF321" s="6" t="s">
        <v>22</v>
      </c>
      <c r="GG321" s="6" t="s">
        <v>22</v>
      </c>
      <c r="GH321" s="6" t="s">
        <v>22</v>
      </c>
      <c r="GI321" s="6" t="s">
        <v>22</v>
      </c>
      <c r="GJ321" s="6" t="s">
        <v>22</v>
      </c>
      <c r="GK321" s="6" t="s">
        <v>22</v>
      </c>
      <c r="GL321" s="6" t="s">
        <v>22</v>
      </c>
      <c r="GM321" s="6" t="s">
        <v>22</v>
      </c>
      <c r="GN321" s="6" t="s">
        <v>22</v>
      </c>
      <c r="GO321" s="6" t="s">
        <v>22</v>
      </c>
      <c r="GP321" s="6" t="s">
        <v>22</v>
      </c>
      <c r="GQ321" s="6" t="s">
        <v>22</v>
      </c>
      <c r="GR321" s="6" t="s">
        <v>22</v>
      </c>
      <c r="GS321" s="6" t="s">
        <v>22</v>
      </c>
      <c r="GT321" s="6" t="s">
        <v>22</v>
      </c>
      <c r="GU321" s="6" t="s">
        <v>22</v>
      </c>
      <c r="GV321" s="6" t="s">
        <v>22</v>
      </c>
      <c r="GW321" s="6" t="s">
        <v>22</v>
      </c>
      <c r="GX321" s="103" t="s">
        <v>22</v>
      </c>
    </row>
    <row r="322" spans="1:206">
      <c r="A322" s="102" t="s">
        <v>207</v>
      </c>
      <c r="B322" s="6">
        <v>321</v>
      </c>
      <c r="C322" s="6" t="s">
        <v>1538</v>
      </c>
      <c r="D322" s="6" t="s">
        <v>1885</v>
      </c>
      <c r="E322" s="100">
        <v>45128</v>
      </c>
      <c r="F322" s="6" t="s">
        <v>3895</v>
      </c>
      <c r="G322" s="6">
        <v>1</v>
      </c>
      <c r="H322" s="6">
        <v>28</v>
      </c>
      <c r="I322" s="6">
        <v>1</v>
      </c>
      <c r="J322" s="6" t="s">
        <v>264</v>
      </c>
      <c r="K322" s="6" t="s">
        <v>1013</v>
      </c>
      <c r="L322" s="6" t="s">
        <v>1152</v>
      </c>
      <c r="M322" s="6" t="s">
        <v>397</v>
      </c>
      <c r="N322" s="6" t="s">
        <v>22</v>
      </c>
      <c r="O322" s="7" t="s">
        <v>22</v>
      </c>
      <c r="P322" s="6" t="s">
        <v>22</v>
      </c>
      <c r="Q322" s="6">
        <v>42.710050000000003</v>
      </c>
      <c r="R322" s="6" t="s">
        <v>22</v>
      </c>
      <c r="S322" s="6" t="s">
        <v>22</v>
      </c>
      <c r="T322" s="6" t="s">
        <v>22</v>
      </c>
      <c r="U322" s="6" t="s">
        <v>22</v>
      </c>
      <c r="V322" s="6">
        <v>9.4551999999999996</v>
      </c>
      <c r="W322" s="6" t="s">
        <v>39</v>
      </c>
      <c r="X322" s="6">
        <v>3</v>
      </c>
      <c r="Y322" s="6">
        <v>3</v>
      </c>
      <c r="Z322" s="101">
        <v>0.33333333333333331</v>
      </c>
      <c r="AA322" s="101">
        <v>0.38541666666666669</v>
      </c>
      <c r="AB322" s="101">
        <v>0.5</v>
      </c>
      <c r="AC322" s="101">
        <f>(Tableau2[[#This Row],[heure_enq]]-Tableau2[[#This Row],[h_debut]])</f>
        <v>5.208333333333337E-2</v>
      </c>
      <c r="AD322" s="101">
        <f>Tableau2[[#This Row],[h_fin]]-Tableau2[[#This Row],[h_debut]]</f>
        <v>0.16666666666666669</v>
      </c>
      <c r="AE322" s="183">
        <v>0.36458333333333331</v>
      </c>
      <c r="AF322" s="101">
        <v>0.6875</v>
      </c>
      <c r="AG322" s="6" t="s">
        <v>22</v>
      </c>
      <c r="AH322" s="6" t="s">
        <v>287</v>
      </c>
      <c r="AI322" s="6">
        <v>0</v>
      </c>
      <c r="AJ322" s="6" t="s">
        <v>1760</v>
      </c>
      <c r="AK322" s="6">
        <v>75056</v>
      </c>
      <c r="AL322" s="6" t="s">
        <v>1761</v>
      </c>
      <c r="AM322" s="6">
        <v>1</v>
      </c>
      <c r="AN322" s="6">
        <v>0</v>
      </c>
      <c r="AO322" s="6">
        <v>0</v>
      </c>
      <c r="AP322" s="6">
        <v>0</v>
      </c>
      <c r="AQ322" s="6" t="s">
        <v>22</v>
      </c>
      <c r="AR322" s="6" t="s">
        <v>22</v>
      </c>
      <c r="AS322" s="6" t="s">
        <v>22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1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 t="s">
        <v>22</v>
      </c>
      <c r="BK322" s="6">
        <v>0</v>
      </c>
      <c r="BL322" s="6">
        <v>1</v>
      </c>
      <c r="BM322" s="6">
        <v>0</v>
      </c>
      <c r="BN322" s="6">
        <v>0</v>
      </c>
      <c r="BO322" s="13" t="s">
        <v>3613</v>
      </c>
      <c r="BP322" s="6">
        <v>1</v>
      </c>
      <c r="BQ322" s="6">
        <v>0</v>
      </c>
      <c r="BR322" s="6">
        <v>0</v>
      </c>
      <c r="BS322" s="6">
        <v>0</v>
      </c>
      <c r="BT322" s="6">
        <v>0</v>
      </c>
      <c r="BU322" s="6" t="s">
        <v>3648</v>
      </c>
      <c r="BV322" s="6">
        <v>0</v>
      </c>
      <c r="BW322" s="6" t="s">
        <v>22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1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 t="s">
        <v>22</v>
      </c>
      <c r="DB322" s="6" t="s">
        <v>218</v>
      </c>
      <c r="DC322" s="6" t="s">
        <v>22</v>
      </c>
      <c r="DD322" s="6" t="s">
        <v>22</v>
      </c>
      <c r="DE322" s="6" t="s">
        <v>22</v>
      </c>
      <c r="DF322" s="6" t="s">
        <v>22</v>
      </c>
      <c r="DG322" s="6" t="s">
        <v>22</v>
      </c>
      <c r="DH322" s="6" t="s">
        <v>22</v>
      </c>
      <c r="DI322" s="6" t="s">
        <v>22</v>
      </c>
      <c r="DJ322" s="6" t="s">
        <v>22</v>
      </c>
      <c r="DK322" s="6" t="s">
        <v>22</v>
      </c>
      <c r="DL322" s="6" t="s">
        <v>22</v>
      </c>
      <c r="DM322" s="6" t="s">
        <v>22</v>
      </c>
      <c r="DN322" s="6" t="s">
        <v>22</v>
      </c>
      <c r="DO322" s="6" t="s">
        <v>22</v>
      </c>
      <c r="DP322" s="6" t="s">
        <v>22</v>
      </c>
      <c r="DQ322" s="6" t="s">
        <v>22</v>
      </c>
      <c r="DR322" s="6" t="s">
        <v>22</v>
      </c>
      <c r="DS322" s="6" t="s">
        <v>22</v>
      </c>
      <c r="DT322" s="6" t="s">
        <v>22</v>
      </c>
      <c r="DU322" s="6" t="s">
        <v>22</v>
      </c>
      <c r="DV322" s="6" t="s">
        <v>22</v>
      </c>
      <c r="DW322" s="6" t="s">
        <v>22</v>
      </c>
      <c r="DX322" s="6" t="s">
        <v>22</v>
      </c>
      <c r="DY322" s="6" t="s">
        <v>22</v>
      </c>
      <c r="DZ322" s="6" t="s">
        <v>22</v>
      </c>
      <c r="EA322" s="6" t="s">
        <v>22</v>
      </c>
      <c r="EB322" s="6" t="s">
        <v>22</v>
      </c>
      <c r="EC322" s="6" t="s">
        <v>22</v>
      </c>
      <c r="ED322" s="6" t="s">
        <v>22</v>
      </c>
      <c r="EE322" s="6" t="s">
        <v>22</v>
      </c>
      <c r="EF322" s="6" t="s">
        <v>22</v>
      </c>
      <c r="EG322" s="6" t="s">
        <v>22</v>
      </c>
      <c r="EH322" s="6" t="s">
        <v>22</v>
      </c>
      <c r="EI322" s="6" t="s">
        <v>22</v>
      </c>
      <c r="EJ322" s="6" t="s">
        <v>22</v>
      </c>
      <c r="EK322" s="6" t="s">
        <v>22</v>
      </c>
      <c r="EL322" s="6" t="s">
        <v>22</v>
      </c>
      <c r="EM322" s="6" t="s">
        <v>22</v>
      </c>
      <c r="EN322" s="6" t="s">
        <v>22</v>
      </c>
      <c r="EO322" s="6" t="s">
        <v>22</v>
      </c>
      <c r="EP322" s="6" t="s">
        <v>22</v>
      </c>
      <c r="EQ322" s="6" t="s">
        <v>22</v>
      </c>
      <c r="ER322" s="6" t="s">
        <v>22</v>
      </c>
      <c r="ES322" s="6" t="s">
        <v>22</v>
      </c>
      <c r="ET322" s="6" t="s">
        <v>22</v>
      </c>
      <c r="EU322" s="6" t="s">
        <v>22</v>
      </c>
      <c r="EV322" s="6" t="s">
        <v>22</v>
      </c>
      <c r="EW322" s="6" t="s">
        <v>22</v>
      </c>
      <c r="EX322" s="6" t="s">
        <v>22</v>
      </c>
      <c r="EY322" s="6" t="s">
        <v>22</v>
      </c>
      <c r="EZ322" s="6" t="s">
        <v>22</v>
      </c>
      <c r="FA322" s="6" t="s">
        <v>22</v>
      </c>
      <c r="FB322" s="6" t="s">
        <v>22</v>
      </c>
      <c r="FC322" s="6" t="s">
        <v>22</v>
      </c>
      <c r="FD322" s="6" t="s">
        <v>22</v>
      </c>
      <c r="FE322" s="6" t="s">
        <v>22</v>
      </c>
      <c r="FF322" s="6" t="s">
        <v>22</v>
      </c>
      <c r="FG322" s="6" t="s">
        <v>22</v>
      </c>
      <c r="FH322" s="6" t="s">
        <v>22</v>
      </c>
      <c r="FI322" s="6" t="s">
        <v>22</v>
      </c>
      <c r="FJ322" s="6" t="s">
        <v>22</v>
      </c>
      <c r="FK322" s="6" t="s">
        <v>22</v>
      </c>
      <c r="FL322" s="6" t="s">
        <v>22</v>
      </c>
      <c r="FM322" s="6" t="s">
        <v>22</v>
      </c>
      <c r="FN322" s="6" t="s">
        <v>22</v>
      </c>
      <c r="FO322" s="6" t="s">
        <v>22</v>
      </c>
      <c r="FP322" s="6" t="s">
        <v>22</v>
      </c>
      <c r="FQ322" s="6" t="s">
        <v>22</v>
      </c>
      <c r="FR322" s="6" t="s">
        <v>22</v>
      </c>
      <c r="FS322" s="6" t="s">
        <v>22</v>
      </c>
      <c r="FT322" s="6" t="s">
        <v>22</v>
      </c>
      <c r="FU322" s="6" t="s">
        <v>22</v>
      </c>
      <c r="FV322" s="6" t="s">
        <v>22</v>
      </c>
      <c r="FW322" s="6" t="s">
        <v>22</v>
      </c>
      <c r="FX322" s="6" t="s">
        <v>22</v>
      </c>
      <c r="FY322" s="6" t="s">
        <v>22</v>
      </c>
      <c r="FZ322" s="6" t="s">
        <v>22</v>
      </c>
      <c r="GA322" s="6" t="s">
        <v>22</v>
      </c>
      <c r="GB322" s="6" t="s">
        <v>22</v>
      </c>
      <c r="GC322" s="6" t="s">
        <v>22</v>
      </c>
      <c r="GD322" s="6" t="s">
        <v>22</v>
      </c>
      <c r="GE322" s="6" t="s">
        <v>22</v>
      </c>
      <c r="GF322" s="6" t="s">
        <v>22</v>
      </c>
      <c r="GG322" s="6" t="s">
        <v>22</v>
      </c>
      <c r="GH322" s="6" t="s">
        <v>22</v>
      </c>
      <c r="GI322" s="6" t="s">
        <v>22</v>
      </c>
      <c r="GJ322" s="6" t="s">
        <v>22</v>
      </c>
      <c r="GK322" s="6" t="s">
        <v>22</v>
      </c>
      <c r="GL322" s="6" t="s">
        <v>22</v>
      </c>
      <c r="GM322" s="6" t="s">
        <v>22</v>
      </c>
      <c r="GN322" s="6" t="s">
        <v>22</v>
      </c>
      <c r="GO322" s="6" t="s">
        <v>22</v>
      </c>
      <c r="GP322" s="6" t="s">
        <v>22</v>
      </c>
      <c r="GQ322" s="6" t="s">
        <v>22</v>
      </c>
      <c r="GR322" s="6" t="s">
        <v>22</v>
      </c>
      <c r="GS322" s="6" t="s">
        <v>22</v>
      </c>
      <c r="GT322" s="6" t="s">
        <v>22</v>
      </c>
      <c r="GU322" s="6" t="s">
        <v>22</v>
      </c>
      <c r="GV322" s="6" t="s">
        <v>22</v>
      </c>
      <c r="GW322" s="6" t="s">
        <v>22</v>
      </c>
      <c r="GX322" s="103" t="s">
        <v>22</v>
      </c>
    </row>
    <row r="323" spans="1:206">
      <c r="A323" s="102" t="s">
        <v>207</v>
      </c>
      <c r="B323" s="6">
        <v>322</v>
      </c>
      <c r="C323" s="6" t="s">
        <v>1538</v>
      </c>
      <c r="D323" s="6" t="s">
        <v>1886</v>
      </c>
      <c r="E323" s="100">
        <v>45128</v>
      </c>
      <c r="F323" s="6" t="s">
        <v>3895</v>
      </c>
      <c r="G323" s="6">
        <v>1</v>
      </c>
      <c r="H323" s="6">
        <v>28</v>
      </c>
      <c r="I323" s="6">
        <v>1</v>
      </c>
      <c r="J323" s="6" t="s">
        <v>264</v>
      </c>
      <c r="K323" s="6" t="s">
        <v>1013</v>
      </c>
      <c r="L323" s="6" t="s">
        <v>1152</v>
      </c>
      <c r="M323" s="6" t="s">
        <v>397</v>
      </c>
      <c r="N323" s="6" t="s">
        <v>22</v>
      </c>
      <c r="O323" s="7" t="s">
        <v>22</v>
      </c>
      <c r="P323" s="6" t="s">
        <v>22</v>
      </c>
      <c r="Q323" s="6">
        <v>42.710500000000003</v>
      </c>
      <c r="R323" s="6" t="s">
        <v>22</v>
      </c>
      <c r="S323" s="6" t="s">
        <v>22</v>
      </c>
      <c r="T323" s="6" t="s">
        <v>22</v>
      </c>
      <c r="U323" s="6" t="s">
        <v>22</v>
      </c>
      <c r="V323" s="6">
        <v>9.4552300000000002</v>
      </c>
      <c r="W323" s="6" t="s">
        <v>39</v>
      </c>
      <c r="X323" s="6">
        <v>3</v>
      </c>
      <c r="Y323" s="6">
        <v>3</v>
      </c>
      <c r="Z323" s="101">
        <v>0.33333333333333331</v>
      </c>
      <c r="AA323" s="101">
        <v>0.3888888888888889</v>
      </c>
      <c r="AB323" s="101">
        <v>0.5</v>
      </c>
      <c r="AC323" s="101">
        <f>(Tableau2[[#This Row],[heure_enq]]-Tableau2[[#This Row],[h_debut]])</f>
        <v>5.555555555555558E-2</v>
      </c>
      <c r="AD323" s="101">
        <f>Tableau2[[#This Row],[h_fin]]-Tableau2[[#This Row],[h_debut]]</f>
        <v>0.16666666666666669</v>
      </c>
      <c r="AE323" s="183">
        <v>0.36458333333333331</v>
      </c>
      <c r="AF323" s="101">
        <v>0.6875</v>
      </c>
      <c r="AG323" s="6" t="s">
        <v>22</v>
      </c>
      <c r="AH323" s="6" t="s">
        <v>287</v>
      </c>
      <c r="AI323" s="6">
        <v>0</v>
      </c>
      <c r="AJ323" s="6" t="s">
        <v>1887</v>
      </c>
      <c r="AK323" s="6">
        <v>38185</v>
      </c>
      <c r="AL323" s="6" t="s">
        <v>1761</v>
      </c>
      <c r="AM323" s="6">
        <v>1</v>
      </c>
      <c r="AN323" s="6">
        <v>0</v>
      </c>
      <c r="AO323" s="6">
        <v>0</v>
      </c>
      <c r="AP323" s="6">
        <v>0</v>
      </c>
      <c r="AQ323" s="6" t="s">
        <v>22</v>
      </c>
      <c r="AR323" s="6" t="s">
        <v>22</v>
      </c>
      <c r="AS323" s="6" t="s">
        <v>22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1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 t="s">
        <v>22</v>
      </c>
      <c r="BK323" s="6">
        <v>0</v>
      </c>
      <c r="BL323" s="6">
        <v>1</v>
      </c>
      <c r="BM323" s="6">
        <v>0</v>
      </c>
      <c r="BN323" s="6">
        <v>0</v>
      </c>
      <c r="BO323" s="13" t="s">
        <v>3613</v>
      </c>
      <c r="BP323" s="6">
        <v>1</v>
      </c>
      <c r="BQ323" s="6">
        <v>0</v>
      </c>
      <c r="BR323" s="6">
        <v>0</v>
      </c>
      <c r="BS323" s="6">
        <v>0</v>
      </c>
      <c r="BT323" s="6">
        <v>0</v>
      </c>
      <c r="BU323" s="6" t="s">
        <v>3648</v>
      </c>
      <c r="BV323" s="6">
        <v>0</v>
      </c>
      <c r="BW323" s="6" t="s">
        <v>22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1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 t="s">
        <v>22</v>
      </c>
      <c r="DB323" s="6" t="s">
        <v>218</v>
      </c>
      <c r="DC323" s="6" t="s">
        <v>22</v>
      </c>
      <c r="DD323" s="6" t="s">
        <v>22</v>
      </c>
      <c r="DE323" s="6" t="s">
        <v>22</v>
      </c>
      <c r="DF323" s="6" t="s">
        <v>22</v>
      </c>
      <c r="DG323" s="6" t="s">
        <v>22</v>
      </c>
      <c r="DH323" s="6" t="s">
        <v>22</v>
      </c>
      <c r="DI323" s="6" t="s">
        <v>22</v>
      </c>
      <c r="DJ323" s="6" t="s">
        <v>22</v>
      </c>
      <c r="DK323" s="6" t="s">
        <v>22</v>
      </c>
      <c r="DL323" s="6" t="s">
        <v>22</v>
      </c>
      <c r="DM323" s="6" t="s">
        <v>22</v>
      </c>
      <c r="DN323" s="6" t="s">
        <v>22</v>
      </c>
      <c r="DO323" s="6" t="s">
        <v>22</v>
      </c>
      <c r="DP323" s="6" t="s">
        <v>22</v>
      </c>
      <c r="DQ323" s="6" t="s">
        <v>22</v>
      </c>
      <c r="DR323" s="6" t="s">
        <v>22</v>
      </c>
      <c r="DS323" s="6" t="s">
        <v>22</v>
      </c>
      <c r="DT323" s="6" t="s">
        <v>22</v>
      </c>
      <c r="DU323" s="6" t="s">
        <v>22</v>
      </c>
      <c r="DV323" s="6" t="s">
        <v>22</v>
      </c>
      <c r="DW323" s="6" t="s">
        <v>22</v>
      </c>
      <c r="DX323" s="6" t="s">
        <v>22</v>
      </c>
      <c r="DY323" s="6" t="s">
        <v>22</v>
      </c>
      <c r="DZ323" s="6" t="s">
        <v>22</v>
      </c>
      <c r="EA323" s="6" t="s">
        <v>22</v>
      </c>
      <c r="EB323" s="6" t="s">
        <v>22</v>
      </c>
      <c r="EC323" s="6" t="s">
        <v>22</v>
      </c>
      <c r="ED323" s="6" t="s">
        <v>22</v>
      </c>
      <c r="EE323" s="6" t="s">
        <v>22</v>
      </c>
      <c r="EF323" s="6" t="s">
        <v>22</v>
      </c>
      <c r="EG323" s="6" t="s">
        <v>22</v>
      </c>
      <c r="EH323" s="6" t="s">
        <v>22</v>
      </c>
      <c r="EI323" s="6" t="s">
        <v>22</v>
      </c>
      <c r="EJ323" s="6" t="s">
        <v>22</v>
      </c>
      <c r="EK323" s="6" t="s">
        <v>22</v>
      </c>
      <c r="EL323" s="6" t="s">
        <v>22</v>
      </c>
      <c r="EM323" s="6" t="s">
        <v>22</v>
      </c>
      <c r="EN323" s="6" t="s">
        <v>22</v>
      </c>
      <c r="EO323" s="6" t="s">
        <v>22</v>
      </c>
      <c r="EP323" s="6" t="s">
        <v>22</v>
      </c>
      <c r="EQ323" s="6" t="s">
        <v>22</v>
      </c>
      <c r="ER323" s="6" t="s">
        <v>22</v>
      </c>
      <c r="ES323" s="6" t="s">
        <v>22</v>
      </c>
      <c r="ET323" s="6" t="s">
        <v>22</v>
      </c>
      <c r="EU323" s="6" t="s">
        <v>22</v>
      </c>
      <c r="EV323" s="6" t="s">
        <v>22</v>
      </c>
      <c r="EW323" s="6" t="s">
        <v>22</v>
      </c>
      <c r="EX323" s="6" t="s">
        <v>22</v>
      </c>
      <c r="EY323" s="6" t="s">
        <v>22</v>
      </c>
      <c r="EZ323" s="6" t="s">
        <v>22</v>
      </c>
      <c r="FA323" s="6" t="s">
        <v>22</v>
      </c>
      <c r="FB323" s="6" t="s">
        <v>22</v>
      </c>
      <c r="FC323" s="6" t="s">
        <v>22</v>
      </c>
      <c r="FD323" s="6" t="s">
        <v>22</v>
      </c>
      <c r="FE323" s="6" t="s">
        <v>22</v>
      </c>
      <c r="FF323" s="6" t="s">
        <v>22</v>
      </c>
      <c r="FG323" s="6" t="s">
        <v>22</v>
      </c>
      <c r="FH323" s="6" t="s">
        <v>22</v>
      </c>
      <c r="FI323" s="6" t="s">
        <v>22</v>
      </c>
      <c r="FJ323" s="6" t="s">
        <v>22</v>
      </c>
      <c r="FK323" s="6" t="s">
        <v>22</v>
      </c>
      <c r="FL323" s="6" t="s">
        <v>22</v>
      </c>
      <c r="FM323" s="6" t="s">
        <v>22</v>
      </c>
      <c r="FN323" s="6" t="s">
        <v>22</v>
      </c>
      <c r="FO323" s="6" t="s">
        <v>22</v>
      </c>
      <c r="FP323" s="6" t="s">
        <v>22</v>
      </c>
      <c r="FQ323" s="6" t="s">
        <v>22</v>
      </c>
      <c r="FR323" s="6" t="s">
        <v>22</v>
      </c>
      <c r="FS323" s="6" t="s">
        <v>22</v>
      </c>
      <c r="FT323" s="6" t="s">
        <v>22</v>
      </c>
      <c r="FU323" s="6" t="s">
        <v>22</v>
      </c>
      <c r="FV323" s="6" t="s">
        <v>22</v>
      </c>
      <c r="FW323" s="6" t="s">
        <v>22</v>
      </c>
      <c r="FX323" s="6" t="s">
        <v>22</v>
      </c>
      <c r="FY323" s="6" t="s">
        <v>22</v>
      </c>
      <c r="FZ323" s="6" t="s">
        <v>22</v>
      </c>
      <c r="GA323" s="6" t="s">
        <v>22</v>
      </c>
      <c r="GB323" s="6" t="s">
        <v>22</v>
      </c>
      <c r="GC323" s="6" t="s">
        <v>22</v>
      </c>
      <c r="GD323" s="6" t="s">
        <v>22</v>
      </c>
      <c r="GE323" s="6" t="s">
        <v>22</v>
      </c>
      <c r="GF323" s="6" t="s">
        <v>22</v>
      </c>
      <c r="GG323" s="6" t="s">
        <v>22</v>
      </c>
      <c r="GH323" s="6" t="s">
        <v>22</v>
      </c>
      <c r="GI323" s="6" t="s">
        <v>22</v>
      </c>
      <c r="GJ323" s="6" t="s">
        <v>22</v>
      </c>
      <c r="GK323" s="6" t="s">
        <v>22</v>
      </c>
      <c r="GL323" s="6" t="s">
        <v>22</v>
      </c>
      <c r="GM323" s="6" t="s">
        <v>22</v>
      </c>
      <c r="GN323" s="6" t="s">
        <v>22</v>
      </c>
      <c r="GO323" s="6" t="s">
        <v>22</v>
      </c>
      <c r="GP323" s="6" t="s">
        <v>22</v>
      </c>
      <c r="GQ323" s="6" t="s">
        <v>22</v>
      </c>
      <c r="GR323" s="6" t="s">
        <v>22</v>
      </c>
      <c r="GS323" s="6" t="s">
        <v>22</v>
      </c>
      <c r="GT323" s="6" t="s">
        <v>22</v>
      </c>
      <c r="GU323" s="6" t="s">
        <v>22</v>
      </c>
      <c r="GV323" s="6" t="s">
        <v>22</v>
      </c>
      <c r="GW323" s="6" t="s">
        <v>22</v>
      </c>
      <c r="GX323" s="103" t="s">
        <v>22</v>
      </c>
    </row>
    <row r="324" spans="1:206">
      <c r="A324" s="102" t="s">
        <v>207</v>
      </c>
      <c r="B324" s="6">
        <v>323</v>
      </c>
      <c r="C324" s="6" t="s">
        <v>1538</v>
      </c>
      <c r="D324" s="6" t="s">
        <v>1750</v>
      </c>
      <c r="E324" s="100">
        <v>45128</v>
      </c>
      <c r="F324" s="6" t="s">
        <v>3895</v>
      </c>
      <c r="G324" s="6">
        <v>1</v>
      </c>
      <c r="H324" s="6">
        <v>29</v>
      </c>
      <c r="I324" s="6">
        <v>1</v>
      </c>
      <c r="J324" s="6" t="s">
        <v>294</v>
      </c>
      <c r="K324" s="6" t="s">
        <v>999</v>
      </c>
      <c r="L324" s="6" t="s">
        <v>396</v>
      </c>
      <c r="M324" s="6" t="s">
        <v>397</v>
      </c>
      <c r="N324" s="6" t="s">
        <v>22</v>
      </c>
      <c r="O324" s="7" t="s">
        <v>22</v>
      </c>
      <c r="P324" s="6" t="s">
        <v>22</v>
      </c>
      <c r="Q324" s="6">
        <v>42.923789999999997</v>
      </c>
      <c r="R324" s="6" t="s">
        <v>22</v>
      </c>
      <c r="S324" s="6" t="s">
        <v>22</v>
      </c>
      <c r="T324" s="6" t="s">
        <v>22</v>
      </c>
      <c r="U324" s="6" t="s">
        <v>22</v>
      </c>
      <c r="V324" s="6">
        <v>9.4723799999999994</v>
      </c>
      <c r="W324" s="6" t="s">
        <v>39</v>
      </c>
      <c r="X324" s="6">
        <v>15</v>
      </c>
      <c r="Y324" s="6">
        <v>1</v>
      </c>
      <c r="Z324" s="101">
        <v>0.625</v>
      </c>
      <c r="AA324" s="101">
        <v>0.625</v>
      </c>
      <c r="AB324" s="101">
        <v>0.70833333333333337</v>
      </c>
      <c r="AC324" s="101">
        <f>(Tableau2[[#This Row],[heure_enq]]-Tableau2[[#This Row],[h_debut]])</f>
        <v>0</v>
      </c>
      <c r="AD324" s="101">
        <f>Tableau2[[#This Row],[h_fin]]-Tableau2[[#This Row],[h_debut]]</f>
        <v>8.333333333333337E-2</v>
      </c>
      <c r="AE324" s="183">
        <v>0.36458333333333331</v>
      </c>
      <c r="AF324" s="101">
        <v>0.6875</v>
      </c>
      <c r="AG324" s="6" t="s">
        <v>22</v>
      </c>
      <c r="AH324" s="6" t="s">
        <v>234</v>
      </c>
      <c r="AI324" s="6">
        <v>0</v>
      </c>
      <c r="AJ324" s="6" t="s">
        <v>1174</v>
      </c>
      <c r="AK324" s="6" t="s">
        <v>369</v>
      </c>
      <c r="AL324" s="6" t="s">
        <v>1669</v>
      </c>
      <c r="AM324" s="6">
        <v>1</v>
      </c>
      <c r="AN324" s="6">
        <v>0</v>
      </c>
      <c r="AO324" s="6">
        <v>0</v>
      </c>
      <c r="AP324" s="6">
        <v>0</v>
      </c>
      <c r="AQ324" s="6" t="s">
        <v>22</v>
      </c>
      <c r="AR324" s="6" t="s">
        <v>22</v>
      </c>
      <c r="AS324" s="6" t="s">
        <v>22</v>
      </c>
      <c r="AT324" s="6">
        <v>0</v>
      </c>
      <c r="AU324" s="6">
        <v>0</v>
      </c>
      <c r="AV324" s="6">
        <v>0</v>
      </c>
      <c r="AW324" s="6">
        <v>0</v>
      </c>
      <c r="AX324" s="6">
        <v>1</v>
      </c>
      <c r="AY324" s="6">
        <v>1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 t="s">
        <v>1751</v>
      </c>
      <c r="BK324" s="6">
        <v>0</v>
      </c>
      <c r="BL324" s="6">
        <v>1</v>
      </c>
      <c r="BM324" s="6">
        <v>1</v>
      </c>
      <c r="BN324" s="6">
        <v>0</v>
      </c>
      <c r="BO324" s="13" t="s">
        <v>3615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13">
        <v>0</v>
      </c>
      <c r="BV324" s="6">
        <v>0</v>
      </c>
      <c r="BW324" s="6" t="s">
        <v>22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1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 t="s">
        <v>22</v>
      </c>
      <c r="DB324" s="6" t="s">
        <v>218</v>
      </c>
      <c r="DC324" s="6" t="s">
        <v>22</v>
      </c>
      <c r="DD324" s="6" t="s">
        <v>22</v>
      </c>
      <c r="DE324" s="6" t="s">
        <v>22</v>
      </c>
      <c r="DF324" s="6" t="s">
        <v>22</v>
      </c>
      <c r="DG324" s="6" t="s">
        <v>22</v>
      </c>
      <c r="DH324" s="6" t="s">
        <v>22</v>
      </c>
      <c r="DI324" s="6" t="s">
        <v>22</v>
      </c>
      <c r="DJ324" s="6" t="s">
        <v>22</v>
      </c>
      <c r="DK324" s="6" t="s">
        <v>22</v>
      </c>
      <c r="DL324" s="6" t="s">
        <v>22</v>
      </c>
      <c r="DM324" s="6" t="s">
        <v>22</v>
      </c>
      <c r="DN324" s="6" t="s">
        <v>22</v>
      </c>
      <c r="DO324" s="6" t="s">
        <v>22</v>
      </c>
      <c r="DP324" s="6" t="s">
        <v>22</v>
      </c>
      <c r="DQ324" s="6" t="s">
        <v>22</v>
      </c>
      <c r="DR324" s="6" t="s">
        <v>22</v>
      </c>
      <c r="DS324" s="6" t="s">
        <v>22</v>
      </c>
      <c r="DT324" s="6" t="s">
        <v>22</v>
      </c>
      <c r="DU324" s="6" t="s">
        <v>22</v>
      </c>
      <c r="DV324" s="6" t="s">
        <v>22</v>
      </c>
      <c r="DW324" s="6" t="s">
        <v>22</v>
      </c>
      <c r="DX324" s="6" t="s">
        <v>22</v>
      </c>
      <c r="DY324" s="6" t="s">
        <v>22</v>
      </c>
      <c r="DZ324" s="6" t="s">
        <v>22</v>
      </c>
      <c r="EA324" s="6" t="s">
        <v>22</v>
      </c>
      <c r="EB324" s="6" t="s">
        <v>22</v>
      </c>
      <c r="EC324" s="6" t="s">
        <v>22</v>
      </c>
      <c r="ED324" s="6" t="s">
        <v>22</v>
      </c>
      <c r="EE324" s="6" t="s">
        <v>22</v>
      </c>
      <c r="EF324" s="6" t="s">
        <v>22</v>
      </c>
      <c r="EG324" s="6" t="s">
        <v>22</v>
      </c>
      <c r="EH324" s="6" t="s">
        <v>22</v>
      </c>
      <c r="EI324" s="6" t="s">
        <v>22</v>
      </c>
      <c r="EJ324" s="6" t="s">
        <v>22</v>
      </c>
      <c r="EK324" s="6" t="s">
        <v>22</v>
      </c>
      <c r="EL324" s="6" t="s">
        <v>22</v>
      </c>
      <c r="EM324" s="6" t="s">
        <v>22</v>
      </c>
      <c r="EN324" s="6" t="s">
        <v>22</v>
      </c>
      <c r="EO324" s="6" t="s">
        <v>22</v>
      </c>
      <c r="EP324" s="6" t="s">
        <v>22</v>
      </c>
      <c r="EQ324" s="6" t="s">
        <v>22</v>
      </c>
      <c r="ER324" s="6" t="s">
        <v>22</v>
      </c>
      <c r="ES324" s="6" t="s">
        <v>22</v>
      </c>
      <c r="ET324" s="6" t="s">
        <v>22</v>
      </c>
      <c r="EU324" s="6" t="s">
        <v>22</v>
      </c>
      <c r="EV324" s="6" t="s">
        <v>22</v>
      </c>
      <c r="EW324" s="6" t="s">
        <v>22</v>
      </c>
      <c r="EX324" s="6" t="s">
        <v>22</v>
      </c>
      <c r="EY324" s="6" t="s">
        <v>22</v>
      </c>
      <c r="EZ324" s="6" t="s">
        <v>22</v>
      </c>
      <c r="FA324" s="6" t="s">
        <v>22</v>
      </c>
      <c r="FB324" s="6" t="s">
        <v>22</v>
      </c>
      <c r="FC324" s="6" t="s">
        <v>22</v>
      </c>
      <c r="FD324" s="6" t="s">
        <v>22</v>
      </c>
      <c r="FE324" s="6" t="s">
        <v>22</v>
      </c>
      <c r="FF324" s="6" t="s">
        <v>22</v>
      </c>
      <c r="FG324" s="6" t="s">
        <v>22</v>
      </c>
      <c r="FH324" s="6" t="s">
        <v>22</v>
      </c>
      <c r="FI324" s="6" t="s">
        <v>22</v>
      </c>
      <c r="FJ324" s="6" t="s">
        <v>22</v>
      </c>
      <c r="FK324" s="6" t="s">
        <v>22</v>
      </c>
      <c r="FL324" s="6" t="s">
        <v>22</v>
      </c>
      <c r="FM324" s="6" t="s">
        <v>22</v>
      </c>
      <c r="FN324" s="6" t="s">
        <v>22</v>
      </c>
      <c r="FO324" s="6" t="s">
        <v>22</v>
      </c>
      <c r="FP324" s="6" t="s">
        <v>22</v>
      </c>
      <c r="FQ324" s="6" t="s">
        <v>22</v>
      </c>
      <c r="FR324" s="6" t="s">
        <v>22</v>
      </c>
      <c r="FS324" s="6" t="s">
        <v>22</v>
      </c>
      <c r="FT324" s="6" t="s">
        <v>22</v>
      </c>
      <c r="FU324" s="6" t="s">
        <v>22</v>
      </c>
      <c r="FV324" s="6" t="s">
        <v>22</v>
      </c>
      <c r="FW324" s="6" t="s">
        <v>22</v>
      </c>
      <c r="FX324" s="6" t="s">
        <v>22</v>
      </c>
      <c r="FY324" s="6" t="s">
        <v>22</v>
      </c>
      <c r="FZ324" s="6" t="s">
        <v>22</v>
      </c>
      <c r="GA324" s="6" t="s">
        <v>22</v>
      </c>
      <c r="GB324" s="6" t="s">
        <v>22</v>
      </c>
      <c r="GC324" s="6" t="s">
        <v>22</v>
      </c>
      <c r="GD324" s="6" t="s">
        <v>22</v>
      </c>
      <c r="GE324" s="6" t="s">
        <v>22</v>
      </c>
      <c r="GF324" s="6" t="s">
        <v>22</v>
      </c>
      <c r="GG324" s="6" t="s">
        <v>22</v>
      </c>
      <c r="GH324" s="6" t="s">
        <v>22</v>
      </c>
      <c r="GI324" s="6" t="s">
        <v>22</v>
      </c>
      <c r="GJ324" s="6" t="s">
        <v>22</v>
      </c>
      <c r="GK324" s="6" t="s">
        <v>22</v>
      </c>
      <c r="GL324" s="6" t="s">
        <v>22</v>
      </c>
      <c r="GM324" s="6" t="s">
        <v>22</v>
      </c>
      <c r="GN324" s="6" t="s">
        <v>22</v>
      </c>
      <c r="GO324" s="6" t="s">
        <v>22</v>
      </c>
      <c r="GP324" s="6" t="s">
        <v>22</v>
      </c>
      <c r="GQ324" s="6" t="s">
        <v>22</v>
      </c>
      <c r="GR324" s="6" t="s">
        <v>22</v>
      </c>
      <c r="GS324" s="6" t="s">
        <v>22</v>
      </c>
      <c r="GT324" s="6" t="s">
        <v>22</v>
      </c>
      <c r="GU324" s="6" t="s">
        <v>22</v>
      </c>
      <c r="GV324" s="6" t="s">
        <v>22</v>
      </c>
      <c r="GW324" s="6" t="s">
        <v>22</v>
      </c>
      <c r="GX324" s="103" t="s">
        <v>22</v>
      </c>
    </row>
    <row r="325" spans="1:206">
      <c r="A325" s="102" t="s">
        <v>207</v>
      </c>
      <c r="B325" s="6">
        <v>324</v>
      </c>
      <c r="C325" s="6" t="s">
        <v>1538</v>
      </c>
      <c r="D325" s="6" t="s">
        <v>1540</v>
      </c>
      <c r="E325" s="100">
        <v>45128</v>
      </c>
      <c r="F325" s="6" t="s">
        <v>3895</v>
      </c>
      <c r="G325" s="6">
        <v>1</v>
      </c>
      <c r="H325" s="6">
        <v>29</v>
      </c>
      <c r="I325" s="6">
        <v>1</v>
      </c>
      <c r="J325" s="6" t="s">
        <v>294</v>
      </c>
      <c r="K325" s="6" t="s">
        <v>999</v>
      </c>
      <c r="L325" s="6" t="s">
        <v>396</v>
      </c>
      <c r="M325" s="6" t="s">
        <v>397</v>
      </c>
      <c r="N325" s="6" t="s">
        <v>22</v>
      </c>
      <c r="O325" s="7" t="s">
        <v>22</v>
      </c>
      <c r="P325" s="6" t="s">
        <v>22</v>
      </c>
      <c r="Q325" s="6">
        <v>42.957250000000002</v>
      </c>
      <c r="R325" s="6" t="s">
        <v>22</v>
      </c>
      <c r="S325" s="6" t="s">
        <v>22</v>
      </c>
      <c r="T325" s="6" t="s">
        <v>22</v>
      </c>
      <c r="U325" s="6" t="s">
        <v>22</v>
      </c>
      <c r="V325" s="6">
        <v>9.4557699999999993</v>
      </c>
      <c r="W325" s="6" t="s">
        <v>40</v>
      </c>
      <c r="X325" s="6">
        <v>3</v>
      </c>
      <c r="Y325" s="6">
        <v>3</v>
      </c>
      <c r="Z325" s="101">
        <v>0.625</v>
      </c>
      <c r="AA325" s="101">
        <v>0.66666666666666663</v>
      </c>
      <c r="AB325" s="101">
        <v>0.75</v>
      </c>
      <c r="AC325" s="101">
        <f>(Tableau2[[#This Row],[heure_enq]]-Tableau2[[#This Row],[h_debut]])</f>
        <v>4.166666666666663E-2</v>
      </c>
      <c r="AD325" s="101">
        <f>Tableau2[[#This Row],[h_fin]]-Tableau2[[#This Row],[h_debut]]</f>
        <v>0.125</v>
      </c>
      <c r="AE325" s="183">
        <v>0.36458333333333331</v>
      </c>
      <c r="AF325" s="101">
        <v>0.6875</v>
      </c>
      <c r="AG325" s="6" t="s">
        <v>22</v>
      </c>
      <c r="AH325" s="6" t="s">
        <v>234</v>
      </c>
      <c r="AI325" s="6">
        <v>0</v>
      </c>
      <c r="AJ325" s="6" t="s">
        <v>1461</v>
      </c>
      <c r="AK325" s="6" t="s">
        <v>1462</v>
      </c>
      <c r="AL325" s="6" t="s">
        <v>419</v>
      </c>
      <c r="AM325" s="6">
        <v>0</v>
      </c>
      <c r="AN325" s="6">
        <v>1</v>
      </c>
      <c r="AO325" s="6">
        <v>0</v>
      </c>
      <c r="AP325" s="6">
        <v>0</v>
      </c>
      <c r="AQ325" s="6" t="s">
        <v>22</v>
      </c>
      <c r="AR325" s="6" t="s">
        <v>22</v>
      </c>
      <c r="AS325" s="6" t="s">
        <v>22</v>
      </c>
      <c r="AT325" s="6">
        <v>0</v>
      </c>
      <c r="AU325" s="6">
        <v>0</v>
      </c>
      <c r="AV325" s="6">
        <v>0</v>
      </c>
      <c r="AW325" s="6">
        <v>0</v>
      </c>
      <c r="AX325" s="6">
        <v>1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 t="s">
        <v>1541</v>
      </c>
      <c r="BK325" s="6">
        <v>0</v>
      </c>
      <c r="BL325" s="6">
        <v>0</v>
      </c>
      <c r="BM325" s="6">
        <v>0</v>
      </c>
      <c r="BN325" s="6">
        <v>0</v>
      </c>
      <c r="BO325" s="13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13">
        <v>0</v>
      </c>
      <c r="BV325" s="6">
        <v>0</v>
      </c>
      <c r="BW325" s="6" t="s">
        <v>22</v>
      </c>
      <c r="BX325" s="6">
        <v>0</v>
      </c>
      <c r="BY325" s="6">
        <v>0</v>
      </c>
      <c r="BZ325" s="6">
        <v>1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 t="s">
        <v>22</v>
      </c>
      <c r="DB325" s="6" t="s">
        <v>218</v>
      </c>
      <c r="DC325" s="6" t="s">
        <v>22</v>
      </c>
      <c r="DD325" s="6" t="s">
        <v>22</v>
      </c>
      <c r="DE325" s="6" t="s">
        <v>22</v>
      </c>
      <c r="DF325" s="6" t="s">
        <v>22</v>
      </c>
      <c r="DG325" s="6" t="s">
        <v>22</v>
      </c>
      <c r="DH325" s="6" t="s">
        <v>22</v>
      </c>
      <c r="DI325" s="6" t="s">
        <v>22</v>
      </c>
      <c r="DJ325" s="6" t="s">
        <v>22</v>
      </c>
      <c r="DK325" s="6" t="s">
        <v>22</v>
      </c>
      <c r="DL325" s="6" t="s">
        <v>22</v>
      </c>
      <c r="DM325" s="6" t="s">
        <v>22</v>
      </c>
      <c r="DN325" s="6" t="s">
        <v>22</v>
      </c>
      <c r="DO325" s="6" t="s">
        <v>22</v>
      </c>
      <c r="DP325" s="6" t="s">
        <v>22</v>
      </c>
      <c r="DQ325" s="6" t="s">
        <v>22</v>
      </c>
      <c r="DR325" s="6" t="s">
        <v>22</v>
      </c>
      <c r="DS325" s="6" t="s">
        <v>22</v>
      </c>
      <c r="DT325" s="6" t="s">
        <v>22</v>
      </c>
      <c r="DU325" s="6" t="s">
        <v>22</v>
      </c>
      <c r="DV325" s="6" t="s">
        <v>22</v>
      </c>
      <c r="DW325" s="6" t="s">
        <v>22</v>
      </c>
      <c r="DX325" s="6" t="s">
        <v>22</v>
      </c>
      <c r="DY325" s="6" t="s">
        <v>22</v>
      </c>
      <c r="DZ325" s="6" t="s">
        <v>22</v>
      </c>
      <c r="EA325" s="6" t="s">
        <v>22</v>
      </c>
      <c r="EB325" s="6" t="s">
        <v>22</v>
      </c>
      <c r="EC325" s="6" t="s">
        <v>22</v>
      </c>
      <c r="ED325" s="6" t="s">
        <v>22</v>
      </c>
      <c r="EE325" s="6" t="s">
        <v>22</v>
      </c>
      <c r="EF325" s="6" t="s">
        <v>22</v>
      </c>
      <c r="EG325" s="6" t="s">
        <v>22</v>
      </c>
      <c r="EH325" s="6" t="s">
        <v>22</v>
      </c>
      <c r="EI325" s="6" t="s">
        <v>22</v>
      </c>
      <c r="EJ325" s="6" t="s">
        <v>22</v>
      </c>
      <c r="EK325" s="6" t="s">
        <v>22</v>
      </c>
      <c r="EL325" s="6" t="s">
        <v>22</v>
      </c>
      <c r="EM325" s="6" t="s">
        <v>22</v>
      </c>
      <c r="EN325" s="6" t="s">
        <v>22</v>
      </c>
      <c r="EO325" s="6" t="s">
        <v>22</v>
      </c>
      <c r="EP325" s="6" t="s">
        <v>22</v>
      </c>
      <c r="EQ325" s="6" t="s">
        <v>22</v>
      </c>
      <c r="ER325" s="6" t="s">
        <v>22</v>
      </c>
      <c r="ES325" s="6" t="s">
        <v>22</v>
      </c>
      <c r="ET325" s="6" t="s">
        <v>22</v>
      </c>
      <c r="EU325" s="6" t="s">
        <v>22</v>
      </c>
      <c r="EV325" s="6" t="s">
        <v>22</v>
      </c>
      <c r="EW325" s="6" t="s">
        <v>22</v>
      </c>
      <c r="EX325" s="6" t="s">
        <v>22</v>
      </c>
      <c r="EY325" s="6" t="s">
        <v>22</v>
      </c>
      <c r="EZ325" s="6" t="s">
        <v>22</v>
      </c>
      <c r="FA325" s="6" t="s">
        <v>22</v>
      </c>
      <c r="FB325" s="6" t="s">
        <v>22</v>
      </c>
      <c r="FC325" s="6" t="s">
        <v>22</v>
      </c>
      <c r="FD325" s="6" t="s">
        <v>22</v>
      </c>
      <c r="FE325" s="6" t="s">
        <v>22</v>
      </c>
      <c r="FF325" s="6" t="s">
        <v>22</v>
      </c>
      <c r="FG325" s="6" t="s">
        <v>22</v>
      </c>
      <c r="FH325" s="6" t="s">
        <v>22</v>
      </c>
      <c r="FI325" s="6" t="s">
        <v>22</v>
      </c>
      <c r="FJ325" s="6" t="s">
        <v>22</v>
      </c>
      <c r="FK325" s="6" t="s">
        <v>22</v>
      </c>
      <c r="FL325" s="6" t="s">
        <v>22</v>
      </c>
      <c r="FM325" s="6" t="s">
        <v>22</v>
      </c>
      <c r="FN325" s="6" t="s">
        <v>22</v>
      </c>
      <c r="FO325" s="6" t="s">
        <v>22</v>
      </c>
      <c r="FP325" s="6" t="s">
        <v>22</v>
      </c>
      <c r="FQ325" s="6" t="s">
        <v>22</v>
      </c>
      <c r="FR325" s="6" t="s">
        <v>22</v>
      </c>
      <c r="FS325" s="6" t="s">
        <v>22</v>
      </c>
      <c r="FT325" s="6" t="s">
        <v>22</v>
      </c>
      <c r="FU325" s="6" t="s">
        <v>22</v>
      </c>
      <c r="FV325" s="6" t="s">
        <v>22</v>
      </c>
      <c r="FW325" s="6" t="s">
        <v>22</v>
      </c>
      <c r="FX325" s="6" t="s">
        <v>22</v>
      </c>
      <c r="FY325" s="6" t="s">
        <v>22</v>
      </c>
      <c r="FZ325" s="6" t="s">
        <v>22</v>
      </c>
      <c r="GA325" s="6" t="s">
        <v>22</v>
      </c>
      <c r="GB325" s="6" t="s">
        <v>22</v>
      </c>
      <c r="GC325" s="6" t="s">
        <v>22</v>
      </c>
      <c r="GD325" s="6" t="s">
        <v>22</v>
      </c>
      <c r="GE325" s="6" t="s">
        <v>22</v>
      </c>
      <c r="GF325" s="6" t="s">
        <v>22</v>
      </c>
      <c r="GG325" s="6" t="s">
        <v>22</v>
      </c>
      <c r="GH325" s="6" t="s">
        <v>22</v>
      </c>
      <c r="GI325" s="6" t="s">
        <v>22</v>
      </c>
      <c r="GJ325" s="6" t="s">
        <v>22</v>
      </c>
      <c r="GK325" s="6" t="s">
        <v>22</v>
      </c>
      <c r="GL325" s="6" t="s">
        <v>22</v>
      </c>
      <c r="GM325" s="6" t="s">
        <v>22</v>
      </c>
      <c r="GN325" s="6" t="s">
        <v>22</v>
      </c>
      <c r="GO325" s="6" t="s">
        <v>22</v>
      </c>
      <c r="GP325" s="6" t="s">
        <v>22</v>
      </c>
      <c r="GQ325" s="6" t="s">
        <v>22</v>
      </c>
      <c r="GR325" s="6" t="s">
        <v>22</v>
      </c>
      <c r="GS325" s="6" t="s">
        <v>22</v>
      </c>
      <c r="GT325" s="6" t="s">
        <v>22</v>
      </c>
      <c r="GU325" s="6" t="s">
        <v>22</v>
      </c>
      <c r="GV325" s="6" t="s">
        <v>22</v>
      </c>
      <c r="GW325" s="6" t="s">
        <v>22</v>
      </c>
      <c r="GX325" s="103" t="s">
        <v>22</v>
      </c>
    </row>
    <row r="326" spans="1:206">
      <c r="A326" s="102" t="s">
        <v>207</v>
      </c>
      <c r="B326" s="6">
        <v>325</v>
      </c>
      <c r="C326" s="6" t="s">
        <v>1538</v>
      </c>
      <c r="D326" s="6" t="s">
        <v>1542</v>
      </c>
      <c r="E326" s="100">
        <v>45128</v>
      </c>
      <c r="F326" s="6" t="s">
        <v>3895</v>
      </c>
      <c r="G326" s="6">
        <v>1</v>
      </c>
      <c r="H326" s="6">
        <v>29</v>
      </c>
      <c r="I326" s="6">
        <v>1</v>
      </c>
      <c r="J326" s="6" t="s">
        <v>294</v>
      </c>
      <c r="K326" s="6" t="s">
        <v>999</v>
      </c>
      <c r="L326" s="6" t="s">
        <v>396</v>
      </c>
      <c r="M326" s="6" t="s">
        <v>397</v>
      </c>
      <c r="N326" s="6" t="s">
        <v>22</v>
      </c>
      <c r="O326" s="7" t="s">
        <v>22</v>
      </c>
      <c r="P326" s="6" t="s">
        <v>22</v>
      </c>
      <c r="Q326" s="6">
        <v>42.956330000000001</v>
      </c>
      <c r="R326" s="6" t="s">
        <v>22</v>
      </c>
      <c r="S326" s="6" t="s">
        <v>22</v>
      </c>
      <c r="T326" s="6" t="s">
        <v>22</v>
      </c>
      <c r="U326" s="6" t="s">
        <v>22</v>
      </c>
      <c r="V326" s="6">
        <v>9.4554399999999994</v>
      </c>
      <c r="W326" s="6" t="s">
        <v>40</v>
      </c>
      <c r="X326" s="6">
        <v>5</v>
      </c>
      <c r="Y326" s="6">
        <v>3</v>
      </c>
      <c r="Z326" s="101">
        <v>0.64583333333333337</v>
      </c>
      <c r="AA326" s="101">
        <v>0.67708333333333337</v>
      </c>
      <c r="AB326" s="101">
        <v>0.70833333333333337</v>
      </c>
      <c r="AC326" s="101">
        <f>(Tableau2[[#This Row],[heure_enq]]-Tableau2[[#This Row],[h_debut]])</f>
        <v>3.125E-2</v>
      </c>
      <c r="AD326" s="101">
        <f>Tableau2[[#This Row],[h_fin]]-Tableau2[[#This Row],[h_debut]]</f>
        <v>6.25E-2</v>
      </c>
      <c r="AE326" s="183">
        <v>0.36458333333333331</v>
      </c>
      <c r="AF326" s="101">
        <v>0.6875</v>
      </c>
      <c r="AG326" s="6" t="s">
        <v>22</v>
      </c>
      <c r="AH326" s="6" t="s">
        <v>234</v>
      </c>
      <c r="AI326" s="6">
        <v>0</v>
      </c>
      <c r="AJ326" s="6" t="s">
        <v>1461</v>
      </c>
      <c r="AK326" s="6" t="s">
        <v>1462</v>
      </c>
      <c r="AL326" s="6" t="s">
        <v>419</v>
      </c>
      <c r="AM326" s="6">
        <v>0</v>
      </c>
      <c r="AN326" s="6">
        <v>1</v>
      </c>
      <c r="AO326" s="6">
        <v>0</v>
      </c>
      <c r="AP326" s="6">
        <v>0</v>
      </c>
      <c r="AQ326" s="6" t="s">
        <v>22</v>
      </c>
      <c r="AR326" s="6" t="s">
        <v>22</v>
      </c>
      <c r="AS326" s="6" t="s">
        <v>22</v>
      </c>
      <c r="AT326" s="6">
        <v>0</v>
      </c>
      <c r="AU326" s="6">
        <v>0</v>
      </c>
      <c r="AV326" s="6">
        <v>0</v>
      </c>
      <c r="AW326" s="6">
        <v>0</v>
      </c>
      <c r="AX326" s="6">
        <v>1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 t="s">
        <v>1019</v>
      </c>
      <c r="BK326" s="6">
        <v>0</v>
      </c>
      <c r="BL326" s="6">
        <v>0</v>
      </c>
      <c r="BM326" s="6">
        <v>0</v>
      </c>
      <c r="BN326" s="6">
        <v>0</v>
      </c>
      <c r="BO326" s="13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13">
        <v>0</v>
      </c>
      <c r="BV326" s="6">
        <v>0</v>
      </c>
      <c r="BW326" s="6" t="s">
        <v>22</v>
      </c>
      <c r="BX326" s="6">
        <v>0</v>
      </c>
      <c r="BY326" s="6">
        <v>1</v>
      </c>
      <c r="BZ326" s="6">
        <v>1</v>
      </c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6">
        <v>0</v>
      </c>
      <c r="CY326" s="6">
        <v>0</v>
      </c>
      <c r="CZ326" s="6">
        <v>0</v>
      </c>
      <c r="DA326" s="6" t="s">
        <v>1543</v>
      </c>
      <c r="DB326" s="6" t="s">
        <v>218</v>
      </c>
      <c r="DC326" s="6" t="s">
        <v>22</v>
      </c>
      <c r="DD326" s="6" t="s">
        <v>22</v>
      </c>
      <c r="DE326" s="6" t="s">
        <v>22</v>
      </c>
      <c r="DF326" s="6" t="s">
        <v>22</v>
      </c>
      <c r="DG326" s="6" t="s">
        <v>22</v>
      </c>
      <c r="DH326" s="6" t="s">
        <v>22</v>
      </c>
      <c r="DI326" s="6" t="s">
        <v>22</v>
      </c>
      <c r="DJ326" s="6" t="s">
        <v>22</v>
      </c>
      <c r="DK326" s="6" t="s">
        <v>22</v>
      </c>
      <c r="DL326" s="6" t="s">
        <v>22</v>
      </c>
      <c r="DM326" s="6" t="s">
        <v>22</v>
      </c>
      <c r="DN326" s="6" t="s">
        <v>22</v>
      </c>
      <c r="DO326" s="6" t="s">
        <v>22</v>
      </c>
      <c r="DP326" s="6" t="s">
        <v>22</v>
      </c>
      <c r="DQ326" s="6" t="s">
        <v>22</v>
      </c>
      <c r="DR326" s="6" t="s">
        <v>22</v>
      </c>
      <c r="DS326" s="6" t="s">
        <v>22</v>
      </c>
      <c r="DT326" s="6" t="s">
        <v>22</v>
      </c>
      <c r="DU326" s="6" t="s">
        <v>22</v>
      </c>
      <c r="DV326" s="6" t="s">
        <v>22</v>
      </c>
      <c r="DW326" s="6" t="s">
        <v>22</v>
      </c>
      <c r="DX326" s="6" t="s">
        <v>22</v>
      </c>
      <c r="DY326" s="6" t="s">
        <v>22</v>
      </c>
      <c r="DZ326" s="6" t="s">
        <v>22</v>
      </c>
      <c r="EA326" s="6" t="s">
        <v>22</v>
      </c>
      <c r="EB326" s="6" t="s">
        <v>22</v>
      </c>
      <c r="EC326" s="6" t="s">
        <v>22</v>
      </c>
      <c r="ED326" s="6" t="s">
        <v>22</v>
      </c>
      <c r="EE326" s="6" t="s">
        <v>22</v>
      </c>
      <c r="EF326" s="6" t="s">
        <v>22</v>
      </c>
      <c r="EG326" s="6" t="s">
        <v>22</v>
      </c>
      <c r="EH326" s="6" t="s">
        <v>22</v>
      </c>
      <c r="EI326" s="6" t="s">
        <v>22</v>
      </c>
      <c r="EJ326" s="6" t="s">
        <v>22</v>
      </c>
      <c r="EK326" s="6" t="s">
        <v>22</v>
      </c>
      <c r="EL326" s="6" t="s">
        <v>22</v>
      </c>
      <c r="EM326" s="6" t="s">
        <v>22</v>
      </c>
      <c r="EN326" s="6" t="s">
        <v>22</v>
      </c>
      <c r="EO326" s="6" t="s">
        <v>22</v>
      </c>
      <c r="EP326" s="6" t="s">
        <v>22</v>
      </c>
      <c r="EQ326" s="6" t="s">
        <v>22</v>
      </c>
      <c r="ER326" s="6" t="s">
        <v>22</v>
      </c>
      <c r="ES326" s="6" t="s">
        <v>22</v>
      </c>
      <c r="ET326" s="6" t="s">
        <v>22</v>
      </c>
      <c r="EU326" s="6" t="s">
        <v>22</v>
      </c>
      <c r="EV326" s="6" t="s">
        <v>22</v>
      </c>
      <c r="EW326" s="6" t="s">
        <v>22</v>
      </c>
      <c r="EX326" s="6" t="s">
        <v>22</v>
      </c>
      <c r="EY326" s="6" t="s">
        <v>22</v>
      </c>
      <c r="EZ326" s="6" t="s">
        <v>22</v>
      </c>
      <c r="FA326" s="6" t="s">
        <v>22</v>
      </c>
      <c r="FB326" s="6" t="s">
        <v>22</v>
      </c>
      <c r="FC326" s="6" t="s">
        <v>22</v>
      </c>
      <c r="FD326" s="6" t="s">
        <v>22</v>
      </c>
      <c r="FE326" s="6" t="s">
        <v>22</v>
      </c>
      <c r="FF326" s="6" t="s">
        <v>22</v>
      </c>
      <c r="FG326" s="6" t="s">
        <v>22</v>
      </c>
      <c r="FH326" s="6" t="s">
        <v>22</v>
      </c>
      <c r="FI326" s="6" t="s">
        <v>22</v>
      </c>
      <c r="FJ326" s="6" t="s">
        <v>22</v>
      </c>
      <c r="FK326" s="6" t="s">
        <v>22</v>
      </c>
      <c r="FL326" s="6" t="s">
        <v>22</v>
      </c>
      <c r="FM326" s="6" t="s">
        <v>22</v>
      </c>
      <c r="FN326" s="6" t="s">
        <v>22</v>
      </c>
      <c r="FO326" s="6" t="s">
        <v>22</v>
      </c>
      <c r="FP326" s="6" t="s">
        <v>22</v>
      </c>
      <c r="FQ326" s="6" t="s">
        <v>22</v>
      </c>
      <c r="FR326" s="6" t="s">
        <v>22</v>
      </c>
      <c r="FS326" s="6" t="s">
        <v>22</v>
      </c>
      <c r="FT326" s="6" t="s">
        <v>22</v>
      </c>
      <c r="FU326" s="6" t="s">
        <v>22</v>
      </c>
      <c r="FV326" s="6" t="s">
        <v>22</v>
      </c>
      <c r="FW326" s="6" t="s">
        <v>22</v>
      </c>
      <c r="FX326" s="6" t="s">
        <v>22</v>
      </c>
      <c r="FY326" s="6" t="s">
        <v>22</v>
      </c>
      <c r="FZ326" s="6" t="s">
        <v>22</v>
      </c>
      <c r="GA326" s="6" t="s">
        <v>22</v>
      </c>
      <c r="GB326" s="6" t="s">
        <v>22</v>
      </c>
      <c r="GC326" s="6" t="s">
        <v>22</v>
      </c>
      <c r="GD326" s="6" t="s">
        <v>22</v>
      </c>
      <c r="GE326" s="6" t="s">
        <v>22</v>
      </c>
      <c r="GF326" s="6" t="s">
        <v>22</v>
      </c>
      <c r="GG326" s="6" t="s">
        <v>22</v>
      </c>
      <c r="GH326" s="6" t="s">
        <v>22</v>
      </c>
      <c r="GI326" s="6" t="s">
        <v>22</v>
      </c>
      <c r="GJ326" s="6" t="s">
        <v>22</v>
      </c>
      <c r="GK326" s="6" t="s">
        <v>22</v>
      </c>
      <c r="GL326" s="6" t="s">
        <v>22</v>
      </c>
      <c r="GM326" s="6" t="s">
        <v>22</v>
      </c>
      <c r="GN326" s="6" t="s">
        <v>22</v>
      </c>
      <c r="GO326" s="6" t="s">
        <v>22</v>
      </c>
      <c r="GP326" s="6" t="s">
        <v>22</v>
      </c>
      <c r="GQ326" s="6" t="s">
        <v>22</v>
      </c>
      <c r="GR326" s="6" t="s">
        <v>22</v>
      </c>
      <c r="GS326" s="6" t="s">
        <v>22</v>
      </c>
      <c r="GT326" s="6" t="s">
        <v>22</v>
      </c>
      <c r="GU326" s="6" t="s">
        <v>22</v>
      </c>
      <c r="GV326" s="6" t="s">
        <v>22</v>
      </c>
      <c r="GW326" s="6" t="s">
        <v>22</v>
      </c>
      <c r="GX326" s="103" t="s">
        <v>22</v>
      </c>
    </row>
    <row r="327" spans="1:206">
      <c r="A327" s="102" t="s">
        <v>207</v>
      </c>
      <c r="B327" s="6">
        <v>326</v>
      </c>
      <c r="C327" s="6" t="s">
        <v>1544</v>
      </c>
      <c r="D327" s="6" t="s">
        <v>1545</v>
      </c>
      <c r="E327" s="100">
        <v>45139</v>
      </c>
      <c r="F327" s="6" t="s">
        <v>3895</v>
      </c>
      <c r="G327" s="6">
        <v>2</v>
      </c>
      <c r="H327" s="6">
        <v>28</v>
      </c>
      <c r="I327" s="6">
        <v>3</v>
      </c>
      <c r="J327" s="6" t="s">
        <v>352</v>
      </c>
      <c r="K327" s="6" t="s">
        <v>410</v>
      </c>
      <c r="L327" s="6" t="s">
        <v>1152</v>
      </c>
      <c r="M327" s="6" t="s">
        <v>1023</v>
      </c>
      <c r="N327" s="6" t="s">
        <v>22</v>
      </c>
      <c r="O327" s="7" t="s">
        <v>22</v>
      </c>
      <c r="P327" s="6" t="s">
        <v>22</v>
      </c>
      <c r="Q327" s="6">
        <v>42.809089999999998</v>
      </c>
      <c r="R327" s="6" t="s">
        <v>22</v>
      </c>
      <c r="S327" s="6" t="s">
        <v>22</v>
      </c>
      <c r="T327" s="6" t="s">
        <v>22</v>
      </c>
      <c r="U327" s="6" t="s">
        <v>22</v>
      </c>
      <c r="V327" s="6">
        <v>9.3335500000000007</v>
      </c>
      <c r="W327" s="6" t="s">
        <v>39</v>
      </c>
      <c r="X327" s="6">
        <v>8</v>
      </c>
      <c r="Y327" s="6">
        <v>1</v>
      </c>
      <c r="Z327" s="101">
        <v>0.35416666666666669</v>
      </c>
      <c r="AA327" s="101">
        <v>0.45833333333333331</v>
      </c>
      <c r="AB327" s="101">
        <v>0.5</v>
      </c>
      <c r="AC327" s="101">
        <f>(Tableau2[[#This Row],[heure_enq]]-Tableau2[[#This Row],[h_debut]])</f>
        <v>0.10416666666666663</v>
      </c>
      <c r="AD327" s="101">
        <f>Tableau2[[#This Row],[h_fin]]-Tableau2[[#This Row],[h_debut]]</f>
        <v>0.14583333333333331</v>
      </c>
      <c r="AE327" s="183">
        <v>0.375</v>
      </c>
      <c r="AF327" s="101">
        <v>0.70833333333333337</v>
      </c>
      <c r="AG327" s="6" t="s">
        <v>22</v>
      </c>
      <c r="AH327" s="6" t="s">
        <v>213</v>
      </c>
      <c r="AI327" s="6">
        <v>0</v>
      </c>
      <c r="AJ327" s="6" t="s">
        <v>402</v>
      </c>
      <c r="AK327" s="6" t="s">
        <v>403</v>
      </c>
      <c r="AL327" s="6" t="s">
        <v>419</v>
      </c>
      <c r="AM327" s="6">
        <v>1</v>
      </c>
      <c r="AN327" s="6">
        <v>0</v>
      </c>
      <c r="AO327" s="6">
        <v>0</v>
      </c>
      <c r="AP327" s="6">
        <v>0</v>
      </c>
      <c r="AQ327" s="6" t="s">
        <v>22</v>
      </c>
      <c r="AR327" s="6" t="s">
        <v>22</v>
      </c>
      <c r="AS327" s="6" t="s">
        <v>22</v>
      </c>
      <c r="AT327" s="6">
        <v>1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1</v>
      </c>
      <c r="BH327" s="6">
        <v>1</v>
      </c>
      <c r="BI327" s="6">
        <v>1</v>
      </c>
      <c r="BJ327" s="6" t="s">
        <v>1518</v>
      </c>
      <c r="BK327" s="6">
        <v>0</v>
      </c>
      <c r="BL327" s="6">
        <v>0</v>
      </c>
      <c r="BM327" s="6">
        <v>1</v>
      </c>
      <c r="BN327" s="6">
        <v>0</v>
      </c>
      <c r="BO327" s="13" t="s">
        <v>3616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13">
        <v>0</v>
      </c>
      <c r="BV327" s="6">
        <v>0</v>
      </c>
      <c r="BW327" s="6" t="s">
        <v>22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1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 t="s">
        <v>22</v>
      </c>
      <c r="DB327" s="6" t="s">
        <v>218</v>
      </c>
      <c r="DC327" s="6" t="s">
        <v>22</v>
      </c>
      <c r="DD327" s="6" t="s">
        <v>22</v>
      </c>
      <c r="DE327" s="6" t="s">
        <v>22</v>
      </c>
      <c r="DF327" s="6" t="s">
        <v>22</v>
      </c>
      <c r="DG327" s="6" t="s">
        <v>22</v>
      </c>
      <c r="DH327" s="6" t="s">
        <v>22</v>
      </c>
      <c r="DI327" s="6" t="s">
        <v>22</v>
      </c>
      <c r="DJ327" s="6" t="s">
        <v>22</v>
      </c>
      <c r="DK327" s="6" t="s">
        <v>22</v>
      </c>
      <c r="DL327" s="6" t="s">
        <v>22</v>
      </c>
      <c r="DM327" s="6" t="s">
        <v>22</v>
      </c>
      <c r="DN327" s="6" t="s">
        <v>22</v>
      </c>
      <c r="DO327" s="6" t="s">
        <v>22</v>
      </c>
      <c r="DP327" s="6" t="s">
        <v>22</v>
      </c>
      <c r="DQ327" s="6" t="s">
        <v>22</v>
      </c>
      <c r="DR327" s="6" t="s">
        <v>22</v>
      </c>
      <c r="DS327" s="6" t="s">
        <v>22</v>
      </c>
      <c r="DT327" s="6" t="s">
        <v>22</v>
      </c>
      <c r="DU327" s="6" t="s">
        <v>22</v>
      </c>
      <c r="DV327" s="6" t="s">
        <v>22</v>
      </c>
      <c r="DW327" s="6" t="s">
        <v>22</v>
      </c>
      <c r="DX327" s="6" t="s">
        <v>22</v>
      </c>
      <c r="DY327" s="6" t="s">
        <v>22</v>
      </c>
      <c r="DZ327" s="6" t="s">
        <v>22</v>
      </c>
      <c r="EA327" s="6" t="s">
        <v>22</v>
      </c>
      <c r="EB327" s="6" t="s">
        <v>22</v>
      </c>
      <c r="EC327" s="6" t="s">
        <v>22</v>
      </c>
      <c r="ED327" s="6" t="s">
        <v>22</v>
      </c>
      <c r="EE327" s="6" t="s">
        <v>22</v>
      </c>
      <c r="EF327" s="6" t="s">
        <v>22</v>
      </c>
      <c r="EG327" s="6" t="s">
        <v>22</v>
      </c>
      <c r="EH327" s="6" t="s">
        <v>22</v>
      </c>
      <c r="EI327" s="6" t="s">
        <v>22</v>
      </c>
      <c r="EJ327" s="6" t="s">
        <v>22</v>
      </c>
      <c r="EK327" s="6" t="s">
        <v>22</v>
      </c>
      <c r="EL327" s="6" t="s">
        <v>22</v>
      </c>
      <c r="EM327" s="6" t="s">
        <v>22</v>
      </c>
      <c r="EN327" s="6" t="s">
        <v>22</v>
      </c>
      <c r="EO327" s="6" t="s">
        <v>22</v>
      </c>
      <c r="EP327" s="6" t="s">
        <v>22</v>
      </c>
      <c r="EQ327" s="6" t="s">
        <v>22</v>
      </c>
      <c r="ER327" s="6" t="s">
        <v>22</v>
      </c>
      <c r="ES327" s="6" t="s">
        <v>22</v>
      </c>
      <c r="ET327" s="6" t="s">
        <v>22</v>
      </c>
      <c r="EU327" s="6" t="s">
        <v>22</v>
      </c>
      <c r="EV327" s="6" t="s">
        <v>22</v>
      </c>
      <c r="EW327" s="6" t="s">
        <v>22</v>
      </c>
      <c r="EX327" s="6" t="s">
        <v>22</v>
      </c>
      <c r="EY327" s="6" t="s">
        <v>22</v>
      </c>
      <c r="EZ327" s="6" t="s">
        <v>22</v>
      </c>
      <c r="FA327" s="6" t="s">
        <v>22</v>
      </c>
      <c r="FB327" s="6" t="s">
        <v>22</v>
      </c>
      <c r="FC327" s="6" t="s">
        <v>22</v>
      </c>
      <c r="FD327" s="6" t="s">
        <v>22</v>
      </c>
      <c r="FE327" s="6" t="s">
        <v>22</v>
      </c>
      <c r="FF327" s="6" t="s">
        <v>22</v>
      </c>
      <c r="FG327" s="6" t="s">
        <v>22</v>
      </c>
      <c r="FH327" s="6" t="s">
        <v>22</v>
      </c>
      <c r="FI327" s="6" t="s">
        <v>22</v>
      </c>
      <c r="FJ327" s="6" t="s">
        <v>22</v>
      </c>
      <c r="FK327" s="6" t="s">
        <v>22</v>
      </c>
      <c r="FL327" s="6" t="s">
        <v>22</v>
      </c>
      <c r="FM327" s="6" t="s">
        <v>22</v>
      </c>
      <c r="FN327" s="6" t="s">
        <v>22</v>
      </c>
      <c r="FO327" s="6" t="s">
        <v>22</v>
      </c>
      <c r="FP327" s="6" t="s">
        <v>22</v>
      </c>
      <c r="FQ327" s="6" t="s">
        <v>22</v>
      </c>
      <c r="FR327" s="6" t="s">
        <v>22</v>
      </c>
      <c r="FS327" s="6" t="s">
        <v>22</v>
      </c>
      <c r="FT327" s="6" t="s">
        <v>22</v>
      </c>
      <c r="FU327" s="6" t="s">
        <v>22</v>
      </c>
      <c r="FV327" s="6" t="s">
        <v>22</v>
      </c>
      <c r="FW327" s="6" t="s">
        <v>22</v>
      </c>
      <c r="FX327" s="6" t="s">
        <v>22</v>
      </c>
      <c r="FY327" s="6" t="s">
        <v>22</v>
      </c>
      <c r="FZ327" s="6" t="s">
        <v>22</v>
      </c>
      <c r="GA327" s="6" t="s">
        <v>22</v>
      </c>
      <c r="GB327" s="6" t="s">
        <v>22</v>
      </c>
      <c r="GC327" s="6" t="s">
        <v>22</v>
      </c>
      <c r="GD327" s="6" t="s">
        <v>22</v>
      </c>
      <c r="GE327" s="6" t="s">
        <v>22</v>
      </c>
      <c r="GF327" s="6" t="s">
        <v>22</v>
      </c>
      <c r="GG327" s="6" t="s">
        <v>22</v>
      </c>
      <c r="GH327" s="6" t="s">
        <v>22</v>
      </c>
      <c r="GI327" s="6" t="s">
        <v>22</v>
      </c>
      <c r="GJ327" s="6" t="s">
        <v>22</v>
      </c>
      <c r="GK327" s="6" t="s">
        <v>22</v>
      </c>
      <c r="GL327" s="6" t="s">
        <v>22</v>
      </c>
      <c r="GM327" s="6" t="s">
        <v>22</v>
      </c>
      <c r="GN327" s="6" t="s">
        <v>22</v>
      </c>
      <c r="GO327" s="6" t="s">
        <v>22</v>
      </c>
      <c r="GP327" s="6" t="s">
        <v>22</v>
      </c>
      <c r="GQ327" s="6" t="s">
        <v>22</v>
      </c>
      <c r="GR327" s="6" t="s">
        <v>22</v>
      </c>
      <c r="GS327" s="6" t="s">
        <v>22</v>
      </c>
      <c r="GT327" s="6" t="s">
        <v>22</v>
      </c>
      <c r="GU327" s="6" t="s">
        <v>22</v>
      </c>
      <c r="GV327" s="6" t="s">
        <v>22</v>
      </c>
      <c r="GW327" s="6" t="s">
        <v>22</v>
      </c>
      <c r="GX327" s="103" t="s">
        <v>22</v>
      </c>
    </row>
    <row r="328" spans="1:206">
      <c r="A328" s="102" t="s">
        <v>207</v>
      </c>
      <c r="B328" s="6">
        <v>327</v>
      </c>
      <c r="C328" s="6" t="s">
        <v>1544</v>
      </c>
      <c r="D328" s="6" t="s">
        <v>1546</v>
      </c>
      <c r="E328" s="100">
        <v>45139</v>
      </c>
      <c r="F328" s="6" t="s">
        <v>3895</v>
      </c>
      <c r="G328" s="6">
        <v>2</v>
      </c>
      <c r="H328" s="6">
        <v>28</v>
      </c>
      <c r="I328" s="6">
        <v>3</v>
      </c>
      <c r="J328" s="6" t="s">
        <v>352</v>
      </c>
      <c r="K328" s="6" t="s">
        <v>410</v>
      </c>
      <c r="L328" s="6" t="s">
        <v>1152</v>
      </c>
      <c r="M328" s="6" t="s">
        <v>1023</v>
      </c>
      <c r="N328" s="6" t="s">
        <v>22</v>
      </c>
      <c r="O328" s="7" t="s">
        <v>22</v>
      </c>
      <c r="P328" s="6" t="s">
        <v>22</v>
      </c>
      <c r="Q328" s="6">
        <v>42.807789999999997</v>
      </c>
      <c r="R328" s="6" t="s">
        <v>22</v>
      </c>
      <c r="S328" s="6" t="s">
        <v>22</v>
      </c>
      <c r="T328" s="6" t="s">
        <v>22</v>
      </c>
      <c r="U328" s="6" t="s">
        <v>22</v>
      </c>
      <c r="V328" s="6">
        <v>9.3334600000000005</v>
      </c>
      <c r="W328" s="6" t="s">
        <v>39</v>
      </c>
      <c r="X328" s="6">
        <v>1.5</v>
      </c>
      <c r="Y328" s="6">
        <v>1</v>
      </c>
      <c r="Z328" s="101">
        <v>0.39583333333333331</v>
      </c>
      <c r="AA328" s="101">
        <v>0.46875</v>
      </c>
      <c r="AB328" s="101">
        <v>0.5</v>
      </c>
      <c r="AC328" s="101">
        <f>(Tableau2[[#This Row],[heure_enq]]-Tableau2[[#This Row],[h_debut]])</f>
        <v>7.2916666666666685E-2</v>
      </c>
      <c r="AD328" s="101">
        <f>Tableau2[[#This Row],[h_fin]]-Tableau2[[#This Row],[h_debut]]</f>
        <v>0.10416666666666669</v>
      </c>
      <c r="AE328" s="183">
        <v>0.375</v>
      </c>
      <c r="AF328" s="101">
        <v>0.70833333333333337</v>
      </c>
      <c r="AG328" s="6" t="s">
        <v>22</v>
      </c>
      <c r="AH328" s="6" t="s">
        <v>234</v>
      </c>
      <c r="AI328" s="6">
        <v>0</v>
      </c>
      <c r="AJ328" s="6" t="s">
        <v>425</v>
      </c>
      <c r="AK328" s="6" t="s">
        <v>426</v>
      </c>
      <c r="AL328" s="6" t="s">
        <v>419</v>
      </c>
      <c r="AM328" s="6">
        <v>1</v>
      </c>
      <c r="AN328" s="6">
        <v>0</v>
      </c>
      <c r="AO328" s="6">
        <v>0</v>
      </c>
      <c r="AP328" s="6">
        <v>0</v>
      </c>
      <c r="AQ328" s="6" t="s">
        <v>22</v>
      </c>
      <c r="AR328" s="6" t="s">
        <v>22</v>
      </c>
      <c r="AS328" s="6" t="s">
        <v>22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1</v>
      </c>
      <c r="BJ328" s="6" t="s">
        <v>1547</v>
      </c>
      <c r="BK328" s="6">
        <v>0</v>
      </c>
      <c r="BL328" s="6">
        <v>0</v>
      </c>
      <c r="BM328" s="6">
        <v>0</v>
      </c>
      <c r="BN328" s="6">
        <v>0</v>
      </c>
      <c r="BO328" s="13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1</v>
      </c>
      <c r="BU328" s="13">
        <v>0</v>
      </c>
      <c r="BV328" s="6" t="s">
        <v>2126</v>
      </c>
      <c r="BW328" s="6" t="s">
        <v>22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6">
        <v>0</v>
      </c>
      <c r="CK328" s="6">
        <v>1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6" t="s">
        <v>404</v>
      </c>
      <c r="DB328" s="6" t="s">
        <v>218</v>
      </c>
      <c r="DC328" s="6" t="s">
        <v>22</v>
      </c>
      <c r="DD328" s="6" t="s">
        <v>22</v>
      </c>
      <c r="DE328" s="6" t="s">
        <v>22</v>
      </c>
      <c r="DF328" s="6" t="s">
        <v>22</v>
      </c>
      <c r="DG328" s="6" t="s">
        <v>22</v>
      </c>
      <c r="DH328" s="6" t="s">
        <v>22</v>
      </c>
      <c r="DI328" s="6" t="s">
        <v>22</v>
      </c>
      <c r="DJ328" s="6" t="s">
        <v>22</v>
      </c>
      <c r="DK328" s="6" t="s">
        <v>22</v>
      </c>
      <c r="DL328" s="6" t="s">
        <v>22</v>
      </c>
      <c r="DM328" s="6" t="s">
        <v>22</v>
      </c>
      <c r="DN328" s="6" t="s">
        <v>22</v>
      </c>
      <c r="DO328" s="6" t="s">
        <v>22</v>
      </c>
      <c r="DP328" s="6" t="s">
        <v>22</v>
      </c>
      <c r="DQ328" s="6" t="s">
        <v>22</v>
      </c>
      <c r="DR328" s="6" t="s">
        <v>22</v>
      </c>
      <c r="DS328" s="6" t="s">
        <v>22</v>
      </c>
      <c r="DT328" s="6" t="s">
        <v>22</v>
      </c>
      <c r="DU328" s="6" t="s">
        <v>22</v>
      </c>
      <c r="DV328" s="6" t="s">
        <v>22</v>
      </c>
      <c r="DW328" s="6" t="s">
        <v>22</v>
      </c>
      <c r="DX328" s="6" t="s">
        <v>22</v>
      </c>
      <c r="DY328" s="6" t="s">
        <v>22</v>
      </c>
      <c r="DZ328" s="6" t="s">
        <v>22</v>
      </c>
      <c r="EA328" s="6" t="s">
        <v>22</v>
      </c>
      <c r="EB328" s="6" t="s">
        <v>22</v>
      </c>
      <c r="EC328" s="6" t="s">
        <v>22</v>
      </c>
      <c r="ED328" s="6" t="s">
        <v>22</v>
      </c>
      <c r="EE328" s="6" t="s">
        <v>22</v>
      </c>
      <c r="EF328" s="6" t="s">
        <v>22</v>
      </c>
      <c r="EG328" s="6" t="s">
        <v>22</v>
      </c>
      <c r="EH328" s="6" t="s">
        <v>22</v>
      </c>
      <c r="EI328" s="6" t="s">
        <v>22</v>
      </c>
      <c r="EJ328" s="6" t="s">
        <v>22</v>
      </c>
      <c r="EK328" s="6" t="s">
        <v>22</v>
      </c>
      <c r="EL328" s="6" t="s">
        <v>22</v>
      </c>
      <c r="EM328" s="6" t="s">
        <v>22</v>
      </c>
      <c r="EN328" s="6" t="s">
        <v>22</v>
      </c>
      <c r="EO328" s="6" t="s">
        <v>22</v>
      </c>
      <c r="EP328" s="6" t="s">
        <v>22</v>
      </c>
      <c r="EQ328" s="6" t="s">
        <v>22</v>
      </c>
      <c r="ER328" s="6" t="s">
        <v>22</v>
      </c>
      <c r="ES328" s="6" t="s">
        <v>22</v>
      </c>
      <c r="ET328" s="6" t="s">
        <v>22</v>
      </c>
      <c r="EU328" s="6" t="s">
        <v>22</v>
      </c>
      <c r="EV328" s="6" t="s">
        <v>22</v>
      </c>
      <c r="EW328" s="6" t="s">
        <v>22</v>
      </c>
      <c r="EX328" s="6" t="s">
        <v>22</v>
      </c>
      <c r="EY328" s="6" t="s">
        <v>22</v>
      </c>
      <c r="EZ328" s="6" t="s">
        <v>22</v>
      </c>
      <c r="FA328" s="6" t="s">
        <v>22</v>
      </c>
      <c r="FB328" s="6" t="s">
        <v>22</v>
      </c>
      <c r="FC328" s="6" t="s">
        <v>22</v>
      </c>
      <c r="FD328" s="6" t="s">
        <v>22</v>
      </c>
      <c r="FE328" s="6" t="s">
        <v>22</v>
      </c>
      <c r="FF328" s="6" t="s">
        <v>22</v>
      </c>
      <c r="FG328" s="6" t="s">
        <v>22</v>
      </c>
      <c r="FH328" s="6" t="s">
        <v>22</v>
      </c>
      <c r="FI328" s="6" t="s">
        <v>22</v>
      </c>
      <c r="FJ328" s="6" t="s">
        <v>22</v>
      </c>
      <c r="FK328" s="6" t="s">
        <v>22</v>
      </c>
      <c r="FL328" s="6" t="s">
        <v>22</v>
      </c>
      <c r="FM328" s="6" t="s">
        <v>22</v>
      </c>
      <c r="FN328" s="6" t="s">
        <v>22</v>
      </c>
      <c r="FO328" s="6" t="s">
        <v>22</v>
      </c>
      <c r="FP328" s="6" t="s">
        <v>22</v>
      </c>
      <c r="FQ328" s="6" t="s">
        <v>22</v>
      </c>
      <c r="FR328" s="6" t="s">
        <v>22</v>
      </c>
      <c r="FS328" s="6" t="s">
        <v>22</v>
      </c>
      <c r="FT328" s="6" t="s">
        <v>22</v>
      </c>
      <c r="FU328" s="6" t="s">
        <v>22</v>
      </c>
      <c r="FV328" s="6" t="s">
        <v>22</v>
      </c>
      <c r="FW328" s="6" t="s">
        <v>22</v>
      </c>
      <c r="FX328" s="6" t="s">
        <v>22</v>
      </c>
      <c r="FY328" s="6" t="s">
        <v>22</v>
      </c>
      <c r="FZ328" s="6" t="s">
        <v>22</v>
      </c>
      <c r="GA328" s="6" t="s">
        <v>22</v>
      </c>
      <c r="GB328" s="6" t="s">
        <v>22</v>
      </c>
      <c r="GC328" s="6" t="s">
        <v>22</v>
      </c>
      <c r="GD328" s="6" t="s">
        <v>22</v>
      </c>
      <c r="GE328" s="6" t="s">
        <v>22</v>
      </c>
      <c r="GF328" s="6" t="s">
        <v>22</v>
      </c>
      <c r="GG328" s="6" t="s">
        <v>22</v>
      </c>
      <c r="GH328" s="6" t="s">
        <v>22</v>
      </c>
      <c r="GI328" s="6" t="s">
        <v>22</v>
      </c>
      <c r="GJ328" s="6" t="s">
        <v>22</v>
      </c>
      <c r="GK328" s="6" t="s">
        <v>22</v>
      </c>
      <c r="GL328" s="6" t="s">
        <v>22</v>
      </c>
      <c r="GM328" s="6" t="s">
        <v>22</v>
      </c>
      <c r="GN328" s="6" t="s">
        <v>22</v>
      </c>
      <c r="GO328" s="6" t="s">
        <v>22</v>
      </c>
      <c r="GP328" s="6" t="s">
        <v>22</v>
      </c>
      <c r="GQ328" s="6" t="s">
        <v>22</v>
      </c>
      <c r="GR328" s="6" t="s">
        <v>22</v>
      </c>
      <c r="GS328" s="6" t="s">
        <v>22</v>
      </c>
      <c r="GT328" s="6" t="s">
        <v>22</v>
      </c>
      <c r="GU328" s="6" t="s">
        <v>22</v>
      </c>
      <c r="GV328" s="6" t="s">
        <v>22</v>
      </c>
      <c r="GW328" s="6" t="s">
        <v>22</v>
      </c>
      <c r="GX328" s="103" t="s">
        <v>22</v>
      </c>
    </row>
    <row r="329" spans="1:206">
      <c r="A329" s="102" t="s">
        <v>207</v>
      </c>
      <c r="B329" s="6">
        <v>328</v>
      </c>
      <c r="C329" s="6" t="s">
        <v>1544</v>
      </c>
      <c r="D329" s="6" t="s">
        <v>1888</v>
      </c>
      <c r="E329" s="100">
        <v>45139</v>
      </c>
      <c r="F329" s="6" t="s">
        <v>3895</v>
      </c>
      <c r="G329" s="6">
        <v>2</v>
      </c>
      <c r="H329" s="6">
        <v>29</v>
      </c>
      <c r="I329" s="6">
        <v>3</v>
      </c>
      <c r="J329" s="6" t="s">
        <v>352</v>
      </c>
      <c r="K329" s="6" t="s">
        <v>410</v>
      </c>
      <c r="L329" s="6" t="s">
        <v>1152</v>
      </c>
      <c r="M329" s="6" t="s">
        <v>1023</v>
      </c>
      <c r="N329" s="6" t="s">
        <v>22</v>
      </c>
      <c r="O329" s="7" t="s">
        <v>22</v>
      </c>
      <c r="P329" s="6" t="s">
        <v>22</v>
      </c>
      <c r="Q329" s="6">
        <v>42.810209999999998</v>
      </c>
      <c r="R329" s="6" t="s">
        <v>22</v>
      </c>
      <c r="S329" s="6" t="s">
        <v>22</v>
      </c>
      <c r="T329" s="6" t="s">
        <v>22</v>
      </c>
      <c r="U329" s="6" t="s">
        <v>22</v>
      </c>
      <c r="V329" s="6">
        <v>9.3334299999999999</v>
      </c>
      <c r="W329" s="6" t="s">
        <v>39</v>
      </c>
      <c r="X329" s="6">
        <v>6</v>
      </c>
      <c r="Y329" s="6">
        <v>3</v>
      </c>
      <c r="Z329" s="101">
        <v>0.41666666666666669</v>
      </c>
      <c r="AA329" s="101">
        <v>0.47222222222222227</v>
      </c>
      <c r="AB329" s="101">
        <v>0.5</v>
      </c>
      <c r="AC329" s="101">
        <f>(Tableau2[[#This Row],[heure_enq]]-Tableau2[[#This Row],[h_debut]])</f>
        <v>5.555555555555558E-2</v>
      </c>
      <c r="AD329" s="101">
        <f>Tableau2[[#This Row],[h_fin]]-Tableau2[[#This Row],[h_debut]]</f>
        <v>8.3333333333333315E-2</v>
      </c>
      <c r="AE329" s="183">
        <v>0.375</v>
      </c>
      <c r="AF329" s="101">
        <v>0.70833333333333337</v>
      </c>
      <c r="AG329" s="6" t="s">
        <v>22</v>
      </c>
      <c r="AH329" s="6" t="s">
        <v>213</v>
      </c>
      <c r="AI329" s="6">
        <v>0</v>
      </c>
      <c r="AJ329" s="6" t="s">
        <v>2641</v>
      </c>
      <c r="AK329" s="6">
        <v>1263</v>
      </c>
      <c r="AL329" s="6" t="s">
        <v>1761</v>
      </c>
      <c r="AM329" s="6">
        <v>1</v>
      </c>
      <c r="AN329" s="6">
        <v>0</v>
      </c>
      <c r="AO329" s="6">
        <v>0</v>
      </c>
      <c r="AP329" s="6">
        <v>0</v>
      </c>
      <c r="AQ329" s="6" t="s">
        <v>22</v>
      </c>
      <c r="AR329" s="6" t="s">
        <v>22</v>
      </c>
      <c r="AS329" s="6" t="s">
        <v>22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1</v>
      </c>
      <c r="BI329" s="6">
        <v>0</v>
      </c>
      <c r="BJ329" s="6" t="s">
        <v>1889</v>
      </c>
      <c r="BK329" s="6">
        <v>0</v>
      </c>
      <c r="BL329" s="6">
        <v>1</v>
      </c>
      <c r="BM329" s="6">
        <v>0</v>
      </c>
      <c r="BN329" s="6">
        <v>0</v>
      </c>
      <c r="BO329" s="13" t="s">
        <v>3613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13">
        <v>0</v>
      </c>
      <c r="BV329" s="6">
        <v>0</v>
      </c>
      <c r="BW329" s="6" t="s">
        <v>22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1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 t="s">
        <v>405</v>
      </c>
      <c r="DB329" s="6" t="s">
        <v>218</v>
      </c>
      <c r="DC329" s="6" t="s">
        <v>22</v>
      </c>
      <c r="DD329" s="6" t="s">
        <v>22</v>
      </c>
      <c r="DE329" s="6" t="s">
        <v>22</v>
      </c>
      <c r="DF329" s="6" t="s">
        <v>22</v>
      </c>
      <c r="DG329" s="6" t="s">
        <v>22</v>
      </c>
      <c r="DH329" s="6" t="s">
        <v>22</v>
      </c>
      <c r="DI329" s="6" t="s">
        <v>22</v>
      </c>
      <c r="DJ329" s="6" t="s">
        <v>22</v>
      </c>
      <c r="DK329" s="6" t="s">
        <v>22</v>
      </c>
      <c r="DL329" s="6" t="s">
        <v>22</v>
      </c>
      <c r="DM329" s="6" t="s">
        <v>22</v>
      </c>
      <c r="DN329" s="6" t="s">
        <v>22</v>
      </c>
      <c r="DO329" s="6" t="s">
        <v>22</v>
      </c>
      <c r="DP329" s="6" t="s">
        <v>22</v>
      </c>
      <c r="DQ329" s="6" t="s">
        <v>22</v>
      </c>
      <c r="DR329" s="6" t="s">
        <v>22</v>
      </c>
      <c r="DS329" s="6" t="s">
        <v>22</v>
      </c>
      <c r="DT329" s="6" t="s">
        <v>22</v>
      </c>
      <c r="DU329" s="6" t="s">
        <v>22</v>
      </c>
      <c r="DV329" s="6" t="s">
        <v>22</v>
      </c>
      <c r="DW329" s="6" t="s">
        <v>22</v>
      </c>
      <c r="DX329" s="6" t="s">
        <v>22</v>
      </c>
      <c r="DY329" s="6" t="s">
        <v>22</v>
      </c>
      <c r="DZ329" s="6" t="s">
        <v>22</v>
      </c>
      <c r="EA329" s="6" t="s">
        <v>22</v>
      </c>
      <c r="EB329" s="6" t="s">
        <v>22</v>
      </c>
      <c r="EC329" s="6" t="s">
        <v>22</v>
      </c>
      <c r="ED329" s="6" t="s">
        <v>22</v>
      </c>
      <c r="EE329" s="6" t="s">
        <v>22</v>
      </c>
      <c r="EF329" s="6" t="s">
        <v>22</v>
      </c>
      <c r="EG329" s="6" t="s">
        <v>22</v>
      </c>
      <c r="EH329" s="6" t="s">
        <v>22</v>
      </c>
      <c r="EI329" s="6" t="s">
        <v>22</v>
      </c>
      <c r="EJ329" s="6" t="s">
        <v>22</v>
      </c>
      <c r="EK329" s="6" t="s">
        <v>22</v>
      </c>
      <c r="EL329" s="6" t="s">
        <v>22</v>
      </c>
      <c r="EM329" s="6" t="s">
        <v>22</v>
      </c>
      <c r="EN329" s="6" t="s">
        <v>22</v>
      </c>
      <c r="EO329" s="6" t="s">
        <v>22</v>
      </c>
      <c r="EP329" s="6" t="s">
        <v>22</v>
      </c>
      <c r="EQ329" s="6" t="s">
        <v>22</v>
      </c>
      <c r="ER329" s="6" t="s">
        <v>22</v>
      </c>
      <c r="ES329" s="6" t="s">
        <v>22</v>
      </c>
      <c r="ET329" s="6" t="s">
        <v>22</v>
      </c>
      <c r="EU329" s="6" t="s">
        <v>22</v>
      </c>
      <c r="EV329" s="6" t="s">
        <v>22</v>
      </c>
      <c r="EW329" s="6" t="s">
        <v>22</v>
      </c>
      <c r="EX329" s="6" t="s">
        <v>22</v>
      </c>
      <c r="EY329" s="6" t="s">
        <v>22</v>
      </c>
      <c r="EZ329" s="6" t="s">
        <v>22</v>
      </c>
      <c r="FA329" s="6" t="s">
        <v>22</v>
      </c>
      <c r="FB329" s="6" t="s">
        <v>22</v>
      </c>
      <c r="FC329" s="6" t="s">
        <v>22</v>
      </c>
      <c r="FD329" s="6" t="s">
        <v>22</v>
      </c>
      <c r="FE329" s="6" t="s">
        <v>22</v>
      </c>
      <c r="FF329" s="6" t="s">
        <v>22</v>
      </c>
      <c r="FG329" s="6" t="s">
        <v>22</v>
      </c>
      <c r="FH329" s="6" t="s">
        <v>22</v>
      </c>
      <c r="FI329" s="6" t="s">
        <v>22</v>
      </c>
      <c r="FJ329" s="6" t="s">
        <v>22</v>
      </c>
      <c r="FK329" s="6" t="s">
        <v>22</v>
      </c>
      <c r="FL329" s="6" t="s">
        <v>22</v>
      </c>
      <c r="FM329" s="6" t="s">
        <v>22</v>
      </c>
      <c r="FN329" s="6" t="s">
        <v>22</v>
      </c>
      <c r="FO329" s="6" t="s">
        <v>22</v>
      </c>
      <c r="FP329" s="6" t="s">
        <v>22</v>
      </c>
      <c r="FQ329" s="6" t="s">
        <v>22</v>
      </c>
      <c r="FR329" s="6" t="s">
        <v>22</v>
      </c>
      <c r="FS329" s="6" t="s">
        <v>22</v>
      </c>
      <c r="FT329" s="6" t="s">
        <v>22</v>
      </c>
      <c r="FU329" s="6" t="s">
        <v>22</v>
      </c>
      <c r="FV329" s="6" t="s">
        <v>22</v>
      </c>
      <c r="FW329" s="6" t="s">
        <v>22</v>
      </c>
      <c r="FX329" s="6" t="s">
        <v>22</v>
      </c>
      <c r="FY329" s="6" t="s">
        <v>22</v>
      </c>
      <c r="FZ329" s="6" t="s">
        <v>22</v>
      </c>
      <c r="GA329" s="6" t="s">
        <v>22</v>
      </c>
      <c r="GB329" s="6" t="s">
        <v>22</v>
      </c>
      <c r="GC329" s="6" t="s">
        <v>22</v>
      </c>
      <c r="GD329" s="6" t="s">
        <v>22</v>
      </c>
      <c r="GE329" s="6" t="s">
        <v>22</v>
      </c>
      <c r="GF329" s="6" t="s">
        <v>22</v>
      </c>
      <c r="GG329" s="6" t="s">
        <v>22</v>
      </c>
      <c r="GH329" s="6" t="s">
        <v>22</v>
      </c>
      <c r="GI329" s="6" t="s">
        <v>22</v>
      </c>
      <c r="GJ329" s="6" t="s">
        <v>22</v>
      </c>
      <c r="GK329" s="6" t="s">
        <v>22</v>
      </c>
      <c r="GL329" s="6" t="s">
        <v>22</v>
      </c>
      <c r="GM329" s="6" t="s">
        <v>22</v>
      </c>
      <c r="GN329" s="6" t="s">
        <v>22</v>
      </c>
      <c r="GO329" s="6" t="s">
        <v>22</v>
      </c>
      <c r="GP329" s="6" t="s">
        <v>22</v>
      </c>
      <c r="GQ329" s="6" t="s">
        <v>22</v>
      </c>
      <c r="GR329" s="6" t="s">
        <v>22</v>
      </c>
      <c r="GS329" s="6" t="s">
        <v>22</v>
      </c>
      <c r="GT329" s="6" t="s">
        <v>22</v>
      </c>
      <c r="GU329" s="6" t="s">
        <v>22</v>
      </c>
      <c r="GV329" s="6" t="s">
        <v>22</v>
      </c>
      <c r="GW329" s="6" t="s">
        <v>22</v>
      </c>
      <c r="GX329" s="103" t="s">
        <v>22</v>
      </c>
    </row>
    <row r="330" spans="1:206">
      <c r="A330" s="102" t="s">
        <v>207</v>
      </c>
      <c r="B330" s="6">
        <v>329</v>
      </c>
      <c r="C330" s="6" t="s">
        <v>1548</v>
      </c>
      <c r="D330" s="6" t="s">
        <v>1549</v>
      </c>
      <c r="E330" s="100">
        <v>45140</v>
      </c>
      <c r="F330" s="6" t="s">
        <v>3895</v>
      </c>
      <c r="G330" s="6">
        <v>1</v>
      </c>
      <c r="H330" s="6">
        <v>25</v>
      </c>
      <c r="I330" s="6">
        <v>1</v>
      </c>
      <c r="J330" s="6" t="s">
        <v>999</v>
      </c>
      <c r="K330" s="6" t="s">
        <v>1013</v>
      </c>
      <c r="L330" s="6" t="s">
        <v>396</v>
      </c>
      <c r="M330" s="6" t="s">
        <v>1023</v>
      </c>
      <c r="N330" s="6" t="s">
        <v>22</v>
      </c>
      <c r="O330" s="7" t="s">
        <v>22</v>
      </c>
      <c r="P330" s="6" t="s">
        <v>22</v>
      </c>
      <c r="Q330" s="6">
        <v>42.710810000000002</v>
      </c>
      <c r="R330" s="6" t="s">
        <v>22</v>
      </c>
      <c r="S330" s="6" t="s">
        <v>22</v>
      </c>
      <c r="T330" s="6" t="s">
        <v>22</v>
      </c>
      <c r="U330" s="6" t="s">
        <v>22</v>
      </c>
      <c r="V330" s="6">
        <v>9.4552999999999994</v>
      </c>
      <c r="W330" s="6" t="s">
        <v>39</v>
      </c>
      <c r="X330" s="6">
        <v>3</v>
      </c>
      <c r="Y330" s="6">
        <v>1</v>
      </c>
      <c r="Z330" s="101">
        <v>0.375</v>
      </c>
      <c r="AA330" s="101">
        <v>0.41666666666666669</v>
      </c>
      <c r="AB330" s="101">
        <v>0.70833333333333337</v>
      </c>
      <c r="AC330" s="101">
        <f>(Tableau2[[#This Row],[heure_enq]]-Tableau2[[#This Row],[h_debut]])</f>
        <v>4.1666666666666685E-2</v>
      </c>
      <c r="AD330" s="101">
        <f>Tableau2[[#This Row],[h_fin]]-Tableau2[[#This Row],[h_debut]]</f>
        <v>0.33333333333333337</v>
      </c>
      <c r="AE330" s="183">
        <v>0.35416666666666669</v>
      </c>
      <c r="AF330" s="101">
        <v>0.6875</v>
      </c>
      <c r="AG330" s="6" t="s">
        <v>22</v>
      </c>
      <c r="AH330" s="6" t="s">
        <v>287</v>
      </c>
      <c r="AI330" s="6">
        <v>0</v>
      </c>
      <c r="AJ330" s="6" t="s">
        <v>402</v>
      </c>
      <c r="AK330" s="6" t="s">
        <v>403</v>
      </c>
      <c r="AL330" s="6" t="s">
        <v>419</v>
      </c>
      <c r="AM330" s="6">
        <v>1</v>
      </c>
      <c r="AN330" s="6">
        <v>0</v>
      </c>
      <c r="AO330" s="6">
        <v>0</v>
      </c>
      <c r="AP330" s="6">
        <v>0</v>
      </c>
      <c r="AQ330" s="6" t="s">
        <v>22</v>
      </c>
      <c r="AR330" s="6" t="s">
        <v>22</v>
      </c>
      <c r="AS330" s="6" t="s">
        <v>22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1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 t="s">
        <v>405</v>
      </c>
      <c r="BK330" s="6">
        <v>0</v>
      </c>
      <c r="BL330" s="6">
        <v>0</v>
      </c>
      <c r="BM330" s="6">
        <v>0</v>
      </c>
      <c r="BN330" s="6">
        <v>0</v>
      </c>
      <c r="BO330" s="13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1</v>
      </c>
      <c r="BU330" s="13">
        <v>0</v>
      </c>
      <c r="BV330" s="6" t="s">
        <v>2126</v>
      </c>
      <c r="BW330" s="6" t="s">
        <v>22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1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 t="s">
        <v>405</v>
      </c>
      <c r="DB330" s="6" t="s">
        <v>218</v>
      </c>
      <c r="DC330" s="6" t="s">
        <v>22</v>
      </c>
      <c r="DD330" s="6" t="s">
        <v>22</v>
      </c>
      <c r="DE330" s="6" t="s">
        <v>22</v>
      </c>
      <c r="DF330" s="6" t="s">
        <v>22</v>
      </c>
      <c r="DG330" s="6" t="s">
        <v>22</v>
      </c>
      <c r="DH330" s="6" t="s">
        <v>22</v>
      </c>
      <c r="DI330" s="6" t="s">
        <v>22</v>
      </c>
      <c r="DJ330" s="6" t="s">
        <v>22</v>
      </c>
      <c r="DK330" s="6" t="s">
        <v>22</v>
      </c>
      <c r="DL330" s="6" t="s">
        <v>22</v>
      </c>
      <c r="DM330" s="6" t="s">
        <v>22</v>
      </c>
      <c r="DN330" s="6" t="s">
        <v>22</v>
      </c>
      <c r="DO330" s="6" t="s">
        <v>22</v>
      </c>
      <c r="DP330" s="6" t="s">
        <v>22</v>
      </c>
      <c r="DQ330" s="6" t="s">
        <v>22</v>
      </c>
      <c r="DR330" s="6" t="s">
        <v>22</v>
      </c>
      <c r="DS330" s="6" t="s">
        <v>22</v>
      </c>
      <c r="DT330" s="6" t="s">
        <v>22</v>
      </c>
      <c r="DU330" s="6" t="s">
        <v>22</v>
      </c>
      <c r="DV330" s="6" t="s">
        <v>22</v>
      </c>
      <c r="DW330" s="6" t="s">
        <v>22</v>
      </c>
      <c r="DX330" s="6" t="s">
        <v>22</v>
      </c>
      <c r="DY330" s="6" t="s">
        <v>22</v>
      </c>
      <c r="DZ330" s="6" t="s">
        <v>22</v>
      </c>
      <c r="EA330" s="6" t="s">
        <v>22</v>
      </c>
      <c r="EB330" s="6" t="s">
        <v>22</v>
      </c>
      <c r="EC330" s="6" t="s">
        <v>22</v>
      </c>
      <c r="ED330" s="6" t="s">
        <v>22</v>
      </c>
      <c r="EE330" s="6" t="s">
        <v>22</v>
      </c>
      <c r="EF330" s="6" t="s">
        <v>22</v>
      </c>
      <c r="EG330" s="6" t="s">
        <v>22</v>
      </c>
      <c r="EH330" s="6" t="s">
        <v>22</v>
      </c>
      <c r="EI330" s="6" t="s">
        <v>22</v>
      </c>
      <c r="EJ330" s="6" t="s">
        <v>22</v>
      </c>
      <c r="EK330" s="6" t="s">
        <v>22</v>
      </c>
      <c r="EL330" s="6" t="s">
        <v>22</v>
      </c>
      <c r="EM330" s="6" t="s">
        <v>22</v>
      </c>
      <c r="EN330" s="6" t="s">
        <v>22</v>
      </c>
      <c r="EO330" s="6" t="s">
        <v>22</v>
      </c>
      <c r="EP330" s="6" t="s">
        <v>22</v>
      </c>
      <c r="EQ330" s="6" t="s">
        <v>22</v>
      </c>
      <c r="ER330" s="6" t="s">
        <v>22</v>
      </c>
      <c r="ES330" s="6" t="s">
        <v>22</v>
      </c>
      <c r="ET330" s="6" t="s">
        <v>22</v>
      </c>
      <c r="EU330" s="6" t="s">
        <v>22</v>
      </c>
      <c r="EV330" s="6" t="s">
        <v>22</v>
      </c>
      <c r="EW330" s="6" t="s">
        <v>22</v>
      </c>
      <c r="EX330" s="6" t="s">
        <v>22</v>
      </c>
      <c r="EY330" s="6" t="s">
        <v>22</v>
      </c>
      <c r="EZ330" s="6" t="s">
        <v>22</v>
      </c>
      <c r="FA330" s="6" t="s">
        <v>22</v>
      </c>
      <c r="FB330" s="6" t="s">
        <v>22</v>
      </c>
      <c r="FC330" s="6" t="s">
        <v>22</v>
      </c>
      <c r="FD330" s="6" t="s">
        <v>22</v>
      </c>
      <c r="FE330" s="6" t="s">
        <v>22</v>
      </c>
      <c r="FF330" s="6" t="s">
        <v>22</v>
      </c>
      <c r="FG330" s="6" t="s">
        <v>22</v>
      </c>
      <c r="FH330" s="6" t="s">
        <v>22</v>
      </c>
      <c r="FI330" s="6" t="s">
        <v>22</v>
      </c>
      <c r="FJ330" s="6" t="s">
        <v>22</v>
      </c>
      <c r="FK330" s="6" t="s">
        <v>22</v>
      </c>
      <c r="FL330" s="6" t="s">
        <v>22</v>
      </c>
      <c r="FM330" s="6" t="s">
        <v>22</v>
      </c>
      <c r="FN330" s="6" t="s">
        <v>22</v>
      </c>
      <c r="FO330" s="6" t="s">
        <v>22</v>
      </c>
      <c r="FP330" s="6" t="s">
        <v>22</v>
      </c>
      <c r="FQ330" s="6" t="s">
        <v>22</v>
      </c>
      <c r="FR330" s="6" t="s">
        <v>22</v>
      </c>
      <c r="FS330" s="6" t="s">
        <v>22</v>
      </c>
      <c r="FT330" s="6" t="s">
        <v>22</v>
      </c>
      <c r="FU330" s="6" t="s">
        <v>22</v>
      </c>
      <c r="FV330" s="6" t="s">
        <v>22</v>
      </c>
      <c r="FW330" s="6" t="s">
        <v>22</v>
      </c>
      <c r="FX330" s="6" t="s">
        <v>22</v>
      </c>
      <c r="FY330" s="6" t="s">
        <v>22</v>
      </c>
      <c r="FZ330" s="6" t="s">
        <v>22</v>
      </c>
      <c r="GA330" s="6" t="s">
        <v>22</v>
      </c>
      <c r="GB330" s="6" t="s">
        <v>22</v>
      </c>
      <c r="GC330" s="6" t="s">
        <v>22</v>
      </c>
      <c r="GD330" s="6" t="s">
        <v>22</v>
      </c>
      <c r="GE330" s="6" t="s">
        <v>22</v>
      </c>
      <c r="GF330" s="6" t="s">
        <v>22</v>
      </c>
      <c r="GG330" s="6" t="s">
        <v>22</v>
      </c>
      <c r="GH330" s="6" t="s">
        <v>22</v>
      </c>
      <c r="GI330" s="6" t="s">
        <v>22</v>
      </c>
      <c r="GJ330" s="6" t="s">
        <v>22</v>
      </c>
      <c r="GK330" s="6" t="s">
        <v>22</v>
      </c>
      <c r="GL330" s="6" t="s">
        <v>22</v>
      </c>
      <c r="GM330" s="6" t="s">
        <v>22</v>
      </c>
      <c r="GN330" s="6" t="s">
        <v>22</v>
      </c>
      <c r="GO330" s="6" t="s">
        <v>22</v>
      </c>
      <c r="GP330" s="6" t="s">
        <v>22</v>
      </c>
      <c r="GQ330" s="6" t="s">
        <v>22</v>
      </c>
      <c r="GR330" s="6" t="s">
        <v>22</v>
      </c>
      <c r="GS330" s="6" t="s">
        <v>22</v>
      </c>
      <c r="GT330" s="6" t="s">
        <v>22</v>
      </c>
      <c r="GU330" s="6" t="s">
        <v>22</v>
      </c>
      <c r="GV330" s="6" t="s">
        <v>22</v>
      </c>
      <c r="GW330" s="6" t="s">
        <v>22</v>
      </c>
      <c r="GX330" s="103" t="s">
        <v>22</v>
      </c>
    </row>
    <row r="331" spans="1:206">
      <c r="A331" s="102" t="s">
        <v>207</v>
      </c>
      <c r="B331" s="6">
        <v>330</v>
      </c>
      <c r="C331" s="6" t="s">
        <v>1548</v>
      </c>
      <c r="D331" s="6" t="s">
        <v>1550</v>
      </c>
      <c r="E331" s="100">
        <v>45140</v>
      </c>
      <c r="F331" s="6" t="s">
        <v>3895</v>
      </c>
      <c r="G331" s="6">
        <v>1</v>
      </c>
      <c r="H331" s="6">
        <v>29</v>
      </c>
      <c r="I331" s="6">
        <v>1</v>
      </c>
      <c r="J331" s="6" t="s">
        <v>999</v>
      </c>
      <c r="K331" s="6" t="s">
        <v>1013</v>
      </c>
      <c r="L331" s="6" t="s">
        <v>396</v>
      </c>
      <c r="M331" s="6" t="s">
        <v>1023</v>
      </c>
      <c r="N331" s="6" t="s">
        <v>22</v>
      </c>
      <c r="O331" s="7" t="s">
        <v>22</v>
      </c>
      <c r="P331" s="6" t="s">
        <v>22</v>
      </c>
      <c r="Q331" s="6">
        <v>42.716650000000001</v>
      </c>
      <c r="R331" s="6" t="s">
        <v>22</v>
      </c>
      <c r="S331" s="6" t="s">
        <v>22</v>
      </c>
      <c r="T331" s="6" t="s">
        <v>22</v>
      </c>
      <c r="U331" s="6" t="s">
        <v>22</v>
      </c>
      <c r="V331" s="6">
        <v>9.4551300000000005</v>
      </c>
      <c r="W331" s="6" t="s">
        <v>40</v>
      </c>
      <c r="X331" s="6">
        <v>10</v>
      </c>
      <c r="Y331" s="6">
        <v>1</v>
      </c>
      <c r="Z331" s="101">
        <v>0.6875</v>
      </c>
      <c r="AA331" s="101">
        <v>0.70833333333333337</v>
      </c>
      <c r="AB331" s="101">
        <v>0.79166666666666663</v>
      </c>
      <c r="AC331" s="101">
        <f>(Tableau2[[#This Row],[heure_enq]]-Tableau2[[#This Row],[h_debut]])</f>
        <v>2.083333333333337E-2</v>
      </c>
      <c r="AD331" s="101">
        <f>Tableau2[[#This Row],[h_fin]]-Tableau2[[#This Row],[h_debut]]</f>
        <v>0.10416666666666663</v>
      </c>
      <c r="AE331" s="183">
        <v>0.35416666666666669</v>
      </c>
      <c r="AF331" s="101">
        <v>0.6875</v>
      </c>
      <c r="AG331" s="6" t="s">
        <v>22</v>
      </c>
      <c r="AH331" s="6" t="s">
        <v>287</v>
      </c>
      <c r="AI331" s="6">
        <v>0</v>
      </c>
      <c r="AJ331" s="6" t="s">
        <v>699</v>
      </c>
      <c r="AK331" s="6" t="s">
        <v>700</v>
      </c>
      <c r="AL331" s="6" t="s">
        <v>419</v>
      </c>
      <c r="AM331" s="6">
        <v>0</v>
      </c>
      <c r="AN331" s="6">
        <v>1</v>
      </c>
      <c r="AO331" s="6">
        <v>0</v>
      </c>
      <c r="AP331" s="6">
        <v>0</v>
      </c>
      <c r="AQ331" s="6" t="s">
        <v>22</v>
      </c>
      <c r="AR331" s="6" t="s">
        <v>22</v>
      </c>
      <c r="AS331" s="6" t="s">
        <v>22</v>
      </c>
      <c r="AT331" s="6">
        <v>1</v>
      </c>
      <c r="AU331" s="6">
        <v>1</v>
      </c>
      <c r="AV331" s="6">
        <v>0</v>
      </c>
      <c r="AW331" s="6">
        <v>0</v>
      </c>
      <c r="AX331" s="6">
        <v>0</v>
      </c>
      <c r="AY331" s="6">
        <v>1</v>
      </c>
      <c r="AZ331" s="6">
        <v>0</v>
      </c>
      <c r="BA331" s="6">
        <v>1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 t="s">
        <v>1551</v>
      </c>
      <c r="BK331" s="6">
        <v>0</v>
      </c>
      <c r="BL331" s="6">
        <v>0</v>
      </c>
      <c r="BM331" s="6">
        <v>0</v>
      </c>
      <c r="BN331" s="6">
        <v>0</v>
      </c>
      <c r="BO331" s="13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13">
        <v>0</v>
      </c>
      <c r="BV331" s="6">
        <v>0</v>
      </c>
      <c r="BW331" s="6" t="s">
        <v>22</v>
      </c>
      <c r="BX331" s="6">
        <v>1</v>
      </c>
      <c r="BY331" s="6">
        <v>1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  <c r="CY331" s="6">
        <v>0</v>
      </c>
      <c r="CZ331" s="6">
        <v>0</v>
      </c>
      <c r="DA331" s="6" t="s">
        <v>22</v>
      </c>
      <c r="DB331" s="6" t="s">
        <v>218</v>
      </c>
      <c r="DC331" s="6" t="s">
        <v>22</v>
      </c>
      <c r="DD331" s="6" t="s">
        <v>22</v>
      </c>
      <c r="DE331" s="6" t="s">
        <v>22</v>
      </c>
      <c r="DF331" s="6" t="s">
        <v>22</v>
      </c>
      <c r="DG331" s="6" t="s">
        <v>22</v>
      </c>
      <c r="DH331" s="6" t="s">
        <v>22</v>
      </c>
      <c r="DI331" s="6" t="s">
        <v>22</v>
      </c>
      <c r="DJ331" s="6" t="s">
        <v>22</v>
      </c>
      <c r="DK331" s="6" t="s">
        <v>22</v>
      </c>
      <c r="DL331" s="6" t="s">
        <v>22</v>
      </c>
      <c r="DM331" s="6" t="s">
        <v>22</v>
      </c>
      <c r="DN331" s="6" t="s">
        <v>22</v>
      </c>
      <c r="DO331" s="6" t="s">
        <v>22</v>
      </c>
      <c r="DP331" s="6" t="s">
        <v>22</v>
      </c>
      <c r="DQ331" s="6" t="s">
        <v>22</v>
      </c>
      <c r="DR331" s="6" t="s">
        <v>22</v>
      </c>
      <c r="DS331" s="6" t="s">
        <v>22</v>
      </c>
      <c r="DT331" s="6" t="s">
        <v>22</v>
      </c>
      <c r="DU331" s="6" t="s">
        <v>22</v>
      </c>
      <c r="DV331" s="6" t="s">
        <v>22</v>
      </c>
      <c r="DW331" s="6" t="s">
        <v>22</v>
      </c>
      <c r="DX331" s="6" t="s">
        <v>22</v>
      </c>
      <c r="DY331" s="6" t="s">
        <v>22</v>
      </c>
      <c r="DZ331" s="6" t="s">
        <v>22</v>
      </c>
      <c r="EA331" s="6" t="s">
        <v>22</v>
      </c>
      <c r="EB331" s="6" t="s">
        <v>22</v>
      </c>
      <c r="EC331" s="6" t="s">
        <v>22</v>
      </c>
      <c r="ED331" s="6" t="s">
        <v>22</v>
      </c>
      <c r="EE331" s="6" t="s">
        <v>22</v>
      </c>
      <c r="EF331" s="6" t="s">
        <v>22</v>
      </c>
      <c r="EG331" s="6" t="s">
        <v>22</v>
      </c>
      <c r="EH331" s="6" t="s">
        <v>22</v>
      </c>
      <c r="EI331" s="6" t="s">
        <v>22</v>
      </c>
      <c r="EJ331" s="6" t="s">
        <v>22</v>
      </c>
      <c r="EK331" s="6" t="s">
        <v>22</v>
      </c>
      <c r="EL331" s="6" t="s">
        <v>22</v>
      </c>
      <c r="EM331" s="6" t="s">
        <v>22</v>
      </c>
      <c r="EN331" s="6" t="s">
        <v>22</v>
      </c>
      <c r="EO331" s="6" t="s">
        <v>22</v>
      </c>
      <c r="EP331" s="6" t="s">
        <v>22</v>
      </c>
      <c r="EQ331" s="6" t="s">
        <v>22</v>
      </c>
      <c r="ER331" s="6" t="s">
        <v>22</v>
      </c>
      <c r="ES331" s="6" t="s">
        <v>22</v>
      </c>
      <c r="ET331" s="6" t="s">
        <v>22</v>
      </c>
      <c r="EU331" s="6" t="s">
        <v>22</v>
      </c>
      <c r="EV331" s="6" t="s">
        <v>22</v>
      </c>
      <c r="EW331" s="6" t="s">
        <v>22</v>
      </c>
      <c r="EX331" s="6" t="s">
        <v>22</v>
      </c>
      <c r="EY331" s="6" t="s">
        <v>22</v>
      </c>
      <c r="EZ331" s="6" t="s">
        <v>22</v>
      </c>
      <c r="FA331" s="6" t="s">
        <v>22</v>
      </c>
      <c r="FB331" s="6" t="s">
        <v>22</v>
      </c>
      <c r="FC331" s="6" t="s">
        <v>22</v>
      </c>
      <c r="FD331" s="6" t="s">
        <v>22</v>
      </c>
      <c r="FE331" s="6" t="s">
        <v>22</v>
      </c>
      <c r="FF331" s="6" t="s">
        <v>22</v>
      </c>
      <c r="FG331" s="6" t="s">
        <v>22</v>
      </c>
      <c r="FH331" s="6" t="s">
        <v>22</v>
      </c>
      <c r="FI331" s="6" t="s">
        <v>22</v>
      </c>
      <c r="FJ331" s="6" t="s">
        <v>22</v>
      </c>
      <c r="FK331" s="6" t="s">
        <v>22</v>
      </c>
      <c r="FL331" s="6" t="s">
        <v>22</v>
      </c>
      <c r="FM331" s="6" t="s">
        <v>22</v>
      </c>
      <c r="FN331" s="6" t="s">
        <v>22</v>
      </c>
      <c r="FO331" s="6" t="s">
        <v>22</v>
      </c>
      <c r="FP331" s="6" t="s">
        <v>22</v>
      </c>
      <c r="FQ331" s="6" t="s">
        <v>22</v>
      </c>
      <c r="FR331" s="6" t="s">
        <v>22</v>
      </c>
      <c r="FS331" s="6" t="s">
        <v>22</v>
      </c>
      <c r="FT331" s="6" t="s">
        <v>22</v>
      </c>
      <c r="FU331" s="6" t="s">
        <v>22</v>
      </c>
      <c r="FV331" s="6" t="s">
        <v>22</v>
      </c>
      <c r="FW331" s="6" t="s">
        <v>22</v>
      </c>
      <c r="FX331" s="6" t="s">
        <v>22</v>
      </c>
      <c r="FY331" s="6" t="s">
        <v>22</v>
      </c>
      <c r="FZ331" s="6" t="s">
        <v>22</v>
      </c>
      <c r="GA331" s="6" t="s">
        <v>22</v>
      </c>
      <c r="GB331" s="6" t="s">
        <v>22</v>
      </c>
      <c r="GC331" s="6" t="s">
        <v>22</v>
      </c>
      <c r="GD331" s="6" t="s">
        <v>22</v>
      </c>
      <c r="GE331" s="6" t="s">
        <v>22</v>
      </c>
      <c r="GF331" s="6" t="s">
        <v>22</v>
      </c>
      <c r="GG331" s="6" t="s">
        <v>22</v>
      </c>
      <c r="GH331" s="6" t="s">
        <v>22</v>
      </c>
      <c r="GI331" s="6" t="s">
        <v>22</v>
      </c>
      <c r="GJ331" s="6" t="s">
        <v>22</v>
      </c>
      <c r="GK331" s="6" t="s">
        <v>22</v>
      </c>
      <c r="GL331" s="6" t="s">
        <v>22</v>
      </c>
      <c r="GM331" s="6" t="s">
        <v>22</v>
      </c>
      <c r="GN331" s="6" t="s">
        <v>22</v>
      </c>
      <c r="GO331" s="6" t="s">
        <v>22</v>
      </c>
      <c r="GP331" s="6" t="s">
        <v>22</v>
      </c>
      <c r="GQ331" s="6" t="s">
        <v>22</v>
      </c>
      <c r="GR331" s="6" t="s">
        <v>22</v>
      </c>
      <c r="GS331" s="6" t="s">
        <v>22</v>
      </c>
      <c r="GT331" s="6" t="s">
        <v>22</v>
      </c>
      <c r="GU331" s="6" t="s">
        <v>22</v>
      </c>
      <c r="GV331" s="6" t="s">
        <v>22</v>
      </c>
      <c r="GW331" s="6" t="s">
        <v>22</v>
      </c>
      <c r="GX331" s="103" t="s">
        <v>22</v>
      </c>
    </row>
    <row r="332" spans="1:206">
      <c r="A332" s="102" t="s">
        <v>207</v>
      </c>
      <c r="B332" s="6">
        <v>331</v>
      </c>
      <c r="C332" s="6" t="s">
        <v>1752</v>
      </c>
      <c r="D332" s="6" t="s">
        <v>1890</v>
      </c>
      <c r="E332" s="100">
        <v>45141</v>
      </c>
      <c r="F332" s="6" t="s">
        <v>3895</v>
      </c>
      <c r="G332" s="6">
        <v>1</v>
      </c>
      <c r="H332" s="6">
        <v>27</v>
      </c>
      <c r="I332" s="6">
        <v>1</v>
      </c>
      <c r="J332" s="6" t="s">
        <v>410</v>
      </c>
      <c r="K332" s="6" t="s">
        <v>999</v>
      </c>
      <c r="L332" s="6" t="s">
        <v>396</v>
      </c>
      <c r="M332" s="6" t="s">
        <v>1023</v>
      </c>
      <c r="N332" s="6" t="s">
        <v>22</v>
      </c>
      <c r="O332" s="7" t="s">
        <v>22</v>
      </c>
      <c r="P332" s="6" t="s">
        <v>22</v>
      </c>
      <c r="Q332" s="6">
        <v>42.880969999999998</v>
      </c>
      <c r="R332" s="6" t="s">
        <v>22</v>
      </c>
      <c r="S332" s="6" t="s">
        <v>22</v>
      </c>
      <c r="T332" s="6" t="s">
        <v>22</v>
      </c>
      <c r="U332" s="6" t="s">
        <v>22</v>
      </c>
      <c r="V332" s="6">
        <v>9.4779</v>
      </c>
      <c r="W332" s="6" t="s">
        <v>39</v>
      </c>
      <c r="X332" s="6">
        <v>15</v>
      </c>
      <c r="Y332" s="6">
        <v>1</v>
      </c>
      <c r="Z332" s="101">
        <v>0.375</v>
      </c>
      <c r="AA332" s="101">
        <v>0.49305555555555558</v>
      </c>
      <c r="AB332" s="101">
        <v>0.5</v>
      </c>
      <c r="AC332" s="101">
        <f>(Tableau2[[#This Row],[heure_enq]]-Tableau2[[#This Row],[h_debut]])</f>
        <v>0.11805555555555558</v>
      </c>
      <c r="AD332" s="101">
        <f>Tableau2[[#This Row],[h_fin]]-Tableau2[[#This Row],[h_debut]]</f>
        <v>0.125</v>
      </c>
      <c r="AE332" s="183">
        <v>0.375</v>
      </c>
      <c r="AF332" s="101">
        <v>0.70833333333333337</v>
      </c>
      <c r="AG332" s="6" t="s">
        <v>22</v>
      </c>
      <c r="AH332" s="6" t="s">
        <v>234</v>
      </c>
      <c r="AI332" s="6">
        <v>0</v>
      </c>
      <c r="AJ332" s="6" t="s">
        <v>1849</v>
      </c>
      <c r="AK332" s="6">
        <v>13055</v>
      </c>
      <c r="AL332" s="6" t="s">
        <v>1761</v>
      </c>
      <c r="AM332" s="6">
        <v>1</v>
      </c>
      <c r="AN332" s="6">
        <v>0</v>
      </c>
      <c r="AO332" s="6">
        <v>0</v>
      </c>
      <c r="AP332" s="6">
        <v>0</v>
      </c>
      <c r="AQ332" s="6" t="s">
        <v>22</v>
      </c>
      <c r="AR332" s="6" t="s">
        <v>22</v>
      </c>
      <c r="AS332" s="6" t="s">
        <v>22</v>
      </c>
      <c r="AT332" s="6">
        <v>0</v>
      </c>
      <c r="AU332" s="6">
        <v>0</v>
      </c>
      <c r="AV332" s="6">
        <v>1</v>
      </c>
      <c r="AW332" s="6">
        <v>1</v>
      </c>
      <c r="AX332" s="6">
        <v>0</v>
      </c>
      <c r="AY332" s="6">
        <v>1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 t="s">
        <v>1891</v>
      </c>
      <c r="BK332" s="6">
        <v>0</v>
      </c>
      <c r="BL332" s="6">
        <v>0</v>
      </c>
      <c r="BM332" s="6">
        <v>0</v>
      </c>
      <c r="BN332" s="6">
        <v>0</v>
      </c>
      <c r="BO332" s="13">
        <v>0</v>
      </c>
      <c r="BP332" s="6">
        <v>1</v>
      </c>
      <c r="BQ332" s="6">
        <v>0</v>
      </c>
      <c r="BR332" s="6">
        <v>0</v>
      </c>
      <c r="BS332" s="6">
        <v>0</v>
      </c>
      <c r="BT332" s="6">
        <v>0</v>
      </c>
      <c r="BU332" s="13" t="s">
        <v>3626</v>
      </c>
      <c r="BV332" s="6">
        <v>0</v>
      </c>
      <c r="BW332" s="6" t="s">
        <v>22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1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  <c r="CY332" s="6">
        <v>0</v>
      </c>
      <c r="CZ332" s="6">
        <v>0</v>
      </c>
      <c r="DA332" s="6" t="s">
        <v>22</v>
      </c>
      <c r="DB332" s="6" t="s">
        <v>218</v>
      </c>
      <c r="DC332" s="6" t="s">
        <v>22</v>
      </c>
      <c r="DD332" s="6" t="s">
        <v>22</v>
      </c>
      <c r="DE332" s="6" t="s">
        <v>22</v>
      </c>
      <c r="DF332" s="6" t="s">
        <v>22</v>
      </c>
      <c r="DG332" s="6" t="s">
        <v>22</v>
      </c>
      <c r="DH332" s="6" t="s">
        <v>22</v>
      </c>
      <c r="DI332" s="6" t="s">
        <v>22</v>
      </c>
      <c r="DJ332" s="6" t="s">
        <v>22</v>
      </c>
      <c r="DK332" s="6" t="s">
        <v>22</v>
      </c>
      <c r="DL332" s="6" t="s">
        <v>22</v>
      </c>
      <c r="DM332" s="6" t="s">
        <v>22</v>
      </c>
      <c r="DN332" s="6" t="s">
        <v>22</v>
      </c>
      <c r="DO332" s="6" t="s">
        <v>22</v>
      </c>
      <c r="DP332" s="6" t="s">
        <v>22</v>
      </c>
      <c r="DQ332" s="6" t="s">
        <v>22</v>
      </c>
      <c r="DR332" s="6" t="s">
        <v>22</v>
      </c>
      <c r="DS332" s="6" t="s">
        <v>22</v>
      </c>
      <c r="DT332" s="6" t="s">
        <v>22</v>
      </c>
      <c r="DU332" s="6" t="s">
        <v>22</v>
      </c>
      <c r="DV332" s="6" t="s">
        <v>22</v>
      </c>
      <c r="DW332" s="6" t="s">
        <v>22</v>
      </c>
      <c r="DX332" s="6" t="s">
        <v>22</v>
      </c>
      <c r="DY332" s="6" t="s">
        <v>22</v>
      </c>
      <c r="DZ332" s="6" t="s">
        <v>22</v>
      </c>
      <c r="EA332" s="6" t="s">
        <v>22</v>
      </c>
      <c r="EB332" s="6" t="s">
        <v>22</v>
      </c>
      <c r="EC332" s="6" t="s">
        <v>22</v>
      </c>
      <c r="ED332" s="6" t="s">
        <v>22</v>
      </c>
      <c r="EE332" s="6" t="s">
        <v>22</v>
      </c>
      <c r="EF332" s="6" t="s">
        <v>22</v>
      </c>
      <c r="EG332" s="6" t="s">
        <v>22</v>
      </c>
      <c r="EH332" s="6" t="s">
        <v>22</v>
      </c>
      <c r="EI332" s="6" t="s">
        <v>22</v>
      </c>
      <c r="EJ332" s="6" t="s">
        <v>22</v>
      </c>
      <c r="EK332" s="6" t="s">
        <v>22</v>
      </c>
      <c r="EL332" s="6" t="s">
        <v>22</v>
      </c>
      <c r="EM332" s="6" t="s">
        <v>22</v>
      </c>
      <c r="EN332" s="6" t="s">
        <v>22</v>
      </c>
      <c r="EO332" s="6" t="s">
        <v>22</v>
      </c>
      <c r="EP332" s="6" t="s">
        <v>22</v>
      </c>
      <c r="EQ332" s="6" t="s">
        <v>22</v>
      </c>
      <c r="ER332" s="6" t="s">
        <v>22</v>
      </c>
      <c r="ES332" s="6" t="s">
        <v>22</v>
      </c>
      <c r="ET332" s="6" t="s">
        <v>22</v>
      </c>
      <c r="EU332" s="6" t="s">
        <v>22</v>
      </c>
      <c r="EV332" s="6" t="s">
        <v>22</v>
      </c>
      <c r="EW332" s="6" t="s">
        <v>22</v>
      </c>
      <c r="EX332" s="6" t="s">
        <v>22</v>
      </c>
      <c r="EY332" s="6" t="s">
        <v>22</v>
      </c>
      <c r="EZ332" s="6" t="s">
        <v>22</v>
      </c>
      <c r="FA332" s="6" t="s">
        <v>22</v>
      </c>
      <c r="FB332" s="6" t="s">
        <v>22</v>
      </c>
      <c r="FC332" s="6" t="s">
        <v>22</v>
      </c>
      <c r="FD332" s="6" t="s">
        <v>22</v>
      </c>
      <c r="FE332" s="6" t="s">
        <v>22</v>
      </c>
      <c r="FF332" s="6" t="s">
        <v>22</v>
      </c>
      <c r="FG332" s="6" t="s">
        <v>22</v>
      </c>
      <c r="FH332" s="6" t="s">
        <v>22</v>
      </c>
      <c r="FI332" s="6" t="s">
        <v>22</v>
      </c>
      <c r="FJ332" s="6" t="s">
        <v>22</v>
      </c>
      <c r="FK332" s="6" t="s">
        <v>22</v>
      </c>
      <c r="FL332" s="6" t="s">
        <v>22</v>
      </c>
      <c r="FM332" s="6" t="s">
        <v>22</v>
      </c>
      <c r="FN332" s="6" t="s">
        <v>22</v>
      </c>
      <c r="FO332" s="6" t="s">
        <v>22</v>
      </c>
      <c r="FP332" s="6" t="s">
        <v>22</v>
      </c>
      <c r="FQ332" s="6" t="s">
        <v>22</v>
      </c>
      <c r="FR332" s="6" t="s">
        <v>22</v>
      </c>
      <c r="FS332" s="6" t="s">
        <v>22</v>
      </c>
      <c r="FT332" s="6" t="s">
        <v>22</v>
      </c>
      <c r="FU332" s="6" t="s">
        <v>22</v>
      </c>
      <c r="FV332" s="6" t="s">
        <v>22</v>
      </c>
      <c r="FW332" s="6" t="s">
        <v>22</v>
      </c>
      <c r="FX332" s="6" t="s">
        <v>22</v>
      </c>
      <c r="FY332" s="6" t="s">
        <v>22</v>
      </c>
      <c r="FZ332" s="6" t="s">
        <v>22</v>
      </c>
      <c r="GA332" s="6" t="s">
        <v>22</v>
      </c>
      <c r="GB332" s="6" t="s">
        <v>22</v>
      </c>
      <c r="GC332" s="6" t="s">
        <v>22</v>
      </c>
      <c r="GD332" s="6" t="s">
        <v>22</v>
      </c>
      <c r="GE332" s="6" t="s">
        <v>22</v>
      </c>
      <c r="GF332" s="6" t="s">
        <v>22</v>
      </c>
      <c r="GG332" s="6" t="s">
        <v>22</v>
      </c>
      <c r="GH332" s="6" t="s">
        <v>22</v>
      </c>
      <c r="GI332" s="6" t="s">
        <v>22</v>
      </c>
      <c r="GJ332" s="6" t="s">
        <v>22</v>
      </c>
      <c r="GK332" s="6" t="s">
        <v>22</v>
      </c>
      <c r="GL332" s="6" t="s">
        <v>22</v>
      </c>
      <c r="GM332" s="6" t="s">
        <v>22</v>
      </c>
      <c r="GN332" s="6" t="s">
        <v>22</v>
      </c>
      <c r="GO332" s="6" t="s">
        <v>22</v>
      </c>
      <c r="GP332" s="6" t="s">
        <v>22</v>
      </c>
      <c r="GQ332" s="6" t="s">
        <v>22</v>
      </c>
      <c r="GR332" s="6" t="s">
        <v>22</v>
      </c>
      <c r="GS332" s="6" t="s">
        <v>22</v>
      </c>
      <c r="GT332" s="6" t="s">
        <v>22</v>
      </c>
      <c r="GU332" s="6" t="s">
        <v>22</v>
      </c>
      <c r="GV332" s="6" t="s">
        <v>22</v>
      </c>
      <c r="GW332" s="6" t="s">
        <v>22</v>
      </c>
      <c r="GX332" s="103" t="s">
        <v>22</v>
      </c>
    </row>
    <row r="333" spans="1:206">
      <c r="A333" s="102" t="s">
        <v>207</v>
      </c>
      <c r="B333" s="6">
        <v>332</v>
      </c>
      <c r="C333" s="6" t="s">
        <v>1752</v>
      </c>
      <c r="D333" s="6" t="s">
        <v>1753</v>
      </c>
      <c r="E333" s="100">
        <v>45141</v>
      </c>
      <c r="F333" s="6" t="s">
        <v>3895</v>
      </c>
      <c r="G333" s="6">
        <v>1</v>
      </c>
      <c r="H333" s="6">
        <v>27</v>
      </c>
      <c r="I333" s="6">
        <v>1</v>
      </c>
      <c r="J333" s="6" t="s">
        <v>352</v>
      </c>
      <c r="K333" s="6" t="s">
        <v>410</v>
      </c>
      <c r="L333" s="6" t="s">
        <v>396</v>
      </c>
      <c r="M333" s="6" t="s">
        <v>1023</v>
      </c>
      <c r="N333" s="6" t="s">
        <v>22</v>
      </c>
      <c r="O333" s="7" t="s">
        <v>22</v>
      </c>
      <c r="P333" s="6" t="s">
        <v>22</v>
      </c>
      <c r="Q333" s="6">
        <v>42.923850000000002</v>
      </c>
      <c r="R333" s="6" t="s">
        <v>22</v>
      </c>
      <c r="S333" s="6" t="s">
        <v>22</v>
      </c>
      <c r="T333" s="6" t="s">
        <v>22</v>
      </c>
      <c r="U333" s="6" t="s">
        <v>22</v>
      </c>
      <c r="V333" s="6">
        <v>9.4725300000000008</v>
      </c>
      <c r="W333" s="6" t="s">
        <v>39</v>
      </c>
      <c r="X333" s="6">
        <v>5</v>
      </c>
      <c r="Y333" s="6">
        <v>2</v>
      </c>
      <c r="Z333" s="101">
        <v>0.4375</v>
      </c>
      <c r="AA333" s="101">
        <v>0.51388888888888895</v>
      </c>
      <c r="AB333" s="101">
        <v>0.625</v>
      </c>
      <c r="AC333" s="101">
        <f>(Tableau2[[#This Row],[heure_enq]]-Tableau2[[#This Row],[h_debut]])</f>
        <v>7.6388888888888951E-2</v>
      </c>
      <c r="AD333" s="101">
        <f>Tableau2[[#This Row],[h_fin]]-Tableau2[[#This Row],[h_debut]]</f>
        <v>0.1875</v>
      </c>
      <c r="AE333" s="183">
        <v>0.375</v>
      </c>
      <c r="AF333" s="101">
        <v>0.70833333333333337</v>
      </c>
      <c r="AG333" s="6" t="s">
        <v>22</v>
      </c>
      <c r="AH333" s="6" t="s">
        <v>234</v>
      </c>
      <c r="AI333" s="6">
        <v>0</v>
      </c>
      <c r="AJ333" s="6" t="s">
        <v>328</v>
      </c>
      <c r="AK333" s="6" t="s">
        <v>329</v>
      </c>
      <c r="AL333" s="6" t="s">
        <v>1669</v>
      </c>
      <c r="AM333" s="6">
        <v>1</v>
      </c>
      <c r="AN333" s="6">
        <v>0</v>
      </c>
      <c r="AO333" s="6">
        <v>0</v>
      </c>
      <c r="AP333" s="6">
        <v>0</v>
      </c>
      <c r="AQ333" s="6" t="s">
        <v>22</v>
      </c>
      <c r="AR333" s="6" t="s">
        <v>22</v>
      </c>
      <c r="AS333" s="6" t="s">
        <v>22</v>
      </c>
      <c r="AT333" s="6">
        <v>0</v>
      </c>
      <c r="AU333" s="6">
        <v>0</v>
      </c>
      <c r="AV333" s="6">
        <v>0</v>
      </c>
      <c r="AW333" s="6">
        <v>0</v>
      </c>
      <c r="AX333" s="6">
        <v>1</v>
      </c>
      <c r="AY333" s="6">
        <v>1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 t="s">
        <v>1562</v>
      </c>
      <c r="BK333" s="6">
        <v>0</v>
      </c>
      <c r="BL333" s="6">
        <v>0</v>
      </c>
      <c r="BM333" s="6">
        <v>0</v>
      </c>
      <c r="BN333" s="6">
        <v>0</v>
      </c>
      <c r="BO333" s="13">
        <v>0</v>
      </c>
      <c r="BP333" s="6">
        <v>1</v>
      </c>
      <c r="BQ333" s="6">
        <v>0</v>
      </c>
      <c r="BR333" s="6">
        <v>0</v>
      </c>
      <c r="BS333" s="6">
        <v>0</v>
      </c>
      <c r="BT333" s="6">
        <v>0</v>
      </c>
      <c r="BU333" s="13" t="s">
        <v>3624</v>
      </c>
      <c r="BV333" s="6">
        <v>0</v>
      </c>
      <c r="BW333" s="6" t="s">
        <v>22</v>
      </c>
      <c r="BX333" s="6">
        <v>0</v>
      </c>
      <c r="BY333" s="6">
        <v>0</v>
      </c>
      <c r="BZ333" s="6">
        <v>0</v>
      </c>
      <c r="CA333" s="6">
        <v>0</v>
      </c>
      <c r="CB333" s="6">
        <v>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1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 t="s">
        <v>1754</v>
      </c>
      <c r="DB333" s="6" t="s">
        <v>348</v>
      </c>
      <c r="DC333" s="6" t="s">
        <v>22</v>
      </c>
      <c r="DD333" s="6" t="s">
        <v>22</v>
      </c>
      <c r="DE333" s="6" t="s">
        <v>22</v>
      </c>
      <c r="DF333" s="6" t="s">
        <v>22</v>
      </c>
      <c r="DG333" s="6" t="s">
        <v>22</v>
      </c>
      <c r="DH333" s="6" t="s">
        <v>22</v>
      </c>
      <c r="DI333" s="6" t="s">
        <v>22</v>
      </c>
      <c r="DJ333" s="6" t="s">
        <v>22</v>
      </c>
      <c r="DK333" s="6" t="s">
        <v>22</v>
      </c>
      <c r="DL333" s="6" t="s">
        <v>22</v>
      </c>
      <c r="DM333" s="6" t="s">
        <v>22</v>
      </c>
      <c r="DN333" s="6" t="s">
        <v>22</v>
      </c>
      <c r="DO333" s="6" t="s">
        <v>22</v>
      </c>
      <c r="DP333" s="6" t="s">
        <v>22</v>
      </c>
      <c r="DQ333" s="6" t="s">
        <v>22</v>
      </c>
      <c r="DR333" s="6" t="s">
        <v>22</v>
      </c>
      <c r="DS333" s="6" t="s">
        <v>22</v>
      </c>
      <c r="DT333" s="6" t="s">
        <v>22</v>
      </c>
      <c r="DU333" s="6" t="s">
        <v>22</v>
      </c>
      <c r="DV333" s="6" t="s">
        <v>22</v>
      </c>
      <c r="DW333" s="6" t="s">
        <v>22</v>
      </c>
      <c r="DX333" s="6" t="s">
        <v>22</v>
      </c>
      <c r="DY333" s="6" t="s">
        <v>22</v>
      </c>
      <c r="DZ333" s="6" t="s">
        <v>22</v>
      </c>
      <c r="EA333" s="6" t="s">
        <v>22</v>
      </c>
      <c r="EB333" s="6" t="s">
        <v>22</v>
      </c>
      <c r="EC333" s="6" t="s">
        <v>22</v>
      </c>
      <c r="ED333" s="6" t="s">
        <v>22</v>
      </c>
      <c r="EE333" s="6" t="s">
        <v>22</v>
      </c>
      <c r="EF333" s="6" t="s">
        <v>22</v>
      </c>
      <c r="EG333" s="6" t="s">
        <v>22</v>
      </c>
      <c r="EH333" s="6" t="s">
        <v>22</v>
      </c>
      <c r="EI333" s="6" t="s">
        <v>22</v>
      </c>
      <c r="EJ333" s="6" t="s">
        <v>22</v>
      </c>
      <c r="EK333" s="6" t="s">
        <v>22</v>
      </c>
      <c r="EL333" s="6" t="s">
        <v>22</v>
      </c>
      <c r="EM333" s="6" t="s">
        <v>22</v>
      </c>
      <c r="EN333" s="6" t="s">
        <v>22</v>
      </c>
      <c r="EO333" s="6" t="s">
        <v>22</v>
      </c>
      <c r="EP333" s="6" t="s">
        <v>22</v>
      </c>
      <c r="EQ333" s="6" t="s">
        <v>22</v>
      </c>
      <c r="ER333" s="6" t="s">
        <v>22</v>
      </c>
      <c r="ES333" s="6" t="s">
        <v>22</v>
      </c>
      <c r="ET333" s="6" t="s">
        <v>22</v>
      </c>
      <c r="EU333" s="6" t="s">
        <v>22</v>
      </c>
      <c r="EV333" s="6" t="s">
        <v>22</v>
      </c>
      <c r="EW333" s="6" t="s">
        <v>22</v>
      </c>
      <c r="EX333" s="6" t="s">
        <v>22</v>
      </c>
      <c r="EY333" s="6" t="s">
        <v>22</v>
      </c>
      <c r="EZ333" s="6" t="s">
        <v>22</v>
      </c>
      <c r="FA333" s="6" t="s">
        <v>22</v>
      </c>
      <c r="FB333" s="6" t="s">
        <v>22</v>
      </c>
      <c r="FC333" s="6" t="s">
        <v>22</v>
      </c>
      <c r="FD333" s="6" t="s">
        <v>22</v>
      </c>
      <c r="FE333" s="6" t="s">
        <v>22</v>
      </c>
      <c r="FF333" s="6" t="s">
        <v>22</v>
      </c>
      <c r="FG333" s="6" t="s">
        <v>22</v>
      </c>
      <c r="FH333" s="6" t="s">
        <v>22</v>
      </c>
      <c r="FI333" s="6" t="s">
        <v>22</v>
      </c>
      <c r="FJ333" s="6" t="s">
        <v>22</v>
      </c>
      <c r="FK333" s="6" t="s">
        <v>22</v>
      </c>
      <c r="FL333" s="6" t="s">
        <v>22</v>
      </c>
      <c r="FM333" s="6" t="s">
        <v>22</v>
      </c>
      <c r="FN333" s="6" t="s">
        <v>22</v>
      </c>
      <c r="FO333" s="6" t="s">
        <v>22</v>
      </c>
      <c r="FP333" s="6" t="s">
        <v>22</v>
      </c>
      <c r="FQ333" s="6" t="s">
        <v>22</v>
      </c>
      <c r="FR333" s="6" t="s">
        <v>22</v>
      </c>
      <c r="FS333" s="6" t="s">
        <v>22</v>
      </c>
      <c r="FT333" s="6" t="s">
        <v>22</v>
      </c>
      <c r="FU333" s="6" t="s">
        <v>22</v>
      </c>
      <c r="FV333" s="6" t="s">
        <v>22</v>
      </c>
      <c r="FW333" s="6" t="s">
        <v>22</v>
      </c>
      <c r="FX333" s="6" t="s">
        <v>22</v>
      </c>
      <c r="FY333" s="6" t="s">
        <v>22</v>
      </c>
      <c r="FZ333" s="6" t="s">
        <v>22</v>
      </c>
      <c r="GA333" s="6" t="s">
        <v>22</v>
      </c>
      <c r="GB333" s="6" t="s">
        <v>22</v>
      </c>
      <c r="GC333" s="6" t="s">
        <v>22</v>
      </c>
      <c r="GD333" s="6" t="s">
        <v>22</v>
      </c>
      <c r="GE333" s="6" t="s">
        <v>22</v>
      </c>
      <c r="GF333" s="6" t="s">
        <v>22</v>
      </c>
      <c r="GG333" s="6" t="s">
        <v>22</v>
      </c>
      <c r="GH333" s="6" t="s">
        <v>22</v>
      </c>
      <c r="GI333" s="6" t="s">
        <v>22</v>
      </c>
      <c r="GJ333" s="6" t="s">
        <v>22</v>
      </c>
      <c r="GK333" s="6" t="s">
        <v>22</v>
      </c>
      <c r="GL333" s="6" t="s">
        <v>22</v>
      </c>
      <c r="GM333" s="6" t="s">
        <v>22</v>
      </c>
      <c r="GN333" s="6" t="s">
        <v>22</v>
      </c>
      <c r="GO333" s="6" t="s">
        <v>22</v>
      </c>
      <c r="GP333" s="6" t="s">
        <v>22</v>
      </c>
      <c r="GQ333" s="6" t="s">
        <v>22</v>
      </c>
      <c r="GR333" s="6" t="s">
        <v>22</v>
      </c>
      <c r="GS333" s="6" t="s">
        <v>22</v>
      </c>
      <c r="GT333" s="6" t="s">
        <v>22</v>
      </c>
      <c r="GU333" s="6" t="s">
        <v>22</v>
      </c>
      <c r="GV333" s="6" t="s">
        <v>22</v>
      </c>
      <c r="GW333" s="6" t="s">
        <v>22</v>
      </c>
      <c r="GX333" s="103" t="s">
        <v>22</v>
      </c>
    </row>
    <row r="334" spans="1:206">
      <c r="A334" s="102" t="s">
        <v>207</v>
      </c>
      <c r="B334" s="6">
        <v>333</v>
      </c>
      <c r="C334" s="6" t="s">
        <v>1752</v>
      </c>
      <c r="D334" s="6" t="s">
        <v>1755</v>
      </c>
      <c r="E334" s="100">
        <v>45141</v>
      </c>
      <c r="F334" s="6" t="s">
        <v>3895</v>
      </c>
      <c r="G334" s="6">
        <v>1</v>
      </c>
      <c r="H334" s="6">
        <v>28</v>
      </c>
      <c r="I334" s="6">
        <v>2</v>
      </c>
      <c r="J334" s="6" t="s">
        <v>410</v>
      </c>
      <c r="K334" s="6" t="s">
        <v>1013</v>
      </c>
      <c r="L334" s="6" t="s">
        <v>396</v>
      </c>
      <c r="M334" s="6" t="s">
        <v>1023</v>
      </c>
      <c r="N334" s="6" t="s">
        <v>22</v>
      </c>
      <c r="O334" s="7" t="s">
        <v>22</v>
      </c>
      <c r="P334" s="6" t="s">
        <v>22</v>
      </c>
      <c r="Q334" s="6">
        <v>42.923850000000002</v>
      </c>
      <c r="R334" s="6" t="s">
        <v>22</v>
      </c>
      <c r="S334" s="6" t="s">
        <v>22</v>
      </c>
      <c r="T334" s="6" t="s">
        <v>22</v>
      </c>
      <c r="U334" s="6" t="s">
        <v>22</v>
      </c>
      <c r="V334" s="6">
        <v>9.4725300000000008</v>
      </c>
      <c r="W334" s="6" t="s">
        <v>40</v>
      </c>
      <c r="X334" s="6">
        <v>10</v>
      </c>
      <c r="Y334" s="6">
        <v>1</v>
      </c>
      <c r="Z334" s="101">
        <v>0.45833333333333331</v>
      </c>
      <c r="AA334" s="101">
        <v>0.5625</v>
      </c>
      <c r="AB334" s="101">
        <v>0.52083333333333337</v>
      </c>
      <c r="AC334" s="101">
        <f>(Tableau2[[#This Row],[heure_enq]]-Tableau2[[#This Row],[h_debut]])</f>
        <v>0.10416666666666669</v>
      </c>
      <c r="AD334" s="101">
        <f>Tableau2[[#This Row],[h_fin]]-Tableau2[[#This Row],[h_debut]]</f>
        <v>6.2500000000000056E-2</v>
      </c>
      <c r="AE334" s="183">
        <v>0.375</v>
      </c>
      <c r="AF334" s="101">
        <v>0.70833333333333337</v>
      </c>
      <c r="AG334" s="6" t="s">
        <v>22</v>
      </c>
      <c r="AH334" s="6" t="s">
        <v>234</v>
      </c>
      <c r="AI334" s="6">
        <v>0</v>
      </c>
      <c r="AJ334" s="6" t="s">
        <v>2655</v>
      </c>
      <c r="AK334" s="6" t="s">
        <v>329</v>
      </c>
      <c r="AL334" s="6" t="s">
        <v>1669</v>
      </c>
      <c r="AM334" s="6">
        <v>0</v>
      </c>
      <c r="AN334" s="6">
        <v>1</v>
      </c>
      <c r="AO334" s="6">
        <v>0</v>
      </c>
      <c r="AP334" s="6">
        <v>0</v>
      </c>
      <c r="AQ334" s="6" t="s">
        <v>22</v>
      </c>
      <c r="AR334" s="6" t="s">
        <v>22</v>
      </c>
      <c r="AS334" s="6" t="s">
        <v>22</v>
      </c>
      <c r="AT334" s="6">
        <v>0</v>
      </c>
      <c r="AU334" s="6">
        <v>0</v>
      </c>
      <c r="AV334" s="6">
        <v>0</v>
      </c>
      <c r="AW334" s="6">
        <v>0</v>
      </c>
      <c r="AX334" s="6">
        <v>1</v>
      </c>
      <c r="AY334" s="6">
        <v>1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 t="s">
        <v>1756</v>
      </c>
      <c r="BK334" s="6">
        <v>0</v>
      </c>
      <c r="BL334" s="6">
        <v>0</v>
      </c>
      <c r="BM334" s="6">
        <v>0</v>
      </c>
      <c r="BN334" s="6">
        <v>0</v>
      </c>
      <c r="BO334" s="13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13">
        <v>0</v>
      </c>
      <c r="BV334" s="6">
        <v>0</v>
      </c>
      <c r="BW334" s="6" t="s">
        <v>22</v>
      </c>
      <c r="BX334" s="6">
        <v>0</v>
      </c>
      <c r="BY334" s="6">
        <v>0</v>
      </c>
      <c r="BZ334" s="6">
        <v>1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 t="s">
        <v>1757</v>
      </c>
      <c r="DB334" s="6" t="s">
        <v>218</v>
      </c>
      <c r="DC334" s="6" t="s">
        <v>22</v>
      </c>
      <c r="DD334" s="6" t="s">
        <v>22</v>
      </c>
      <c r="DE334" s="6" t="s">
        <v>22</v>
      </c>
      <c r="DF334" s="6" t="s">
        <v>22</v>
      </c>
      <c r="DG334" s="6" t="s">
        <v>22</v>
      </c>
      <c r="DH334" s="6" t="s">
        <v>22</v>
      </c>
      <c r="DI334" s="6" t="s">
        <v>22</v>
      </c>
      <c r="DJ334" s="6" t="s">
        <v>22</v>
      </c>
      <c r="DK334" s="6" t="s">
        <v>22</v>
      </c>
      <c r="DL334" s="6" t="s">
        <v>22</v>
      </c>
      <c r="DM334" s="6" t="s">
        <v>22</v>
      </c>
      <c r="DN334" s="6" t="s">
        <v>22</v>
      </c>
      <c r="DO334" s="6" t="s">
        <v>22</v>
      </c>
      <c r="DP334" s="6" t="s">
        <v>22</v>
      </c>
      <c r="DQ334" s="6" t="s">
        <v>22</v>
      </c>
      <c r="DR334" s="6" t="s">
        <v>22</v>
      </c>
      <c r="DS334" s="6" t="s">
        <v>22</v>
      </c>
      <c r="DT334" s="6" t="s">
        <v>22</v>
      </c>
      <c r="DU334" s="6" t="s">
        <v>22</v>
      </c>
      <c r="DV334" s="6" t="s">
        <v>22</v>
      </c>
      <c r="DW334" s="6" t="s">
        <v>22</v>
      </c>
      <c r="DX334" s="6" t="s">
        <v>22</v>
      </c>
      <c r="DY334" s="6" t="s">
        <v>22</v>
      </c>
      <c r="DZ334" s="6" t="s">
        <v>22</v>
      </c>
      <c r="EA334" s="6" t="s">
        <v>22</v>
      </c>
      <c r="EB334" s="6" t="s">
        <v>22</v>
      </c>
      <c r="EC334" s="6" t="s">
        <v>22</v>
      </c>
      <c r="ED334" s="6" t="s">
        <v>22</v>
      </c>
      <c r="EE334" s="6" t="s">
        <v>22</v>
      </c>
      <c r="EF334" s="6" t="s">
        <v>22</v>
      </c>
      <c r="EG334" s="6" t="s">
        <v>22</v>
      </c>
      <c r="EH334" s="6" t="s">
        <v>22</v>
      </c>
      <c r="EI334" s="6" t="s">
        <v>22</v>
      </c>
      <c r="EJ334" s="6" t="s">
        <v>22</v>
      </c>
      <c r="EK334" s="6" t="s">
        <v>22</v>
      </c>
      <c r="EL334" s="6" t="s">
        <v>22</v>
      </c>
      <c r="EM334" s="6" t="s">
        <v>22</v>
      </c>
      <c r="EN334" s="6" t="s">
        <v>22</v>
      </c>
      <c r="EO334" s="6" t="s">
        <v>22</v>
      </c>
      <c r="EP334" s="6" t="s">
        <v>22</v>
      </c>
      <c r="EQ334" s="6" t="s">
        <v>22</v>
      </c>
      <c r="ER334" s="6" t="s">
        <v>22</v>
      </c>
      <c r="ES334" s="6" t="s">
        <v>22</v>
      </c>
      <c r="ET334" s="6" t="s">
        <v>22</v>
      </c>
      <c r="EU334" s="6" t="s">
        <v>22</v>
      </c>
      <c r="EV334" s="6" t="s">
        <v>22</v>
      </c>
      <c r="EW334" s="6" t="s">
        <v>22</v>
      </c>
      <c r="EX334" s="6" t="s">
        <v>22</v>
      </c>
      <c r="EY334" s="6" t="s">
        <v>22</v>
      </c>
      <c r="EZ334" s="6" t="s">
        <v>22</v>
      </c>
      <c r="FA334" s="6" t="s">
        <v>22</v>
      </c>
      <c r="FB334" s="6" t="s">
        <v>22</v>
      </c>
      <c r="FC334" s="6" t="s">
        <v>22</v>
      </c>
      <c r="FD334" s="6" t="s">
        <v>22</v>
      </c>
      <c r="FE334" s="6" t="s">
        <v>22</v>
      </c>
      <c r="FF334" s="6" t="s">
        <v>22</v>
      </c>
      <c r="FG334" s="6" t="s">
        <v>22</v>
      </c>
      <c r="FH334" s="6" t="s">
        <v>22</v>
      </c>
      <c r="FI334" s="6" t="s">
        <v>22</v>
      </c>
      <c r="FJ334" s="6" t="s">
        <v>22</v>
      </c>
      <c r="FK334" s="6" t="s">
        <v>22</v>
      </c>
      <c r="FL334" s="6" t="s">
        <v>22</v>
      </c>
      <c r="FM334" s="6" t="s">
        <v>22</v>
      </c>
      <c r="FN334" s="6" t="s">
        <v>22</v>
      </c>
      <c r="FO334" s="6" t="s">
        <v>22</v>
      </c>
      <c r="FP334" s="6" t="s">
        <v>22</v>
      </c>
      <c r="FQ334" s="6" t="s">
        <v>22</v>
      </c>
      <c r="FR334" s="6" t="s">
        <v>22</v>
      </c>
      <c r="FS334" s="6" t="s">
        <v>22</v>
      </c>
      <c r="FT334" s="6" t="s">
        <v>22</v>
      </c>
      <c r="FU334" s="6" t="s">
        <v>22</v>
      </c>
      <c r="FV334" s="6" t="s">
        <v>22</v>
      </c>
      <c r="FW334" s="6" t="s">
        <v>22</v>
      </c>
      <c r="FX334" s="6" t="s">
        <v>22</v>
      </c>
      <c r="FY334" s="6" t="s">
        <v>22</v>
      </c>
      <c r="FZ334" s="6" t="s">
        <v>22</v>
      </c>
      <c r="GA334" s="6" t="s">
        <v>22</v>
      </c>
      <c r="GB334" s="6" t="s">
        <v>22</v>
      </c>
      <c r="GC334" s="6" t="s">
        <v>22</v>
      </c>
      <c r="GD334" s="6" t="s">
        <v>22</v>
      </c>
      <c r="GE334" s="6" t="s">
        <v>22</v>
      </c>
      <c r="GF334" s="6" t="s">
        <v>22</v>
      </c>
      <c r="GG334" s="6" t="s">
        <v>22</v>
      </c>
      <c r="GH334" s="6" t="s">
        <v>22</v>
      </c>
      <c r="GI334" s="6" t="s">
        <v>22</v>
      </c>
      <c r="GJ334" s="6" t="s">
        <v>22</v>
      </c>
      <c r="GK334" s="6" t="s">
        <v>22</v>
      </c>
      <c r="GL334" s="6" t="s">
        <v>22</v>
      </c>
      <c r="GM334" s="6" t="s">
        <v>22</v>
      </c>
      <c r="GN334" s="6" t="s">
        <v>22</v>
      </c>
      <c r="GO334" s="6" t="s">
        <v>22</v>
      </c>
      <c r="GP334" s="6" t="s">
        <v>22</v>
      </c>
      <c r="GQ334" s="6" t="s">
        <v>22</v>
      </c>
      <c r="GR334" s="6" t="s">
        <v>22</v>
      </c>
      <c r="GS334" s="6" t="s">
        <v>22</v>
      </c>
      <c r="GT334" s="6" t="s">
        <v>22</v>
      </c>
      <c r="GU334" s="6" t="s">
        <v>22</v>
      </c>
      <c r="GV334" s="6" t="s">
        <v>22</v>
      </c>
      <c r="GW334" s="6" t="s">
        <v>22</v>
      </c>
      <c r="GX334" s="103" t="s">
        <v>22</v>
      </c>
    </row>
    <row r="335" spans="1:206">
      <c r="A335" s="102" t="s">
        <v>207</v>
      </c>
      <c r="B335" s="6">
        <v>334</v>
      </c>
      <c r="C335" s="6" t="s">
        <v>1752</v>
      </c>
      <c r="D335" s="6" t="s">
        <v>1892</v>
      </c>
      <c r="E335" s="100">
        <v>45141</v>
      </c>
      <c r="F335" s="6" t="s">
        <v>3895</v>
      </c>
      <c r="G335" s="6">
        <v>1</v>
      </c>
      <c r="H335" s="6">
        <v>27</v>
      </c>
      <c r="I335" s="6">
        <v>2</v>
      </c>
      <c r="J335" s="6" t="s">
        <v>410</v>
      </c>
      <c r="K335" s="6" t="s">
        <v>1013</v>
      </c>
      <c r="L335" s="6" t="s">
        <v>396</v>
      </c>
      <c r="M335" s="6" t="s">
        <v>1023</v>
      </c>
      <c r="N335" s="6" t="s">
        <v>22</v>
      </c>
      <c r="O335" s="7" t="s">
        <v>22</v>
      </c>
      <c r="P335" s="6" t="s">
        <v>22</v>
      </c>
      <c r="Q335" s="6">
        <v>42.900379999999998</v>
      </c>
      <c r="R335" s="6" t="s">
        <v>22</v>
      </c>
      <c r="S335" s="6" t="s">
        <v>22</v>
      </c>
      <c r="T335" s="6" t="s">
        <v>22</v>
      </c>
      <c r="U335" s="6" t="s">
        <v>22</v>
      </c>
      <c r="V335" s="6">
        <v>9.4744100000000007</v>
      </c>
      <c r="W335" s="6" t="s">
        <v>39</v>
      </c>
      <c r="X335" s="6">
        <v>8</v>
      </c>
      <c r="Y335" s="6">
        <v>1</v>
      </c>
      <c r="Z335" s="101">
        <v>0.58333333333333337</v>
      </c>
      <c r="AA335" s="101">
        <v>0.58333333333333337</v>
      </c>
      <c r="AB335" s="101">
        <v>0.64583333333333337</v>
      </c>
      <c r="AC335" s="101">
        <f>(Tableau2[[#This Row],[heure_enq]]-Tableau2[[#This Row],[h_debut]])</f>
        <v>0</v>
      </c>
      <c r="AD335" s="101">
        <f>Tableau2[[#This Row],[h_fin]]-Tableau2[[#This Row],[h_debut]]</f>
        <v>6.25E-2</v>
      </c>
      <c r="AE335" s="183">
        <v>0.375</v>
      </c>
      <c r="AF335" s="101">
        <v>0.70833333333333337</v>
      </c>
      <c r="AG335" s="6" t="s">
        <v>22</v>
      </c>
      <c r="AH335" s="6" t="s">
        <v>234</v>
      </c>
      <c r="AI335" s="6">
        <v>0</v>
      </c>
      <c r="AJ335" s="6" t="s">
        <v>2642</v>
      </c>
      <c r="AK335" s="6">
        <v>5142</v>
      </c>
      <c r="AL335" s="6" t="s">
        <v>1761</v>
      </c>
      <c r="AM335" s="6">
        <v>1</v>
      </c>
      <c r="AN335" s="6">
        <v>0</v>
      </c>
      <c r="AO335" s="6">
        <v>0</v>
      </c>
      <c r="AP335" s="6">
        <v>0</v>
      </c>
      <c r="AQ335" s="6" t="s">
        <v>22</v>
      </c>
      <c r="AR335" s="6" t="s">
        <v>22</v>
      </c>
      <c r="AS335" s="6" t="s">
        <v>22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1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 t="s">
        <v>404</v>
      </c>
      <c r="BK335" s="6">
        <v>0</v>
      </c>
      <c r="BL335" s="6">
        <v>0</v>
      </c>
      <c r="BM335" s="6">
        <v>1</v>
      </c>
      <c r="BN335" s="6">
        <v>0</v>
      </c>
      <c r="BO335" s="13" t="s">
        <v>3617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13">
        <v>0</v>
      </c>
      <c r="BV335" s="6">
        <v>0</v>
      </c>
      <c r="BW335" s="6" t="s">
        <v>22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1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 t="s">
        <v>22</v>
      </c>
      <c r="DB335" s="6" t="s">
        <v>218</v>
      </c>
      <c r="DC335" s="6" t="s">
        <v>22</v>
      </c>
      <c r="DD335" s="6" t="s">
        <v>22</v>
      </c>
      <c r="DE335" s="6" t="s">
        <v>22</v>
      </c>
      <c r="DF335" s="6" t="s">
        <v>22</v>
      </c>
      <c r="DG335" s="6" t="s">
        <v>22</v>
      </c>
      <c r="DH335" s="6" t="s">
        <v>22</v>
      </c>
      <c r="DI335" s="6" t="s">
        <v>22</v>
      </c>
      <c r="DJ335" s="6" t="s">
        <v>22</v>
      </c>
      <c r="DK335" s="6" t="s">
        <v>22</v>
      </c>
      <c r="DL335" s="6" t="s">
        <v>22</v>
      </c>
      <c r="DM335" s="6" t="s">
        <v>22</v>
      </c>
      <c r="DN335" s="6" t="s">
        <v>22</v>
      </c>
      <c r="DO335" s="6" t="s">
        <v>22</v>
      </c>
      <c r="DP335" s="6" t="s">
        <v>22</v>
      </c>
      <c r="DQ335" s="6" t="s">
        <v>22</v>
      </c>
      <c r="DR335" s="6" t="s">
        <v>22</v>
      </c>
      <c r="DS335" s="6" t="s">
        <v>22</v>
      </c>
      <c r="DT335" s="6" t="s">
        <v>22</v>
      </c>
      <c r="DU335" s="6" t="s">
        <v>22</v>
      </c>
      <c r="DV335" s="6" t="s">
        <v>22</v>
      </c>
      <c r="DW335" s="6" t="s">
        <v>22</v>
      </c>
      <c r="DX335" s="6" t="s">
        <v>22</v>
      </c>
      <c r="DY335" s="6" t="s">
        <v>22</v>
      </c>
      <c r="DZ335" s="6" t="s">
        <v>22</v>
      </c>
      <c r="EA335" s="6" t="s">
        <v>22</v>
      </c>
      <c r="EB335" s="6" t="s">
        <v>22</v>
      </c>
      <c r="EC335" s="6" t="s">
        <v>22</v>
      </c>
      <c r="ED335" s="6" t="s">
        <v>22</v>
      </c>
      <c r="EE335" s="6" t="s">
        <v>22</v>
      </c>
      <c r="EF335" s="6" t="s">
        <v>22</v>
      </c>
      <c r="EG335" s="6" t="s">
        <v>22</v>
      </c>
      <c r="EH335" s="6" t="s">
        <v>22</v>
      </c>
      <c r="EI335" s="6" t="s">
        <v>22</v>
      </c>
      <c r="EJ335" s="6" t="s">
        <v>22</v>
      </c>
      <c r="EK335" s="6" t="s">
        <v>22</v>
      </c>
      <c r="EL335" s="6" t="s">
        <v>22</v>
      </c>
      <c r="EM335" s="6" t="s">
        <v>22</v>
      </c>
      <c r="EN335" s="6" t="s">
        <v>22</v>
      </c>
      <c r="EO335" s="6" t="s">
        <v>22</v>
      </c>
      <c r="EP335" s="6" t="s">
        <v>22</v>
      </c>
      <c r="EQ335" s="6" t="s">
        <v>22</v>
      </c>
      <c r="ER335" s="6" t="s">
        <v>22</v>
      </c>
      <c r="ES335" s="6" t="s">
        <v>22</v>
      </c>
      <c r="ET335" s="6" t="s">
        <v>22</v>
      </c>
      <c r="EU335" s="6" t="s">
        <v>22</v>
      </c>
      <c r="EV335" s="6" t="s">
        <v>22</v>
      </c>
      <c r="EW335" s="6" t="s">
        <v>22</v>
      </c>
      <c r="EX335" s="6" t="s">
        <v>22</v>
      </c>
      <c r="EY335" s="6" t="s">
        <v>22</v>
      </c>
      <c r="EZ335" s="6" t="s">
        <v>22</v>
      </c>
      <c r="FA335" s="6" t="s">
        <v>22</v>
      </c>
      <c r="FB335" s="6" t="s">
        <v>22</v>
      </c>
      <c r="FC335" s="6" t="s">
        <v>22</v>
      </c>
      <c r="FD335" s="6" t="s">
        <v>22</v>
      </c>
      <c r="FE335" s="6" t="s">
        <v>22</v>
      </c>
      <c r="FF335" s="6" t="s">
        <v>22</v>
      </c>
      <c r="FG335" s="6" t="s">
        <v>22</v>
      </c>
      <c r="FH335" s="6" t="s">
        <v>22</v>
      </c>
      <c r="FI335" s="6" t="s">
        <v>22</v>
      </c>
      <c r="FJ335" s="6" t="s">
        <v>22</v>
      </c>
      <c r="FK335" s="6" t="s">
        <v>22</v>
      </c>
      <c r="FL335" s="6" t="s">
        <v>22</v>
      </c>
      <c r="FM335" s="6" t="s">
        <v>22</v>
      </c>
      <c r="FN335" s="6" t="s">
        <v>22</v>
      </c>
      <c r="FO335" s="6" t="s">
        <v>22</v>
      </c>
      <c r="FP335" s="6" t="s">
        <v>22</v>
      </c>
      <c r="FQ335" s="6" t="s">
        <v>22</v>
      </c>
      <c r="FR335" s="6" t="s">
        <v>22</v>
      </c>
      <c r="FS335" s="6" t="s">
        <v>22</v>
      </c>
      <c r="FT335" s="6" t="s">
        <v>22</v>
      </c>
      <c r="FU335" s="6" t="s">
        <v>22</v>
      </c>
      <c r="FV335" s="6" t="s">
        <v>22</v>
      </c>
      <c r="FW335" s="6" t="s">
        <v>22</v>
      </c>
      <c r="FX335" s="6" t="s">
        <v>22</v>
      </c>
      <c r="FY335" s="6" t="s">
        <v>22</v>
      </c>
      <c r="FZ335" s="6" t="s">
        <v>22</v>
      </c>
      <c r="GA335" s="6" t="s">
        <v>22</v>
      </c>
      <c r="GB335" s="6" t="s">
        <v>22</v>
      </c>
      <c r="GC335" s="6" t="s">
        <v>22</v>
      </c>
      <c r="GD335" s="6" t="s">
        <v>22</v>
      </c>
      <c r="GE335" s="6" t="s">
        <v>22</v>
      </c>
      <c r="GF335" s="6" t="s">
        <v>22</v>
      </c>
      <c r="GG335" s="6" t="s">
        <v>22</v>
      </c>
      <c r="GH335" s="6" t="s">
        <v>22</v>
      </c>
      <c r="GI335" s="6" t="s">
        <v>22</v>
      </c>
      <c r="GJ335" s="6" t="s">
        <v>22</v>
      </c>
      <c r="GK335" s="6" t="s">
        <v>22</v>
      </c>
      <c r="GL335" s="6" t="s">
        <v>22</v>
      </c>
      <c r="GM335" s="6" t="s">
        <v>22</v>
      </c>
      <c r="GN335" s="6" t="s">
        <v>22</v>
      </c>
      <c r="GO335" s="6" t="s">
        <v>22</v>
      </c>
      <c r="GP335" s="6" t="s">
        <v>22</v>
      </c>
      <c r="GQ335" s="6" t="s">
        <v>22</v>
      </c>
      <c r="GR335" s="6" t="s">
        <v>22</v>
      </c>
      <c r="GS335" s="6" t="s">
        <v>22</v>
      </c>
      <c r="GT335" s="6" t="s">
        <v>22</v>
      </c>
      <c r="GU335" s="6" t="s">
        <v>22</v>
      </c>
      <c r="GV335" s="6" t="s">
        <v>22</v>
      </c>
      <c r="GW335" s="6" t="s">
        <v>22</v>
      </c>
      <c r="GX335" s="103" t="s">
        <v>22</v>
      </c>
    </row>
    <row r="336" spans="1:206">
      <c r="A336" s="102" t="s">
        <v>207</v>
      </c>
      <c r="B336" s="6">
        <v>335</v>
      </c>
      <c r="C336" s="6" t="s">
        <v>1752</v>
      </c>
      <c r="D336" s="6" t="s">
        <v>1939</v>
      </c>
      <c r="E336" s="100">
        <v>45141</v>
      </c>
      <c r="F336" s="6" t="s">
        <v>3895</v>
      </c>
      <c r="G336" s="6">
        <v>1</v>
      </c>
      <c r="H336" s="6">
        <v>27</v>
      </c>
      <c r="I336" s="6">
        <v>2</v>
      </c>
      <c r="J336" s="6" t="s">
        <v>410</v>
      </c>
      <c r="K336" s="6" t="s">
        <v>1013</v>
      </c>
      <c r="L336" s="6" t="s">
        <v>396</v>
      </c>
      <c r="M336" s="6" t="s">
        <v>1023</v>
      </c>
      <c r="N336" s="6" t="s">
        <v>22</v>
      </c>
      <c r="O336" s="7" t="s">
        <v>22</v>
      </c>
      <c r="P336" s="6" t="s">
        <v>22</v>
      </c>
      <c r="Q336" s="6">
        <v>42.880969999999998</v>
      </c>
      <c r="R336" s="6" t="s">
        <v>22</v>
      </c>
      <c r="S336" s="6" t="s">
        <v>22</v>
      </c>
      <c r="T336" s="6" t="s">
        <v>22</v>
      </c>
      <c r="U336" s="6" t="s">
        <v>22</v>
      </c>
      <c r="V336" s="6">
        <v>9.4779</v>
      </c>
      <c r="W336" s="6" t="s">
        <v>40</v>
      </c>
      <c r="X336" s="6">
        <v>3</v>
      </c>
      <c r="Y336" s="6">
        <v>1</v>
      </c>
      <c r="Z336" s="101">
        <v>0.47916666666666669</v>
      </c>
      <c r="AA336" s="101">
        <v>0.625</v>
      </c>
      <c r="AB336" s="101">
        <v>0.55208333333333337</v>
      </c>
      <c r="AC336" s="101">
        <f>(Tableau2[[#This Row],[heure_enq]]-Tableau2[[#This Row],[h_debut]])</f>
        <v>0.14583333333333331</v>
      </c>
      <c r="AD336" s="101">
        <f>Tableau2[[#This Row],[h_fin]]-Tableau2[[#This Row],[h_debut]]</f>
        <v>7.2916666666666685E-2</v>
      </c>
      <c r="AE336" s="183">
        <v>0.375</v>
      </c>
      <c r="AF336" s="101">
        <v>0.70833333333333337</v>
      </c>
      <c r="AG336" s="6" t="s">
        <v>22</v>
      </c>
      <c r="AH336" s="6" t="s">
        <v>234</v>
      </c>
      <c r="AI336" s="6">
        <v>0</v>
      </c>
      <c r="AJ336" s="6" t="s">
        <v>1849</v>
      </c>
      <c r="AK336" s="6">
        <v>13055</v>
      </c>
      <c r="AL336" s="6" t="s">
        <v>1935</v>
      </c>
      <c r="AM336" s="6">
        <v>0</v>
      </c>
      <c r="AN336" s="6">
        <v>1</v>
      </c>
      <c r="AO336" s="6">
        <v>0</v>
      </c>
      <c r="AP336" s="6">
        <v>0</v>
      </c>
      <c r="AQ336" s="6" t="s">
        <v>22</v>
      </c>
      <c r="AR336" s="6" t="s">
        <v>22</v>
      </c>
      <c r="AS336" s="6" t="s">
        <v>22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1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 t="s">
        <v>1940</v>
      </c>
      <c r="BK336" s="6">
        <v>0</v>
      </c>
      <c r="BL336" s="6">
        <v>0</v>
      </c>
      <c r="BM336" s="6">
        <v>0</v>
      </c>
      <c r="BN336" s="6">
        <v>0</v>
      </c>
      <c r="BO336" s="13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13">
        <v>0</v>
      </c>
      <c r="BV336" s="6">
        <v>0</v>
      </c>
      <c r="BW336" s="6" t="s">
        <v>22</v>
      </c>
      <c r="BX336" s="6">
        <v>0</v>
      </c>
      <c r="BY336" s="6">
        <v>1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 t="s">
        <v>1891</v>
      </c>
      <c r="DB336" s="6" t="s">
        <v>218</v>
      </c>
      <c r="DC336" s="6" t="s">
        <v>22</v>
      </c>
      <c r="DD336" s="6" t="s">
        <v>22</v>
      </c>
      <c r="DE336" s="6" t="s">
        <v>22</v>
      </c>
      <c r="DF336" s="6" t="s">
        <v>22</v>
      </c>
      <c r="DG336" s="6" t="s">
        <v>22</v>
      </c>
      <c r="DH336" s="6" t="s">
        <v>22</v>
      </c>
      <c r="DI336" s="6" t="s">
        <v>22</v>
      </c>
      <c r="DJ336" s="6" t="s">
        <v>22</v>
      </c>
      <c r="DK336" s="6" t="s">
        <v>22</v>
      </c>
      <c r="DL336" s="6" t="s">
        <v>22</v>
      </c>
      <c r="DM336" s="6" t="s">
        <v>22</v>
      </c>
      <c r="DN336" s="6" t="s">
        <v>22</v>
      </c>
      <c r="DO336" s="6" t="s">
        <v>22</v>
      </c>
      <c r="DP336" s="6" t="s">
        <v>22</v>
      </c>
      <c r="DQ336" s="6" t="s">
        <v>22</v>
      </c>
      <c r="DR336" s="6" t="s">
        <v>22</v>
      </c>
      <c r="DS336" s="6" t="s">
        <v>22</v>
      </c>
      <c r="DT336" s="6" t="s">
        <v>22</v>
      </c>
      <c r="DU336" s="6" t="s">
        <v>22</v>
      </c>
      <c r="DV336" s="6" t="s">
        <v>22</v>
      </c>
      <c r="DW336" s="6" t="s">
        <v>22</v>
      </c>
      <c r="DX336" s="6" t="s">
        <v>22</v>
      </c>
      <c r="DY336" s="6" t="s">
        <v>22</v>
      </c>
      <c r="DZ336" s="6" t="s">
        <v>22</v>
      </c>
      <c r="EA336" s="6" t="s">
        <v>22</v>
      </c>
      <c r="EB336" s="6" t="s">
        <v>22</v>
      </c>
      <c r="EC336" s="6" t="s">
        <v>22</v>
      </c>
      <c r="ED336" s="6" t="s">
        <v>22</v>
      </c>
      <c r="EE336" s="6" t="s">
        <v>22</v>
      </c>
      <c r="EF336" s="6" t="s">
        <v>22</v>
      </c>
      <c r="EG336" s="6" t="s">
        <v>22</v>
      </c>
      <c r="EH336" s="6" t="s">
        <v>22</v>
      </c>
      <c r="EI336" s="6" t="s">
        <v>22</v>
      </c>
      <c r="EJ336" s="6" t="s">
        <v>22</v>
      </c>
      <c r="EK336" s="6" t="s">
        <v>22</v>
      </c>
      <c r="EL336" s="6" t="s">
        <v>22</v>
      </c>
      <c r="EM336" s="6" t="s">
        <v>22</v>
      </c>
      <c r="EN336" s="6" t="s">
        <v>22</v>
      </c>
      <c r="EO336" s="6" t="s">
        <v>22</v>
      </c>
      <c r="EP336" s="6" t="s">
        <v>22</v>
      </c>
      <c r="EQ336" s="6" t="s">
        <v>22</v>
      </c>
      <c r="ER336" s="6" t="s">
        <v>22</v>
      </c>
      <c r="ES336" s="6" t="s">
        <v>22</v>
      </c>
      <c r="ET336" s="6" t="s">
        <v>22</v>
      </c>
      <c r="EU336" s="6" t="s">
        <v>22</v>
      </c>
      <c r="EV336" s="6" t="s">
        <v>22</v>
      </c>
      <c r="EW336" s="6" t="s">
        <v>22</v>
      </c>
      <c r="EX336" s="6" t="s">
        <v>22</v>
      </c>
      <c r="EY336" s="6" t="s">
        <v>22</v>
      </c>
      <c r="EZ336" s="6" t="s">
        <v>22</v>
      </c>
      <c r="FA336" s="6" t="s">
        <v>22</v>
      </c>
      <c r="FB336" s="6" t="s">
        <v>22</v>
      </c>
      <c r="FC336" s="6" t="s">
        <v>22</v>
      </c>
      <c r="FD336" s="6" t="s">
        <v>22</v>
      </c>
      <c r="FE336" s="6" t="s">
        <v>22</v>
      </c>
      <c r="FF336" s="6" t="s">
        <v>22</v>
      </c>
      <c r="FG336" s="6" t="s">
        <v>22</v>
      </c>
      <c r="FH336" s="6" t="s">
        <v>22</v>
      </c>
      <c r="FI336" s="6" t="s">
        <v>22</v>
      </c>
      <c r="FJ336" s="6" t="s">
        <v>22</v>
      </c>
      <c r="FK336" s="6" t="s">
        <v>22</v>
      </c>
      <c r="FL336" s="6" t="s">
        <v>22</v>
      </c>
      <c r="FM336" s="6" t="s">
        <v>22</v>
      </c>
      <c r="FN336" s="6" t="s">
        <v>22</v>
      </c>
      <c r="FO336" s="6" t="s">
        <v>22</v>
      </c>
      <c r="FP336" s="6" t="s">
        <v>22</v>
      </c>
      <c r="FQ336" s="6" t="s">
        <v>22</v>
      </c>
      <c r="FR336" s="6" t="s">
        <v>22</v>
      </c>
      <c r="FS336" s="6" t="s">
        <v>22</v>
      </c>
      <c r="FT336" s="6" t="s">
        <v>22</v>
      </c>
      <c r="FU336" s="6" t="s">
        <v>22</v>
      </c>
      <c r="FV336" s="6" t="s">
        <v>22</v>
      </c>
      <c r="FW336" s="6" t="s">
        <v>22</v>
      </c>
      <c r="FX336" s="6" t="s">
        <v>22</v>
      </c>
      <c r="FY336" s="6" t="s">
        <v>22</v>
      </c>
      <c r="FZ336" s="6" t="s">
        <v>22</v>
      </c>
      <c r="GA336" s="6" t="s">
        <v>22</v>
      </c>
      <c r="GB336" s="6" t="s">
        <v>22</v>
      </c>
      <c r="GC336" s="6" t="s">
        <v>22</v>
      </c>
      <c r="GD336" s="6" t="s">
        <v>22</v>
      </c>
      <c r="GE336" s="6" t="s">
        <v>22</v>
      </c>
      <c r="GF336" s="6" t="s">
        <v>22</v>
      </c>
      <c r="GG336" s="6" t="s">
        <v>22</v>
      </c>
      <c r="GH336" s="6" t="s">
        <v>22</v>
      </c>
      <c r="GI336" s="6" t="s">
        <v>22</v>
      </c>
      <c r="GJ336" s="6" t="s">
        <v>22</v>
      </c>
      <c r="GK336" s="6" t="s">
        <v>22</v>
      </c>
      <c r="GL336" s="6" t="s">
        <v>22</v>
      </c>
      <c r="GM336" s="6" t="s">
        <v>22</v>
      </c>
      <c r="GN336" s="6" t="s">
        <v>22</v>
      </c>
      <c r="GO336" s="6" t="s">
        <v>22</v>
      </c>
      <c r="GP336" s="6" t="s">
        <v>22</v>
      </c>
      <c r="GQ336" s="6" t="s">
        <v>22</v>
      </c>
      <c r="GR336" s="6" t="s">
        <v>22</v>
      </c>
      <c r="GS336" s="6" t="s">
        <v>22</v>
      </c>
      <c r="GT336" s="6" t="s">
        <v>22</v>
      </c>
      <c r="GU336" s="6" t="s">
        <v>22</v>
      </c>
      <c r="GV336" s="6" t="s">
        <v>22</v>
      </c>
      <c r="GW336" s="6" t="s">
        <v>22</v>
      </c>
      <c r="GX336" s="103" t="s">
        <v>22</v>
      </c>
    </row>
    <row r="337" spans="1:206">
      <c r="A337" s="102" t="s">
        <v>207</v>
      </c>
      <c r="B337" s="6">
        <v>336</v>
      </c>
      <c r="C337" s="6" t="s">
        <v>1552</v>
      </c>
      <c r="D337" s="6" t="s">
        <v>1893</v>
      </c>
      <c r="E337" s="100">
        <v>45146</v>
      </c>
      <c r="F337" s="6" t="s">
        <v>3895</v>
      </c>
      <c r="G337" s="6">
        <v>1</v>
      </c>
      <c r="H337" s="6">
        <v>24</v>
      </c>
      <c r="I337" s="6">
        <v>1</v>
      </c>
      <c r="J337" s="6" t="s">
        <v>410</v>
      </c>
      <c r="K337" s="6" t="s">
        <v>352</v>
      </c>
      <c r="L337" s="6" t="s">
        <v>396</v>
      </c>
      <c r="M337" s="6" t="s">
        <v>1041</v>
      </c>
      <c r="N337" s="6" t="s">
        <v>22</v>
      </c>
      <c r="O337" s="7" t="s">
        <v>22</v>
      </c>
      <c r="P337" s="6" t="s">
        <v>22</v>
      </c>
      <c r="Q337" s="6">
        <v>42.77393</v>
      </c>
      <c r="R337" s="6" t="s">
        <v>22</v>
      </c>
      <c r="S337" s="6" t="s">
        <v>22</v>
      </c>
      <c r="T337" s="6" t="s">
        <v>22</v>
      </c>
      <c r="U337" s="6" t="s">
        <v>22</v>
      </c>
      <c r="V337" s="6">
        <v>9.4772200000000009</v>
      </c>
      <c r="W337" s="6" t="s">
        <v>39</v>
      </c>
      <c r="X337" s="6">
        <v>3</v>
      </c>
      <c r="Y337" s="6">
        <v>2</v>
      </c>
      <c r="Z337" s="101">
        <v>0.36458333333333331</v>
      </c>
      <c r="AA337" s="101">
        <v>0.39583333333333331</v>
      </c>
      <c r="AB337" s="101">
        <v>0.45833333333333331</v>
      </c>
      <c r="AC337" s="101">
        <f>(Tableau2[[#This Row],[heure_enq]]-Tableau2[[#This Row],[h_debut]])</f>
        <v>3.125E-2</v>
      </c>
      <c r="AD337" s="101">
        <f>Tableau2[[#This Row],[h_fin]]-Tableau2[[#This Row],[h_debut]]</f>
        <v>9.375E-2</v>
      </c>
      <c r="AE337" s="183">
        <v>0.375</v>
      </c>
      <c r="AF337" s="101">
        <v>0.70833333333333337</v>
      </c>
      <c r="AG337" s="6" t="s">
        <v>22</v>
      </c>
      <c r="AH337" s="6" t="s">
        <v>287</v>
      </c>
      <c r="AI337" s="6">
        <v>0</v>
      </c>
      <c r="AJ337" s="6" t="s">
        <v>1894</v>
      </c>
      <c r="AK337" s="6">
        <v>34400</v>
      </c>
      <c r="AL337" s="6" t="s">
        <v>1761</v>
      </c>
      <c r="AM337" s="6">
        <v>1</v>
      </c>
      <c r="AN337" s="6">
        <v>0</v>
      </c>
      <c r="AO337" s="6">
        <v>0</v>
      </c>
      <c r="AP337" s="6">
        <v>0</v>
      </c>
      <c r="AQ337" s="6" t="s">
        <v>22</v>
      </c>
      <c r="AR337" s="6" t="s">
        <v>22</v>
      </c>
      <c r="AS337" s="6" t="s">
        <v>22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1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 t="s">
        <v>1033</v>
      </c>
      <c r="BK337" s="6">
        <v>0</v>
      </c>
      <c r="BL337" s="6">
        <v>0</v>
      </c>
      <c r="BM337" s="6">
        <v>0</v>
      </c>
      <c r="BN337" s="6">
        <v>0</v>
      </c>
      <c r="BO337" s="13">
        <v>0</v>
      </c>
      <c r="BP337" s="6">
        <v>1</v>
      </c>
      <c r="BQ337" s="6">
        <v>0</v>
      </c>
      <c r="BR337" s="6">
        <v>0</v>
      </c>
      <c r="BS337" s="6">
        <v>0</v>
      </c>
      <c r="BT337" s="6">
        <v>0</v>
      </c>
      <c r="BU337" s="13" t="s">
        <v>3650</v>
      </c>
      <c r="BV337" s="6">
        <v>0</v>
      </c>
      <c r="BW337" s="6" t="s">
        <v>22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1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 t="s">
        <v>22</v>
      </c>
      <c r="DB337" s="6" t="s">
        <v>218</v>
      </c>
      <c r="DC337" s="6" t="s">
        <v>22</v>
      </c>
      <c r="DD337" s="6" t="s">
        <v>22</v>
      </c>
      <c r="DE337" s="6" t="s">
        <v>22</v>
      </c>
      <c r="DF337" s="6" t="s">
        <v>22</v>
      </c>
      <c r="DG337" s="6" t="s">
        <v>22</v>
      </c>
      <c r="DH337" s="6" t="s">
        <v>22</v>
      </c>
      <c r="DI337" s="6" t="s">
        <v>22</v>
      </c>
      <c r="DJ337" s="6" t="s">
        <v>22</v>
      </c>
      <c r="DK337" s="6" t="s">
        <v>22</v>
      </c>
      <c r="DL337" s="6" t="s">
        <v>22</v>
      </c>
      <c r="DM337" s="6" t="s">
        <v>22</v>
      </c>
      <c r="DN337" s="6" t="s">
        <v>22</v>
      </c>
      <c r="DO337" s="6" t="s">
        <v>22</v>
      </c>
      <c r="DP337" s="6" t="s">
        <v>22</v>
      </c>
      <c r="DQ337" s="6" t="s">
        <v>22</v>
      </c>
      <c r="DR337" s="6" t="s">
        <v>22</v>
      </c>
      <c r="DS337" s="6" t="s">
        <v>22</v>
      </c>
      <c r="DT337" s="6" t="s">
        <v>22</v>
      </c>
      <c r="DU337" s="6" t="s">
        <v>22</v>
      </c>
      <c r="DV337" s="6" t="s">
        <v>22</v>
      </c>
      <c r="DW337" s="6" t="s">
        <v>22</v>
      </c>
      <c r="DX337" s="6" t="s">
        <v>22</v>
      </c>
      <c r="DY337" s="6" t="s">
        <v>22</v>
      </c>
      <c r="DZ337" s="6" t="s">
        <v>22</v>
      </c>
      <c r="EA337" s="6" t="s">
        <v>22</v>
      </c>
      <c r="EB337" s="6" t="s">
        <v>22</v>
      </c>
      <c r="EC337" s="6" t="s">
        <v>22</v>
      </c>
      <c r="ED337" s="6" t="s">
        <v>22</v>
      </c>
      <c r="EE337" s="6" t="s">
        <v>22</v>
      </c>
      <c r="EF337" s="6" t="s">
        <v>22</v>
      </c>
      <c r="EG337" s="6" t="s">
        <v>22</v>
      </c>
      <c r="EH337" s="6" t="s">
        <v>22</v>
      </c>
      <c r="EI337" s="6" t="s">
        <v>22</v>
      </c>
      <c r="EJ337" s="6" t="s">
        <v>22</v>
      </c>
      <c r="EK337" s="6" t="s">
        <v>22</v>
      </c>
      <c r="EL337" s="6" t="s">
        <v>22</v>
      </c>
      <c r="EM337" s="6" t="s">
        <v>22</v>
      </c>
      <c r="EN337" s="6" t="s">
        <v>22</v>
      </c>
      <c r="EO337" s="6" t="s">
        <v>22</v>
      </c>
      <c r="EP337" s="6" t="s">
        <v>22</v>
      </c>
      <c r="EQ337" s="6" t="s">
        <v>22</v>
      </c>
      <c r="ER337" s="6" t="s">
        <v>22</v>
      </c>
      <c r="ES337" s="6" t="s">
        <v>22</v>
      </c>
      <c r="ET337" s="6" t="s">
        <v>22</v>
      </c>
      <c r="EU337" s="6" t="s">
        <v>22</v>
      </c>
      <c r="EV337" s="6" t="s">
        <v>22</v>
      </c>
      <c r="EW337" s="6" t="s">
        <v>22</v>
      </c>
      <c r="EX337" s="6" t="s">
        <v>22</v>
      </c>
      <c r="EY337" s="6" t="s">
        <v>22</v>
      </c>
      <c r="EZ337" s="6" t="s">
        <v>22</v>
      </c>
      <c r="FA337" s="6" t="s">
        <v>22</v>
      </c>
      <c r="FB337" s="6" t="s">
        <v>22</v>
      </c>
      <c r="FC337" s="6" t="s">
        <v>22</v>
      </c>
      <c r="FD337" s="6" t="s">
        <v>22</v>
      </c>
      <c r="FE337" s="6" t="s">
        <v>22</v>
      </c>
      <c r="FF337" s="6" t="s">
        <v>22</v>
      </c>
      <c r="FG337" s="6" t="s">
        <v>22</v>
      </c>
      <c r="FH337" s="6" t="s">
        <v>22</v>
      </c>
      <c r="FI337" s="6" t="s">
        <v>22</v>
      </c>
      <c r="FJ337" s="6" t="s">
        <v>22</v>
      </c>
      <c r="FK337" s="6" t="s">
        <v>22</v>
      </c>
      <c r="FL337" s="6" t="s">
        <v>22</v>
      </c>
      <c r="FM337" s="6" t="s">
        <v>22</v>
      </c>
      <c r="FN337" s="6" t="s">
        <v>22</v>
      </c>
      <c r="FO337" s="6" t="s">
        <v>22</v>
      </c>
      <c r="FP337" s="6" t="s">
        <v>22</v>
      </c>
      <c r="FQ337" s="6" t="s">
        <v>22</v>
      </c>
      <c r="FR337" s="6" t="s">
        <v>22</v>
      </c>
      <c r="FS337" s="6" t="s">
        <v>22</v>
      </c>
      <c r="FT337" s="6" t="s">
        <v>22</v>
      </c>
      <c r="FU337" s="6" t="s">
        <v>22</v>
      </c>
      <c r="FV337" s="6" t="s">
        <v>22</v>
      </c>
      <c r="FW337" s="6" t="s">
        <v>22</v>
      </c>
      <c r="FX337" s="6" t="s">
        <v>22</v>
      </c>
      <c r="FY337" s="6" t="s">
        <v>22</v>
      </c>
      <c r="FZ337" s="6" t="s">
        <v>22</v>
      </c>
      <c r="GA337" s="6" t="s">
        <v>22</v>
      </c>
      <c r="GB337" s="6" t="s">
        <v>22</v>
      </c>
      <c r="GC337" s="6" t="s">
        <v>22</v>
      </c>
      <c r="GD337" s="6" t="s">
        <v>22</v>
      </c>
      <c r="GE337" s="6" t="s">
        <v>22</v>
      </c>
      <c r="GF337" s="6" t="s">
        <v>22</v>
      </c>
      <c r="GG337" s="6" t="s">
        <v>22</v>
      </c>
      <c r="GH337" s="6" t="s">
        <v>22</v>
      </c>
      <c r="GI337" s="6" t="s">
        <v>22</v>
      </c>
      <c r="GJ337" s="6" t="s">
        <v>22</v>
      </c>
      <c r="GK337" s="6" t="s">
        <v>22</v>
      </c>
      <c r="GL337" s="6" t="s">
        <v>22</v>
      </c>
      <c r="GM337" s="6" t="s">
        <v>22</v>
      </c>
      <c r="GN337" s="6" t="s">
        <v>22</v>
      </c>
      <c r="GO337" s="6" t="s">
        <v>22</v>
      </c>
      <c r="GP337" s="6" t="s">
        <v>22</v>
      </c>
      <c r="GQ337" s="6" t="s">
        <v>22</v>
      </c>
      <c r="GR337" s="6" t="s">
        <v>22</v>
      </c>
      <c r="GS337" s="6" t="s">
        <v>22</v>
      </c>
      <c r="GT337" s="6" t="s">
        <v>22</v>
      </c>
      <c r="GU337" s="6" t="s">
        <v>22</v>
      </c>
      <c r="GV337" s="6" t="s">
        <v>22</v>
      </c>
      <c r="GW337" s="6" t="s">
        <v>22</v>
      </c>
      <c r="GX337" s="103" t="s">
        <v>22</v>
      </c>
    </row>
    <row r="338" spans="1:206">
      <c r="A338" s="102" t="s">
        <v>207</v>
      </c>
      <c r="B338" s="6">
        <v>337</v>
      </c>
      <c r="C338" s="6" t="s">
        <v>1552</v>
      </c>
      <c r="D338" s="6" t="s">
        <v>1553</v>
      </c>
      <c r="E338" s="100">
        <v>45146</v>
      </c>
      <c r="F338" s="6" t="s">
        <v>3895</v>
      </c>
      <c r="G338" s="6">
        <v>1</v>
      </c>
      <c r="H338" s="6">
        <v>24</v>
      </c>
      <c r="I338" s="6">
        <v>1</v>
      </c>
      <c r="J338" s="6" t="s">
        <v>410</v>
      </c>
      <c r="K338" s="6" t="s">
        <v>352</v>
      </c>
      <c r="L338" s="6" t="s">
        <v>396</v>
      </c>
      <c r="M338" s="6" t="s">
        <v>1041</v>
      </c>
      <c r="N338" s="6" t="s">
        <v>22</v>
      </c>
      <c r="O338" s="7" t="s">
        <v>22</v>
      </c>
      <c r="P338" s="6" t="s">
        <v>22</v>
      </c>
      <c r="Q338" s="6">
        <v>42.742699999999999</v>
      </c>
      <c r="R338" s="6" t="s">
        <v>22</v>
      </c>
      <c r="S338" s="6" t="s">
        <v>22</v>
      </c>
      <c r="T338" s="6" t="s">
        <v>22</v>
      </c>
      <c r="U338" s="6" t="s">
        <v>22</v>
      </c>
      <c r="V338" s="6">
        <v>9.4623899999999992</v>
      </c>
      <c r="W338" s="6" t="s">
        <v>40</v>
      </c>
      <c r="X338" s="6">
        <v>15</v>
      </c>
      <c r="Y338" s="6">
        <v>2</v>
      </c>
      <c r="Z338" s="101">
        <v>0.29166666666666669</v>
      </c>
      <c r="AA338" s="101">
        <v>0.51041666666666663</v>
      </c>
      <c r="AB338" s="101">
        <v>0.5</v>
      </c>
      <c r="AC338" s="101">
        <f>(Tableau2[[#This Row],[heure_enq]]-Tableau2[[#This Row],[h_debut]])</f>
        <v>0.21874999999999994</v>
      </c>
      <c r="AD338" s="101">
        <f>Tableau2[[#This Row],[h_fin]]-Tableau2[[#This Row],[h_debut]]</f>
        <v>0.20833333333333331</v>
      </c>
      <c r="AE338" s="183">
        <v>0.375</v>
      </c>
      <c r="AF338" s="101">
        <v>0.70833333333333337</v>
      </c>
      <c r="AG338" s="6" t="s">
        <v>22</v>
      </c>
      <c r="AH338" s="6" t="s">
        <v>234</v>
      </c>
      <c r="AI338" s="6">
        <v>1</v>
      </c>
      <c r="AJ338" s="6" t="s">
        <v>378</v>
      </c>
      <c r="AK338" s="6" t="s">
        <v>379</v>
      </c>
      <c r="AL338" s="6" t="s">
        <v>419</v>
      </c>
      <c r="AM338" s="6">
        <v>0</v>
      </c>
      <c r="AN338" s="6">
        <v>1</v>
      </c>
      <c r="AO338" s="6">
        <v>0</v>
      </c>
      <c r="AP338" s="6">
        <v>0</v>
      </c>
      <c r="AQ338" s="6" t="s">
        <v>22</v>
      </c>
      <c r="AR338" s="6" t="s">
        <v>22</v>
      </c>
      <c r="AS338" s="6" t="s">
        <v>22</v>
      </c>
      <c r="AT338" s="6">
        <v>0</v>
      </c>
      <c r="AU338" s="6">
        <v>0</v>
      </c>
      <c r="AV338" s="6">
        <v>0</v>
      </c>
      <c r="AW338" s="6">
        <v>1</v>
      </c>
      <c r="AX338" s="6">
        <v>1</v>
      </c>
      <c r="AY338" s="6">
        <v>1</v>
      </c>
      <c r="AZ338" s="6">
        <v>1</v>
      </c>
      <c r="BA338" s="6">
        <v>1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 t="s">
        <v>1554</v>
      </c>
      <c r="BK338" s="6">
        <v>0</v>
      </c>
      <c r="BL338" s="6">
        <v>0</v>
      </c>
      <c r="BM338" s="6">
        <v>0</v>
      </c>
      <c r="BN338" s="6">
        <v>0</v>
      </c>
      <c r="BO338" s="13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13">
        <v>0</v>
      </c>
      <c r="BV338" s="6">
        <v>0</v>
      </c>
      <c r="BW338" s="6" t="s">
        <v>22</v>
      </c>
      <c r="BX338" s="6">
        <v>0</v>
      </c>
      <c r="BY338" s="6">
        <v>0</v>
      </c>
      <c r="BZ338" s="6">
        <v>1</v>
      </c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 t="s">
        <v>22</v>
      </c>
      <c r="DB338" s="6" t="s">
        <v>218</v>
      </c>
      <c r="DC338" s="6" t="s">
        <v>22</v>
      </c>
      <c r="DD338" s="6" t="s">
        <v>22</v>
      </c>
      <c r="DE338" s="6" t="s">
        <v>22</v>
      </c>
      <c r="DF338" s="6" t="s">
        <v>22</v>
      </c>
      <c r="DG338" s="6" t="s">
        <v>22</v>
      </c>
      <c r="DH338" s="6" t="s">
        <v>22</v>
      </c>
      <c r="DI338" s="6" t="s">
        <v>22</v>
      </c>
      <c r="DJ338" s="6" t="s">
        <v>22</v>
      </c>
      <c r="DK338" s="6" t="s">
        <v>22</v>
      </c>
      <c r="DL338" s="6" t="s">
        <v>22</v>
      </c>
      <c r="DM338" s="6" t="s">
        <v>22</v>
      </c>
      <c r="DN338" s="6" t="s">
        <v>22</v>
      </c>
      <c r="DO338" s="6" t="s">
        <v>22</v>
      </c>
      <c r="DP338" s="6" t="s">
        <v>22</v>
      </c>
      <c r="DQ338" s="6" t="s">
        <v>22</v>
      </c>
      <c r="DR338" s="6" t="s">
        <v>22</v>
      </c>
      <c r="DS338" s="6" t="s">
        <v>22</v>
      </c>
      <c r="DT338" s="6" t="s">
        <v>22</v>
      </c>
      <c r="DU338" s="6" t="s">
        <v>22</v>
      </c>
      <c r="DV338" s="6" t="s">
        <v>22</v>
      </c>
      <c r="DW338" s="6" t="s">
        <v>22</v>
      </c>
      <c r="DX338" s="6" t="s">
        <v>22</v>
      </c>
      <c r="DY338" s="6" t="s">
        <v>22</v>
      </c>
      <c r="DZ338" s="6" t="s">
        <v>22</v>
      </c>
      <c r="EA338" s="6" t="s">
        <v>22</v>
      </c>
      <c r="EB338" s="6" t="s">
        <v>22</v>
      </c>
      <c r="EC338" s="6" t="s">
        <v>22</v>
      </c>
      <c r="ED338" s="6" t="s">
        <v>22</v>
      </c>
      <c r="EE338" s="6" t="s">
        <v>22</v>
      </c>
      <c r="EF338" s="6" t="s">
        <v>22</v>
      </c>
      <c r="EG338" s="6" t="s">
        <v>22</v>
      </c>
      <c r="EH338" s="6" t="s">
        <v>22</v>
      </c>
      <c r="EI338" s="6" t="s">
        <v>22</v>
      </c>
      <c r="EJ338" s="6" t="s">
        <v>22</v>
      </c>
      <c r="EK338" s="6" t="s">
        <v>22</v>
      </c>
      <c r="EL338" s="6" t="s">
        <v>22</v>
      </c>
      <c r="EM338" s="6" t="s">
        <v>22</v>
      </c>
      <c r="EN338" s="6" t="s">
        <v>22</v>
      </c>
      <c r="EO338" s="6" t="s">
        <v>22</v>
      </c>
      <c r="EP338" s="6" t="s">
        <v>22</v>
      </c>
      <c r="EQ338" s="6" t="s">
        <v>22</v>
      </c>
      <c r="ER338" s="6" t="s">
        <v>22</v>
      </c>
      <c r="ES338" s="6" t="s">
        <v>22</v>
      </c>
      <c r="ET338" s="6" t="s">
        <v>22</v>
      </c>
      <c r="EU338" s="6" t="s">
        <v>22</v>
      </c>
      <c r="EV338" s="6" t="s">
        <v>22</v>
      </c>
      <c r="EW338" s="6" t="s">
        <v>22</v>
      </c>
      <c r="EX338" s="6" t="s">
        <v>22</v>
      </c>
      <c r="EY338" s="6" t="s">
        <v>22</v>
      </c>
      <c r="EZ338" s="6" t="s">
        <v>22</v>
      </c>
      <c r="FA338" s="6" t="s">
        <v>22</v>
      </c>
      <c r="FB338" s="6" t="s">
        <v>22</v>
      </c>
      <c r="FC338" s="6" t="s">
        <v>22</v>
      </c>
      <c r="FD338" s="6" t="s">
        <v>22</v>
      </c>
      <c r="FE338" s="6" t="s">
        <v>22</v>
      </c>
      <c r="FF338" s="6" t="s">
        <v>22</v>
      </c>
      <c r="FG338" s="6" t="s">
        <v>22</v>
      </c>
      <c r="FH338" s="6" t="s">
        <v>22</v>
      </c>
      <c r="FI338" s="6" t="s">
        <v>22</v>
      </c>
      <c r="FJ338" s="6" t="s">
        <v>22</v>
      </c>
      <c r="FK338" s="6" t="s">
        <v>22</v>
      </c>
      <c r="FL338" s="6" t="s">
        <v>22</v>
      </c>
      <c r="FM338" s="6" t="s">
        <v>22</v>
      </c>
      <c r="FN338" s="6" t="s">
        <v>22</v>
      </c>
      <c r="FO338" s="6" t="s">
        <v>22</v>
      </c>
      <c r="FP338" s="6" t="s">
        <v>22</v>
      </c>
      <c r="FQ338" s="6" t="s">
        <v>22</v>
      </c>
      <c r="FR338" s="6" t="s">
        <v>22</v>
      </c>
      <c r="FS338" s="6" t="s">
        <v>22</v>
      </c>
      <c r="FT338" s="6" t="s">
        <v>22</v>
      </c>
      <c r="FU338" s="6" t="s">
        <v>22</v>
      </c>
      <c r="FV338" s="6" t="s">
        <v>22</v>
      </c>
      <c r="FW338" s="6" t="s">
        <v>22</v>
      </c>
      <c r="FX338" s="6" t="s">
        <v>22</v>
      </c>
      <c r="FY338" s="6" t="s">
        <v>22</v>
      </c>
      <c r="FZ338" s="6" t="s">
        <v>22</v>
      </c>
      <c r="GA338" s="6" t="s">
        <v>22</v>
      </c>
      <c r="GB338" s="6" t="s">
        <v>22</v>
      </c>
      <c r="GC338" s="6" t="s">
        <v>22</v>
      </c>
      <c r="GD338" s="6" t="s">
        <v>22</v>
      </c>
      <c r="GE338" s="6" t="s">
        <v>22</v>
      </c>
      <c r="GF338" s="6" t="s">
        <v>22</v>
      </c>
      <c r="GG338" s="6" t="s">
        <v>22</v>
      </c>
      <c r="GH338" s="6" t="s">
        <v>22</v>
      </c>
      <c r="GI338" s="6" t="s">
        <v>22</v>
      </c>
      <c r="GJ338" s="6" t="s">
        <v>22</v>
      </c>
      <c r="GK338" s="6" t="s">
        <v>22</v>
      </c>
      <c r="GL338" s="6" t="s">
        <v>22</v>
      </c>
      <c r="GM338" s="6" t="s">
        <v>22</v>
      </c>
      <c r="GN338" s="6" t="s">
        <v>22</v>
      </c>
      <c r="GO338" s="6" t="s">
        <v>22</v>
      </c>
      <c r="GP338" s="6" t="s">
        <v>22</v>
      </c>
      <c r="GQ338" s="6" t="s">
        <v>22</v>
      </c>
      <c r="GR338" s="6" t="s">
        <v>22</v>
      </c>
      <c r="GS338" s="6" t="s">
        <v>22</v>
      </c>
      <c r="GT338" s="6" t="s">
        <v>22</v>
      </c>
      <c r="GU338" s="6" t="s">
        <v>22</v>
      </c>
      <c r="GV338" s="6" t="s">
        <v>22</v>
      </c>
      <c r="GW338" s="6" t="s">
        <v>22</v>
      </c>
      <c r="GX338" s="103" t="s">
        <v>22</v>
      </c>
    </row>
    <row r="339" spans="1:206">
      <c r="A339" s="102" t="s">
        <v>207</v>
      </c>
      <c r="B339" s="6">
        <v>338</v>
      </c>
      <c r="C339" s="6" t="s">
        <v>1552</v>
      </c>
      <c r="D339" s="6" t="s">
        <v>1895</v>
      </c>
      <c r="E339" s="100">
        <v>45146</v>
      </c>
      <c r="F339" s="6" t="s">
        <v>3895</v>
      </c>
      <c r="G339" s="6">
        <v>1</v>
      </c>
      <c r="H339" s="6">
        <v>28</v>
      </c>
      <c r="I339" s="6">
        <v>1</v>
      </c>
      <c r="J339" s="6" t="s">
        <v>410</v>
      </c>
      <c r="K339" s="6" t="s">
        <v>1013</v>
      </c>
      <c r="L339" s="6" t="s">
        <v>396</v>
      </c>
      <c r="M339" s="6" t="s">
        <v>1041</v>
      </c>
      <c r="N339" s="6" t="s">
        <v>22</v>
      </c>
      <c r="O339" s="7" t="s">
        <v>22</v>
      </c>
      <c r="P339" s="6" t="s">
        <v>22</v>
      </c>
      <c r="Q339" s="6">
        <v>42.92371</v>
      </c>
      <c r="R339" s="6" t="s">
        <v>22</v>
      </c>
      <c r="S339" s="6" t="s">
        <v>22</v>
      </c>
      <c r="T339" s="6" t="s">
        <v>22</v>
      </c>
      <c r="U339" s="6" t="s">
        <v>22</v>
      </c>
      <c r="V339" s="6">
        <v>9.4722899999999992</v>
      </c>
      <c r="W339" s="6" t="s">
        <v>39</v>
      </c>
      <c r="X339" s="6">
        <v>5</v>
      </c>
      <c r="Y339" s="6">
        <v>1</v>
      </c>
      <c r="Z339" s="101">
        <v>0.58333333333333337</v>
      </c>
      <c r="AA339" s="101">
        <v>0.58333333333333337</v>
      </c>
      <c r="AB339" s="101">
        <v>0.625</v>
      </c>
      <c r="AC339" s="101">
        <f>(Tableau2[[#This Row],[heure_enq]]-Tableau2[[#This Row],[h_debut]])</f>
        <v>0</v>
      </c>
      <c r="AD339" s="101">
        <f>Tableau2[[#This Row],[h_fin]]-Tableau2[[#This Row],[h_debut]]</f>
        <v>4.166666666666663E-2</v>
      </c>
      <c r="AE339" s="183">
        <v>0.375</v>
      </c>
      <c r="AF339" s="101">
        <v>0.70833333333333337</v>
      </c>
      <c r="AG339" s="6" t="s">
        <v>22</v>
      </c>
      <c r="AH339" s="6" t="s">
        <v>234</v>
      </c>
      <c r="AI339" s="6">
        <v>0</v>
      </c>
      <c r="AJ339" s="6" t="s">
        <v>1849</v>
      </c>
      <c r="AK339" s="6">
        <v>13055</v>
      </c>
      <c r="AL339" s="6" t="s">
        <v>1761</v>
      </c>
      <c r="AM339" s="6">
        <v>1</v>
      </c>
      <c r="AN339" s="6">
        <v>0</v>
      </c>
      <c r="AO339" s="6">
        <v>0</v>
      </c>
      <c r="AP339" s="6">
        <v>0</v>
      </c>
      <c r="AQ339" s="6" t="s">
        <v>22</v>
      </c>
      <c r="AR339" s="6" t="s">
        <v>22</v>
      </c>
      <c r="AS339" s="6" t="s">
        <v>22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1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 t="s">
        <v>1082</v>
      </c>
      <c r="BK339" s="6">
        <v>0</v>
      </c>
      <c r="BL339" s="6">
        <v>0</v>
      </c>
      <c r="BM339" s="6">
        <v>0</v>
      </c>
      <c r="BN339" s="6">
        <v>0</v>
      </c>
      <c r="BO339" s="13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13">
        <v>0</v>
      </c>
      <c r="BV339" s="6">
        <v>0</v>
      </c>
      <c r="BW339" s="6" t="s">
        <v>22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M339" s="6">
        <v>0</v>
      </c>
      <c r="CN339" s="6">
        <v>1</v>
      </c>
      <c r="CO339" s="6">
        <v>0</v>
      </c>
      <c r="CP339" s="6">
        <v>0</v>
      </c>
      <c r="CQ339" s="6">
        <v>1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 t="s">
        <v>22</v>
      </c>
      <c r="DB339" s="6" t="s">
        <v>218</v>
      </c>
      <c r="DC339" s="6" t="s">
        <v>22</v>
      </c>
      <c r="DD339" s="6" t="s">
        <v>22</v>
      </c>
      <c r="DE339" s="6" t="s">
        <v>22</v>
      </c>
      <c r="DF339" s="6" t="s">
        <v>22</v>
      </c>
      <c r="DG339" s="6" t="s">
        <v>22</v>
      </c>
      <c r="DH339" s="6" t="s">
        <v>22</v>
      </c>
      <c r="DI339" s="6" t="s">
        <v>22</v>
      </c>
      <c r="DJ339" s="6" t="s">
        <v>22</v>
      </c>
      <c r="DK339" s="6" t="s">
        <v>22</v>
      </c>
      <c r="DL339" s="6" t="s">
        <v>22</v>
      </c>
      <c r="DM339" s="6" t="s">
        <v>22</v>
      </c>
      <c r="DN339" s="6" t="s">
        <v>22</v>
      </c>
      <c r="DO339" s="6" t="s">
        <v>22</v>
      </c>
      <c r="DP339" s="6" t="s">
        <v>22</v>
      </c>
      <c r="DQ339" s="6" t="s">
        <v>22</v>
      </c>
      <c r="DR339" s="6" t="s">
        <v>22</v>
      </c>
      <c r="DS339" s="6" t="s">
        <v>22</v>
      </c>
      <c r="DT339" s="6" t="s">
        <v>22</v>
      </c>
      <c r="DU339" s="6" t="s">
        <v>22</v>
      </c>
      <c r="DV339" s="6" t="s">
        <v>22</v>
      </c>
      <c r="DW339" s="6" t="s">
        <v>22</v>
      </c>
      <c r="DX339" s="6" t="s">
        <v>22</v>
      </c>
      <c r="DY339" s="6" t="s">
        <v>22</v>
      </c>
      <c r="DZ339" s="6" t="s">
        <v>22</v>
      </c>
      <c r="EA339" s="6" t="s">
        <v>22</v>
      </c>
      <c r="EB339" s="6" t="s">
        <v>22</v>
      </c>
      <c r="EC339" s="6" t="s">
        <v>22</v>
      </c>
      <c r="ED339" s="6" t="s">
        <v>22</v>
      </c>
      <c r="EE339" s="6" t="s">
        <v>22</v>
      </c>
      <c r="EF339" s="6" t="s">
        <v>22</v>
      </c>
      <c r="EG339" s="6" t="s">
        <v>22</v>
      </c>
      <c r="EH339" s="6" t="s">
        <v>22</v>
      </c>
      <c r="EI339" s="6" t="s">
        <v>22</v>
      </c>
      <c r="EJ339" s="6" t="s">
        <v>22</v>
      </c>
      <c r="EK339" s="6" t="s">
        <v>22</v>
      </c>
      <c r="EL339" s="6" t="s">
        <v>22</v>
      </c>
      <c r="EM339" s="6" t="s">
        <v>22</v>
      </c>
      <c r="EN339" s="6" t="s">
        <v>22</v>
      </c>
      <c r="EO339" s="6" t="s">
        <v>22</v>
      </c>
      <c r="EP339" s="6" t="s">
        <v>22</v>
      </c>
      <c r="EQ339" s="6" t="s">
        <v>22</v>
      </c>
      <c r="ER339" s="6" t="s">
        <v>22</v>
      </c>
      <c r="ES339" s="6" t="s">
        <v>22</v>
      </c>
      <c r="ET339" s="6" t="s">
        <v>22</v>
      </c>
      <c r="EU339" s="6" t="s">
        <v>22</v>
      </c>
      <c r="EV339" s="6" t="s">
        <v>22</v>
      </c>
      <c r="EW339" s="6" t="s">
        <v>22</v>
      </c>
      <c r="EX339" s="6" t="s">
        <v>22</v>
      </c>
      <c r="EY339" s="6" t="s">
        <v>22</v>
      </c>
      <c r="EZ339" s="6" t="s">
        <v>22</v>
      </c>
      <c r="FA339" s="6" t="s">
        <v>22</v>
      </c>
      <c r="FB339" s="6" t="s">
        <v>22</v>
      </c>
      <c r="FC339" s="6" t="s">
        <v>22</v>
      </c>
      <c r="FD339" s="6" t="s">
        <v>22</v>
      </c>
      <c r="FE339" s="6" t="s">
        <v>22</v>
      </c>
      <c r="FF339" s="6" t="s">
        <v>22</v>
      </c>
      <c r="FG339" s="6" t="s">
        <v>22</v>
      </c>
      <c r="FH339" s="6" t="s">
        <v>22</v>
      </c>
      <c r="FI339" s="6" t="s">
        <v>22</v>
      </c>
      <c r="FJ339" s="6" t="s">
        <v>22</v>
      </c>
      <c r="FK339" s="6" t="s">
        <v>22</v>
      </c>
      <c r="FL339" s="6" t="s">
        <v>22</v>
      </c>
      <c r="FM339" s="6" t="s">
        <v>22</v>
      </c>
      <c r="FN339" s="6" t="s">
        <v>22</v>
      </c>
      <c r="FO339" s="6" t="s">
        <v>22</v>
      </c>
      <c r="FP339" s="6" t="s">
        <v>22</v>
      </c>
      <c r="FQ339" s="6" t="s">
        <v>22</v>
      </c>
      <c r="FR339" s="6" t="s">
        <v>22</v>
      </c>
      <c r="FS339" s="6" t="s">
        <v>22</v>
      </c>
      <c r="FT339" s="6" t="s">
        <v>22</v>
      </c>
      <c r="FU339" s="6" t="s">
        <v>22</v>
      </c>
      <c r="FV339" s="6" t="s">
        <v>22</v>
      </c>
      <c r="FW339" s="6" t="s">
        <v>22</v>
      </c>
      <c r="FX339" s="6" t="s">
        <v>22</v>
      </c>
      <c r="FY339" s="6" t="s">
        <v>22</v>
      </c>
      <c r="FZ339" s="6" t="s">
        <v>22</v>
      </c>
      <c r="GA339" s="6" t="s">
        <v>22</v>
      </c>
      <c r="GB339" s="6" t="s">
        <v>22</v>
      </c>
      <c r="GC339" s="6" t="s">
        <v>22</v>
      </c>
      <c r="GD339" s="6" t="s">
        <v>22</v>
      </c>
      <c r="GE339" s="6" t="s">
        <v>22</v>
      </c>
      <c r="GF339" s="6" t="s">
        <v>22</v>
      </c>
      <c r="GG339" s="6" t="s">
        <v>22</v>
      </c>
      <c r="GH339" s="6" t="s">
        <v>22</v>
      </c>
      <c r="GI339" s="6" t="s">
        <v>22</v>
      </c>
      <c r="GJ339" s="6" t="s">
        <v>22</v>
      </c>
      <c r="GK339" s="6" t="s">
        <v>22</v>
      </c>
      <c r="GL339" s="6" t="s">
        <v>22</v>
      </c>
      <c r="GM339" s="6" t="s">
        <v>22</v>
      </c>
      <c r="GN339" s="6" t="s">
        <v>22</v>
      </c>
      <c r="GO339" s="6" t="s">
        <v>22</v>
      </c>
      <c r="GP339" s="6" t="s">
        <v>22</v>
      </c>
      <c r="GQ339" s="6" t="s">
        <v>22</v>
      </c>
      <c r="GR339" s="6" t="s">
        <v>22</v>
      </c>
      <c r="GS339" s="6" t="s">
        <v>22</v>
      </c>
      <c r="GT339" s="6" t="s">
        <v>22</v>
      </c>
      <c r="GU339" s="6" t="s">
        <v>22</v>
      </c>
      <c r="GV339" s="6" t="s">
        <v>22</v>
      </c>
      <c r="GW339" s="6" t="s">
        <v>22</v>
      </c>
      <c r="GX339" s="103" t="s">
        <v>22</v>
      </c>
    </row>
    <row r="340" spans="1:206">
      <c r="A340" s="102" t="s">
        <v>207</v>
      </c>
      <c r="B340" s="6">
        <v>339</v>
      </c>
      <c r="C340" s="6" t="s">
        <v>1555</v>
      </c>
      <c r="D340" s="6" t="s">
        <v>1896</v>
      </c>
      <c r="E340" s="100">
        <v>45147</v>
      </c>
      <c r="F340" s="6" t="s">
        <v>3895</v>
      </c>
      <c r="G340" s="6">
        <v>1</v>
      </c>
      <c r="H340" s="6">
        <v>21</v>
      </c>
      <c r="I340" s="6">
        <v>1</v>
      </c>
      <c r="J340" s="6" t="s">
        <v>264</v>
      </c>
      <c r="K340" s="6" t="s">
        <v>1013</v>
      </c>
      <c r="L340" s="6" t="s">
        <v>396</v>
      </c>
      <c r="M340" s="6" t="s">
        <v>1041</v>
      </c>
      <c r="N340" s="6" t="s">
        <v>22</v>
      </c>
      <c r="O340" s="7" t="s">
        <v>22</v>
      </c>
      <c r="P340" s="6" t="s">
        <v>22</v>
      </c>
      <c r="Q340" s="6">
        <v>42.71031</v>
      </c>
      <c r="R340" s="6" t="s">
        <v>22</v>
      </c>
      <c r="S340" s="6" t="s">
        <v>22</v>
      </c>
      <c r="T340" s="6" t="s">
        <v>22</v>
      </c>
      <c r="U340" s="6" t="s">
        <v>22</v>
      </c>
      <c r="V340" s="6">
        <v>9.4550599999999996</v>
      </c>
      <c r="W340" s="6" t="s">
        <v>39</v>
      </c>
      <c r="X340" s="6">
        <v>3</v>
      </c>
      <c r="Y340" s="6">
        <v>2</v>
      </c>
      <c r="Z340" s="101">
        <v>0.35416666666666669</v>
      </c>
      <c r="AA340" s="101">
        <v>0.38541666666666669</v>
      </c>
      <c r="AB340" s="101">
        <v>0.45833333333333331</v>
      </c>
      <c r="AC340" s="101">
        <f>(Tableau2[[#This Row],[heure_enq]]-Tableau2[[#This Row],[h_debut]])</f>
        <v>3.125E-2</v>
      </c>
      <c r="AD340" s="101">
        <f>Tableau2[[#This Row],[h_fin]]-Tableau2[[#This Row],[h_debut]]</f>
        <v>0.10416666666666663</v>
      </c>
      <c r="AE340" s="183">
        <v>0.375</v>
      </c>
      <c r="AF340" s="101">
        <v>0.70833333333333337</v>
      </c>
      <c r="AG340" s="6" t="s">
        <v>22</v>
      </c>
      <c r="AH340" s="6" t="s">
        <v>287</v>
      </c>
      <c r="AI340" s="6">
        <v>0</v>
      </c>
      <c r="AJ340" s="6" t="s">
        <v>3510</v>
      </c>
      <c r="AK340" s="6">
        <v>13001</v>
      </c>
      <c r="AL340" s="6" t="s">
        <v>1761</v>
      </c>
      <c r="AM340" s="6">
        <v>1</v>
      </c>
      <c r="AN340" s="6">
        <v>0</v>
      </c>
      <c r="AO340" s="6">
        <v>0</v>
      </c>
      <c r="AP340" s="6">
        <v>0</v>
      </c>
      <c r="AQ340" s="6" t="s">
        <v>22</v>
      </c>
      <c r="AR340" s="6" t="s">
        <v>22</v>
      </c>
      <c r="AS340" s="6" t="s">
        <v>22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1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 t="s">
        <v>1082</v>
      </c>
      <c r="BK340" s="6">
        <v>0</v>
      </c>
      <c r="BL340" s="6">
        <v>0</v>
      </c>
      <c r="BM340" s="6">
        <v>0</v>
      </c>
      <c r="BN340" s="6">
        <v>0</v>
      </c>
      <c r="BO340" s="13">
        <v>0</v>
      </c>
      <c r="BP340" s="6">
        <v>1</v>
      </c>
      <c r="BQ340" s="6">
        <v>0</v>
      </c>
      <c r="BR340" s="6">
        <v>0</v>
      </c>
      <c r="BS340" s="6">
        <v>0</v>
      </c>
      <c r="BT340" s="6">
        <v>0</v>
      </c>
      <c r="BU340" s="13" t="s">
        <v>3649</v>
      </c>
      <c r="BV340" s="6">
        <v>0</v>
      </c>
      <c r="BW340" s="6" t="s">
        <v>22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0</v>
      </c>
      <c r="CE340" s="6">
        <v>0</v>
      </c>
      <c r="CF340" s="6">
        <v>0</v>
      </c>
      <c r="CG340" s="6">
        <v>0</v>
      </c>
      <c r="CH340" s="6">
        <v>0</v>
      </c>
      <c r="CI340" s="6">
        <v>1</v>
      </c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  <c r="CY340" s="6">
        <v>0</v>
      </c>
      <c r="CZ340" s="6">
        <v>0</v>
      </c>
      <c r="DA340" s="6" t="s">
        <v>1082</v>
      </c>
      <c r="DB340" s="6" t="s">
        <v>218</v>
      </c>
      <c r="DC340" s="6" t="s">
        <v>22</v>
      </c>
      <c r="DD340" s="6" t="s">
        <v>22</v>
      </c>
      <c r="DE340" s="6" t="s">
        <v>22</v>
      </c>
      <c r="DF340" s="6" t="s">
        <v>22</v>
      </c>
      <c r="DG340" s="6" t="s">
        <v>22</v>
      </c>
      <c r="DH340" s="6" t="s">
        <v>22</v>
      </c>
      <c r="DI340" s="6" t="s">
        <v>22</v>
      </c>
      <c r="DJ340" s="6" t="s">
        <v>22</v>
      </c>
      <c r="DK340" s="6" t="s">
        <v>22</v>
      </c>
      <c r="DL340" s="6" t="s">
        <v>22</v>
      </c>
      <c r="DM340" s="6" t="s">
        <v>22</v>
      </c>
      <c r="DN340" s="6" t="s">
        <v>22</v>
      </c>
      <c r="DO340" s="6" t="s">
        <v>22</v>
      </c>
      <c r="DP340" s="6" t="s">
        <v>22</v>
      </c>
      <c r="DQ340" s="6" t="s">
        <v>22</v>
      </c>
      <c r="DR340" s="6" t="s">
        <v>22</v>
      </c>
      <c r="DS340" s="6" t="s">
        <v>22</v>
      </c>
      <c r="DT340" s="6" t="s">
        <v>22</v>
      </c>
      <c r="DU340" s="6" t="s">
        <v>22</v>
      </c>
      <c r="DV340" s="6" t="s">
        <v>22</v>
      </c>
      <c r="DW340" s="6" t="s">
        <v>22</v>
      </c>
      <c r="DX340" s="6" t="s">
        <v>22</v>
      </c>
      <c r="DY340" s="6" t="s">
        <v>22</v>
      </c>
      <c r="DZ340" s="6" t="s">
        <v>22</v>
      </c>
      <c r="EA340" s="6" t="s">
        <v>22</v>
      </c>
      <c r="EB340" s="6" t="s">
        <v>22</v>
      </c>
      <c r="EC340" s="6" t="s">
        <v>22</v>
      </c>
      <c r="ED340" s="6" t="s">
        <v>22</v>
      </c>
      <c r="EE340" s="6" t="s">
        <v>22</v>
      </c>
      <c r="EF340" s="6" t="s">
        <v>22</v>
      </c>
      <c r="EG340" s="6" t="s">
        <v>22</v>
      </c>
      <c r="EH340" s="6" t="s">
        <v>22</v>
      </c>
      <c r="EI340" s="6" t="s">
        <v>22</v>
      </c>
      <c r="EJ340" s="6" t="s">
        <v>22</v>
      </c>
      <c r="EK340" s="6" t="s">
        <v>22</v>
      </c>
      <c r="EL340" s="6" t="s">
        <v>22</v>
      </c>
      <c r="EM340" s="6" t="s">
        <v>22</v>
      </c>
      <c r="EN340" s="6" t="s">
        <v>22</v>
      </c>
      <c r="EO340" s="6" t="s">
        <v>22</v>
      </c>
      <c r="EP340" s="6" t="s">
        <v>22</v>
      </c>
      <c r="EQ340" s="6" t="s">
        <v>22</v>
      </c>
      <c r="ER340" s="6" t="s">
        <v>22</v>
      </c>
      <c r="ES340" s="6" t="s">
        <v>22</v>
      </c>
      <c r="ET340" s="6" t="s">
        <v>22</v>
      </c>
      <c r="EU340" s="6" t="s">
        <v>22</v>
      </c>
      <c r="EV340" s="6" t="s">
        <v>22</v>
      </c>
      <c r="EW340" s="6" t="s">
        <v>22</v>
      </c>
      <c r="EX340" s="6" t="s">
        <v>22</v>
      </c>
      <c r="EY340" s="6" t="s">
        <v>22</v>
      </c>
      <c r="EZ340" s="6" t="s">
        <v>22</v>
      </c>
      <c r="FA340" s="6" t="s">
        <v>22</v>
      </c>
      <c r="FB340" s="6" t="s">
        <v>22</v>
      </c>
      <c r="FC340" s="6" t="s">
        <v>22</v>
      </c>
      <c r="FD340" s="6" t="s">
        <v>22</v>
      </c>
      <c r="FE340" s="6" t="s">
        <v>22</v>
      </c>
      <c r="FF340" s="6" t="s">
        <v>22</v>
      </c>
      <c r="FG340" s="6" t="s">
        <v>22</v>
      </c>
      <c r="FH340" s="6" t="s">
        <v>22</v>
      </c>
      <c r="FI340" s="6" t="s">
        <v>22</v>
      </c>
      <c r="FJ340" s="6" t="s">
        <v>22</v>
      </c>
      <c r="FK340" s="6" t="s">
        <v>22</v>
      </c>
      <c r="FL340" s="6" t="s">
        <v>22</v>
      </c>
      <c r="FM340" s="6" t="s">
        <v>22</v>
      </c>
      <c r="FN340" s="6" t="s">
        <v>22</v>
      </c>
      <c r="FO340" s="6" t="s">
        <v>22</v>
      </c>
      <c r="FP340" s="6" t="s">
        <v>22</v>
      </c>
      <c r="FQ340" s="6" t="s">
        <v>22</v>
      </c>
      <c r="FR340" s="6" t="s">
        <v>22</v>
      </c>
      <c r="FS340" s="6" t="s">
        <v>22</v>
      </c>
      <c r="FT340" s="6" t="s">
        <v>22</v>
      </c>
      <c r="FU340" s="6" t="s">
        <v>22</v>
      </c>
      <c r="FV340" s="6" t="s">
        <v>22</v>
      </c>
      <c r="FW340" s="6" t="s">
        <v>22</v>
      </c>
      <c r="FX340" s="6" t="s">
        <v>22</v>
      </c>
      <c r="FY340" s="6" t="s">
        <v>22</v>
      </c>
      <c r="FZ340" s="6" t="s">
        <v>22</v>
      </c>
      <c r="GA340" s="6" t="s">
        <v>22</v>
      </c>
      <c r="GB340" s="6" t="s">
        <v>22</v>
      </c>
      <c r="GC340" s="6" t="s">
        <v>22</v>
      </c>
      <c r="GD340" s="6" t="s">
        <v>22</v>
      </c>
      <c r="GE340" s="6" t="s">
        <v>22</v>
      </c>
      <c r="GF340" s="6" t="s">
        <v>22</v>
      </c>
      <c r="GG340" s="6" t="s">
        <v>22</v>
      </c>
      <c r="GH340" s="6" t="s">
        <v>22</v>
      </c>
      <c r="GI340" s="6" t="s">
        <v>22</v>
      </c>
      <c r="GJ340" s="6" t="s">
        <v>22</v>
      </c>
      <c r="GK340" s="6" t="s">
        <v>22</v>
      </c>
      <c r="GL340" s="6" t="s">
        <v>22</v>
      </c>
      <c r="GM340" s="6" t="s">
        <v>22</v>
      </c>
      <c r="GN340" s="6" t="s">
        <v>22</v>
      </c>
      <c r="GO340" s="6" t="s">
        <v>22</v>
      </c>
      <c r="GP340" s="6" t="s">
        <v>22</v>
      </c>
      <c r="GQ340" s="6" t="s">
        <v>22</v>
      </c>
      <c r="GR340" s="6" t="s">
        <v>22</v>
      </c>
      <c r="GS340" s="6" t="s">
        <v>22</v>
      </c>
      <c r="GT340" s="6" t="s">
        <v>22</v>
      </c>
      <c r="GU340" s="6" t="s">
        <v>22</v>
      </c>
      <c r="GV340" s="6" t="s">
        <v>22</v>
      </c>
      <c r="GW340" s="6" t="s">
        <v>22</v>
      </c>
      <c r="GX340" s="103" t="s">
        <v>22</v>
      </c>
    </row>
    <row r="341" spans="1:206">
      <c r="A341" s="102" t="s">
        <v>207</v>
      </c>
      <c r="B341" s="6">
        <v>340</v>
      </c>
      <c r="C341" s="6" t="s">
        <v>1555</v>
      </c>
      <c r="D341" s="6" t="s">
        <v>1897</v>
      </c>
      <c r="E341" s="100">
        <v>45147</v>
      </c>
      <c r="F341" s="6" t="s">
        <v>3895</v>
      </c>
      <c r="G341" s="6">
        <v>1</v>
      </c>
      <c r="H341" s="6">
        <v>24</v>
      </c>
      <c r="I341" s="6">
        <v>0</v>
      </c>
      <c r="J341" s="6" t="s">
        <v>1071</v>
      </c>
      <c r="K341" s="6" t="s">
        <v>352</v>
      </c>
      <c r="L341" s="6" t="s">
        <v>396</v>
      </c>
      <c r="M341" s="6" t="s">
        <v>1041</v>
      </c>
      <c r="N341" s="6" t="s">
        <v>22</v>
      </c>
      <c r="O341" s="7" t="s">
        <v>22</v>
      </c>
      <c r="P341" s="6" t="s">
        <v>22</v>
      </c>
      <c r="Q341" s="6">
        <v>42.742440000000002</v>
      </c>
      <c r="R341" s="6" t="s">
        <v>22</v>
      </c>
      <c r="S341" s="6" t="s">
        <v>22</v>
      </c>
      <c r="T341" s="6" t="s">
        <v>22</v>
      </c>
      <c r="U341" s="6" t="s">
        <v>22</v>
      </c>
      <c r="V341" s="6">
        <v>9.4618699999999993</v>
      </c>
      <c r="W341" s="6" t="s">
        <v>39</v>
      </c>
      <c r="X341" s="6">
        <v>1.5</v>
      </c>
      <c r="Y341" s="6">
        <v>1</v>
      </c>
      <c r="Z341" s="101">
        <v>0.58333333333333337</v>
      </c>
      <c r="AA341" s="101">
        <v>0.59722222222222221</v>
      </c>
      <c r="AB341" s="101">
        <v>0.64583333333333337</v>
      </c>
      <c r="AC341" s="101">
        <f>(Tableau2[[#This Row],[heure_enq]]-Tableau2[[#This Row],[h_debut]])</f>
        <v>1.388888888888884E-2</v>
      </c>
      <c r="AD341" s="101">
        <f>Tableau2[[#This Row],[h_fin]]-Tableau2[[#This Row],[h_debut]]</f>
        <v>6.25E-2</v>
      </c>
      <c r="AE341" s="183">
        <v>0.375</v>
      </c>
      <c r="AF341" s="101">
        <v>0.70833333333333337</v>
      </c>
      <c r="AG341" s="6" t="s">
        <v>22</v>
      </c>
      <c r="AH341" s="6" t="s">
        <v>234</v>
      </c>
      <c r="AI341" s="6">
        <v>0</v>
      </c>
      <c r="AJ341" s="6" t="s">
        <v>1898</v>
      </c>
      <c r="AK341" s="6">
        <v>31395</v>
      </c>
      <c r="AL341" s="6" t="s">
        <v>1761</v>
      </c>
      <c r="AM341" s="6">
        <v>1</v>
      </c>
      <c r="AN341" s="6">
        <v>0</v>
      </c>
      <c r="AO341" s="6">
        <v>0</v>
      </c>
      <c r="AP341" s="6">
        <v>0</v>
      </c>
      <c r="AQ341" s="6" t="s">
        <v>22</v>
      </c>
      <c r="AR341" s="6" t="s">
        <v>22</v>
      </c>
      <c r="AS341" s="6" t="s">
        <v>22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1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 t="s">
        <v>1899</v>
      </c>
      <c r="BK341" s="6">
        <v>0</v>
      </c>
      <c r="BL341" s="6">
        <v>0</v>
      </c>
      <c r="BM341" s="6">
        <v>0</v>
      </c>
      <c r="BN341" s="6">
        <v>0</v>
      </c>
      <c r="BO341" s="13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13">
        <v>0</v>
      </c>
      <c r="BV341" s="6">
        <v>0</v>
      </c>
      <c r="BW341" s="6" t="s">
        <v>22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0</v>
      </c>
      <c r="CK341" s="6">
        <v>0</v>
      </c>
      <c r="CL341" s="6">
        <v>0</v>
      </c>
      <c r="CM341" s="6">
        <v>0</v>
      </c>
      <c r="CN341" s="6">
        <v>1</v>
      </c>
      <c r="CO341" s="6">
        <v>0</v>
      </c>
      <c r="CP341" s="6">
        <v>0</v>
      </c>
      <c r="CQ341" s="6">
        <v>1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 t="s">
        <v>22</v>
      </c>
      <c r="DB341" s="6" t="s">
        <v>218</v>
      </c>
      <c r="DC341" s="6" t="s">
        <v>22</v>
      </c>
      <c r="DD341" s="6" t="s">
        <v>22</v>
      </c>
      <c r="DE341" s="6" t="s">
        <v>22</v>
      </c>
      <c r="DF341" s="6" t="s">
        <v>22</v>
      </c>
      <c r="DG341" s="6" t="s">
        <v>22</v>
      </c>
      <c r="DH341" s="6" t="s">
        <v>22</v>
      </c>
      <c r="DI341" s="6" t="s">
        <v>22</v>
      </c>
      <c r="DJ341" s="6" t="s">
        <v>22</v>
      </c>
      <c r="DK341" s="6" t="s">
        <v>22</v>
      </c>
      <c r="DL341" s="6" t="s">
        <v>22</v>
      </c>
      <c r="DM341" s="6" t="s">
        <v>22</v>
      </c>
      <c r="DN341" s="6" t="s">
        <v>22</v>
      </c>
      <c r="DO341" s="6" t="s">
        <v>22</v>
      </c>
      <c r="DP341" s="6" t="s">
        <v>22</v>
      </c>
      <c r="DQ341" s="6" t="s">
        <v>22</v>
      </c>
      <c r="DR341" s="6" t="s">
        <v>22</v>
      </c>
      <c r="DS341" s="6" t="s">
        <v>22</v>
      </c>
      <c r="DT341" s="6" t="s">
        <v>22</v>
      </c>
      <c r="DU341" s="6" t="s">
        <v>22</v>
      </c>
      <c r="DV341" s="6" t="s">
        <v>22</v>
      </c>
      <c r="DW341" s="6" t="s">
        <v>22</v>
      </c>
      <c r="DX341" s="6" t="s">
        <v>22</v>
      </c>
      <c r="DY341" s="6" t="s">
        <v>22</v>
      </c>
      <c r="DZ341" s="6" t="s">
        <v>22</v>
      </c>
      <c r="EA341" s="6" t="s">
        <v>22</v>
      </c>
      <c r="EB341" s="6" t="s">
        <v>22</v>
      </c>
      <c r="EC341" s="6" t="s">
        <v>22</v>
      </c>
      <c r="ED341" s="6" t="s">
        <v>22</v>
      </c>
      <c r="EE341" s="6" t="s">
        <v>22</v>
      </c>
      <c r="EF341" s="6" t="s">
        <v>22</v>
      </c>
      <c r="EG341" s="6" t="s">
        <v>22</v>
      </c>
      <c r="EH341" s="6" t="s">
        <v>22</v>
      </c>
      <c r="EI341" s="6" t="s">
        <v>22</v>
      </c>
      <c r="EJ341" s="6" t="s">
        <v>22</v>
      </c>
      <c r="EK341" s="6" t="s">
        <v>22</v>
      </c>
      <c r="EL341" s="6" t="s">
        <v>22</v>
      </c>
      <c r="EM341" s="6" t="s">
        <v>22</v>
      </c>
      <c r="EN341" s="6" t="s">
        <v>22</v>
      </c>
      <c r="EO341" s="6" t="s">
        <v>22</v>
      </c>
      <c r="EP341" s="6" t="s">
        <v>22</v>
      </c>
      <c r="EQ341" s="6" t="s">
        <v>22</v>
      </c>
      <c r="ER341" s="6" t="s">
        <v>22</v>
      </c>
      <c r="ES341" s="6" t="s">
        <v>22</v>
      </c>
      <c r="ET341" s="6" t="s">
        <v>22</v>
      </c>
      <c r="EU341" s="6" t="s">
        <v>22</v>
      </c>
      <c r="EV341" s="6" t="s">
        <v>22</v>
      </c>
      <c r="EW341" s="6" t="s">
        <v>22</v>
      </c>
      <c r="EX341" s="6" t="s">
        <v>22</v>
      </c>
      <c r="EY341" s="6" t="s">
        <v>22</v>
      </c>
      <c r="EZ341" s="6" t="s">
        <v>22</v>
      </c>
      <c r="FA341" s="6" t="s">
        <v>22</v>
      </c>
      <c r="FB341" s="6" t="s">
        <v>22</v>
      </c>
      <c r="FC341" s="6" t="s">
        <v>22</v>
      </c>
      <c r="FD341" s="6" t="s">
        <v>22</v>
      </c>
      <c r="FE341" s="6" t="s">
        <v>22</v>
      </c>
      <c r="FF341" s="6" t="s">
        <v>22</v>
      </c>
      <c r="FG341" s="6" t="s">
        <v>22</v>
      </c>
      <c r="FH341" s="6" t="s">
        <v>22</v>
      </c>
      <c r="FI341" s="6" t="s">
        <v>22</v>
      </c>
      <c r="FJ341" s="6" t="s">
        <v>22</v>
      </c>
      <c r="FK341" s="6" t="s">
        <v>22</v>
      </c>
      <c r="FL341" s="6" t="s">
        <v>22</v>
      </c>
      <c r="FM341" s="6" t="s">
        <v>22</v>
      </c>
      <c r="FN341" s="6" t="s">
        <v>22</v>
      </c>
      <c r="FO341" s="6" t="s">
        <v>22</v>
      </c>
      <c r="FP341" s="6" t="s">
        <v>22</v>
      </c>
      <c r="FQ341" s="6" t="s">
        <v>22</v>
      </c>
      <c r="FR341" s="6" t="s">
        <v>22</v>
      </c>
      <c r="FS341" s="6" t="s">
        <v>22</v>
      </c>
      <c r="FT341" s="6" t="s">
        <v>22</v>
      </c>
      <c r="FU341" s="6" t="s">
        <v>22</v>
      </c>
      <c r="FV341" s="6" t="s">
        <v>22</v>
      </c>
      <c r="FW341" s="6" t="s">
        <v>22</v>
      </c>
      <c r="FX341" s="6" t="s">
        <v>22</v>
      </c>
      <c r="FY341" s="6" t="s">
        <v>22</v>
      </c>
      <c r="FZ341" s="6" t="s">
        <v>22</v>
      </c>
      <c r="GA341" s="6" t="s">
        <v>22</v>
      </c>
      <c r="GB341" s="6" t="s">
        <v>22</v>
      </c>
      <c r="GC341" s="6" t="s">
        <v>22</v>
      </c>
      <c r="GD341" s="6" t="s">
        <v>22</v>
      </c>
      <c r="GE341" s="6" t="s">
        <v>22</v>
      </c>
      <c r="GF341" s="6" t="s">
        <v>22</v>
      </c>
      <c r="GG341" s="6" t="s">
        <v>22</v>
      </c>
      <c r="GH341" s="6" t="s">
        <v>22</v>
      </c>
      <c r="GI341" s="6" t="s">
        <v>22</v>
      </c>
      <c r="GJ341" s="6" t="s">
        <v>22</v>
      </c>
      <c r="GK341" s="6" t="s">
        <v>22</v>
      </c>
      <c r="GL341" s="6" t="s">
        <v>22</v>
      </c>
      <c r="GM341" s="6" t="s">
        <v>22</v>
      </c>
      <c r="GN341" s="6" t="s">
        <v>22</v>
      </c>
      <c r="GO341" s="6" t="s">
        <v>22</v>
      </c>
      <c r="GP341" s="6" t="s">
        <v>22</v>
      </c>
      <c r="GQ341" s="6" t="s">
        <v>22</v>
      </c>
      <c r="GR341" s="6" t="s">
        <v>22</v>
      </c>
      <c r="GS341" s="6" t="s">
        <v>22</v>
      </c>
      <c r="GT341" s="6" t="s">
        <v>22</v>
      </c>
      <c r="GU341" s="6" t="s">
        <v>22</v>
      </c>
      <c r="GV341" s="6" t="s">
        <v>22</v>
      </c>
      <c r="GW341" s="6" t="s">
        <v>22</v>
      </c>
      <c r="GX341" s="103" t="s">
        <v>22</v>
      </c>
    </row>
    <row r="342" spans="1:206">
      <c r="A342" s="102" t="s">
        <v>207</v>
      </c>
      <c r="B342" s="6">
        <v>341</v>
      </c>
      <c r="C342" s="6" t="s">
        <v>1555</v>
      </c>
      <c r="D342" s="6" t="s">
        <v>1900</v>
      </c>
      <c r="E342" s="100">
        <v>45147</v>
      </c>
      <c r="F342" s="6" t="s">
        <v>3895</v>
      </c>
      <c r="G342" s="6">
        <v>1</v>
      </c>
      <c r="H342" s="6">
        <v>24</v>
      </c>
      <c r="I342" s="6">
        <v>0</v>
      </c>
      <c r="J342" s="6" t="s">
        <v>1013</v>
      </c>
      <c r="K342" s="6" t="s">
        <v>352</v>
      </c>
      <c r="L342" s="6" t="s">
        <v>396</v>
      </c>
      <c r="M342" s="6" t="s">
        <v>1041</v>
      </c>
      <c r="N342" s="6" t="s">
        <v>22</v>
      </c>
      <c r="O342" s="7" t="s">
        <v>22</v>
      </c>
      <c r="P342" s="6" t="s">
        <v>22</v>
      </c>
      <c r="Q342" s="6">
        <v>42.889159999999997</v>
      </c>
      <c r="R342" s="6" t="s">
        <v>22</v>
      </c>
      <c r="S342" s="6" t="s">
        <v>22</v>
      </c>
      <c r="T342" s="6" t="s">
        <v>22</v>
      </c>
      <c r="U342" s="6" t="s">
        <v>22</v>
      </c>
      <c r="V342" s="6">
        <v>9.4753600000000002</v>
      </c>
      <c r="W342" s="6" t="s">
        <v>39</v>
      </c>
      <c r="X342" s="6">
        <v>2</v>
      </c>
      <c r="Y342" s="6">
        <v>2</v>
      </c>
      <c r="Z342" s="101">
        <v>0.64583333333333337</v>
      </c>
      <c r="AA342" s="101">
        <v>0.66666666666666663</v>
      </c>
      <c r="AB342" s="101">
        <v>0.67708333333333337</v>
      </c>
      <c r="AC342" s="101">
        <f>(Tableau2[[#This Row],[heure_enq]]-Tableau2[[#This Row],[h_debut]])</f>
        <v>2.0833333333333259E-2</v>
      </c>
      <c r="AD342" s="101">
        <f>Tableau2[[#This Row],[h_fin]]-Tableau2[[#This Row],[h_debut]]</f>
        <v>3.125E-2</v>
      </c>
      <c r="AE342" s="183">
        <v>0.375</v>
      </c>
      <c r="AF342" s="101">
        <v>0.70833333333333337</v>
      </c>
      <c r="AG342" s="6" t="s">
        <v>22</v>
      </c>
      <c r="AH342" s="6" t="s">
        <v>234</v>
      </c>
      <c r="AI342" s="6">
        <v>0</v>
      </c>
      <c r="AJ342" s="6" t="s">
        <v>1901</v>
      </c>
      <c r="AK342" s="6">
        <v>59291</v>
      </c>
      <c r="AL342" s="6" t="s">
        <v>1761</v>
      </c>
      <c r="AM342" s="6">
        <v>1</v>
      </c>
      <c r="AN342" s="6">
        <v>0</v>
      </c>
      <c r="AO342" s="6">
        <v>0</v>
      </c>
      <c r="AP342" s="6">
        <v>0</v>
      </c>
      <c r="AQ342" s="6" t="s">
        <v>22</v>
      </c>
      <c r="AR342" s="6" t="s">
        <v>22</v>
      </c>
      <c r="AS342" s="6" t="s">
        <v>22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1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 t="s">
        <v>1094</v>
      </c>
      <c r="BK342" s="6">
        <v>0</v>
      </c>
      <c r="BL342" s="6">
        <v>0</v>
      </c>
      <c r="BM342" s="6">
        <v>1</v>
      </c>
      <c r="BN342" s="6">
        <v>0</v>
      </c>
      <c r="BO342" s="13" t="s">
        <v>3618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13">
        <v>0</v>
      </c>
      <c r="BV342" s="6">
        <v>0</v>
      </c>
      <c r="BW342" s="6" t="s">
        <v>22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1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 t="s">
        <v>22</v>
      </c>
      <c r="DB342" s="6" t="s">
        <v>218</v>
      </c>
      <c r="DC342" s="6" t="s">
        <v>22</v>
      </c>
      <c r="DD342" s="6" t="s">
        <v>22</v>
      </c>
      <c r="DE342" s="6" t="s">
        <v>22</v>
      </c>
      <c r="DF342" s="6" t="s">
        <v>22</v>
      </c>
      <c r="DG342" s="6" t="s">
        <v>22</v>
      </c>
      <c r="DH342" s="6" t="s">
        <v>22</v>
      </c>
      <c r="DI342" s="6" t="s">
        <v>22</v>
      </c>
      <c r="DJ342" s="6" t="s">
        <v>22</v>
      </c>
      <c r="DK342" s="6" t="s">
        <v>22</v>
      </c>
      <c r="DL342" s="6" t="s">
        <v>22</v>
      </c>
      <c r="DM342" s="6" t="s">
        <v>22</v>
      </c>
      <c r="DN342" s="6" t="s">
        <v>22</v>
      </c>
      <c r="DO342" s="6" t="s">
        <v>22</v>
      </c>
      <c r="DP342" s="6" t="s">
        <v>22</v>
      </c>
      <c r="DQ342" s="6" t="s">
        <v>22</v>
      </c>
      <c r="DR342" s="6" t="s">
        <v>22</v>
      </c>
      <c r="DS342" s="6" t="s">
        <v>22</v>
      </c>
      <c r="DT342" s="6" t="s">
        <v>22</v>
      </c>
      <c r="DU342" s="6" t="s">
        <v>22</v>
      </c>
      <c r="DV342" s="6" t="s">
        <v>22</v>
      </c>
      <c r="DW342" s="6" t="s">
        <v>22</v>
      </c>
      <c r="DX342" s="6" t="s">
        <v>22</v>
      </c>
      <c r="DY342" s="6" t="s">
        <v>22</v>
      </c>
      <c r="DZ342" s="6" t="s">
        <v>22</v>
      </c>
      <c r="EA342" s="6" t="s">
        <v>22</v>
      </c>
      <c r="EB342" s="6" t="s">
        <v>22</v>
      </c>
      <c r="EC342" s="6" t="s">
        <v>22</v>
      </c>
      <c r="ED342" s="6" t="s">
        <v>22</v>
      </c>
      <c r="EE342" s="6" t="s">
        <v>22</v>
      </c>
      <c r="EF342" s="6" t="s">
        <v>22</v>
      </c>
      <c r="EG342" s="6" t="s">
        <v>22</v>
      </c>
      <c r="EH342" s="6" t="s">
        <v>22</v>
      </c>
      <c r="EI342" s="6" t="s">
        <v>22</v>
      </c>
      <c r="EJ342" s="6" t="s">
        <v>22</v>
      </c>
      <c r="EK342" s="6" t="s">
        <v>22</v>
      </c>
      <c r="EL342" s="6" t="s">
        <v>22</v>
      </c>
      <c r="EM342" s="6" t="s">
        <v>22</v>
      </c>
      <c r="EN342" s="6" t="s">
        <v>22</v>
      </c>
      <c r="EO342" s="6" t="s">
        <v>22</v>
      </c>
      <c r="EP342" s="6" t="s">
        <v>22</v>
      </c>
      <c r="EQ342" s="6" t="s">
        <v>22</v>
      </c>
      <c r="ER342" s="6" t="s">
        <v>22</v>
      </c>
      <c r="ES342" s="6" t="s">
        <v>22</v>
      </c>
      <c r="ET342" s="6" t="s">
        <v>22</v>
      </c>
      <c r="EU342" s="6" t="s">
        <v>22</v>
      </c>
      <c r="EV342" s="6" t="s">
        <v>22</v>
      </c>
      <c r="EW342" s="6" t="s">
        <v>22</v>
      </c>
      <c r="EX342" s="6" t="s">
        <v>22</v>
      </c>
      <c r="EY342" s="6" t="s">
        <v>22</v>
      </c>
      <c r="EZ342" s="6" t="s">
        <v>22</v>
      </c>
      <c r="FA342" s="6" t="s">
        <v>22</v>
      </c>
      <c r="FB342" s="6" t="s">
        <v>22</v>
      </c>
      <c r="FC342" s="6" t="s">
        <v>22</v>
      </c>
      <c r="FD342" s="6" t="s">
        <v>22</v>
      </c>
      <c r="FE342" s="6" t="s">
        <v>22</v>
      </c>
      <c r="FF342" s="6" t="s">
        <v>22</v>
      </c>
      <c r="FG342" s="6" t="s">
        <v>22</v>
      </c>
      <c r="FH342" s="6" t="s">
        <v>22</v>
      </c>
      <c r="FI342" s="6" t="s">
        <v>22</v>
      </c>
      <c r="FJ342" s="6" t="s">
        <v>22</v>
      </c>
      <c r="FK342" s="6" t="s">
        <v>22</v>
      </c>
      <c r="FL342" s="6" t="s">
        <v>22</v>
      </c>
      <c r="FM342" s="6" t="s">
        <v>22</v>
      </c>
      <c r="FN342" s="6" t="s">
        <v>22</v>
      </c>
      <c r="FO342" s="6" t="s">
        <v>22</v>
      </c>
      <c r="FP342" s="6" t="s">
        <v>22</v>
      </c>
      <c r="FQ342" s="6" t="s">
        <v>22</v>
      </c>
      <c r="FR342" s="6" t="s">
        <v>22</v>
      </c>
      <c r="FS342" s="6" t="s">
        <v>22</v>
      </c>
      <c r="FT342" s="6" t="s">
        <v>22</v>
      </c>
      <c r="FU342" s="6" t="s">
        <v>22</v>
      </c>
      <c r="FV342" s="6" t="s">
        <v>22</v>
      </c>
      <c r="FW342" s="6" t="s">
        <v>22</v>
      </c>
      <c r="FX342" s="6" t="s">
        <v>22</v>
      </c>
      <c r="FY342" s="6" t="s">
        <v>22</v>
      </c>
      <c r="FZ342" s="6" t="s">
        <v>22</v>
      </c>
      <c r="GA342" s="6" t="s">
        <v>22</v>
      </c>
      <c r="GB342" s="6" t="s">
        <v>22</v>
      </c>
      <c r="GC342" s="6" t="s">
        <v>22</v>
      </c>
      <c r="GD342" s="6" t="s">
        <v>22</v>
      </c>
      <c r="GE342" s="6" t="s">
        <v>22</v>
      </c>
      <c r="GF342" s="6" t="s">
        <v>22</v>
      </c>
      <c r="GG342" s="6" t="s">
        <v>22</v>
      </c>
      <c r="GH342" s="6" t="s">
        <v>22</v>
      </c>
      <c r="GI342" s="6" t="s">
        <v>22</v>
      </c>
      <c r="GJ342" s="6" t="s">
        <v>22</v>
      </c>
      <c r="GK342" s="6" t="s">
        <v>22</v>
      </c>
      <c r="GL342" s="6" t="s">
        <v>22</v>
      </c>
      <c r="GM342" s="6" t="s">
        <v>22</v>
      </c>
      <c r="GN342" s="6" t="s">
        <v>22</v>
      </c>
      <c r="GO342" s="6" t="s">
        <v>22</v>
      </c>
      <c r="GP342" s="6" t="s">
        <v>22</v>
      </c>
      <c r="GQ342" s="6" t="s">
        <v>22</v>
      </c>
      <c r="GR342" s="6" t="s">
        <v>22</v>
      </c>
      <c r="GS342" s="6" t="s">
        <v>22</v>
      </c>
      <c r="GT342" s="6" t="s">
        <v>22</v>
      </c>
      <c r="GU342" s="6" t="s">
        <v>22</v>
      </c>
      <c r="GV342" s="6" t="s">
        <v>22</v>
      </c>
      <c r="GW342" s="6" t="s">
        <v>22</v>
      </c>
      <c r="GX342" s="103" t="s">
        <v>22</v>
      </c>
    </row>
    <row r="343" spans="1:206">
      <c r="A343" s="102" t="s">
        <v>207</v>
      </c>
      <c r="B343" s="6">
        <v>342</v>
      </c>
      <c r="C343" s="6" t="s">
        <v>1555</v>
      </c>
      <c r="D343" s="6" t="s">
        <v>1556</v>
      </c>
      <c r="E343" s="100">
        <v>45147</v>
      </c>
      <c r="F343" s="6" t="s">
        <v>3895</v>
      </c>
      <c r="G343" s="6">
        <v>1</v>
      </c>
      <c r="H343" s="6">
        <v>25</v>
      </c>
      <c r="I343" s="6">
        <v>0</v>
      </c>
      <c r="J343" s="6" t="s">
        <v>1071</v>
      </c>
      <c r="K343" s="6" t="s">
        <v>352</v>
      </c>
      <c r="L343" s="6" t="s">
        <v>396</v>
      </c>
      <c r="M343" s="6" t="s">
        <v>1041</v>
      </c>
      <c r="N343" s="6" t="s">
        <v>22</v>
      </c>
      <c r="O343" s="7" t="s">
        <v>22</v>
      </c>
      <c r="P343" s="6" t="s">
        <v>22</v>
      </c>
      <c r="Q343" s="6">
        <v>42.794969999999999</v>
      </c>
      <c r="R343" s="6" t="s">
        <v>22</v>
      </c>
      <c r="S343" s="6" t="s">
        <v>22</v>
      </c>
      <c r="T343" s="6" t="s">
        <v>22</v>
      </c>
      <c r="U343" s="6" t="s">
        <v>22</v>
      </c>
      <c r="V343" s="6">
        <v>9.4909999999999997</v>
      </c>
      <c r="W343" s="6" t="s">
        <v>39</v>
      </c>
      <c r="X343" s="6">
        <v>10</v>
      </c>
      <c r="Y343" s="6">
        <v>3</v>
      </c>
      <c r="Z343" s="101">
        <v>0.5625</v>
      </c>
      <c r="AA343" s="101">
        <v>0.6875</v>
      </c>
      <c r="AB343" s="101">
        <v>0.72916666666666663</v>
      </c>
      <c r="AC343" s="101">
        <f>(Tableau2[[#This Row],[heure_enq]]-Tableau2[[#This Row],[h_debut]])</f>
        <v>0.125</v>
      </c>
      <c r="AD343" s="101">
        <f>Tableau2[[#This Row],[h_fin]]-Tableau2[[#This Row],[h_debut]]</f>
        <v>0.16666666666666663</v>
      </c>
      <c r="AE343" s="183">
        <v>0.375</v>
      </c>
      <c r="AF343" s="101">
        <v>0.70833333333333337</v>
      </c>
      <c r="AG343" s="6" t="s">
        <v>22</v>
      </c>
      <c r="AH343" s="6" t="s">
        <v>234</v>
      </c>
      <c r="AI343" s="6">
        <v>0</v>
      </c>
      <c r="AJ343" s="6" t="s">
        <v>1557</v>
      </c>
      <c r="AK343" s="6" t="s">
        <v>1558</v>
      </c>
      <c r="AL343" s="6" t="s">
        <v>419</v>
      </c>
      <c r="AM343" s="6">
        <v>1</v>
      </c>
      <c r="AN343" s="6">
        <v>0</v>
      </c>
      <c r="AO343" s="6">
        <v>0</v>
      </c>
      <c r="AP343" s="6">
        <v>0</v>
      </c>
      <c r="AQ343" s="6" t="s">
        <v>22</v>
      </c>
      <c r="AR343" s="6" t="s">
        <v>22</v>
      </c>
      <c r="AS343" s="6" t="s">
        <v>22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1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 t="s">
        <v>1033</v>
      </c>
      <c r="BK343" s="6">
        <v>0</v>
      </c>
      <c r="BL343" s="6">
        <v>0</v>
      </c>
      <c r="BM343" s="6">
        <v>1</v>
      </c>
      <c r="BN343" s="6">
        <v>0</v>
      </c>
      <c r="BO343" s="13" t="s">
        <v>3619</v>
      </c>
      <c r="BP343" s="6">
        <v>0</v>
      </c>
      <c r="BQ343" s="6">
        <v>0</v>
      </c>
      <c r="BR343" s="6">
        <v>0</v>
      </c>
      <c r="BS343" s="6">
        <v>0</v>
      </c>
      <c r="BT343" s="6">
        <v>0</v>
      </c>
      <c r="BU343" s="13">
        <v>0</v>
      </c>
      <c r="BV343" s="6">
        <v>0</v>
      </c>
      <c r="BW343" s="6" t="s">
        <v>22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1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6" t="s">
        <v>1559</v>
      </c>
      <c r="DB343" s="6" t="s">
        <v>218</v>
      </c>
      <c r="DC343" s="6" t="s">
        <v>22</v>
      </c>
      <c r="DD343" s="6" t="s">
        <v>22</v>
      </c>
      <c r="DE343" s="6" t="s">
        <v>22</v>
      </c>
      <c r="DF343" s="6" t="s">
        <v>22</v>
      </c>
      <c r="DG343" s="6" t="s">
        <v>22</v>
      </c>
      <c r="DH343" s="6" t="s">
        <v>22</v>
      </c>
      <c r="DI343" s="6" t="s">
        <v>22</v>
      </c>
      <c r="DJ343" s="6" t="s">
        <v>22</v>
      </c>
      <c r="DK343" s="6" t="s">
        <v>22</v>
      </c>
      <c r="DL343" s="6" t="s">
        <v>22</v>
      </c>
      <c r="DM343" s="6" t="s">
        <v>22</v>
      </c>
      <c r="DN343" s="6" t="s">
        <v>22</v>
      </c>
      <c r="DO343" s="6" t="s">
        <v>22</v>
      </c>
      <c r="DP343" s="6" t="s">
        <v>22</v>
      </c>
      <c r="DQ343" s="6" t="s">
        <v>22</v>
      </c>
      <c r="DR343" s="6" t="s">
        <v>22</v>
      </c>
      <c r="DS343" s="6" t="s">
        <v>22</v>
      </c>
      <c r="DT343" s="6" t="s">
        <v>22</v>
      </c>
      <c r="DU343" s="6" t="s">
        <v>22</v>
      </c>
      <c r="DV343" s="6" t="s">
        <v>22</v>
      </c>
      <c r="DW343" s="6" t="s">
        <v>22</v>
      </c>
      <c r="DX343" s="6" t="s">
        <v>22</v>
      </c>
      <c r="DY343" s="6" t="s">
        <v>22</v>
      </c>
      <c r="DZ343" s="6" t="s">
        <v>22</v>
      </c>
      <c r="EA343" s="6" t="s">
        <v>22</v>
      </c>
      <c r="EB343" s="6" t="s">
        <v>22</v>
      </c>
      <c r="EC343" s="6" t="s">
        <v>22</v>
      </c>
      <c r="ED343" s="6" t="s">
        <v>22</v>
      </c>
      <c r="EE343" s="6" t="s">
        <v>22</v>
      </c>
      <c r="EF343" s="6" t="s">
        <v>22</v>
      </c>
      <c r="EG343" s="6" t="s">
        <v>22</v>
      </c>
      <c r="EH343" s="6" t="s">
        <v>22</v>
      </c>
      <c r="EI343" s="6" t="s">
        <v>22</v>
      </c>
      <c r="EJ343" s="6" t="s">
        <v>22</v>
      </c>
      <c r="EK343" s="6" t="s">
        <v>22</v>
      </c>
      <c r="EL343" s="6" t="s">
        <v>22</v>
      </c>
      <c r="EM343" s="6" t="s">
        <v>22</v>
      </c>
      <c r="EN343" s="6" t="s">
        <v>22</v>
      </c>
      <c r="EO343" s="6" t="s">
        <v>22</v>
      </c>
      <c r="EP343" s="6" t="s">
        <v>22</v>
      </c>
      <c r="EQ343" s="6" t="s">
        <v>22</v>
      </c>
      <c r="ER343" s="6" t="s">
        <v>22</v>
      </c>
      <c r="ES343" s="6" t="s">
        <v>22</v>
      </c>
      <c r="ET343" s="6" t="s">
        <v>22</v>
      </c>
      <c r="EU343" s="6" t="s">
        <v>22</v>
      </c>
      <c r="EV343" s="6" t="s">
        <v>22</v>
      </c>
      <c r="EW343" s="6" t="s">
        <v>22</v>
      </c>
      <c r="EX343" s="6" t="s">
        <v>22</v>
      </c>
      <c r="EY343" s="6" t="s">
        <v>22</v>
      </c>
      <c r="EZ343" s="6" t="s">
        <v>22</v>
      </c>
      <c r="FA343" s="6" t="s">
        <v>22</v>
      </c>
      <c r="FB343" s="6" t="s">
        <v>22</v>
      </c>
      <c r="FC343" s="6" t="s">
        <v>22</v>
      </c>
      <c r="FD343" s="6" t="s">
        <v>22</v>
      </c>
      <c r="FE343" s="6" t="s">
        <v>22</v>
      </c>
      <c r="FF343" s="6" t="s">
        <v>22</v>
      </c>
      <c r="FG343" s="6" t="s">
        <v>22</v>
      </c>
      <c r="FH343" s="6" t="s">
        <v>22</v>
      </c>
      <c r="FI343" s="6" t="s">
        <v>22</v>
      </c>
      <c r="FJ343" s="6" t="s">
        <v>22</v>
      </c>
      <c r="FK343" s="6" t="s">
        <v>22</v>
      </c>
      <c r="FL343" s="6" t="s">
        <v>22</v>
      </c>
      <c r="FM343" s="6" t="s">
        <v>22</v>
      </c>
      <c r="FN343" s="6" t="s">
        <v>22</v>
      </c>
      <c r="FO343" s="6" t="s">
        <v>22</v>
      </c>
      <c r="FP343" s="6" t="s">
        <v>22</v>
      </c>
      <c r="FQ343" s="6" t="s">
        <v>22</v>
      </c>
      <c r="FR343" s="6" t="s">
        <v>22</v>
      </c>
      <c r="FS343" s="6" t="s">
        <v>22</v>
      </c>
      <c r="FT343" s="6" t="s">
        <v>22</v>
      </c>
      <c r="FU343" s="6" t="s">
        <v>22</v>
      </c>
      <c r="FV343" s="6" t="s">
        <v>22</v>
      </c>
      <c r="FW343" s="6" t="s">
        <v>22</v>
      </c>
      <c r="FX343" s="6" t="s">
        <v>22</v>
      </c>
      <c r="FY343" s="6" t="s">
        <v>22</v>
      </c>
      <c r="FZ343" s="6" t="s">
        <v>22</v>
      </c>
      <c r="GA343" s="6" t="s">
        <v>22</v>
      </c>
      <c r="GB343" s="6" t="s">
        <v>22</v>
      </c>
      <c r="GC343" s="6" t="s">
        <v>22</v>
      </c>
      <c r="GD343" s="6" t="s">
        <v>22</v>
      </c>
      <c r="GE343" s="6" t="s">
        <v>22</v>
      </c>
      <c r="GF343" s="6" t="s">
        <v>22</v>
      </c>
      <c r="GG343" s="6" t="s">
        <v>22</v>
      </c>
      <c r="GH343" s="6" t="s">
        <v>22</v>
      </c>
      <c r="GI343" s="6" t="s">
        <v>22</v>
      </c>
      <c r="GJ343" s="6" t="s">
        <v>22</v>
      </c>
      <c r="GK343" s="6" t="s">
        <v>22</v>
      </c>
      <c r="GL343" s="6" t="s">
        <v>22</v>
      </c>
      <c r="GM343" s="6" t="s">
        <v>22</v>
      </c>
      <c r="GN343" s="6" t="s">
        <v>22</v>
      </c>
      <c r="GO343" s="6" t="s">
        <v>22</v>
      </c>
      <c r="GP343" s="6" t="s">
        <v>22</v>
      </c>
      <c r="GQ343" s="6" t="s">
        <v>22</v>
      </c>
      <c r="GR343" s="6" t="s">
        <v>22</v>
      </c>
      <c r="GS343" s="6" t="s">
        <v>22</v>
      </c>
      <c r="GT343" s="6" t="s">
        <v>22</v>
      </c>
      <c r="GU343" s="6" t="s">
        <v>22</v>
      </c>
      <c r="GV343" s="6" t="s">
        <v>22</v>
      </c>
      <c r="GW343" s="6" t="s">
        <v>22</v>
      </c>
      <c r="GX343" s="103" t="s">
        <v>22</v>
      </c>
    </row>
    <row r="344" spans="1:206">
      <c r="A344" s="102" t="s">
        <v>207</v>
      </c>
      <c r="B344" s="6">
        <v>343</v>
      </c>
      <c r="C344" s="6" t="s">
        <v>1902</v>
      </c>
      <c r="D344" s="6" t="s">
        <v>1903</v>
      </c>
      <c r="E344" s="100">
        <v>45148</v>
      </c>
      <c r="F344" s="6" t="s">
        <v>3895</v>
      </c>
      <c r="G344" s="6">
        <v>1</v>
      </c>
      <c r="H344" s="6">
        <v>28</v>
      </c>
      <c r="I344" s="6">
        <v>1</v>
      </c>
      <c r="J344" s="6" t="s">
        <v>410</v>
      </c>
      <c r="K344" s="6" t="s">
        <v>1013</v>
      </c>
      <c r="L344" s="6" t="s">
        <v>396</v>
      </c>
      <c r="M344" s="6" t="s">
        <v>1041</v>
      </c>
      <c r="N344" s="6" t="s">
        <v>22</v>
      </c>
      <c r="O344" s="7" t="s">
        <v>22</v>
      </c>
      <c r="P344" s="6" t="s">
        <v>22</v>
      </c>
      <c r="Q344" s="6">
        <v>42.831989999999998</v>
      </c>
      <c r="R344" s="6" t="s">
        <v>22</v>
      </c>
      <c r="S344" s="6" t="s">
        <v>22</v>
      </c>
      <c r="T344" s="6" t="s">
        <v>22</v>
      </c>
      <c r="U344" s="6" t="s">
        <v>22</v>
      </c>
      <c r="V344" s="6">
        <v>9.4853299999999994</v>
      </c>
      <c r="W344" s="6" t="s">
        <v>39</v>
      </c>
      <c r="X344" s="6">
        <v>3</v>
      </c>
      <c r="Y344" s="6">
        <v>1</v>
      </c>
      <c r="Z344" s="101">
        <v>0.41666666666666669</v>
      </c>
      <c r="AA344" s="101">
        <v>0.47916666666666669</v>
      </c>
      <c r="AB344" s="101">
        <v>0.5</v>
      </c>
      <c r="AC344" s="101">
        <f>(Tableau2[[#This Row],[heure_enq]]-Tableau2[[#This Row],[h_debut]])</f>
        <v>6.25E-2</v>
      </c>
      <c r="AD344" s="101">
        <f>Tableau2[[#This Row],[h_fin]]-Tableau2[[#This Row],[h_debut]]</f>
        <v>8.3333333333333315E-2</v>
      </c>
      <c r="AE344" s="183">
        <v>0.375</v>
      </c>
      <c r="AF344" s="101">
        <v>0.70833333333333337</v>
      </c>
      <c r="AG344" s="6" t="s">
        <v>22</v>
      </c>
      <c r="AH344" s="6" t="s">
        <v>234</v>
      </c>
      <c r="AI344" s="6">
        <v>0</v>
      </c>
      <c r="AJ344" s="6" t="s">
        <v>1849</v>
      </c>
      <c r="AK344" s="6">
        <v>13055</v>
      </c>
      <c r="AL344" s="6" t="s">
        <v>1761</v>
      </c>
      <c r="AM344" s="6">
        <v>1</v>
      </c>
      <c r="AN344" s="6">
        <v>0</v>
      </c>
      <c r="AO344" s="6">
        <v>0</v>
      </c>
      <c r="AP344" s="6">
        <v>0</v>
      </c>
      <c r="AQ344" s="6" t="s">
        <v>22</v>
      </c>
      <c r="AR344" s="6" t="s">
        <v>22</v>
      </c>
      <c r="AS344" s="6" t="s">
        <v>22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1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 t="s">
        <v>1033</v>
      </c>
      <c r="BK344" s="6">
        <v>0</v>
      </c>
      <c r="BL344" s="6">
        <v>0</v>
      </c>
      <c r="BM344" s="6">
        <v>0</v>
      </c>
      <c r="BN344" s="6">
        <v>0</v>
      </c>
      <c r="BO344" s="13">
        <v>0</v>
      </c>
      <c r="BP344" s="6">
        <v>1</v>
      </c>
      <c r="BQ344" s="6">
        <v>0</v>
      </c>
      <c r="BR344" s="6">
        <v>0</v>
      </c>
      <c r="BS344" s="6">
        <v>0</v>
      </c>
      <c r="BT344" s="6">
        <v>0</v>
      </c>
      <c r="BU344" s="13" t="s">
        <v>3648</v>
      </c>
      <c r="BV344" s="6">
        <v>0</v>
      </c>
      <c r="BW344" s="6" t="s">
        <v>22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6">
        <v>0</v>
      </c>
      <c r="CM344" s="6">
        <v>0</v>
      </c>
      <c r="CN344" s="6">
        <v>1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 t="s">
        <v>756</v>
      </c>
      <c r="DB344" s="6" t="s">
        <v>218</v>
      </c>
      <c r="DC344" s="6" t="s">
        <v>22</v>
      </c>
      <c r="DD344" s="6" t="s">
        <v>22</v>
      </c>
      <c r="DE344" s="6" t="s">
        <v>22</v>
      </c>
      <c r="DF344" s="6" t="s">
        <v>22</v>
      </c>
      <c r="DG344" s="6" t="s">
        <v>22</v>
      </c>
      <c r="DH344" s="6" t="s">
        <v>22</v>
      </c>
      <c r="DI344" s="6" t="s">
        <v>22</v>
      </c>
      <c r="DJ344" s="6" t="s">
        <v>22</v>
      </c>
      <c r="DK344" s="6" t="s">
        <v>22</v>
      </c>
      <c r="DL344" s="6" t="s">
        <v>22</v>
      </c>
      <c r="DM344" s="6" t="s">
        <v>22</v>
      </c>
      <c r="DN344" s="6" t="s">
        <v>22</v>
      </c>
      <c r="DO344" s="6" t="s">
        <v>22</v>
      </c>
      <c r="DP344" s="6" t="s">
        <v>22</v>
      </c>
      <c r="DQ344" s="6" t="s">
        <v>22</v>
      </c>
      <c r="DR344" s="6" t="s">
        <v>22</v>
      </c>
      <c r="DS344" s="6" t="s">
        <v>22</v>
      </c>
      <c r="DT344" s="6" t="s">
        <v>22</v>
      </c>
      <c r="DU344" s="6" t="s">
        <v>22</v>
      </c>
      <c r="DV344" s="6" t="s">
        <v>22</v>
      </c>
      <c r="DW344" s="6" t="s">
        <v>22</v>
      </c>
      <c r="DX344" s="6" t="s">
        <v>22</v>
      </c>
      <c r="DY344" s="6" t="s">
        <v>22</v>
      </c>
      <c r="DZ344" s="6" t="s">
        <v>22</v>
      </c>
      <c r="EA344" s="6" t="s">
        <v>22</v>
      </c>
      <c r="EB344" s="6" t="s">
        <v>22</v>
      </c>
      <c r="EC344" s="6" t="s">
        <v>22</v>
      </c>
      <c r="ED344" s="6" t="s">
        <v>22</v>
      </c>
      <c r="EE344" s="6" t="s">
        <v>22</v>
      </c>
      <c r="EF344" s="6" t="s">
        <v>22</v>
      </c>
      <c r="EG344" s="6" t="s">
        <v>22</v>
      </c>
      <c r="EH344" s="6" t="s">
        <v>22</v>
      </c>
      <c r="EI344" s="6" t="s">
        <v>22</v>
      </c>
      <c r="EJ344" s="6" t="s">
        <v>22</v>
      </c>
      <c r="EK344" s="6" t="s">
        <v>22</v>
      </c>
      <c r="EL344" s="6" t="s">
        <v>22</v>
      </c>
      <c r="EM344" s="6" t="s">
        <v>22</v>
      </c>
      <c r="EN344" s="6" t="s">
        <v>22</v>
      </c>
      <c r="EO344" s="6" t="s">
        <v>22</v>
      </c>
      <c r="EP344" s="6" t="s">
        <v>22</v>
      </c>
      <c r="EQ344" s="6" t="s">
        <v>22</v>
      </c>
      <c r="ER344" s="6" t="s">
        <v>22</v>
      </c>
      <c r="ES344" s="6" t="s">
        <v>22</v>
      </c>
      <c r="ET344" s="6" t="s">
        <v>22</v>
      </c>
      <c r="EU344" s="6" t="s">
        <v>22</v>
      </c>
      <c r="EV344" s="6" t="s">
        <v>22</v>
      </c>
      <c r="EW344" s="6" t="s">
        <v>22</v>
      </c>
      <c r="EX344" s="6" t="s">
        <v>22</v>
      </c>
      <c r="EY344" s="6" t="s">
        <v>22</v>
      </c>
      <c r="EZ344" s="6" t="s">
        <v>22</v>
      </c>
      <c r="FA344" s="6" t="s">
        <v>22</v>
      </c>
      <c r="FB344" s="6" t="s">
        <v>22</v>
      </c>
      <c r="FC344" s="6" t="s">
        <v>22</v>
      </c>
      <c r="FD344" s="6" t="s">
        <v>22</v>
      </c>
      <c r="FE344" s="6" t="s">
        <v>22</v>
      </c>
      <c r="FF344" s="6" t="s">
        <v>22</v>
      </c>
      <c r="FG344" s="6" t="s">
        <v>22</v>
      </c>
      <c r="FH344" s="6" t="s">
        <v>22</v>
      </c>
      <c r="FI344" s="6" t="s">
        <v>22</v>
      </c>
      <c r="FJ344" s="6" t="s">
        <v>22</v>
      </c>
      <c r="FK344" s="6" t="s">
        <v>22</v>
      </c>
      <c r="FL344" s="6" t="s">
        <v>22</v>
      </c>
      <c r="FM344" s="6" t="s">
        <v>22</v>
      </c>
      <c r="FN344" s="6" t="s">
        <v>22</v>
      </c>
      <c r="FO344" s="6" t="s">
        <v>22</v>
      </c>
      <c r="FP344" s="6" t="s">
        <v>22</v>
      </c>
      <c r="FQ344" s="6" t="s">
        <v>22</v>
      </c>
      <c r="FR344" s="6" t="s">
        <v>22</v>
      </c>
      <c r="FS344" s="6" t="s">
        <v>22</v>
      </c>
      <c r="FT344" s="6" t="s">
        <v>22</v>
      </c>
      <c r="FU344" s="6" t="s">
        <v>22</v>
      </c>
      <c r="FV344" s="6" t="s">
        <v>22</v>
      </c>
      <c r="FW344" s="6" t="s">
        <v>22</v>
      </c>
      <c r="FX344" s="6" t="s">
        <v>22</v>
      </c>
      <c r="FY344" s="6" t="s">
        <v>22</v>
      </c>
      <c r="FZ344" s="6" t="s">
        <v>22</v>
      </c>
      <c r="GA344" s="6" t="s">
        <v>22</v>
      </c>
      <c r="GB344" s="6" t="s">
        <v>22</v>
      </c>
      <c r="GC344" s="6" t="s">
        <v>22</v>
      </c>
      <c r="GD344" s="6" t="s">
        <v>22</v>
      </c>
      <c r="GE344" s="6" t="s">
        <v>22</v>
      </c>
      <c r="GF344" s="6" t="s">
        <v>22</v>
      </c>
      <c r="GG344" s="6" t="s">
        <v>22</v>
      </c>
      <c r="GH344" s="6" t="s">
        <v>22</v>
      </c>
      <c r="GI344" s="6" t="s">
        <v>22</v>
      </c>
      <c r="GJ344" s="6" t="s">
        <v>22</v>
      </c>
      <c r="GK344" s="6" t="s">
        <v>22</v>
      </c>
      <c r="GL344" s="6" t="s">
        <v>22</v>
      </c>
      <c r="GM344" s="6" t="s">
        <v>22</v>
      </c>
      <c r="GN344" s="6" t="s">
        <v>22</v>
      </c>
      <c r="GO344" s="6" t="s">
        <v>22</v>
      </c>
      <c r="GP344" s="6" t="s">
        <v>22</v>
      </c>
      <c r="GQ344" s="6" t="s">
        <v>22</v>
      </c>
      <c r="GR344" s="6" t="s">
        <v>22</v>
      </c>
      <c r="GS344" s="6" t="s">
        <v>22</v>
      </c>
      <c r="GT344" s="6" t="s">
        <v>22</v>
      </c>
      <c r="GU344" s="6" t="s">
        <v>22</v>
      </c>
      <c r="GV344" s="6" t="s">
        <v>22</v>
      </c>
      <c r="GW344" s="6" t="s">
        <v>22</v>
      </c>
      <c r="GX344" s="103" t="s">
        <v>22</v>
      </c>
    </row>
    <row r="345" spans="1:206">
      <c r="A345" s="102" t="s">
        <v>207</v>
      </c>
      <c r="B345" s="6">
        <v>344</v>
      </c>
      <c r="C345" s="6" t="s">
        <v>1902</v>
      </c>
      <c r="D345" s="6" t="s">
        <v>1904</v>
      </c>
      <c r="E345" s="100">
        <v>45148</v>
      </c>
      <c r="F345" s="6" t="s">
        <v>3895</v>
      </c>
      <c r="G345" s="6">
        <v>1</v>
      </c>
      <c r="H345" s="6">
        <v>28</v>
      </c>
      <c r="I345" s="6">
        <v>1</v>
      </c>
      <c r="J345" s="6" t="s">
        <v>410</v>
      </c>
      <c r="K345" s="6" t="s">
        <v>1013</v>
      </c>
      <c r="L345" s="6" t="s">
        <v>396</v>
      </c>
      <c r="M345" s="6" t="s">
        <v>1041</v>
      </c>
      <c r="N345" s="6" t="s">
        <v>22</v>
      </c>
      <c r="O345" s="7" t="s">
        <v>22</v>
      </c>
      <c r="P345" s="6" t="s">
        <v>22</v>
      </c>
      <c r="Q345" s="6">
        <v>42.880560000000003</v>
      </c>
      <c r="R345" s="6" t="s">
        <v>22</v>
      </c>
      <c r="S345" s="6" t="s">
        <v>22</v>
      </c>
      <c r="T345" s="6" t="s">
        <v>22</v>
      </c>
      <c r="U345" s="6" t="s">
        <v>22</v>
      </c>
      <c r="V345" s="6">
        <v>9.4775600000000004</v>
      </c>
      <c r="W345" s="6" t="s">
        <v>40</v>
      </c>
      <c r="X345" s="6">
        <v>3</v>
      </c>
      <c r="Y345" s="6">
        <v>1</v>
      </c>
      <c r="Z345" s="101">
        <v>0.5</v>
      </c>
      <c r="AA345" s="101">
        <v>0.5625</v>
      </c>
      <c r="AB345" s="101">
        <v>0.5625</v>
      </c>
      <c r="AC345" s="101">
        <f>(Tableau2[[#This Row],[heure_enq]]-Tableau2[[#This Row],[h_debut]])</f>
        <v>6.25E-2</v>
      </c>
      <c r="AD345" s="101">
        <f>Tableau2[[#This Row],[h_fin]]-Tableau2[[#This Row],[h_debut]]</f>
        <v>6.25E-2</v>
      </c>
      <c r="AE345" s="183">
        <v>0.375</v>
      </c>
      <c r="AF345" s="101">
        <v>0.70833333333333337</v>
      </c>
      <c r="AG345" s="6" t="s">
        <v>22</v>
      </c>
      <c r="AH345" s="6" t="s">
        <v>234</v>
      </c>
      <c r="AI345" s="6">
        <v>0</v>
      </c>
      <c r="AJ345" s="6" t="s">
        <v>1905</v>
      </c>
      <c r="AK345" s="6">
        <v>33063</v>
      </c>
      <c r="AL345" s="6" t="s">
        <v>1761</v>
      </c>
      <c r="AM345" s="6">
        <v>0</v>
      </c>
      <c r="AN345" s="6">
        <v>1</v>
      </c>
      <c r="AO345" s="6">
        <v>0</v>
      </c>
      <c r="AP345" s="6">
        <v>0</v>
      </c>
      <c r="AQ345" s="6" t="s">
        <v>22</v>
      </c>
      <c r="AR345" s="6" t="s">
        <v>22</v>
      </c>
      <c r="AS345" s="6" t="s">
        <v>22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1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 t="s">
        <v>1906</v>
      </c>
      <c r="BK345" s="6">
        <v>0</v>
      </c>
      <c r="BL345" s="6">
        <v>0</v>
      </c>
      <c r="BM345" s="6">
        <v>0</v>
      </c>
      <c r="BN345" s="6">
        <v>0</v>
      </c>
      <c r="BO345" s="13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13">
        <v>0</v>
      </c>
      <c r="BV345" s="6">
        <v>0</v>
      </c>
      <c r="BW345" s="6" t="s">
        <v>22</v>
      </c>
      <c r="BX345" s="6">
        <v>0</v>
      </c>
      <c r="BY345" s="6">
        <v>0</v>
      </c>
      <c r="BZ345" s="6">
        <v>1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 t="s">
        <v>22</v>
      </c>
      <c r="DB345" s="6" t="s">
        <v>218</v>
      </c>
      <c r="DC345" s="6" t="s">
        <v>22</v>
      </c>
      <c r="DD345" s="6" t="s">
        <v>22</v>
      </c>
      <c r="DE345" s="6" t="s">
        <v>22</v>
      </c>
      <c r="DF345" s="6" t="s">
        <v>22</v>
      </c>
      <c r="DG345" s="6" t="s">
        <v>22</v>
      </c>
      <c r="DH345" s="6" t="s">
        <v>22</v>
      </c>
      <c r="DI345" s="6" t="s">
        <v>22</v>
      </c>
      <c r="DJ345" s="6" t="s">
        <v>22</v>
      </c>
      <c r="DK345" s="6" t="s">
        <v>22</v>
      </c>
      <c r="DL345" s="6" t="s">
        <v>22</v>
      </c>
      <c r="DM345" s="6" t="s">
        <v>22</v>
      </c>
      <c r="DN345" s="6" t="s">
        <v>22</v>
      </c>
      <c r="DO345" s="6" t="s">
        <v>22</v>
      </c>
      <c r="DP345" s="6" t="s">
        <v>22</v>
      </c>
      <c r="DQ345" s="6" t="s">
        <v>22</v>
      </c>
      <c r="DR345" s="6" t="s">
        <v>22</v>
      </c>
      <c r="DS345" s="6" t="s">
        <v>22</v>
      </c>
      <c r="DT345" s="6" t="s">
        <v>22</v>
      </c>
      <c r="DU345" s="6" t="s">
        <v>22</v>
      </c>
      <c r="DV345" s="6" t="s">
        <v>22</v>
      </c>
      <c r="DW345" s="6" t="s">
        <v>22</v>
      </c>
      <c r="DX345" s="6" t="s">
        <v>22</v>
      </c>
      <c r="DY345" s="6" t="s">
        <v>22</v>
      </c>
      <c r="DZ345" s="6" t="s">
        <v>22</v>
      </c>
      <c r="EA345" s="6" t="s">
        <v>22</v>
      </c>
      <c r="EB345" s="6" t="s">
        <v>22</v>
      </c>
      <c r="EC345" s="6" t="s">
        <v>22</v>
      </c>
      <c r="ED345" s="6" t="s">
        <v>22</v>
      </c>
      <c r="EE345" s="6" t="s">
        <v>22</v>
      </c>
      <c r="EF345" s="6" t="s">
        <v>22</v>
      </c>
      <c r="EG345" s="6" t="s">
        <v>22</v>
      </c>
      <c r="EH345" s="6" t="s">
        <v>22</v>
      </c>
      <c r="EI345" s="6" t="s">
        <v>22</v>
      </c>
      <c r="EJ345" s="6" t="s">
        <v>22</v>
      </c>
      <c r="EK345" s="6" t="s">
        <v>22</v>
      </c>
      <c r="EL345" s="6" t="s">
        <v>22</v>
      </c>
      <c r="EM345" s="6" t="s">
        <v>22</v>
      </c>
      <c r="EN345" s="6" t="s">
        <v>22</v>
      </c>
      <c r="EO345" s="6" t="s">
        <v>22</v>
      </c>
      <c r="EP345" s="6" t="s">
        <v>22</v>
      </c>
      <c r="EQ345" s="6" t="s">
        <v>22</v>
      </c>
      <c r="ER345" s="6" t="s">
        <v>22</v>
      </c>
      <c r="ES345" s="6" t="s">
        <v>22</v>
      </c>
      <c r="ET345" s="6" t="s">
        <v>22</v>
      </c>
      <c r="EU345" s="6" t="s">
        <v>22</v>
      </c>
      <c r="EV345" s="6" t="s">
        <v>22</v>
      </c>
      <c r="EW345" s="6" t="s">
        <v>22</v>
      </c>
      <c r="EX345" s="6" t="s">
        <v>22</v>
      </c>
      <c r="EY345" s="6" t="s">
        <v>22</v>
      </c>
      <c r="EZ345" s="6" t="s">
        <v>22</v>
      </c>
      <c r="FA345" s="6" t="s">
        <v>22</v>
      </c>
      <c r="FB345" s="6" t="s">
        <v>22</v>
      </c>
      <c r="FC345" s="6" t="s">
        <v>22</v>
      </c>
      <c r="FD345" s="6" t="s">
        <v>22</v>
      </c>
      <c r="FE345" s="6" t="s">
        <v>22</v>
      </c>
      <c r="FF345" s="6" t="s">
        <v>22</v>
      </c>
      <c r="FG345" s="6" t="s">
        <v>22</v>
      </c>
      <c r="FH345" s="6" t="s">
        <v>22</v>
      </c>
      <c r="FI345" s="6" t="s">
        <v>22</v>
      </c>
      <c r="FJ345" s="6" t="s">
        <v>22</v>
      </c>
      <c r="FK345" s="6" t="s">
        <v>22</v>
      </c>
      <c r="FL345" s="6" t="s">
        <v>22</v>
      </c>
      <c r="FM345" s="6" t="s">
        <v>22</v>
      </c>
      <c r="FN345" s="6" t="s">
        <v>22</v>
      </c>
      <c r="FO345" s="6" t="s">
        <v>22</v>
      </c>
      <c r="FP345" s="6" t="s">
        <v>22</v>
      </c>
      <c r="FQ345" s="6" t="s">
        <v>22</v>
      </c>
      <c r="FR345" s="6" t="s">
        <v>22</v>
      </c>
      <c r="FS345" s="6" t="s">
        <v>22</v>
      </c>
      <c r="FT345" s="6" t="s">
        <v>22</v>
      </c>
      <c r="FU345" s="6" t="s">
        <v>22</v>
      </c>
      <c r="FV345" s="6" t="s">
        <v>22</v>
      </c>
      <c r="FW345" s="6" t="s">
        <v>22</v>
      </c>
      <c r="FX345" s="6" t="s">
        <v>22</v>
      </c>
      <c r="FY345" s="6" t="s">
        <v>22</v>
      </c>
      <c r="FZ345" s="6" t="s">
        <v>22</v>
      </c>
      <c r="GA345" s="6" t="s">
        <v>22</v>
      </c>
      <c r="GB345" s="6" t="s">
        <v>22</v>
      </c>
      <c r="GC345" s="6" t="s">
        <v>22</v>
      </c>
      <c r="GD345" s="6" t="s">
        <v>22</v>
      </c>
      <c r="GE345" s="6" t="s">
        <v>22</v>
      </c>
      <c r="GF345" s="6" t="s">
        <v>22</v>
      </c>
      <c r="GG345" s="6" t="s">
        <v>22</v>
      </c>
      <c r="GH345" s="6" t="s">
        <v>22</v>
      </c>
      <c r="GI345" s="6" t="s">
        <v>22</v>
      </c>
      <c r="GJ345" s="6" t="s">
        <v>22</v>
      </c>
      <c r="GK345" s="6" t="s">
        <v>22</v>
      </c>
      <c r="GL345" s="6" t="s">
        <v>22</v>
      </c>
      <c r="GM345" s="6" t="s">
        <v>22</v>
      </c>
      <c r="GN345" s="6" t="s">
        <v>22</v>
      </c>
      <c r="GO345" s="6" t="s">
        <v>22</v>
      </c>
      <c r="GP345" s="6" t="s">
        <v>22</v>
      </c>
      <c r="GQ345" s="6" t="s">
        <v>22</v>
      </c>
      <c r="GR345" s="6" t="s">
        <v>22</v>
      </c>
      <c r="GS345" s="6" t="s">
        <v>22</v>
      </c>
      <c r="GT345" s="6" t="s">
        <v>22</v>
      </c>
      <c r="GU345" s="6" t="s">
        <v>22</v>
      </c>
      <c r="GV345" s="6" t="s">
        <v>22</v>
      </c>
      <c r="GW345" s="6" t="s">
        <v>22</v>
      </c>
      <c r="GX345" s="103" t="s">
        <v>22</v>
      </c>
    </row>
    <row r="346" spans="1:206">
      <c r="A346" s="102" t="s">
        <v>207</v>
      </c>
      <c r="B346" s="6">
        <v>345</v>
      </c>
      <c r="C346" s="6" t="s">
        <v>1902</v>
      </c>
      <c r="D346" s="6" t="s">
        <v>1907</v>
      </c>
      <c r="E346" s="100">
        <v>45148</v>
      </c>
      <c r="F346" s="6" t="s">
        <v>3895</v>
      </c>
      <c r="G346" s="6">
        <v>1</v>
      </c>
      <c r="H346" s="6">
        <v>28</v>
      </c>
      <c r="I346" s="6">
        <v>1</v>
      </c>
      <c r="J346" s="6" t="s">
        <v>410</v>
      </c>
      <c r="K346" s="6" t="s">
        <v>1013</v>
      </c>
      <c r="L346" s="6" t="s">
        <v>396</v>
      </c>
      <c r="M346" s="6" t="s">
        <v>1041</v>
      </c>
      <c r="N346" s="6" t="s">
        <v>22</v>
      </c>
      <c r="O346" s="7" t="s">
        <v>22</v>
      </c>
      <c r="P346" s="6" t="s">
        <v>22</v>
      </c>
      <c r="Q346" s="6">
        <v>42.836280000000002</v>
      </c>
      <c r="R346" s="6" t="s">
        <v>22</v>
      </c>
      <c r="S346" s="6" t="s">
        <v>22</v>
      </c>
      <c r="T346" s="6" t="s">
        <v>22</v>
      </c>
      <c r="U346" s="6" t="s">
        <v>22</v>
      </c>
      <c r="V346" s="6">
        <v>9.4808400000000006</v>
      </c>
      <c r="W346" s="6" t="s">
        <v>39</v>
      </c>
      <c r="X346" s="6">
        <v>2</v>
      </c>
      <c r="Y346" s="6">
        <v>1</v>
      </c>
      <c r="Z346" s="101">
        <v>0.375</v>
      </c>
      <c r="AA346" s="101">
        <v>0.60416666666666663</v>
      </c>
      <c r="AB346" s="101">
        <v>0.5</v>
      </c>
      <c r="AC346" s="101">
        <f>(Tableau2[[#This Row],[heure_enq]]-Tableau2[[#This Row],[h_debut]])</f>
        <v>0.22916666666666663</v>
      </c>
      <c r="AD346" s="101">
        <f>Tableau2[[#This Row],[h_fin]]-Tableau2[[#This Row],[h_debut]]</f>
        <v>0.125</v>
      </c>
      <c r="AE346" s="183">
        <v>0.375</v>
      </c>
      <c r="AF346" s="101">
        <v>0.70833333333333337</v>
      </c>
      <c r="AG346" s="6" t="s">
        <v>22</v>
      </c>
      <c r="AH346" s="6" t="s">
        <v>234</v>
      </c>
      <c r="AI346" s="6">
        <v>0</v>
      </c>
      <c r="AJ346" s="6" t="s">
        <v>2656</v>
      </c>
      <c r="AK346" s="6" t="s">
        <v>22</v>
      </c>
      <c r="AL346" s="6" t="s">
        <v>1761</v>
      </c>
      <c r="AM346" s="6">
        <v>1</v>
      </c>
      <c r="AN346" s="6">
        <v>0</v>
      </c>
      <c r="AO346" s="6">
        <v>0</v>
      </c>
      <c r="AP346" s="6">
        <v>0</v>
      </c>
      <c r="AQ346" s="6" t="s">
        <v>22</v>
      </c>
      <c r="AR346" s="6" t="s">
        <v>22</v>
      </c>
      <c r="AS346" s="6" t="s">
        <v>22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1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 t="s">
        <v>1908</v>
      </c>
      <c r="BK346" s="6">
        <v>0</v>
      </c>
      <c r="BL346" s="6">
        <v>1</v>
      </c>
      <c r="BM346" s="6">
        <v>0</v>
      </c>
      <c r="BN346" s="6">
        <v>0</v>
      </c>
      <c r="BO346" s="13" t="s">
        <v>3613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13">
        <v>0</v>
      </c>
      <c r="BV346" s="6">
        <v>0</v>
      </c>
      <c r="BW346" s="6" t="s">
        <v>22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1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 t="s">
        <v>1909</v>
      </c>
      <c r="DB346" s="6" t="s">
        <v>1749</v>
      </c>
      <c r="DC346" s="6" t="s">
        <v>22</v>
      </c>
      <c r="DD346" s="6" t="s">
        <v>22</v>
      </c>
      <c r="DE346" s="6" t="s">
        <v>22</v>
      </c>
      <c r="DF346" s="6" t="s">
        <v>22</v>
      </c>
      <c r="DG346" s="6" t="s">
        <v>22</v>
      </c>
      <c r="DH346" s="6" t="s">
        <v>22</v>
      </c>
      <c r="DI346" s="6" t="s">
        <v>22</v>
      </c>
      <c r="DJ346" s="6" t="s">
        <v>22</v>
      </c>
      <c r="DK346" s="6" t="s">
        <v>22</v>
      </c>
      <c r="DL346" s="6" t="s">
        <v>22</v>
      </c>
      <c r="DM346" s="6" t="s">
        <v>22</v>
      </c>
      <c r="DN346" s="6" t="s">
        <v>22</v>
      </c>
      <c r="DO346" s="6" t="s">
        <v>22</v>
      </c>
      <c r="DP346" s="6" t="s">
        <v>22</v>
      </c>
      <c r="DQ346" s="6" t="s">
        <v>22</v>
      </c>
      <c r="DR346" s="6" t="s">
        <v>22</v>
      </c>
      <c r="DS346" s="6" t="s">
        <v>22</v>
      </c>
      <c r="DT346" s="6" t="s">
        <v>22</v>
      </c>
      <c r="DU346" s="6" t="s">
        <v>22</v>
      </c>
      <c r="DV346" s="6" t="s">
        <v>22</v>
      </c>
      <c r="DW346" s="6" t="s">
        <v>22</v>
      </c>
      <c r="DX346" s="6" t="s">
        <v>22</v>
      </c>
      <c r="DY346" s="6" t="s">
        <v>22</v>
      </c>
      <c r="DZ346" s="6" t="s">
        <v>22</v>
      </c>
      <c r="EA346" s="6" t="s">
        <v>22</v>
      </c>
      <c r="EB346" s="6" t="s">
        <v>22</v>
      </c>
      <c r="EC346" s="6" t="s">
        <v>22</v>
      </c>
      <c r="ED346" s="6" t="s">
        <v>22</v>
      </c>
      <c r="EE346" s="6" t="s">
        <v>22</v>
      </c>
      <c r="EF346" s="6" t="s">
        <v>22</v>
      </c>
      <c r="EG346" s="6" t="s">
        <v>22</v>
      </c>
      <c r="EH346" s="6" t="s">
        <v>22</v>
      </c>
      <c r="EI346" s="6" t="s">
        <v>22</v>
      </c>
      <c r="EJ346" s="6" t="s">
        <v>22</v>
      </c>
      <c r="EK346" s="6" t="s">
        <v>22</v>
      </c>
      <c r="EL346" s="6" t="s">
        <v>22</v>
      </c>
      <c r="EM346" s="6" t="s">
        <v>22</v>
      </c>
      <c r="EN346" s="6" t="s">
        <v>22</v>
      </c>
      <c r="EO346" s="6" t="s">
        <v>22</v>
      </c>
      <c r="EP346" s="6" t="s">
        <v>22</v>
      </c>
      <c r="EQ346" s="6" t="s">
        <v>22</v>
      </c>
      <c r="ER346" s="6" t="s">
        <v>22</v>
      </c>
      <c r="ES346" s="6" t="s">
        <v>22</v>
      </c>
      <c r="ET346" s="6" t="s">
        <v>22</v>
      </c>
      <c r="EU346" s="6" t="s">
        <v>22</v>
      </c>
      <c r="EV346" s="6" t="s">
        <v>22</v>
      </c>
      <c r="EW346" s="6" t="s">
        <v>22</v>
      </c>
      <c r="EX346" s="6" t="s">
        <v>22</v>
      </c>
      <c r="EY346" s="6" t="s">
        <v>22</v>
      </c>
      <c r="EZ346" s="6" t="s">
        <v>22</v>
      </c>
      <c r="FA346" s="6" t="s">
        <v>22</v>
      </c>
      <c r="FB346" s="6" t="s">
        <v>22</v>
      </c>
      <c r="FC346" s="6" t="s">
        <v>22</v>
      </c>
      <c r="FD346" s="6" t="s">
        <v>22</v>
      </c>
      <c r="FE346" s="6" t="s">
        <v>22</v>
      </c>
      <c r="FF346" s="6" t="s">
        <v>22</v>
      </c>
      <c r="FG346" s="6" t="s">
        <v>22</v>
      </c>
      <c r="FH346" s="6" t="s">
        <v>22</v>
      </c>
      <c r="FI346" s="6" t="s">
        <v>22</v>
      </c>
      <c r="FJ346" s="6" t="s">
        <v>22</v>
      </c>
      <c r="FK346" s="6" t="s">
        <v>22</v>
      </c>
      <c r="FL346" s="6" t="s">
        <v>22</v>
      </c>
      <c r="FM346" s="6" t="s">
        <v>22</v>
      </c>
      <c r="FN346" s="6" t="s">
        <v>22</v>
      </c>
      <c r="FO346" s="6" t="s">
        <v>22</v>
      </c>
      <c r="FP346" s="6" t="s">
        <v>22</v>
      </c>
      <c r="FQ346" s="6" t="s">
        <v>22</v>
      </c>
      <c r="FR346" s="6" t="s">
        <v>22</v>
      </c>
      <c r="FS346" s="6" t="s">
        <v>22</v>
      </c>
      <c r="FT346" s="6" t="s">
        <v>22</v>
      </c>
      <c r="FU346" s="6" t="s">
        <v>22</v>
      </c>
      <c r="FV346" s="6" t="s">
        <v>22</v>
      </c>
      <c r="FW346" s="6" t="s">
        <v>22</v>
      </c>
      <c r="FX346" s="6" t="s">
        <v>22</v>
      </c>
      <c r="FY346" s="6" t="s">
        <v>22</v>
      </c>
      <c r="FZ346" s="6" t="s">
        <v>22</v>
      </c>
      <c r="GA346" s="6" t="s">
        <v>22</v>
      </c>
      <c r="GB346" s="6" t="s">
        <v>22</v>
      </c>
      <c r="GC346" s="6" t="s">
        <v>22</v>
      </c>
      <c r="GD346" s="6" t="s">
        <v>22</v>
      </c>
      <c r="GE346" s="6" t="s">
        <v>22</v>
      </c>
      <c r="GF346" s="6" t="s">
        <v>22</v>
      </c>
      <c r="GG346" s="6" t="s">
        <v>22</v>
      </c>
      <c r="GH346" s="6" t="s">
        <v>22</v>
      </c>
      <c r="GI346" s="6" t="s">
        <v>22</v>
      </c>
      <c r="GJ346" s="6" t="s">
        <v>22</v>
      </c>
      <c r="GK346" s="6" t="s">
        <v>22</v>
      </c>
      <c r="GL346" s="6" t="s">
        <v>22</v>
      </c>
      <c r="GM346" s="6" t="s">
        <v>22</v>
      </c>
      <c r="GN346" s="6" t="s">
        <v>22</v>
      </c>
      <c r="GO346" s="6" t="s">
        <v>22</v>
      </c>
      <c r="GP346" s="6" t="s">
        <v>22</v>
      </c>
      <c r="GQ346" s="6" t="s">
        <v>22</v>
      </c>
      <c r="GR346" s="6" t="s">
        <v>22</v>
      </c>
      <c r="GS346" s="6" t="s">
        <v>22</v>
      </c>
      <c r="GT346" s="6" t="s">
        <v>22</v>
      </c>
      <c r="GU346" s="6" t="s">
        <v>22</v>
      </c>
      <c r="GV346" s="6" t="s">
        <v>22</v>
      </c>
      <c r="GW346" s="6" t="s">
        <v>22</v>
      </c>
      <c r="GX346" s="103" t="s">
        <v>22</v>
      </c>
    </row>
    <row r="347" spans="1:206">
      <c r="A347" s="102" t="s">
        <v>207</v>
      </c>
      <c r="B347" s="6">
        <v>346</v>
      </c>
      <c r="C347" s="6" t="s">
        <v>1941</v>
      </c>
      <c r="D347" s="6" t="s">
        <v>1942</v>
      </c>
      <c r="E347" s="100">
        <v>45154</v>
      </c>
      <c r="F347" s="6" t="s">
        <v>3895</v>
      </c>
      <c r="G347" s="6">
        <v>1</v>
      </c>
      <c r="H347" s="6">
        <v>26</v>
      </c>
      <c r="I347" s="6">
        <v>1</v>
      </c>
      <c r="J347" s="6" t="s">
        <v>410</v>
      </c>
      <c r="K347" s="6" t="s">
        <v>1071</v>
      </c>
      <c r="L347" s="6" t="s">
        <v>396</v>
      </c>
      <c r="M347" s="6" t="s">
        <v>1041</v>
      </c>
      <c r="N347" s="6" t="s">
        <v>22</v>
      </c>
      <c r="O347" s="7" t="s">
        <v>22</v>
      </c>
      <c r="P347" s="6" t="s">
        <v>22</v>
      </c>
      <c r="Q347" s="6">
        <v>42.780299999999997</v>
      </c>
      <c r="R347" s="6" t="s">
        <v>22</v>
      </c>
      <c r="S347" s="6" t="s">
        <v>22</v>
      </c>
      <c r="T347" s="6" t="s">
        <v>22</v>
      </c>
      <c r="U347" s="6" t="s">
        <v>22</v>
      </c>
      <c r="V347" s="6">
        <v>9.4780999999999995</v>
      </c>
      <c r="W347" s="6" t="s">
        <v>39</v>
      </c>
      <c r="X347" s="6">
        <v>1.5</v>
      </c>
      <c r="Y347" s="6">
        <v>1</v>
      </c>
      <c r="Z347" s="101">
        <v>0.375</v>
      </c>
      <c r="AA347" s="101">
        <v>0.42708333333333331</v>
      </c>
      <c r="AB347" s="101">
        <v>0.45833333333333331</v>
      </c>
      <c r="AC347" s="101">
        <f>(Tableau2[[#This Row],[heure_enq]]-Tableau2[[#This Row],[h_debut]])</f>
        <v>5.2083333333333315E-2</v>
      </c>
      <c r="AD347" s="101">
        <f>Tableau2[[#This Row],[h_fin]]-Tableau2[[#This Row],[h_debut]]</f>
        <v>8.3333333333333315E-2</v>
      </c>
      <c r="AE347" s="183">
        <v>0.375</v>
      </c>
      <c r="AF347" s="101">
        <v>0.70833333333333337</v>
      </c>
      <c r="AG347" s="6" t="s">
        <v>22</v>
      </c>
      <c r="AH347" s="6" t="s">
        <v>213</v>
      </c>
      <c r="AI347" s="6">
        <v>0</v>
      </c>
      <c r="AJ347" s="6" t="s">
        <v>2643</v>
      </c>
      <c r="AK347" s="6">
        <v>78321</v>
      </c>
      <c r="AL347" s="6" t="s">
        <v>1935</v>
      </c>
      <c r="AM347" s="6">
        <v>1</v>
      </c>
      <c r="AN347" s="6">
        <v>0</v>
      </c>
      <c r="AO347" s="6">
        <v>0</v>
      </c>
      <c r="AP347" s="6">
        <v>0</v>
      </c>
      <c r="AQ347" s="6" t="s">
        <v>22</v>
      </c>
      <c r="AR347" s="6" t="s">
        <v>22</v>
      </c>
      <c r="AS347" s="6" t="s">
        <v>22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1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 t="s">
        <v>22</v>
      </c>
      <c r="BK347" s="6">
        <v>0</v>
      </c>
      <c r="BL347" s="6">
        <v>0</v>
      </c>
      <c r="BM347" s="6">
        <v>0</v>
      </c>
      <c r="BN347" s="6">
        <v>0</v>
      </c>
      <c r="BO347" s="13">
        <v>0</v>
      </c>
      <c r="BP347" s="6">
        <v>1</v>
      </c>
      <c r="BQ347" s="6">
        <v>0</v>
      </c>
      <c r="BR347" s="6">
        <v>0</v>
      </c>
      <c r="BS347" s="6">
        <v>0</v>
      </c>
      <c r="BT347" s="6">
        <v>0</v>
      </c>
      <c r="BU347" s="13" t="s">
        <v>3648</v>
      </c>
      <c r="BV347" s="6">
        <v>0</v>
      </c>
      <c r="BW347" s="6" t="s">
        <v>22</v>
      </c>
      <c r="BX347" s="6">
        <v>0</v>
      </c>
      <c r="BY347" s="6">
        <v>0</v>
      </c>
      <c r="BZ347" s="6">
        <v>0</v>
      </c>
      <c r="CA347" s="6">
        <v>0</v>
      </c>
      <c r="CB347" s="6">
        <v>0</v>
      </c>
      <c r="CC347" s="6">
        <v>0</v>
      </c>
      <c r="CD347" s="6">
        <v>0</v>
      </c>
      <c r="CE347" s="6">
        <v>0</v>
      </c>
      <c r="CF347" s="6">
        <v>0</v>
      </c>
      <c r="CG347" s="6">
        <v>0</v>
      </c>
      <c r="CH347" s="6">
        <v>0</v>
      </c>
      <c r="CI347" s="6">
        <v>1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0</v>
      </c>
      <c r="CZ347" s="6">
        <v>0</v>
      </c>
      <c r="DA347" s="6" t="s">
        <v>1943</v>
      </c>
      <c r="DB347" s="6" t="s">
        <v>218</v>
      </c>
      <c r="DC347" s="6" t="s">
        <v>22</v>
      </c>
      <c r="DD347" s="6" t="s">
        <v>22</v>
      </c>
      <c r="DE347" s="6" t="s">
        <v>22</v>
      </c>
      <c r="DF347" s="6" t="s">
        <v>22</v>
      </c>
      <c r="DG347" s="6" t="s">
        <v>22</v>
      </c>
      <c r="DH347" s="6" t="s">
        <v>22</v>
      </c>
      <c r="DI347" s="6" t="s">
        <v>22</v>
      </c>
      <c r="DJ347" s="6" t="s">
        <v>22</v>
      </c>
      <c r="DK347" s="6" t="s">
        <v>22</v>
      </c>
      <c r="DL347" s="6" t="s">
        <v>22</v>
      </c>
      <c r="DM347" s="6" t="s">
        <v>22</v>
      </c>
      <c r="DN347" s="6" t="s">
        <v>22</v>
      </c>
      <c r="DO347" s="6" t="s">
        <v>22</v>
      </c>
      <c r="DP347" s="6" t="s">
        <v>22</v>
      </c>
      <c r="DQ347" s="6" t="s">
        <v>22</v>
      </c>
      <c r="DR347" s="6" t="s">
        <v>22</v>
      </c>
      <c r="DS347" s="6" t="s">
        <v>22</v>
      </c>
      <c r="DT347" s="6" t="s">
        <v>22</v>
      </c>
      <c r="DU347" s="6" t="s">
        <v>22</v>
      </c>
      <c r="DV347" s="6" t="s">
        <v>22</v>
      </c>
      <c r="DW347" s="6" t="s">
        <v>22</v>
      </c>
      <c r="DX347" s="6" t="s">
        <v>22</v>
      </c>
      <c r="DY347" s="6" t="s">
        <v>22</v>
      </c>
      <c r="DZ347" s="6" t="s">
        <v>22</v>
      </c>
      <c r="EA347" s="6" t="s">
        <v>22</v>
      </c>
      <c r="EB347" s="6" t="s">
        <v>22</v>
      </c>
      <c r="EC347" s="6" t="s">
        <v>22</v>
      </c>
      <c r="ED347" s="6" t="s">
        <v>22</v>
      </c>
      <c r="EE347" s="6" t="s">
        <v>22</v>
      </c>
      <c r="EF347" s="6" t="s">
        <v>22</v>
      </c>
      <c r="EG347" s="6" t="s">
        <v>22</v>
      </c>
      <c r="EH347" s="6" t="s">
        <v>22</v>
      </c>
      <c r="EI347" s="6" t="s">
        <v>22</v>
      </c>
      <c r="EJ347" s="6" t="s">
        <v>22</v>
      </c>
      <c r="EK347" s="6" t="s">
        <v>22</v>
      </c>
      <c r="EL347" s="6" t="s">
        <v>22</v>
      </c>
      <c r="EM347" s="6" t="s">
        <v>22</v>
      </c>
      <c r="EN347" s="6" t="s">
        <v>22</v>
      </c>
      <c r="EO347" s="6" t="s">
        <v>22</v>
      </c>
      <c r="EP347" s="6" t="s">
        <v>22</v>
      </c>
      <c r="EQ347" s="6" t="s">
        <v>22</v>
      </c>
      <c r="ER347" s="6" t="s">
        <v>22</v>
      </c>
      <c r="ES347" s="6" t="s">
        <v>22</v>
      </c>
      <c r="ET347" s="6" t="s">
        <v>22</v>
      </c>
      <c r="EU347" s="6" t="s">
        <v>22</v>
      </c>
      <c r="EV347" s="6" t="s">
        <v>22</v>
      </c>
      <c r="EW347" s="6" t="s">
        <v>22</v>
      </c>
      <c r="EX347" s="6" t="s">
        <v>22</v>
      </c>
      <c r="EY347" s="6" t="s">
        <v>22</v>
      </c>
      <c r="EZ347" s="6" t="s">
        <v>22</v>
      </c>
      <c r="FA347" s="6" t="s">
        <v>22</v>
      </c>
      <c r="FB347" s="6" t="s">
        <v>22</v>
      </c>
      <c r="FC347" s="6" t="s">
        <v>22</v>
      </c>
      <c r="FD347" s="6" t="s">
        <v>22</v>
      </c>
      <c r="FE347" s="6" t="s">
        <v>22</v>
      </c>
      <c r="FF347" s="6" t="s">
        <v>22</v>
      </c>
      <c r="FG347" s="6" t="s">
        <v>22</v>
      </c>
      <c r="FH347" s="6" t="s">
        <v>22</v>
      </c>
      <c r="FI347" s="6" t="s">
        <v>22</v>
      </c>
      <c r="FJ347" s="6" t="s">
        <v>22</v>
      </c>
      <c r="FK347" s="6" t="s">
        <v>22</v>
      </c>
      <c r="FL347" s="6" t="s">
        <v>22</v>
      </c>
      <c r="FM347" s="6" t="s">
        <v>22</v>
      </c>
      <c r="FN347" s="6" t="s">
        <v>22</v>
      </c>
      <c r="FO347" s="6" t="s">
        <v>22</v>
      </c>
      <c r="FP347" s="6" t="s">
        <v>22</v>
      </c>
      <c r="FQ347" s="6" t="s">
        <v>22</v>
      </c>
      <c r="FR347" s="6" t="s">
        <v>22</v>
      </c>
      <c r="FS347" s="6" t="s">
        <v>22</v>
      </c>
      <c r="FT347" s="6" t="s">
        <v>22</v>
      </c>
      <c r="FU347" s="6" t="s">
        <v>22</v>
      </c>
      <c r="FV347" s="6" t="s">
        <v>22</v>
      </c>
      <c r="FW347" s="6" t="s">
        <v>22</v>
      </c>
      <c r="FX347" s="6" t="s">
        <v>22</v>
      </c>
      <c r="FY347" s="6" t="s">
        <v>22</v>
      </c>
      <c r="FZ347" s="6" t="s">
        <v>22</v>
      </c>
      <c r="GA347" s="6" t="s">
        <v>22</v>
      </c>
      <c r="GB347" s="6" t="s">
        <v>22</v>
      </c>
      <c r="GC347" s="6" t="s">
        <v>22</v>
      </c>
      <c r="GD347" s="6" t="s">
        <v>22</v>
      </c>
      <c r="GE347" s="6" t="s">
        <v>22</v>
      </c>
      <c r="GF347" s="6" t="s">
        <v>22</v>
      </c>
      <c r="GG347" s="6" t="s">
        <v>22</v>
      </c>
      <c r="GH347" s="6" t="s">
        <v>22</v>
      </c>
      <c r="GI347" s="6" t="s">
        <v>22</v>
      </c>
      <c r="GJ347" s="6" t="s">
        <v>22</v>
      </c>
      <c r="GK347" s="6" t="s">
        <v>22</v>
      </c>
      <c r="GL347" s="6" t="s">
        <v>22</v>
      </c>
      <c r="GM347" s="6" t="s">
        <v>22</v>
      </c>
      <c r="GN347" s="6" t="s">
        <v>22</v>
      </c>
      <c r="GO347" s="6" t="s">
        <v>22</v>
      </c>
      <c r="GP347" s="6" t="s">
        <v>22</v>
      </c>
      <c r="GQ347" s="6" t="s">
        <v>22</v>
      </c>
      <c r="GR347" s="6" t="s">
        <v>22</v>
      </c>
      <c r="GS347" s="6" t="s">
        <v>22</v>
      </c>
      <c r="GT347" s="6" t="s">
        <v>22</v>
      </c>
      <c r="GU347" s="6" t="s">
        <v>22</v>
      </c>
      <c r="GV347" s="6" t="s">
        <v>22</v>
      </c>
      <c r="GW347" s="6" t="s">
        <v>22</v>
      </c>
      <c r="GX347" s="103" t="s">
        <v>22</v>
      </c>
    </row>
    <row r="348" spans="1:206">
      <c r="A348" s="102" t="s">
        <v>207</v>
      </c>
      <c r="B348" s="6">
        <v>347</v>
      </c>
      <c r="C348" s="6" t="s">
        <v>1560</v>
      </c>
      <c r="D348" s="6" t="s">
        <v>1561</v>
      </c>
      <c r="E348" s="100">
        <v>45155</v>
      </c>
      <c r="F348" s="6" t="s">
        <v>3895</v>
      </c>
      <c r="G348" s="6">
        <v>1</v>
      </c>
      <c r="H348" s="6">
        <v>26</v>
      </c>
      <c r="I348" s="6">
        <v>1</v>
      </c>
      <c r="J348" s="6" t="s">
        <v>410</v>
      </c>
      <c r="K348" s="6" t="s">
        <v>1071</v>
      </c>
      <c r="L348" s="6" t="s">
        <v>396</v>
      </c>
      <c r="M348" s="6" t="s">
        <v>1041</v>
      </c>
      <c r="N348" s="6" t="s">
        <v>22</v>
      </c>
      <c r="O348" s="7" t="s">
        <v>22</v>
      </c>
      <c r="P348" s="6" t="s">
        <v>22</v>
      </c>
      <c r="Q348" s="6">
        <v>42.780270000000002</v>
      </c>
      <c r="R348" s="6" t="s">
        <v>22</v>
      </c>
      <c r="S348" s="6" t="s">
        <v>22</v>
      </c>
      <c r="T348" s="6" t="s">
        <v>22</v>
      </c>
      <c r="U348" s="6" t="s">
        <v>22</v>
      </c>
      <c r="V348" s="6">
        <v>9.47818</v>
      </c>
      <c r="W348" s="6" t="s">
        <v>39</v>
      </c>
      <c r="X348" s="6">
        <v>3</v>
      </c>
      <c r="Y348" s="6">
        <v>1</v>
      </c>
      <c r="Z348" s="101">
        <v>0.35416666666666669</v>
      </c>
      <c r="AA348" s="101">
        <v>0.40625</v>
      </c>
      <c r="AB348" s="101">
        <v>0.41666666666666669</v>
      </c>
      <c r="AC348" s="101">
        <f>(Tableau2[[#This Row],[heure_enq]]-Tableau2[[#This Row],[h_debut]])</f>
        <v>5.2083333333333315E-2</v>
      </c>
      <c r="AD348" s="101">
        <f>Tableau2[[#This Row],[h_fin]]-Tableau2[[#This Row],[h_debut]]</f>
        <v>6.25E-2</v>
      </c>
      <c r="AE348" s="183">
        <v>0.375</v>
      </c>
      <c r="AF348" s="101">
        <v>0.70833333333333337</v>
      </c>
      <c r="AG348" s="6" t="s">
        <v>22</v>
      </c>
      <c r="AH348" s="6" t="s">
        <v>234</v>
      </c>
      <c r="AI348" s="6">
        <v>0</v>
      </c>
      <c r="AJ348" s="6" t="s">
        <v>492</v>
      </c>
      <c r="AK348" s="6" t="s">
        <v>379</v>
      </c>
      <c r="AL348" s="6" t="s">
        <v>419</v>
      </c>
      <c r="AM348" s="6">
        <v>1</v>
      </c>
      <c r="AN348" s="6">
        <v>0</v>
      </c>
      <c r="AO348" s="6">
        <v>0</v>
      </c>
      <c r="AP348" s="6">
        <v>0</v>
      </c>
      <c r="AQ348" s="6" t="s">
        <v>22</v>
      </c>
      <c r="AR348" s="6" t="s">
        <v>22</v>
      </c>
      <c r="AS348" s="6" t="s">
        <v>22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1</v>
      </c>
      <c r="BA348" s="6">
        <v>1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 t="s">
        <v>1019</v>
      </c>
      <c r="BK348" s="6">
        <v>0</v>
      </c>
      <c r="BL348" s="6">
        <v>0</v>
      </c>
      <c r="BM348" s="6">
        <v>1</v>
      </c>
      <c r="BN348" s="6">
        <v>0</v>
      </c>
      <c r="BO348" s="13" t="s">
        <v>3620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13">
        <v>0</v>
      </c>
      <c r="BV348" s="6">
        <v>0</v>
      </c>
      <c r="BW348" s="6" t="s">
        <v>22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6">
        <v>0</v>
      </c>
      <c r="CL348" s="6">
        <v>0</v>
      </c>
      <c r="CM348" s="6">
        <v>0</v>
      </c>
      <c r="CN348" s="6">
        <v>1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  <c r="CY348" s="6">
        <v>0</v>
      </c>
      <c r="CZ348" s="6">
        <v>0</v>
      </c>
      <c r="DA348" s="6" t="s">
        <v>1562</v>
      </c>
      <c r="DB348" s="6" t="s">
        <v>218</v>
      </c>
      <c r="DC348" s="6" t="s">
        <v>22</v>
      </c>
      <c r="DD348" s="6" t="s">
        <v>22</v>
      </c>
      <c r="DE348" s="6" t="s">
        <v>22</v>
      </c>
      <c r="DF348" s="6" t="s">
        <v>22</v>
      </c>
      <c r="DG348" s="6" t="s">
        <v>22</v>
      </c>
      <c r="DH348" s="6" t="s">
        <v>22</v>
      </c>
      <c r="DI348" s="6" t="s">
        <v>22</v>
      </c>
      <c r="DJ348" s="6" t="s">
        <v>22</v>
      </c>
      <c r="DK348" s="6" t="s">
        <v>22</v>
      </c>
      <c r="DL348" s="6" t="s">
        <v>22</v>
      </c>
      <c r="DM348" s="6" t="s">
        <v>22</v>
      </c>
      <c r="DN348" s="6" t="s">
        <v>22</v>
      </c>
      <c r="DO348" s="6" t="s">
        <v>22</v>
      </c>
      <c r="DP348" s="6" t="s">
        <v>22</v>
      </c>
      <c r="DQ348" s="6" t="s">
        <v>22</v>
      </c>
      <c r="DR348" s="6" t="s">
        <v>22</v>
      </c>
      <c r="DS348" s="6" t="s">
        <v>22</v>
      </c>
      <c r="DT348" s="6" t="s">
        <v>22</v>
      </c>
      <c r="DU348" s="6" t="s">
        <v>22</v>
      </c>
      <c r="DV348" s="6" t="s">
        <v>22</v>
      </c>
      <c r="DW348" s="6" t="s">
        <v>22</v>
      </c>
      <c r="DX348" s="6" t="s">
        <v>22</v>
      </c>
      <c r="DY348" s="6" t="s">
        <v>22</v>
      </c>
      <c r="DZ348" s="6" t="s">
        <v>22</v>
      </c>
      <c r="EA348" s="6" t="s">
        <v>22</v>
      </c>
      <c r="EB348" s="6" t="s">
        <v>22</v>
      </c>
      <c r="EC348" s="6" t="s">
        <v>22</v>
      </c>
      <c r="ED348" s="6" t="s">
        <v>22</v>
      </c>
      <c r="EE348" s="6" t="s">
        <v>22</v>
      </c>
      <c r="EF348" s="6" t="s">
        <v>22</v>
      </c>
      <c r="EG348" s="6" t="s">
        <v>22</v>
      </c>
      <c r="EH348" s="6" t="s">
        <v>22</v>
      </c>
      <c r="EI348" s="6" t="s">
        <v>22</v>
      </c>
      <c r="EJ348" s="6" t="s">
        <v>22</v>
      </c>
      <c r="EK348" s="6" t="s">
        <v>22</v>
      </c>
      <c r="EL348" s="6" t="s">
        <v>22</v>
      </c>
      <c r="EM348" s="6" t="s">
        <v>22</v>
      </c>
      <c r="EN348" s="6" t="s">
        <v>22</v>
      </c>
      <c r="EO348" s="6" t="s">
        <v>22</v>
      </c>
      <c r="EP348" s="6" t="s">
        <v>22</v>
      </c>
      <c r="EQ348" s="6" t="s">
        <v>22</v>
      </c>
      <c r="ER348" s="6" t="s">
        <v>22</v>
      </c>
      <c r="ES348" s="6" t="s">
        <v>22</v>
      </c>
      <c r="ET348" s="6" t="s">
        <v>22</v>
      </c>
      <c r="EU348" s="6" t="s">
        <v>22</v>
      </c>
      <c r="EV348" s="6" t="s">
        <v>22</v>
      </c>
      <c r="EW348" s="6" t="s">
        <v>22</v>
      </c>
      <c r="EX348" s="6" t="s">
        <v>22</v>
      </c>
      <c r="EY348" s="6" t="s">
        <v>22</v>
      </c>
      <c r="EZ348" s="6" t="s">
        <v>22</v>
      </c>
      <c r="FA348" s="6" t="s">
        <v>22</v>
      </c>
      <c r="FB348" s="6" t="s">
        <v>22</v>
      </c>
      <c r="FC348" s="6" t="s">
        <v>22</v>
      </c>
      <c r="FD348" s="6" t="s">
        <v>22</v>
      </c>
      <c r="FE348" s="6" t="s">
        <v>22</v>
      </c>
      <c r="FF348" s="6" t="s">
        <v>22</v>
      </c>
      <c r="FG348" s="6" t="s">
        <v>22</v>
      </c>
      <c r="FH348" s="6" t="s">
        <v>22</v>
      </c>
      <c r="FI348" s="6" t="s">
        <v>22</v>
      </c>
      <c r="FJ348" s="6" t="s">
        <v>22</v>
      </c>
      <c r="FK348" s="6" t="s">
        <v>22</v>
      </c>
      <c r="FL348" s="6" t="s">
        <v>22</v>
      </c>
      <c r="FM348" s="6" t="s">
        <v>22</v>
      </c>
      <c r="FN348" s="6" t="s">
        <v>22</v>
      </c>
      <c r="FO348" s="6" t="s">
        <v>22</v>
      </c>
      <c r="FP348" s="6" t="s">
        <v>22</v>
      </c>
      <c r="FQ348" s="6" t="s">
        <v>22</v>
      </c>
      <c r="FR348" s="6" t="s">
        <v>22</v>
      </c>
      <c r="FS348" s="6" t="s">
        <v>22</v>
      </c>
      <c r="FT348" s="6" t="s">
        <v>22</v>
      </c>
      <c r="FU348" s="6" t="s">
        <v>22</v>
      </c>
      <c r="FV348" s="6" t="s">
        <v>22</v>
      </c>
      <c r="FW348" s="6" t="s">
        <v>22</v>
      </c>
      <c r="FX348" s="6" t="s">
        <v>22</v>
      </c>
      <c r="FY348" s="6" t="s">
        <v>22</v>
      </c>
      <c r="FZ348" s="6" t="s">
        <v>22</v>
      </c>
      <c r="GA348" s="6" t="s">
        <v>22</v>
      </c>
      <c r="GB348" s="6" t="s">
        <v>22</v>
      </c>
      <c r="GC348" s="6" t="s">
        <v>22</v>
      </c>
      <c r="GD348" s="6" t="s">
        <v>22</v>
      </c>
      <c r="GE348" s="6" t="s">
        <v>22</v>
      </c>
      <c r="GF348" s="6" t="s">
        <v>22</v>
      </c>
      <c r="GG348" s="6" t="s">
        <v>22</v>
      </c>
      <c r="GH348" s="6" t="s">
        <v>22</v>
      </c>
      <c r="GI348" s="6" t="s">
        <v>22</v>
      </c>
      <c r="GJ348" s="6" t="s">
        <v>22</v>
      </c>
      <c r="GK348" s="6" t="s">
        <v>22</v>
      </c>
      <c r="GL348" s="6" t="s">
        <v>22</v>
      </c>
      <c r="GM348" s="6" t="s">
        <v>22</v>
      </c>
      <c r="GN348" s="6" t="s">
        <v>22</v>
      </c>
      <c r="GO348" s="6" t="s">
        <v>22</v>
      </c>
      <c r="GP348" s="6" t="s">
        <v>22</v>
      </c>
      <c r="GQ348" s="6" t="s">
        <v>22</v>
      </c>
      <c r="GR348" s="6" t="s">
        <v>22</v>
      </c>
      <c r="GS348" s="6" t="s">
        <v>22</v>
      </c>
      <c r="GT348" s="6" t="s">
        <v>22</v>
      </c>
      <c r="GU348" s="6" t="s">
        <v>22</v>
      </c>
      <c r="GV348" s="6" t="s">
        <v>22</v>
      </c>
      <c r="GW348" s="6" t="s">
        <v>22</v>
      </c>
      <c r="GX348" s="103" t="s">
        <v>22</v>
      </c>
    </row>
    <row r="349" spans="1:206">
      <c r="A349" s="102" t="s">
        <v>207</v>
      </c>
      <c r="B349" s="6">
        <v>348</v>
      </c>
      <c r="C349" s="6" t="s">
        <v>1560</v>
      </c>
      <c r="D349" s="6" t="s">
        <v>1910</v>
      </c>
      <c r="E349" s="100">
        <v>45155</v>
      </c>
      <c r="F349" s="6" t="s">
        <v>3895</v>
      </c>
      <c r="G349" s="6">
        <v>1</v>
      </c>
      <c r="H349" s="6">
        <v>26</v>
      </c>
      <c r="I349" s="6">
        <v>1</v>
      </c>
      <c r="J349" s="6" t="s">
        <v>410</v>
      </c>
      <c r="K349" s="6" t="s">
        <v>999</v>
      </c>
      <c r="L349" s="6" t="s">
        <v>396</v>
      </c>
      <c r="M349" s="6" t="s">
        <v>1041</v>
      </c>
      <c r="N349" s="6" t="s">
        <v>22</v>
      </c>
      <c r="O349" s="7" t="s">
        <v>22</v>
      </c>
      <c r="P349" s="6" t="s">
        <v>22</v>
      </c>
      <c r="Q349" s="6">
        <v>42.777169999999998</v>
      </c>
      <c r="R349" s="6" t="s">
        <v>22</v>
      </c>
      <c r="S349" s="6" t="s">
        <v>22</v>
      </c>
      <c r="T349" s="6" t="s">
        <v>22</v>
      </c>
      <c r="U349" s="6" t="s">
        <v>22</v>
      </c>
      <c r="V349" s="6">
        <v>9.4780099999999994</v>
      </c>
      <c r="W349" s="6" t="s">
        <v>39</v>
      </c>
      <c r="X349" s="6">
        <v>1.5</v>
      </c>
      <c r="Y349" s="6">
        <v>1</v>
      </c>
      <c r="Z349" s="101">
        <v>0.27083333333333331</v>
      </c>
      <c r="AA349" s="101">
        <v>0.41666666666666669</v>
      </c>
      <c r="AB349" s="101">
        <v>0.5</v>
      </c>
      <c r="AC349" s="101">
        <f>(Tableau2[[#This Row],[heure_enq]]-Tableau2[[#This Row],[h_debut]])</f>
        <v>0.14583333333333337</v>
      </c>
      <c r="AD349" s="101">
        <f>Tableau2[[#This Row],[h_fin]]-Tableau2[[#This Row],[h_debut]]</f>
        <v>0.22916666666666669</v>
      </c>
      <c r="AE349" s="183">
        <v>0.375</v>
      </c>
      <c r="AF349" s="101">
        <v>0.70833333333333337</v>
      </c>
      <c r="AG349" s="6" t="s">
        <v>22</v>
      </c>
      <c r="AH349" s="6" t="s">
        <v>213</v>
      </c>
      <c r="AI349" s="6">
        <v>0</v>
      </c>
      <c r="AJ349" s="6" t="s">
        <v>1911</v>
      </c>
      <c r="AK349" s="6">
        <v>69123</v>
      </c>
      <c r="AL349" s="6" t="s">
        <v>1761</v>
      </c>
      <c r="AM349" s="6">
        <v>1</v>
      </c>
      <c r="AN349" s="6">
        <v>0</v>
      </c>
      <c r="AO349" s="6">
        <v>0</v>
      </c>
      <c r="AP349" s="6">
        <v>0</v>
      </c>
      <c r="AQ349" s="6" t="s">
        <v>22</v>
      </c>
      <c r="AR349" s="6" t="s">
        <v>22</v>
      </c>
      <c r="AS349" s="6" t="s">
        <v>22</v>
      </c>
      <c r="AT349" s="6">
        <v>0</v>
      </c>
      <c r="AU349" s="6">
        <v>0</v>
      </c>
      <c r="AV349" s="6">
        <v>0</v>
      </c>
      <c r="AW349" s="6">
        <v>0</v>
      </c>
      <c r="AX349" s="6">
        <v>1</v>
      </c>
      <c r="AY349" s="6">
        <v>1</v>
      </c>
      <c r="AZ349" s="6">
        <v>0</v>
      </c>
      <c r="BA349" s="6">
        <v>1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1</v>
      </c>
      <c r="BH349" s="6">
        <v>0</v>
      </c>
      <c r="BI349" s="6">
        <v>0</v>
      </c>
      <c r="BJ349" s="6" t="s">
        <v>1912</v>
      </c>
      <c r="BK349" s="6">
        <v>0</v>
      </c>
      <c r="BL349" s="6">
        <v>0</v>
      </c>
      <c r="BM349" s="6">
        <v>1</v>
      </c>
      <c r="BN349" s="6">
        <v>0</v>
      </c>
      <c r="BO349" s="13" t="s">
        <v>3621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13">
        <v>0</v>
      </c>
      <c r="BV349" s="6">
        <v>0</v>
      </c>
      <c r="BW349" s="6" t="s">
        <v>22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1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 t="s">
        <v>1913</v>
      </c>
      <c r="DB349" s="6" t="s">
        <v>218</v>
      </c>
      <c r="DC349" s="6" t="s">
        <v>22</v>
      </c>
      <c r="DD349" s="6" t="s">
        <v>22</v>
      </c>
      <c r="DE349" s="6" t="s">
        <v>22</v>
      </c>
      <c r="DF349" s="6" t="s">
        <v>22</v>
      </c>
      <c r="DG349" s="6" t="s">
        <v>22</v>
      </c>
      <c r="DH349" s="6" t="s">
        <v>22</v>
      </c>
      <c r="DI349" s="6" t="s">
        <v>22</v>
      </c>
      <c r="DJ349" s="6" t="s">
        <v>22</v>
      </c>
      <c r="DK349" s="6" t="s">
        <v>22</v>
      </c>
      <c r="DL349" s="6" t="s">
        <v>22</v>
      </c>
      <c r="DM349" s="6" t="s">
        <v>22</v>
      </c>
      <c r="DN349" s="6" t="s">
        <v>22</v>
      </c>
      <c r="DO349" s="6" t="s">
        <v>22</v>
      </c>
      <c r="DP349" s="6" t="s">
        <v>22</v>
      </c>
      <c r="DQ349" s="6" t="s">
        <v>22</v>
      </c>
      <c r="DR349" s="6" t="s">
        <v>22</v>
      </c>
      <c r="DS349" s="6" t="s">
        <v>22</v>
      </c>
      <c r="DT349" s="6" t="s">
        <v>22</v>
      </c>
      <c r="DU349" s="6" t="s">
        <v>22</v>
      </c>
      <c r="DV349" s="6" t="s">
        <v>22</v>
      </c>
      <c r="DW349" s="6" t="s">
        <v>22</v>
      </c>
      <c r="DX349" s="6" t="s">
        <v>22</v>
      </c>
      <c r="DY349" s="6" t="s">
        <v>22</v>
      </c>
      <c r="DZ349" s="6" t="s">
        <v>22</v>
      </c>
      <c r="EA349" s="6" t="s">
        <v>22</v>
      </c>
      <c r="EB349" s="6" t="s">
        <v>22</v>
      </c>
      <c r="EC349" s="6" t="s">
        <v>22</v>
      </c>
      <c r="ED349" s="6" t="s">
        <v>22</v>
      </c>
      <c r="EE349" s="6" t="s">
        <v>22</v>
      </c>
      <c r="EF349" s="6" t="s">
        <v>22</v>
      </c>
      <c r="EG349" s="6" t="s">
        <v>22</v>
      </c>
      <c r="EH349" s="6" t="s">
        <v>22</v>
      </c>
      <c r="EI349" s="6" t="s">
        <v>22</v>
      </c>
      <c r="EJ349" s="6" t="s">
        <v>22</v>
      </c>
      <c r="EK349" s="6" t="s">
        <v>22</v>
      </c>
      <c r="EL349" s="6" t="s">
        <v>22</v>
      </c>
      <c r="EM349" s="6" t="s">
        <v>22</v>
      </c>
      <c r="EN349" s="6" t="s">
        <v>22</v>
      </c>
      <c r="EO349" s="6" t="s">
        <v>22</v>
      </c>
      <c r="EP349" s="6" t="s">
        <v>22</v>
      </c>
      <c r="EQ349" s="6" t="s">
        <v>22</v>
      </c>
      <c r="ER349" s="6" t="s">
        <v>22</v>
      </c>
      <c r="ES349" s="6" t="s">
        <v>22</v>
      </c>
      <c r="ET349" s="6" t="s">
        <v>22</v>
      </c>
      <c r="EU349" s="6" t="s">
        <v>22</v>
      </c>
      <c r="EV349" s="6" t="s">
        <v>22</v>
      </c>
      <c r="EW349" s="6" t="s">
        <v>22</v>
      </c>
      <c r="EX349" s="6" t="s">
        <v>22</v>
      </c>
      <c r="EY349" s="6" t="s">
        <v>22</v>
      </c>
      <c r="EZ349" s="6" t="s">
        <v>22</v>
      </c>
      <c r="FA349" s="6" t="s">
        <v>22</v>
      </c>
      <c r="FB349" s="6" t="s">
        <v>22</v>
      </c>
      <c r="FC349" s="6" t="s">
        <v>22</v>
      </c>
      <c r="FD349" s="6" t="s">
        <v>22</v>
      </c>
      <c r="FE349" s="6" t="s">
        <v>22</v>
      </c>
      <c r="FF349" s="6" t="s">
        <v>22</v>
      </c>
      <c r="FG349" s="6" t="s">
        <v>22</v>
      </c>
      <c r="FH349" s="6" t="s">
        <v>22</v>
      </c>
      <c r="FI349" s="6" t="s">
        <v>22</v>
      </c>
      <c r="FJ349" s="6" t="s">
        <v>22</v>
      </c>
      <c r="FK349" s="6" t="s">
        <v>22</v>
      </c>
      <c r="FL349" s="6" t="s">
        <v>22</v>
      </c>
      <c r="FM349" s="6" t="s">
        <v>22</v>
      </c>
      <c r="FN349" s="6" t="s">
        <v>22</v>
      </c>
      <c r="FO349" s="6" t="s">
        <v>22</v>
      </c>
      <c r="FP349" s="6" t="s">
        <v>22</v>
      </c>
      <c r="FQ349" s="6" t="s">
        <v>22</v>
      </c>
      <c r="FR349" s="6" t="s">
        <v>22</v>
      </c>
      <c r="FS349" s="6" t="s">
        <v>22</v>
      </c>
      <c r="FT349" s="6" t="s">
        <v>22</v>
      </c>
      <c r="FU349" s="6" t="s">
        <v>22</v>
      </c>
      <c r="FV349" s="6" t="s">
        <v>22</v>
      </c>
      <c r="FW349" s="6" t="s">
        <v>22</v>
      </c>
      <c r="FX349" s="6" t="s">
        <v>22</v>
      </c>
      <c r="FY349" s="6" t="s">
        <v>22</v>
      </c>
      <c r="FZ349" s="6" t="s">
        <v>22</v>
      </c>
      <c r="GA349" s="6" t="s">
        <v>22</v>
      </c>
      <c r="GB349" s="6" t="s">
        <v>22</v>
      </c>
      <c r="GC349" s="6" t="s">
        <v>22</v>
      </c>
      <c r="GD349" s="6" t="s">
        <v>22</v>
      </c>
      <c r="GE349" s="6" t="s">
        <v>22</v>
      </c>
      <c r="GF349" s="6" t="s">
        <v>22</v>
      </c>
      <c r="GG349" s="6" t="s">
        <v>22</v>
      </c>
      <c r="GH349" s="6" t="s">
        <v>22</v>
      </c>
      <c r="GI349" s="6" t="s">
        <v>22</v>
      </c>
      <c r="GJ349" s="6" t="s">
        <v>22</v>
      </c>
      <c r="GK349" s="6" t="s">
        <v>22</v>
      </c>
      <c r="GL349" s="6" t="s">
        <v>22</v>
      </c>
      <c r="GM349" s="6" t="s">
        <v>22</v>
      </c>
      <c r="GN349" s="6" t="s">
        <v>22</v>
      </c>
      <c r="GO349" s="6" t="s">
        <v>22</v>
      </c>
      <c r="GP349" s="6" t="s">
        <v>22</v>
      </c>
      <c r="GQ349" s="6" t="s">
        <v>22</v>
      </c>
      <c r="GR349" s="6" t="s">
        <v>22</v>
      </c>
      <c r="GS349" s="6" t="s">
        <v>22</v>
      </c>
      <c r="GT349" s="6" t="s">
        <v>22</v>
      </c>
      <c r="GU349" s="6" t="s">
        <v>22</v>
      </c>
      <c r="GV349" s="6" t="s">
        <v>22</v>
      </c>
      <c r="GW349" s="6" t="s">
        <v>22</v>
      </c>
      <c r="GX349" s="103" t="s">
        <v>22</v>
      </c>
    </row>
    <row r="350" spans="1:206">
      <c r="A350" s="102" t="s">
        <v>207</v>
      </c>
      <c r="B350" s="6">
        <v>349</v>
      </c>
      <c r="C350" s="6" t="s">
        <v>1560</v>
      </c>
      <c r="D350" s="6" t="s">
        <v>1563</v>
      </c>
      <c r="E350" s="100">
        <v>45155</v>
      </c>
      <c r="F350" s="6" t="s">
        <v>3895</v>
      </c>
      <c r="G350" s="6">
        <v>1</v>
      </c>
      <c r="H350" s="6">
        <v>27</v>
      </c>
      <c r="I350" s="6">
        <v>1</v>
      </c>
      <c r="J350" s="6" t="s">
        <v>410</v>
      </c>
      <c r="K350" s="6" t="s">
        <v>999</v>
      </c>
      <c r="L350" s="6" t="s">
        <v>396</v>
      </c>
      <c r="M350" s="6" t="s">
        <v>1041</v>
      </c>
      <c r="N350" s="6" t="s">
        <v>22</v>
      </c>
      <c r="O350" s="7" t="s">
        <v>22</v>
      </c>
      <c r="P350" s="6" t="s">
        <v>22</v>
      </c>
      <c r="Q350" s="6">
        <v>42.829819999999998</v>
      </c>
      <c r="R350" s="6" t="s">
        <v>22</v>
      </c>
      <c r="S350" s="6" t="s">
        <v>22</v>
      </c>
      <c r="T350" s="6" t="s">
        <v>22</v>
      </c>
      <c r="U350" s="6" t="s">
        <v>22</v>
      </c>
      <c r="V350" s="6">
        <v>9.4861299999999993</v>
      </c>
      <c r="W350" s="6" t="s">
        <v>39</v>
      </c>
      <c r="X350" s="6">
        <v>6</v>
      </c>
      <c r="Y350" s="6">
        <v>2</v>
      </c>
      <c r="Z350" s="101">
        <v>0.35416666666666669</v>
      </c>
      <c r="AA350" s="101">
        <v>0.44444444444444442</v>
      </c>
      <c r="AB350" s="101">
        <v>0.47916666666666669</v>
      </c>
      <c r="AC350" s="101">
        <f>(Tableau2[[#This Row],[heure_enq]]-Tableau2[[#This Row],[h_debut]])</f>
        <v>9.0277777777777735E-2</v>
      </c>
      <c r="AD350" s="101">
        <f>Tableau2[[#This Row],[h_fin]]-Tableau2[[#This Row],[h_debut]]</f>
        <v>0.125</v>
      </c>
      <c r="AE350" s="183">
        <v>0.375</v>
      </c>
      <c r="AF350" s="101">
        <v>0.70833333333333337</v>
      </c>
      <c r="AG350" s="6" t="s">
        <v>22</v>
      </c>
      <c r="AH350" s="6" t="s">
        <v>234</v>
      </c>
      <c r="AI350" s="6">
        <v>0</v>
      </c>
      <c r="AJ350" s="6" t="s">
        <v>492</v>
      </c>
      <c r="AK350" s="6" t="s">
        <v>379</v>
      </c>
      <c r="AL350" s="6" t="s">
        <v>419</v>
      </c>
      <c r="AM350" s="6">
        <v>1</v>
      </c>
      <c r="AN350" s="6">
        <v>0</v>
      </c>
      <c r="AO350" s="6">
        <v>0</v>
      </c>
      <c r="AP350" s="6">
        <v>0</v>
      </c>
      <c r="AQ350" s="6" t="s">
        <v>22</v>
      </c>
      <c r="AR350" s="6" t="s">
        <v>22</v>
      </c>
      <c r="AS350" s="6" t="s">
        <v>22</v>
      </c>
      <c r="AT350" s="6">
        <v>1</v>
      </c>
      <c r="AU350" s="6">
        <v>0</v>
      </c>
      <c r="AV350" s="6">
        <v>0</v>
      </c>
      <c r="AW350" s="6">
        <v>0</v>
      </c>
      <c r="AX350" s="6">
        <v>0</v>
      </c>
      <c r="AY350" s="6">
        <v>1</v>
      </c>
      <c r="AZ350" s="6">
        <v>1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 t="s">
        <v>1449</v>
      </c>
      <c r="BK350" s="6">
        <v>0</v>
      </c>
      <c r="BL350" s="6">
        <v>0</v>
      </c>
      <c r="BM350" s="6">
        <v>1</v>
      </c>
      <c r="BN350" s="6">
        <v>0</v>
      </c>
      <c r="BO350" s="13" t="s">
        <v>3622</v>
      </c>
      <c r="BP350" s="6">
        <v>0</v>
      </c>
      <c r="BQ350" s="6">
        <v>0</v>
      </c>
      <c r="BR350" s="6">
        <v>0</v>
      </c>
      <c r="BS350" s="6">
        <v>0</v>
      </c>
      <c r="BT350" s="6">
        <v>1</v>
      </c>
      <c r="BU350" s="13">
        <v>0</v>
      </c>
      <c r="BV350" s="6" t="s">
        <v>2126</v>
      </c>
      <c r="BW350" s="6" t="s">
        <v>22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1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 t="s">
        <v>756</v>
      </c>
      <c r="DB350" s="6" t="s">
        <v>218</v>
      </c>
      <c r="DC350" s="6" t="s">
        <v>22</v>
      </c>
      <c r="DD350" s="6" t="s">
        <v>22</v>
      </c>
      <c r="DE350" s="6" t="s">
        <v>22</v>
      </c>
      <c r="DF350" s="6" t="s">
        <v>22</v>
      </c>
      <c r="DG350" s="6" t="s">
        <v>22</v>
      </c>
      <c r="DH350" s="6" t="s">
        <v>22</v>
      </c>
      <c r="DI350" s="6" t="s">
        <v>22</v>
      </c>
      <c r="DJ350" s="6" t="s">
        <v>22</v>
      </c>
      <c r="DK350" s="6" t="s">
        <v>22</v>
      </c>
      <c r="DL350" s="6" t="s">
        <v>22</v>
      </c>
      <c r="DM350" s="6" t="s">
        <v>22</v>
      </c>
      <c r="DN350" s="6" t="s">
        <v>22</v>
      </c>
      <c r="DO350" s="6" t="s">
        <v>22</v>
      </c>
      <c r="DP350" s="6" t="s">
        <v>22</v>
      </c>
      <c r="DQ350" s="6" t="s">
        <v>22</v>
      </c>
      <c r="DR350" s="6" t="s">
        <v>22</v>
      </c>
      <c r="DS350" s="6" t="s">
        <v>22</v>
      </c>
      <c r="DT350" s="6" t="s">
        <v>22</v>
      </c>
      <c r="DU350" s="6" t="s">
        <v>22</v>
      </c>
      <c r="DV350" s="6" t="s">
        <v>22</v>
      </c>
      <c r="DW350" s="6" t="s">
        <v>22</v>
      </c>
      <c r="DX350" s="6" t="s">
        <v>22</v>
      </c>
      <c r="DY350" s="6" t="s">
        <v>22</v>
      </c>
      <c r="DZ350" s="6" t="s">
        <v>22</v>
      </c>
      <c r="EA350" s="6" t="s">
        <v>22</v>
      </c>
      <c r="EB350" s="6" t="s">
        <v>22</v>
      </c>
      <c r="EC350" s="6" t="s">
        <v>22</v>
      </c>
      <c r="ED350" s="6" t="s">
        <v>22</v>
      </c>
      <c r="EE350" s="6" t="s">
        <v>22</v>
      </c>
      <c r="EF350" s="6" t="s">
        <v>22</v>
      </c>
      <c r="EG350" s="6" t="s">
        <v>22</v>
      </c>
      <c r="EH350" s="6" t="s">
        <v>22</v>
      </c>
      <c r="EI350" s="6" t="s">
        <v>22</v>
      </c>
      <c r="EJ350" s="6" t="s">
        <v>22</v>
      </c>
      <c r="EK350" s="6" t="s">
        <v>22</v>
      </c>
      <c r="EL350" s="6" t="s">
        <v>22</v>
      </c>
      <c r="EM350" s="6" t="s">
        <v>22</v>
      </c>
      <c r="EN350" s="6" t="s">
        <v>22</v>
      </c>
      <c r="EO350" s="6" t="s">
        <v>22</v>
      </c>
      <c r="EP350" s="6" t="s">
        <v>22</v>
      </c>
      <c r="EQ350" s="6" t="s">
        <v>22</v>
      </c>
      <c r="ER350" s="6" t="s">
        <v>22</v>
      </c>
      <c r="ES350" s="6" t="s">
        <v>22</v>
      </c>
      <c r="ET350" s="6" t="s">
        <v>22</v>
      </c>
      <c r="EU350" s="6" t="s">
        <v>22</v>
      </c>
      <c r="EV350" s="6" t="s">
        <v>22</v>
      </c>
      <c r="EW350" s="6" t="s">
        <v>22</v>
      </c>
      <c r="EX350" s="6" t="s">
        <v>22</v>
      </c>
      <c r="EY350" s="6" t="s">
        <v>22</v>
      </c>
      <c r="EZ350" s="6" t="s">
        <v>22</v>
      </c>
      <c r="FA350" s="6" t="s">
        <v>22</v>
      </c>
      <c r="FB350" s="6" t="s">
        <v>22</v>
      </c>
      <c r="FC350" s="6" t="s">
        <v>22</v>
      </c>
      <c r="FD350" s="6" t="s">
        <v>22</v>
      </c>
      <c r="FE350" s="6" t="s">
        <v>22</v>
      </c>
      <c r="FF350" s="6" t="s">
        <v>22</v>
      </c>
      <c r="FG350" s="6" t="s">
        <v>22</v>
      </c>
      <c r="FH350" s="6" t="s">
        <v>22</v>
      </c>
      <c r="FI350" s="6" t="s">
        <v>22</v>
      </c>
      <c r="FJ350" s="6" t="s">
        <v>22</v>
      </c>
      <c r="FK350" s="6" t="s">
        <v>22</v>
      </c>
      <c r="FL350" s="6" t="s">
        <v>22</v>
      </c>
      <c r="FM350" s="6" t="s">
        <v>22</v>
      </c>
      <c r="FN350" s="6" t="s">
        <v>22</v>
      </c>
      <c r="FO350" s="6" t="s">
        <v>22</v>
      </c>
      <c r="FP350" s="6" t="s">
        <v>22</v>
      </c>
      <c r="FQ350" s="6" t="s">
        <v>22</v>
      </c>
      <c r="FR350" s="6" t="s">
        <v>22</v>
      </c>
      <c r="FS350" s="6" t="s">
        <v>22</v>
      </c>
      <c r="FT350" s="6" t="s">
        <v>22</v>
      </c>
      <c r="FU350" s="6" t="s">
        <v>22</v>
      </c>
      <c r="FV350" s="6" t="s">
        <v>22</v>
      </c>
      <c r="FW350" s="6" t="s">
        <v>22</v>
      </c>
      <c r="FX350" s="6" t="s">
        <v>22</v>
      </c>
      <c r="FY350" s="6" t="s">
        <v>22</v>
      </c>
      <c r="FZ350" s="6" t="s">
        <v>22</v>
      </c>
      <c r="GA350" s="6" t="s">
        <v>22</v>
      </c>
      <c r="GB350" s="6" t="s">
        <v>22</v>
      </c>
      <c r="GC350" s="6" t="s">
        <v>22</v>
      </c>
      <c r="GD350" s="6" t="s">
        <v>22</v>
      </c>
      <c r="GE350" s="6" t="s">
        <v>22</v>
      </c>
      <c r="GF350" s="6" t="s">
        <v>22</v>
      </c>
      <c r="GG350" s="6" t="s">
        <v>22</v>
      </c>
      <c r="GH350" s="6" t="s">
        <v>22</v>
      </c>
      <c r="GI350" s="6" t="s">
        <v>22</v>
      </c>
      <c r="GJ350" s="6" t="s">
        <v>22</v>
      </c>
      <c r="GK350" s="6" t="s">
        <v>22</v>
      </c>
      <c r="GL350" s="6" t="s">
        <v>22</v>
      </c>
      <c r="GM350" s="6" t="s">
        <v>22</v>
      </c>
      <c r="GN350" s="6" t="s">
        <v>22</v>
      </c>
      <c r="GO350" s="6" t="s">
        <v>22</v>
      </c>
      <c r="GP350" s="6" t="s">
        <v>22</v>
      </c>
      <c r="GQ350" s="6" t="s">
        <v>22</v>
      </c>
      <c r="GR350" s="6" t="s">
        <v>22</v>
      </c>
      <c r="GS350" s="6" t="s">
        <v>22</v>
      </c>
      <c r="GT350" s="6" t="s">
        <v>22</v>
      </c>
      <c r="GU350" s="6" t="s">
        <v>22</v>
      </c>
      <c r="GV350" s="6" t="s">
        <v>22</v>
      </c>
      <c r="GW350" s="6" t="s">
        <v>22</v>
      </c>
      <c r="GX350" s="103" t="s">
        <v>22</v>
      </c>
    </row>
    <row r="351" spans="1:206">
      <c r="A351" s="102" t="s">
        <v>207</v>
      </c>
      <c r="B351" s="6">
        <v>350</v>
      </c>
      <c r="C351" s="6" t="s">
        <v>1560</v>
      </c>
      <c r="D351" s="6" t="s">
        <v>3628</v>
      </c>
      <c r="E351" s="100">
        <v>45155</v>
      </c>
      <c r="F351" s="6" t="s">
        <v>3895</v>
      </c>
      <c r="G351" s="6">
        <v>0</v>
      </c>
      <c r="H351" s="6">
        <v>28</v>
      </c>
      <c r="I351" s="6">
        <v>1</v>
      </c>
      <c r="J351" s="6" t="s">
        <v>410</v>
      </c>
      <c r="K351" s="6" t="s">
        <v>999</v>
      </c>
      <c r="L351" s="6" t="s">
        <v>396</v>
      </c>
      <c r="M351" s="6" t="s">
        <v>1041</v>
      </c>
      <c r="N351" s="6" t="s">
        <v>22</v>
      </c>
      <c r="O351" s="7" t="s">
        <v>22</v>
      </c>
      <c r="P351" s="6" t="s">
        <v>22</v>
      </c>
      <c r="Q351" s="6">
        <v>43.006999999999998</v>
      </c>
      <c r="R351" s="6" t="s">
        <v>22</v>
      </c>
      <c r="S351" s="6" t="s">
        <v>22</v>
      </c>
      <c r="T351" s="6" t="s">
        <v>22</v>
      </c>
      <c r="U351" s="6" t="s">
        <v>22</v>
      </c>
      <c r="V351" s="6">
        <v>9.3886000000000003</v>
      </c>
      <c r="W351" s="6" t="s">
        <v>40</v>
      </c>
      <c r="X351" s="6">
        <v>10</v>
      </c>
      <c r="Y351" s="6">
        <v>2</v>
      </c>
      <c r="Z351" s="101">
        <v>0.47916666666666669</v>
      </c>
      <c r="AA351" s="101">
        <v>0.59375</v>
      </c>
      <c r="AB351" s="101">
        <v>0.58333333333333337</v>
      </c>
      <c r="AC351" s="101">
        <f>(Tableau2[[#This Row],[heure_enq]]-Tableau2[[#This Row],[h_debut]])</f>
        <v>0.11458333333333331</v>
      </c>
      <c r="AD351" s="101">
        <f>Tableau2[[#This Row],[h_fin]]-Tableau2[[#This Row],[h_debut]]</f>
        <v>0.10416666666666669</v>
      </c>
      <c r="AE351" s="101">
        <v>0.375</v>
      </c>
      <c r="AF351" s="101">
        <v>0.70833333333333337</v>
      </c>
      <c r="AG351" s="6" t="s">
        <v>22</v>
      </c>
      <c r="AH351" s="6" t="s">
        <v>234</v>
      </c>
      <c r="AI351" s="6">
        <v>0</v>
      </c>
      <c r="AJ351" s="6" t="s">
        <v>1849</v>
      </c>
      <c r="AK351" s="6">
        <v>13055</v>
      </c>
      <c r="AL351" s="6" t="s">
        <v>1761</v>
      </c>
      <c r="AM351" s="6">
        <v>0</v>
      </c>
      <c r="AN351" s="6">
        <v>1</v>
      </c>
      <c r="AO351" s="6">
        <v>0</v>
      </c>
      <c r="AP351" s="6">
        <v>0</v>
      </c>
      <c r="AQ351" s="6" t="s">
        <v>1033</v>
      </c>
      <c r="AR351" s="6" t="s">
        <v>404</v>
      </c>
      <c r="AS351" s="6" t="s">
        <v>22</v>
      </c>
      <c r="AT351" s="6">
        <v>0</v>
      </c>
      <c r="AU351" s="6">
        <v>0</v>
      </c>
      <c r="AV351" s="6">
        <v>1</v>
      </c>
      <c r="AW351" s="6">
        <v>1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 t="s">
        <v>1746</v>
      </c>
      <c r="BK351" s="6">
        <v>0</v>
      </c>
      <c r="BL351" s="6">
        <v>0</v>
      </c>
      <c r="BM351" s="6">
        <v>0</v>
      </c>
      <c r="BN351" s="6">
        <v>0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 t="s">
        <v>22</v>
      </c>
      <c r="BX351" s="6">
        <v>0</v>
      </c>
      <c r="BY351" s="6">
        <v>1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 t="s">
        <v>404</v>
      </c>
      <c r="DB351" s="6" t="s">
        <v>218</v>
      </c>
      <c r="DC351" s="6" t="s">
        <v>22</v>
      </c>
      <c r="DD351" s="6" t="s">
        <v>22</v>
      </c>
      <c r="DE351" s="6" t="s">
        <v>22</v>
      </c>
      <c r="DF351" s="6" t="s">
        <v>22</v>
      </c>
      <c r="DG351" s="6" t="s">
        <v>22</v>
      </c>
      <c r="DH351" s="6" t="s">
        <v>22</v>
      </c>
      <c r="DI351" s="6" t="s">
        <v>22</v>
      </c>
      <c r="DJ351" s="6" t="s">
        <v>22</v>
      </c>
      <c r="DK351" s="6" t="s">
        <v>22</v>
      </c>
      <c r="DL351" s="6" t="s">
        <v>22</v>
      </c>
      <c r="DM351" s="6" t="s">
        <v>22</v>
      </c>
      <c r="DN351" s="6" t="s">
        <v>22</v>
      </c>
      <c r="DO351" s="6" t="s">
        <v>22</v>
      </c>
      <c r="DP351" s="6" t="s">
        <v>22</v>
      </c>
      <c r="DQ351" s="6" t="s">
        <v>22</v>
      </c>
      <c r="DR351" s="6" t="s">
        <v>22</v>
      </c>
      <c r="DS351" s="6" t="s">
        <v>22</v>
      </c>
      <c r="DT351" s="6" t="s">
        <v>22</v>
      </c>
      <c r="DU351" s="6" t="s">
        <v>22</v>
      </c>
      <c r="DV351" s="6" t="s">
        <v>22</v>
      </c>
      <c r="DW351" s="6" t="s">
        <v>22</v>
      </c>
      <c r="DX351" s="6" t="s">
        <v>22</v>
      </c>
      <c r="DY351" s="6" t="s">
        <v>22</v>
      </c>
      <c r="DZ351" s="6" t="s">
        <v>22</v>
      </c>
      <c r="EA351" s="6" t="s">
        <v>22</v>
      </c>
      <c r="EB351" s="6" t="s">
        <v>22</v>
      </c>
      <c r="EC351" s="6" t="s">
        <v>22</v>
      </c>
      <c r="ED351" s="6" t="s">
        <v>22</v>
      </c>
      <c r="EE351" s="6" t="s">
        <v>22</v>
      </c>
      <c r="EF351" s="6" t="s">
        <v>22</v>
      </c>
      <c r="EG351" s="6" t="s">
        <v>22</v>
      </c>
      <c r="EH351" s="6" t="s">
        <v>22</v>
      </c>
      <c r="EI351" s="6" t="s">
        <v>22</v>
      </c>
      <c r="EJ351" s="6" t="s">
        <v>22</v>
      </c>
      <c r="EK351" s="6" t="s">
        <v>22</v>
      </c>
      <c r="EL351" s="6" t="s">
        <v>22</v>
      </c>
      <c r="EM351" s="6" t="s">
        <v>22</v>
      </c>
      <c r="EN351" s="6" t="s">
        <v>22</v>
      </c>
      <c r="EO351" s="6" t="s">
        <v>22</v>
      </c>
      <c r="EP351" s="6" t="s">
        <v>22</v>
      </c>
      <c r="EQ351" s="6" t="s">
        <v>22</v>
      </c>
      <c r="ER351" s="6" t="s">
        <v>22</v>
      </c>
      <c r="ES351" s="6" t="s">
        <v>22</v>
      </c>
      <c r="ET351" s="6" t="s">
        <v>22</v>
      </c>
      <c r="EU351" s="6" t="s">
        <v>22</v>
      </c>
      <c r="EV351" s="6" t="s">
        <v>22</v>
      </c>
      <c r="EW351" s="6" t="s">
        <v>22</v>
      </c>
      <c r="EX351" s="6" t="s">
        <v>22</v>
      </c>
      <c r="EY351" s="6" t="s">
        <v>22</v>
      </c>
      <c r="EZ351" s="6" t="s">
        <v>22</v>
      </c>
      <c r="FA351" s="6" t="s">
        <v>22</v>
      </c>
      <c r="FB351" s="6" t="s">
        <v>22</v>
      </c>
      <c r="FC351" s="6" t="s">
        <v>22</v>
      </c>
      <c r="FD351" s="6" t="s">
        <v>22</v>
      </c>
      <c r="FE351" s="6" t="s">
        <v>22</v>
      </c>
      <c r="FF351" s="6" t="s">
        <v>22</v>
      </c>
      <c r="FG351" s="6" t="s">
        <v>22</v>
      </c>
      <c r="FH351" s="6" t="s">
        <v>22</v>
      </c>
      <c r="FI351" s="6" t="s">
        <v>22</v>
      </c>
      <c r="FJ351" s="6" t="s">
        <v>22</v>
      </c>
      <c r="FK351" s="6" t="s">
        <v>22</v>
      </c>
      <c r="FL351" s="6" t="s">
        <v>22</v>
      </c>
      <c r="FM351" s="6" t="s">
        <v>22</v>
      </c>
      <c r="FN351" s="6" t="s">
        <v>22</v>
      </c>
      <c r="FO351" s="6" t="s">
        <v>22</v>
      </c>
      <c r="FP351" s="6" t="s">
        <v>22</v>
      </c>
      <c r="FQ351" s="6" t="s">
        <v>22</v>
      </c>
      <c r="FR351" s="6" t="s">
        <v>22</v>
      </c>
      <c r="FS351" s="6" t="s">
        <v>22</v>
      </c>
      <c r="FT351" s="6" t="s">
        <v>22</v>
      </c>
      <c r="FU351" s="6" t="s">
        <v>22</v>
      </c>
      <c r="FV351" s="6" t="s">
        <v>22</v>
      </c>
      <c r="FW351" s="6" t="s">
        <v>22</v>
      </c>
      <c r="FX351" s="6" t="s">
        <v>22</v>
      </c>
      <c r="FY351" s="6" t="s">
        <v>22</v>
      </c>
      <c r="FZ351" s="6" t="s">
        <v>22</v>
      </c>
      <c r="GA351" s="6" t="s">
        <v>22</v>
      </c>
      <c r="GB351" s="6" t="s">
        <v>22</v>
      </c>
      <c r="GC351" s="6" t="s">
        <v>22</v>
      </c>
      <c r="GD351" s="6" t="s">
        <v>22</v>
      </c>
      <c r="GE351" s="6" t="s">
        <v>22</v>
      </c>
      <c r="GF351" s="6" t="s">
        <v>22</v>
      </c>
      <c r="GG351" s="6" t="s">
        <v>22</v>
      </c>
      <c r="GH351" s="6" t="s">
        <v>22</v>
      </c>
      <c r="GI351" s="6" t="s">
        <v>22</v>
      </c>
      <c r="GJ351" s="6" t="s">
        <v>22</v>
      </c>
      <c r="GK351" s="6" t="s">
        <v>22</v>
      </c>
      <c r="GL351" s="6" t="s">
        <v>22</v>
      </c>
      <c r="GM351" s="6" t="s">
        <v>22</v>
      </c>
      <c r="GN351" s="6" t="s">
        <v>22</v>
      </c>
      <c r="GO351" s="6" t="s">
        <v>22</v>
      </c>
      <c r="GP351" s="6" t="s">
        <v>22</v>
      </c>
      <c r="GQ351" s="6" t="s">
        <v>22</v>
      </c>
      <c r="GR351" s="6" t="s">
        <v>22</v>
      </c>
      <c r="GS351" s="6" t="s">
        <v>22</v>
      </c>
      <c r="GT351" s="6" t="s">
        <v>22</v>
      </c>
      <c r="GU351" s="6" t="s">
        <v>22</v>
      </c>
      <c r="GV351" s="6" t="s">
        <v>22</v>
      </c>
      <c r="GW351" s="6" t="s">
        <v>22</v>
      </c>
      <c r="GX351" s="6" t="s">
        <v>22</v>
      </c>
    </row>
    <row r="352" spans="1:206">
      <c r="A352" s="102" t="s">
        <v>207</v>
      </c>
      <c r="B352" s="6">
        <f>351</f>
        <v>351</v>
      </c>
      <c r="C352" s="6" t="s">
        <v>1564</v>
      </c>
      <c r="D352" s="6" t="s">
        <v>1565</v>
      </c>
      <c r="E352" s="100">
        <v>45188</v>
      </c>
      <c r="F352" s="6" t="s">
        <v>3897</v>
      </c>
      <c r="G352" s="6">
        <v>0</v>
      </c>
      <c r="H352" s="6">
        <v>25</v>
      </c>
      <c r="I352" s="6">
        <v>1</v>
      </c>
      <c r="J352" s="6" t="s">
        <v>352</v>
      </c>
      <c r="K352" s="6" t="s">
        <v>410</v>
      </c>
      <c r="L352" s="6" t="s">
        <v>396</v>
      </c>
      <c r="M352" s="6" t="s">
        <v>411</v>
      </c>
      <c r="N352" s="6" t="s">
        <v>22</v>
      </c>
      <c r="O352" s="6" t="s">
        <v>22</v>
      </c>
      <c r="P352" s="6" t="s">
        <v>22</v>
      </c>
      <c r="Q352" s="6">
        <v>42.870740499999997</v>
      </c>
      <c r="R352" s="6" t="s">
        <v>22</v>
      </c>
      <c r="S352" s="6" t="s">
        <v>22</v>
      </c>
      <c r="T352" s="6" t="s">
        <v>22</v>
      </c>
      <c r="U352" s="6" t="s">
        <v>22</v>
      </c>
      <c r="V352" s="6">
        <v>9.4784766999999999</v>
      </c>
      <c r="W352" s="6" t="s">
        <v>39</v>
      </c>
      <c r="X352" s="6">
        <v>2</v>
      </c>
      <c r="Y352" s="6">
        <v>1</v>
      </c>
      <c r="Z352" s="101">
        <v>0.29166666666666669</v>
      </c>
      <c r="AA352" s="101">
        <v>0.40972222222222227</v>
      </c>
      <c r="AB352" s="101">
        <v>0.40972222222222227</v>
      </c>
      <c r="AC352" s="101">
        <f>(Tableau2[[#This Row],[heure_enq]]-Tableau2[[#This Row],[h_debut]])</f>
        <v>0.11805555555555558</v>
      </c>
      <c r="AD352" s="101">
        <f>Tableau2[[#This Row],[h_fin]]-Tableau2[[#This Row],[h_debut]]</f>
        <v>0.11805555555555558</v>
      </c>
      <c r="AE352" s="183">
        <v>0.375</v>
      </c>
      <c r="AF352" s="101">
        <v>0.625</v>
      </c>
      <c r="AG352" s="6" t="s">
        <v>22</v>
      </c>
      <c r="AH352" s="6" t="s">
        <v>287</v>
      </c>
      <c r="AI352" s="6">
        <v>0</v>
      </c>
      <c r="AJ352" s="6" t="s">
        <v>402</v>
      </c>
      <c r="AK352" s="6" t="s">
        <v>403</v>
      </c>
      <c r="AL352" s="6" t="s">
        <v>419</v>
      </c>
      <c r="AM352" s="6">
        <v>1</v>
      </c>
      <c r="AN352" s="6">
        <v>0</v>
      </c>
      <c r="AO352" s="6">
        <v>1</v>
      </c>
      <c r="AP352" s="6">
        <v>0</v>
      </c>
      <c r="AQ352" s="6" t="s">
        <v>745</v>
      </c>
      <c r="AR352" s="6" t="s">
        <v>22</v>
      </c>
      <c r="AS352" s="6" t="s">
        <v>22</v>
      </c>
      <c r="AT352" s="6">
        <v>1</v>
      </c>
      <c r="AU352" s="6">
        <v>1</v>
      </c>
      <c r="AV352" s="6">
        <v>1</v>
      </c>
      <c r="AW352" s="6">
        <v>1</v>
      </c>
      <c r="AX352" s="6">
        <v>1</v>
      </c>
      <c r="AY352" s="6">
        <v>1</v>
      </c>
      <c r="AZ352" s="6">
        <v>1</v>
      </c>
      <c r="BA352" s="6">
        <v>1</v>
      </c>
      <c r="BB352" s="6">
        <v>1</v>
      </c>
      <c r="BC352" s="6">
        <v>1</v>
      </c>
      <c r="BD352" s="6">
        <v>1</v>
      </c>
      <c r="BE352" s="6">
        <v>1</v>
      </c>
      <c r="BF352" s="6">
        <v>1</v>
      </c>
      <c r="BG352" s="6">
        <v>1</v>
      </c>
      <c r="BH352" s="6">
        <v>1</v>
      </c>
      <c r="BI352" s="6">
        <v>1</v>
      </c>
      <c r="BJ352" s="6" t="s">
        <v>745</v>
      </c>
      <c r="BK352" s="6">
        <v>0</v>
      </c>
      <c r="BL352" s="6">
        <v>0</v>
      </c>
      <c r="BM352" s="6">
        <v>0</v>
      </c>
      <c r="BN352" s="6">
        <v>0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1</v>
      </c>
      <c r="BU352" s="13">
        <v>0</v>
      </c>
      <c r="BV352" s="6" t="s">
        <v>2126</v>
      </c>
      <c r="BW352" s="6" t="s">
        <v>22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6">
        <v>1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  <c r="CY352" s="6">
        <v>0</v>
      </c>
      <c r="CZ352" s="6">
        <v>0</v>
      </c>
      <c r="DA352" s="6" t="s">
        <v>22</v>
      </c>
      <c r="DB352" s="6" t="s">
        <v>218</v>
      </c>
      <c r="DC352" s="6" t="s">
        <v>22</v>
      </c>
      <c r="DD352" s="6" t="s">
        <v>22</v>
      </c>
      <c r="DE352" s="6" t="s">
        <v>22</v>
      </c>
      <c r="DF352" s="6" t="s">
        <v>22</v>
      </c>
      <c r="DG352" s="6" t="s">
        <v>22</v>
      </c>
      <c r="DH352" s="6" t="s">
        <v>22</v>
      </c>
      <c r="DI352" s="6" t="s">
        <v>22</v>
      </c>
      <c r="DJ352" s="6" t="s">
        <v>22</v>
      </c>
      <c r="DK352" s="6" t="s">
        <v>22</v>
      </c>
      <c r="DL352" s="6" t="s">
        <v>22</v>
      </c>
      <c r="DM352" s="6" t="s">
        <v>22</v>
      </c>
      <c r="DN352" s="6" t="s">
        <v>22</v>
      </c>
      <c r="DO352" s="6" t="s">
        <v>22</v>
      </c>
      <c r="DP352" s="6" t="s">
        <v>22</v>
      </c>
      <c r="DQ352" s="6" t="s">
        <v>22</v>
      </c>
      <c r="DR352" s="6" t="s">
        <v>22</v>
      </c>
      <c r="DS352" s="6" t="s">
        <v>22</v>
      </c>
      <c r="DT352" s="6" t="s">
        <v>22</v>
      </c>
      <c r="DU352" s="6" t="s">
        <v>22</v>
      </c>
      <c r="DV352" s="6" t="s">
        <v>22</v>
      </c>
      <c r="DW352" s="6" t="s">
        <v>22</v>
      </c>
      <c r="DX352" s="6" t="s">
        <v>22</v>
      </c>
      <c r="DY352" s="6" t="s">
        <v>22</v>
      </c>
      <c r="DZ352" s="6" t="s">
        <v>22</v>
      </c>
      <c r="EA352" s="6" t="s">
        <v>22</v>
      </c>
      <c r="EB352" s="6" t="s">
        <v>22</v>
      </c>
      <c r="EC352" s="6" t="s">
        <v>22</v>
      </c>
      <c r="ED352" s="6" t="s">
        <v>22</v>
      </c>
      <c r="EE352" s="6" t="s">
        <v>22</v>
      </c>
      <c r="EF352" s="6" t="s">
        <v>22</v>
      </c>
      <c r="EG352" s="6" t="s">
        <v>22</v>
      </c>
      <c r="EH352" s="6" t="s">
        <v>22</v>
      </c>
      <c r="EI352" s="6" t="s">
        <v>22</v>
      </c>
      <c r="EJ352" s="6" t="s">
        <v>22</v>
      </c>
      <c r="EK352" s="6" t="s">
        <v>22</v>
      </c>
      <c r="EL352" s="6" t="s">
        <v>22</v>
      </c>
      <c r="EM352" s="6" t="s">
        <v>22</v>
      </c>
      <c r="EN352" s="6" t="s">
        <v>22</v>
      </c>
      <c r="EO352" s="6" t="s">
        <v>22</v>
      </c>
      <c r="EP352" s="6" t="s">
        <v>22</v>
      </c>
      <c r="EQ352" s="6" t="s">
        <v>22</v>
      </c>
      <c r="ER352" s="6" t="s">
        <v>22</v>
      </c>
      <c r="ES352" s="6" t="s">
        <v>22</v>
      </c>
      <c r="ET352" s="6" t="s">
        <v>22</v>
      </c>
      <c r="EU352" s="6" t="s">
        <v>22</v>
      </c>
      <c r="EV352" s="6" t="s">
        <v>22</v>
      </c>
      <c r="EW352" s="6" t="s">
        <v>22</v>
      </c>
      <c r="EX352" s="6" t="s">
        <v>22</v>
      </c>
      <c r="EY352" s="6" t="s">
        <v>22</v>
      </c>
      <c r="EZ352" s="6" t="s">
        <v>22</v>
      </c>
      <c r="FA352" s="6" t="s">
        <v>22</v>
      </c>
      <c r="FB352" s="6" t="s">
        <v>22</v>
      </c>
      <c r="FC352" s="6" t="s">
        <v>22</v>
      </c>
      <c r="FD352" s="6" t="s">
        <v>22</v>
      </c>
      <c r="FE352" s="6" t="s">
        <v>22</v>
      </c>
      <c r="FF352" s="6" t="s">
        <v>22</v>
      </c>
      <c r="FG352" s="6" t="s">
        <v>22</v>
      </c>
      <c r="FH352" s="6" t="s">
        <v>22</v>
      </c>
      <c r="FI352" s="6" t="s">
        <v>22</v>
      </c>
      <c r="FJ352" s="6" t="s">
        <v>22</v>
      </c>
      <c r="FK352" s="6" t="s">
        <v>22</v>
      </c>
      <c r="FL352" s="6" t="s">
        <v>22</v>
      </c>
      <c r="FM352" s="6" t="s">
        <v>22</v>
      </c>
      <c r="FN352" s="6" t="s">
        <v>22</v>
      </c>
      <c r="FO352" s="6" t="s">
        <v>22</v>
      </c>
      <c r="FP352" s="6" t="s">
        <v>22</v>
      </c>
      <c r="FQ352" s="6" t="s">
        <v>22</v>
      </c>
      <c r="FR352" s="6" t="s">
        <v>22</v>
      </c>
      <c r="FS352" s="6" t="s">
        <v>22</v>
      </c>
      <c r="FT352" s="6" t="s">
        <v>22</v>
      </c>
      <c r="FU352" s="6" t="s">
        <v>22</v>
      </c>
      <c r="FV352" s="6" t="s">
        <v>22</v>
      </c>
      <c r="FW352" s="6" t="s">
        <v>22</v>
      </c>
      <c r="FX352" s="6" t="s">
        <v>22</v>
      </c>
      <c r="FY352" s="6" t="s">
        <v>22</v>
      </c>
      <c r="FZ352" s="6" t="s">
        <v>22</v>
      </c>
      <c r="GA352" s="6" t="s">
        <v>22</v>
      </c>
      <c r="GB352" s="6" t="s">
        <v>22</v>
      </c>
      <c r="GC352" s="6" t="s">
        <v>22</v>
      </c>
      <c r="GD352" s="6" t="s">
        <v>22</v>
      </c>
      <c r="GE352" s="6" t="s">
        <v>22</v>
      </c>
      <c r="GF352" s="6" t="s">
        <v>22</v>
      </c>
      <c r="GG352" s="6" t="s">
        <v>22</v>
      </c>
      <c r="GH352" s="6" t="s">
        <v>22</v>
      </c>
      <c r="GI352" s="6" t="s">
        <v>22</v>
      </c>
      <c r="GJ352" s="6" t="s">
        <v>22</v>
      </c>
      <c r="GK352" s="6" t="s">
        <v>22</v>
      </c>
      <c r="GL352" s="6" t="s">
        <v>22</v>
      </c>
      <c r="GM352" s="6" t="s">
        <v>22</v>
      </c>
      <c r="GN352" s="6" t="s">
        <v>22</v>
      </c>
      <c r="GO352" s="6" t="s">
        <v>22</v>
      </c>
      <c r="GP352" s="6" t="s">
        <v>22</v>
      </c>
      <c r="GQ352" s="6" t="s">
        <v>22</v>
      </c>
      <c r="GR352" s="6" t="s">
        <v>22</v>
      </c>
      <c r="GS352" s="6" t="s">
        <v>22</v>
      </c>
      <c r="GT352" s="6" t="s">
        <v>22</v>
      </c>
      <c r="GU352" s="6" t="s">
        <v>22</v>
      </c>
      <c r="GV352" s="6" t="s">
        <v>22</v>
      </c>
      <c r="GW352" s="6" t="s">
        <v>22</v>
      </c>
      <c r="GX352" s="103" t="s">
        <v>22</v>
      </c>
    </row>
    <row r="353" spans="1:206">
      <c r="A353" s="102" t="s">
        <v>207</v>
      </c>
      <c r="B353" s="6">
        <v>352</v>
      </c>
      <c r="C353" s="6" t="s">
        <v>1564</v>
      </c>
      <c r="D353" s="6" t="s">
        <v>1566</v>
      </c>
      <c r="E353" s="100">
        <v>45188</v>
      </c>
      <c r="F353" s="6" t="s">
        <v>3897</v>
      </c>
      <c r="G353" s="6">
        <v>0</v>
      </c>
      <c r="H353" s="6">
        <v>25</v>
      </c>
      <c r="I353" s="6">
        <v>1</v>
      </c>
      <c r="J353" s="6" t="s">
        <v>352</v>
      </c>
      <c r="K353" s="6" t="s">
        <v>410</v>
      </c>
      <c r="L353" s="6" t="s">
        <v>396</v>
      </c>
      <c r="M353" s="6" t="s">
        <v>411</v>
      </c>
      <c r="N353" s="6" t="s">
        <v>22</v>
      </c>
      <c r="O353" s="6" t="s">
        <v>22</v>
      </c>
      <c r="P353" s="6" t="s">
        <v>22</v>
      </c>
      <c r="Q353" s="6">
        <v>42.887999999999998</v>
      </c>
      <c r="R353" s="6" t="s">
        <v>22</v>
      </c>
      <c r="S353" s="6" t="s">
        <v>22</v>
      </c>
      <c r="T353" s="6" t="s">
        <v>22</v>
      </c>
      <c r="U353" s="6" t="s">
        <v>22</v>
      </c>
      <c r="V353" s="6">
        <v>9.4749999999999996</v>
      </c>
      <c r="W353" s="6" t="s">
        <v>41</v>
      </c>
      <c r="X353" s="6" t="s">
        <v>22</v>
      </c>
      <c r="Y353" s="6">
        <v>1</v>
      </c>
      <c r="Z353" s="101">
        <v>0.3125</v>
      </c>
      <c r="AA353" s="101">
        <v>0.47222222222222227</v>
      </c>
      <c r="AB353" s="101">
        <v>0.47222222222222227</v>
      </c>
      <c r="AC353" s="101">
        <f>(Tableau2[[#This Row],[heure_enq]]-Tableau2[[#This Row],[h_debut]])</f>
        <v>0.15972222222222227</v>
      </c>
      <c r="AD353" s="101">
        <f>Tableau2[[#This Row],[h_fin]]-Tableau2[[#This Row],[h_debut]]</f>
        <v>0.15972222222222227</v>
      </c>
      <c r="AE353" s="101">
        <v>0.375</v>
      </c>
      <c r="AF353" s="101">
        <v>0.625</v>
      </c>
      <c r="AG353" s="6" t="s">
        <v>22</v>
      </c>
      <c r="AH353" s="6" t="s">
        <v>242</v>
      </c>
      <c r="AI353" s="6">
        <v>1</v>
      </c>
      <c r="AJ353" s="6" t="s">
        <v>274</v>
      </c>
      <c r="AK353" s="6" t="s">
        <v>275</v>
      </c>
      <c r="AL353" s="6" t="s">
        <v>419</v>
      </c>
      <c r="AM353" s="6">
        <v>0</v>
      </c>
      <c r="AN353" s="6">
        <v>0</v>
      </c>
      <c r="AO353" s="6">
        <v>1</v>
      </c>
      <c r="AP353" s="6">
        <v>0</v>
      </c>
      <c r="AQ353" s="6" t="s">
        <v>745</v>
      </c>
      <c r="AR353" s="6" t="s">
        <v>22</v>
      </c>
      <c r="AS353" s="6" t="s">
        <v>22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1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 t="s">
        <v>745</v>
      </c>
      <c r="BK353" s="6">
        <v>0</v>
      </c>
      <c r="BL353" s="6">
        <v>0</v>
      </c>
      <c r="BM353" s="6">
        <v>0</v>
      </c>
      <c r="BN353" s="6">
        <v>0</v>
      </c>
      <c r="BO353" s="13" t="s">
        <v>3629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 t="s">
        <v>22</v>
      </c>
      <c r="BX353" s="6">
        <v>0</v>
      </c>
      <c r="BY353" s="6">
        <v>0</v>
      </c>
      <c r="BZ353" s="6">
        <v>0</v>
      </c>
      <c r="CA353" s="6">
        <v>1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 t="s">
        <v>1567</v>
      </c>
      <c r="DB353" s="6" t="s">
        <v>218</v>
      </c>
      <c r="DC353" s="6" t="s">
        <v>22</v>
      </c>
      <c r="DD353" s="6" t="s">
        <v>22</v>
      </c>
      <c r="DE353" s="6" t="s">
        <v>22</v>
      </c>
      <c r="DF353" s="6" t="s">
        <v>22</v>
      </c>
      <c r="DG353" s="6" t="s">
        <v>22</v>
      </c>
      <c r="DH353" s="6" t="s">
        <v>22</v>
      </c>
      <c r="DI353" s="6" t="s">
        <v>22</v>
      </c>
      <c r="DJ353" s="6" t="s">
        <v>22</v>
      </c>
      <c r="DK353" s="6" t="s">
        <v>22</v>
      </c>
      <c r="DL353" s="6" t="s">
        <v>22</v>
      </c>
      <c r="DM353" s="6" t="s">
        <v>22</v>
      </c>
      <c r="DN353" s="6" t="s">
        <v>22</v>
      </c>
      <c r="DO353" s="6" t="s">
        <v>22</v>
      </c>
      <c r="DP353" s="6" t="s">
        <v>22</v>
      </c>
      <c r="DQ353" s="6" t="s">
        <v>22</v>
      </c>
      <c r="DR353" s="6" t="s">
        <v>22</v>
      </c>
      <c r="DS353" s="6" t="s">
        <v>22</v>
      </c>
      <c r="DT353" s="6" t="s">
        <v>22</v>
      </c>
      <c r="DU353" s="6" t="s">
        <v>22</v>
      </c>
      <c r="DV353" s="6" t="s">
        <v>22</v>
      </c>
      <c r="DW353" s="6" t="s">
        <v>22</v>
      </c>
      <c r="DX353" s="6" t="s">
        <v>22</v>
      </c>
      <c r="DY353" s="6" t="s">
        <v>22</v>
      </c>
      <c r="DZ353" s="6" t="s">
        <v>22</v>
      </c>
      <c r="EA353" s="6" t="s">
        <v>22</v>
      </c>
      <c r="EB353" s="6" t="s">
        <v>22</v>
      </c>
      <c r="EC353" s="6" t="s">
        <v>22</v>
      </c>
      <c r="ED353" s="6" t="s">
        <v>22</v>
      </c>
      <c r="EE353" s="6" t="s">
        <v>22</v>
      </c>
      <c r="EF353" s="6" t="s">
        <v>22</v>
      </c>
      <c r="EG353" s="6" t="s">
        <v>22</v>
      </c>
      <c r="EH353" s="6" t="s">
        <v>22</v>
      </c>
      <c r="EI353" s="6" t="s">
        <v>22</v>
      </c>
      <c r="EJ353" s="6" t="s">
        <v>22</v>
      </c>
      <c r="EK353" s="6" t="s">
        <v>22</v>
      </c>
      <c r="EL353" s="6" t="s">
        <v>22</v>
      </c>
      <c r="EM353" s="6" t="s">
        <v>22</v>
      </c>
      <c r="EN353" s="6" t="s">
        <v>22</v>
      </c>
      <c r="EO353" s="6" t="s">
        <v>22</v>
      </c>
      <c r="EP353" s="6" t="s">
        <v>22</v>
      </c>
      <c r="EQ353" s="6" t="s">
        <v>22</v>
      </c>
      <c r="ER353" s="6" t="s">
        <v>22</v>
      </c>
      <c r="ES353" s="6" t="s">
        <v>22</v>
      </c>
      <c r="ET353" s="6" t="s">
        <v>22</v>
      </c>
      <c r="EU353" s="6" t="s">
        <v>22</v>
      </c>
      <c r="EV353" s="6" t="s">
        <v>22</v>
      </c>
      <c r="EW353" s="6" t="s">
        <v>22</v>
      </c>
      <c r="EX353" s="6" t="s">
        <v>22</v>
      </c>
      <c r="EY353" s="6" t="s">
        <v>22</v>
      </c>
      <c r="EZ353" s="6" t="s">
        <v>22</v>
      </c>
      <c r="FA353" s="6" t="s">
        <v>22</v>
      </c>
      <c r="FB353" s="6" t="s">
        <v>22</v>
      </c>
      <c r="FC353" s="6" t="s">
        <v>22</v>
      </c>
      <c r="FD353" s="6" t="s">
        <v>22</v>
      </c>
      <c r="FE353" s="6" t="s">
        <v>22</v>
      </c>
      <c r="FF353" s="6" t="s">
        <v>22</v>
      </c>
      <c r="FG353" s="6" t="s">
        <v>22</v>
      </c>
      <c r="FH353" s="6" t="s">
        <v>22</v>
      </c>
      <c r="FI353" s="6" t="s">
        <v>22</v>
      </c>
      <c r="FJ353" s="6" t="s">
        <v>22</v>
      </c>
      <c r="FK353" s="6" t="s">
        <v>22</v>
      </c>
      <c r="FL353" s="6" t="s">
        <v>22</v>
      </c>
      <c r="FM353" s="6" t="s">
        <v>22</v>
      </c>
      <c r="FN353" s="6" t="s">
        <v>22</v>
      </c>
      <c r="FO353" s="6" t="s">
        <v>22</v>
      </c>
      <c r="FP353" s="6" t="s">
        <v>22</v>
      </c>
      <c r="FQ353" s="6" t="s">
        <v>22</v>
      </c>
      <c r="FR353" s="6" t="s">
        <v>22</v>
      </c>
      <c r="FS353" s="6" t="s">
        <v>22</v>
      </c>
      <c r="FT353" s="6" t="s">
        <v>22</v>
      </c>
      <c r="FU353" s="6" t="s">
        <v>22</v>
      </c>
      <c r="FV353" s="6" t="s">
        <v>22</v>
      </c>
      <c r="FW353" s="6" t="s">
        <v>22</v>
      </c>
      <c r="FX353" s="6" t="s">
        <v>22</v>
      </c>
      <c r="FY353" s="6" t="s">
        <v>22</v>
      </c>
      <c r="FZ353" s="6" t="s">
        <v>22</v>
      </c>
      <c r="GA353" s="6" t="s">
        <v>22</v>
      </c>
      <c r="GB353" s="6" t="s">
        <v>22</v>
      </c>
      <c r="GC353" s="6" t="s">
        <v>22</v>
      </c>
      <c r="GD353" s="6" t="s">
        <v>22</v>
      </c>
      <c r="GE353" s="6" t="s">
        <v>22</v>
      </c>
      <c r="GF353" s="6" t="s">
        <v>22</v>
      </c>
      <c r="GG353" s="6" t="s">
        <v>22</v>
      </c>
      <c r="GH353" s="6" t="s">
        <v>22</v>
      </c>
      <c r="GI353" s="6" t="s">
        <v>22</v>
      </c>
      <c r="GJ353" s="6" t="s">
        <v>22</v>
      </c>
      <c r="GK353" s="6" t="s">
        <v>22</v>
      </c>
      <c r="GL353" s="6" t="s">
        <v>22</v>
      </c>
      <c r="GM353" s="6" t="s">
        <v>22</v>
      </c>
      <c r="GN353" s="6" t="s">
        <v>22</v>
      </c>
      <c r="GO353" s="6" t="s">
        <v>22</v>
      </c>
      <c r="GP353" s="6" t="s">
        <v>22</v>
      </c>
      <c r="GQ353" s="6" t="s">
        <v>22</v>
      </c>
      <c r="GR353" s="6" t="s">
        <v>22</v>
      </c>
      <c r="GS353" s="6" t="s">
        <v>22</v>
      </c>
      <c r="GT353" s="6" t="s">
        <v>22</v>
      </c>
      <c r="GU353" s="6" t="s">
        <v>22</v>
      </c>
      <c r="GV353" s="6" t="s">
        <v>22</v>
      </c>
      <c r="GW353" s="6" t="s">
        <v>22</v>
      </c>
      <c r="GX353" s="6" t="s">
        <v>22</v>
      </c>
    </row>
    <row r="354" spans="1:206">
      <c r="A354" s="102" t="s">
        <v>207</v>
      </c>
      <c r="B354" s="6">
        <f>353</f>
        <v>353</v>
      </c>
      <c r="C354" s="6" t="s">
        <v>1568</v>
      </c>
      <c r="D354" s="6" t="s">
        <v>1569</v>
      </c>
      <c r="E354" s="100">
        <v>45189</v>
      </c>
      <c r="F354" s="6" t="s">
        <v>3897</v>
      </c>
      <c r="G354" s="6">
        <v>0</v>
      </c>
      <c r="H354" s="6">
        <v>21</v>
      </c>
      <c r="I354" s="6">
        <v>0</v>
      </c>
      <c r="J354" s="6" t="s">
        <v>22</v>
      </c>
      <c r="K354" s="6" t="s">
        <v>22</v>
      </c>
      <c r="L354" s="6" t="s">
        <v>1062</v>
      </c>
      <c r="M354" s="6" t="s">
        <v>411</v>
      </c>
      <c r="N354" s="6" t="s">
        <v>22</v>
      </c>
      <c r="O354" s="6" t="s">
        <v>22</v>
      </c>
      <c r="P354" s="6" t="s">
        <v>22</v>
      </c>
      <c r="Q354" s="6">
        <v>42.71067</v>
      </c>
      <c r="R354" s="6" t="s">
        <v>22</v>
      </c>
      <c r="S354" s="6" t="s">
        <v>22</v>
      </c>
      <c r="T354" s="6" t="s">
        <v>22</v>
      </c>
      <c r="U354" s="6" t="s">
        <v>22</v>
      </c>
      <c r="V354" s="6">
        <v>9.4552899999999998</v>
      </c>
      <c r="W354" s="6" t="s">
        <v>39</v>
      </c>
      <c r="X354" s="6">
        <v>5</v>
      </c>
      <c r="Y354" s="6">
        <v>2</v>
      </c>
      <c r="Z354" s="101">
        <v>0.27083333333333331</v>
      </c>
      <c r="AA354" s="101">
        <v>0.33333333333333331</v>
      </c>
      <c r="AB354" s="101">
        <v>0.41666666666666669</v>
      </c>
      <c r="AC354" s="101">
        <f>(Tableau2[[#This Row],[heure_enq]]-Tableau2[[#This Row],[h_debut]])</f>
        <v>6.25E-2</v>
      </c>
      <c r="AD354" s="101">
        <f>Tableau2[[#This Row],[h_fin]]-Tableau2[[#This Row],[h_debut]]</f>
        <v>0.14583333333333337</v>
      </c>
      <c r="AE354" s="101">
        <v>0.33333333333333331</v>
      </c>
      <c r="AF354" s="101">
        <v>0.625</v>
      </c>
      <c r="AG354" s="6" t="s">
        <v>22</v>
      </c>
      <c r="AH354" s="6" t="s">
        <v>287</v>
      </c>
      <c r="AI354" s="6">
        <v>0</v>
      </c>
      <c r="AJ354" s="6" t="s">
        <v>402</v>
      </c>
      <c r="AK354" s="6" t="s">
        <v>403</v>
      </c>
      <c r="AL354" s="6" t="s">
        <v>419</v>
      </c>
      <c r="AM354" s="6">
        <v>1</v>
      </c>
      <c r="AN354" s="6">
        <v>0</v>
      </c>
      <c r="AO354" s="6">
        <v>0</v>
      </c>
      <c r="AP354" s="6">
        <v>0</v>
      </c>
      <c r="AQ354" s="6" t="s">
        <v>22</v>
      </c>
      <c r="AR354" s="6" t="s">
        <v>22</v>
      </c>
      <c r="AS354" s="6" t="s">
        <v>22</v>
      </c>
      <c r="AT354" s="6">
        <v>1</v>
      </c>
      <c r="AU354" s="6">
        <v>1</v>
      </c>
      <c r="AV354" s="6">
        <v>1</v>
      </c>
      <c r="AW354" s="6">
        <v>1</v>
      </c>
      <c r="AX354" s="6">
        <v>1</v>
      </c>
      <c r="AY354" s="6">
        <v>1</v>
      </c>
      <c r="AZ354" s="6">
        <v>1</v>
      </c>
      <c r="BA354" s="6">
        <v>1</v>
      </c>
      <c r="BB354" s="6">
        <v>1</v>
      </c>
      <c r="BC354" s="6">
        <v>1</v>
      </c>
      <c r="BD354" s="6">
        <v>1</v>
      </c>
      <c r="BE354" s="6">
        <v>1</v>
      </c>
      <c r="BF354" s="6">
        <v>1</v>
      </c>
      <c r="BG354" s="6">
        <v>1</v>
      </c>
      <c r="BH354" s="6">
        <v>1</v>
      </c>
      <c r="BI354" s="6">
        <v>1</v>
      </c>
      <c r="BJ354" s="6" t="s">
        <v>235</v>
      </c>
      <c r="BK354" s="6">
        <v>0</v>
      </c>
      <c r="BL354" s="6">
        <v>0</v>
      </c>
      <c r="BM354" s="6">
        <v>0</v>
      </c>
      <c r="BN354" s="6">
        <v>0</v>
      </c>
      <c r="BO354" s="6">
        <v>0</v>
      </c>
      <c r="BP354" s="6">
        <v>0</v>
      </c>
      <c r="BQ354" s="6">
        <v>1</v>
      </c>
      <c r="BR354" s="6">
        <v>0</v>
      </c>
      <c r="BS354" s="6">
        <v>0</v>
      </c>
      <c r="BT354" s="6">
        <v>1</v>
      </c>
      <c r="BU354" s="6" t="s">
        <v>3630</v>
      </c>
      <c r="BV354" s="6" t="s">
        <v>2126</v>
      </c>
      <c r="BW354" s="6" t="s">
        <v>22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6">
        <v>1</v>
      </c>
      <c r="CJ354" s="6">
        <v>1</v>
      </c>
      <c r="CK354" s="6">
        <v>1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  <c r="CY354" s="6">
        <v>0</v>
      </c>
      <c r="CZ354" s="6">
        <v>0</v>
      </c>
      <c r="DA354" s="6" t="s">
        <v>22</v>
      </c>
      <c r="DB354" s="6" t="s">
        <v>218</v>
      </c>
      <c r="DC354" s="6" t="s">
        <v>22</v>
      </c>
      <c r="DD354" s="6" t="s">
        <v>22</v>
      </c>
      <c r="DE354" s="6" t="s">
        <v>22</v>
      </c>
      <c r="DF354" s="6" t="s">
        <v>22</v>
      </c>
      <c r="DG354" s="6" t="s">
        <v>22</v>
      </c>
      <c r="DH354" s="6" t="s">
        <v>22</v>
      </c>
      <c r="DI354" s="6" t="s">
        <v>22</v>
      </c>
      <c r="DJ354" s="6" t="s">
        <v>22</v>
      </c>
      <c r="DK354" s="6" t="s">
        <v>22</v>
      </c>
      <c r="DL354" s="6" t="s">
        <v>22</v>
      </c>
      <c r="DM354" s="6" t="s">
        <v>22</v>
      </c>
      <c r="DN354" s="6" t="s">
        <v>22</v>
      </c>
      <c r="DO354" s="6" t="s">
        <v>22</v>
      </c>
      <c r="DP354" s="6" t="s">
        <v>22</v>
      </c>
      <c r="DQ354" s="6" t="s">
        <v>22</v>
      </c>
      <c r="DR354" s="6" t="s">
        <v>22</v>
      </c>
      <c r="DS354" s="6" t="s">
        <v>22</v>
      </c>
      <c r="DT354" s="6" t="s">
        <v>22</v>
      </c>
      <c r="DU354" s="6" t="s">
        <v>22</v>
      </c>
      <c r="DV354" s="6" t="s">
        <v>22</v>
      </c>
      <c r="DW354" s="6" t="s">
        <v>22</v>
      </c>
      <c r="DX354" s="6" t="s">
        <v>22</v>
      </c>
      <c r="DY354" s="6" t="s">
        <v>22</v>
      </c>
      <c r="DZ354" s="6" t="s">
        <v>22</v>
      </c>
      <c r="EA354" s="6" t="s">
        <v>22</v>
      </c>
      <c r="EB354" s="6" t="s">
        <v>22</v>
      </c>
      <c r="EC354" s="6" t="s">
        <v>22</v>
      </c>
      <c r="ED354" s="6" t="s">
        <v>22</v>
      </c>
      <c r="EE354" s="6" t="s">
        <v>22</v>
      </c>
      <c r="EF354" s="6" t="s">
        <v>22</v>
      </c>
      <c r="EG354" s="6" t="s">
        <v>22</v>
      </c>
      <c r="EH354" s="6" t="s">
        <v>22</v>
      </c>
      <c r="EI354" s="6" t="s">
        <v>22</v>
      </c>
      <c r="EJ354" s="6" t="s">
        <v>22</v>
      </c>
      <c r="EK354" s="6" t="s">
        <v>22</v>
      </c>
      <c r="EL354" s="6" t="s">
        <v>22</v>
      </c>
      <c r="EM354" s="6" t="s">
        <v>22</v>
      </c>
      <c r="EN354" s="6" t="s">
        <v>22</v>
      </c>
      <c r="EO354" s="6" t="s">
        <v>22</v>
      </c>
      <c r="EP354" s="6" t="s">
        <v>22</v>
      </c>
      <c r="EQ354" s="6" t="s">
        <v>22</v>
      </c>
      <c r="ER354" s="6" t="s">
        <v>22</v>
      </c>
      <c r="ES354" s="6" t="s">
        <v>22</v>
      </c>
      <c r="ET354" s="6" t="s">
        <v>22</v>
      </c>
      <c r="EU354" s="6" t="s">
        <v>22</v>
      </c>
      <c r="EV354" s="6" t="s">
        <v>22</v>
      </c>
      <c r="EW354" s="6" t="s">
        <v>22</v>
      </c>
      <c r="EX354" s="6" t="s">
        <v>22</v>
      </c>
      <c r="EY354" s="6" t="s">
        <v>22</v>
      </c>
      <c r="EZ354" s="6" t="s">
        <v>22</v>
      </c>
      <c r="FA354" s="6" t="s">
        <v>22</v>
      </c>
      <c r="FB354" s="6" t="s">
        <v>22</v>
      </c>
      <c r="FC354" s="6" t="s">
        <v>22</v>
      </c>
      <c r="FD354" s="6" t="s">
        <v>22</v>
      </c>
      <c r="FE354" s="6" t="s">
        <v>22</v>
      </c>
      <c r="FF354" s="6" t="s">
        <v>22</v>
      </c>
      <c r="FG354" s="6" t="s">
        <v>22</v>
      </c>
      <c r="FH354" s="6" t="s">
        <v>22</v>
      </c>
      <c r="FI354" s="6" t="s">
        <v>22</v>
      </c>
      <c r="FJ354" s="6" t="s">
        <v>22</v>
      </c>
      <c r="FK354" s="6" t="s">
        <v>22</v>
      </c>
      <c r="FL354" s="6" t="s">
        <v>22</v>
      </c>
      <c r="FM354" s="6" t="s">
        <v>22</v>
      </c>
      <c r="FN354" s="6" t="s">
        <v>22</v>
      </c>
      <c r="FO354" s="6" t="s">
        <v>22</v>
      </c>
      <c r="FP354" s="6" t="s">
        <v>22</v>
      </c>
      <c r="FQ354" s="6" t="s">
        <v>22</v>
      </c>
      <c r="FR354" s="6" t="s">
        <v>22</v>
      </c>
      <c r="FS354" s="6" t="s">
        <v>22</v>
      </c>
      <c r="FT354" s="6" t="s">
        <v>22</v>
      </c>
      <c r="FU354" s="6" t="s">
        <v>22</v>
      </c>
      <c r="FV354" s="6" t="s">
        <v>22</v>
      </c>
      <c r="FW354" s="6" t="s">
        <v>22</v>
      </c>
      <c r="FX354" s="6" t="s">
        <v>22</v>
      </c>
      <c r="FY354" s="6" t="s">
        <v>22</v>
      </c>
      <c r="FZ354" s="6" t="s">
        <v>22</v>
      </c>
      <c r="GA354" s="6" t="s">
        <v>22</v>
      </c>
      <c r="GB354" s="6" t="s">
        <v>22</v>
      </c>
      <c r="GC354" s="6" t="s">
        <v>22</v>
      </c>
      <c r="GD354" s="6" t="s">
        <v>22</v>
      </c>
      <c r="GE354" s="6" t="s">
        <v>22</v>
      </c>
      <c r="GF354" s="6" t="s">
        <v>22</v>
      </c>
      <c r="GG354" s="6" t="s">
        <v>22</v>
      </c>
      <c r="GH354" s="6" t="s">
        <v>22</v>
      </c>
      <c r="GI354" s="6" t="s">
        <v>22</v>
      </c>
      <c r="GJ354" s="6" t="s">
        <v>22</v>
      </c>
      <c r="GK354" s="6" t="s">
        <v>22</v>
      </c>
      <c r="GL354" s="6" t="s">
        <v>22</v>
      </c>
      <c r="GM354" s="6" t="s">
        <v>22</v>
      </c>
      <c r="GN354" s="6" t="s">
        <v>22</v>
      </c>
      <c r="GO354" s="6" t="s">
        <v>22</v>
      </c>
      <c r="GP354" s="6" t="s">
        <v>22</v>
      </c>
      <c r="GQ354" s="6" t="s">
        <v>22</v>
      </c>
      <c r="GR354" s="6" t="s">
        <v>22</v>
      </c>
      <c r="GS354" s="6" t="s">
        <v>22</v>
      </c>
      <c r="GT354" s="6" t="s">
        <v>22</v>
      </c>
      <c r="GU354" s="6" t="s">
        <v>22</v>
      </c>
      <c r="GV354" s="6" t="s">
        <v>22</v>
      </c>
      <c r="GW354" s="6" t="s">
        <v>22</v>
      </c>
      <c r="GX354" s="103" t="s">
        <v>22</v>
      </c>
    </row>
    <row r="355" spans="1:206">
      <c r="A355" s="102" t="s">
        <v>207</v>
      </c>
      <c r="B355" s="6">
        <f t="shared" ref="B355:B416" si="13">B354+1</f>
        <v>354</v>
      </c>
      <c r="C355" s="6" t="s">
        <v>1568</v>
      </c>
      <c r="D355" s="6" t="s">
        <v>1570</v>
      </c>
      <c r="E355" s="100">
        <v>45189</v>
      </c>
      <c r="F355" s="6" t="s">
        <v>3897</v>
      </c>
      <c r="G355" s="6">
        <v>0</v>
      </c>
      <c r="H355" s="6">
        <v>21</v>
      </c>
      <c r="I355" s="6">
        <v>0</v>
      </c>
      <c r="J355" s="6" t="s">
        <v>22</v>
      </c>
      <c r="K355" s="6" t="s">
        <v>22</v>
      </c>
      <c r="L355" s="6" t="s">
        <v>1062</v>
      </c>
      <c r="M355" s="6" t="s">
        <v>411</v>
      </c>
      <c r="N355" s="6" t="s">
        <v>22</v>
      </c>
      <c r="O355" s="6" t="s">
        <v>22</v>
      </c>
      <c r="P355" s="6" t="s">
        <v>22</v>
      </c>
      <c r="Q355" s="6">
        <v>42.710999999999999</v>
      </c>
      <c r="R355" s="6" t="s">
        <v>22</v>
      </c>
      <c r="S355" s="6" t="s">
        <v>22</v>
      </c>
      <c r="T355" s="6" t="s">
        <v>22</v>
      </c>
      <c r="U355" s="6" t="s">
        <v>22</v>
      </c>
      <c r="V355" s="6">
        <v>9.4551999999999996</v>
      </c>
      <c r="W355" s="6" t="s">
        <v>39</v>
      </c>
      <c r="X355" s="6">
        <v>3</v>
      </c>
      <c r="Y355" s="6">
        <v>1</v>
      </c>
      <c r="Z355" s="101">
        <v>0.29166666666666669</v>
      </c>
      <c r="AA355" s="101">
        <v>0.34375</v>
      </c>
      <c r="AB355" s="101">
        <v>0.35416666666666669</v>
      </c>
      <c r="AC355" s="101">
        <f>(Tableau2[[#This Row],[heure_enq]]-Tableau2[[#This Row],[h_debut]])</f>
        <v>5.2083333333333315E-2</v>
      </c>
      <c r="AD355" s="101">
        <f>Tableau2[[#This Row],[h_fin]]-Tableau2[[#This Row],[h_debut]]</f>
        <v>6.25E-2</v>
      </c>
      <c r="AE355" s="101">
        <v>0.33333333333333331</v>
      </c>
      <c r="AF355" s="101">
        <v>0.625</v>
      </c>
      <c r="AG355" s="6" t="s">
        <v>22</v>
      </c>
      <c r="AH355" s="6" t="s">
        <v>287</v>
      </c>
      <c r="AI355" s="6">
        <v>0</v>
      </c>
      <c r="AJ355" s="6" t="s">
        <v>402</v>
      </c>
      <c r="AK355" s="6" t="s">
        <v>403</v>
      </c>
      <c r="AL355" s="6" t="s">
        <v>419</v>
      </c>
      <c r="AM355" s="6">
        <v>1</v>
      </c>
      <c r="AN355" s="6">
        <v>0</v>
      </c>
      <c r="AO355" s="6">
        <v>0</v>
      </c>
      <c r="AP355" s="6">
        <v>0</v>
      </c>
      <c r="AQ355" s="6" t="s">
        <v>22</v>
      </c>
      <c r="AR355" s="6" t="s">
        <v>22</v>
      </c>
      <c r="AS355" s="6" t="s">
        <v>22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1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 t="s">
        <v>22</v>
      </c>
      <c r="BK355" s="6">
        <v>0</v>
      </c>
      <c r="BL355" s="6">
        <v>0</v>
      </c>
      <c r="BM355" s="6">
        <v>0</v>
      </c>
      <c r="BN355" s="6">
        <v>0</v>
      </c>
      <c r="BO355" s="6">
        <v>0</v>
      </c>
      <c r="BP355" s="6">
        <v>0</v>
      </c>
      <c r="BQ355" s="6">
        <v>0</v>
      </c>
      <c r="BR355" s="6">
        <v>0</v>
      </c>
      <c r="BS355" s="6">
        <v>0</v>
      </c>
      <c r="BT355" s="6">
        <v>1</v>
      </c>
      <c r="BU355" s="6">
        <v>0</v>
      </c>
      <c r="BV355" s="6" t="s">
        <v>2126</v>
      </c>
      <c r="BW355" s="6" t="s">
        <v>22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6">
        <v>0</v>
      </c>
      <c r="CL355" s="6">
        <v>0</v>
      </c>
      <c r="CM355" s="6">
        <v>0</v>
      </c>
      <c r="CN355" s="6">
        <v>1</v>
      </c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13" t="s">
        <v>1019</v>
      </c>
      <c r="DB355" s="6" t="s">
        <v>218</v>
      </c>
      <c r="DC355" s="6" t="s">
        <v>22</v>
      </c>
      <c r="DD355" s="6" t="s">
        <v>22</v>
      </c>
      <c r="DE355" s="6" t="s">
        <v>22</v>
      </c>
      <c r="DF355" s="6" t="s">
        <v>22</v>
      </c>
      <c r="DG355" s="6" t="s">
        <v>22</v>
      </c>
      <c r="DH355" s="6" t="s">
        <v>22</v>
      </c>
      <c r="DI355" s="6" t="s">
        <v>22</v>
      </c>
      <c r="DJ355" s="6" t="s">
        <v>22</v>
      </c>
      <c r="DK355" s="6" t="s">
        <v>22</v>
      </c>
      <c r="DL355" s="6" t="s">
        <v>22</v>
      </c>
      <c r="DM355" s="6" t="s">
        <v>22</v>
      </c>
      <c r="DN355" s="6" t="s">
        <v>22</v>
      </c>
      <c r="DO355" s="6" t="s">
        <v>22</v>
      </c>
      <c r="DP355" s="6" t="s">
        <v>22</v>
      </c>
      <c r="DQ355" s="6" t="s">
        <v>22</v>
      </c>
      <c r="DR355" s="6" t="s">
        <v>22</v>
      </c>
      <c r="DS355" s="6" t="s">
        <v>22</v>
      </c>
      <c r="DT355" s="6" t="s">
        <v>22</v>
      </c>
      <c r="DU355" s="6" t="s">
        <v>22</v>
      </c>
      <c r="DV355" s="6" t="s">
        <v>22</v>
      </c>
      <c r="DW355" s="6" t="s">
        <v>22</v>
      </c>
      <c r="DX355" s="6" t="s">
        <v>22</v>
      </c>
      <c r="DY355" s="6" t="s">
        <v>22</v>
      </c>
      <c r="DZ355" s="6" t="s">
        <v>22</v>
      </c>
      <c r="EA355" s="6" t="s">
        <v>22</v>
      </c>
      <c r="EB355" s="6" t="s">
        <v>22</v>
      </c>
      <c r="EC355" s="6" t="s">
        <v>22</v>
      </c>
      <c r="ED355" s="6" t="s">
        <v>22</v>
      </c>
      <c r="EE355" s="6" t="s">
        <v>22</v>
      </c>
      <c r="EF355" s="6" t="s">
        <v>22</v>
      </c>
      <c r="EG355" s="6" t="s">
        <v>22</v>
      </c>
      <c r="EH355" s="6" t="s">
        <v>22</v>
      </c>
      <c r="EI355" s="6" t="s">
        <v>22</v>
      </c>
      <c r="EJ355" s="6" t="s">
        <v>22</v>
      </c>
      <c r="EK355" s="6" t="s">
        <v>22</v>
      </c>
      <c r="EL355" s="6" t="s">
        <v>22</v>
      </c>
      <c r="EM355" s="6" t="s">
        <v>22</v>
      </c>
      <c r="EN355" s="6" t="s">
        <v>22</v>
      </c>
      <c r="EO355" s="6" t="s">
        <v>22</v>
      </c>
      <c r="EP355" s="6" t="s">
        <v>22</v>
      </c>
      <c r="EQ355" s="6" t="s">
        <v>22</v>
      </c>
      <c r="ER355" s="6" t="s">
        <v>22</v>
      </c>
      <c r="ES355" s="6" t="s">
        <v>22</v>
      </c>
      <c r="ET355" s="6" t="s">
        <v>22</v>
      </c>
      <c r="EU355" s="6" t="s">
        <v>22</v>
      </c>
      <c r="EV355" s="6" t="s">
        <v>22</v>
      </c>
      <c r="EW355" s="6" t="s">
        <v>22</v>
      </c>
      <c r="EX355" s="6" t="s">
        <v>22</v>
      </c>
      <c r="EY355" s="6" t="s">
        <v>22</v>
      </c>
      <c r="EZ355" s="6" t="s">
        <v>22</v>
      </c>
      <c r="FA355" s="6" t="s">
        <v>22</v>
      </c>
      <c r="FB355" s="6" t="s">
        <v>22</v>
      </c>
      <c r="FC355" s="6" t="s">
        <v>22</v>
      </c>
      <c r="FD355" s="6" t="s">
        <v>22</v>
      </c>
      <c r="FE355" s="6" t="s">
        <v>22</v>
      </c>
      <c r="FF355" s="6" t="s">
        <v>22</v>
      </c>
      <c r="FG355" s="6" t="s">
        <v>22</v>
      </c>
      <c r="FH355" s="6" t="s">
        <v>22</v>
      </c>
      <c r="FI355" s="6" t="s">
        <v>22</v>
      </c>
      <c r="FJ355" s="6" t="s">
        <v>22</v>
      </c>
      <c r="FK355" s="6" t="s">
        <v>22</v>
      </c>
      <c r="FL355" s="6" t="s">
        <v>22</v>
      </c>
      <c r="FM355" s="6" t="s">
        <v>22</v>
      </c>
      <c r="FN355" s="6" t="s">
        <v>22</v>
      </c>
      <c r="FO355" s="6" t="s">
        <v>22</v>
      </c>
      <c r="FP355" s="6" t="s">
        <v>22</v>
      </c>
      <c r="FQ355" s="6" t="s">
        <v>22</v>
      </c>
      <c r="FR355" s="6" t="s">
        <v>22</v>
      </c>
      <c r="FS355" s="6" t="s">
        <v>22</v>
      </c>
      <c r="FT355" s="6" t="s">
        <v>22</v>
      </c>
      <c r="FU355" s="6" t="s">
        <v>22</v>
      </c>
      <c r="FV355" s="6" t="s">
        <v>22</v>
      </c>
      <c r="FW355" s="6" t="s">
        <v>22</v>
      </c>
      <c r="FX355" s="6" t="s">
        <v>22</v>
      </c>
      <c r="FY355" s="6" t="s">
        <v>22</v>
      </c>
      <c r="FZ355" s="6" t="s">
        <v>22</v>
      </c>
      <c r="GA355" s="6" t="s">
        <v>22</v>
      </c>
      <c r="GB355" s="6" t="s">
        <v>22</v>
      </c>
      <c r="GC355" s="6" t="s">
        <v>22</v>
      </c>
      <c r="GD355" s="6" t="s">
        <v>22</v>
      </c>
      <c r="GE355" s="6" t="s">
        <v>22</v>
      </c>
      <c r="GF355" s="6" t="s">
        <v>22</v>
      </c>
      <c r="GG355" s="6" t="s">
        <v>22</v>
      </c>
      <c r="GH355" s="6" t="s">
        <v>22</v>
      </c>
      <c r="GI355" s="6" t="s">
        <v>22</v>
      </c>
      <c r="GJ355" s="6" t="s">
        <v>22</v>
      </c>
      <c r="GK355" s="6" t="s">
        <v>22</v>
      </c>
      <c r="GL355" s="6" t="s">
        <v>22</v>
      </c>
      <c r="GM355" s="6" t="s">
        <v>22</v>
      </c>
      <c r="GN355" s="6" t="s">
        <v>22</v>
      </c>
      <c r="GO355" s="6" t="s">
        <v>22</v>
      </c>
      <c r="GP355" s="6" t="s">
        <v>22</v>
      </c>
      <c r="GQ355" s="6" t="s">
        <v>22</v>
      </c>
      <c r="GR355" s="6" t="s">
        <v>22</v>
      </c>
      <c r="GS355" s="6" t="s">
        <v>22</v>
      </c>
      <c r="GT355" s="6" t="s">
        <v>22</v>
      </c>
      <c r="GU355" s="6" t="s">
        <v>22</v>
      </c>
      <c r="GV355" s="6" t="s">
        <v>22</v>
      </c>
      <c r="GW355" s="6" t="s">
        <v>22</v>
      </c>
      <c r="GX355" s="103" t="s">
        <v>22</v>
      </c>
    </row>
    <row r="356" spans="1:206">
      <c r="A356" s="102" t="s">
        <v>207</v>
      </c>
      <c r="B356" s="6">
        <f t="shared" si="13"/>
        <v>355</v>
      </c>
      <c r="C356" s="6" t="s">
        <v>1568</v>
      </c>
      <c r="D356" s="6" t="s">
        <v>1571</v>
      </c>
      <c r="E356" s="100">
        <v>45189</v>
      </c>
      <c r="F356" s="6" t="s">
        <v>3897</v>
      </c>
      <c r="G356" s="6">
        <v>1</v>
      </c>
      <c r="H356" s="6">
        <v>22</v>
      </c>
      <c r="I356" s="6">
        <v>0</v>
      </c>
      <c r="J356" s="6" t="s">
        <v>22</v>
      </c>
      <c r="K356" s="6" t="s">
        <v>22</v>
      </c>
      <c r="L356" s="6" t="s">
        <v>1062</v>
      </c>
      <c r="M356" s="6" t="s">
        <v>411</v>
      </c>
      <c r="N356" s="6" t="s">
        <v>22</v>
      </c>
      <c r="O356" s="6" t="s">
        <v>22</v>
      </c>
      <c r="P356" s="6" t="s">
        <v>22</v>
      </c>
      <c r="Q356" s="6">
        <v>42.698399999999999</v>
      </c>
      <c r="R356" s="6" t="s">
        <v>22</v>
      </c>
      <c r="S356" s="6" t="s">
        <v>22</v>
      </c>
      <c r="T356" s="6" t="s">
        <v>22</v>
      </c>
      <c r="U356" s="6" t="s">
        <v>22</v>
      </c>
      <c r="V356" s="6">
        <v>9.3224999999999998</v>
      </c>
      <c r="W356" s="6" t="s">
        <v>39</v>
      </c>
      <c r="X356" s="6">
        <v>2</v>
      </c>
      <c r="Y356" s="6">
        <v>1</v>
      </c>
      <c r="Z356" s="101">
        <v>0.27083333333333331</v>
      </c>
      <c r="AA356" s="101">
        <v>0.38194444444444442</v>
      </c>
      <c r="AB356" s="101">
        <v>0.45833333333333331</v>
      </c>
      <c r="AC356" s="101">
        <f>(Tableau2[[#This Row],[heure_enq]]-Tableau2[[#This Row],[h_debut]])</f>
        <v>0.1111111111111111</v>
      </c>
      <c r="AD356" s="101">
        <f>Tableau2[[#This Row],[h_fin]]-Tableau2[[#This Row],[h_debut]]</f>
        <v>0.1875</v>
      </c>
      <c r="AE356" s="101">
        <v>0.33333333333333331</v>
      </c>
      <c r="AF356" s="101">
        <v>0.625</v>
      </c>
      <c r="AG356" s="6" t="s">
        <v>22</v>
      </c>
      <c r="AH356" s="6" t="s">
        <v>234</v>
      </c>
      <c r="AI356" s="6">
        <v>0</v>
      </c>
      <c r="AJ356" s="6" t="s">
        <v>402</v>
      </c>
      <c r="AK356" s="6" t="s">
        <v>403</v>
      </c>
      <c r="AL356" s="6" t="s">
        <v>419</v>
      </c>
      <c r="AM356" s="6">
        <v>1</v>
      </c>
      <c r="AN356" s="6">
        <v>1</v>
      </c>
      <c r="AO356" s="6">
        <v>0</v>
      </c>
      <c r="AP356" s="6">
        <v>0</v>
      </c>
      <c r="AQ356" s="6" t="s">
        <v>745</v>
      </c>
      <c r="AR356" s="6" t="s">
        <v>22</v>
      </c>
      <c r="AS356" s="6" t="s">
        <v>22</v>
      </c>
      <c r="AT356" s="6">
        <v>1</v>
      </c>
      <c r="AU356" s="6">
        <v>1</v>
      </c>
      <c r="AV356" s="6">
        <v>1</v>
      </c>
      <c r="AW356" s="6">
        <v>1</v>
      </c>
      <c r="AX356" s="6">
        <v>1</v>
      </c>
      <c r="AY356" s="6">
        <v>1</v>
      </c>
      <c r="AZ356" s="6">
        <v>1</v>
      </c>
      <c r="BA356" s="6">
        <v>1</v>
      </c>
      <c r="BB356" s="6">
        <v>1</v>
      </c>
      <c r="BC356" s="6">
        <v>1</v>
      </c>
      <c r="BD356" s="6">
        <v>1</v>
      </c>
      <c r="BE356" s="6">
        <v>1</v>
      </c>
      <c r="BF356" s="6">
        <v>1</v>
      </c>
      <c r="BG356" s="6">
        <v>1</v>
      </c>
      <c r="BH356" s="6">
        <v>1</v>
      </c>
      <c r="BI356" s="6">
        <v>1</v>
      </c>
      <c r="BJ356" s="6" t="s">
        <v>745</v>
      </c>
      <c r="BK356" s="6">
        <v>0</v>
      </c>
      <c r="BL356" s="6">
        <v>0</v>
      </c>
      <c r="BM356" s="6">
        <v>0</v>
      </c>
      <c r="BN356" s="6">
        <v>0</v>
      </c>
      <c r="BO356" s="6">
        <v>0</v>
      </c>
      <c r="BP356" s="6">
        <v>0</v>
      </c>
      <c r="BQ356" s="6">
        <v>1</v>
      </c>
      <c r="BR356" s="6">
        <v>0</v>
      </c>
      <c r="BS356" s="6">
        <v>0</v>
      </c>
      <c r="BT356" s="6">
        <v>1</v>
      </c>
      <c r="BU356" s="6" t="s">
        <v>3630</v>
      </c>
      <c r="BV356" s="6" t="s">
        <v>2126</v>
      </c>
      <c r="BW356" s="6" t="s">
        <v>22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1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 t="s">
        <v>22</v>
      </c>
      <c r="DB356" s="6" t="s">
        <v>218</v>
      </c>
      <c r="DC356" s="6" t="s">
        <v>22</v>
      </c>
      <c r="DD356" s="6" t="s">
        <v>22</v>
      </c>
      <c r="DE356" s="6" t="s">
        <v>22</v>
      </c>
      <c r="DF356" s="6" t="s">
        <v>22</v>
      </c>
      <c r="DG356" s="6" t="s">
        <v>22</v>
      </c>
      <c r="DH356" s="6" t="s">
        <v>22</v>
      </c>
      <c r="DI356" s="6" t="s">
        <v>22</v>
      </c>
      <c r="DJ356" s="6" t="s">
        <v>22</v>
      </c>
      <c r="DK356" s="6" t="s">
        <v>22</v>
      </c>
      <c r="DL356" s="6" t="s">
        <v>22</v>
      </c>
      <c r="DM356" s="6" t="s">
        <v>22</v>
      </c>
      <c r="DN356" s="6" t="s">
        <v>22</v>
      </c>
      <c r="DO356" s="6" t="s">
        <v>22</v>
      </c>
      <c r="DP356" s="6" t="s">
        <v>22</v>
      </c>
      <c r="DQ356" s="6" t="s">
        <v>22</v>
      </c>
      <c r="DR356" s="6" t="s">
        <v>22</v>
      </c>
      <c r="DS356" s="6" t="s">
        <v>22</v>
      </c>
      <c r="DT356" s="6" t="s">
        <v>22</v>
      </c>
      <c r="DU356" s="6" t="s">
        <v>22</v>
      </c>
      <c r="DV356" s="6" t="s">
        <v>22</v>
      </c>
      <c r="DW356" s="6" t="s">
        <v>22</v>
      </c>
      <c r="DX356" s="6" t="s">
        <v>22</v>
      </c>
      <c r="DY356" s="6" t="s">
        <v>22</v>
      </c>
      <c r="DZ356" s="6" t="s">
        <v>22</v>
      </c>
      <c r="EA356" s="6" t="s">
        <v>22</v>
      </c>
      <c r="EB356" s="6" t="s">
        <v>22</v>
      </c>
      <c r="EC356" s="6" t="s">
        <v>22</v>
      </c>
      <c r="ED356" s="6" t="s">
        <v>22</v>
      </c>
      <c r="EE356" s="6" t="s">
        <v>22</v>
      </c>
      <c r="EF356" s="6" t="s">
        <v>22</v>
      </c>
      <c r="EG356" s="6" t="s">
        <v>22</v>
      </c>
      <c r="EH356" s="6" t="s">
        <v>22</v>
      </c>
      <c r="EI356" s="6" t="s">
        <v>22</v>
      </c>
      <c r="EJ356" s="6" t="s">
        <v>22</v>
      </c>
      <c r="EK356" s="6" t="s">
        <v>22</v>
      </c>
      <c r="EL356" s="6" t="s">
        <v>22</v>
      </c>
      <c r="EM356" s="6" t="s">
        <v>22</v>
      </c>
      <c r="EN356" s="6" t="s">
        <v>22</v>
      </c>
      <c r="EO356" s="6" t="s">
        <v>22</v>
      </c>
      <c r="EP356" s="6" t="s">
        <v>22</v>
      </c>
      <c r="EQ356" s="6" t="s">
        <v>22</v>
      </c>
      <c r="ER356" s="6" t="s">
        <v>22</v>
      </c>
      <c r="ES356" s="6" t="s">
        <v>22</v>
      </c>
      <c r="ET356" s="6" t="s">
        <v>22</v>
      </c>
      <c r="EU356" s="6" t="s">
        <v>22</v>
      </c>
      <c r="EV356" s="6" t="s">
        <v>22</v>
      </c>
      <c r="EW356" s="6" t="s">
        <v>22</v>
      </c>
      <c r="EX356" s="6" t="s">
        <v>22</v>
      </c>
      <c r="EY356" s="6" t="s">
        <v>22</v>
      </c>
      <c r="EZ356" s="6" t="s">
        <v>22</v>
      </c>
      <c r="FA356" s="6" t="s">
        <v>22</v>
      </c>
      <c r="FB356" s="6" t="s">
        <v>22</v>
      </c>
      <c r="FC356" s="6" t="s">
        <v>22</v>
      </c>
      <c r="FD356" s="6" t="s">
        <v>22</v>
      </c>
      <c r="FE356" s="6" t="s">
        <v>22</v>
      </c>
      <c r="FF356" s="6" t="s">
        <v>22</v>
      </c>
      <c r="FG356" s="6" t="s">
        <v>22</v>
      </c>
      <c r="FH356" s="6" t="s">
        <v>22</v>
      </c>
      <c r="FI356" s="6" t="s">
        <v>22</v>
      </c>
      <c r="FJ356" s="6" t="s">
        <v>22</v>
      </c>
      <c r="FK356" s="6" t="s">
        <v>22</v>
      </c>
      <c r="FL356" s="6" t="s">
        <v>22</v>
      </c>
      <c r="FM356" s="6" t="s">
        <v>22</v>
      </c>
      <c r="FN356" s="6" t="s">
        <v>22</v>
      </c>
      <c r="FO356" s="6" t="s">
        <v>22</v>
      </c>
      <c r="FP356" s="6" t="s">
        <v>22</v>
      </c>
      <c r="FQ356" s="6" t="s">
        <v>22</v>
      </c>
      <c r="FR356" s="6" t="s">
        <v>22</v>
      </c>
      <c r="FS356" s="6" t="s">
        <v>22</v>
      </c>
      <c r="FT356" s="6" t="s">
        <v>22</v>
      </c>
      <c r="FU356" s="6" t="s">
        <v>22</v>
      </c>
      <c r="FV356" s="6" t="s">
        <v>22</v>
      </c>
      <c r="FW356" s="6" t="s">
        <v>22</v>
      </c>
      <c r="FX356" s="6" t="s">
        <v>22</v>
      </c>
      <c r="FY356" s="6" t="s">
        <v>22</v>
      </c>
      <c r="FZ356" s="6" t="s">
        <v>22</v>
      </c>
      <c r="GA356" s="6" t="s">
        <v>22</v>
      </c>
      <c r="GB356" s="6" t="s">
        <v>22</v>
      </c>
      <c r="GC356" s="6" t="s">
        <v>22</v>
      </c>
      <c r="GD356" s="6" t="s">
        <v>22</v>
      </c>
      <c r="GE356" s="6" t="s">
        <v>22</v>
      </c>
      <c r="GF356" s="6" t="s">
        <v>22</v>
      </c>
      <c r="GG356" s="6" t="s">
        <v>22</v>
      </c>
      <c r="GH356" s="6" t="s">
        <v>22</v>
      </c>
      <c r="GI356" s="6" t="s">
        <v>22</v>
      </c>
      <c r="GJ356" s="6" t="s">
        <v>22</v>
      </c>
      <c r="GK356" s="6" t="s">
        <v>22</v>
      </c>
      <c r="GL356" s="6" t="s">
        <v>22</v>
      </c>
      <c r="GM356" s="6" t="s">
        <v>22</v>
      </c>
      <c r="GN356" s="6" t="s">
        <v>22</v>
      </c>
      <c r="GO356" s="6" t="s">
        <v>22</v>
      </c>
      <c r="GP356" s="6" t="s">
        <v>22</v>
      </c>
      <c r="GQ356" s="6" t="s">
        <v>22</v>
      </c>
      <c r="GR356" s="6" t="s">
        <v>22</v>
      </c>
      <c r="GS356" s="6" t="s">
        <v>22</v>
      </c>
      <c r="GT356" s="6" t="s">
        <v>22</v>
      </c>
      <c r="GU356" s="6" t="s">
        <v>22</v>
      </c>
      <c r="GV356" s="6" t="s">
        <v>22</v>
      </c>
      <c r="GW356" s="6" t="s">
        <v>22</v>
      </c>
      <c r="GX356" s="103" t="s">
        <v>22</v>
      </c>
    </row>
    <row r="357" spans="1:206">
      <c r="A357" s="102" t="s">
        <v>207</v>
      </c>
      <c r="B357" s="6">
        <f t="shared" si="13"/>
        <v>356</v>
      </c>
      <c r="C357" s="6" t="s">
        <v>1568</v>
      </c>
      <c r="D357" s="6" t="s">
        <v>1572</v>
      </c>
      <c r="E357" s="100">
        <v>45189</v>
      </c>
      <c r="F357" s="6" t="s">
        <v>3897</v>
      </c>
      <c r="G357" s="6">
        <v>1</v>
      </c>
      <c r="H357" s="6">
        <v>22</v>
      </c>
      <c r="I357" s="6">
        <v>0</v>
      </c>
      <c r="J357" s="6" t="s">
        <v>22</v>
      </c>
      <c r="K357" s="6" t="s">
        <v>22</v>
      </c>
      <c r="L357" s="6" t="s">
        <v>1062</v>
      </c>
      <c r="M357" s="6" t="s">
        <v>411</v>
      </c>
      <c r="N357" s="6" t="s">
        <v>22</v>
      </c>
      <c r="O357" s="6" t="s">
        <v>22</v>
      </c>
      <c r="P357" s="6" t="s">
        <v>22</v>
      </c>
      <c r="Q357" s="6">
        <v>42.681600000000003</v>
      </c>
      <c r="R357" s="6" t="s">
        <v>22</v>
      </c>
      <c r="S357" s="6" t="s">
        <v>22</v>
      </c>
      <c r="T357" s="6" t="s">
        <v>22</v>
      </c>
      <c r="U357" s="6" t="s">
        <v>22</v>
      </c>
      <c r="V357" s="6">
        <v>9.2983100000000007</v>
      </c>
      <c r="W357" s="6" t="s">
        <v>39</v>
      </c>
      <c r="X357" s="6">
        <v>5</v>
      </c>
      <c r="Y357" s="6">
        <v>1</v>
      </c>
      <c r="Z357" s="101">
        <v>0.39583333333333331</v>
      </c>
      <c r="AA357" s="101">
        <v>0.4236111111111111</v>
      </c>
      <c r="AB357" s="101">
        <v>0.47916666666666669</v>
      </c>
      <c r="AC357" s="101">
        <f>(Tableau2[[#This Row],[heure_enq]]-Tableau2[[#This Row],[h_debut]])</f>
        <v>2.777777777777779E-2</v>
      </c>
      <c r="AD357" s="101">
        <f>Tableau2[[#This Row],[h_fin]]-Tableau2[[#This Row],[h_debut]]</f>
        <v>8.333333333333337E-2</v>
      </c>
      <c r="AE357" s="101">
        <v>0.33333333333333331</v>
      </c>
      <c r="AF357" s="101">
        <v>0.625</v>
      </c>
      <c r="AG357" s="6" t="s">
        <v>22</v>
      </c>
      <c r="AH357" s="6" t="s">
        <v>234</v>
      </c>
      <c r="AI357" s="6">
        <v>0</v>
      </c>
      <c r="AJ357" s="6" t="s">
        <v>840</v>
      </c>
      <c r="AK357" s="6" t="s">
        <v>841</v>
      </c>
      <c r="AL357" s="6" t="s">
        <v>419</v>
      </c>
      <c r="AM357" s="6">
        <v>1</v>
      </c>
      <c r="AN357" s="6">
        <v>0</v>
      </c>
      <c r="AO357" s="6">
        <v>0</v>
      </c>
      <c r="AP357" s="6">
        <v>0</v>
      </c>
      <c r="AQ357" s="6" t="s">
        <v>22</v>
      </c>
      <c r="AR357" s="6" t="s">
        <v>22</v>
      </c>
      <c r="AS357" s="6" t="s">
        <v>22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1</v>
      </c>
      <c r="BH357" s="6">
        <v>0</v>
      </c>
      <c r="BI357" s="6">
        <v>0</v>
      </c>
      <c r="BJ357" s="6" t="s">
        <v>404</v>
      </c>
      <c r="BK357" s="6">
        <v>0</v>
      </c>
      <c r="BL357" s="6">
        <v>1</v>
      </c>
      <c r="BM357" s="6">
        <v>0</v>
      </c>
      <c r="BN357" s="6">
        <v>0</v>
      </c>
      <c r="BO357" s="6" t="s">
        <v>3613</v>
      </c>
      <c r="BP357" s="6">
        <v>0</v>
      </c>
      <c r="BQ357" s="6">
        <v>1</v>
      </c>
      <c r="BR357" s="6">
        <v>0</v>
      </c>
      <c r="BS357" s="6">
        <v>0</v>
      </c>
      <c r="BT357" s="6">
        <v>1</v>
      </c>
      <c r="BU357" s="6" t="s">
        <v>3630</v>
      </c>
      <c r="BV357" s="6" t="s">
        <v>2126</v>
      </c>
      <c r="BW357" s="6" t="s">
        <v>22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0</v>
      </c>
      <c r="CI357" s="6">
        <v>1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 t="s">
        <v>22</v>
      </c>
      <c r="DB357" s="6" t="s">
        <v>218</v>
      </c>
      <c r="DC357" s="6" t="s">
        <v>22</v>
      </c>
      <c r="DD357" s="6" t="s">
        <v>22</v>
      </c>
      <c r="DE357" s="6" t="s">
        <v>22</v>
      </c>
      <c r="DF357" s="6" t="s">
        <v>22</v>
      </c>
      <c r="DG357" s="6" t="s">
        <v>22</v>
      </c>
      <c r="DH357" s="6" t="s">
        <v>22</v>
      </c>
      <c r="DI357" s="6" t="s">
        <v>22</v>
      </c>
      <c r="DJ357" s="6" t="s">
        <v>22</v>
      </c>
      <c r="DK357" s="6" t="s">
        <v>22</v>
      </c>
      <c r="DL357" s="6" t="s">
        <v>22</v>
      </c>
      <c r="DM357" s="6" t="s">
        <v>22</v>
      </c>
      <c r="DN357" s="6" t="s">
        <v>22</v>
      </c>
      <c r="DO357" s="6" t="s">
        <v>22</v>
      </c>
      <c r="DP357" s="6" t="s">
        <v>22</v>
      </c>
      <c r="DQ357" s="6" t="s">
        <v>22</v>
      </c>
      <c r="DR357" s="6" t="s">
        <v>22</v>
      </c>
      <c r="DS357" s="6" t="s">
        <v>22</v>
      </c>
      <c r="DT357" s="6" t="s">
        <v>22</v>
      </c>
      <c r="DU357" s="6" t="s">
        <v>22</v>
      </c>
      <c r="DV357" s="6" t="s">
        <v>22</v>
      </c>
      <c r="DW357" s="6" t="s">
        <v>22</v>
      </c>
      <c r="DX357" s="6" t="s">
        <v>22</v>
      </c>
      <c r="DY357" s="6" t="s">
        <v>22</v>
      </c>
      <c r="DZ357" s="6" t="s">
        <v>22</v>
      </c>
      <c r="EA357" s="6" t="s">
        <v>22</v>
      </c>
      <c r="EB357" s="6" t="s">
        <v>22</v>
      </c>
      <c r="EC357" s="6" t="s">
        <v>22</v>
      </c>
      <c r="ED357" s="6" t="s">
        <v>22</v>
      </c>
      <c r="EE357" s="6" t="s">
        <v>22</v>
      </c>
      <c r="EF357" s="6" t="s">
        <v>22</v>
      </c>
      <c r="EG357" s="6" t="s">
        <v>22</v>
      </c>
      <c r="EH357" s="6" t="s">
        <v>22</v>
      </c>
      <c r="EI357" s="6" t="s">
        <v>22</v>
      </c>
      <c r="EJ357" s="6" t="s">
        <v>22</v>
      </c>
      <c r="EK357" s="6" t="s">
        <v>22</v>
      </c>
      <c r="EL357" s="6" t="s">
        <v>22</v>
      </c>
      <c r="EM357" s="6" t="s">
        <v>22</v>
      </c>
      <c r="EN357" s="6" t="s">
        <v>22</v>
      </c>
      <c r="EO357" s="6" t="s">
        <v>22</v>
      </c>
      <c r="EP357" s="6" t="s">
        <v>22</v>
      </c>
      <c r="EQ357" s="6" t="s">
        <v>22</v>
      </c>
      <c r="ER357" s="6" t="s">
        <v>22</v>
      </c>
      <c r="ES357" s="6" t="s">
        <v>22</v>
      </c>
      <c r="ET357" s="6" t="s">
        <v>22</v>
      </c>
      <c r="EU357" s="6" t="s">
        <v>22</v>
      </c>
      <c r="EV357" s="6" t="s">
        <v>22</v>
      </c>
      <c r="EW357" s="6" t="s">
        <v>22</v>
      </c>
      <c r="EX357" s="6" t="s">
        <v>22</v>
      </c>
      <c r="EY357" s="6" t="s">
        <v>22</v>
      </c>
      <c r="EZ357" s="6" t="s">
        <v>22</v>
      </c>
      <c r="FA357" s="6" t="s">
        <v>22</v>
      </c>
      <c r="FB357" s="6" t="s">
        <v>22</v>
      </c>
      <c r="FC357" s="6" t="s">
        <v>22</v>
      </c>
      <c r="FD357" s="6" t="s">
        <v>22</v>
      </c>
      <c r="FE357" s="6" t="s">
        <v>22</v>
      </c>
      <c r="FF357" s="6" t="s">
        <v>22</v>
      </c>
      <c r="FG357" s="6" t="s">
        <v>22</v>
      </c>
      <c r="FH357" s="6" t="s">
        <v>22</v>
      </c>
      <c r="FI357" s="6" t="s">
        <v>22</v>
      </c>
      <c r="FJ357" s="6" t="s">
        <v>22</v>
      </c>
      <c r="FK357" s="6" t="s">
        <v>22</v>
      </c>
      <c r="FL357" s="6" t="s">
        <v>22</v>
      </c>
      <c r="FM357" s="6" t="s">
        <v>22</v>
      </c>
      <c r="FN357" s="6" t="s">
        <v>22</v>
      </c>
      <c r="FO357" s="6" t="s">
        <v>22</v>
      </c>
      <c r="FP357" s="6" t="s">
        <v>22</v>
      </c>
      <c r="FQ357" s="6" t="s">
        <v>22</v>
      </c>
      <c r="FR357" s="6" t="s">
        <v>22</v>
      </c>
      <c r="FS357" s="6" t="s">
        <v>22</v>
      </c>
      <c r="FT357" s="6" t="s">
        <v>22</v>
      </c>
      <c r="FU357" s="6" t="s">
        <v>22</v>
      </c>
      <c r="FV357" s="6" t="s">
        <v>22</v>
      </c>
      <c r="FW357" s="6" t="s">
        <v>22</v>
      </c>
      <c r="FX357" s="6" t="s">
        <v>22</v>
      </c>
      <c r="FY357" s="6" t="s">
        <v>22</v>
      </c>
      <c r="FZ357" s="6" t="s">
        <v>22</v>
      </c>
      <c r="GA357" s="6" t="s">
        <v>22</v>
      </c>
      <c r="GB357" s="6" t="s">
        <v>22</v>
      </c>
      <c r="GC357" s="6" t="s">
        <v>22</v>
      </c>
      <c r="GD357" s="6" t="s">
        <v>22</v>
      </c>
      <c r="GE357" s="6" t="s">
        <v>22</v>
      </c>
      <c r="GF357" s="6" t="s">
        <v>22</v>
      </c>
      <c r="GG357" s="6" t="s">
        <v>22</v>
      </c>
      <c r="GH357" s="6" t="s">
        <v>22</v>
      </c>
      <c r="GI357" s="6" t="s">
        <v>22</v>
      </c>
      <c r="GJ357" s="6" t="s">
        <v>22</v>
      </c>
      <c r="GK357" s="6" t="s">
        <v>22</v>
      </c>
      <c r="GL357" s="6" t="s">
        <v>22</v>
      </c>
      <c r="GM357" s="6" t="s">
        <v>22</v>
      </c>
      <c r="GN357" s="6" t="s">
        <v>22</v>
      </c>
      <c r="GO357" s="6" t="s">
        <v>22</v>
      </c>
      <c r="GP357" s="6" t="s">
        <v>22</v>
      </c>
      <c r="GQ357" s="6" t="s">
        <v>22</v>
      </c>
      <c r="GR357" s="6" t="s">
        <v>22</v>
      </c>
      <c r="GS357" s="6" t="s">
        <v>22</v>
      </c>
      <c r="GT357" s="6" t="s">
        <v>22</v>
      </c>
      <c r="GU357" s="6" t="s">
        <v>22</v>
      </c>
      <c r="GV357" s="6" t="s">
        <v>22</v>
      </c>
      <c r="GW357" s="6" t="s">
        <v>22</v>
      </c>
      <c r="GX357" s="103" t="s">
        <v>22</v>
      </c>
    </row>
    <row r="358" spans="1:206">
      <c r="A358" s="102" t="s">
        <v>207</v>
      </c>
      <c r="B358" s="6">
        <f t="shared" si="13"/>
        <v>357</v>
      </c>
      <c r="C358" s="6" t="s">
        <v>1573</v>
      </c>
      <c r="D358" s="6" t="s">
        <v>1574</v>
      </c>
      <c r="E358" s="100">
        <v>45190</v>
      </c>
      <c r="F358" s="6" t="s">
        <v>3897</v>
      </c>
      <c r="G358" s="6">
        <v>0</v>
      </c>
      <c r="H358" s="6">
        <v>25</v>
      </c>
      <c r="I358" s="6">
        <v>0</v>
      </c>
      <c r="J358" s="6" t="s">
        <v>999</v>
      </c>
      <c r="K358" s="6" t="s">
        <v>410</v>
      </c>
      <c r="L358" s="6" t="s">
        <v>396</v>
      </c>
      <c r="M358" s="6" t="s">
        <v>411</v>
      </c>
      <c r="N358" s="6" t="s">
        <v>22</v>
      </c>
      <c r="O358" s="6" t="s">
        <v>22</v>
      </c>
      <c r="P358" s="6" t="s">
        <v>22</v>
      </c>
      <c r="Q358" s="6">
        <v>42.71078</v>
      </c>
      <c r="R358" s="6" t="s">
        <v>22</v>
      </c>
      <c r="S358" s="6" t="s">
        <v>22</v>
      </c>
      <c r="T358" s="6" t="s">
        <v>22</v>
      </c>
      <c r="U358" s="6" t="s">
        <v>22</v>
      </c>
      <c r="V358" s="6">
        <v>9.4553700000000003</v>
      </c>
      <c r="W358" s="6" t="s">
        <v>39</v>
      </c>
      <c r="X358" s="6">
        <v>3</v>
      </c>
      <c r="Y358" s="6">
        <v>1</v>
      </c>
      <c r="Z358" s="101">
        <v>0.3125</v>
      </c>
      <c r="AA358" s="101">
        <v>0.39583333333333331</v>
      </c>
      <c r="AB358" s="101">
        <v>0.39583333333333331</v>
      </c>
      <c r="AC358" s="101">
        <f>(Tableau2[[#This Row],[heure_enq]]-Tableau2[[#This Row],[h_debut]])</f>
        <v>8.3333333333333315E-2</v>
      </c>
      <c r="AD358" s="101">
        <f>Tableau2[[#This Row],[h_fin]]-Tableau2[[#This Row],[h_debut]]</f>
        <v>8.3333333333333315E-2</v>
      </c>
      <c r="AE358" s="101">
        <v>0.375</v>
      </c>
      <c r="AF358" s="101">
        <v>0.625</v>
      </c>
      <c r="AG358" s="6" t="s">
        <v>22</v>
      </c>
      <c r="AH358" s="6" t="s">
        <v>287</v>
      </c>
      <c r="AI358" s="6">
        <v>0</v>
      </c>
      <c r="AJ358" s="6" t="s">
        <v>402</v>
      </c>
      <c r="AK358" s="6" t="s">
        <v>403</v>
      </c>
      <c r="AL358" s="6" t="s">
        <v>419</v>
      </c>
      <c r="AM358" s="6">
        <v>1</v>
      </c>
      <c r="AN358" s="6">
        <v>0</v>
      </c>
      <c r="AO358" s="6">
        <v>0</v>
      </c>
      <c r="AP358" s="6">
        <v>0</v>
      </c>
      <c r="AQ358" s="6" t="s">
        <v>22</v>
      </c>
      <c r="AR358" s="6" t="s">
        <v>22</v>
      </c>
      <c r="AS358" s="6" t="s">
        <v>22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1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 t="s">
        <v>22</v>
      </c>
      <c r="BK358" s="6">
        <v>0</v>
      </c>
      <c r="BL358" s="6">
        <v>0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1</v>
      </c>
      <c r="BU358" s="6">
        <v>0</v>
      </c>
      <c r="BV358" s="6" t="s">
        <v>2126</v>
      </c>
      <c r="BW358" s="6" t="s">
        <v>22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1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13" t="s">
        <v>1575</v>
      </c>
      <c r="DB358" s="6" t="s">
        <v>218</v>
      </c>
      <c r="DC358" s="6" t="s">
        <v>22</v>
      </c>
      <c r="DD358" s="6" t="s">
        <v>22</v>
      </c>
      <c r="DE358" s="6" t="s">
        <v>22</v>
      </c>
      <c r="DF358" s="6" t="s">
        <v>22</v>
      </c>
      <c r="DG358" s="6" t="s">
        <v>22</v>
      </c>
      <c r="DH358" s="6" t="s">
        <v>22</v>
      </c>
      <c r="DI358" s="6" t="s">
        <v>22</v>
      </c>
      <c r="DJ358" s="6" t="s">
        <v>22</v>
      </c>
      <c r="DK358" s="6" t="s">
        <v>22</v>
      </c>
      <c r="DL358" s="6" t="s">
        <v>22</v>
      </c>
      <c r="DM358" s="6" t="s">
        <v>22</v>
      </c>
      <c r="DN358" s="6" t="s">
        <v>22</v>
      </c>
      <c r="DO358" s="6" t="s">
        <v>22</v>
      </c>
      <c r="DP358" s="6" t="s">
        <v>22</v>
      </c>
      <c r="DQ358" s="6" t="s">
        <v>22</v>
      </c>
      <c r="DR358" s="6" t="s">
        <v>22</v>
      </c>
      <c r="DS358" s="6" t="s">
        <v>22</v>
      </c>
      <c r="DT358" s="6" t="s">
        <v>22</v>
      </c>
      <c r="DU358" s="6" t="s">
        <v>22</v>
      </c>
      <c r="DV358" s="6" t="s">
        <v>22</v>
      </c>
      <c r="DW358" s="6" t="s">
        <v>22</v>
      </c>
      <c r="DX358" s="6" t="s">
        <v>22</v>
      </c>
      <c r="DY358" s="6" t="s">
        <v>22</v>
      </c>
      <c r="DZ358" s="6" t="s">
        <v>22</v>
      </c>
      <c r="EA358" s="6" t="s">
        <v>22</v>
      </c>
      <c r="EB358" s="6" t="s">
        <v>22</v>
      </c>
      <c r="EC358" s="6" t="s">
        <v>22</v>
      </c>
      <c r="ED358" s="6" t="s">
        <v>22</v>
      </c>
      <c r="EE358" s="6" t="s">
        <v>22</v>
      </c>
      <c r="EF358" s="6" t="s">
        <v>22</v>
      </c>
      <c r="EG358" s="6" t="s">
        <v>22</v>
      </c>
      <c r="EH358" s="6" t="s">
        <v>22</v>
      </c>
      <c r="EI358" s="6" t="s">
        <v>22</v>
      </c>
      <c r="EJ358" s="6" t="s">
        <v>22</v>
      </c>
      <c r="EK358" s="6" t="s">
        <v>22</v>
      </c>
      <c r="EL358" s="6" t="s">
        <v>22</v>
      </c>
      <c r="EM358" s="6" t="s">
        <v>22</v>
      </c>
      <c r="EN358" s="6" t="s">
        <v>22</v>
      </c>
      <c r="EO358" s="6" t="s">
        <v>22</v>
      </c>
      <c r="EP358" s="6" t="s">
        <v>22</v>
      </c>
      <c r="EQ358" s="6" t="s">
        <v>22</v>
      </c>
      <c r="ER358" s="6" t="s">
        <v>22</v>
      </c>
      <c r="ES358" s="6" t="s">
        <v>22</v>
      </c>
      <c r="ET358" s="6" t="s">
        <v>22</v>
      </c>
      <c r="EU358" s="6" t="s">
        <v>22</v>
      </c>
      <c r="EV358" s="6" t="s">
        <v>22</v>
      </c>
      <c r="EW358" s="6" t="s">
        <v>22</v>
      </c>
      <c r="EX358" s="6" t="s">
        <v>22</v>
      </c>
      <c r="EY358" s="6" t="s">
        <v>22</v>
      </c>
      <c r="EZ358" s="6" t="s">
        <v>22</v>
      </c>
      <c r="FA358" s="6" t="s">
        <v>22</v>
      </c>
      <c r="FB358" s="6" t="s">
        <v>22</v>
      </c>
      <c r="FC358" s="6" t="s">
        <v>22</v>
      </c>
      <c r="FD358" s="6" t="s">
        <v>22</v>
      </c>
      <c r="FE358" s="6" t="s">
        <v>22</v>
      </c>
      <c r="FF358" s="6" t="s">
        <v>22</v>
      </c>
      <c r="FG358" s="6" t="s">
        <v>22</v>
      </c>
      <c r="FH358" s="6" t="s">
        <v>22</v>
      </c>
      <c r="FI358" s="6" t="s">
        <v>22</v>
      </c>
      <c r="FJ358" s="6" t="s">
        <v>22</v>
      </c>
      <c r="FK358" s="6" t="s">
        <v>22</v>
      </c>
      <c r="FL358" s="6" t="s">
        <v>22</v>
      </c>
      <c r="FM358" s="6" t="s">
        <v>22</v>
      </c>
      <c r="FN358" s="6" t="s">
        <v>22</v>
      </c>
      <c r="FO358" s="6" t="s">
        <v>22</v>
      </c>
      <c r="FP358" s="6" t="s">
        <v>22</v>
      </c>
      <c r="FQ358" s="6" t="s">
        <v>22</v>
      </c>
      <c r="FR358" s="6" t="s">
        <v>22</v>
      </c>
      <c r="FS358" s="6" t="s">
        <v>22</v>
      </c>
      <c r="FT358" s="6" t="s">
        <v>22</v>
      </c>
      <c r="FU358" s="6" t="s">
        <v>22</v>
      </c>
      <c r="FV358" s="6" t="s">
        <v>22</v>
      </c>
      <c r="FW358" s="6" t="s">
        <v>22</v>
      </c>
      <c r="FX358" s="6" t="s">
        <v>22</v>
      </c>
      <c r="FY358" s="6" t="s">
        <v>22</v>
      </c>
      <c r="FZ358" s="6" t="s">
        <v>22</v>
      </c>
      <c r="GA358" s="6" t="s">
        <v>22</v>
      </c>
      <c r="GB358" s="6" t="s">
        <v>22</v>
      </c>
      <c r="GC358" s="6" t="s">
        <v>22</v>
      </c>
      <c r="GD358" s="6" t="s">
        <v>22</v>
      </c>
      <c r="GE358" s="6" t="s">
        <v>22</v>
      </c>
      <c r="GF358" s="6" t="s">
        <v>22</v>
      </c>
      <c r="GG358" s="6" t="s">
        <v>22</v>
      </c>
      <c r="GH358" s="6" t="s">
        <v>22</v>
      </c>
      <c r="GI358" s="6" t="s">
        <v>22</v>
      </c>
      <c r="GJ358" s="6" t="s">
        <v>22</v>
      </c>
      <c r="GK358" s="6" t="s">
        <v>22</v>
      </c>
      <c r="GL358" s="6" t="s">
        <v>22</v>
      </c>
      <c r="GM358" s="6" t="s">
        <v>22</v>
      </c>
      <c r="GN358" s="6" t="s">
        <v>22</v>
      </c>
      <c r="GO358" s="6" t="s">
        <v>22</v>
      </c>
      <c r="GP358" s="6" t="s">
        <v>22</v>
      </c>
      <c r="GQ358" s="6" t="s">
        <v>22</v>
      </c>
      <c r="GR358" s="6" t="s">
        <v>22</v>
      </c>
      <c r="GS358" s="6" t="s">
        <v>22</v>
      </c>
      <c r="GT358" s="6" t="s">
        <v>22</v>
      </c>
      <c r="GU358" s="6" t="s">
        <v>22</v>
      </c>
      <c r="GV358" s="6" t="s">
        <v>22</v>
      </c>
      <c r="GW358" s="6" t="s">
        <v>22</v>
      </c>
      <c r="GX358" s="103" t="s">
        <v>22</v>
      </c>
    </row>
    <row r="359" spans="1:206">
      <c r="A359" s="102" t="s">
        <v>207</v>
      </c>
      <c r="B359" s="6">
        <f t="shared" si="13"/>
        <v>358</v>
      </c>
      <c r="C359" s="6" t="s">
        <v>1573</v>
      </c>
      <c r="D359" s="6" t="s">
        <v>1576</v>
      </c>
      <c r="E359" s="100">
        <v>45190</v>
      </c>
      <c r="F359" s="6" t="s">
        <v>3897</v>
      </c>
      <c r="G359" s="6">
        <v>0</v>
      </c>
      <c r="H359" s="6">
        <v>25</v>
      </c>
      <c r="I359" s="6">
        <v>1</v>
      </c>
      <c r="J359" s="6" t="s">
        <v>999</v>
      </c>
      <c r="K359" s="6" t="s">
        <v>410</v>
      </c>
      <c r="L359" s="6" t="s">
        <v>1152</v>
      </c>
      <c r="M359" s="6" t="s">
        <v>411</v>
      </c>
      <c r="N359" s="6" t="s">
        <v>22</v>
      </c>
      <c r="O359" s="6" t="s">
        <v>22</v>
      </c>
      <c r="P359" s="6" t="s">
        <v>22</v>
      </c>
      <c r="Q359" s="6">
        <v>42.742530000000002</v>
      </c>
      <c r="R359" s="6" t="s">
        <v>22</v>
      </c>
      <c r="S359" s="6" t="s">
        <v>22</v>
      </c>
      <c r="T359" s="6" t="s">
        <v>22</v>
      </c>
      <c r="U359" s="6" t="s">
        <v>22</v>
      </c>
      <c r="V359" s="6">
        <v>9.4623899999999992</v>
      </c>
      <c r="W359" s="6" t="s">
        <v>39</v>
      </c>
      <c r="X359" s="6">
        <v>1</v>
      </c>
      <c r="Y359" s="6">
        <v>1</v>
      </c>
      <c r="Z359" s="101">
        <v>0.35416666666666669</v>
      </c>
      <c r="AA359" s="101">
        <v>0.41666666666666669</v>
      </c>
      <c r="AB359" s="101">
        <v>0.42708333333333331</v>
      </c>
      <c r="AC359" s="101">
        <f>(Tableau2[[#This Row],[heure_enq]]-Tableau2[[#This Row],[h_debut]])</f>
        <v>6.25E-2</v>
      </c>
      <c r="AD359" s="101">
        <f>Tableau2[[#This Row],[h_fin]]-Tableau2[[#This Row],[h_debut]]</f>
        <v>7.291666666666663E-2</v>
      </c>
      <c r="AE359" s="101">
        <v>0.375</v>
      </c>
      <c r="AF359" s="101">
        <v>0.625</v>
      </c>
      <c r="AG359" s="6" t="s">
        <v>22</v>
      </c>
      <c r="AH359" s="6" t="s">
        <v>287</v>
      </c>
      <c r="AI359" s="6">
        <v>0</v>
      </c>
      <c r="AJ359" s="6" t="s">
        <v>267</v>
      </c>
      <c r="AK359" s="6" t="s">
        <v>268</v>
      </c>
      <c r="AL359" s="6" t="s">
        <v>419</v>
      </c>
      <c r="AM359" s="6">
        <v>1</v>
      </c>
      <c r="AN359" s="6">
        <v>1</v>
      </c>
      <c r="AO359" s="6">
        <v>0</v>
      </c>
      <c r="AP359" s="6">
        <v>0</v>
      </c>
      <c r="AQ359" s="6" t="s">
        <v>22</v>
      </c>
      <c r="AR359" s="6" t="s">
        <v>22</v>
      </c>
      <c r="AS359" s="6" t="s">
        <v>22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1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 t="s">
        <v>22</v>
      </c>
      <c r="BK359" s="6">
        <v>0</v>
      </c>
      <c r="BL359" s="6">
        <v>0</v>
      </c>
      <c r="BM359" s="6">
        <v>0</v>
      </c>
      <c r="BN359" s="6">
        <v>0</v>
      </c>
      <c r="BO359" s="6">
        <v>0</v>
      </c>
      <c r="BP359" s="6">
        <v>0</v>
      </c>
      <c r="BQ359" s="6">
        <v>0</v>
      </c>
      <c r="BR359" s="6">
        <v>0</v>
      </c>
      <c r="BS359" s="6">
        <v>0</v>
      </c>
      <c r="BT359" s="6">
        <v>1</v>
      </c>
      <c r="BU359" s="6">
        <v>0</v>
      </c>
      <c r="BV359" s="6" t="s">
        <v>2126</v>
      </c>
      <c r="BW359" s="6" t="s">
        <v>22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6">
        <v>1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 t="s">
        <v>22</v>
      </c>
      <c r="DB359" s="6" t="s">
        <v>218</v>
      </c>
      <c r="DC359" s="6" t="s">
        <v>22</v>
      </c>
      <c r="DD359" s="6" t="s">
        <v>22</v>
      </c>
      <c r="DE359" s="6" t="s">
        <v>22</v>
      </c>
      <c r="DF359" s="6" t="s">
        <v>22</v>
      </c>
      <c r="DG359" s="6" t="s">
        <v>22</v>
      </c>
      <c r="DH359" s="6" t="s">
        <v>22</v>
      </c>
      <c r="DI359" s="6" t="s">
        <v>22</v>
      </c>
      <c r="DJ359" s="6" t="s">
        <v>22</v>
      </c>
      <c r="DK359" s="6" t="s">
        <v>22</v>
      </c>
      <c r="DL359" s="6" t="s">
        <v>22</v>
      </c>
      <c r="DM359" s="6" t="s">
        <v>22</v>
      </c>
      <c r="DN359" s="6" t="s">
        <v>22</v>
      </c>
      <c r="DO359" s="6" t="s">
        <v>22</v>
      </c>
      <c r="DP359" s="6" t="s">
        <v>22</v>
      </c>
      <c r="DQ359" s="6" t="s">
        <v>22</v>
      </c>
      <c r="DR359" s="6" t="s">
        <v>22</v>
      </c>
      <c r="DS359" s="6" t="s">
        <v>22</v>
      </c>
      <c r="DT359" s="6" t="s">
        <v>22</v>
      </c>
      <c r="DU359" s="6" t="s">
        <v>22</v>
      </c>
      <c r="DV359" s="6" t="s">
        <v>22</v>
      </c>
      <c r="DW359" s="6" t="s">
        <v>22</v>
      </c>
      <c r="DX359" s="6" t="s">
        <v>22</v>
      </c>
      <c r="DY359" s="6" t="s">
        <v>22</v>
      </c>
      <c r="DZ359" s="6" t="s">
        <v>22</v>
      </c>
      <c r="EA359" s="6" t="s">
        <v>22</v>
      </c>
      <c r="EB359" s="6" t="s">
        <v>22</v>
      </c>
      <c r="EC359" s="6" t="s">
        <v>22</v>
      </c>
      <c r="ED359" s="6" t="s">
        <v>22</v>
      </c>
      <c r="EE359" s="6" t="s">
        <v>22</v>
      </c>
      <c r="EF359" s="6" t="s">
        <v>22</v>
      </c>
      <c r="EG359" s="6" t="s">
        <v>22</v>
      </c>
      <c r="EH359" s="6" t="s">
        <v>22</v>
      </c>
      <c r="EI359" s="6" t="s">
        <v>22</v>
      </c>
      <c r="EJ359" s="6" t="s">
        <v>22</v>
      </c>
      <c r="EK359" s="6" t="s">
        <v>22</v>
      </c>
      <c r="EL359" s="6" t="s">
        <v>22</v>
      </c>
      <c r="EM359" s="6" t="s">
        <v>22</v>
      </c>
      <c r="EN359" s="6" t="s">
        <v>22</v>
      </c>
      <c r="EO359" s="6" t="s">
        <v>22</v>
      </c>
      <c r="EP359" s="6" t="s">
        <v>22</v>
      </c>
      <c r="EQ359" s="6" t="s">
        <v>22</v>
      </c>
      <c r="ER359" s="6" t="s">
        <v>22</v>
      </c>
      <c r="ES359" s="6" t="s">
        <v>22</v>
      </c>
      <c r="ET359" s="6" t="s">
        <v>22</v>
      </c>
      <c r="EU359" s="6" t="s">
        <v>22</v>
      </c>
      <c r="EV359" s="6" t="s">
        <v>22</v>
      </c>
      <c r="EW359" s="6" t="s">
        <v>22</v>
      </c>
      <c r="EX359" s="6" t="s">
        <v>22</v>
      </c>
      <c r="EY359" s="6" t="s">
        <v>22</v>
      </c>
      <c r="EZ359" s="6" t="s">
        <v>22</v>
      </c>
      <c r="FA359" s="6" t="s">
        <v>22</v>
      </c>
      <c r="FB359" s="6" t="s">
        <v>22</v>
      </c>
      <c r="FC359" s="6" t="s">
        <v>22</v>
      </c>
      <c r="FD359" s="6" t="s">
        <v>22</v>
      </c>
      <c r="FE359" s="6" t="s">
        <v>22</v>
      </c>
      <c r="FF359" s="6" t="s">
        <v>22</v>
      </c>
      <c r="FG359" s="6" t="s">
        <v>22</v>
      </c>
      <c r="FH359" s="6" t="s">
        <v>22</v>
      </c>
      <c r="FI359" s="6" t="s">
        <v>22</v>
      </c>
      <c r="FJ359" s="6" t="s">
        <v>22</v>
      </c>
      <c r="FK359" s="6" t="s">
        <v>22</v>
      </c>
      <c r="FL359" s="6" t="s">
        <v>22</v>
      </c>
      <c r="FM359" s="6" t="s">
        <v>22</v>
      </c>
      <c r="FN359" s="6" t="s">
        <v>22</v>
      </c>
      <c r="FO359" s="6" t="s">
        <v>22</v>
      </c>
      <c r="FP359" s="6" t="s">
        <v>22</v>
      </c>
      <c r="FQ359" s="6" t="s">
        <v>22</v>
      </c>
      <c r="FR359" s="6" t="s">
        <v>22</v>
      </c>
      <c r="FS359" s="6" t="s">
        <v>22</v>
      </c>
      <c r="FT359" s="6" t="s">
        <v>22</v>
      </c>
      <c r="FU359" s="6" t="s">
        <v>22</v>
      </c>
      <c r="FV359" s="6" t="s">
        <v>22</v>
      </c>
      <c r="FW359" s="6" t="s">
        <v>22</v>
      </c>
      <c r="FX359" s="6" t="s">
        <v>22</v>
      </c>
      <c r="FY359" s="6" t="s">
        <v>22</v>
      </c>
      <c r="FZ359" s="6" t="s">
        <v>22</v>
      </c>
      <c r="GA359" s="6" t="s">
        <v>22</v>
      </c>
      <c r="GB359" s="6" t="s">
        <v>22</v>
      </c>
      <c r="GC359" s="6" t="s">
        <v>22</v>
      </c>
      <c r="GD359" s="6" t="s">
        <v>22</v>
      </c>
      <c r="GE359" s="6" t="s">
        <v>22</v>
      </c>
      <c r="GF359" s="6" t="s">
        <v>22</v>
      </c>
      <c r="GG359" s="6" t="s">
        <v>22</v>
      </c>
      <c r="GH359" s="6" t="s">
        <v>22</v>
      </c>
      <c r="GI359" s="6" t="s">
        <v>22</v>
      </c>
      <c r="GJ359" s="6" t="s">
        <v>22</v>
      </c>
      <c r="GK359" s="6" t="s">
        <v>22</v>
      </c>
      <c r="GL359" s="6" t="s">
        <v>22</v>
      </c>
      <c r="GM359" s="6" t="s">
        <v>22</v>
      </c>
      <c r="GN359" s="6" t="s">
        <v>22</v>
      </c>
      <c r="GO359" s="6" t="s">
        <v>22</v>
      </c>
      <c r="GP359" s="6" t="s">
        <v>22</v>
      </c>
      <c r="GQ359" s="6" t="s">
        <v>22</v>
      </c>
      <c r="GR359" s="6" t="s">
        <v>22</v>
      </c>
      <c r="GS359" s="6" t="s">
        <v>22</v>
      </c>
      <c r="GT359" s="6" t="s">
        <v>22</v>
      </c>
      <c r="GU359" s="6" t="s">
        <v>22</v>
      </c>
      <c r="GV359" s="6" t="s">
        <v>22</v>
      </c>
      <c r="GW359" s="6" t="s">
        <v>22</v>
      </c>
      <c r="GX359" s="103" t="s">
        <v>22</v>
      </c>
    </row>
    <row r="360" spans="1:206">
      <c r="A360" s="102" t="s">
        <v>207</v>
      </c>
      <c r="B360" s="6">
        <f t="shared" si="13"/>
        <v>359</v>
      </c>
      <c r="C360" s="6" t="s">
        <v>1577</v>
      </c>
      <c r="D360" s="6" t="s">
        <v>1578</v>
      </c>
      <c r="E360" s="100">
        <v>45197</v>
      </c>
      <c r="F360" s="6" t="s">
        <v>3897</v>
      </c>
      <c r="G360" s="6">
        <v>2</v>
      </c>
      <c r="H360" s="6">
        <v>23</v>
      </c>
      <c r="I360" s="6">
        <v>2</v>
      </c>
      <c r="J360" s="6" t="s">
        <v>352</v>
      </c>
      <c r="K360" s="6" t="s">
        <v>410</v>
      </c>
      <c r="L360" s="6" t="s">
        <v>396</v>
      </c>
      <c r="M360" s="6" t="s">
        <v>1023</v>
      </c>
      <c r="N360" s="6" t="s">
        <v>22</v>
      </c>
      <c r="O360" s="6" t="s">
        <v>22</v>
      </c>
      <c r="P360" s="6" t="s">
        <v>22</v>
      </c>
      <c r="Q360" s="6">
        <v>42.682839999999999</v>
      </c>
      <c r="R360" s="6" t="s">
        <v>22</v>
      </c>
      <c r="S360" s="6" t="s">
        <v>22</v>
      </c>
      <c r="T360" s="6" t="s">
        <v>22</v>
      </c>
      <c r="U360" s="6" t="s">
        <v>22</v>
      </c>
      <c r="V360" s="6">
        <v>9.2997499999999995</v>
      </c>
      <c r="W360" s="6" t="s">
        <v>39</v>
      </c>
      <c r="X360" s="6">
        <v>5</v>
      </c>
      <c r="Y360" s="6">
        <v>1</v>
      </c>
      <c r="Z360" s="101">
        <v>0.29166666666666669</v>
      </c>
      <c r="AA360" s="101">
        <v>0.60416666666666663</v>
      </c>
      <c r="AB360" s="101">
        <v>0.70833333333333337</v>
      </c>
      <c r="AC360" s="101">
        <f>(Tableau2[[#This Row],[heure_enq]]-Tableau2[[#This Row],[h_debut]])</f>
        <v>0.31249999999999994</v>
      </c>
      <c r="AD360" s="101">
        <f>Tableau2[[#This Row],[h_fin]]-Tableau2[[#This Row],[h_debut]]</f>
        <v>0.41666666666666669</v>
      </c>
      <c r="AE360" s="101">
        <v>0.33333333333333331</v>
      </c>
      <c r="AF360" s="101">
        <v>0.625</v>
      </c>
      <c r="AG360" s="6" t="s">
        <v>22</v>
      </c>
      <c r="AH360" s="6" t="s">
        <v>234</v>
      </c>
      <c r="AI360" s="6">
        <v>0</v>
      </c>
      <c r="AJ360" s="6" t="s">
        <v>1579</v>
      </c>
      <c r="AK360" s="6" t="s">
        <v>1580</v>
      </c>
      <c r="AL360" s="6" t="s">
        <v>419</v>
      </c>
      <c r="AM360" s="6">
        <v>1</v>
      </c>
      <c r="AN360" s="6">
        <v>0</v>
      </c>
      <c r="AO360" s="6">
        <v>0</v>
      </c>
      <c r="AP360" s="6">
        <v>0</v>
      </c>
      <c r="AQ360" s="6" t="s">
        <v>22</v>
      </c>
      <c r="AR360" s="6" t="s">
        <v>22</v>
      </c>
      <c r="AS360" s="6" t="s">
        <v>22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1</v>
      </c>
      <c r="BH360" s="6">
        <v>1</v>
      </c>
      <c r="BI360" s="6">
        <v>0</v>
      </c>
      <c r="BJ360" s="6" t="s">
        <v>820</v>
      </c>
      <c r="BK360" s="6">
        <v>0</v>
      </c>
      <c r="BL360" s="6">
        <v>0</v>
      </c>
      <c r="BM360" s="6">
        <v>0</v>
      </c>
      <c r="BN360" s="6">
        <v>0</v>
      </c>
      <c r="BO360" s="6">
        <v>0</v>
      </c>
      <c r="BP360" s="6">
        <v>1</v>
      </c>
      <c r="BQ360" s="6">
        <v>0</v>
      </c>
      <c r="BR360" s="6">
        <v>0</v>
      </c>
      <c r="BS360" s="6">
        <v>0</v>
      </c>
      <c r="BT360" s="6">
        <v>0</v>
      </c>
      <c r="BU360" s="6" t="s">
        <v>3648</v>
      </c>
      <c r="BV360" s="6">
        <v>0</v>
      </c>
      <c r="BW360" s="6" t="s">
        <v>22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1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 t="s">
        <v>1581</v>
      </c>
      <c r="DB360" s="6" t="s">
        <v>218</v>
      </c>
      <c r="DC360" s="6" t="s">
        <v>22</v>
      </c>
      <c r="DD360" s="6" t="s">
        <v>22</v>
      </c>
      <c r="DE360" s="6" t="s">
        <v>22</v>
      </c>
      <c r="DF360" s="6" t="s">
        <v>22</v>
      </c>
      <c r="DG360" s="6" t="s">
        <v>22</v>
      </c>
      <c r="DH360" s="6" t="s">
        <v>22</v>
      </c>
      <c r="DI360" s="6" t="s">
        <v>22</v>
      </c>
      <c r="DJ360" s="6" t="s">
        <v>22</v>
      </c>
      <c r="DK360" s="6" t="s">
        <v>22</v>
      </c>
      <c r="DL360" s="6" t="s">
        <v>22</v>
      </c>
      <c r="DM360" s="6" t="s">
        <v>22</v>
      </c>
      <c r="DN360" s="6" t="s">
        <v>22</v>
      </c>
      <c r="DO360" s="6" t="s">
        <v>22</v>
      </c>
      <c r="DP360" s="6" t="s">
        <v>22</v>
      </c>
      <c r="DQ360" s="6" t="s">
        <v>22</v>
      </c>
      <c r="DR360" s="6" t="s">
        <v>22</v>
      </c>
      <c r="DS360" s="6" t="s">
        <v>22</v>
      </c>
      <c r="DT360" s="6" t="s">
        <v>22</v>
      </c>
      <c r="DU360" s="6" t="s">
        <v>22</v>
      </c>
      <c r="DV360" s="6" t="s">
        <v>22</v>
      </c>
      <c r="DW360" s="6" t="s">
        <v>22</v>
      </c>
      <c r="DX360" s="6" t="s">
        <v>22</v>
      </c>
      <c r="DY360" s="6" t="s">
        <v>22</v>
      </c>
      <c r="DZ360" s="6" t="s">
        <v>22</v>
      </c>
      <c r="EA360" s="6" t="s">
        <v>22</v>
      </c>
      <c r="EB360" s="6" t="s">
        <v>22</v>
      </c>
      <c r="EC360" s="6" t="s">
        <v>22</v>
      </c>
      <c r="ED360" s="6" t="s">
        <v>22</v>
      </c>
      <c r="EE360" s="6" t="s">
        <v>22</v>
      </c>
      <c r="EF360" s="6" t="s">
        <v>22</v>
      </c>
      <c r="EG360" s="6" t="s">
        <v>22</v>
      </c>
      <c r="EH360" s="6" t="s">
        <v>22</v>
      </c>
      <c r="EI360" s="6" t="s">
        <v>22</v>
      </c>
      <c r="EJ360" s="6" t="s">
        <v>22</v>
      </c>
      <c r="EK360" s="6" t="s">
        <v>22</v>
      </c>
      <c r="EL360" s="6" t="s">
        <v>22</v>
      </c>
      <c r="EM360" s="6" t="s">
        <v>22</v>
      </c>
      <c r="EN360" s="6" t="s">
        <v>22</v>
      </c>
      <c r="EO360" s="6" t="s">
        <v>22</v>
      </c>
      <c r="EP360" s="6" t="s">
        <v>22</v>
      </c>
      <c r="EQ360" s="6" t="s">
        <v>22</v>
      </c>
      <c r="ER360" s="6" t="s">
        <v>22</v>
      </c>
      <c r="ES360" s="6" t="s">
        <v>22</v>
      </c>
      <c r="ET360" s="6" t="s">
        <v>22</v>
      </c>
      <c r="EU360" s="6" t="s">
        <v>22</v>
      </c>
      <c r="EV360" s="6" t="s">
        <v>22</v>
      </c>
      <c r="EW360" s="6" t="s">
        <v>22</v>
      </c>
      <c r="EX360" s="6" t="s">
        <v>22</v>
      </c>
      <c r="EY360" s="6" t="s">
        <v>22</v>
      </c>
      <c r="EZ360" s="6" t="s">
        <v>22</v>
      </c>
      <c r="FA360" s="6" t="s">
        <v>22</v>
      </c>
      <c r="FB360" s="6" t="s">
        <v>22</v>
      </c>
      <c r="FC360" s="6" t="s">
        <v>22</v>
      </c>
      <c r="FD360" s="6" t="s">
        <v>22</v>
      </c>
      <c r="FE360" s="6" t="s">
        <v>22</v>
      </c>
      <c r="FF360" s="6" t="s">
        <v>22</v>
      </c>
      <c r="FG360" s="6" t="s">
        <v>22</v>
      </c>
      <c r="FH360" s="6" t="s">
        <v>22</v>
      </c>
      <c r="FI360" s="6" t="s">
        <v>22</v>
      </c>
      <c r="FJ360" s="6" t="s">
        <v>22</v>
      </c>
      <c r="FK360" s="6" t="s">
        <v>22</v>
      </c>
      <c r="FL360" s="6" t="s">
        <v>22</v>
      </c>
      <c r="FM360" s="6" t="s">
        <v>22</v>
      </c>
      <c r="FN360" s="6" t="s">
        <v>22</v>
      </c>
      <c r="FO360" s="6" t="s">
        <v>22</v>
      </c>
      <c r="FP360" s="6" t="s">
        <v>22</v>
      </c>
      <c r="FQ360" s="6" t="s">
        <v>22</v>
      </c>
      <c r="FR360" s="6" t="s">
        <v>22</v>
      </c>
      <c r="FS360" s="6" t="s">
        <v>22</v>
      </c>
      <c r="FT360" s="6" t="s">
        <v>22</v>
      </c>
      <c r="FU360" s="6" t="s">
        <v>22</v>
      </c>
      <c r="FV360" s="6" t="s">
        <v>22</v>
      </c>
      <c r="FW360" s="6" t="s">
        <v>22</v>
      </c>
      <c r="FX360" s="6" t="s">
        <v>22</v>
      </c>
      <c r="FY360" s="6" t="s">
        <v>22</v>
      </c>
      <c r="FZ360" s="6" t="s">
        <v>22</v>
      </c>
      <c r="GA360" s="6" t="s">
        <v>22</v>
      </c>
      <c r="GB360" s="6" t="s">
        <v>22</v>
      </c>
      <c r="GC360" s="6" t="s">
        <v>22</v>
      </c>
      <c r="GD360" s="6" t="s">
        <v>22</v>
      </c>
      <c r="GE360" s="6" t="s">
        <v>22</v>
      </c>
      <c r="GF360" s="6" t="s">
        <v>22</v>
      </c>
      <c r="GG360" s="6" t="s">
        <v>22</v>
      </c>
      <c r="GH360" s="6" t="s">
        <v>22</v>
      </c>
      <c r="GI360" s="6" t="s">
        <v>22</v>
      </c>
      <c r="GJ360" s="6" t="s">
        <v>22</v>
      </c>
      <c r="GK360" s="6" t="s">
        <v>22</v>
      </c>
      <c r="GL360" s="6" t="s">
        <v>22</v>
      </c>
      <c r="GM360" s="6" t="s">
        <v>22</v>
      </c>
      <c r="GN360" s="6" t="s">
        <v>22</v>
      </c>
      <c r="GO360" s="6" t="s">
        <v>22</v>
      </c>
      <c r="GP360" s="6" t="s">
        <v>22</v>
      </c>
      <c r="GQ360" s="6" t="s">
        <v>22</v>
      </c>
      <c r="GR360" s="6" t="s">
        <v>22</v>
      </c>
      <c r="GS360" s="6" t="s">
        <v>22</v>
      </c>
      <c r="GT360" s="6" t="s">
        <v>22</v>
      </c>
      <c r="GU360" s="6" t="s">
        <v>22</v>
      </c>
      <c r="GV360" s="6" t="s">
        <v>22</v>
      </c>
      <c r="GW360" s="6" t="s">
        <v>22</v>
      </c>
      <c r="GX360" s="103" t="s">
        <v>22</v>
      </c>
    </row>
    <row r="361" spans="1:206">
      <c r="A361" s="102" t="s">
        <v>207</v>
      </c>
      <c r="B361" s="6">
        <f t="shared" si="13"/>
        <v>360</v>
      </c>
      <c r="C361" s="6" t="s">
        <v>1582</v>
      </c>
      <c r="D361" s="6" t="s">
        <v>1583</v>
      </c>
      <c r="E361" s="100">
        <v>45198</v>
      </c>
      <c r="F361" s="6" t="s">
        <v>3897</v>
      </c>
      <c r="G361" s="6">
        <v>0</v>
      </c>
      <c r="H361" s="6">
        <v>23</v>
      </c>
      <c r="I361" s="6">
        <v>0</v>
      </c>
      <c r="J361" s="6" t="s">
        <v>22</v>
      </c>
      <c r="K361" s="6" t="s">
        <v>22</v>
      </c>
      <c r="L361" s="6" t="s">
        <v>396</v>
      </c>
      <c r="M361" s="6" t="s">
        <v>1023</v>
      </c>
      <c r="N361" s="6" t="s">
        <v>22</v>
      </c>
      <c r="O361" s="6" t="s">
        <v>22</v>
      </c>
      <c r="P361" s="6" t="s">
        <v>22</v>
      </c>
      <c r="Q361" s="6">
        <v>42.712319999999998</v>
      </c>
      <c r="R361" s="6" t="s">
        <v>22</v>
      </c>
      <c r="S361" s="6" t="s">
        <v>22</v>
      </c>
      <c r="T361" s="6" t="s">
        <v>22</v>
      </c>
      <c r="U361" s="6" t="s">
        <v>22</v>
      </c>
      <c r="V361" s="6">
        <v>9.4550000000000001</v>
      </c>
      <c r="W361" s="6" t="s">
        <v>39</v>
      </c>
      <c r="X361" s="6">
        <v>2</v>
      </c>
      <c r="Y361" s="6">
        <v>1</v>
      </c>
      <c r="Z361" s="101">
        <v>0.3125</v>
      </c>
      <c r="AA361" s="101">
        <v>0.375</v>
      </c>
      <c r="AB361" s="101">
        <v>0.41666666666666669</v>
      </c>
      <c r="AC361" s="101">
        <f>(Tableau2[[#This Row],[heure_enq]]-Tableau2[[#This Row],[h_debut]])</f>
        <v>6.25E-2</v>
      </c>
      <c r="AD361" s="101">
        <f>Tableau2[[#This Row],[h_fin]]-Tableau2[[#This Row],[h_debut]]</f>
        <v>0.10416666666666669</v>
      </c>
      <c r="AE361" s="101">
        <v>0.375</v>
      </c>
      <c r="AF361" s="101">
        <v>0.625</v>
      </c>
      <c r="AG361" s="6" t="s">
        <v>22</v>
      </c>
      <c r="AH361" s="6" t="s">
        <v>234</v>
      </c>
      <c r="AI361" s="6">
        <v>0</v>
      </c>
      <c r="AJ361" s="6" t="s">
        <v>1584</v>
      </c>
      <c r="AK361" s="6" t="s">
        <v>1155</v>
      </c>
      <c r="AL361" s="6" t="s">
        <v>419</v>
      </c>
      <c r="AM361" s="6">
        <v>1</v>
      </c>
      <c r="AN361" s="6">
        <v>0</v>
      </c>
      <c r="AO361" s="6">
        <v>0</v>
      </c>
      <c r="AP361" s="6">
        <v>0</v>
      </c>
      <c r="AQ361" s="6" t="s">
        <v>22</v>
      </c>
      <c r="AR361" s="6" t="s">
        <v>22</v>
      </c>
      <c r="AS361" s="6" t="s">
        <v>22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1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 t="s">
        <v>22</v>
      </c>
      <c r="BK361" s="6">
        <v>0</v>
      </c>
      <c r="BL361" s="6">
        <v>0</v>
      </c>
      <c r="BM361" s="6">
        <v>0</v>
      </c>
      <c r="BN361" s="6">
        <v>0</v>
      </c>
      <c r="BO361" s="6">
        <v>0</v>
      </c>
      <c r="BP361" s="6">
        <v>0</v>
      </c>
      <c r="BQ361" s="6">
        <v>0</v>
      </c>
      <c r="BR361" s="6">
        <v>0</v>
      </c>
      <c r="BS361" s="6">
        <v>0</v>
      </c>
      <c r="BT361" s="6">
        <v>1</v>
      </c>
      <c r="BU361" s="6">
        <v>0</v>
      </c>
      <c r="BV361" s="6" t="s">
        <v>2126</v>
      </c>
      <c r="BW361" s="6" t="s">
        <v>22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1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  <c r="CY361" s="6">
        <v>0</v>
      </c>
      <c r="CZ361" s="6">
        <v>0</v>
      </c>
      <c r="DA361" s="6" t="s">
        <v>1585</v>
      </c>
      <c r="DB361" s="6" t="s">
        <v>218</v>
      </c>
      <c r="DC361" s="6" t="s">
        <v>22</v>
      </c>
      <c r="DD361" s="6" t="s">
        <v>22</v>
      </c>
      <c r="DE361" s="6" t="s">
        <v>22</v>
      </c>
      <c r="DF361" s="6" t="s">
        <v>22</v>
      </c>
      <c r="DG361" s="6" t="s">
        <v>22</v>
      </c>
      <c r="DH361" s="6" t="s">
        <v>22</v>
      </c>
      <c r="DI361" s="6" t="s">
        <v>22</v>
      </c>
      <c r="DJ361" s="6" t="s">
        <v>22</v>
      </c>
      <c r="DK361" s="6" t="s">
        <v>22</v>
      </c>
      <c r="DL361" s="6" t="s">
        <v>22</v>
      </c>
      <c r="DM361" s="6" t="s">
        <v>22</v>
      </c>
      <c r="DN361" s="6" t="s">
        <v>22</v>
      </c>
      <c r="DO361" s="6" t="s">
        <v>22</v>
      </c>
      <c r="DP361" s="6" t="s">
        <v>22</v>
      </c>
      <c r="DQ361" s="6" t="s">
        <v>22</v>
      </c>
      <c r="DR361" s="6" t="s">
        <v>22</v>
      </c>
      <c r="DS361" s="6" t="s">
        <v>22</v>
      </c>
      <c r="DT361" s="6" t="s">
        <v>22</v>
      </c>
      <c r="DU361" s="6" t="s">
        <v>22</v>
      </c>
      <c r="DV361" s="6" t="s">
        <v>22</v>
      </c>
      <c r="DW361" s="6" t="s">
        <v>22</v>
      </c>
      <c r="DX361" s="6" t="s">
        <v>22</v>
      </c>
      <c r="DY361" s="6" t="s">
        <v>22</v>
      </c>
      <c r="DZ361" s="6" t="s">
        <v>22</v>
      </c>
      <c r="EA361" s="6" t="s">
        <v>22</v>
      </c>
      <c r="EB361" s="6" t="s">
        <v>22</v>
      </c>
      <c r="EC361" s="6" t="s">
        <v>22</v>
      </c>
      <c r="ED361" s="6" t="s">
        <v>22</v>
      </c>
      <c r="EE361" s="6" t="s">
        <v>22</v>
      </c>
      <c r="EF361" s="6" t="s">
        <v>22</v>
      </c>
      <c r="EG361" s="6" t="s">
        <v>22</v>
      </c>
      <c r="EH361" s="6" t="s">
        <v>22</v>
      </c>
      <c r="EI361" s="6" t="s">
        <v>22</v>
      </c>
      <c r="EJ361" s="6" t="s">
        <v>22</v>
      </c>
      <c r="EK361" s="6" t="s">
        <v>22</v>
      </c>
      <c r="EL361" s="6" t="s">
        <v>22</v>
      </c>
      <c r="EM361" s="6" t="s">
        <v>22</v>
      </c>
      <c r="EN361" s="6" t="s">
        <v>22</v>
      </c>
      <c r="EO361" s="6" t="s">
        <v>22</v>
      </c>
      <c r="EP361" s="6" t="s">
        <v>22</v>
      </c>
      <c r="EQ361" s="6" t="s">
        <v>22</v>
      </c>
      <c r="ER361" s="6" t="s">
        <v>22</v>
      </c>
      <c r="ES361" s="6" t="s">
        <v>22</v>
      </c>
      <c r="ET361" s="6" t="s">
        <v>22</v>
      </c>
      <c r="EU361" s="6" t="s">
        <v>22</v>
      </c>
      <c r="EV361" s="6" t="s">
        <v>22</v>
      </c>
      <c r="EW361" s="6" t="s">
        <v>22</v>
      </c>
      <c r="EX361" s="6" t="s">
        <v>22</v>
      </c>
      <c r="EY361" s="6" t="s">
        <v>22</v>
      </c>
      <c r="EZ361" s="6" t="s">
        <v>22</v>
      </c>
      <c r="FA361" s="6" t="s">
        <v>22</v>
      </c>
      <c r="FB361" s="6" t="s">
        <v>22</v>
      </c>
      <c r="FC361" s="6" t="s">
        <v>22</v>
      </c>
      <c r="FD361" s="6" t="s">
        <v>22</v>
      </c>
      <c r="FE361" s="6" t="s">
        <v>22</v>
      </c>
      <c r="FF361" s="6" t="s">
        <v>22</v>
      </c>
      <c r="FG361" s="6" t="s">
        <v>22</v>
      </c>
      <c r="FH361" s="6" t="s">
        <v>22</v>
      </c>
      <c r="FI361" s="6" t="s">
        <v>22</v>
      </c>
      <c r="FJ361" s="6" t="s">
        <v>22</v>
      </c>
      <c r="FK361" s="6" t="s">
        <v>22</v>
      </c>
      <c r="FL361" s="6" t="s">
        <v>22</v>
      </c>
      <c r="FM361" s="6" t="s">
        <v>22</v>
      </c>
      <c r="FN361" s="6" t="s">
        <v>22</v>
      </c>
      <c r="FO361" s="6" t="s">
        <v>22</v>
      </c>
      <c r="FP361" s="6" t="s">
        <v>22</v>
      </c>
      <c r="FQ361" s="6" t="s">
        <v>22</v>
      </c>
      <c r="FR361" s="6" t="s">
        <v>22</v>
      </c>
      <c r="FS361" s="6" t="s">
        <v>22</v>
      </c>
      <c r="FT361" s="6" t="s">
        <v>22</v>
      </c>
      <c r="FU361" s="6" t="s">
        <v>22</v>
      </c>
      <c r="FV361" s="6" t="s">
        <v>22</v>
      </c>
      <c r="FW361" s="6" t="s">
        <v>22</v>
      </c>
      <c r="FX361" s="6" t="s">
        <v>22</v>
      </c>
      <c r="FY361" s="6" t="s">
        <v>22</v>
      </c>
      <c r="FZ361" s="6" t="s">
        <v>22</v>
      </c>
      <c r="GA361" s="6" t="s">
        <v>22</v>
      </c>
      <c r="GB361" s="6" t="s">
        <v>22</v>
      </c>
      <c r="GC361" s="6" t="s">
        <v>22</v>
      </c>
      <c r="GD361" s="6" t="s">
        <v>22</v>
      </c>
      <c r="GE361" s="6" t="s">
        <v>22</v>
      </c>
      <c r="GF361" s="6" t="s">
        <v>22</v>
      </c>
      <c r="GG361" s="6" t="s">
        <v>22</v>
      </c>
      <c r="GH361" s="6" t="s">
        <v>22</v>
      </c>
      <c r="GI361" s="6" t="s">
        <v>22</v>
      </c>
      <c r="GJ361" s="6" t="s">
        <v>22</v>
      </c>
      <c r="GK361" s="6" t="s">
        <v>22</v>
      </c>
      <c r="GL361" s="6" t="s">
        <v>22</v>
      </c>
      <c r="GM361" s="6" t="s">
        <v>22</v>
      </c>
      <c r="GN361" s="6" t="s">
        <v>22</v>
      </c>
      <c r="GO361" s="6" t="s">
        <v>22</v>
      </c>
      <c r="GP361" s="6" t="s">
        <v>22</v>
      </c>
      <c r="GQ361" s="6" t="s">
        <v>22</v>
      </c>
      <c r="GR361" s="6" t="s">
        <v>22</v>
      </c>
      <c r="GS361" s="6" t="s">
        <v>22</v>
      </c>
      <c r="GT361" s="6" t="s">
        <v>22</v>
      </c>
      <c r="GU361" s="6" t="s">
        <v>22</v>
      </c>
      <c r="GV361" s="6" t="s">
        <v>22</v>
      </c>
      <c r="GW361" s="6" t="s">
        <v>22</v>
      </c>
      <c r="GX361" s="103" t="s">
        <v>22</v>
      </c>
    </row>
    <row r="362" spans="1:206">
      <c r="A362" s="102" t="s">
        <v>207</v>
      </c>
      <c r="B362" s="6">
        <f t="shared" si="13"/>
        <v>361</v>
      </c>
      <c r="C362" s="6" t="s">
        <v>1582</v>
      </c>
      <c r="D362" s="6" t="s">
        <v>1586</v>
      </c>
      <c r="E362" s="100">
        <v>45198</v>
      </c>
      <c r="F362" s="6" t="s">
        <v>3897</v>
      </c>
      <c r="G362" s="6">
        <v>0</v>
      </c>
      <c r="H362" s="6">
        <v>23</v>
      </c>
      <c r="I362" s="6">
        <v>0</v>
      </c>
      <c r="J362" s="6" t="s">
        <v>22</v>
      </c>
      <c r="K362" s="6" t="s">
        <v>22</v>
      </c>
      <c r="L362" s="6" t="s">
        <v>396</v>
      </c>
      <c r="M362" s="6" t="s">
        <v>1023</v>
      </c>
      <c r="N362" s="6" t="s">
        <v>22</v>
      </c>
      <c r="O362" s="6" t="s">
        <v>22</v>
      </c>
      <c r="P362" s="6" t="s">
        <v>22</v>
      </c>
      <c r="Q362" s="6">
        <v>42.710599999999999</v>
      </c>
      <c r="R362" s="6" t="s">
        <v>22</v>
      </c>
      <c r="S362" s="6" t="s">
        <v>22</v>
      </c>
      <c r="T362" s="6" t="s">
        <v>22</v>
      </c>
      <c r="U362" s="6" t="s">
        <v>22</v>
      </c>
      <c r="V362" s="6">
        <v>9.4552999999999994</v>
      </c>
      <c r="W362" s="6" t="s">
        <v>39</v>
      </c>
      <c r="X362" s="6">
        <v>5</v>
      </c>
      <c r="Y362" s="6">
        <v>1</v>
      </c>
      <c r="Z362" s="101">
        <v>0.33333333333333331</v>
      </c>
      <c r="AA362" s="101">
        <v>0.375</v>
      </c>
      <c r="AB362" s="101">
        <v>0.41666666666666669</v>
      </c>
      <c r="AC362" s="101">
        <f>(Tableau2[[#This Row],[heure_enq]]-Tableau2[[#This Row],[h_debut]])</f>
        <v>4.1666666666666685E-2</v>
      </c>
      <c r="AD362" s="101">
        <f>Tableau2[[#This Row],[h_fin]]-Tableau2[[#This Row],[h_debut]]</f>
        <v>8.333333333333337E-2</v>
      </c>
      <c r="AE362" s="101">
        <v>0.375</v>
      </c>
      <c r="AF362" s="101">
        <v>0.625</v>
      </c>
      <c r="AG362" s="6" t="s">
        <v>22</v>
      </c>
      <c r="AH362" s="6" t="s">
        <v>234</v>
      </c>
      <c r="AI362" s="6">
        <v>0</v>
      </c>
      <c r="AJ362" s="6" t="s">
        <v>402</v>
      </c>
      <c r="AK362" s="6" t="s">
        <v>403</v>
      </c>
      <c r="AL362" s="6" t="s">
        <v>419</v>
      </c>
      <c r="AM362" s="6">
        <v>1</v>
      </c>
      <c r="AN362" s="6">
        <v>0</v>
      </c>
      <c r="AO362" s="6">
        <v>0</v>
      </c>
      <c r="AP362" s="6">
        <v>0</v>
      </c>
      <c r="AQ362" s="6" t="s">
        <v>745</v>
      </c>
      <c r="AR362" s="6" t="s">
        <v>22</v>
      </c>
      <c r="AS362" s="6" t="s">
        <v>22</v>
      </c>
      <c r="AT362" s="6">
        <v>1</v>
      </c>
      <c r="AU362" s="6">
        <v>1</v>
      </c>
      <c r="AV362" s="6">
        <v>1</v>
      </c>
      <c r="AW362" s="6">
        <v>1</v>
      </c>
      <c r="AX362" s="6">
        <v>1</v>
      </c>
      <c r="AY362" s="6">
        <v>1</v>
      </c>
      <c r="AZ362" s="6">
        <v>1</v>
      </c>
      <c r="BA362" s="6">
        <v>1</v>
      </c>
      <c r="BB362" s="6">
        <v>1</v>
      </c>
      <c r="BC362" s="6">
        <v>1</v>
      </c>
      <c r="BD362" s="6">
        <v>1</v>
      </c>
      <c r="BE362" s="6">
        <v>1</v>
      </c>
      <c r="BF362" s="6">
        <v>1</v>
      </c>
      <c r="BG362" s="6">
        <v>1</v>
      </c>
      <c r="BH362" s="6">
        <v>1</v>
      </c>
      <c r="BI362" s="6">
        <v>1</v>
      </c>
      <c r="BJ362" s="6" t="s">
        <v>745</v>
      </c>
      <c r="BK362" s="6">
        <v>0</v>
      </c>
      <c r="BL362" s="6">
        <v>0</v>
      </c>
      <c r="BM362" s="6">
        <v>0</v>
      </c>
      <c r="BN362" s="6">
        <v>0</v>
      </c>
      <c r="BO362" s="6">
        <v>0</v>
      </c>
      <c r="BP362" s="6">
        <v>0</v>
      </c>
      <c r="BQ362" s="6">
        <v>1</v>
      </c>
      <c r="BR362" s="6">
        <v>0</v>
      </c>
      <c r="BS362" s="6">
        <v>0</v>
      </c>
      <c r="BT362" s="6">
        <v>1</v>
      </c>
      <c r="BU362" s="6">
        <v>0</v>
      </c>
      <c r="BV362" s="6" t="s">
        <v>2126</v>
      </c>
      <c r="BW362" s="6" t="s">
        <v>22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6">
        <v>1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  <c r="CY362" s="6">
        <v>0</v>
      </c>
      <c r="CZ362" s="6">
        <v>0</v>
      </c>
      <c r="DA362" s="13" t="s">
        <v>1019</v>
      </c>
      <c r="DB362" s="6" t="s">
        <v>218</v>
      </c>
      <c r="DC362" s="6" t="s">
        <v>22</v>
      </c>
      <c r="DD362" s="6" t="s">
        <v>22</v>
      </c>
      <c r="DE362" s="6" t="s">
        <v>22</v>
      </c>
      <c r="DF362" s="6" t="s">
        <v>22</v>
      </c>
      <c r="DG362" s="6" t="s">
        <v>22</v>
      </c>
      <c r="DH362" s="6" t="s">
        <v>22</v>
      </c>
      <c r="DI362" s="6" t="s">
        <v>22</v>
      </c>
      <c r="DJ362" s="6" t="s">
        <v>22</v>
      </c>
      <c r="DK362" s="6" t="s">
        <v>22</v>
      </c>
      <c r="DL362" s="6" t="s">
        <v>22</v>
      </c>
      <c r="DM362" s="6" t="s">
        <v>22</v>
      </c>
      <c r="DN362" s="6" t="s">
        <v>22</v>
      </c>
      <c r="DO362" s="6" t="s">
        <v>22</v>
      </c>
      <c r="DP362" s="6" t="s">
        <v>22</v>
      </c>
      <c r="DQ362" s="6" t="s">
        <v>22</v>
      </c>
      <c r="DR362" s="6" t="s">
        <v>22</v>
      </c>
      <c r="DS362" s="6" t="s">
        <v>22</v>
      </c>
      <c r="DT362" s="6" t="s">
        <v>22</v>
      </c>
      <c r="DU362" s="6" t="s">
        <v>22</v>
      </c>
      <c r="DV362" s="6" t="s">
        <v>22</v>
      </c>
      <c r="DW362" s="6" t="s">
        <v>22</v>
      </c>
      <c r="DX362" s="6" t="s">
        <v>22</v>
      </c>
      <c r="DY362" s="6" t="s">
        <v>22</v>
      </c>
      <c r="DZ362" s="6" t="s">
        <v>22</v>
      </c>
      <c r="EA362" s="6" t="s">
        <v>22</v>
      </c>
      <c r="EB362" s="6" t="s">
        <v>22</v>
      </c>
      <c r="EC362" s="6" t="s">
        <v>22</v>
      </c>
      <c r="ED362" s="6" t="s">
        <v>22</v>
      </c>
      <c r="EE362" s="6" t="s">
        <v>22</v>
      </c>
      <c r="EF362" s="6" t="s">
        <v>22</v>
      </c>
      <c r="EG362" s="6" t="s">
        <v>22</v>
      </c>
      <c r="EH362" s="6" t="s">
        <v>22</v>
      </c>
      <c r="EI362" s="6" t="s">
        <v>22</v>
      </c>
      <c r="EJ362" s="6" t="s">
        <v>22</v>
      </c>
      <c r="EK362" s="6" t="s">
        <v>22</v>
      </c>
      <c r="EL362" s="6" t="s">
        <v>22</v>
      </c>
      <c r="EM362" s="6" t="s">
        <v>22</v>
      </c>
      <c r="EN362" s="6" t="s">
        <v>22</v>
      </c>
      <c r="EO362" s="6" t="s">
        <v>22</v>
      </c>
      <c r="EP362" s="6" t="s">
        <v>22</v>
      </c>
      <c r="EQ362" s="6" t="s">
        <v>22</v>
      </c>
      <c r="ER362" s="6" t="s">
        <v>22</v>
      </c>
      <c r="ES362" s="6" t="s">
        <v>22</v>
      </c>
      <c r="ET362" s="6" t="s">
        <v>22</v>
      </c>
      <c r="EU362" s="6" t="s">
        <v>22</v>
      </c>
      <c r="EV362" s="6" t="s">
        <v>22</v>
      </c>
      <c r="EW362" s="6" t="s">
        <v>22</v>
      </c>
      <c r="EX362" s="6" t="s">
        <v>22</v>
      </c>
      <c r="EY362" s="6" t="s">
        <v>22</v>
      </c>
      <c r="EZ362" s="6" t="s">
        <v>22</v>
      </c>
      <c r="FA362" s="6" t="s">
        <v>22</v>
      </c>
      <c r="FB362" s="6" t="s">
        <v>22</v>
      </c>
      <c r="FC362" s="6" t="s">
        <v>22</v>
      </c>
      <c r="FD362" s="6" t="s">
        <v>22</v>
      </c>
      <c r="FE362" s="6" t="s">
        <v>22</v>
      </c>
      <c r="FF362" s="6" t="s">
        <v>22</v>
      </c>
      <c r="FG362" s="6" t="s">
        <v>22</v>
      </c>
      <c r="FH362" s="6" t="s">
        <v>22</v>
      </c>
      <c r="FI362" s="6" t="s">
        <v>22</v>
      </c>
      <c r="FJ362" s="6" t="s">
        <v>22</v>
      </c>
      <c r="FK362" s="6" t="s">
        <v>22</v>
      </c>
      <c r="FL362" s="6" t="s">
        <v>22</v>
      </c>
      <c r="FM362" s="6" t="s">
        <v>22</v>
      </c>
      <c r="FN362" s="6" t="s">
        <v>22</v>
      </c>
      <c r="FO362" s="6" t="s">
        <v>22</v>
      </c>
      <c r="FP362" s="6" t="s">
        <v>22</v>
      </c>
      <c r="FQ362" s="6" t="s">
        <v>22</v>
      </c>
      <c r="FR362" s="6" t="s">
        <v>22</v>
      </c>
      <c r="FS362" s="6" t="s">
        <v>22</v>
      </c>
      <c r="FT362" s="6" t="s">
        <v>22</v>
      </c>
      <c r="FU362" s="6" t="s">
        <v>22</v>
      </c>
      <c r="FV362" s="6" t="s">
        <v>22</v>
      </c>
      <c r="FW362" s="6" t="s">
        <v>22</v>
      </c>
      <c r="FX362" s="6" t="s">
        <v>22</v>
      </c>
      <c r="FY362" s="6" t="s">
        <v>22</v>
      </c>
      <c r="FZ362" s="6" t="s">
        <v>22</v>
      </c>
      <c r="GA362" s="6" t="s">
        <v>22</v>
      </c>
      <c r="GB362" s="6" t="s">
        <v>22</v>
      </c>
      <c r="GC362" s="6" t="s">
        <v>22</v>
      </c>
      <c r="GD362" s="6" t="s">
        <v>22</v>
      </c>
      <c r="GE362" s="6" t="s">
        <v>22</v>
      </c>
      <c r="GF362" s="6" t="s">
        <v>22</v>
      </c>
      <c r="GG362" s="6" t="s">
        <v>22</v>
      </c>
      <c r="GH362" s="6" t="s">
        <v>22</v>
      </c>
      <c r="GI362" s="6" t="s">
        <v>22</v>
      </c>
      <c r="GJ362" s="6" t="s">
        <v>22</v>
      </c>
      <c r="GK362" s="6" t="s">
        <v>22</v>
      </c>
      <c r="GL362" s="6" t="s">
        <v>22</v>
      </c>
      <c r="GM362" s="6" t="s">
        <v>22</v>
      </c>
      <c r="GN362" s="6" t="s">
        <v>22</v>
      </c>
      <c r="GO362" s="6" t="s">
        <v>22</v>
      </c>
      <c r="GP362" s="6" t="s">
        <v>22</v>
      </c>
      <c r="GQ362" s="6" t="s">
        <v>22</v>
      </c>
      <c r="GR362" s="6" t="s">
        <v>22</v>
      </c>
      <c r="GS362" s="6" t="s">
        <v>22</v>
      </c>
      <c r="GT362" s="6" t="s">
        <v>22</v>
      </c>
      <c r="GU362" s="6" t="s">
        <v>22</v>
      </c>
      <c r="GV362" s="6" t="s">
        <v>22</v>
      </c>
      <c r="GW362" s="6" t="s">
        <v>22</v>
      </c>
      <c r="GX362" s="103" t="s">
        <v>22</v>
      </c>
    </row>
    <row r="363" spans="1:206">
      <c r="A363" s="102" t="s">
        <v>207</v>
      </c>
      <c r="B363" s="6">
        <f t="shared" si="13"/>
        <v>362</v>
      </c>
      <c r="C363" s="6" t="s">
        <v>1582</v>
      </c>
      <c r="D363" s="6" t="s">
        <v>1587</v>
      </c>
      <c r="E363" s="100">
        <v>45198</v>
      </c>
      <c r="F363" s="6" t="s">
        <v>3897</v>
      </c>
      <c r="G363" s="6">
        <v>0</v>
      </c>
      <c r="H363" s="6">
        <v>25</v>
      </c>
      <c r="I363" s="6">
        <v>0</v>
      </c>
      <c r="J363" s="6" t="s">
        <v>22</v>
      </c>
      <c r="K363" s="6" t="s">
        <v>22</v>
      </c>
      <c r="L363" s="6" t="s">
        <v>396</v>
      </c>
      <c r="M363" s="6" t="s">
        <v>1023</v>
      </c>
      <c r="N363" s="6" t="s">
        <v>22</v>
      </c>
      <c r="O363" s="6" t="s">
        <v>22</v>
      </c>
      <c r="P363" s="6" t="s">
        <v>22</v>
      </c>
      <c r="Q363" s="6">
        <v>42.713940000000001</v>
      </c>
      <c r="R363" s="6" t="s">
        <v>22</v>
      </c>
      <c r="S363" s="6" t="s">
        <v>22</v>
      </c>
      <c r="T363" s="6" t="s">
        <v>22</v>
      </c>
      <c r="U363" s="6" t="s">
        <v>22</v>
      </c>
      <c r="V363" s="6">
        <v>9.4555600000000002</v>
      </c>
      <c r="W363" s="6" t="s">
        <v>39</v>
      </c>
      <c r="X363" s="6">
        <v>5</v>
      </c>
      <c r="Y363" s="6">
        <v>1</v>
      </c>
      <c r="Z363" s="101">
        <v>0.33333333333333331</v>
      </c>
      <c r="AA363" s="101">
        <v>0.40277777777777773</v>
      </c>
      <c r="AB363" s="101">
        <v>0.45833333333333331</v>
      </c>
      <c r="AC363" s="101">
        <f>(Tableau2[[#This Row],[heure_enq]]-Tableau2[[#This Row],[h_debut]])</f>
        <v>6.944444444444442E-2</v>
      </c>
      <c r="AD363" s="101">
        <f>Tableau2[[#This Row],[h_fin]]-Tableau2[[#This Row],[h_debut]]</f>
        <v>0.125</v>
      </c>
      <c r="AE363" s="101">
        <v>0.375</v>
      </c>
      <c r="AF363" s="101">
        <v>0.625</v>
      </c>
      <c r="AG363" s="6" t="s">
        <v>22</v>
      </c>
      <c r="AH363" s="6" t="s">
        <v>234</v>
      </c>
      <c r="AI363" s="6">
        <v>0</v>
      </c>
      <c r="AJ363" s="6" t="s">
        <v>402</v>
      </c>
      <c r="AK363" s="6" t="s">
        <v>403</v>
      </c>
      <c r="AL363" s="6" t="s">
        <v>419</v>
      </c>
      <c r="AM363" s="6">
        <v>1</v>
      </c>
      <c r="AN363" s="6">
        <v>0</v>
      </c>
      <c r="AO363" s="6">
        <v>0</v>
      </c>
      <c r="AP363" s="6">
        <v>0</v>
      </c>
      <c r="AQ363" s="6" t="s">
        <v>745</v>
      </c>
      <c r="AR363" s="6" t="s">
        <v>1033</v>
      </c>
      <c r="AS363" s="6" t="s">
        <v>22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1</v>
      </c>
      <c r="BA363" s="6">
        <v>1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 t="s">
        <v>1448</v>
      </c>
      <c r="BK363" s="6">
        <v>0</v>
      </c>
      <c r="BL363" s="6">
        <v>0</v>
      </c>
      <c r="BM363" s="6">
        <v>0</v>
      </c>
      <c r="BN363" s="6">
        <v>0</v>
      </c>
      <c r="BO363" s="6">
        <v>0</v>
      </c>
      <c r="BP363" s="6">
        <v>0</v>
      </c>
      <c r="BQ363" s="6">
        <v>1</v>
      </c>
      <c r="BR363" s="6">
        <v>1</v>
      </c>
      <c r="BS363" s="6">
        <v>0</v>
      </c>
      <c r="BT363" s="6">
        <v>0</v>
      </c>
      <c r="BU363" s="6" t="s">
        <v>3635</v>
      </c>
      <c r="BV363" s="6">
        <v>0</v>
      </c>
      <c r="BW363" s="6" t="s">
        <v>22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1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6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 t="s">
        <v>22</v>
      </c>
      <c r="DB363" s="6" t="s">
        <v>218</v>
      </c>
      <c r="DC363" s="6" t="s">
        <v>22</v>
      </c>
      <c r="DD363" s="6" t="s">
        <v>22</v>
      </c>
      <c r="DE363" s="6" t="s">
        <v>22</v>
      </c>
      <c r="DF363" s="6" t="s">
        <v>22</v>
      </c>
      <c r="DG363" s="6" t="s">
        <v>22</v>
      </c>
      <c r="DH363" s="6" t="s">
        <v>22</v>
      </c>
      <c r="DI363" s="6" t="s">
        <v>22</v>
      </c>
      <c r="DJ363" s="6" t="s">
        <v>22</v>
      </c>
      <c r="DK363" s="6" t="s">
        <v>22</v>
      </c>
      <c r="DL363" s="6" t="s">
        <v>22</v>
      </c>
      <c r="DM363" s="6" t="s">
        <v>22</v>
      </c>
      <c r="DN363" s="6" t="s">
        <v>22</v>
      </c>
      <c r="DO363" s="6" t="s">
        <v>22</v>
      </c>
      <c r="DP363" s="6" t="s">
        <v>22</v>
      </c>
      <c r="DQ363" s="6" t="s">
        <v>22</v>
      </c>
      <c r="DR363" s="6" t="s">
        <v>22</v>
      </c>
      <c r="DS363" s="6" t="s">
        <v>22</v>
      </c>
      <c r="DT363" s="6" t="s">
        <v>22</v>
      </c>
      <c r="DU363" s="6" t="s">
        <v>22</v>
      </c>
      <c r="DV363" s="6" t="s">
        <v>22</v>
      </c>
      <c r="DW363" s="6" t="s">
        <v>22</v>
      </c>
      <c r="DX363" s="6" t="s">
        <v>22</v>
      </c>
      <c r="DY363" s="6" t="s">
        <v>22</v>
      </c>
      <c r="DZ363" s="6" t="s">
        <v>22</v>
      </c>
      <c r="EA363" s="6" t="s">
        <v>22</v>
      </c>
      <c r="EB363" s="6" t="s">
        <v>22</v>
      </c>
      <c r="EC363" s="6" t="s">
        <v>22</v>
      </c>
      <c r="ED363" s="6" t="s">
        <v>22</v>
      </c>
      <c r="EE363" s="6" t="s">
        <v>22</v>
      </c>
      <c r="EF363" s="6" t="s">
        <v>22</v>
      </c>
      <c r="EG363" s="6" t="s">
        <v>22</v>
      </c>
      <c r="EH363" s="6" t="s">
        <v>22</v>
      </c>
      <c r="EI363" s="6" t="s">
        <v>22</v>
      </c>
      <c r="EJ363" s="6" t="s">
        <v>22</v>
      </c>
      <c r="EK363" s="6" t="s">
        <v>22</v>
      </c>
      <c r="EL363" s="6" t="s">
        <v>22</v>
      </c>
      <c r="EM363" s="6" t="s">
        <v>22</v>
      </c>
      <c r="EN363" s="6" t="s">
        <v>22</v>
      </c>
      <c r="EO363" s="6" t="s">
        <v>22</v>
      </c>
      <c r="EP363" s="6" t="s">
        <v>22</v>
      </c>
      <c r="EQ363" s="6" t="s">
        <v>22</v>
      </c>
      <c r="ER363" s="6" t="s">
        <v>22</v>
      </c>
      <c r="ES363" s="6" t="s">
        <v>22</v>
      </c>
      <c r="ET363" s="6" t="s">
        <v>22</v>
      </c>
      <c r="EU363" s="6" t="s">
        <v>22</v>
      </c>
      <c r="EV363" s="6" t="s">
        <v>22</v>
      </c>
      <c r="EW363" s="6" t="s">
        <v>22</v>
      </c>
      <c r="EX363" s="6" t="s">
        <v>22</v>
      </c>
      <c r="EY363" s="6" t="s">
        <v>22</v>
      </c>
      <c r="EZ363" s="6" t="s">
        <v>22</v>
      </c>
      <c r="FA363" s="6" t="s">
        <v>22</v>
      </c>
      <c r="FB363" s="6" t="s">
        <v>22</v>
      </c>
      <c r="FC363" s="6" t="s">
        <v>22</v>
      </c>
      <c r="FD363" s="6" t="s">
        <v>22</v>
      </c>
      <c r="FE363" s="6" t="s">
        <v>22</v>
      </c>
      <c r="FF363" s="6" t="s">
        <v>22</v>
      </c>
      <c r="FG363" s="6" t="s">
        <v>22</v>
      </c>
      <c r="FH363" s="6" t="s">
        <v>22</v>
      </c>
      <c r="FI363" s="6" t="s">
        <v>22</v>
      </c>
      <c r="FJ363" s="6" t="s">
        <v>22</v>
      </c>
      <c r="FK363" s="6" t="s">
        <v>22</v>
      </c>
      <c r="FL363" s="6" t="s">
        <v>22</v>
      </c>
      <c r="FM363" s="6" t="s">
        <v>22</v>
      </c>
      <c r="FN363" s="6" t="s">
        <v>22</v>
      </c>
      <c r="FO363" s="6" t="s">
        <v>22</v>
      </c>
      <c r="FP363" s="6" t="s">
        <v>22</v>
      </c>
      <c r="FQ363" s="6" t="s">
        <v>22</v>
      </c>
      <c r="FR363" s="6" t="s">
        <v>22</v>
      </c>
      <c r="FS363" s="6" t="s">
        <v>22</v>
      </c>
      <c r="FT363" s="6" t="s">
        <v>22</v>
      </c>
      <c r="FU363" s="6" t="s">
        <v>22</v>
      </c>
      <c r="FV363" s="6" t="s">
        <v>22</v>
      </c>
      <c r="FW363" s="6" t="s">
        <v>22</v>
      </c>
      <c r="FX363" s="6" t="s">
        <v>22</v>
      </c>
      <c r="FY363" s="6" t="s">
        <v>22</v>
      </c>
      <c r="FZ363" s="6" t="s">
        <v>22</v>
      </c>
      <c r="GA363" s="6" t="s">
        <v>22</v>
      </c>
      <c r="GB363" s="6" t="s">
        <v>22</v>
      </c>
      <c r="GC363" s="6" t="s">
        <v>22</v>
      </c>
      <c r="GD363" s="6" t="s">
        <v>22</v>
      </c>
      <c r="GE363" s="6" t="s">
        <v>22</v>
      </c>
      <c r="GF363" s="6" t="s">
        <v>22</v>
      </c>
      <c r="GG363" s="6" t="s">
        <v>22</v>
      </c>
      <c r="GH363" s="6" t="s">
        <v>22</v>
      </c>
      <c r="GI363" s="6" t="s">
        <v>22</v>
      </c>
      <c r="GJ363" s="6" t="s">
        <v>22</v>
      </c>
      <c r="GK363" s="6" t="s">
        <v>22</v>
      </c>
      <c r="GL363" s="6" t="s">
        <v>22</v>
      </c>
      <c r="GM363" s="6" t="s">
        <v>22</v>
      </c>
      <c r="GN363" s="6" t="s">
        <v>22</v>
      </c>
      <c r="GO363" s="6" t="s">
        <v>22</v>
      </c>
      <c r="GP363" s="6" t="s">
        <v>22</v>
      </c>
      <c r="GQ363" s="6" t="s">
        <v>22</v>
      </c>
      <c r="GR363" s="6" t="s">
        <v>22</v>
      </c>
      <c r="GS363" s="6" t="s">
        <v>22</v>
      </c>
      <c r="GT363" s="6" t="s">
        <v>22</v>
      </c>
      <c r="GU363" s="6" t="s">
        <v>22</v>
      </c>
      <c r="GV363" s="6" t="s">
        <v>22</v>
      </c>
      <c r="GW363" s="6" t="s">
        <v>22</v>
      </c>
      <c r="GX363" s="103" t="s">
        <v>22</v>
      </c>
    </row>
    <row r="364" spans="1:206">
      <c r="A364" s="102" t="s">
        <v>207</v>
      </c>
      <c r="B364" s="6">
        <f t="shared" si="13"/>
        <v>363</v>
      </c>
      <c r="C364" s="6" t="s">
        <v>1582</v>
      </c>
      <c r="D364" s="6" t="s">
        <v>1588</v>
      </c>
      <c r="E364" s="100">
        <v>45198</v>
      </c>
      <c r="F364" s="6" t="s">
        <v>3897</v>
      </c>
      <c r="G364" s="6">
        <v>0</v>
      </c>
      <c r="H364" s="6">
        <v>25</v>
      </c>
      <c r="I364" s="6">
        <v>0</v>
      </c>
      <c r="J364" s="6" t="s">
        <v>22</v>
      </c>
      <c r="K364" s="6" t="s">
        <v>22</v>
      </c>
      <c r="L364" s="6" t="s">
        <v>396</v>
      </c>
      <c r="M364" s="6" t="s">
        <v>1023</v>
      </c>
      <c r="N364" s="6" t="s">
        <v>22</v>
      </c>
      <c r="O364" s="6" t="s">
        <v>22</v>
      </c>
      <c r="P364" s="6" t="s">
        <v>22</v>
      </c>
      <c r="Q364" s="6">
        <v>42.7744</v>
      </c>
      <c r="R364" s="6" t="s">
        <v>22</v>
      </c>
      <c r="S364" s="6" t="s">
        <v>22</v>
      </c>
      <c r="T364" s="6" t="s">
        <v>22</v>
      </c>
      <c r="U364" s="6" t="s">
        <v>22</v>
      </c>
      <c r="V364" s="6">
        <v>9.4772999999999996</v>
      </c>
      <c r="W364" s="6" t="s">
        <v>41</v>
      </c>
      <c r="X364" s="6" t="s">
        <v>22</v>
      </c>
      <c r="Y364" s="6">
        <v>1</v>
      </c>
      <c r="Z364" s="101">
        <v>0.33333333333333331</v>
      </c>
      <c r="AA364" s="101">
        <v>0.44444444444444442</v>
      </c>
      <c r="AB364" s="101">
        <v>0.44444444444444442</v>
      </c>
      <c r="AC364" s="101">
        <f>(Tableau2[[#This Row],[heure_enq]]-Tableau2[[#This Row],[h_debut]])</f>
        <v>0.1111111111111111</v>
      </c>
      <c r="AD364" s="101">
        <f>Tableau2[[#This Row],[h_fin]]-Tableau2[[#This Row],[h_debut]]</f>
        <v>0.1111111111111111</v>
      </c>
      <c r="AE364" s="101">
        <v>0.375</v>
      </c>
      <c r="AF364" s="101">
        <v>0.625</v>
      </c>
      <c r="AG364" s="6" t="s">
        <v>22</v>
      </c>
      <c r="AH364" s="6" t="s">
        <v>22</v>
      </c>
      <c r="AI364" s="6">
        <v>1</v>
      </c>
      <c r="AJ364" s="6" t="s">
        <v>492</v>
      </c>
      <c r="AK364" s="6" t="s">
        <v>379</v>
      </c>
      <c r="AL364" s="6" t="s">
        <v>419</v>
      </c>
      <c r="AM364" s="6">
        <v>0</v>
      </c>
      <c r="AN364" s="6">
        <v>0</v>
      </c>
      <c r="AO364" s="6">
        <v>1</v>
      </c>
      <c r="AP364" s="6">
        <v>0</v>
      </c>
      <c r="AQ364" s="6" t="s">
        <v>22</v>
      </c>
      <c r="AR364" s="6" t="s">
        <v>22</v>
      </c>
      <c r="AS364" s="6" t="s">
        <v>22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1</v>
      </c>
      <c r="AZ364" s="6">
        <v>1</v>
      </c>
      <c r="BA364" s="6">
        <v>1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 t="s">
        <v>22</v>
      </c>
      <c r="BK364" s="6">
        <v>0</v>
      </c>
      <c r="BL364" s="6">
        <v>0</v>
      </c>
      <c r="BM364" s="6">
        <v>0</v>
      </c>
      <c r="BN364" s="6">
        <v>0</v>
      </c>
      <c r="BO364" s="6">
        <v>0</v>
      </c>
      <c r="BP364" s="6">
        <v>0</v>
      </c>
      <c r="BQ364" s="6">
        <v>0</v>
      </c>
      <c r="BR364" s="6">
        <v>0</v>
      </c>
      <c r="BS364" s="6">
        <v>0</v>
      </c>
      <c r="BT364" s="6">
        <v>0</v>
      </c>
      <c r="BU364" s="6">
        <v>0</v>
      </c>
      <c r="BV364" s="6">
        <v>0</v>
      </c>
      <c r="BW364" s="6" t="s">
        <v>22</v>
      </c>
      <c r="BX364" s="6">
        <v>0</v>
      </c>
      <c r="BY364" s="6">
        <v>0</v>
      </c>
      <c r="BZ364" s="6">
        <v>0</v>
      </c>
      <c r="CA364" s="6">
        <v>0</v>
      </c>
      <c r="CB364" s="6">
        <v>1</v>
      </c>
      <c r="CC364" s="6">
        <v>0</v>
      </c>
      <c r="CD364" s="6">
        <v>0</v>
      </c>
      <c r="CE364" s="6">
        <v>0</v>
      </c>
      <c r="CF364" s="6">
        <v>0</v>
      </c>
      <c r="CG364" s="6">
        <v>0</v>
      </c>
      <c r="CH364" s="6">
        <v>0</v>
      </c>
      <c r="CI364" s="6">
        <v>0</v>
      </c>
      <c r="CJ364" s="6">
        <v>0</v>
      </c>
      <c r="CK364" s="6">
        <v>0</v>
      </c>
      <c r="CL364" s="6">
        <v>0</v>
      </c>
      <c r="CM364" s="6">
        <v>0</v>
      </c>
      <c r="CN364" s="6">
        <v>0</v>
      </c>
      <c r="CO364" s="6">
        <v>0</v>
      </c>
      <c r="CP364" s="6">
        <v>0</v>
      </c>
      <c r="CQ364" s="6">
        <v>0</v>
      </c>
      <c r="CR364" s="6">
        <v>0</v>
      </c>
      <c r="CS364" s="6">
        <v>0</v>
      </c>
      <c r="CT364" s="6">
        <v>0</v>
      </c>
      <c r="CU364" s="6">
        <v>0</v>
      </c>
      <c r="CV364" s="6">
        <v>0</v>
      </c>
      <c r="CW364" s="6">
        <v>0</v>
      </c>
      <c r="CX364" s="6">
        <v>0</v>
      </c>
      <c r="CY364" s="6">
        <v>0</v>
      </c>
      <c r="CZ364" s="6">
        <v>1</v>
      </c>
      <c r="DA364" s="6" t="s">
        <v>22</v>
      </c>
      <c r="DB364" s="6" t="s">
        <v>218</v>
      </c>
      <c r="DC364" s="6" t="s">
        <v>22</v>
      </c>
      <c r="DD364" s="6" t="s">
        <v>22</v>
      </c>
      <c r="DE364" s="6" t="s">
        <v>22</v>
      </c>
      <c r="DF364" s="6" t="s">
        <v>22</v>
      </c>
      <c r="DG364" s="6" t="s">
        <v>22</v>
      </c>
      <c r="DH364" s="6" t="s">
        <v>22</v>
      </c>
      <c r="DI364" s="6" t="s">
        <v>22</v>
      </c>
      <c r="DJ364" s="6" t="s">
        <v>22</v>
      </c>
      <c r="DK364" s="6" t="s">
        <v>22</v>
      </c>
      <c r="DL364" s="6" t="s">
        <v>22</v>
      </c>
      <c r="DM364" s="6" t="s">
        <v>22</v>
      </c>
      <c r="DN364" s="6" t="s">
        <v>22</v>
      </c>
      <c r="DO364" s="6" t="s">
        <v>22</v>
      </c>
      <c r="DP364" s="6" t="s">
        <v>22</v>
      </c>
      <c r="DQ364" s="6" t="s">
        <v>22</v>
      </c>
      <c r="DR364" s="6" t="s">
        <v>22</v>
      </c>
      <c r="DS364" s="6" t="s">
        <v>22</v>
      </c>
      <c r="DT364" s="6" t="s">
        <v>22</v>
      </c>
      <c r="DU364" s="6" t="s">
        <v>22</v>
      </c>
      <c r="DV364" s="6" t="s">
        <v>22</v>
      </c>
      <c r="DW364" s="6" t="s">
        <v>22</v>
      </c>
      <c r="DX364" s="6" t="s">
        <v>22</v>
      </c>
      <c r="DY364" s="6" t="s">
        <v>22</v>
      </c>
      <c r="DZ364" s="6" t="s">
        <v>22</v>
      </c>
      <c r="EA364" s="6" t="s">
        <v>22</v>
      </c>
      <c r="EB364" s="6" t="s">
        <v>22</v>
      </c>
      <c r="EC364" s="6" t="s">
        <v>22</v>
      </c>
      <c r="ED364" s="6" t="s">
        <v>22</v>
      </c>
      <c r="EE364" s="6" t="s">
        <v>22</v>
      </c>
      <c r="EF364" s="6" t="s">
        <v>22</v>
      </c>
      <c r="EG364" s="6" t="s">
        <v>22</v>
      </c>
      <c r="EH364" s="6" t="s">
        <v>22</v>
      </c>
      <c r="EI364" s="6" t="s">
        <v>22</v>
      </c>
      <c r="EJ364" s="6" t="s">
        <v>22</v>
      </c>
      <c r="EK364" s="6" t="s">
        <v>22</v>
      </c>
      <c r="EL364" s="6" t="s">
        <v>22</v>
      </c>
      <c r="EM364" s="6" t="s">
        <v>22</v>
      </c>
      <c r="EN364" s="6" t="s">
        <v>22</v>
      </c>
      <c r="EO364" s="6" t="s">
        <v>22</v>
      </c>
      <c r="EP364" s="6" t="s">
        <v>22</v>
      </c>
      <c r="EQ364" s="6" t="s">
        <v>22</v>
      </c>
      <c r="ER364" s="6" t="s">
        <v>22</v>
      </c>
      <c r="ES364" s="6" t="s">
        <v>22</v>
      </c>
      <c r="ET364" s="6" t="s">
        <v>22</v>
      </c>
      <c r="EU364" s="6" t="s">
        <v>22</v>
      </c>
      <c r="EV364" s="6" t="s">
        <v>22</v>
      </c>
      <c r="EW364" s="6" t="s">
        <v>22</v>
      </c>
      <c r="EX364" s="6" t="s">
        <v>22</v>
      </c>
      <c r="EY364" s="6" t="s">
        <v>22</v>
      </c>
      <c r="EZ364" s="6" t="s">
        <v>22</v>
      </c>
      <c r="FA364" s="6" t="s">
        <v>22</v>
      </c>
      <c r="FB364" s="6" t="s">
        <v>22</v>
      </c>
      <c r="FC364" s="6" t="s">
        <v>22</v>
      </c>
      <c r="FD364" s="6" t="s">
        <v>22</v>
      </c>
      <c r="FE364" s="6" t="s">
        <v>22</v>
      </c>
      <c r="FF364" s="6" t="s">
        <v>22</v>
      </c>
      <c r="FG364" s="6" t="s">
        <v>22</v>
      </c>
      <c r="FH364" s="6" t="s">
        <v>22</v>
      </c>
      <c r="FI364" s="6" t="s">
        <v>22</v>
      </c>
      <c r="FJ364" s="6" t="s">
        <v>22</v>
      </c>
      <c r="FK364" s="6" t="s">
        <v>22</v>
      </c>
      <c r="FL364" s="6" t="s">
        <v>22</v>
      </c>
      <c r="FM364" s="6" t="s">
        <v>22</v>
      </c>
      <c r="FN364" s="6" t="s">
        <v>22</v>
      </c>
      <c r="FO364" s="6" t="s">
        <v>22</v>
      </c>
      <c r="FP364" s="6" t="s">
        <v>22</v>
      </c>
      <c r="FQ364" s="6" t="s">
        <v>22</v>
      </c>
      <c r="FR364" s="6" t="s">
        <v>22</v>
      </c>
      <c r="FS364" s="6" t="s">
        <v>22</v>
      </c>
      <c r="FT364" s="6" t="s">
        <v>22</v>
      </c>
      <c r="FU364" s="6" t="s">
        <v>22</v>
      </c>
      <c r="FV364" s="6" t="s">
        <v>22</v>
      </c>
      <c r="FW364" s="6" t="s">
        <v>22</v>
      </c>
      <c r="FX364" s="6" t="s">
        <v>22</v>
      </c>
      <c r="FY364" s="6" t="s">
        <v>22</v>
      </c>
      <c r="FZ364" s="6" t="s">
        <v>22</v>
      </c>
      <c r="GA364" s="6" t="s">
        <v>22</v>
      </c>
      <c r="GB364" s="6" t="s">
        <v>22</v>
      </c>
      <c r="GC364" s="6" t="s">
        <v>22</v>
      </c>
      <c r="GD364" s="6" t="s">
        <v>22</v>
      </c>
      <c r="GE364" s="6" t="s">
        <v>22</v>
      </c>
      <c r="GF364" s="6" t="s">
        <v>22</v>
      </c>
      <c r="GG364" s="6" t="s">
        <v>22</v>
      </c>
      <c r="GH364" s="6" t="s">
        <v>22</v>
      </c>
      <c r="GI364" s="6" t="s">
        <v>22</v>
      </c>
      <c r="GJ364" s="6" t="s">
        <v>22</v>
      </c>
      <c r="GK364" s="6" t="s">
        <v>22</v>
      </c>
      <c r="GL364" s="6" t="s">
        <v>22</v>
      </c>
      <c r="GM364" s="6" t="s">
        <v>22</v>
      </c>
      <c r="GN364" s="6" t="s">
        <v>22</v>
      </c>
      <c r="GO364" s="6" t="s">
        <v>22</v>
      </c>
      <c r="GP364" s="6" t="s">
        <v>22</v>
      </c>
      <c r="GQ364" s="6" t="s">
        <v>22</v>
      </c>
      <c r="GR364" s="6" t="s">
        <v>22</v>
      </c>
      <c r="GS364" s="6" t="s">
        <v>22</v>
      </c>
      <c r="GT364" s="6" t="s">
        <v>22</v>
      </c>
      <c r="GU364" s="6" t="s">
        <v>22</v>
      </c>
      <c r="GV364" s="6" t="s">
        <v>22</v>
      </c>
      <c r="GW364" s="6" t="s">
        <v>22</v>
      </c>
      <c r="GX364" s="103" t="s">
        <v>22</v>
      </c>
    </row>
    <row r="365" spans="1:206">
      <c r="A365" s="102" t="s">
        <v>207</v>
      </c>
      <c r="B365" s="6">
        <f t="shared" si="13"/>
        <v>364</v>
      </c>
      <c r="C365" s="6" t="s">
        <v>1582</v>
      </c>
      <c r="D365" s="6" t="s">
        <v>1589</v>
      </c>
      <c r="E365" s="100">
        <v>45198</v>
      </c>
      <c r="F365" s="6" t="s">
        <v>3897</v>
      </c>
      <c r="G365" s="6">
        <v>0</v>
      </c>
      <c r="H365" s="6">
        <v>25</v>
      </c>
      <c r="I365" s="6">
        <v>0</v>
      </c>
      <c r="J365" s="6" t="s">
        <v>22</v>
      </c>
      <c r="K365" s="6" t="s">
        <v>22</v>
      </c>
      <c r="L365" s="6" t="s">
        <v>396</v>
      </c>
      <c r="M365" s="6" t="s">
        <v>1023</v>
      </c>
      <c r="N365" s="6" t="s">
        <v>22</v>
      </c>
      <c r="O365" s="6" t="s">
        <v>22</v>
      </c>
      <c r="P365" s="6" t="s">
        <v>22</v>
      </c>
      <c r="Q365" s="6">
        <v>42.793480000000002</v>
      </c>
      <c r="R365" s="6" t="s">
        <v>22</v>
      </c>
      <c r="S365" s="6" t="s">
        <v>22</v>
      </c>
      <c r="T365" s="6" t="s">
        <v>22</v>
      </c>
      <c r="U365" s="6" t="s">
        <v>22</v>
      </c>
      <c r="V365" s="6">
        <v>9.4897399999999994</v>
      </c>
      <c r="W365" s="6" t="s">
        <v>39</v>
      </c>
      <c r="X365" s="6">
        <v>4</v>
      </c>
      <c r="Y365" s="6">
        <v>1</v>
      </c>
      <c r="Z365" s="101">
        <v>0.38541666666666669</v>
      </c>
      <c r="AA365" s="101">
        <v>0.48958333333333331</v>
      </c>
      <c r="AB365" s="101">
        <v>0.52083333333333337</v>
      </c>
      <c r="AC365" s="101">
        <f>(Tableau2[[#This Row],[heure_enq]]-Tableau2[[#This Row],[h_debut]])</f>
        <v>0.10416666666666663</v>
      </c>
      <c r="AD365" s="101">
        <f>Tableau2[[#This Row],[h_fin]]-Tableau2[[#This Row],[h_debut]]</f>
        <v>0.13541666666666669</v>
      </c>
      <c r="AE365" s="101">
        <v>0.375</v>
      </c>
      <c r="AF365" s="101">
        <v>0.625</v>
      </c>
      <c r="AG365" s="6" t="s">
        <v>22</v>
      </c>
      <c r="AH365" s="6" t="s">
        <v>234</v>
      </c>
      <c r="AI365" s="6">
        <v>0</v>
      </c>
      <c r="AJ365" s="6" t="s">
        <v>402</v>
      </c>
      <c r="AK365" s="6" t="s">
        <v>403</v>
      </c>
      <c r="AL365" s="6" t="s">
        <v>419</v>
      </c>
      <c r="AM365" s="6">
        <v>1</v>
      </c>
      <c r="AN365" s="6">
        <v>0</v>
      </c>
      <c r="AO365" s="6">
        <v>0</v>
      </c>
      <c r="AP365" s="6">
        <v>0</v>
      </c>
      <c r="AQ365" s="6" t="s">
        <v>22</v>
      </c>
      <c r="AR365" s="6" t="s">
        <v>22</v>
      </c>
      <c r="AS365" s="6" t="s">
        <v>22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1</v>
      </c>
      <c r="AZ365" s="6">
        <v>1</v>
      </c>
      <c r="BA365" s="6">
        <v>1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 t="s">
        <v>820</v>
      </c>
      <c r="BK365" s="6">
        <v>0</v>
      </c>
      <c r="BL365" s="6">
        <v>0</v>
      </c>
      <c r="BM365" s="6">
        <v>0</v>
      </c>
      <c r="BN365" s="6">
        <v>0</v>
      </c>
      <c r="BO365" s="6" t="s">
        <v>3613</v>
      </c>
      <c r="BP365" s="6">
        <v>1</v>
      </c>
      <c r="BQ365" s="6">
        <v>0</v>
      </c>
      <c r="BR365" s="6">
        <v>1</v>
      </c>
      <c r="BS365" s="6">
        <v>0</v>
      </c>
      <c r="BT365" s="6">
        <v>0</v>
      </c>
      <c r="BU365" s="6" t="s">
        <v>3650</v>
      </c>
      <c r="BV365" s="6">
        <v>0</v>
      </c>
      <c r="BW365" s="6" t="s">
        <v>22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0</v>
      </c>
      <c r="CI365" s="6">
        <v>1</v>
      </c>
      <c r="CJ365" s="6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6">
        <v>0</v>
      </c>
      <c r="CY365" s="6">
        <v>0</v>
      </c>
      <c r="CZ365" s="6">
        <v>0</v>
      </c>
      <c r="DA365" s="6" t="s">
        <v>1590</v>
      </c>
      <c r="DB365" s="6" t="s">
        <v>218</v>
      </c>
      <c r="DC365" s="6" t="s">
        <v>22</v>
      </c>
      <c r="DD365" s="6" t="s">
        <v>22</v>
      </c>
      <c r="DE365" s="6" t="s">
        <v>22</v>
      </c>
      <c r="DF365" s="6" t="s">
        <v>22</v>
      </c>
      <c r="DG365" s="6" t="s">
        <v>22</v>
      </c>
      <c r="DH365" s="6" t="s">
        <v>22</v>
      </c>
      <c r="DI365" s="6" t="s">
        <v>22</v>
      </c>
      <c r="DJ365" s="6" t="s">
        <v>22</v>
      </c>
      <c r="DK365" s="6" t="s">
        <v>22</v>
      </c>
      <c r="DL365" s="6" t="s">
        <v>22</v>
      </c>
      <c r="DM365" s="6" t="s">
        <v>22</v>
      </c>
      <c r="DN365" s="6" t="s">
        <v>22</v>
      </c>
      <c r="DO365" s="6" t="s">
        <v>22</v>
      </c>
      <c r="DP365" s="6" t="s">
        <v>22</v>
      </c>
      <c r="DQ365" s="6" t="s">
        <v>22</v>
      </c>
      <c r="DR365" s="6" t="s">
        <v>22</v>
      </c>
      <c r="DS365" s="6" t="s">
        <v>22</v>
      </c>
      <c r="DT365" s="6" t="s">
        <v>22</v>
      </c>
      <c r="DU365" s="6" t="s">
        <v>22</v>
      </c>
      <c r="DV365" s="6" t="s">
        <v>22</v>
      </c>
      <c r="DW365" s="6" t="s">
        <v>22</v>
      </c>
      <c r="DX365" s="6" t="s">
        <v>22</v>
      </c>
      <c r="DY365" s="6" t="s">
        <v>22</v>
      </c>
      <c r="DZ365" s="6" t="s">
        <v>22</v>
      </c>
      <c r="EA365" s="6" t="s">
        <v>22</v>
      </c>
      <c r="EB365" s="6" t="s">
        <v>22</v>
      </c>
      <c r="EC365" s="6" t="s">
        <v>22</v>
      </c>
      <c r="ED365" s="6" t="s">
        <v>22</v>
      </c>
      <c r="EE365" s="6" t="s">
        <v>22</v>
      </c>
      <c r="EF365" s="6" t="s">
        <v>22</v>
      </c>
      <c r="EG365" s="6" t="s">
        <v>22</v>
      </c>
      <c r="EH365" s="6" t="s">
        <v>22</v>
      </c>
      <c r="EI365" s="6" t="s">
        <v>22</v>
      </c>
      <c r="EJ365" s="6" t="s">
        <v>22</v>
      </c>
      <c r="EK365" s="6" t="s">
        <v>22</v>
      </c>
      <c r="EL365" s="6" t="s">
        <v>22</v>
      </c>
      <c r="EM365" s="6" t="s">
        <v>22</v>
      </c>
      <c r="EN365" s="6" t="s">
        <v>22</v>
      </c>
      <c r="EO365" s="6" t="s">
        <v>22</v>
      </c>
      <c r="EP365" s="6" t="s">
        <v>22</v>
      </c>
      <c r="EQ365" s="6" t="s">
        <v>22</v>
      </c>
      <c r="ER365" s="6" t="s">
        <v>22</v>
      </c>
      <c r="ES365" s="6" t="s">
        <v>22</v>
      </c>
      <c r="ET365" s="6" t="s">
        <v>22</v>
      </c>
      <c r="EU365" s="6" t="s">
        <v>22</v>
      </c>
      <c r="EV365" s="6" t="s">
        <v>22</v>
      </c>
      <c r="EW365" s="6" t="s">
        <v>22</v>
      </c>
      <c r="EX365" s="6" t="s">
        <v>22</v>
      </c>
      <c r="EY365" s="6" t="s">
        <v>22</v>
      </c>
      <c r="EZ365" s="6" t="s">
        <v>22</v>
      </c>
      <c r="FA365" s="6" t="s">
        <v>22</v>
      </c>
      <c r="FB365" s="6" t="s">
        <v>22</v>
      </c>
      <c r="FC365" s="6" t="s">
        <v>22</v>
      </c>
      <c r="FD365" s="6" t="s">
        <v>22</v>
      </c>
      <c r="FE365" s="6" t="s">
        <v>22</v>
      </c>
      <c r="FF365" s="6" t="s">
        <v>22</v>
      </c>
      <c r="FG365" s="6" t="s">
        <v>22</v>
      </c>
      <c r="FH365" s="6" t="s">
        <v>22</v>
      </c>
      <c r="FI365" s="6" t="s">
        <v>22</v>
      </c>
      <c r="FJ365" s="6" t="s">
        <v>22</v>
      </c>
      <c r="FK365" s="6" t="s">
        <v>22</v>
      </c>
      <c r="FL365" s="6" t="s">
        <v>22</v>
      </c>
      <c r="FM365" s="6" t="s">
        <v>22</v>
      </c>
      <c r="FN365" s="6" t="s">
        <v>22</v>
      </c>
      <c r="FO365" s="6" t="s">
        <v>22</v>
      </c>
      <c r="FP365" s="6" t="s">
        <v>22</v>
      </c>
      <c r="FQ365" s="6" t="s">
        <v>22</v>
      </c>
      <c r="FR365" s="6" t="s">
        <v>22</v>
      </c>
      <c r="FS365" s="6" t="s">
        <v>22</v>
      </c>
      <c r="FT365" s="6" t="s">
        <v>22</v>
      </c>
      <c r="FU365" s="6" t="s">
        <v>22</v>
      </c>
      <c r="FV365" s="6" t="s">
        <v>22</v>
      </c>
      <c r="FW365" s="6" t="s">
        <v>22</v>
      </c>
      <c r="FX365" s="6" t="s">
        <v>22</v>
      </c>
      <c r="FY365" s="6" t="s">
        <v>22</v>
      </c>
      <c r="FZ365" s="6" t="s">
        <v>22</v>
      </c>
      <c r="GA365" s="6" t="s">
        <v>22</v>
      </c>
      <c r="GB365" s="6" t="s">
        <v>22</v>
      </c>
      <c r="GC365" s="6" t="s">
        <v>22</v>
      </c>
      <c r="GD365" s="6" t="s">
        <v>22</v>
      </c>
      <c r="GE365" s="6" t="s">
        <v>22</v>
      </c>
      <c r="GF365" s="6" t="s">
        <v>22</v>
      </c>
      <c r="GG365" s="6" t="s">
        <v>22</v>
      </c>
      <c r="GH365" s="6" t="s">
        <v>22</v>
      </c>
      <c r="GI365" s="6" t="s">
        <v>22</v>
      </c>
      <c r="GJ365" s="6" t="s">
        <v>22</v>
      </c>
      <c r="GK365" s="6" t="s">
        <v>22</v>
      </c>
      <c r="GL365" s="6" t="s">
        <v>22</v>
      </c>
      <c r="GM365" s="6" t="s">
        <v>22</v>
      </c>
      <c r="GN365" s="6" t="s">
        <v>22</v>
      </c>
      <c r="GO365" s="6" t="s">
        <v>22</v>
      </c>
      <c r="GP365" s="6" t="s">
        <v>22</v>
      </c>
      <c r="GQ365" s="6" t="s">
        <v>22</v>
      </c>
      <c r="GR365" s="6" t="s">
        <v>22</v>
      </c>
      <c r="GS365" s="6" t="s">
        <v>22</v>
      </c>
      <c r="GT365" s="6" t="s">
        <v>22</v>
      </c>
      <c r="GU365" s="6" t="s">
        <v>22</v>
      </c>
      <c r="GV365" s="6" t="s">
        <v>22</v>
      </c>
      <c r="GW365" s="6" t="s">
        <v>22</v>
      </c>
      <c r="GX365" s="103" t="s">
        <v>22</v>
      </c>
    </row>
    <row r="366" spans="1:206">
      <c r="A366" s="102" t="s">
        <v>207</v>
      </c>
      <c r="B366" s="6">
        <f t="shared" si="13"/>
        <v>365</v>
      </c>
      <c r="C366" s="6" t="s">
        <v>1591</v>
      </c>
      <c r="D366" s="6" t="s">
        <v>1592</v>
      </c>
      <c r="E366" s="100">
        <v>45201</v>
      </c>
      <c r="F366" s="6" t="s">
        <v>3897</v>
      </c>
      <c r="G366" s="6">
        <v>1</v>
      </c>
      <c r="H366" s="6">
        <v>25</v>
      </c>
      <c r="I366" s="6">
        <v>0</v>
      </c>
      <c r="J366" s="6" t="s">
        <v>22</v>
      </c>
      <c r="K366" s="6" t="s">
        <v>22</v>
      </c>
      <c r="L366" s="6" t="s">
        <v>396</v>
      </c>
      <c r="M366" s="6" t="s">
        <v>1023</v>
      </c>
      <c r="N366" s="6" t="s">
        <v>22</v>
      </c>
      <c r="O366" s="7" t="s">
        <v>22</v>
      </c>
      <c r="P366" s="6" t="s">
        <v>22</v>
      </c>
      <c r="Q366" s="6">
        <v>42.710590000000003</v>
      </c>
      <c r="R366" s="6" t="s">
        <v>22</v>
      </c>
      <c r="S366" s="6" t="s">
        <v>22</v>
      </c>
      <c r="T366" s="7" t="s">
        <v>22</v>
      </c>
      <c r="U366" s="6" t="s">
        <v>22</v>
      </c>
      <c r="V366" s="6">
        <v>9.4554159999999996</v>
      </c>
      <c r="W366" s="6" t="s">
        <v>39</v>
      </c>
      <c r="X366" s="6">
        <v>3</v>
      </c>
      <c r="Y366" s="6">
        <v>1</v>
      </c>
      <c r="Z366" s="101">
        <v>0.52083333333333337</v>
      </c>
      <c r="AA366" s="101">
        <v>0.61111111111111105</v>
      </c>
      <c r="AB366" s="101">
        <v>0.70833333333333337</v>
      </c>
      <c r="AC366" s="101">
        <f>(Tableau2[[#This Row],[heure_enq]]-Tableau2[[#This Row],[h_debut]])</f>
        <v>9.0277777777777679E-2</v>
      </c>
      <c r="AD366" s="101">
        <f>Tableau2[[#This Row],[h_fin]]-Tableau2[[#This Row],[h_debut]]</f>
        <v>0.1875</v>
      </c>
      <c r="AE366" s="101">
        <v>0.54166666666666663</v>
      </c>
      <c r="AF366" s="101">
        <v>0.75</v>
      </c>
      <c r="AG366" s="6" t="s">
        <v>22</v>
      </c>
      <c r="AH366" s="6" t="s">
        <v>287</v>
      </c>
      <c r="AI366" s="6">
        <v>0</v>
      </c>
      <c r="AJ366" s="6" t="s">
        <v>847</v>
      </c>
      <c r="AK366" s="6" t="s">
        <v>347</v>
      </c>
      <c r="AL366" s="6" t="s">
        <v>419</v>
      </c>
      <c r="AM366" s="6">
        <v>1</v>
      </c>
      <c r="AN366" s="6">
        <v>0</v>
      </c>
      <c r="AO366" s="6">
        <v>0</v>
      </c>
      <c r="AP366" s="6">
        <v>0</v>
      </c>
      <c r="AQ366" s="6" t="s">
        <v>22</v>
      </c>
      <c r="AR366" s="6" t="s">
        <v>22</v>
      </c>
      <c r="AS366" s="6" t="s">
        <v>22</v>
      </c>
      <c r="AT366" s="6">
        <v>1</v>
      </c>
      <c r="AU366" s="6">
        <v>1</v>
      </c>
      <c r="AV366" s="6">
        <v>1</v>
      </c>
      <c r="AW366" s="6">
        <v>1</v>
      </c>
      <c r="AX366" s="6">
        <v>1</v>
      </c>
      <c r="AY366" s="6">
        <v>1</v>
      </c>
      <c r="AZ366" s="6">
        <v>1</v>
      </c>
      <c r="BA366" s="6">
        <v>1</v>
      </c>
      <c r="BB366" s="6">
        <v>1</v>
      </c>
      <c r="BC366" s="6">
        <v>1</v>
      </c>
      <c r="BD366" s="6">
        <v>1</v>
      </c>
      <c r="BE366" s="6">
        <v>1</v>
      </c>
      <c r="BF366" s="6">
        <v>1</v>
      </c>
      <c r="BG366" s="6">
        <v>1</v>
      </c>
      <c r="BH366" s="6">
        <v>1</v>
      </c>
      <c r="BI366" s="6">
        <v>1</v>
      </c>
      <c r="BJ366" s="6" t="s">
        <v>1019</v>
      </c>
      <c r="BK366" s="6">
        <v>0</v>
      </c>
      <c r="BL366" s="6">
        <v>0</v>
      </c>
      <c r="BM366" s="6">
        <v>0</v>
      </c>
      <c r="BN366" s="6">
        <v>0</v>
      </c>
      <c r="BO366" s="6">
        <v>0</v>
      </c>
      <c r="BP366" s="6">
        <v>0</v>
      </c>
      <c r="BQ366" s="6">
        <v>0</v>
      </c>
      <c r="BR366" s="6">
        <v>0</v>
      </c>
      <c r="BS366" s="6">
        <v>0</v>
      </c>
      <c r="BT366" s="6">
        <v>1</v>
      </c>
      <c r="BU366" s="6">
        <v>0</v>
      </c>
      <c r="BV366" s="6" t="s">
        <v>2126</v>
      </c>
      <c r="BW366" s="6" t="s">
        <v>22</v>
      </c>
      <c r="BX366" s="6">
        <v>0</v>
      </c>
      <c r="BY366" s="6">
        <v>0</v>
      </c>
      <c r="BZ366" s="6">
        <v>0</v>
      </c>
      <c r="CA366" s="6">
        <v>0</v>
      </c>
      <c r="CB366" s="6">
        <v>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0</v>
      </c>
      <c r="CI366" s="6">
        <v>1</v>
      </c>
      <c r="CJ366" s="6">
        <v>0</v>
      </c>
      <c r="CK366" s="6">
        <v>0</v>
      </c>
      <c r="CL366" s="6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0</v>
      </c>
      <c r="CR366" s="6">
        <v>0</v>
      </c>
      <c r="CS366" s="6">
        <v>0</v>
      </c>
      <c r="CT366" s="6">
        <v>0</v>
      </c>
      <c r="CU366" s="6">
        <v>0</v>
      </c>
      <c r="CV366" s="6">
        <v>0</v>
      </c>
      <c r="CW366" s="6">
        <v>0</v>
      </c>
      <c r="CX366" s="6">
        <v>0</v>
      </c>
      <c r="CY366" s="6">
        <v>0</v>
      </c>
      <c r="CZ366" s="6">
        <v>0</v>
      </c>
      <c r="DA366" s="13" t="s">
        <v>1019</v>
      </c>
      <c r="DB366" s="6" t="s">
        <v>218</v>
      </c>
      <c r="DC366" s="6" t="s">
        <v>22</v>
      </c>
      <c r="DD366" s="6" t="s">
        <v>22</v>
      </c>
      <c r="DE366" s="6" t="s">
        <v>22</v>
      </c>
      <c r="DF366" s="6" t="s">
        <v>22</v>
      </c>
      <c r="DG366" s="6" t="s">
        <v>22</v>
      </c>
      <c r="DH366" s="6" t="s">
        <v>22</v>
      </c>
      <c r="DI366" s="6" t="s">
        <v>22</v>
      </c>
      <c r="DJ366" s="6" t="s">
        <v>22</v>
      </c>
      <c r="DK366" s="6" t="s">
        <v>22</v>
      </c>
      <c r="DL366" s="6" t="s">
        <v>22</v>
      </c>
      <c r="DM366" s="6" t="s">
        <v>22</v>
      </c>
      <c r="DN366" s="6" t="s">
        <v>22</v>
      </c>
      <c r="DO366" s="6" t="s">
        <v>22</v>
      </c>
      <c r="DP366" s="6" t="s">
        <v>22</v>
      </c>
      <c r="DQ366" s="6" t="s">
        <v>22</v>
      </c>
      <c r="DR366" s="6" t="s">
        <v>22</v>
      </c>
      <c r="DS366" s="6" t="s">
        <v>22</v>
      </c>
      <c r="DT366" s="6" t="s">
        <v>22</v>
      </c>
      <c r="DU366" s="6" t="s">
        <v>22</v>
      </c>
      <c r="DV366" s="6" t="s">
        <v>22</v>
      </c>
      <c r="DW366" s="6" t="s">
        <v>22</v>
      </c>
      <c r="DX366" s="6" t="s">
        <v>22</v>
      </c>
      <c r="DY366" s="6" t="s">
        <v>22</v>
      </c>
      <c r="DZ366" s="6" t="s">
        <v>22</v>
      </c>
      <c r="EA366" s="6" t="s">
        <v>22</v>
      </c>
      <c r="EB366" s="6" t="s">
        <v>22</v>
      </c>
      <c r="EC366" s="6" t="s">
        <v>22</v>
      </c>
      <c r="ED366" s="6" t="s">
        <v>22</v>
      </c>
      <c r="EE366" s="6" t="s">
        <v>22</v>
      </c>
      <c r="EF366" s="6" t="s">
        <v>22</v>
      </c>
      <c r="EG366" s="6" t="s">
        <v>22</v>
      </c>
      <c r="EH366" s="6" t="s">
        <v>22</v>
      </c>
      <c r="EI366" s="6" t="s">
        <v>22</v>
      </c>
      <c r="EJ366" s="6" t="s">
        <v>22</v>
      </c>
      <c r="EK366" s="6" t="s">
        <v>22</v>
      </c>
      <c r="EL366" s="6" t="s">
        <v>22</v>
      </c>
      <c r="EM366" s="6" t="s">
        <v>22</v>
      </c>
      <c r="EN366" s="6" t="s">
        <v>22</v>
      </c>
      <c r="EO366" s="6" t="s">
        <v>22</v>
      </c>
      <c r="EP366" s="6" t="s">
        <v>22</v>
      </c>
      <c r="EQ366" s="6" t="s">
        <v>22</v>
      </c>
      <c r="ER366" s="6" t="s">
        <v>22</v>
      </c>
      <c r="ES366" s="6" t="s">
        <v>22</v>
      </c>
      <c r="ET366" s="6" t="s">
        <v>22</v>
      </c>
      <c r="EU366" s="6" t="s">
        <v>22</v>
      </c>
      <c r="EV366" s="6" t="s">
        <v>22</v>
      </c>
      <c r="EW366" s="6" t="s">
        <v>22</v>
      </c>
      <c r="EX366" s="6" t="s">
        <v>22</v>
      </c>
      <c r="EY366" s="6" t="s">
        <v>22</v>
      </c>
      <c r="EZ366" s="6" t="s">
        <v>22</v>
      </c>
      <c r="FA366" s="6" t="s">
        <v>22</v>
      </c>
      <c r="FB366" s="6" t="s">
        <v>22</v>
      </c>
      <c r="FC366" s="6" t="s">
        <v>22</v>
      </c>
      <c r="FD366" s="6" t="s">
        <v>22</v>
      </c>
      <c r="FE366" s="6" t="s">
        <v>22</v>
      </c>
      <c r="FF366" s="6" t="s">
        <v>22</v>
      </c>
      <c r="FG366" s="6" t="s">
        <v>22</v>
      </c>
      <c r="FH366" s="6" t="s">
        <v>22</v>
      </c>
      <c r="FI366" s="6" t="s">
        <v>22</v>
      </c>
      <c r="FJ366" s="6" t="s">
        <v>22</v>
      </c>
      <c r="FK366" s="6" t="s">
        <v>22</v>
      </c>
      <c r="FL366" s="6" t="s">
        <v>22</v>
      </c>
      <c r="FM366" s="6" t="s">
        <v>22</v>
      </c>
      <c r="FN366" s="6" t="s">
        <v>22</v>
      </c>
      <c r="FO366" s="6" t="s">
        <v>22</v>
      </c>
      <c r="FP366" s="6" t="s">
        <v>22</v>
      </c>
      <c r="FQ366" s="6" t="s">
        <v>22</v>
      </c>
      <c r="FR366" s="6" t="s">
        <v>22</v>
      </c>
      <c r="FS366" s="6" t="s">
        <v>22</v>
      </c>
      <c r="FT366" s="6" t="s">
        <v>22</v>
      </c>
      <c r="FU366" s="6" t="s">
        <v>22</v>
      </c>
      <c r="FV366" s="6" t="s">
        <v>22</v>
      </c>
      <c r="FW366" s="6" t="s">
        <v>22</v>
      </c>
      <c r="FX366" s="6" t="s">
        <v>22</v>
      </c>
      <c r="FY366" s="6" t="s">
        <v>22</v>
      </c>
      <c r="FZ366" s="6" t="s">
        <v>22</v>
      </c>
      <c r="GA366" s="6" t="s">
        <v>22</v>
      </c>
      <c r="GB366" s="6" t="s">
        <v>22</v>
      </c>
      <c r="GC366" s="6" t="s">
        <v>22</v>
      </c>
      <c r="GD366" s="6" t="s">
        <v>22</v>
      </c>
      <c r="GE366" s="6" t="s">
        <v>22</v>
      </c>
      <c r="GF366" s="6" t="s">
        <v>22</v>
      </c>
      <c r="GG366" s="6" t="s">
        <v>22</v>
      </c>
      <c r="GH366" s="6" t="s">
        <v>22</v>
      </c>
      <c r="GI366" s="6" t="s">
        <v>22</v>
      </c>
      <c r="GJ366" s="6" t="s">
        <v>22</v>
      </c>
      <c r="GK366" s="6" t="s">
        <v>22</v>
      </c>
      <c r="GL366" s="6" t="s">
        <v>22</v>
      </c>
      <c r="GM366" s="6" t="s">
        <v>22</v>
      </c>
      <c r="GN366" s="6" t="s">
        <v>22</v>
      </c>
      <c r="GO366" s="6" t="s">
        <v>22</v>
      </c>
      <c r="GP366" s="6" t="s">
        <v>22</v>
      </c>
      <c r="GQ366" s="6" t="s">
        <v>22</v>
      </c>
      <c r="GR366" s="6" t="s">
        <v>22</v>
      </c>
      <c r="GS366" s="6" t="s">
        <v>22</v>
      </c>
      <c r="GT366" s="6" t="s">
        <v>22</v>
      </c>
      <c r="GU366" s="6" t="s">
        <v>22</v>
      </c>
      <c r="GV366" s="6" t="s">
        <v>22</v>
      </c>
      <c r="GW366" s="6" t="s">
        <v>22</v>
      </c>
      <c r="GX366" s="103" t="s">
        <v>22</v>
      </c>
    </row>
    <row r="367" spans="1:206">
      <c r="A367" s="102" t="s">
        <v>207</v>
      </c>
      <c r="B367" s="6">
        <f t="shared" si="13"/>
        <v>366</v>
      </c>
      <c r="C367" s="6" t="s">
        <v>1591</v>
      </c>
      <c r="D367" s="6" t="s">
        <v>1593</v>
      </c>
      <c r="E367" s="100">
        <v>45201</v>
      </c>
      <c r="F367" s="6" t="s">
        <v>3897</v>
      </c>
      <c r="G367" s="6">
        <v>1</v>
      </c>
      <c r="H367" s="6">
        <v>25</v>
      </c>
      <c r="I367" s="6">
        <v>0</v>
      </c>
      <c r="J367" s="6" t="s">
        <v>22</v>
      </c>
      <c r="K367" s="6" t="s">
        <v>22</v>
      </c>
      <c r="L367" s="6" t="s">
        <v>396</v>
      </c>
      <c r="M367" s="6" t="s">
        <v>1023</v>
      </c>
      <c r="N367" s="6" t="s">
        <v>22</v>
      </c>
      <c r="O367" s="7" t="s">
        <v>22</v>
      </c>
      <c r="P367" s="6" t="s">
        <v>22</v>
      </c>
      <c r="Q367" s="6">
        <v>42.870699999999999</v>
      </c>
      <c r="R367" s="6" t="s">
        <v>22</v>
      </c>
      <c r="S367" s="6" t="s">
        <v>22</v>
      </c>
      <c r="T367" s="7" t="s">
        <v>22</v>
      </c>
      <c r="U367" s="6" t="s">
        <v>22</v>
      </c>
      <c r="V367" s="6">
        <v>9.4787599999999994</v>
      </c>
      <c r="W367" s="6" t="s">
        <v>39</v>
      </c>
      <c r="X367" s="6">
        <v>5</v>
      </c>
      <c r="Y367" s="6">
        <v>1</v>
      </c>
      <c r="Z367" s="101">
        <v>0.52083333333333337</v>
      </c>
      <c r="AA367" s="101">
        <v>0.65972222222222221</v>
      </c>
      <c r="AB367" s="101">
        <v>0.72916666666666663</v>
      </c>
      <c r="AC367" s="101">
        <f>(Tableau2[[#This Row],[heure_enq]]-Tableau2[[#This Row],[h_debut]])</f>
        <v>0.13888888888888884</v>
      </c>
      <c r="AD367" s="101">
        <f>Tableau2[[#This Row],[h_fin]]-Tableau2[[#This Row],[h_debut]]</f>
        <v>0.20833333333333326</v>
      </c>
      <c r="AE367" s="101">
        <v>0.54166666666666663</v>
      </c>
      <c r="AF367" s="101">
        <v>0.75</v>
      </c>
      <c r="AG367" s="6" t="s">
        <v>22</v>
      </c>
      <c r="AH367" s="6" t="s">
        <v>287</v>
      </c>
      <c r="AI367" s="6">
        <v>0</v>
      </c>
      <c r="AJ367" s="6" t="s">
        <v>288</v>
      </c>
      <c r="AK367" s="6" t="s">
        <v>289</v>
      </c>
      <c r="AL367" s="6" t="s">
        <v>419</v>
      </c>
      <c r="AM367" s="6">
        <v>1</v>
      </c>
      <c r="AN367" s="6">
        <v>0</v>
      </c>
      <c r="AO367" s="6">
        <v>0</v>
      </c>
      <c r="AP367" s="6">
        <v>0</v>
      </c>
      <c r="AQ367" s="6" t="s">
        <v>745</v>
      </c>
      <c r="AR367" s="6" t="s">
        <v>22</v>
      </c>
      <c r="AS367" s="6" t="s">
        <v>22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1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 t="s">
        <v>745</v>
      </c>
      <c r="BK367" s="6">
        <v>0</v>
      </c>
      <c r="BL367" s="6">
        <v>0</v>
      </c>
      <c r="BM367" s="6">
        <v>1</v>
      </c>
      <c r="BN367" s="6">
        <v>0</v>
      </c>
      <c r="BO367" s="6" t="s">
        <v>3610</v>
      </c>
      <c r="BP367" s="6">
        <v>0</v>
      </c>
      <c r="BQ367" s="6">
        <v>0</v>
      </c>
      <c r="BR367" s="6">
        <v>0</v>
      </c>
      <c r="BS367" s="6">
        <v>0</v>
      </c>
      <c r="BT367" s="6">
        <v>0</v>
      </c>
      <c r="BU367" s="6">
        <v>0</v>
      </c>
      <c r="BV367" s="6">
        <v>0</v>
      </c>
      <c r="BW367" s="6" t="s">
        <v>22</v>
      </c>
      <c r="BX367" s="6">
        <v>0</v>
      </c>
      <c r="BY367" s="6">
        <v>0</v>
      </c>
      <c r="BZ367" s="6">
        <v>0</v>
      </c>
      <c r="CA367" s="6">
        <v>0</v>
      </c>
      <c r="CB367" s="6">
        <v>0</v>
      </c>
      <c r="CC367" s="6">
        <v>1</v>
      </c>
      <c r="CD367" s="6">
        <v>0</v>
      </c>
      <c r="CE367" s="6">
        <v>0</v>
      </c>
      <c r="CF367" s="6">
        <v>0</v>
      </c>
      <c r="CG367" s="6">
        <v>0</v>
      </c>
      <c r="CH367" s="6">
        <v>0</v>
      </c>
      <c r="CI367" s="6">
        <v>0</v>
      </c>
      <c r="CJ367" s="6">
        <v>1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  <c r="CY367" s="6">
        <v>0</v>
      </c>
      <c r="CZ367" s="6">
        <v>0</v>
      </c>
      <c r="DA367" s="6" t="s">
        <v>22</v>
      </c>
      <c r="DB367" s="6" t="s">
        <v>218</v>
      </c>
      <c r="DC367" s="6" t="s">
        <v>22</v>
      </c>
      <c r="DD367" s="6" t="s">
        <v>22</v>
      </c>
      <c r="DE367" s="6" t="s">
        <v>22</v>
      </c>
      <c r="DF367" s="6" t="s">
        <v>22</v>
      </c>
      <c r="DG367" s="6" t="s">
        <v>22</v>
      </c>
      <c r="DH367" s="6" t="s">
        <v>22</v>
      </c>
      <c r="DI367" s="6" t="s">
        <v>22</v>
      </c>
      <c r="DJ367" s="6" t="s">
        <v>22</v>
      </c>
      <c r="DK367" s="6" t="s">
        <v>22</v>
      </c>
      <c r="DL367" s="6" t="s">
        <v>22</v>
      </c>
      <c r="DM367" s="6" t="s">
        <v>22</v>
      </c>
      <c r="DN367" s="6" t="s">
        <v>22</v>
      </c>
      <c r="DO367" s="6" t="s">
        <v>22</v>
      </c>
      <c r="DP367" s="6" t="s">
        <v>22</v>
      </c>
      <c r="DQ367" s="6" t="s">
        <v>22</v>
      </c>
      <c r="DR367" s="6" t="s">
        <v>22</v>
      </c>
      <c r="DS367" s="6" t="s">
        <v>22</v>
      </c>
      <c r="DT367" s="6" t="s">
        <v>22</v>
      </c>
      <c r="DU367" s="6" t="s">
        <v>22</v>
      </c>
      <c r="DV367" s="6" t="s">
        <v>22</v>
      </c>
      <c r="DW367" s="6" t="s">
        <v>22</v>
      </c>
      <c r="DX367" s="6" t="s">
        <v>22</v>
      </c>
      <c r="DY367" s="6" t="s">
        <v>22</v>
      </c>
      <c r="DZ367" s="6" t="s">
        <v>22</v>
      </c>
      <c r="EA367" s="6" t="s">
        <v>22</v>
      </c>
      <c r="EB367" s="6" t="s">
        <v>22</v>
      </c>
      <c r="EC367" s="6" t="s">
        <v>22</v>
      </c>
      <c r="ED367" s="6" t="s">
        <v>22</v>
      </c>
      <c r="EE367" s="6" t="s">
        <v>22</v>
      </c>
      <c r="EF367" s="6" t="s">
        <v>22</v>
      </c>
      <c r="EG367" s="6" t="s">
        <v>22</v>
      </c>
      <c r="EH367" s="6" t="s">
        <v>22</v>
      </c>
      <c r="EI367" s="6" t="s">
        <v>22</v>
      </c>
      <c r="EJ367" s="6" t="s">
        <v>22</v>
      </c>
      <c r="EK367" s="6" t="s">
        <v>22</v>
      </c>
      <c r="EL367" s="6" t="s">
        <v>22</v>
      </c>
      <c r="EM367" s="6" t="s">
        <v>22</v>
      </c>
      <c r="EN367" s="6" t="s">
        <v>22</v>
      </c>
      <c r="EO367" s="6" t="s">
        <v>22</v>
      </c>
      <c r="EP367" s="6" t="s">
        <v>22</v>
      </c>
      <c r="EQ367" s="6" t="s">
        <v>22</v>
      </c>
      <c r="ER367" s="6" t="s">
        <v>22</v>
      </c>
      <c r="ES367" s="6" t="s">
        <v>22</v>
      </c>
      <c r="ET367" s="6" t="s">
        <v>22</v>
      </c>
      <c r="EU367" s="6" t="s">
        <v>22</v>
      </c>
      <c r="EV367" s="6" t="s">
        <v>22</v>
      </c>
      <c r="EW367" s="6" t="s">
        <v>22</v>
      </c>
      <c r="EX367" s="6" t="s">
        <v>22</v>
      </c>
      <c r="EY367" s="6" t="s">
        <v>22</v>
      </c>
      <c r="EZ367" s="6" t="s">
        <v>22</v>
      </c>
      <c r="FA367" s="6" t="s">
        <v>22</v>
      </c>
      <c r="FB367" s="6" t="s">
        <v>22</v>
      </c>
      <c r="FC367" s="6" t="s">
        <v>22</v>
      </c>
      <c r="FD367" s="6" t="s">
        <v>22</v>
      </c>
      <c r="FE367" s="6" t="s">
        <v>22</v>
      </c>
      <c r="FF367" s="6" t="s">
        <v>22</v>
      </c>
      <c r="FG367" s="6" t="s">
        <v>22</v>
      </c>
      <c r="FH367" s="6" t="s">
        <v>22</v>
      </c>
      <c r="FI367" s="6" t="s">
        <v>22</v>
      </c>
      <c r="FJ367" s="6" t="s">
        <v>22</v>
      </c>
      <c r="FK367" s="6" t="s">
        <v>22</v>
      </c>
      <c r="FL367" s="6" t="s">
        <v>22</v>
      </c>
      <c r="FM367" s="6" t="s">
        <v>22</v>
      </c>
      <c r="FN367" s="6" t="s">
        <v>22</v>
      </c>
      <c r="FO367" s="6" t="s">
        <v>22</v>
      </c>
      <c r="FP367" s="6" t="s">
        <v>22</v>
      </c>
      <c r="FQ367" s="6" t="s">
        <v>22</v>
      </c>
      <c r="FR367" s="6" t="s">
        <v>22</v>
      </c>
      <c r="FS367" s="6" t="s">
        <v>22</v>
      </c>
      <c r="FT367" s="6" t="s">
        <v>22</v>
      </c>
      <c r="FU367" s="6" t="s">
        <v>22</v>
      </c>
      <c r="FV367" s="6" t="s">
        <v>22</v>
      </c>
      <c r="FW367" s="6" t="s">
        <v>22</v>
      </c>
      <c r="FX367" s="6" t="s">
        <v>22</v>
      </c>
      <c r="FY367" s="6" t="s">
        <v>22</v>
      </c>
      <c r="FZ367" s="6" t="s">
        <v>22</v>
      </c>
      <c r="GA367" s="6" t="s">
        <v>22</v>
      </c>
      <c r="GB367" s="6" t="s">
        <v>22</v>
      </c>
      <c r="GC367" s="6" t="s">
        <v>22</v>
      </c>
      <c r="GD367" s="6" t="s">
        <v>22</v>
      </c>
      <c r="GE367" s="6" t="s">
        <v>22</v>
      </c>
      <c r="GF367" s="6" t="s">
        <v>22</v>
      </c>
      <c r="GG367" s="6" t="s">
        <v>22</v>
      </c>
      <c r="GH367" s="6" t="s">
        <v>22</v>
      </c>
      <c r="GI367" s="6" t="s">
        <v>22</v>
      </c>
      <c r="GJ367" s="6" t="s">
        <v>22</v>
      </c>
      <c r="GK367" s="6" t="s">
        <v>22</v>
      </c>
      <c r="GL367" s="6" t="s">
        <v>22</v>
      </c>
      <c r="GM367" s="6" t="s">
        <v>22</v>
      </c>
      <c r="GN367" s="6" t="s">
        <v>22</v>
      </c>
      <c r="GO367" s="6" t="s">
        <v>22</v>
      </c>
      <c r="GP367" s="6" t="s">
        <v>22</v>
      </c>
      <c r="GQ367" s="6" t="s">
        <v>22</v>
      </c>
      <c r="GR367" s="6" t="s">
        <v>22</v>
      </c>
      <c r="GS367" s="6" t="s">
        <v>22</v>
      </c>
      <c r="GT367" s="6" t="s">
        <v>22</v>
      </c>
      <c r="GU367" s="6" t="s">
        <v>22</v>
      </c>
      <c r="GV367" s="6" t="s">
        <v>22</v>
      </c>
      <c r="GW367" s="6" t="s">
        <v>22</v>
      </c>
      <c r="GX367" s="103" t="s">
        <v>22</v>
      </c>
    </row>
    <row r="368" spans="1:206">
      <c r="A368" s="102" t="s">
        <v>207</v>
      </c>
      <c r="B368" s="6">
        <f t="shared" si="13"/>
        <v>367</v>
      </c>
      <c r="C368" s="6" t="s">
        <v>1591</v>
      </c>
      <c r="D368" s="6" t="s">
        <v>1594</v>
      </c>
      <c r="E368" s="100">
        <v>45201</v>
      </c>
      <c r="F368" s="6" t="s">
        <v>3897</v>
      </c>
      <c r="G368" s="6">
        <v>1</v>
      </c>
      <c r="H368" s="6">
        <v>25</v>
      </c>
      <c r="I368" s="6">
        <v>0</v>
      </c>
      <c r="J368" s="6" t="s">
        <v>22</v>
      </c>
      <c r="K368" s="6" t="s">
        <v>22</v>
      </c>
      <c r="L368" s="6" t="s">
        <v>396</v>
      </c>
      <c r="M368" s="6" t="s">
        <v>1023</v>
      </c>
      <c r="N368" s="6" t="s">
        <v>22</v>
      </c>
      <c r="O368" s="7" t="s">
        <v>22</v>
      </c>
      <c r="P368" s="6" t="s">
        <v>22</v>
      </c>
      <c r="Q368" s="6">
        <v>42.884</v>
      </c>
      <c r="R368" s="6" t="s">
        <v>22</v>
      </c>
      <c r="S368" s="6" t="s">
        <v>22</v>
      </c>
      <c r="T368" s="7" t="s">
        <v>22</v>
      </c>
      <c r="U368" s="6" t="s">
        <v>22</v>
      </c>
      <c r="V368" s="6">
        <v>9.4753000000000007</v>
      </c>
      <c r="W368" s="6" t="s">
        <v>41</v>
      </c>
      <c r="X368" s="6" t="s">
        <v>22</v>
      </c>
      <c r="Y368" s="6">
        <v>3</v>
      </c>
      <c r="Z368" s="101">
        <v>0.375</v>
      </c>
      <c r="AA368" s="101">
        <v>0.6875</v>
      </c>
      <c r="AB368" s="101">
        <v>0.5625</v>
      </c>
      <c r="AC368" s="101">
        <f>(Tableau2[[#This Row],[heure_enq]]-Tableau2[[#This Row],[h_debut]])</f>
        <v>0.3125</v>
      </c>
      <c r="AD368" s="101">
        <f>Tableau2[[#This Row],[h_fin]]-Tableau2[[#This Row],[h_debut]]</f>
        <v>0.1875</v>
      </c>
      <c r="AE368" s="101">
        <v>0.54166666666666663</v>
      </c>
      <c r="AF368" s="101">
        <v>0.75</v>
      </c>
      <c r="AG368" s="6" t="s">
        <v>22</v>
      </c>
      <c r="AH368" s="6" t="s">
        <v>22</v>
      </c>
      <c r="AI368" s="6">
        <v>1</v>
      </c>
      <c r="AJ368" s="6" t="s">
        <v>280</v>
      </c>
      <c r="AK368" s="6" t="s">
        <v>281</v>
      </c>
      <c r="AL368" s="6" t="s">
        <v>419</v>
      </c>
      <c r="AM368" s="6">
        <v>0</v>
      </c>
      <c r="AN368" s="6">
        <v>0</v>
      </c>
      <c r="AO368" s="6">
        <v>1</v>
      </c>
      <c r="AP368" s="6">
        <v>0</v>
      </c>
      <c r="AQ368" s="6" t="s">
        <v>22</v>
      </c>
      <c r="AR368" s="6" t="s">
        <v>22</v>
      </c>
      <c r="AS368" s="6" t="s">
        <v>22</v>
      </c>
      <c r="AT368" s="6">
        <v>0</v>
      </c>
      <c r="AU368" s="6">
        <v>0</v>
      </c>
      <c r="AV368" s="6">
        <v>0</v>
      </c>
      <c r="AW368" s="6">
        <v>1</v>
      </c>
      <c r="AX368" s="6">
        <v>1</v>
      </c>
      <c r="AY368" s="6">
        <v>1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 t="s">
        <v>22</v>
      </c>
      <c r="BK368" s="6">
        <v>0</v>
      </c>
      <c r="BL368" s="6">
        <v>0</v>
      </c>
      <c r="BM368" s="6">
        <v>0</v>
      </c>
      <c r="BN368" s="6">
        <v>0</v>
      </c>
      <c r="BO368" s="6">
        <v>0</v>
      </c>
      <c r="BP368" s="6">
        <v>0</v>
      </c>
      <c r="BQ368" s="6">
        <v>0</v>
      </c>
      <c r="BR368" s="6">
        <v>0</v>
      </c>
      <c r="BS368" s="6">
        <v>0</v>
      </c>
      <c r="BT368" s="6">
        <v>0</v>
      </c>
      <c r="BU368" s="6">
        <v>0</v>
      </c>
      <c r="BV368" s="6">
        <v>0</v>
      </c>
      <c r="BW368" s="6" t="s">
        <v>22</v>
      </c>
      <c r="BX368" s="6">
        <v>0</v>
      </c>
      <c r="BY368" s="6">
        <v>0</v>
      </c>
      <c r="BZ368" s="6">
        <v>0</v>
      </c>
      <c r="CA368" s="6">
        <v>1</v>
      </c>
      <c r="CB368" s="6">
        <v>1</v>
      </c>
      <c r="CC368" s="6">
        <v>0</v>
      </c>
      <c r="CD368" s="6">
        <v>0</v>
      </c>
      <c r="CE368" s="6">
        <v>0</v>
      </c>
      <c r="CF368" s="6">
        <v>0</v>
      </c>
      <c r="CG368" s="6">
        <v>0</v>
      </c>
      <c r="CH368" s="6">
        <v>0</v>
      </c>
      <c r="CI368" s="6">
        <v>0</v>
      </c>
      <c r="CJ368" s="6">
        <v>0</v>
      </c>
      <c r="CK368" s="6">
        <v>0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  <c r="CY368" s="6">
        <v>0</v>
      </c>
      <c r="CZ368" s="6">
        <v>0</v>
      </c>
      <c r="DA368" s="6" t="s">
        <v>1595</v>
      </c>
      <c r="DB368" s="6" t="s">
        <v>218</v>
      </c>
      <c r="DC368" s="6" t="s">
        <v>22</v>
      </c>
      <c r="DD368" s="6" t="s">
        <v>22</v>
      </c>
      <c r="DE368" s="6" t="s">
        <v>22</v>
      </c>
      <c r="DF368" s="6" t="s">
        <v>22</v>
      </c>
      <c r="DG368" s="6" t="s">
        <v>22</v>
      </c>
      <c r="DH368" s="6" t="s">
        <v>22</v>
      </c>
      <c r="DI368" s="6" t="s">
        <v>22</v>
      </c>
      <c r="DJ368" s="6" t="s">
        <v>22</v>
      </c>
      <c r="DK368" s="6" t="s">
        <v>22</v>
      </c>
      <c r="DL368" s="6" t="s">
        <v>22</v>
      </c>
      <c r="DM368" s="6" t="s">
        <v>22</v>
      </c>
      <c r="DN368" s="6" t="s">
        <v>22</v>
      </c>
      <c r="DO368" s="6" t="s">
        <v>22</v>
      </c>
      <c r="DP368" s="6" t="s">
        <v>22</v>
      </c>
      <c r="DQ368" s="6" t="s">
        <v>22</v>
      </c>
      <c r="DR368" s="6" t="s">
        <v>22</v>
      </c>
      <c r="DS368" s="6" t="s">
        <v>22</v>
      </c>
      <c r="DT368" s="6" t="s">
        <v>22</v>
      </c>
      <c r="DU368" s="6" t="s">
        <v>22</v>
      </c>
      <c r="DV368" s="6" t="s">
        <v>22</v>
      </c>
      <c r="DW368" s="6" t="s">
        <v>22</v>
      </c>
      <c r="DX368" s="6" t="s">
        <v>22</v>
      </c>
      <c r="DY368" s="6" t="s">
        <v>22</v>
      </c>
      <c r="DZ368" s="6" t="s">
        <v>22</v>
      </c>
      <c r="EA368" s="6" t="s">
        <v>22</v>
      </c>
      <c r="EB368" s="6" t="s">
        <v>22</v>
      </c>
      <c r="EC368" s="6" t="s">
        <v>22</v>
      </c>
      <c r="ED368" s="6" t="s">
        <v>22</v>
      </c>
      <c r="EE368" s="6" t="s">
        <v>22</v>
      </c>
      <c r="EF368" s="6" t="s">
        <v>22</v>
      </c>
      <c r="EG368" s="6" t="s">
        <v>22</v>
      </c>
      <c r="EH368" s="6" t="s">
        <v>22</v>
      </c>
      <c r="EI368" s="6" t="s">
        <v>22</v>
      </c>
      <c r="EJ368" s="6" t="s">
        <v>22</v>
      </c>
      <c r="EK368" s="6" t="s">
        <v>22</v>
      </c>
      <c r="EL368" s="6" t="s">
        <v>22</v>
      </c>
      <c r="EM368" s="6" t="s">
        <v>22</v>
      </c>
      <c r="EN368" s="6" t="s">
        <v>22</v>
      </c>
      <c r="EO368" s="6" t="s">
        <v>22</v>
      </c>
      <c r="EP368" s="6" t="s">
        <v>22</v>
      </c>
      <c r="EQ368" s="6" t="s">
        <v>22</v>
      </c>
      <c r="ER368" s="6" t="s">
        <v>22</v>
      </c>
      <c r="ES368" s="6" t="s">
        <v>22</v>
      </c>
      <c r="ET368" s="6" t="s">
        <v>22</v>
      </c>
      <c r="EU368" s="6" t="s">
        <v>22</v>
      </c>
      <c r="EV368" s="6" t="s">
        <v>22</v>
      </c>
      <c r="EW368" s="6" t="s">
        <v>22</v>
      </c>
      <c r="EX368" s="6" t="s">
        <v>22</v>
      </c>
      <c r="EY368" s="6" t="s">
        <v>22</v>
      </c>
      <c r="EZ368" s="6" t="s">
        <v>22</v>
      </c>
      <c r="FA368" s="6" t="s">
        <v>22</v>
      </c>
      <c r="FB368" s="6" t="s">
        <v>22</v>
      </c>
      <c r="FC368" s="6" t="s">
        <v>22</v>
      </c>
      <c r="FD368" s="6" t="s">
        <v>22</v>
      </c>
      <c r="FE368" s="6" t="s">
        <v>22</v>
      </c>
      <c r="FF368" s="6" t="s">
        <v>22</v>
      </c>
      <c r="FG368" s="6" t="s">
        <v>22</v>
      </c>
      <c r="FH368" s="6" t="s">
        <v>22</v>
      </c>
      <c r="FI368" s="6" t="s">
        <v>22</v>
      </c>
      <c r="FJ368" s="6" t="s">
        <v>22</v>
      </c>
      <c r="FK368" s="6" t="s">
        <v>22</v>
      </c>
      <c r="FL368" s="6" t="s">
        <v>22</v>
      </c>
      <c r="FM368" s="6" t="s">
        <v>22</v>
      </c>
      <c r="FN368" s="6" t="s">
        <v>22</v>
      </c>
      <c r="FO368" s="6" t="s">
        <v>22</v>
      </c>
      <c r="FP368" s="6" t="s">
        <v>22</v>
      </c>
      <c r="FQ368" s="6" t="s">
        <v>22</v>
      </c>
      <c r="FR368" s="6" t="s">
        <v>22</v>
      </c>
      <c r="FS368" s="6" t="s">
        <v>22</v>
      </c>
      <c r="FT368" s="6" t="s">
        <v>22</v>
      </c>
      <c r="FU368" s="6" t="s">
        <v>22</v>
      </c>
      <c r="FV368" s="6" t="s">
        <v>22</v>
      </c>
      <c r="FW368" s="6" t="s">
        <v>22</v>
      </c>
      <c r="FX368" s="6" t="s">
        <v>22</v>
      </c>
      <c r="FY368" s="6" t="s">
        <v>22</v>
      </c>
      <c r="FZ368" s="6" t="s">
        <v>22</v>
      </c>
      <c r="GA368" s="6" t="s">
        <v>22</v>
      </c>
      <c r="GB368" s="6" t="s">
        <v>22</v>
      </c>
      <c r="GC368" s="6" t="s">
        <v>22</v>
      </c>
      <c r="GD368" s="6" t="s">
        <v>22</v>
      </c>
      <c r="GE368" s="6" t="s">
        <v>22</v>
      </c>
      <c r="GF368" s="6" t="s">
        <v>22</v>
      </c>
      <c r="GG368" s="6" t="s">
        <v>22</v>
      </c>
      <c r="GH368" s="6" t="s">
        <v>22</v>
      </c>
      <c r="GI368" s="6" t="s">
        <v>22</v>
      </c>
      <c r="GJ368" s="6" t="s">
        <v>22</v>
      </c>
      <c r="GK368" s="6" t="s">
        <v>22</v>
      </c>
      <c r="GL368" s="6" t="s">
        <v>22</v>
      </c>
      <c r="GM368" s="6" t="s">
        <v>22</v>
      </c>
      <c r="GN368" s="6" t="s">
        <v>22</v>
      </c>
      <c r="GO368" s="6" t="s">
        <v>22</v>
      </c>
      <c r="GP368" s="6" t="s">
        <v>22</v>
      </c>
      <c r="GQ368" s="6" t="s">
        <v>22</v>
      </c>
      <c r="GR368" s="6" t="s">
        <v>22</v>
      </c>
      <c r="GS368" s="6" t="s">
        <v>22</v>
      </c>
      <c r="GT368" s="6" t="s">
        <v>22</v>
      </c>
      <c r="GU368" s="6" t="s">
        <v>22</v>
      </c>
      <c r="GV368" s="6" t="s">
        <v>22</v>
      </c>
      <c r="GW368" s="6" t="s">
        <v>22</v>
      </c>
      <c r="GX368" s="103" t="s">
        <v>22</v>
      </c>
    </row>
    <row r="369" spans="1:206">
      <c r="A369" s="102" t="s">
        <v>207</v>
      </c>
      <c r="B369" s="6">
        <f t="shared" si="13"/>
        <v>368</v>
      </c>
      <c r="C369" s="6" t="s">
        <v>1591</v>
      </c>
      <c r="D369" s="6" t="s">
        <v>1596</v>
      </c>
      <c r="E369" s="100">
        <v>45201</v>
      </c>
      <c r="F369" s="6" t="s">
        <v>3897</v>
      </c>
      <c r="G369" s="6">
        <v>1</v>
      </c>
      <c r="H369" s="6">
        <v>25</v>
      </c>
      <c r="I369" s="6">
        <v>0</v>
      </c>
      <c r="J369" s="6" t="s">
        <v>22</v>
      </c>
      <c r="K369" s="6" t="s">
        <v>22</v>
      </c>
      <c r="L369" s="6" t="s">
        <v>396</v>
      </c>
      <c r="M369" s="6" t="s">
        <v>1023</v>
      </c>
      <c r="N369" s="6" t="s">
        <v>22</v>
      </c>
      <c r="O369" s="7" t="s">
        <v>22</v>
      </c>
      <c r="P369" s="6" t="s">
        <v>22</v>
      </c>
      <c r="Q369" s="6">
        <v>42.884</v>
      </c>
      <c r="R369" s="6" t="s">
        <v>22</v>
      </c>
      <c r="S369" s="6" t="s">
        <v>22</v>
      </c>
      <c r="T369" s="7" t="s">
        <v>22</v>
      </c>
      <c r="U369" s="6" t="s">
        <v>22</v>
      </c>
      <c r="V369" s="6">
        <v>9.4753000000000007</v>
      </c>
      <c r="W369" s="6" t="s">
        <v>40</v>
      </c>
      <c r="X369" s="6" t="s">
        <v>22</v>
      </c>
      <c r="Y369" s="6">
        <v>1</v>
      </c>
      <c r="Z369" s="101">
        <v>0.47916666666666669</v>
      </c>
      <c r="AA369" s="101">
        <v>0.6875</v>
      </c>
      <c r="AB369" s="101">
        <v>0.6875</v>
      </c>
      <c r="AC369" s="101">
        <f>(Tableau2[[#This Row],[heure_enq]]-Tableau2[[#This Row],[h_debut]])</f>
        <v>0.20833333333333331</v>
      </c>
      <c r="AD369" s="101">
        <f>Tableau2[[#This Row],[h_fin]]-Tableau2[[#This Row],[h_debut]]</f>
        <v>0.20833333333333331</v>
      </c>
      <c r="AE369" s="101">
        <v>0.54166666666666663</v>
      </c>
      <c r="AF369" s="101">
        <v>0.75</v>
      </c>
      <c r="AG369" s="6" t="s">
        <v>22</v>
      </c>
      <c r="AH369" s="6" t="s">
        <v>22</v>
      </c>
      <c r="AI369" s="6">
        <v>1</v>
      </c>
      <c r="AJ369" s="6" t="s">
        <v>280</v>
      </c>
      <c r="AK369" s="6" t="s">
        <v>281</v>
      </c>
      <c r="AL369" s="6" t="s">
        <v>419</v>
      </c>
      <c r="AM369" s="6">
        <v>0</v>
      </c>
      <c r="AN369" s="6">
        <v>1</v>
      </c>
      <c r="AO369" s="6">
        <v>1</v>
      </c>
      <c r="AP369" s="6">
        <v>0</v>
      </c>
      <c r="AQ369" s="6" t="s">
        <v>22</v>
      </c>
      <c r="AR369" s="6" t="s">
        <v>22</v>
      </c>
      <c r="AS369" s="6" t="s">
        <v>22</v>
      </c>
      <c r="AT369" s="6">
        <v>0</v>
      </c>
      <c r="AU369" s="6">
        <v>0</v>
      </c>
      <c r="AV369" s="6">
        <v>0</v>
      </c>
      <c r="AW369" s="6">
        <v>1</v>
      </c>
      <c r="AX369" s="6">
        <v>1</v>
      </c>
      <c r="AY369" s="6">
        <v>1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13" t="s">
        <v>1007</v>
      </c>
      <c r="BK369" s="6">
        <v>0</v>
      </c>
      <c r="BL369" s="6">
        <v>0</v>
      </c>
      <c r="BM369" s="6">
        <v>0</v>
      </c>
      <c r="BN369" s="6">
        <v>0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 t="s">
        <v>22</v>
      </c>
      <c r="BX369" s="6">
        <v>0</v>
      </c>
      <c r="BY369" s="6">
        <v>1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 t="s">
        <v>1597</v>
      </c>
      <c r="DB369" s="6" t="s">
        <v>348</v>
      </c>
      <c r="DC369" s="6" t="s">
        <v>22</v>
      </c>
      <c r="DD369" s="6" t="s">
        <v>22</v>
      </c>
      <c r="DE369" s="6" t="s">
        <v>22</v>
      </c>
      <c r="DF369" s="6" t="s">
        <v>22</v>
      </c>
      <c r="DG369" s="6" t="s">
        <v>22</v>
      </c>
      <c r="DH369" s="6" t="s">
        <v>22</v>
      </c>
      <c r="DI369" s="6" t="s">
        <v>22</v>
      </c>
      <c r="DJ369" s="6" t="s">
        <v>22</v>
      </c>
      <c r="DK369" s="6" t="s">
        <v>22</v>
      </c>
      <c r="DL369" s="6" t="s">
        <v>22</v>
      </c>
      <c r="DM369" s="6" t="s">
        <v>22</v>
      </c>
      <c r="DN369" s="6" t="s">
        <v>22</v>
      </c>
      <c r="DO369" s="6" t="s">
        <v>22</v>
      </c>
      <c r="DP369" s="6" t="s">
        <v>22</v>
      </c>
      <c r="DQ369" s="6" t="s">
        <v>22</v>
      </c>
      <c r="DR369" s="6" t="s">
        <v>22</v>
      </c>
      <c r="DS369" s="6" t="s">
        <v>22</v>
      </c>
      <c r="DT369" s="6" t="s">
        <v>22</v>
      </c>
      <c r="DU369" s="6" t="s">
        <v>22</v>
      </c>
      <c r="DV369" s="6" t="s">
        <v>22</v>
      </c>
      <c r="DW369" s="6" t="s">
        <v>22</v>
      </c>
      <c r="DX369" s="6" t="s">
        <v>22</v>
      </c>
      <c r="DY369" s="6" t="s">
        <v>22</v>
      </c>
      <c r="DZ369" s="6" t="s">
        <v>22</v>
      </c>
      <c r="EA369" s="6" t="s">
        <v>22</v>
      </c>
      <c r="EB369" s="6" t="s">
        <v>22</v>
      </c>
      <c r="EC369" s="6" t="s">
        <v>22</v>
      </c>
      <c r="ED369" s="6" t="s">
        <v>22</v>
      </c>
      <c r="EE369" s="6" t="s">
        <v>22</v>
      </c>
      <c r="EF369" s="6" t="s">
        <v>22</v>
      </c>
      <c r="EG369" s="6" t="s">
        <v>22</v>
      </c>
      <c r="EH369" s="6" t="s">
        <v>22</v>
      </c>
      <c r="EI369" s="6" t="s">
        <v>22</v>
      </c>
      <c r="EJ369" s="6" t="s">
        <v>22</v>
      </c>
      <c r="EK369" s="6" t="s">
        <v>22</v>
      </c>
      <c r="EL369" s="6" t="s">
        <v>22</v>
      </c>
      <c r="EM369" s="6" t="s">
        <v>22</v>
      </c>
      <c r="EN369" s="6" t="s">
        <v>22</v>
      </c>
      <c r="EO369" s="6" t="s">
        <v>22</v>
      </c>
      <c r="EP369" s="6" t="s">
        <v>22</v>
      </c>
      <c r="EQ369" s="6" t="s">
        <v>22</v>
      </c>
      <c r="ER369" s="6" t="s">
        <v>22</v>
      </c>
      <c r="ES369" s="6" t="s">
        <v>22</v>
      </c>
      <c r="ET369" s="6" t="s">
        <v>22</v>
      </c>
      <c r="EU369" s="6" t="s">
        <v>22</v>
      </c>
      <c r="EV369" s="6" t="s">
        <v>22</v>
      </c>
      <c r="EW369" s="6" t="s">
        <v>22</v>
      </c>
      <c r="EX369" s="6" t="s">
        <v>22</v>
      </c>
      <c r="EY369" s="6" t="s">
        <v>22</v>
      </c>
      <c r="EZ369" s="6" t="s">
        <v>22</v>
      </c>
      <c r="FA369" s="6" t="s">
        <v>22</v>
      </c>
      <c r="FB369" s="6" t="s">
        <v>22</v>
      </c>
      <c r="FC369" s="6" t="s">
        <v>22</v>
      </c>
      <c r="FD369" s="6" t="s">
        <v>22</v>
      </c>
      <c r="FE369" s="6" t="s">
        <v>22</v>
      </c>
      <c r="FF369" s="6" t="s">
        <v>22</v>
      </c>
      <c r="FG369" s="6" t="s">
        <v>22</v>
      </c>
      <c r="FH369" s="6" t="s">
        <v>22</v>
      </c>
      <c r="FI369" s="6" t="s">
        <v>22</v>
      </c>
      <c r="FJ369" s="6" t="s">
        <v>22</v>
      </c>
      <c r="FK369" s="6" t="s">
        <v>22</v>
      </c>
      <c r="FL369" s="6" t="s">
        <v>22</v>
      </c>
      <c r="FM369" s="6" t="s">
        <v>22</v>
      </c>
      <c r="FN369" s="6" t="s">
        <v>22</v>
      </c>
      <c r="FO369" s="6" t="s">
        <v>22</v>
      </c>
      <c r="FP369" s="6" t="s">
        <v>22</v>
      </c>
      <c r="FQ369" s="6" t="s">
        <v>22</v>
      </c>
      <c r="FR369" s="6" t="s">
        <v>22</v>
      </c>
      <c r="FS369" s="6" t="s">
        <v>22</v>
      </c>
      <c r="FT369" s="6" t="s">
        <v>22</v>
      </c>
      <c r="FU369" s="6" t="s">
        <v>22</v>
      </c>
      <c r="FV369" s="6" t="s">
        <v>22</v>
      </c>
      <c r="FW369" s="6" t="s">
        <v>22</v>
      </c>
      <c r="FX369" s="6" t="s">
        <v>22</v>
      </c>
      <c r="FY369" s="6" t="s">
        <v>22</v>
      </c>
      <c r="FZ369" s="6" t="s">
        <v>22</v>
      </c>
      <c r="GA369" s="6" t="s">
        <v>22</v>
      </c>
      <c r="GB369" s="6" t="s">
        <v>22</v>
      </c>
      <c r="GC369" s="6" t="s">
        <v>22</v>
      </c>
      <c r="GD369" s="6" t="s">
        <v>22</v>
      </c>
      <c r="GE369" s="6" t="s">
        <v>22</v>
      </c>
      <c r="GF369" s="6" t="s">
        <v>22</v>
      </c>
      <c r="GG369" s="6" t="s">
        <v>22</v>
      </c>
      <c r="GH369" s="6" t="s">
        <v>22</v>
      </c>
      <c r="GI369" s="6" t="s">
        <v>22</v>
      </c>
      <c r="GJ369" s="6" t="s">
        <v>22</v>
      </c>
      <c r="GK369" s="6" t="s">
        <v>22</v>
      </c>
      <c r="GL369" s="6" t="s">
        <v>22</v>
      </c>
      <c r="GM369" s="6" t="s">
        <v>22</v>
      </c>
      <c r="GN369" s="6" t="s">
        <v>22</v>
      </c>
      <c r="GO369" s="6" t="s">
        <v>22</v>
      </c>
      <c r="GP369" s="6" t="s">
        <v>22</v>
      </c>
      <c r="GQ369" s="6" t="s">
        <v>22</v>
      </c>
      <c r="GR369" s="6" t="s">
        <v>22</v>
      </c>
      <c r="GS369" s="6" t="s">
        <v>22</v>
      </c>
      <c r="GT369" s="6" t="s">
        <v>22</v>
      </c>
      <c r="GU369" s="6" t="s">
        <v>22</v>
      </c>
      <c r="GV369" s="6" t="s">
        <v>22</v>
      </c>
      <c r="GW369" s="6" t="s">
        <v>22</v>
      </c>
      <c r="GX369" s="103" t="s">
        <v>22</v>
      </c>
    </row>
    <row r="370" spans="1:206">
      <c r="A370" s="102" t="s">
        <v>207</v>
      </c>
      <c r="B370" s="6">
        <f t="shared" si="13"/>
        <v>369</v>
      </c>
      <c r="C370" s="6" t="s">
        <v>1591</v>
      </c>
      <c r="D370" s="6" t="s">
        <v>1914</v>
      </c>
      <c r="E370" s="100">
        <v>45201</v>
      </c>
      <c r="F370" s="6" t="s">
        <v>3897</v>
      </c>
      <c r="G370" s="6">
        <v>1</v>
      </c>
      <c r="H370" s="6">
        <v>25</v>
      </c>
      <c r="I370" s="6">
        <v>0</v>
      </c>
      <c r="J370" s="6" t="s">
        <v>22</v>
      </c>
      <c r="K370" s="6" t="s">
        <v>22</v>
      </c>
      <c r="L370" s="6" t="s">
        <v>396</v>
      </c>
      <c r="M370" s="6" t="s">
        <v>1023</v>
      </c>
      <c r="N370" s="6" t="s">
        <v>22</v>
      </c>
      <c r="O370" s="7" t="s">
        <v>22</v>
      </c>
      <c r="P370" s="6" t="s">
        <v>22</v>
      </c>
      <c r="Q370" s="6">
        <v>42.793999999999997</v>
      </c>
      <c r="R370" s="6" t="s">
        <v>22</v>
      </c>
      <c r="S370" s="6" t="s">
        <v>22</v>
      </c>
      <c r="T370" s="7" t="s">
        <v>22</v>
      </c>
      <c r="U370" s="6" t="s">
        <v>22</v>
      </c>
      <c r="V370" s="6">
        <v>9.4914000000000005</v>
      </c>
      <c r="W370" s="6" t="s">
        <v>39</v>
      </c>
      <c r="X370" s="6">
        <v>10</v>
      </c>
      <c r="Y370" s="6">
        <v>4</v>
      </c>
      <c r="Z370" s="101">
        <v>0.625</v>
      </c>
      <c r="AA370" s="101">
        <v>0.75</v>
      </c>
      <c r="AB370" s="101">
        <v>0.77083333333333337</v>
      </c>
      <c r="AC370" s="101">
        <f>(Tableau2[[#This Row],[heure_enq]]-Tableau2[[#This Row],[h_debut]])</f>
        <v>0.125</v>
      </c>
      <c r="AD370" s="101">
        <f>Tableau2[[#This Row],[h_fin]]-Tableau2[[#This Row],[h_debut]]</f>
        <v>0.14583333333333337</v>
      </c>
      <c r="AE370" s="101">
        <v>0.54166666666666663</v>
      </c>
      <c r="AF370" s="101">
        <v>0.75</v>
      </c>
      <c r="AG370" s="6" t="s">
        <v>22</v>
      </c>
      <c r="AH370" s="6" t="s">
        <v>234</v>
      </c>
      <c r="AI370" s="6">
        <v>0</v>
      </c>
      <c r="AJ370" s="6" t="s">
        <v>22</v>
      </c>
      <c r="AK370" s="6" t="s">
        <v>22</v>
      </c>
      <c r="AL370" s="6" t="s">
        <v>1761</v>
      </c>
      <c r="AM370" s="6">
        <v>1</v>
      </c>
      <c r="AN370" s="6">
        <v>0</v>
      </c>
      <c r="AO370" s="6">
        <v>0</v>
      </c>
      <c r="AP370" s="6">
        <v>0</v>
      </c>
      <c r="AQ370" s="6" t="s">
        <v>22</v>
      </c>
      <c r="AR370" s="6" t="s">
        <v>22</v>
      </c>
      <c r="AS370" s="6" t="s">
        <v>22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1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 t="s">
        <v>22</v>
      </c>
      <c r="BK370" s="6">
        <v>0</v>
      </c>
      <c r="BL370" s="6">
        <v>0</v>
      </c>
      <c r="BM370" s="6">
        <v>1</v>
      </c>
      <c r="BN370" s="6">
        <v>0</v>
      </c>
      <c r="BO370" s="6" t="s">
        <v>3631</v>
      </c>
      <c r="BP370" s="6">
        <v>0</v>
      </c>
      <c r="BQ370" s="6">
        <v>0</v>
      </c>
      <c r="BR370" s="6">
        <v>0</v>
      </c>
      <c r="BS370" s="6">
        <v>0</v>
      </c>
      <c r="BT370" s="6">
        <v>1</v>
      </c>
      <c r="BU370" s="6">
        <v>0</v>
      </c>
      <c r="BV370" s="6" t="s">
        <v>2126</v>
      </c>
      <c r="BW370" s="6" t="s">
        <v>22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6">
        <v>0</v>
      </c>
      <c r="CJ370" s="6">
        <v>0</v>
      </c>
      <c r="CK370" s="6">
        <v>0</v>
      </c>
      <c r="CL370" s="6">
        <v>0</v>
      </c>
      <c r="CM370" s="6">
        <v>0</v>
      </c>
      <c r="CN370" s="6">
        <v>0</v>
      </c>
      <c r="CO370" s="6">
        <v>0</v>
      </c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  <c r="CY370" s="6">
        <v>0</v>
      </c>
      <c r="CZ370" s="6">
        <v>0</v>
      </c>
      <c r="DA370" s="6" t="s">
        <v>22</v>
      </c>
      <c r="DB370" s="6" t="s">
        <v>218</v>
      </c>
      <c r="DC370" s="6" t="s">
        <v>22</v>
      </c>
      <c r="DD370" s="6" t="s">
        <v>22</v>
      </c>
      <c r="DE370" s="6" t="s">
        <v>22</v>
      </c>
      <c r="DF370" s="6" t="s">
        <v>22</v>
      </c>
      <c r="DG370" s="6" t="s">
        <v>22</v>
      </c>
      <c r="DH370" s="6" t="s">
        <v>22</v>
      </c>
      <c r="DI370" s="6" t="s">
        <v>22</v>
      </c>
      <c r="DJ370" s="6" t="s">
        <v>22</v>
      </c>
      <c r="DK370" s="6" t="s">
        <v>22</v>
      </c>
      <c r="DL370" s="6" t="s">
        <v>22</v>
      </c>
      <c r="DM370" s="6" t="s">
        <v>22</v>
      </c>
      <c r="DN370" s="6" t="s">
        <v>22</v>
      </c>
      <c r="DO370" s="6" t="s">
        <v>22</v>
      </c>
      <c r="DP370" s="6" t="s">
        <v>22</v>
      </c>
      <c r="DQ370" s="6" t="s">
        <v>22</v>
      </c>
      <c r="DR370" s="6" t="s">
        <v>22</v>
      </c>
      <c r="DS370" s="6" t="s">
        <v>22</v>
      </c>
      <c r="DT370" s="6" t="s">
        <v>22</v>
      </c>
      <c r="DU370" s="6" t="s">
        <v>22</v>
      </c>
      <c r="DV370" s="6" t="s">
        <v>22</v>
      </c>
      <c r="DW370" s="6" t="s">
        <v>22</v>
      </c>
      <c r="DX370" s="6" t="s">
        <v>22</v>
      </c>
      <c r="DY370" s="6" t="s">
        <v>22</v>
      </c>
      <c r="DZ370" s="6" t="s">
        <v>22</v>
      </c>
      <c r="EA370" s="6" t="s">
        <v>22</v>
      </c>
      <c r="EB370" s="6" t="s">
        <v>22</v>
      </c>
      <c r="EC370" s="6" t="s">
        <v>22</v>
      </c>
      <c r="ED370" s="6" t="s">
        <v>22</v>
      </c>
      <c r="EE370" s="6" t="s">
        <v>22</v>
      </c>
      <c r="EF370" s="6" t="s">
        <v>22</v>
      </c>
      <c r="EG370" s="6" t="s">
        <v>22</v>
      </c>
      <c r="EH370" s="6" t="s">
        <v>22</v>
      </c>
      <c r="EI370" s="6" t="s">
        <v>22</v>
      </c>
      <c r="EJ370" s="6" t="s">
        <v>22</v>
      </c>
      <c r="EK370" s="6" t="s">
        <v>22</v>
      </c>
      <c r="EL370" s="6" t="s">
        <v>22</v>
      </c>
      <c r="EM370" s="6" t="s">
        <v>22</v>
      </c>
      <c r="EN370" s="6" t="s">
        <v>22</v>
      </c>
      <c r="EO370" s="6" t="s">
        <v>22</v>
      </c>
      <c r="EP370" s="6" t="s">
        <v>22</v>
      </c>
      <c r="EQ370" s="6" t="s">
        <v>22</v>
      </c>
      <c r="ER370" s="6" t="s">
        <v>22</v>
      </c>
      <c r="ES370" s="6" t="s">
        <v>22</v>
      </c>
      <c r="ET370" s="6" t="s">
        <v>22</v>
      </c>
      <c r="EU370" s="6" t="s">
        <v>22</v>
      </c>
      <c r="EV370" s="6" t="s">
        <v>22</v>
      </c>
      <c r="EW370" s="6" t="s">
        <v>22</v>
      </c>
      <c r="EX370" s="6" t="s">
        <v>22</v>
      </c>
      <c r="EY370" s="6" t="s">
        <v>22</v>
      </c>
      <c r="EZ370" s="6" t="s">
        <v>22</v>
      </c>
      <c r="FA370" s="6" t="s">
        <v>22</v>
      </c>
      <c r="FB370" s="6" t="s">
        <v>22</v>
      </c>
      <c r="FC370" s="6" t="s">
        <v>22</v>
      </c>
      <c r="FD370" s="6" t="s">
        <v>22</v>
      </c>
      <c r="FE370" s="6" t="s">
        <v>22</v>
      </c>
      <c r="FF370" s="6" t="s">
        <v>22</v>
      </c>
      <c r="FG370" s="6" t="s">
        <v>22</v>
      </c>
      <c r="FH370" s="6" t="s">
        <v>22</v>
      </c>
      <c r="FI370" s="6" t="s">
        <v>22</v>
      </c>
      <c r="FJ370" s="6" t="s">
        <v>22</v>
      </c>
      <c r="FK370" s="6" t="s">
        <v>22</v>
      </c>
      <c r="FL370" s="6" t="s">
        <v>22</v>
      </c>
      <c r="FM370" s="6" t="s">
        <v>22</v>
      </c>
      <c r="FN370" s="6" t="s">
        <v>22</v>
      </c>
      <c r="FO370" s="6" t="s">
        <v>22</v>
      </c>
      <c r="FP370" s="6" t="s">
        <v>22</v>
      </c>
      <c r="FQ370" s="6" t="s">
        <v>22</v>
      </c>
      <c r="FR370" s="6" t="s">
        <v>22</v>
      </c>
      <c r="FS370" s="6" t="s">
        <v>22</v>
      </c>
      <c r="FT370" s="6" t="s">
        <v>22</v>
      </c>
      <c r="FU370" s="6" t="s">
        <v>22</v>
      </c>
      <c r="FV370" s="6" t="s">
        <v>22</v>
      </c>
      <c r="FW370" s="6" t="s">
        <v>22</v>
      </c>
      <c r="FX370" s="6" t="s">
        <v>22</v>
      </c>
      <c r="FY370" s="6" t="s">
        <v>22</v>
      </c>
      <c r="FZ370" s="6" t="s">
        <v>22</v>
      </c>
      <c r="GA370" s="6" t="s">
        <v>22</v>
      </c>
      <c r="GB370" s="6" t="s">
        <v>22</v>
      </c>
      <c r="GC370" s="6" t="s">
        <v>22</v>
      </c>
      <c r="GD370" s="6" t="s">
        <v>22</v>
      </c>
      <c r="GE370" s="6" t="s">
        <v>22</v>
      </c>
      <c r="GF370" s="6" t="s">
        <v>22</v>
      </c>
      <c r="GG370" s="6" t="s">
        <v>22</v>
      </c>
      <c r="GH370" s="6" t="s">
        <v>22</v>
      </c>
      <c r="GI370" s="6" t="s">
        <v>22</v>
      </c>
      <c r="GJ370" s="6" t="s">
        <v>22</v>
      </c>
      <c r="GK370" s="6" t="s">
        <v>22</v>
      </c>
      <c r="GL370" s="6" t="s">
        <v>22</v>
      </c>
      <c r="GM370" s="6" t="s">
        <v>22</v>
      </c>
      <c r="GN370" s="6" t="s">
        <v>22</v>
      </c>
      <c r="GO370" s="6" t="s">
        <v>22</v>
      </c>
      <c r="GP370" s="6" t="s">
        <v>22</v>
      </c>
      <c r="GQ370" s="6" t="s">
        <v>22</v>
      </c>
      <c r="GR370" s="6" t="s">
        <v>22</v>
      </c>
      <c r="GS370" s="6" t="s">
        <v>22</v>
      </c>
      <c r="GT370" s="6" t="s">
        <v>22</v>
      </c>
      <c r="GU370" s="6" t="s">
        <v>22</v>
      </c>
      <c r="GV370" s="6" t="s">
        <v>22</v>
      </c>
      <c r="GW370" s="6" t="s">
        <v>22</v>
      </c>
      <c r="GX370" s="103" t="s">
        <v>22</v>
      </c>
    </row>
    <row r="371" spans="1:206">
      <c r="A371" s="102" t="s">
        <v>207</v>
      </c>
      <c r="B371" s="6">
        <f t="shared" si="13"/>
        <v>370</v>
      </c>
      <c r="C371" s="6" t="s">
        <v>1598</v>
      </c>
      <c r="D371" s="6" t="s">
        <v>1599</v>
      </c>
      <c r="E371" s="100">
        <v>45205</v>
      </c>
      <c r="F371" s="6" t="s">
        <v>3897</v>
      </c>
      <c r="G371" s="6">
        <v>1</v>
      </c>
      <c r="H371" s="6">
        <v>26</v>
      </c>
      <c r="I371" s="6">
        <v>1</v>
      </c>
      <c r="J371" s="6" t="s">
        <v>410</v>
      </c>
      <c r="K371" s="6" t="s">
        <v>410</v>
      </c>
      <c r="L371" s="181" t="s">
        <v>1152</v>
      </c>
      <c r="M371" s="6" t="s">
        <v>1041</v>
      </c>
      <c r="N371" s="105" t="s">
        <v>22</v>
      </c>
      <c r="O371" s="105" t="s">
        <v>22</v>
      </c>
      <c r="P371" s="105" t="s">
        <v>22</v>
      </c>
      <c r="Q371" s="6">
        <v>42.829700000000003</v>
      </c>
      <c r="R371" s="6" t="s">
        <v>22</v>
      </c>
      <c r="S371" s="6" t="s">
        <v>22</v>
      </c>
      <c r="T371" s="7" t="s">
        <v>22</v>
      </c>
      <c r="U371" s="6" t="s">
        <v>22</v>
      </c>
      <c r="V371" s="6">
        <v>9.3129000000000008</v>
      </c>
      <c r="W371" s="6" t="s">
        <v>39</v>
      </c>
      <c r="X371" s="6">
        <v>4</v>
      </c>
      <c r="Y371" s="6">
        <v>1</v>
      </c>
      <c r="Z371" s="101">
        <v>0.375</v>
      </c>
      <c r="AA371" s="101">
        <v>0.5625</v>
      </c>
      <c r="AB371" s="101">
        <v>0.70833333333333337</v>
      </c>
      <c r="AC371" s="101">
        <f>(Tableau2[[#This Row],[heure_enq]]-Tableau2[[#This Row],[h_debut]])</f>
        <v>0.1875</v>
      </c>
      <c r="AD371" s="101">
        <f>Tableau2[[#This Row],[h_fin]]-Tableau2[[#This Row],[h_debut]]</f>
        <v>0.33333333333333337</v>
      </c>
      <c r="AE371" s="101">
        <v>0.35416666666666669</v>
      </c>
      <c r="AF371" s="101">
        <v>0.625</v>
      </c>
      <c r="AG371" s="6" t="s">
        <v>22</v>
      </c>
      <c r="AH371" s="6" t="s">
        <v>234</v>
      </c>
      <c r="AI371" s="6">
        <v>0</v>
      </c>
      <c r="AJ371" s="6" t="s">
        <v>402</v>
      </c>
      <c r="AK371" s="6" t="s">
        <v>403</v>
      </c>
      <c r="AL371" s="6" t="s">
        <v>419</v>
      </c>
      <c r="AM371" s="6">
        <v>1</v>
      </c>
      <c r="AN371" s="6">
        <v>0</v>
      </c>
      <c r="AO371" s="6">
        <v>0</v>
      </c>
      <c r="AP371" s="6">
        <v>0</v>
      </c>
      <c r="AQ371" s="6" t="s">
        <v>745</v>
      </c>
      <c r="AR371" s="6" t="s">
        <v>22</v>
      </c>
      <c r="AS371" s="6" t="s">
        <v>22</v>
      </c>
      <c r="AT371" s="6">
        <v>1</v>
      </c>
      <c r="AU371" s="6">
        <v>1</v>
      </c>
      <c r="AV371" s="6">
        <v>1</v>
      </c>
      <c r="AW371" s="6">
        <v>1</v>
      </c>
      <c r="AX371" s="6">
        <v>1</v>
      </c>
      <c r="AY371" s="6">
        <v>1</v>
      </c>
      <c r="AZ371" s="6">
        <v>1</v>
      </c>
      <c r="BA371" s="6">
        <v>1</v>
      </c>
      <c r="BB371" s="6">
        <v>1</v>
      </c>
      <c r="BC371" s="6">
        <v>1</v>
      </c>
      <c r="BD371" s="6">
        <v>1</v>
      </c>
      <c r="BE371" s="6">
        <v>1</v>
      </c>
      <c r="BF371" s="6">
        <v>1</v>
      </c>
      <c r="BG371" s="6">
        <v>1</v>
      </c>
      <c r="BH371" s="6">
        <v>1</v>
      </c>
      <c r="BI371" s="6">
        <v>1</v>
      </c>
      <c r="BJ371" s="6" t="s">
        <v>745</v>
      </c>
      <c r="BK371" s="6">
        <v>0</v>
      </c>
      <c r="BL371" s="6">
        <v>1</v>
      </c>
      <c r="BM371" s="6">
        <v>0</v>
      </c>
      <c r="BN371" s="6">
        <v>0</v>
      </c>
      <c r="BO371" s="6">
        <v>0</v>
      </c>
      <c r="BP371" s="6">
        <v>0</v>
      </c>
      <c r="BQ371" s="6">
        <v>1</v>
      </c>
      <c r="BR371" s="6">
        <v>0</v>
      </c>
      <c r="BS371" s="6">
        <v>0</v>
      </c>
      <c r="BT371" s="6">
        <v>0</v>
      </c>
      <c r="BU371" s="6" t="s">
        <v>3630</v>
      </c>
      <c r="BV371" s="6">
        <v>0</v>
      </c>
      <c r="BW371" s="6" t="s">
        <v>22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1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 t="s">
        <v>22</v>
      </c>
      <c r="DB371" s="6" t="s">
        <v>218</v>
      </c>
      <c r="DC371" s="6" t="s">
        <v>22</v>
      </c>
      <c r="DD371" s="6" t="s">
        <v>22</v>
      </c>
      <c r="DE371" s="6" t="s">
        <v>22</v>
      </c>
      <c r="DF371" s="6" t="s">
        <v>22</v>
      </c>
      <c r="DG371" s="6" t="s">
        <v>22</v>
      </c>
      <c r="DH371" s="6" t="s">
        <v>22</v>
      </c>
      <c r="DI371" s="6" t="s">
        <v>22</v>
      </c>
      <c r="DJ371" s="6" t="s">
        <v>22</v>
      </c>
      <c r="DK371" s="6" t="s">
        <v>22</v>
      </c>
      <c r="DL371" s="6" t="s">
        <v>22</v>
      </c>
      <c r="DM371" s="6" t="s">
        <v>22</v>
      </c>
      <c r="DN371" s="6" t="s">
        <v>22</v>
      </c>
      <c r="DO371" s="6" t="s">
        <v>22</v>
      </c>
      <c r="DP371" s="6" t="s">
        <v>22</v>
      </c>
      <c r="DQ371" s="6" t="s">
        <v>22</v>
      </c>
      <c r="DR371" s="6" t="s">
        <v>22</v>
      </c>
      <c r="DS371" s="6" t="s">
        <v>22</v>
      </c>
      <c r="DT371" s="6" t="s">
        <v>22</v>
      </c>
      <c r="DU371" s="6" t="s">
        <v>22</v>
      </c>
      <c r="DV371" s="6" t="s">
        <v>22</v>
      </c>
      <c r="DW371" s="6" t="s">
        <v>22</v>
      </c>
      <c r="DX371" s="6" t="s">
        <v>22</v>
      </c>
      <c r="DY371" s="6" t="s">
        <v>22</v>
      </c>
      <c r="DZ371" s="6" t="s">
        <v>22</v>
      </c>
      <c r="EA371" s="6" t="s">
        <v>22</v>
      </c>
      <c r="EB371" s="6" t="s">
        <v>22</v>
      </c>
      <c r="EC371" s="6" t="s">
        <v>22</v>
      </c>
      <c r="ED371" s="6" t="s">
        <v>22</v>
      </c>
      <c r="EE371" s="6" t="s">
        <v>22</v>
      </c>
      <c r="EF371" s="6" t="s">
        <v>22</v>
      </c>
      <c r="EG371" s="6" t="s">
        <v>22</v>
      </c>
      <c r="EH371" s="6" t="s">
        <v>22</v>
      </c>
      <c r="EI371" s="6" t="s">
        <v>22</v>
      </c>
      <c r="EJ371" s="6" t="s">
        <v>22</v>
      </c>
      <c r="EK371" s="6" t="s">
        <v>22</v>
      </c>
      <c r="EL371" s="6" t="s">
        <v>22</v>
      </c>
      <c r="EM371" s="6" t="s">
        <v>22</v>
      </c>
      <c r="EN371" s="6" t="s">
        <v>22</v>
      </c>
      <c r="EO371" s="6" t="s">
        <v>22</v>
      </c>
      <c r="EP371" s="6" t="s">
        <v>22</v>
      </c>
      <c r="EQ371" s="6" t="s">
        <v>22</v>
      </c>
      <c r="ER371" s="6" t="s">
        <v>22</v>
      </c>
      <c r="ES371" s="6" t="s">
        <v>22</v>
      </c>
      <c r="ET371" s="6" t="s">
        <v>22</v>
      </c>
      <c r="EU371" s="6" t="s">
        <v>22</v>
      </c>
      <c r="EV371" s="6" t="s">
        <v>22</v>
      </c>
      <c r="EW371" s="6" t="s">
        <v>22</v>
      </c>
      <c r="EX371" s="6" t="s">
        <v>22</v>
      </c>
      <c r="EY371" s="6" t="s">
        <v>22</v>
      </c>
      <c r="EZ371" s="6" t="s">
        <v>22</v>
      </c>
      <c r="FA371" s="6" t="s">
        <v>22</v>
      </c>
      <c r="FB371" s="6" t="s">
        <v>22</v>
      </c>
      <c r="FC371" s="6" t="s">
        <v>22</v>
      </c>
      <c r="FD371" s="6" t="s">
        <v>22</v>
      </c>
      <c r="FE371" s="6" t="s">
        <v>22</v>
      </c>
      <c r="FF371" s="6" t="s">
        <v>22</v>
      </c>
      <c r="FG371" s="6" t="s">
        <v>22</v>
      </c>
      <c r="FH371" s="6" t="s">
        <v>22</v>
      </c>
      <c r="FI371" s="6" t="s">
        <v>22</v>
      </c>
      <c r="FJ371" s="6" t="s">
        <v>22</v>
      </c>
      <c r="FK371" s="6" t="s">
        <v>22</v>
      </c>
      <c r="FL371" s="6" t="s">
        <v>22</v>
      </c>
      <c r="FM371" s="6" t="s">
        <v>22</v>
      </c>
      <c r="FN371" s="6" t="s">
        <v>22</v>
      </c>
      <c r="FO371" s="6" t="s">
        <v>22</v>
      </c>
      <c r="FP371" s="6" t="s">
        <v>22</v>
      </c>
      <c r="FQ371" s="6" t="s">
        <v>22</v>
      </c>
      <c r="FR371" s="6" t="s">
        <v>22</v>
      </c>
      <c r="FS371" s="6" t="s">
        <v>22</v>
      </c>
      <c r="FT371" s="6" t="s">
        <v>22</v>
      </c>
      <c r="FU371" s="6" t="s">
        <v>22</v>
      </c>
      <c r="FV371" s="6" t="s">
        <v>22</v>
      </c>
      <c r="FW371" s="6" t="s">
        <v>22</v>
      </c>
      <c r="FX371" s="6" t="s">
        <v>22</v>
      </c>
      <c r="FY371" s="6" t="s">
        <v>22</v>
      </c>
      <c r="FZ371" s="6" t="s">
        <v>22</v>
      </c>
      <c r="GA371" s="6" t="s">
        <v>22</v>
      </c>
      <c r="GB371" s="6" t="s">
        <v>22</v>
      </c>
      <c r="GC371" s="6" t="s">
        <v>22</v>
      </c>
      <c r="GD371" s="6" t="s">
        <v>22</v>
      </c>
      <c r="GE371" s="6" t="s">
        <v>22</v>
      </c>
      <c r="GF371" s="6" t="s">
        <v>22</v>
      </c>
      <c r="GG371" s="6" t="s">
        <v>22</v>
      </c>
      <c r="GH371" s="6" t="s">
        <v>22</v>
      </c>
      <c r="GI371" s="6" t="s">
        <v>22</v>
      </c>
      <c r="GJ371" s="6" t="s">
        <v>22</v>
      </c>
      <c r="GK371" s="6" t="s">
        <v>22</v>
      </c>
      <c r="GL371" s="6" t="s">
        <v>22</v>
      </c>
      <c r="GM371" s="6" t="s">
        <v>22</v>
      </c>
      <c r="GN371" s="6" t="s">
        <v>22</v>
      </c>
      <c r="GO371" s="6" t="s">
        <v>22</v>
      </c>
      <c r="GP371" s="6" t="s">
        <v>22</v>
      </c>
      <c r="GQ371" s="6" t="s">
        <v>22</v>
      </c>
      <c r="GR371" s="6" t="s">
        <v>22</v>
      </c>
      <c r="GS371" s="6" t="s">
        <v>22</v>
      </c>
      <c r="GT371" s="6" t="s">
        <v>22</v>
      </c>
      <c r="GU371" s="6" t="s">
        <v>22</v>
      </c>
      <c r="GV371" s="6" t="s">
        <v>22</v>
      </c>
      <c r="GW371" s="6" t="s">
        <v>22</v>
      </c>
      <c r="GX371" s="103" t="s">
        <v>22</v>
      </c>
    </row>
    <row r="372" spans="1:206">
      <c r="A372" s="102" t="s">
        <v>207</v>
      </c>
      <c r="B372" s="6">
        <f t="shared" si="13"/>
        <v>371</v>
      </c>
      <c r="C372" s="6" t="s">
        <v>1600</v>
      </c>
      <c r="D372" s="6" t="s">
        <v>1601</v>
      </c>
      <c r="E372" s="100">
        <v>45209</v>
      </c>
      <c r="F372" s="6" t="s">
        <v>3897</v>
      </c>
      <c r="G372" s="6">
        <v>1</v>
      </c>
      <c r="H372" s="6">
        <v>23</v>
      </c>
      <c r="I372" s="6">
        <v>0</v>
      </c>
      <c r="J372" s="6" t="s">
        <v>22</v>
      </c>
      <c r="K372" s="6" t="s">
        <v>352</v>
      </c>
      <c r="L372" s="181" t="s">
        <v>396</v>
      </c>
      <c r="M372" s="6" t="s">
        <v>1041</v>
      </c>
      <c r="N372" s="6" t="s">
        <v>22</v>
      </c>
      <c r="O372" s="7" t="s">
        <v>22</v>
      </c>
      <c r="P372" s="6" t="s">
        <v>22</v>
      </c>
      <c r="Q372" s="6">
        <v>42.713299999999997</v>
      </c>
      <c r="R372" s="6" t="s">
        <v>22</v>
      </c>
      <c r="S372" s="6" t="s">
        <v>22</v>
      </c>
      <c r="T372" s="7" t="s">
        <v>22</v>
      </c>
      <c r="U372" s="6" t="s">
        <v>22</v>
      </c>
      <c r="V372" s="6">
        <v>9.4550000000000001</v>
      </c>
      <c r="W372" s="6" t="s">
        <v>39</v>
      </c>
      <c r="X372" s="6">
        <v>3</v>
      </c>
      <c r="Y372" s="6">
        <v>1</v>
      </c>
      <c r="Z372" s="101">
        <v>0.375</v>
      </c>
      <c r="AA372" s="101">
        <v>0.40277777777777773</v>
      </c>
      <c r="AB372" s="101">
        <v>0.58333333333333337</v>
      </c>
      <c r="AC372" s="101">
        <f>(Tableau2[[#This Row],[heure_enq]]-Tableau2[[#This Row],[h_debut]])</f>
        <v>2.7777777777777735E-2</v>
      </c>
      <c r="AD372" s="101">
        <f>Tableau2[[#This Row],[h_fin]]-Tableau2[[#This Row],[h_debut]]</f>
        <v>0.20833333333333337</v>
      </c>
      <c r="AE372" s="101">
        <v>0.375</v>
      </c>
      <c r="AF372" s="101">
        <v>0.58333333333333337</v>
      </c>
      <c r="AG372" s="6" t="s">
        <v>22</v>
      </c>
      <c r="AH372" s="6" t="s">
        <v>234</v>
      </c>
      <c r="AI372" s="6">
        <v>0</v>
      </c>
      <c r="AJ372" s="6" t="s">
        <v>402</v>
      </c>
      <c r="AK372" s="6" t="s">
        <v>403</v>
      </c>
      <c r="AL372" s="6" t="s">
        <v>419</v>
      </c>
      <c r="AM372" s="6">
        <v>1</v>
      </c>
      <c r="AN372" s="6">
        <v>0</v>
      </c>
      <c r="AO372" s="6">
        <v>0</v>
      </c>
      <c r="AP372" s="6">
        <v>0</v>
      </c>
      <c r="AQ372" s="6" t="s">
        <v>22</v>
      </c>
      <c r="AR372" s="6" t="s">
        <v>22</v>
      </c>
      <c r="AS372" s="6" t="s">
        <v>22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1</v>
      </c>
      <c r="BA372" s="6">
        <v>1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 t="s">
        <v>235</v>
      </c>
      <c r="BK372" s="6">
        <v>0</v>
      </c>
      <c r="BL372" s="6">
        <v>0</v>
      </c>
      <c r="BM372" s="6">
        <v>0</v>
      </c>
      <c r="BN372" s="6">
        <v>0</v>
      </c>
      <c r="BO372" s="6">
        <v>0</v>
      </c>
      <c r="BP372" s="6">
        <v>0</v>
      </c>
      <c r="BQ372" s="6">
        <v>0</v>
      </c>
      <c r="BR372" s="6">
        <v>0</v>
      </c>
      <c r="BS372" s="6">
        <v>0</v>
      </c>
      <c r="BT372" s="6">
        <v>1</v>
      </c>
      <c r="BU372" s="6">
        <v>0</v>
      </c>
      <c r="BV372" s="6" t="s">
        <v>2126</v>
      </c>
      <c r="BW372" s="6" t="s">
        <v>22</v>
      </c>
      <c r="BX372" s="6">
        <v>0</v>
      </c>
      <c r="BY372" s="6">
        <v>0</v>
      </c>
      <c r="BZ372" s="6">
        <v>0</v>
      </c>
      <c r="CA372" s="6">
        <v>0</v>
      </c>
      <c r="CB372" s="6">
        <v>0</v>
      </c>
      <c r="CC372" s="6">
        <v>0</v>
      </c>
      <c r="CD372" s="6">
        <v>0</v>
      </c>
      <c r="CE372" s="6">
        <v>0</v>
      </c>
      <c r="CF372" s="6">
        <v>0</v>
      </c>
      <c r="CG372" s="6">
        <v>0</v>
      </c>
      <c r="CH372" s="6">
        <v>0</v>
      </c>
      <c r="CI372" s="6">
        <v>1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 t="s">
        <v>22</v>
      </c>
      <c r="DB372" s="6" t="s">
        <v>218</v>
      </c>
      <c r="DC372" s="6" t="s">
        <v>22</v>
      </c>
      <c r="DD372" s="6" t="s">
        <v>22</v>
      </c>
      <c r="DE372" s="6" t="s">
        <v>22</v>
      </c>
      <c r="DF372" s="6" t="s">
        <v>22</v>
      </c>
      <c r="DG372" s="6" t="s">
        <v>22</v>
      </c>
      <c r="DH372" s="6" t="s">
        <v>22</v>
      </c>
      <c r="DI372" s="6" t="s">
        <v>22</v>
      </c>
      <c r="DJ372" s="6" t="s">
        <v>22</v>
      </c>
      <c r="DK372" s="6" t="s">
        <v>22</v>
      </c>
      <c r="DL372" s="6" t="s">
        <v>22</v>
      </c>
      <c r="DM372" s="6" t="s">
        <v>22</v>
      </c>
      <c r="DN372" s="6" t="s">
        <v>22</v>
      </c>
      <c r="DO372" s="6" t="s">
        <v>22</v>
      </c>
      <c r="DP372" s="6" t="s">
        <v>22</v>
      </c>
      <c r="DQ372" s="6" t="s">
        <v>22</v>
      </c>
      <c r="DR372" s="6" t="s">
        <v>22</v>
      </c>
      <c r="DS372" s="6" t="s">
        <v>22</v>
      </c>
      <c r="DT372" s="6" t="s">
        <v>22</v>
      </c>
      <c r="DU372" s="6" t="s">
        <v>22</v>
      </c>
      <c r="DV372" s="6" t="s">
        <v>22</v>
      </c>
      <c r="DW372" s="6" t="s">
        <v>22</v>
      </c>
      <c r="DX372" s="6" t="s">
        <v>22</v>
      </c>
      <c r="DY372" s="6" t="s">
        <v>22</v>
      </c>
      <c r="DZ372" s="6" t="s">
        <v>22</v>
      </c>
      <c r="EA372" s="6" t="s">
        <v>22</v>
      </c>
      <c r="EB372" s="6" t="s">
        <v>22</v>
      </c>
      <c r="EC372" s="6" t="s">
        <v>22</v>
      </c>
      <c r="ED372" s="6" t="s">
        <v>22</v>
      </c>
      <c r="EE372" s="6" t="s">
        <v>22</v>
      </c>
      <c r="EF372" s="6" t="s">
        <v>22</v>
      </c>
      <c r="EG372" s="6" t="s">
        <v>22</v>
      </c>
      <c r="EH372" s="6" t="s">
        <v>22</v>
      </c>
      <c r="EI372" s="6" t="s">
        <v>22</v>
      </c>
      <c r="EJ372" s="6" t="s">
        <v>22</v>
      </c>
      <c r="EK372" s="6" t="s">
        <v>22</v>
      </c>
      <c r="EL372" s="6" t="s">
        <v>22</v>
      </c>
      <c r="EM372" s="6" t="s">
        <v>22</v>
      </c>
      <c r="EN372" s="6" t="s">
        <v>22</v>
      </c>
      <c r="EO372" s="6" t="s">
        <v>22</v>
      </c>
      <c r="EP372" s="6" t="s">
        <v>22</v>
      </c>
      <c r="EQ372" s="6" t="s">
        <v>22</v>
      </c>
      <c r="ER372" s="6" t="s">
        <v>22</v>
      </c>
      <c r="ES372" s="6" t="s">
        <v>22</v>
      </c>
      <c r="ET372" s="6" t="s">
        <v>22</v>
      </c>
      <c r="EU372" s="6" t="s">
        <v>22</v>
      </c>
      <c r="EV372" s="6" t="s">
        <v>22</v>
      </c>
      <c r="EW372" s="6" t="s">
        <v>22</v>
      </c>
      <c r="EX372" s="6" t="s">
        <v>22</v>
      </c>
      <c r="EY372" s="6" t="s">
        <v>22</v>
      </c>
      <c r="EZ372" s="6" t="s">
        <v>22</v>
      </c>
      <c r="FA372" s="6" t="s">
        <v>22</v>
      </c>
      <c r="FB372" s="6" t="s">
        <v>22</v>
      </c>
      <c r="FC372" s="6" t="s">
        <v>22</v>
      </c>
      <c r="FD372" s="6" t="s">
        <v>22</v>
      </c>
      <c r="FE372" s="6" t="s">
        <v>22</v>
      </c>
      <c r="FF372" s="6" t="s">
        <v>22</v>
      </c>
      <c r="FG372" s="6" t="s">
        <v>22</v>
      </c>
      <c r="FH372" s="6" t="s">
        <v>22</v>
      </c>
      <c r="FI372" s="6" t="s">
        <v>22</v>
      </c>
      <c r="FJ372" s="6" t="s">
        <v>22</v>
      </c>
      <c r="FK372" s="6" t="s">
        <v>22</v>
      </c>
      <c r="FL372" s="6" t="s">
        <v>22</v>
      </c>
      <c r="FM372" s="6" t="s">
        <v>22</v>
      </c>
      <c r="FN372" s="6" t="s">
        <v>22</v>
      </c>
      <c r="FO372" s="6" t="s">
        <v>22</v>
      </c>
      <c r="FP372" s="6" t="s">
        <v>22</v>
      </c>
      <c r="FQ372" s="6" t="s">
        <v>22</v>
      </c>
      <c r="FR372" s="6" t="s">
        <v>22</v>
      </c>
      <c r="FS372" s="6" t="s">
        <v>22</v>
      </c>
      <c r="FT372" s="6" t="s">
        <v>22</v>
      </c>
      <c r="FU372" s="6" t="s">
        <v>22</v>
      </c>
      <c r="FV372" s="6" t="s">
        <v>22</v>
      </c>
      <c r="FW372" s="6" t="s">
        <v>22</v>
      </c>
      <c r="FX372" s="6" t="s">
        <v>22</v>
      </c>
      <c r="FY372" s="6" t="s">
        <v>22</v>
      </c>
      <c r="FZ372" s="6" t="s">
        <v>22</v>
      </c>
      <c r="GA372" s="6" t="s">
        <v>22</v>
      </c>
      <c r="GB372" s="6" t="s">
        <v>22</v>
      </c>
      <c r="GC372" s="6" t="s">
        <v>22</v>
      </c>
      <c r="GD372" s="6" t="s">
        <v>22</v>
      </c>
      <c r="GE372" s="6" t="s">
        <v>22</v>
      </c>
      <c r="GF372" s="6" t="s">
        <v>22</v>
      </c>
      <c r="GG372" s="6" t="s">
        <v>22</v>
      </c>
      <c r="GH372" s="6" t="s">
        <v>22</v>
      </c>
      <c r="GI372" s="6" t="s">
        <v>22</v>
      </c>
      <c r="GJ372" s="6" t="s">
        <v>22</v>
      </c>
      <c r="GK372" s="6" t="s">
        <v>22</v>
      </c>
      <c r="GL372" s="6" t="s">
        <v>22</v>
      </c>
      <c r="GM372" s="6" t="s">
        <v>22</v>
      </c>
      <c r="GN372" s="6" t="s">
        <v>22</v>
      </c>
      <c r="GO372" s="6" t="s">
        <v>22</v>
      </c>
      <c r="GP372" s="6" t="s">
        <v>22</v>
      </c>
      <c r="GQ372" s="6" t="s">
        <v>22</v>
      </c>
      <c r="GR372" s="6" t="s">
        <v>22</v>
      </c>
      <c r="GS372" s="6" t="s">
        <v>22</v>
      </c>
      <c r="GT372" s="6" t="s">
        <v>22</v>
      </c>
      <c r="GU372" s="6" t="s">
        <v>22</v>
      </c>
      <c r="GV372" s="6" t="s">
        <v>22</v>
      </c>
      <c r="GW372" s="6" t="s">
        <v>22</v>
      </c>
      <c r="GX372" s="103" t="s">
        <v>22</v>
      </c>
    </row>
    <row r="373" spans="1:206">
      <c r="A373" s="102" t="s">
        <v>207</v>
      </c>
      <c r="B373" s="6">
        <f t="shared" si="13"/>
        <v>372</v>
      </c>
      <c r="C373" s="6" t="s">
        <v>1600</v>
      </c>
      <c r="D373" s="6" t="s">
        <v>1602</v>
      </c>
      <c r="E373" s="100">
        <v>45209</v>
      </c>
      <c r="F373" s="6" t="s">
        <v>3897</v>
      </c>
      <c r="G373" s="6">
        <v>1</v>
      </c>
      <c r="H373" s="6">
        <v>25</v>
      </c>
      <c r="I373" s="6">
        <v>0</v>
      </c>
      <c r="J373" s="6" t="s">
        <v>22</v>
      </c>
      <c r="K373" s="6" t="s">
        <v>352</v>
      </c>
      <c r="L373" s="181" t="s">
        <v>396</v>
      </c>
      <c r="M373" s="6" t="s">
        <v>1041</v>
      </c>
      <c r="N373" s="6" t="s">
        <v>22</v>
      </c>
      <c r="O373" s="7" t="s">
        <v>22</v>
      </c>
      <c r="P373" s="6" t="s">
        <v>22</v>
      </c>
      <c r="Q373" s="6">
        <v>42.843299999999999</v>
      </c>
      <c r="R373" s="6" t="s">
        <v>22</v>
      </c>
      <c r="S373" s="6" t="s">
        <v>22</v>
      </c>
      <c r="T373" s="7" t="s">
        <v>22</v>
      </c>
      <c r="U373" s="6" t="s">
        <v>22</v>
      </c>
      <c r="V373" s="6">
        <v>9.4835999999999991</v>
      </c>
      <c r="W373" s="6" t="s">
        <v>39</v>
      </c>
      <c r="X373" s="6">
        <v>5</v>
      </c>
      <c r="Y373" s="6">
        <v>1</v>
      </c>
      <c r="Z373" s="101">
        <v>0.375</v>
      </c>
      <c r="AA373" s="101">
        <v>0.44791666666666669</v>
      </c>
      <c r="AB373" s="101">
        <v>0.58333333333333337</v>
      </c>
      <c r="AC373" s="101">
        <f>(Tableau2[[#This Row],[heure_enq]]-Tableau2[[#This Row],[h_debut]])</f>
        <v>7.2916666666666685E-2</v>
      </c>
      <c r="AD373" s="101">
        <f>Tableau2[[#This Row],[h_fin]]-Tableau2[[#This Row],[h_debut]]</f>
        <v>0.20833333333333337</v>
      </c>
      <c r="AE373" s="101">
        <v>0.375</v>
      </c>
      <c r="AF373" s="101">
        <v>0.58333333333333337</v>
      </c>
      <c r="AG373" s="6" t="s">
        <v>22</v>
      </c>
      <c r="AH373" s="6" t="s">
        <v>234</v>
      </c>
      <c r="AI373" s="6">
        <v>0</v>
      </c>
      <c r="AJ373" s="6" t="s">
        <v>402</v>
      </c>
      <c r="AK373" s="6" t="s">
        <v>403</v>
      </c>
      <c r="AL373" s="6" t="s">
        <v>419</v>
      </c>
      <c r="AM373" s="6">
        <v>1</v>
      </c>
      <c r="AN373" s="6">
        <v>0</v>
      </c>
      <c r="AO373" s="6">
        <v>0</v>
      </c>
      <c r="AP373" s="6">
        <v>0</v>
      </c>
      <c r="AQ373" s="6" t="s">
        <v>22</v>
      </c>
      <c r="AR373" s="6" t="s">
        <v>22</v>
      </c>
      <c r="AS373" s="6" t="s">
        <v>22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1</v>
      </c>
      <c r="AZ373" s="6">
        <v>1</v>
      </c>
      <c r="BA373" s="6">
        <v>1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 t="s">
        <v>820</v>
      </c>
      <c r="BK373" s="6">
        <v>0</v>
      </c>
      <c r="BL373" s="6">
        <v>1</v>
      </c>
      <c r="BM373" s="6">
        <v>0</v>
      </c>
      <c r="BN373" s="6">
        <v>0</v>
      </c>
      <c r="BO373" s="6" t="s">
        <v>3613</v>
      </c>
      <c r="BP373" s="6">
        <v>1</v>
      </c>
      <c r="BQ373" s="6">
        <v>0</v>
      </c>
      <c r="BR373" s="6">
        <v>0</v>
      </c>
      <c r="BS373" s="6">
        <v>0</v>
      </c>
      <c r="BT373" s="6">
        <v>0</v>
      </c>
      <c r="BU373" s="6" t="s">
        <v>3624</v>
      </c>
      <c r="BV373" s="6">
        <v>0</v>
      </c>
      <c r="BW373" s="6" t="s">
        <v>22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1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  <c r="CY373" s="6">
        <v>0</v>
      </c>
      <c r="CZ373" s="6">
        <v>0</v>
      </c>
      <c r="DA373" s="6" t="s">
        <v>1603</v>
      </c>
      <c r="DB373" s="6" t="s">
        <v>218</v>
      </c>
      <c r="DC373" s="6" t="s">
        <v>22</v>
      </c>
      <c r="DD373" s="6" t="s">
        <v>22</v>
      </c>
      <c r="DE373" s="6" t="s">
        <v>22</v>
      </c>
      <c r="DF373" s="6" t="s">
        <v>22</v>
      </c>
      <c r="DG373" s="6" t="s">
        <v>22</v>
      </c>
      <c r="DH373" s="6" t="s">
        <v>22</v>
      </c>
      <c r="DI373" s="6" t="s">
        <v>22</v>
      </c>
      <c r="DJ373" s="6" t="s">
        <v>22</v>
      </c>
      <c r="DK373" s="6" t="s">
        <v>22</v>
      </c>
      <c r="DL373" s="6" t="s">
        <v>22</v>
      </c>
      <c r="DM373" s="6" t="s">
        <v>22</v>
      </c>
      <c r="DN373" s="6" t="s">
        <v>22</v>
      </c>
      <c r="DO373" s="6" t="s">
        <v>22</v>
      </c>
      <c r="DP373" s="6" t="s">
        <v>22</v>
      </c>
      <c r="DQ373" s="6" t="s">
        <v>22</v>
      </c>
      <c r="DR373" s="6" t="s">
        <v>22</v>
      </c>
      <c r="DS373" s="6" t="s">
        <v>22</v>
      </c>
      <c r="DT373" s="6" t="s">
        <v>22</v>
      </c>
      <c r="DU373" s="6" t="s">
        <v>22</v>
      </c>
      <c r="DV373" s="6" t="s">
        <v>22</v>
      </c>
      <c r="DW373" s="6" t="s">
        <v>22</v>
      </c>
      <c r="DX373" s="6" t="s">
        <v>22</v>
      </c>
      <c r="DY373" s="6" t="s">
        <v>22</v>
      </c>
      <c r="DZ373" s="6" t="s">
        <v>22</v>
      </c>
      <c r="EA373" s="6" t="s">
        <v>22</v>
      </c>
      <c r="EB373" s="6" t="s">
        <v>22</v>
      </c>
      <c r="EC373" s="6" t="s">
        <v>22</v>
      </c>
      <c r="ED373" s="6" t="s">
        <v>22</v>
      </c>
      <c r="EE373" s="6" t="s">
        <v>22</v>
      </c>
      <c r="EF373" s="6" t="s">
        <v>22</v>
      </c>
      <c r="EG373" s="6" t="s">
        <v>22</v>
      </c>
      <c r="EH373" s="6" t="s">
        <v>22</v>
      </c>
      <c r="EI373" s="6" t="s">
        <v>22</v>
      </c>
      <c r="EJ373" s="6" t="s">
        <v>22</v>
      </c>
      <c r="EK373" s="6" t="s">
        <v>22</v>
      </c>
      <c r="EL373" s="6" t="s">
        <v>22</v>
      </c>
      <c r="EM373" s="6" t="s">
        <v>22</v>
      </c>
      <c r="EN373" s="6" t="s">
        <v>22</v>
      </c>
      <c r="EO373" s="6" t="s">
        <v>22</v>
      </c>
      <c r="EP373" s="6" t="s">
        <v>22</v>
      </c>
      <c r="EQ373" s="6" t="s">
        <v>22</v>
      </c>
      <c r="ER373" s="6" t="s">
        <v>22</v>
      </c>
      <c r="ES373" s="6" t="s">
        <v>22</v>
      </c>
      <c r="ET373" s="6" t="s">
        <v>22</v>
      </c>
      <c r="EU373" s="6" t="s">
        <v>22</v>
      </c>
      <c r="EV373" s="6" t="s">
        <v>22</v>
      </c>
      <c r="EW373" s="6" t="s">
        <v>22</v>
      </c>
      <c r="EX373" s="6" t="s">
        <v>22</v>
      </c>
      <c r="EY373" s="6" t="s">
        <v>22</v>
      </c>
      <c r="EZ373" s="6" t="s">
        <v>22</v>
      </c>
      <c r="FA373" s="6" t="s">
        <v>22</v>
      </c>
      <c r="FB373" s="6" t="s">
        <v>22</v>
      </c>
      <c r="FC373" s="6" t="s">
        <v>22</v>
      </c>
      <c r="FD373" s="6" t="s">
        <v>22</v>
      </c>
      <c r="FE373" s="6" t="s">
        <v>22</v>
      </c>
      <c r="FF373" s="6" t="s">
        <v>22</v>
      </c>
      <c r="FG373" s="6" t="s">
        <v>22</v>
      </c>
      <c r="FH373" s="6" t="s">
        <v>22</v>
      </c>
      <c r="FI373" s="6" t="s">
        <v>22</v>
      </c>
      <c r="FJ373" s="6" t="s">
        <v>22</v>
      </c>
      <c r="FK373" s="6" t="s">
        <v>22</v>
      </c>
      <c r="FL373" s="6" t="s">
        <v>22</v>
      </c>
      <c r="FM373" s="6" t="s">
        <v>22</v>
      </c>
      <c r="FN373" s="6" t="s">
        <v>22</v>
      </c>
      <c r="FO373" s="6" t="s">
        <v>22</v>
      </c>
      <c r="FP373" s="6" t="s">
        <v>22</v>
      </c>
      <c r="FQ373" s="6" t="s">
        <v>22</v>
      </c>
      <c r="FR373" s="6" t="s">
        <v>22</v>
      </c>
      <c r="FS373" s="6" t="s">
        <v>22</v>
      </c>
      <c r="FT373" s="6" t="s">
        <v>22</v>
      </c>
      <c r="FU373" s="6" t="s">
        <v>22</v>
      </c>
      <c r="FV373" s="6" t="s">
        <v>22</v>
      </c>
      <c r="FW373" s="6" t="s">
        <v>22</v>
      </c>
      <c r="FX373" s="6" t="s">
        <v>22</v>
      </c>
      <c r="FY373" s="6" t="s">
        <v>22</v>
      </c>
      <c r="FZ373" s="6" t="s">
        <v>22</v>
      </c>
      <c r="GA373" s="6" t="s">
        <v>22</v>
      </c>
      <c r="GB373" s="6" t="s">
        <v>22</v>
      </c>
      <c r="GC373" s="6" t="s">
        <v>22</v>
      </c>
      <c r="GD373" s="6" t="s">
        <v>22</v>
      </c>
      <c r="GE373" s="6" t="s">
        <v>22</v>
      </c>
      <c r="GF373" s="6" t="s">
        <v>22</v>
      </c>
      <c r="GG373" s="6" t="s">
        <v>22</v>
      </c>
      <c r="GH373" s="6" t="s">
        <v>22</v>
      </c>
      <c r="GI373" s="6" t="s">
        <v>22</v>
      </c>
      <c r="GJ373" s="6" t="s">
        <v>22</v>
      </c>
      <c r="GK373" s="6" t="s">
        <v>22</v>
      </c>
      <c r="GL373" s="6" t="s">
        <v>22</v>
      </c>
      <c r="GM373" s="6" t="s">
        <v>22</v>
      </c>
      <c r="GN373" s="6" t="s">
        <v>22</v>
      </c>
      <c r="GO373" s="6" t="s">
        <v>22</v>
      </c>
      <c r="GP373" s="6" t="s">
        <v>22</v>
      </c>
      <c r="GQ373" s="6" t="s">
        <v>22</v>
      </c>
      <c r="GR373" s="6" t="s">
        <v>22</v>
      </c>
      <c r="GS373" s="6" t="s">
        <v>22</v>
      </c>
      <c r="GT373" s="6" t="s">
        <v>22</v>
      </c>
      <c r="GU373" s="6" t="s">
        <v>22</v>
      </c>
      <c r="GV373" s="6" t="s">
        <v>22</v>
      </c>
      <c r="GW373" s="6" t="s">
        <v>22</v>
      </c>
      <c r="GX373" s="103" t="s">
        <v>22</v>
      </c>
    </row>
    <row r="374" spans="1:206">
      <c r="A374" s="102" t="s">
        <v>207</v>
      </c>
      <c r="B374" s="6">
        <f t="shared" si="13"/>
        <v>373</v>
      </c>
      <c r="C374" s="6" t="s">
        <v>1600</v>
      </c>
      <c r="D374" s="6" t="s">
        <v>1915</v>
      </c>
      <c r="E374" s="100">
        <v>45209</v>
      </c>
      <c r="F374" s="6" t="s">
        <v>3897</v>
      </c>
      <c r="G374" s="6">
        <v>1</v>
      </c>
      <c r="H374" s="6">
        <v>26</v>
      </c>
      <c r="I374" s="6">
        <v>1</v>
      </c>
      <c r="J374" s="6" t="s">
        <v>410</v>
      </c>
      <c r="K374" s="6" t="s">
        <v>352</v>
      </c>
      <c r="L374" s="181" t="s">
        <v>396</v>
      </c>
      <c r="M374" s="6" t="s">
        <v>1041</v>
      </c>
      <c r="N374" s="6" t="s">
        <v>22</v>
      </c>
      <c r="O374" s="7" t="s">
        <v>22</v>
      </c>
      <c r="P374" s="6" t="s">
        <v>22</v>
      </c>
      <c r="Q374" s="6">
        <v>42.886400000000002</v>
      </c>
      <c r="R374" s="6" t="s">
        <v>22</v>
      </c>
      <c r="S374" s="6" t="s">
        <v>22</v>
      </c>
      <c r="T374" s="7" t="s">
        <v>22</v>
      </c>
      <c r="U374" s="6" t="s">
        <v>22</v>
      </c>
      <c r="V374" s="6">
        <v>9.4733999999999998</v>
      </c>
      <c r="W374" s="6" t="s">
        <v>39</v>
      </c>
      <c r="X374" s="6">
        <v>2</v>
      </c>
      <c r="Y374" s="6">
        <v>2</v>
      </c>
      <c r="Z374" s="101">
        <v>0.375</v>
      </c>
      <c r="AA374" s="101">
        <v>0.47916666666666669</v>
      </c>
      <c r="AB374" s="101">
        <v>0.58333333333333337</v>
      </c>
      <c r="AC374" s="101">
        <f>(Tableau2[[#This Row],[heure_enq]]-Tableau2[[#This Row],[h_debut]])</f>
        <v>0.10416666666666669</v>
      </c>
      <c r="AD374" s="101">
        <f>Tableau2[[#This Row],[h_fin]]-Tableau2[[#This Row],[h_debut]]</f>
        <v>0.20833333333333337</v>
      </c>
      <c r="AE374" s="101">
        <v>0.375</v>
      </c>
      <c r="AF374" s="101">
        <v>0.58333333333333337</v>
      </c>
      <c r="AG374" s="6" t="s">
        <v>22</v>
      </c>
      <c r="AH374" s="6" t="s">
        <v>234</v>
      </c>
      <c r="AI374" s="6">
        <v>0</v>
      </c>
      <c r="AJ374" s="6" t="s">
        <v>1849</v>
      </c>
      <c r="AK374" s="6">
        <v>13055</v>
      </c>
      <c r="AL374" s="6" t="s">
        <v>1761</v>
      </c>
      <c r="AM374" s="6">
        <v>1</v>
      </c>
      <c r="AN374" s="6">
        <v>0</v>
      </c>
      <c r="AO374" s="6">
        <v>0</v>
      </c>
      <c r="AP374" s="6">
        <v>0</v>
      </c>
      <c r="AQ374" s="6" t="s">
        <v>22</v>
      </c>
      <c r="AR374" s="6" t="s">
        <v>22</v>
      </c>
      <c r="AS374" s="6" t="s">
        <v>22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1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 t="s">
        <v>22</v>
      </c>
      <c r="BK374" s="6">
        <v>0</v>
      </c>
      <c r="BL374" s="6">
        <v>0</v>
      </c>
      <c r="BM374" s="6">
        <v>0</v>
      </c>
      <c r="BN374" s="6">
        <v>0</v>
      </c>
      <c r="BO374" s="6">
        <v>0</v>
      </c>
      <c r="BP374" s="6">
        <v>0</v>
      </c>
      <c r="BQ374" s="6">
        <v>0</v>
      </c>
      <c r="BR374" s="6">
        <v>0</v>
      </c>
      <c r="BS374" s="6">
        <v>0</v>
      </c>
      <c r="BT374" s="6">
        <v>0</v>
      </c>
      <c r="BU374" s="6">
        <v>0</v>
      </c>
      <c r="BV374" s="6">
        <v>0</v>
      </c>
      <c r="BW374" s="6" t="s">
        <v>22</v>
      </c>
      <c r="BX374" s="6">
        <v>0</v>
      </c>
      <c r="BY374" s="6">
        <v>0</v>
      </c>
      <c r="BZ374" s="6">
        <v>0</v>
      </c>
      <c r="CA374" s="6">
        <v>0</v>
      </c>
      <c r="CB374" s="6">
        <v>0</v>
      </c>
      <c r="CC374" s="6">
        <v>0</v>
      </c>
      <c r="CD374" s="6">
        <v>0</v>
      </c>
      <c r="CE374" s="6">
        <v>0</v>
      </c>
      <c r="CF374" s="6">
        <v>0</v>
      </c>
      <c r="CG374" s="6">
        <v>0</v>
      </c>
      <c r="CH374" s="6">
        <v>0</v>
      </c>
      <c r="CI374" s="6">
        <v>1</v>
      </c>
      <c r="CJ374" s="6">
        <v>0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  <c r="CY374" s="6">
        <v>0</v>
      </c>
      <c r="CZ374" s="6">
        <v>0</v>
      </c>
      <c r="DA374" s="6" t="s">
        <v>22</v>
      </c>
      <c r="DB374" s="6" t="s">
        <v>348</v>
      </c>
      <c r="DC374" s="6" t="s">
        <v>22</v>
      </c>
      <c r="DD374" s="6" t="s">
        <v>22</v>
      </c>
      <c r="DE374" s="6" t="s">
        <v>22</v>
      </c>
      <c r="DF374" s="6" t="s">
        <v>22</v>
      </c>
      <c r="DG374" s="6" t="s">
        <v>22</v>
      </c>
      <c r="DH374" s="6" t="s">
        <v>22</v>
      </c>
      <c r="DI374" s="6" t="s">
        <v>22</v>
      </c>
      <c r="DJ374" s="6" t="s">
        <v>22</v>
      </c>
      <c r="DK374" s="6" t="s">
        <v>22</v>
      </c>
      <c r="DL374" s="6" t="s">
        <v>22</v>
      </c>
      <c r="DM374" s="6" t="s">
        <v>22</v>
      </c>
      <c r="DN374" s="6" t="s">
        <v>22</v>
      </c>
      <c r="DO374" s="6" t="s">
        <v>22</v>
      </c>
      <c r="DP374" s="6" t="s">
        <v>22</v>
      </c>
      <c r="DQ374" s="6" t="s">
        <v>22</v>
      </c>
      <c r="DR374" s="6" t="s">
        <v>22</v>
      </c>
      <c r="DS374" s="6" t="s">
        <v>22</v>
      </c>
      <c r="DT374" s="6" t="s">
        <v>22</v>
      </c>
      <c r="DU374" s="6" t="s">
        <v>22</v>
      </c>
      <c r="DV374" s="6" t="s">
        <v>22</v>
      </c>
      <c r="DW374" s="6" t="s">
        <v>22</v>
      </c>
      <c r="DX374" s="6" t="s">
        <v>22</v>
      </c>
      <c r="DY374" s="6" t="s">
        <v>22</v>
      </c>
      <c r="DZ374" s="6" t="s">
        <v>22</v>
      </c>
      <c r="EA374" s="6" t="s">
        <v>22</v>
      </c>
      <c r="EB374" s="6" t="s">
        <v>22</v>
      </c>
      <c r="EC374" s="6" t="s">
        <v>22</v>
      </c>
      <c r="ED374" s="6" t="s">
        <v>22</v>
      </c>
      <c r="EE374" s="6" t="s">
        <v>22</v>
      </c>
      <c r="EF374" s="6" t="s">
        <v>22</v>
      </c>
      <c r="EG374" s="6" t="s">
        <v>22</v>
      </c>
      <c r="EH374" s="6" t="s">
        <v>22</v>
      </c>
      <c r="EI374" s="6" t="s">
        <v>22</v>
      </c>
      <c r="EJ374" s="6" t="s">
        <v>22</v>
      </c>
      <c r="EK374" s="6" t="s">
        <v>22</v>
      </c>
      <c r="EL374" s="6" t="s">
        <v>22</v>
      </c>
      <c r="EM374" s="6" t="s">
        <v>22</v>
      </c>
      <c r="EN374" s="6" t="s">
        <v>22</v>
      </c>
      <c r="EO374" s="6" t="s">
        <v>22</v>
      </c>
      <c r="EP374" s="6" t="s">
        <v>22</v>
      </c>
      <c r="EQ374" s="6" t="s">
        <v>22</v>
      </c>
      <c r="ER374" s="6" t="s">
        <v>22</v>
      </c>
      <c r="ES374" s="6" t="s">
        <v>22</v>
      </c>
      <c r="ET374" s="6" t="s">
        <v>22</v>
      </c>
      <c r="EU374" s="6" t="s">
        <v>22</v>
      </c>
      <c r="EV374" s="6" t="s">
        <v>22</v>
      </c>
      <c r="EW374" s="6" t="s">
        <v>22</v>
      </c>
      <c r="EX374" s="6" t="s">
        <v>22</v>
      </c>
      <c r="EY374" s="6" t="s">
        <v>22</v>
      </c>
      <c r="EZ374" s="6" t="s">
        <v>22</v>
      </c>
      <c r="FA374" s="6" t="s">
        <v>22</v>
      </c>
      <c r="FB374" s="6" t="s">
        <v>22</v>
      </c>
      <c r="FC374" s="6" t="s">
        <v>22</v>
      </c>
      <c r="FD374" s="6" t="s">
        <v>22</v>
      </c>
      <c r="FE374" s="6" t="s">
        <v>22</v>
      </c>
      <c r="FF374" s="6" t="s">
        <v>22</v>
      </c>
      <c r="FG374" s="6" t="s">
        <v>22</v>
      </c>
      <c r="FH374" s="6" t="s">
        <v>22</v>
      </c>
      <c r="FI374" s="6" t="s">
        <v>22</v>
      </c>
      <c r="FJ374" s="6" t="s">
        <v>22</v>
      </c>
      <c r="FK374" s="6" t="s">
        <v>22</v>
      </c>
      <c r="FL374" s="6" t="s">
        <v>22</v>
      </c>
      <c r="FM374" s="6" t="s">
        <v>22</v>
      </c>
      <c r="FN374" s="6" t="s">
        <v>22</v>
      </c>
      <c r="FO374" s="6" t="s">
        <v>22</v>
      </c>
      <c r="FP374" s="6" t="s">
        <v>22</v>
      </c>
      <c r="FQ374" s="6" t="s">
        <v>22</v>
      </c>
      <c r="FR374" s="6" t="s">
        <v>22</v>
      </c>
      <c r="FS374" s="6" t="s">
        <v>22</v>
      </c>
      <c r="FT374" s="6" t="s">
        <v>22</v>
      </c>
      <c r="FU374" s="6" t="s">
        <v>22</v>
      </c>
      <c r="FV374" s="6" t="s">
        <v>22</v>
      </c>
      <c r="FW374" s="6" t="s">
        <v>22</v>
      </c>
      <c r="FX374" s="6" t="s">
        <v>22</v>
      </c>
      <c r="FY374" s="6" t="s">
        <v>22</v>
      </c>
      <c r="FZ374" s="6" t="s">
        <v>22</v>
      </c>
      <c r="GA374" s="6" t="s">
        <v>22</v>
      </c>
      <c r="GB374" s="6" t="s">
        <v>22</v>
      </c>
      <c r="GC374" s="6" t="s">
        <v>22</v>
      </c>
      <c r="GD374" s="6" t="s">
        <v>22</v>
      </c>
      <c r="GE374" s="6" t="s">
        <v>22</v>
      </c>
      <c r="GF374" s="6" t="s">
        <v>22</v>
      </c>
      <c r="GG374" s="6" t="s">
        <v>22</v>
      </c>
      <c r="GH374" s="6" t="s">
        <v>22</v>
      </c>
      <c r="GI374" s="6" t="s">
        <v>22</v>
      </c>
      <c r="GJ374" s="6" t="s">
        <v>22</v>
      </c>
      <c r="GK374" s="6" t="s">
        <v>22</v>
      </c>
      <c r="GL374" s="6" t="s">
        <v>22</v>
      </c>
      <c r="GM374" s="6" t="s">
        <v>22</v>
      </c>
      <c r="GN374" s="6" t="s">
        <v>22</v>
      </c>
      <c r="GO374" s="6" t="s">
        <v>22</v>
      </c>
      <c r="GP374" s="6" t="s">
        <v>22</v>
      </c>
      <c r="GQ374" s="6" t="s">
        <v>22</v>
      </c>
      <c r="GR374" s="6" t="s">
        <v>22</v>
      </c>
      <c r="GS374" s="6" t="s">
        <v>22</v>
      </c>
      <c r="GT374" s="6" t="s">
        <v>22</v>
      </c>
      <c r="GU374" s="6" t="s">
        <v>22</v>
      </c>
      <c r="GV374" s="6" t="s">
        <v>22</v>
      </c>
      <c r="GW374" s="6" t="s">
        <v>22</v>
      </c>
      <c r="GX374" s="103" t="s">
        <v>22</v>
      </c>
    </row>
    <row r="375" spans="1:206">
      <c r="A375" s="102" t="s">
        <v>207</v>
      </c>
      <c r="B375" s="6">
        <f t="shared" si="13"/>
        <v>374</v>
      </c>
      <c r="C375" s="6" t="s">
        <v>1604</v>
      </c>
      <c r="D375" s="6" t="s">
        <v>1916</v>
      </c>
      <c r="E375" s="12">
        <v>45210</v>
      </c>
      <c r="F375" s="6" t="s">
        <v>3897</v>
      </c>
      <c r="G375" s="6">
        <v>1</v>
      </c>
      <c r="H375" s="6">
        <v>25</v>
      </c>
      <c r="I375" s="6">
        <v>0</v>
      </c>
      <c r="J375" s="6" t="s">
        <v>22</v>
      </c>
      <c r="K375" s="6" t="s">
        <v>410</v>
      </c>
      <c r="L375" s="181" t="s">
        <v>396</v>
      </c>
      <c r="M375" s="6" t="s">
        <v>1041</v>
      </c>
      <c r="N375" s="6" t="s">
        <v>22</v>
      </c>
      <c r="O375" s="7" t="s">
        <v>22</v>
      </c>
      <c r="P375" s="6" t="s">
        <v>22</v>
      </c>
      <c r="Q375" s="6">
        <v>42.804299999999998</v>
      </c>
      <c r="R375" s="6" t="s">
        <v>22</v>
      </c>
      <c r="S375" s="6" t="s">
        <v>22</v>
      </c>
      <c r="T375" s="7" t="s">
        <v>22</v>
      </c>
      <c r="U375" s="6" t="s">
        <v>22</v>
      </c>
      <c r="V375" s="6">
        <v>9.3384</v>
      </c>
      <c r="W375" s="6" t="s">
        <v>39</v>
      </c>
      <c r="X375" s="6">
        <v>4</v>
      </c>
      <c r="Y375" s="6">
        <v>1</v>
      </c>
      <c r="Z375" s="101">
        <v>0.4375</v>
      </c>
      <c r="AA375" s="101">
        <v>0.47916666666666669</v>
      </c>
      <c r="AB375" s="101">
        <v>0.5</v>
      </c>
      <c r="AC375" s="101">
        <f>(Tableau2[[#This Row],[heure_enq]]-Tableau2[[#This Row],[h_debut]])</f>
        <v>4.1666666666666685E-2</v>
      </c>
      <c r="AD375" s="101">
        <f>Tableau2[[#This Row],[h_fin]]-Tableau2[[#This Row],[h_debut]]</f>
        <v>6.25E-2</v>
      </c>
      <c r="AE375" s="101">
        <v>0.375</v>
      </c>
      <c r="AF375" s="101">
        <v>0.66666666666666663</v>
      </c>
      <c r="AG375" s="6" t="s">
        <v>22</v>
      </c>
      <c r="AH375" s="6" t="s">
        <v>234</v>
      </c>
      <c r="AI375" s="6">
        <v>0</v>
      </c>
      <c r="AJ375" s="6" t="s">
        <v>1844</v>
      </c>
      <c r="AK375" s="6" t="s">
        <v>22</v>
      </c>
      <c r="AL375" s="6" t="s">
        <v>1761</v>
      </c>
      <c r="AM375" s="6">
        <v>1</v>
      </c>
      <c r="AN375" s="6">
        <v>0</v>
      </c>
      <c r="AO375" s="6">
        <v>0</v>
      </c>
      <c r="AP375" s="6">
        <v>0</v>
      </c>
      <c r="AQ375" s="6" t="s">
        <v>22</v>
      </c>
      <c r="AR375" s="6" t="s">
        <v>22</v>
      </c>
      <c r="AS375" s="6" t="s">
        <v>22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1</v>
      </c>
      <c r="BI375" s="6">
        <v>1</v>
      </c>
      <c r="BJ375" s="6" t="s">
        <v>22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 t="s">
        <v>22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6">
        <v>0</v>
      </c>
      <c r="CK375" s="6">
        <v>1</v>
      </c>
      <c r="CL375" s="6">
        <v>0</v>
      </c>
      <c r="CM375" s="6">
        <v>0</v>
      </c>
      <c r="CN375" s="6">
        <v>0</v>
      </c>
      <c r="CO375" s="6">
        <v>1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 t="s">
        <v>22</v>
      </c>
      <c r="DB375" s="6" t="s">
        <v>218</v>
      </c>
      <c r="DC375" s="6" t="s">
        <v>22</v>
      </c>
      <c r="DD375" s="6" t="s">
        <v>22</v>
      </c>
      <c r="DE375" s="6" t="s">
        <v>22</v>
      </c>
      <c r="DF375" s="6" t="s">
        <v>22</v>
      </c>
      <c r="DG375" s="6" t="s">
        <v>22</v>
      </c>
      <c r="DH375" s="6" t="s">
        <v>22</v>
      </c>
      <c r="DI375" s="6" t="s">
        <v>22</v>
      </c>
      <c r="DJ375" s="6" t="s">
        <v>22</v>
      </c>
      <c r="DK375" s="6" t="s">
        <v>22</v>
      </c>
      <c r="DL375" s="6" t="s">
        <v>22</v>
      </c>
      <c r="DM375" s="6" t="s">
        <v>22</v>
      </c>
      <c r="DN375" s="6" t="s">
        <v>22</v>
      </c>
      <c r="DO375" s="6" t="s">
        <v>22</v>
      </c>
      <c r="DP375" s="6" t="s">
        <v>22</v>
      </c>
      <c r="DQ375" s="6" t="s">
        <v>22</v>
      </c>
      <c r="DR375" s="6" t="s">
        <v>22</v>
      </c>
      <c r="DS375" s="6" t="s">
        <v>22</v>
      </c>
      <c r="DT375" s="6" t="s">
        <v>22</v>
      </c>
      <c r="DU375" s="6" t="s">
        <v>22</v>
      </c>
      <c r="DV375" s="6" t="s">
        <v>22</v>
      </c>
      <c r="DW375" s="6" t="s">
        <v>22</v>
      </c>
      <c r="DX375" s="6" t="s">
        <v>22</v>
      </c>
      <c r="DY375" s="6" t="s">
        <v>22</v>
      </c>
      <c r="DZ375" s="6" t="s">
        <v>22</v>
      </c>
      <c r="EA375" s="6" t="s">
        <v>22</v>
      </c>
      <c r="EB375" s="6" t="s">
        <v>22</v>
      </c>
      <c r="EC375" s="6" t="s">
        <v>22</v>
      </c>
      <c r="ED375" s="6" t="s">
        <v>22</v>
      </c>
      <c r="EE375" s="6" t="s">
        <v>22</v>
      </c>
      <c r="EF375" s="6" t="s">
        <v>22</v>
      </c>
      <c r="EG375" s="6" t="s">
        <v>22</v>
      </c>
      <c r="EH375" s="6" t="s">
        <v>22</v>
      </c>
      <c r="EI375" s="6" t="s">
        <v>22</v>
      </c>
      <c r="EJ375" s="6" t="s">
        <v>22</v>
      </c>
      <c r="EK375" s="6" t="s">
        <v>22</v>
      </c>
      <c r="EL375" s="6" t="s">
        <v>22</v>
      </c>
      <c r="EM375" s="6" t="s">
        <v>22</v>
      </c>
      <c r="EN375" s="6" t="s">
        <v>22</v>
      </c>
      <c r="EO375" s="6" t="s">
        <v>22</v>
      </c>
      <c r="EP375" s="6" t="s">
        <v>22</v>
      </c>
      <c r="EQ375" s="6" t="s">
        <v>22</v>
      </c>
      <c r="ER375" s="6" t="s">
        <v>22</v>
      </c>
      <c r="ES375" s="6" t="s">
        <v>22</v>
      </c>
      <c r="ET375" s="6" t="s">
        <v>22</v>
      </c>
      <c r="EU375" s="6" t="s">
        <v>22</v>
      </c>
      <c r="EV375" s="6" t="s">
        <v>22</v>
      </c>
      <c r="EW375" s="6" t="s">
        <v>22</v>
      </c>
      <c r="EX375" s="6" t="s">
        <v>22</v>
      </c>
      <c r="EY375" s="6" t="s">
        <v>22</v>
      </c>
      <c r="EZ375" s="6" t="s">
        <v>22</v>
      </c>
      <c r="FA375" s="6" t="s">
        <v>22</v>
      </c>
      <c r="FB375" s="6" t="s">
        <v>22</v>
      </c>
      <c r="FC375" s="6" t="s">
        <v>22</v>
      </c>
      <c r="FD375" s="6" t="s">
        <v>22</v>
      </c>
      <c r="FE375" s="6" t="s">
        <v>22</v>
      </c>
      <c r="FF375" s="6" t="s">
        <v>22</v>
      </c>
      <c r="FG375" s="6" t="s">
        <v>22</v>
      </c>
      <c r="FH375" s="6" t="s">
        <v>22</v>
      </c>
      <c r="FI375" s="6" t="s">
        <v>22</v>
      </c>
      <c r="FJ375" s="6" t="s">
        <v>22</v>
      </c>
      <c r="FK375" s="6" t="s">
        <v>22</v>
      </c>
      <c r="FL375" s="6" t="s">
        <v>22</v>
      </c>
      <c r="FM375" s="6" t="s">
        <v>22</v>
      </c>
      <c r="FN375" s="6" t="s">
        <v>22</v>
      </c>
      <c r="FO375" s="6" t="s">
        <v>22</v>
      </c>
      <c r="FP375" s="6" t="s">
        <v>22</v>
      </c>
      <c r="FQ375" s="6" t="s">
        <v>22</v>
      </c>
      <c r="FR375" s="6" t="s">
        <v>22</v>
      </c>
      <c r="FS375" s="6" t="s">
        <v>22</v>
      </c>
      <c r="FT375" s="6" t="s">
        <v>22</v>
      </c>
      <c r="FU375" s="6" t="s">
        <v>22</v>
      </c>
      <c r="FV375" s="6" t="s">
        <v>22</v>
      </c>
      <c r="FW375" s="6" t="s">
        <v>22</v>
      </c>
      <c r="FX375" s="6" t="s">
        <v>22</v>
      </c>
      <c r="FY375" s="6" t="s">
        <v>22</v>
      </c>
      <c r="FZ375" s="6" t="s">
        <v>22</v>
      </c>
      <c r="GA375" s="6" t="s">
        <v>22</v>
      </c>
      <c r="GB375" s="6" t="s">
        <v>22</v>
      </c>
      <c r="GC375" s="6" t="s">
        <v>22</v>
      </c>
      <c r="GD375" s="6" t="s">
        <v>22</v>
      </c>
      <c r="GE375" s="6" t="s">
        <v>22</v>
      </c>
      <c r="GF375" s="6" t="s">
        <v>22</v>
      </c>
      <c r="GG375" s="6" t="s">
        <v>22</v>
      </c>
      <c r="GH375" s="6" t="s">
        <v>22</v>
      </c>
      <c r="GI375" s="6" t="s">
        <v>22</v>
      </c>
      <c r="GJ375" s="6" t="s">
        <v>22</v>
      </c>
      <c r="GK375" s="6" t="s">
        <v>22</v>
      </c>
      <c r="GL375" s="6" t="s">
        <v>22</v>
      </c>
      <c r="GM375" s="6" t="s">
        <v>22</v>
      </c>
      <c r="GN375" s="6" t="s">
        <v>22</v>
      </c>
      <c r="GO375" s="6" t="s">
        <v>22</v>
      </c>
      <c r="GP375" s="6" t="s">
        <v>22</v>
      </c>
      <c r="GQ375" s="6" t="s">
        <v>22</v>
      </c>
      <c r="GR375" s="6" t="s">
        <v>22</v>
      </c>
      <c r="GS375" s="6" t="s">
        <v>22</v>
      </c>
      <c r="GT375" s="6" t="s">
        <v>22</v>
      </c>
      <c r="GU375" s="6" t="s">
        <v>22</v>
      </c>
      <c r="GV375" s="6" t="s">
        <v>22</v>
      </c>
      <c r="GW375" s="6" t="s">
        <v>22</v>
      </c>
      <c r="GX375" s="103" t="s">
        <v>22</v>
      </c>
    </row>
    <row r="376" spans="1:206">
      <c r="A376" s="102" t="s">
        <v>207</v>
      </c>
      <c r="B376" s="6">
        <f t="shared" si="13"/>
        <v>375</v>
      </c>
      <c r="C376" s="6" t="s">
        <v>1604</v>
      </c>
      <c r="D376" s="6" t="s">
        <v>1917</v>
      </c>
      <c r="E376" s="12">
        <v>45210</v>
      </c>
      <c r="F376" s="6" t="s">
        <v>3897</v>
      </c>
      <c r="G376" s="6">
        <v>1</v>
      </c>
      <c r="H376" s="6">
        <v>26</v>
      </c>
      <c r="I376" s="6">
        <v>1</v>
      </c>
      <c r="J376" s="6" t="s">
        <v>294</v>
      </c>
      <c r="K376" s="6" t="s">
        <v>410</v>
      </c>
      <c r="L376" s="181" t="s">
        <v>396</v>
      </c>
      <c r="M376" s="6" t="s">
        <v>1041</v>
      </c>
      <c r="N376" s="6" t="s">
        <v>22</v>
      </c>
      <c r="O376" s="7" t="s">
        <v>22</v>
      </c>
      <c r="P376" s="6" t="s">
        <v>22</v>
      </c>
      <c r="Q376" s="6">
        <v>42.895499999999998</v>
      </c>
      <c r="R376" s="6" t="s">
        <v>22</v>
      </c>
      <c r="S376" s="6" t="s">
        <v>22</v>
      </c>
      <c r="T376" s="7" t="s">
        <v>22</v>
      </c>
      <c r="U376" s="6" t="s">
        <v>22</v>
      </c>
      <c r="V376" s="6">
        <v>9.3142999999999994</v>
      </c>
      <c r="W376" s="6" t="s">
        <v>39</v>
      </c>
      <c r="X376" s="6">
        <v>5</v>
      </c>
      <c r="Y376" s="6">
        <v>1</v>
      </c>
      <c r="Z376" s="101">
        <v>0.45833333333333331</v>
      </c>
      <c r="AA376" s="101">
        <v>0.5</v>
      </c>
      <c r="AB376" s="101">
        <v>0.58333333333333337</v>
      </c>
      <c r="AC376" s="101">
        <f>(Tableau2[[#This Row],[heure_enq]]-Tableau2[[#This Row],[h_debut]])</f>
        <v>4.1666666666666685E-2</v>
      </c>
      <c r="AD376" s="101">
        <f>Tableau2[[#This Row],[h_fin]]-Tableau2[[#This Row],[h_debut]]</f>
        <v>0.12500000000000006</v>
      </c>
      <c r="AE376" s="101">
        <v>0.375</v>
      </c>
      <c r="AF376" s="101">
        <v>0.66666666666666663</v>
      </c>
      <c r="AG376" s="6" t="s">
        <v>22</v>
      </c>
      <c r="AH376" s="6" t="s">
        <v>287</v>
      </c>
      <c r="AI376" s="6">
        <v>0</v>
      </c>
      <c r="AJ376" s="6" t="s">
        <v>1918</v>
      </c>
      <c r="AK376" s="6" t="s">
        <v>22</v>
      </c>
      <c r="AL376" s="6" t="s">
        <v>1761</v>
      </c>
      <c r="AM376" s="6">
        <v>1</v>
      </c>
      <c r="AN376" s="6">
        <v>0</v>
      </c>
      <c r="AO376" s="6">
        <v>0</v>
      </c>
      <c r="AP376" s="6">
        <v>0</v>
      </c>
      <c r="AQ376" s="6" t="s">
        <v>22</v>
      </c>
      <c r="AR376" s="6" t="s">
        <v>22</v>
      </c>
      <c r="AS376" s="6" t="s">
        <v>22</v>
      </c>
      <c r="AT376" s="6">
        <v>1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1</v>
      </c>
      <c r="BH376" s="6">
        <v>1</v>
      </c>
      <c r="BI376" s="6">
        <v>1</v>
      </c>
      <c r="BJ376" s="6" t="s">
        <v>22</v>
      </c>
      <c r="BK376" s="6">
        <v>0</v>
      </c>
      <c r="BL376" s="6">
        <v>0</v>
      </c>
      <c r="BM376" s="6">
        <v>0</v>
      </c>
      <c r="BN376" s="6">
        <v>0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1</v>
      </c>
      <c r="BU376" s="6">
        <v>0</v>
      </c>
      <c r="BV376" s="6" t="s">
        <v>3632</v>
      </c>
      <c r="BW376" s="6" t="s">
        <v>22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1</v>
      </c>
      <c r="CJ376" s="6">
        <v>0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 t="s">
        <v>22</v>
      </c>
      <c r="DB376" s="6" t="s">
        <v>218</v>
      </c>
      <c r="DC376" s="6" t="s">
        <v>22</v>
      </c>
      <c r="DD376" s="6" t="s">
        <v>22</v>
      </c>
      <c r="DE376" s="6" t="s">
        <v>22</v>
      </c>
      <c r="DF376" s="6" t="s">
        <v>22</v>
      </c>
      <c r="DG376" s="6" t="s">
        <v>22</v>
      </c>
      <c r="DH376" s="6" t="s">
        <v>22</v>
      </c>
      <c r="DI376" s="6" t="s">
        <v>22</v>
      </c>
      <c r="DJ376" s="6" t="s">
        <v>22</v>
      </c>
      <c r="DK376" s="6" t="s">
        <v>22</v>
      </c>
      <c r="DL376" s="6" t="s">
        <v>22</v>
      </c>
      <c r="DM376" s="6" t="s">
        <v>22</v>
      </c>
      <c r="DN376" s="6" t="s">
        <v>22</v>
      </c>
      <c r="DO376" s="6" t="s">
        <v>22</v>
      </c>
      <c r="DP376" s="6" t="s">
        <v>22</v>
      </c>
      <c r="DQ376" s="6" t="s">
        <v>22</v>
      </c>
      <c r="DR376" s="6" t="s">
        <v>22</v>
      </c>
      <c r="DS376" s="6" t="s">
        <v>22</v>
      </c>
      <c r="DT376" s="6" t="s">
        <v>22</v>
      </c>
      <c r="DU376" s="6" t="s">
        <v>22</v>
      </c>
      <c r="DV376" s="6" t="s">
        <v>22</v>
      </c>
      <c r="DW376" s="6" t="s">
        <v>22</v>
      </c>
      <c r="DX376" s="6" t="s">
        <v>22</v>
      </c>
      <c r="DY376" s="6" t="s">
        <v>22</v>
      </c>
      <c r="DZ376" s="6" t="s">
        <v>22</v>
      </c>
      <c r="EA376" s="6" t="s">
        <v>22</v>
      </c>
      <c r="EB376" s="6" t="s">
        <v>22</v>
      </c>
      <c r="EC376" s="6" t="s">
        <v>22</v>
      </c>
      <c r="ED376" s="6" t="s">
        <v>22</v>
      </c>
      <c r="EE376" s="6" t="s">
        <v>22</v>
      </c>
      <c r="EF376" s="6" t="s">
        <v>22</v>
      </c>
      <c r="EG376" s="6" t="s">
        <v>22</v>
      </c>
      <c r="EH376" s="6" t="s">
        <v>22</v>
      </c>
      <c r="EI376" s="6" t="s">
        <v>22</v>
      </c>
      <c r="EJ376" s="6" t="s">
        <v>22</v>
      </c>
      <c r="EK376" s="6" t="s">
        <v>22</v>
      </c>
      <c r="EL376" s="6" t="s">
        <v>22</v>
      </c>
      <c r="EM376" s="6" t="s">
        <v>22</v>
      </c>
      <c r="EN376" s="6" t="s">
        <v>22</v>
      </c>
      <c r="EO376" s="6" t="s">
        <v>22</v>
      </c>
      <c r="EP376" s="6" t="s">
        <v>22</v>
      </c>
      <c r="EQ376" s="6" t="s">
        <v>22</v>
      </c>
      <c r="ER376" s="6" t="s">
        <v>22</v>
      </c>
      <c r="ES376" s="6" t="s">
        <v>22</v>
      </c>
      <c r="ET376" s="6" t="s">
        <v>22</v>
      </c>
      <c r="EU376" s="6" t="s">
        <v>22</v>
      </c>
      <c r="EV376" s="6" t="s">
        <v>22</v>
      </c>
      <c r="EW376" s="6" t="s">
        <v>22</v>
      </c>
      <c r="EX376" s="6" t="s">
        <v>22</v>
      </c>
      <c r="EY376" s="6" t="s">
        <v>22</v>
      </c>
      <c r="EZ376" s="6" t="s">
        <v>22</v>
      </c>
      <c r="FA376" s="6" t="s">
        <v>22</v>
      </c>
      <c r="FB376" s="6" t="s">
        <v>22</v>
      </c>
      <c r="FC376" s="6" t="s">
        <v>22</v>
      </c>
      <c r="FD376" s="6" t="s">
        <v>22</v>
      </c>
      <c r="FE376" s="6" t="s">
        <v>22</v>
      </c>
      <c r="FF376" s="6" t="s">
        <v>22</v>
      </c>
      <c r="FG376" s="6" t="s">
        <v>22</v>
      </c>
      <c r="FH376" s="6" t="s">
        <v>22</v>
      </c>
      <c r="FI376" s="6" t="s">
        <v>22</v>
      </c>
      <c r="FJ376" s="6" t="s">
        <v>22</v>
      </c>
      <c r="FK376" s="6" t="s">
        <v>22</v>
      </c>
      <c r="FL376" s="6" t="s">
        <v>22</v>
      </c>
      <c r="FM376" s="6" t="s">
        <v>22</v>
      </c>
      <c r="FN376" s="6" t="s">
        <v>22</v>
      </c>
      <c r="FO376" s="6" t="s">
        <v>22</v>
      </c>
      <c r="FP376" s="6" t="s">
        <v>22</v>
      </c>
      <c r="FQ376" s="6" t="s">
        <v>22</v>
      </c>
      <c r="FR376" s="6" t="s">
        <v>22</v>
      </c>
      <c r="FS376" s="6" t="s">
        <v>22</v>
      </c>
      <c r="FT376" s="6" t="s">
        <v>22</v>
      </c>
      <c r="FU376" s="6" t="s">
        <v>22</v>
      </c>
      <c r="FV376" s="6" t="s">
        <v>22</v>
      </c>
      <c r="FW376" s="6" t="s">
        <v>22</v>
      </c>
      <c r="FX376" s="6" t="s">
        <v>22</v>
      </c>
      <c r="FY376" s="6" t="s">
        <v>22</v>
      </c>
      <c r="FZ376" s="6" t="s">
        <v>22</v>
      </c>
      <c r="GA376" s="6" t="s">
        <v>22</v>
      </c>
      <c r="GB376" s="6" t="s">
        <v>22</v>
      </c>
      <c r="GC376" s="6" t="s">
        <v>22</v>
      </c>
      <c r="GD376" s="6" t="s">
        <v>22</v>
      </c>
      <c r="GE376" s="6" t="s">
        <v>22</v>
      </c>
      <c r="GF376" s="6" t="s">
        <v>22</v>
      </c>
      <c r="GG376" s="6" t="s">
        <v>22</v>
      </c>
      <c r="GH376" s="6" t="s">
        <v>22</v>
      </c>
      <c r="GI376" s="6" t="s">
        <v>22</v>
      </c>
      <c r="GJ376" s="6" t="s">
        <v>22</v>
      </c>
      <c r="GK376" s="6" t="s">
        <v>22</v>
      </c>
      <c r="GL376" s="6" t="s">
        <v>22</v>
      </c>
      <c r="GM376" s="6" t="s">
        <v>22</v>
      </c>
      <c r="GN376" s="6" t="s">
        <v>22</v>
      </c>
      <c r="GO376" s="6" t="s">
        <v>22</v>
      </c>
      <c r="GP376" s="6" t="s">
        <v>22</v>
      </c>
      <c r="GQ376" s="6" t="s">
        <v>22</v>
      </c>
      <c r="GR376" s="6" t="s">
        <v>22</v>
      </c>
      <c r="GS376" s="6" t="s">
        <v>22</v>
      </c>
      <c r="GT376" s="6" t="s">
        <v>22</v>
      </c>
      <c r="GU376" s="6" t="s">
        <v>22</v>
      </c>
      <c r="GV376" s="6" t="s">
        <v>22</v>
      </c>
      <c r="GW376" s="6" t="s">
        <v>22</v>
      </c>
      <c r="GX376" s="103" t="s">
        <v>22</v>
      </c>
    </row>
    <row r="377" spans="1:206">
      <c r="A377" s="102" t="s">
        <v>207</v>
      </c>
      <c r="B377" s="6">
        <f t="shared" si="13"/>
        <v>376</v>
      </c>
      <c r="C377" s="6" t="s">
        <v>1604</v>
      </c>
      <c r="D377" s="6" t="s">
        <v>1605</v>
      </c>
      <c r="E377" s="12">
        <v>45210</v>
      </c>
      <c r="F377" s="6" t="s">
        <v>3897</v>
      </c>
      <c r="G377" s="6">
        <v>2</v>
      </c>
      <c r="H377" s="6">
        <v>24</v>
      </c>
      <c r="I377" s="6">
        <v>2</v>
      </c>
      <c r="J377" s="6" t="s">
        <v>264</v>
      </c>
      <c r="K377" s="6" t="s">
        <v>1013</v>
      </c>
      <c r="L377" s="181" t="s">
        <v>396</v>
      </c>
      <c r="M377" s="6" t="s">
        <v>1041</v>
      </c>
      <c r="N377" s="6" t="s">
        <v>22</v>
      </c>
      <c r="O377" s="6" t="s">
        <v>22</v>
      </c>
      <c r="P377" s="6" t="s">
        <v>22</v>
      </c>
      <c r="Q377" s="13">
        <v>42.923900000000003</v>
      </c>
      <c r="R377" s="6" t="s">
        <v>22</v>
      </c>
      <c r="S377" s="6" t="s">
        <v>22</v>
      </c>
      <c r="T377" s="6" t="s">
        <v>22</v>
      </c>
      <c r="U377" s="6" t="s">
        <v>22</v>
      </c>
      <c r="V377" s="6">
        <v>9.4724000000000004</v>
      </c>
      <c r="W377" s="6" t="s">
        <v>39</v>
      </c>
      <c r="X377" s="6">
        <v>9</v>
      </c>
      <c r="Y377" s="6">
        <v>1</v>
      </c>
      <c r="Z377" s="101">
        <v>0.5625</v>
      </c>
      <c r="AA377" s="101">
        <v>0.63194444444444442</v>
      </c>
      <c r="AB377" s="101">
        <v>0.6875</v>
      </c>
      <c r="AC377" s="101">
        <f>(Tableau2[[#This Row],[heure_enq]]-Tableau2[[#This Row],[h_debut]])</f>
        <v>6.944444444444442E-2</v>
      </c>
      <c r="AD377" s="101">
        <f>Tableau2[[#This Row],[h_fin]]-Tableau2[[#This Row],[h_debut]]</f>
        <v>0.125</v>
      </c>
      <c r="AE377" s="101">
        <v>0.375</v>
      </c>
      <c r="AF377" s="101">
        <v>0.66666666666666663</v>
      </c>
      <c r="AG377" s="6" t="s">
        <v>22</v>
      </c>
      <c r="AH377" s="6" t="s">
        <v>234</v>
      </c>
      <c r="AI377" s="6">
        <v>0</v>
      </c>
      <c r="AJ377" s="6" t="s">
        <v>402</v>
      </c>
      <c r="AK377" s="6" t="s">
        <v>403</v>
      </c>
      <c r="AL377" s="6" t="s">
        <v>419</v>
      </c>
      <c r="AM377" s="6">
        <v>1</v>
      </c>
      <c r="AN377" s="6">
        <v>0</v>
      </c>
      <c r="AO377" s="6">
        <v>0</v>
      </c>
      <c r="AP377" s="6">
        <v>0</v>
      </c>
      <c r="AQ377" s="6" t="s">
        <v>22</v>
      </c>
      <c r="AR377" s="6" t="s">
        <v>22</v>
      </c>
      <c r="AS377" s="6" t="s">
        <v>22</v>
      </c>
      <c r="AT377" s="6">
        <v>0</v>
      </c>
      <c r="AU377" s="6">
        <v>0</v>
      </c>
      <c r="AV377" s="6">
        <v>0</v>
      </c>
      <c r="AW377" s="6">
        <v>0</v>
      </c>
      <c r="AX377" s="6">
        <v>1</v>
      </c>
      <c r="AY377" s="6">
        <v>1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13" t="s">
        <v>1567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 t="s">
        <v>3630</v>
      </c>
      <c r="BV377" s="6">
        <v>0</v>
      </c>
      <c r="BW377" s="6" t="s">
        <v>22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1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13" t="s">
        <v>1567</v>
      </c>
      <c r="DB377" s="6" t="s">
        <v>218</v>
      </c>
      <c r="DC377" s="6" t="s">
        <v>22</v>
      </c>
      <c r="DD377" s="6" t="s">
        <v>22</v>
      </c>
      <c r="DE377" s="6" t="s">
        <v>22</v>
      </c>
      <c r="DF377" s="6" t="s">
        <v>22</v>
      </c>
      <c r="DG377" s="6" t="s">
        <v>22</v>
      </c>
      <c r="DH377" s="6" t="s">
        <v>22</v>
      </c>
      <c r="DI377" s="6" t="s">
        <v>22</v>
      </c>
      <c r="DJ377" s="6" t="s">
        <v>22</v>
      </c>
      <c r="DK377" s="6" t="s">
        <v>22</v>
      </c>
      <c r="DL377" s="6" t="s">
        <v>22</v>
      </c>
      <c r="DM377" s="6" t="s">
        <v>22</v>
      </c>
      <c r="DN377" s="6" t="s">
        <v>22</v>
      </c>
      <c r="DO377" s="6" t="s">
        <v>22</v>
      </c>
      <c r="DP377" s="6" t="s">
        <v>22</v>
      </c>
      <c r="DQ377" s="6" t="s">
        <v>22</v>
      </c>
      <c r="DR377" s="6" t="s">
        <v>22</v>
      </c>
      <c r="DS377" s="6" t="s">
        <v>22</v>
      </c>
      <c r="DT377" s="6" t="s">
        <v>22</v>
      </c>
      <c r="DU377" s="6" t="s">
        <v>22</v>
      </c>
      <c r="DV377" s="6" t="s">
        <v>22</v>
      </c>
      <c r="DW377" s="6" t="s">
        <v>22</v>
      </c>
      <c r="DX377" s="6" t="s">
        <v>22</v>
      </c>
      <c r="DY377" s="6" t="s">
        <v>22</v>
      </c>
      <c r="DZ377" s="6" t="s">
        <v>22</v>
      </c>
      <c r="EA377" s="6" t="s">
        <v>22</v>
      </c>
      <c r="EB377" s="6" t="s">
        <v>22</v>
      </c>
      <c r="EC377" s="6" t="s">
        <v>22</v>
      </c>
      <c r="ED377" s="6" t="s">
        <v>22</v>
      </c>
      <c r="EE377" s="6" t="s">
        <v>22</v>
      </c>
      <c r="EF377" s="6" t="s">
        <v>22</v>
      </c>
      <c r="EG377" s="6" t="s">
        <v>22</v>
      </c>
      <c r="EH377" s="6" t="s">
        <v>22</v>
      </c>
      <c r="EI377" s="6" t="s">
        <v>22</v>
      </c>
      <c r="EJ377" s="6" t="s">
        <v>22</v>
      </c>
      <c r="EK377" s="6" t="s">
        <v>22</v>
      </c>
      <c r="EL377" s="6" t="s">
        <v>22</v>
      </c>
      <c r="EM377" s="6" t="s">
        <v>22</v>
      </c>
      <c r="EN377" s="6" t="s">
        <v>22</v>
      </c>
      <c r="EO377" s="6" t="s">
        <v>22</v>
      </c>
      <c r="EP377" s="6" t="s">
        <v>22</v>
      </c>
      <c r="EQ377" s="6" t="s">
        <v>22</v>
      </c>
      <c r="ER377" s="6" t="s">
        <v>22</v>
      </c>
      <c r="ES377" s="6" t="s">
        <v>22</v>
      </c>
      <c r="ET377" s="6" t="s">
        <v>22</v>
      </c>
      <c r="EU377" s="6" t="s">
        <v>22</v>
      </c>
      <c r="EV377" s="6" t="s">
        <v>22</v>
      </c>
      <c r="EW377" s="6" t="s">
        <v>22</v>
      </c>
      <c r="EX377" s="6" t="s">
        <v>22</v>
      </c>
      <c r="EY377" s="6" t="s">
        <v>22</v>
      </c>
      <c r="EZ377" s="6" t="s">
        <v>22</v>
      </c>
      <c r="FA377" s="6" t="s">
        <v>22</v>
      </c>
      <c r="FB377" s="6" t="s">
        <v>22</v>
      </c>
      <c r="FC377" s="6" t="s">
        <v>22</v>
      </c>
      <c r="FD377" s="6" t="s">
        <v>22</v>
      </c>
      <c r="FE377" s="6" t="s">
        <v>22</v>
      </c>
      <c r="FF377" s="6" t="s">
        <v>22</v>
      </c>
      <c r="FG377" s="6" t="s">
        <v>22</v>
      </c>
      <c r="FH377" s="6" t="s">
        <v>22</v>
      </c>
      <c r="FI377" s="6" t="s">
        <v>22</v>
      </c>
      <c r="FJ377" s="6" t="s">
        <v>22</v>
      </c>
      <c r="FK377" s="6" t="s">
        <v>22</v>
      </c>
      <c r="FL377" s="6" t="s">
        <v>22</v>
      </c>
      <c r="FM377" s="6" t="s">
        <v>22</v>
      </c>
      <c r="FN377" s="6" t="s">
        <v>22</v>
      </c>
      <c r="FO377" s="6" t="s">
        <v>22</v>
      </c>
      <c r="FP377" s="6" t="s">
        <v>22</v>
      </c>
      <c r="FQ377" s="6" t="s">
        <v>22</v>
      </c>
      <c r="FR377" s="6" t="s">
        <v>22</v>
      </c>
      <c r="FS377" s="6" t="s">
        <v>22</v>
      </c>
      <c r="FT377" s="6" t="s">
        <v>22</v>
      </c>
      <c r="FU377" s="6" t="s">
        <v>22</v>
      </c>
      <c r="FV377" s="6" t="s">
        <v>22</v>
      </c>
      <c r="FW377" s="6" t="s">
        <v>22</v>
      </c>
      <c r="FX377" s="6" t="s">
        <v>22</v>
      </c>
      <c r="FY377" s="6" t="s">
        <v>22</v>
      </c>
      <c r="FZ377" s="6" t="s">
        <v>22</v>
      </c>
      <c r="GA377" s="6" t="s">
        <v>22</v>
      </c>
      <c r="GB377" s="6" t="s">
        <v>22</v>
      </c>
      <c r="GC377" s="6" t="s">
        <v>22</v>
      </c>
      <c r="GD377" s="6" t="s">
        <v>22</v>
      </c>
      <c r="GE377" s="6" t="s">
        <v>22</v>
      </c>
      <c r="GF377" s="6" t="s">
        <v>22</v>
      </c>
      <c r="GG377" s="6" t="s">
        <v>22</v>
      </c>
      <c r="GH377" s="6" t="s">
        <v>22</v>
      </c>
      <c r="GI377" s="6" t="s">
        <v>22</v>
      </c>
      <c r="GJ377" s="6" t="s">
        <v>22</v>
      </c>
      <c r="GK377" s="6" t="s">
        <v>22</v>
      </c>
      <c r="GL377" s="6" t="s">
        <v>22</v>
      </c>
      <c r="GM377" s="6" t="s">
        <v>22</v>
      </c>
      <c r="GN377" s="6" t="s">
        <v>22</v>
      </c>
      <c r="GO377" s="6" t="s">
        <v>22</v>
      </c>
      <c r="GP377" s="6" t="s">
        <v>22</v>
      </c>
      <c r="GQ377" s="6" t="s">
        <v>22</v>
      </c>
      <c r="GR377" s="6" t="s">
        <v>22</v>
      </c>
      <c r="GS377" s="6" t="s">
        <v>22</v>
      </c>
      <c r="GT377" s="6" t="s">
        <v>22</v>
      </c>
      <c r="GU377" s="6" t="s">
        <v>22</v>
      </c>
      <c r="GV377" s="6" t="s">
        <v>22</v>
      </c>
      <c r="GW377" s="6" t="s">
        <v>22</v>
      </c>
      <c r="GX377" s="103" t="s">
        <v>22</v>
      </c>
    </row>
    <row r="378" spans="1:206">
      <c r="A378" s="102" t="s">
        <v>207</v>
      </c>
      <c r="B378" s="6">
        <f t="shared" si="13"/>
        <v>377</v>
      </c>
      <c r="C378" s="6" t="s">
        <v>1919</v>
      </c>
      <c r="D378" s="6" t="s">
        <v>1920</v>
      </c>
      <c r="E378" s="100">
        <v>45215</v>
      </c>
      <c r="F378" s="6" t="s">
        <v>3897</v>
      </c>
      <c r="G378" s="6">
        <v>2</v>
      </c>
      <c r="H378" s="6">
        <v>20</v>
      </c>
      <c r="I378" s="6">
        <v>1</v>
      </c>
      <c r="J378" s="6" t="s">
        <v>410</v>
      </c>
      <c r="K378" s="6" t="s">
        <v>294</v>
      </c>
      <c r="L378" s="6" t="s">
        <v>1193</v>
      </c>
      <c r="M378" s="6" t="s">
        <v>411</v>
      </c>
      <c r="N378" s="6" t="s">
        <v>22</v>
      </c>
      <c r="O378" s="7" t="s">
        <v>22</v>
      </c>
      <c r="P378" s="6" t="s">
        <v>22</v>
      </c>
      <c r="Q378" s="6">
        <v>42.887599999999999</v>
      </c>
      <c r="R378" s="6" t="s">
        <v>22</v>
      </c>
      <c r="S378" s="6" t="s">
        <v>22</v>
      </c>
      <c r="T378" s="7" t="s">
        <v>22</v>
      </c>
      <c r="U378" s="6" t="s">
        <v>22</v>
      </c>
      <c r="V378" s="6">
        <v>9.4760000000000009</v>
      </c>
      <c r="W378" s="6" t="s">
        <v>39</v>
      </c>
      <c r="X378" s="6">
        <v>3</v>
      </c>
      <c r="Y378" s="6">
        <v>1</v>
      </c>
      <c r="Z378" s="101">
        <v>0.39583333333333331</v>
      </c>
      <c r="AA378" s="101">
        <v>0.51388888888888895</v>
      </c>
      <c r="AB378" s="101">
        <v>0.79166666666666663</v>
      </c>
      <c r="AC378" s="101">
        <f>(Tableau2[[#This Row],[heure_enq]]-Tableau2[[#This Row],[h_debut]])</f>
        <v>0.11805555555555564</v>
      </c>
      <c r="AD378" s="101">
        <f>Tableau2[[#This Row],[h_fin]]-Tableau2[[#This Row],[h_debut]]</f>
        <v>0.39583333333333331</v>
      </c>
      <c r="AE378" s="101">
        <v>0.45833333333333331</v>
      </c>
      <c r="AF378" s="101">
        <v>0.72916666666666663</v>
      </c>
      <c r="AG378" s="6" t="s">
        <v>22</v>
      </c>
      <c r="AH378" s="6" t="s">
        <v>256</v>
      </c>
      <c r="AI378" s="6">
        <v>0</v>
      </c>
      <c r="AJ378" s="6" t="s">
        <v>1655</v>
      </c>
      <c r="AK378" s="6" t="s">
        <v>22</v>
      </c>
      <c r="AL378" s="6" t="s">
        <v>1761</v>
      </c>
      <c r="AM378" s="6">
        <v>1</v>
      </c>
      <c r="AN378" s="6">
        <v>0</v>
      </c>
      <c r="AO378" s="6">
        <v>0</v>
      </c>
      <c r="AP378" s="6">
        <v>0</v>
      </c>
      <c r="AQ378" s="6" t="s">
        <v>745</v>
      </c>
      <c r="AR378" s="6" t="s">
        <v>22</v>
      </c>
      <c r="AS378" s="6" t="s">
        <v>22</v>
      </c>
      <c r="AT378" s="6">
        <v>0</v>
      </c>
      <c r="AU378" s="6">
        <v>0</v>
      </c>
      <c r="AV378" s="6">
        <v>0</v>
      </c>
      <c r="AW378" s="6">
        <v>1</v>
      </c>
      <c r="AX378" s="6">
        <v>1</v>
      </c>
      <c r="AY378" s="6">
        <v>1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 t="s">
        <v>745</v>
      </c>
      <c r="BK378" s="6">
        <v>1</v>
      </c>
      <c r="BL378" s="6">
        <v>0</v>
      </c>
      <c r="BM378" s="6">
        <v>0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1</v>
      </c>
      <c r="BU378" s="6">
        <v>0</v>
      </c>
      <c r="BV378" s="6" t="s">
        <v>2141</v>
      </c>
      <c r="BW378" s="6" t="s">
        <v>22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1</v>
      </c>
      <c r="CJ378" s="6">
        <v>1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 t="s">
        <v>22</v>
      </c>
      <c r="DB378" s="6" t="s">
        <v>218</v>
      </c>
      <c r="DC378" s="6" t="s">
        <v>22</v>
      </c>
      <c r="DD378" s="6" t="s">
        <v>22</v>
      </c>
      <c r="DE378" s="6" t="s">
        <v>22</v>
      </c>
      <c r="DF378" s="6" t="s">
        <v>22</v>
      </c>
      <c r="DG378" s="6" t="s">
        <v>22</v>
      </c>
      <c r="DH378" s="6" t="s">
        <v>22</v>
      </c>
      <c r="DI378" s="6" t="s">
        <v>22</v>
      </c>
      <c r="DJ378" s="6" t="s">
        <v>22</v>
      </c>
      <c r="DK378" s="6" t="s">
        <v>22</v>
      </c>
      <c r="DL378" s="6" t="s">
        <v>22</v>
      </c>
      <c r="DM378" s="6" t="s">
        <v>22</v>
      </c>
      <c r="DN378" s="6" t="s">
        <v>22</v>
      </c>
      <c r="DO378" s="6" t="s">
        <v>22</v>
      </c>
      <c r="DP378" s="6" t="s">
        <v>22</v>
      </c>
      <c r="DQ378" s="6" t="s">
        <v>22</v>
      </c>
      <c r="DR378" s="6" t="s">
        <v>22</v>
      </c>
      <c r="DS378" s="6" t="s">
        <v>22</v>
      </c>
      <c r="DT378" s="6" t="s">
        <v>22</v>
      </c>
      <c r="DU378" s="6" t="s">
        <v>22</v>
      </c>
      <c r="DV378" s="6" t="s">
        <v>22</v>
      </c>
      <c r="DW378" s="6" t="s">
        <v>22</v>
      </c>
      <c r="DX378" s="6" t="s">
        <v>22</v>
      </c>
      <c r="DY378" s="6" t="s">
        <v>22</v>
      </c>
      <c r="DZ378" s="6" t="s">
        <v>22</v>
      </c>
      <c r="EA378" s="6" t="s">
        <v>22</v>
      </c>
      <c r="EB378" s="6" t="s">
        <v>22</v>
      </c>
      <c r="EC378" s="6" t="s">
        <v>22</v>
      </c>
      <c r="ED378" s="6" t="s">
        <v>22</v>
      </c>
      <c r="EE378" s="6" t="s">
        <v>22</v>
      </c>
      <c r="EF378" s="6" t="s">
        <v>22</v>
      </c>
      <c r="EG378" s="6" t="s">
        <v>22</v>
      </c>
      <c r="EH378" s="6" t="s">
        <v>22</v>
      </c>
      <c r="EI378" s="6" t="s">
        <v>22</v>
      </c>
      <c r="EJ378" s="6" t="s">
        <v>22</v>
      </c>
      <c r="EK378" s="6" t="s">
        <v>22</v>
      </c>
      <c r="EL378" s="6" t="s">
        <v>22</v>
      </c>
      <c r="EM378" s="6" t="s">
        <v>22</v>
      </c>
      <c r="EN378" s="6" t="s">
        <v>22</v>
      </c>
      <c r="EO378" s="6" t="s">
        <v>22</v>
      </c>
      <c r="EP378" s="6" t="s">
        <v>22</v>
      </c>
      <c r="EQ378" s="6" t="s">
        <v>22</v>
      </c>
      <c r="ER378" s="6" t="s">
        <v>22</v>
      </c>
      <c r="ES378" s="6" t="s">
        <v>22</v>
      </c>
      <c r="ET378" s="6" t="s">
        <v>22</v>
      </c>
      <c r="EU378" s="6" t="s">
        <v>22</v>
      </c>
      <c r="EV378" s="6" t="s">
        <v>22</v>
      </c>
      <c r="EW378" s="6" t="s">
        <v>22</v>
      </c>
      <c r="EX378" s="6" t="s">
        <v>22</v>
      </c>
      <c r="EY378" s="6" t="s">
        <v>22</v>
      </c>
      <c r="EZ378" s="6" t="s">
        <v>22</v>
      </c>
      <c r="FA378" s="6" t="s">
        <v>22</v>
      </c>
      <c r="FB378" s="6" t="s">
        <v>22</v>
      </c>
      <c r="FC378" s="6" t="s">
        <v>22</v>
      </c>
      <c r="FD378" s="6" t="s">
        <v>22</v>
      </c>
      <c r="FE378" s="6" t="s">
        <v>22</v>
      </c>
      <c r="FF378" s="6" t="s">
        <v>22</v>
      </c>
      <c r="FG378" s="6" t="s">
        <v>22</v>
      </c>
      <c r="FH378" s="6" t="s">
        <v>22</v>
      </c>
      <c r="FI378" s="6" t="s">
        <v>22</v>
      </c>
      <c r="FJ378" s="6" t="s">
        <v>22</v>
      </c>
      <c r="FK378" s="6" t="s">
        <v>22</v>
      </c>
      <c r="FL378" s="6" t="s">
        <v>22</v>
      </c>
      <c r="FM378" s="6" t="s">
        <v>22</v>
      </c>
      <c r="FN378" s="6" t="s">
        <v>22</v>
      </c>
      <c r="FO378" s="6" t="s">
        <v>22</v>
      </c>
      <c r="FP378" s="6" t="s">
        <v>22</v>
      </c>
      <c r="FQ378" s="6" t="s">
        <v>22</v>
      </c>
      <c r="FR378" s="6" t="s">
        <v>22</v>
      </c>
      <c r="FS378" s="6" t="s">
        <v>22</v>
      </c>
      <c r="FT378" s="6" t="s">
        <v>22</v>
      </c>
      <c r="FU378" s="6" t="s">
        <v>22</v>
      </c>
      <c r="FV378" s="6" t="s">
        <v>22</v>
      </c>
      <c r="FW378" s="6" t="s">
        <v>22</v>
      </c>
      <c r="FX378" s="6" t="s">
        <v>22</v>
      </c>
      <c r="FY378" s="6" t="s">
        <v>22</v>
      </c>
      <c r="FZ378" s="6" t="s">
        <v>22</v>
      </c>
      <c r="GA378" s="6" t="s">
        <v>22</v>
      </c>
      <c r="GB378" s="6" t="s">
        <v>22</v>
      </c>
      <c r="GC378" s="6" t="s">
        <v>22</v>
      </c>
      <c r="GD378" s="6" t="s">
        <v>22</v>
      </c>
      <c r="GE378" s="6" t="s">
        <v>22</v>
      </c>
      <c r="GF378" s="6" t="s">
        <v>22</v>
      </c>
      <c r="GG378" s="6" t="s">
        <v>22</v>
      </c>
      <c r="GH378" s="6" t="s">
        <v>22</v>
      </c>
      <c r="GI378" s="6" t="s">
        <v>22</v>
      </c>
      <c r="GJ378" s="6" t="s">
        <v>22</v>
      </c>
      <c r="GK378" s="6" t="s">
        <v>22</v>
      </c>
      <c r="GL378" s="6" t="s">
        <v>22</v>
      </c>
      <c r="GM378" s="6" t="s">
        <v>22</v>
      </c>
      <c r="GN378" s="6" t="s">
        <v>22</v>
      </c>
      <c r="GO378" s="6" t="s">
        <v>22</v>
      </c>
      <c r="GP378" s="6" t="s">
        <v>22</v>
      </c>
      <c r="GQ378" s="6" t="s">
        <v>22</v>
      </c>
      <c r="GR378" s="6" t="s">
        <v>22</v>
      </c>
      <c r="GS378" s="6" t="s">
        <v>22</v>
      </c>
      <c r="GT378" s="6" t="s">
        <v>22</v>
      </c>
      <c r="GU378" s="6" t="s">
        <v>22</v>
      </c>
      <c r="GV378" s="6" t="s">
        <v>22</v>
      </c>
      <c r="GW378" s="6" t="s">
        <v>22</v>
      </c>
      <c r="GX378" s="103" t="s">
        <v>22</v>
      </c>
    </row>
    <row r="379" spans="1:206">
      <c r="A379" s="102" t="s">
        <v>207</v>
      </c>
      <c r="B379" s="6">
        <f t="shared" si="13"/>
        <v>378</v>
      </c>
      <c r="C379" s="6" t="s">
        <v>1919</v>
      </c>
      <c r="D379" s="6" t="s">
        <v>1921</v>
      </c>
      <c r="E379" s="100">
        <v>45215</v>
      </c>
      <c r="F379" s="6" t="s">
        <v>3897</v>
      </c>
      <c r="G379" s="6">
        <v>2</v>
      </c>
      <c r="H379" s="6">
        <v>20</v>
      </c>
      <c r="I379" s="6">
        <v>1</v>
      </c>
      <c r="J379" s="6" t="s">
        <v>410</v>
      </c>
      <c r="K379" s="6" t="s">
        <v>294</v>
      </c>
      <c r="L379" s="6" t="s">
        <v>1193</v>
      </c>
      <c r="M379" s="6" t="s">
        <v>411</v>
      </c>
      <c r="N379" s="6" t="s">
        <v>22</v>
      </c>
      <c r="O379" s="7" t="s">
        <v>22</v>
      </c>
      <c r="P379" s="6" t="s">
        <v>22</v>
      </c>
      <c r="Q379" s="6">
        <v>42.887599999999999</v>
      </c>
      <c r="R379" s="6" t="s">
        <v>22</v>
      </c>
      <c r="S379" s="6" t="s">
        <v>22</v>
      </c>
      <c r="T379" s="7" t="s">
        <v>22</v>
      </c>
      <c r="U379" s="6" t="s">
        <v>22</v>
      </c>
      <c r="V379" s="6">
        <v>9.4760000000000009</v>
      </c>
      <c r="W379" s="6" t="s">
        <v>39</v>
      </c>
      <c r="X379" s="6">
        <v>3</v>
      </c>
      <c r="Y379" s="6">
        <v>1</v>
      </c>
      <c r="Z379" s="101">
        <v>0.39583333333333331</v>
      </c>
      <c r="AA379" s="101">
        <v>0.52083333333333337</v>
      </c>
      <c r="AB379" s="101">
        <v>0.79166666666666663</v>
      </c>
      <c r="AC379" s="101">
        <f>(Tableau2[[#This Row],[heure_enq]]-Tableau2[[#This Row],[h_debut]])</f>
        <v>0.12500000000000006</v>
      </c>
      <c r="AD379" s="101">
        <f>Tableau2[[#This Row],[h_fin]]-Tableau2[[#This Row],[h_debut]]</f>
        <v>0.39583333333333331</v>
      </c>
      <c r="AE379" s="101">
        <v>0.45833333333333331</v>
      </c>
      <c r="AF379" s="101">
        <v>0.72916666666666663</v>
      </c>
      <c r="AG379" s="6" t="s">
        <v>22</v>
      </c>
      <c r="AH379" s="6" t="s">
        <v>287</v>
      </c>
      <c r="AI379" s="6">
        <v>0</v>
      </c>
      <c r="AJ379" s="6" t="s">
        <v>1655</v>
      </c>
      <c r="AK379" s="6" t="s">
        <v>22</v>
      </c>
      <c r="AL379" s="6" t="s">
        <v>1761</v>
      </c>
      <c r="AM379" s="6">
        <v>1</v>
      </c>
      <c r="AN379" s="6">
        <v>0</v>
      </c>
      <c r="AO379" s="6">
        <v>0</v>
      </c>
      <c r="AP379" s="6">
        <v>0</v>
      </c>
      <c r="AQ379" s="6" t="s">
        <v>745</v>
      </c>
      <c r="AR379" s="6" t="s">
        <v>22</v>
      </c>
      <c r="AS379" s="6" t="s">
        <v>22</v>
      </c>
      <c r="AT379" s="6">
        <v>0</v>
      </c>
      <c r="AU379" s="6">
        <v>0</v>
      </c>
      <c r="AV379" s="6">
        <v>0</v>
      </c>
      <c r="AW379" s="6">
        <v>1</v>
      </c>
      <c r="AX379" s="6">
        <v>1</v>
      </c>
      <c r="AY379" s="6">
        <v>1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 t="s">
        <v>745</v>
      </c>
      <c r="BK379" s="6">
        <v>1</v>
      </c>
      <c r="BL379" s="6">
        <v>0</v>
      </c>
      <c r="BM379" s="6">
        <v>0</v>
      </c>
      <c r="BN379" s="6">
        <v>0</v>
      </c>
      <c r="BO379" s="6" t="s">
        <v>3634</v>
      </c>
      <c r="BP379" s="6">
        <v>1</v>
      </c>
      <c r="BQ379" s="6">
        <v>0</v>
      </c>
      <c r="BR379" s="6">
        <v>0</v>
      </c>
      <c r="BS379" s="6">
        <v>0</v>
      </c>
      <c r="BT379" s="6">
        <v>0</v>
      </c>
      <c r="BU379" s="6" t="s">
        <v>3633</v>
      </c>
      <c r="BV379" s="6">
        <v>0</v>
      </c>
      <c r="BW379" s="6" t="s">
        <v>22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1</v>
      </c>
      <c r="CJ379" s="6">
        <v>1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 t="s">
        <v>22</v>
      </c>
      <c r="DB379" s="6" t="s">
        <v>218</v>
      </c>
      <c r="DC379" s="6" t="s">
        <v>22</v>
      </c>
      <c r="DD379" s="6" t="s">
        <v>22</v>
      </c>
      <c r="DE379" s="6" t="s">
        <v>22</v>
      </c>
      <c r="DF379" s="6" t="s">
        <v>22</v>
      </c>
      <c r="DG379" s="6" t="s">
        <v>22</v>
      </c>
      <c r="DH379" s="6" t="s">
        <v>22</v>
      </c>
      <c r="DI379" s="6" t="s">
        <v>22</v>
      </c>
      <c r="DJ379" s="6" t="s">
        <v>22</v>
      </c>
      <c r="DK379" s="6" t="s">
        <v>22</v>
      </c>
      <c r="DL379" s="6" t="s">
        <v>22</v>
      </c>
      <c r="DM379" s="6" t="s">
        <v>22</v>
      </c>
      <c r="DN379" s="6" t="s">
        <v>22</v>
      </c>
      <c r="DO379" s="6" t="s">
        <v>22</v>
      </c>
      <c r="DP379" s="6" t="s">
        <v>22</v>
      </c>
      <c r="DQ379" s="6" t="s">
        <v>22</v>
      </c>
      <c r="DR379" s="6" t="s">
        <v>22</v>
      </c>
      <c r="DS379" s="6" t="s">
        <v>22</v>
      </c>
      <c r="DT379" s="6" t="s">
        <v>22</v>
      </c>
      <c r="DU379" s="6" t="s">
        <v>22</v>
      </c>
      <c r="DV379" s="6" t="s">
        <v>22</v>
      </c>
      <c r="DW379" s="6" t="s">
        <v>22</v>
      </c>
      <c r="DX379" s="6" t="s">
        <v>22</v>
      </c>
      <c r="DY379" s="6" t="s">
        <v>22</v>
      </c>
      <c r="DZ379" s="6" t="s">
        <v>22</v>
      </c>
      <c r="EA379" s="6" t="s">
        <v>22</v>
      </c>
      <c r="EB379" s="6" t="s">
        <v>22</v>
      </c>
      <c r="EC379" s="6" t="s">
        <v>22</v>
      </c>
      <c r="ED379" s="6" t="s">
        <v>22</v>
      </c>
      <c r="EE379" s="6" t="s">
        <v>22</v>
      </c>
      <c r="EF379" s="6" t="s">
        <v>22</v>
      </c>
      <c r="EG379" s="6" t="s">
        <v>22</v>
      </c>
      <c r="EH379" s="6" t="s">
        <v>22</v>
      </c>
      <c r="EI379" s="6" t="s">
        <v>22</v>
      </c>
      <c r="EJ379" s="6" t="s">
        <v>22</v>
      </c>
      <c r="EK379" s="6" t="s">
        <v>22</v>
      </c>
      <c r="EL379" s="6" t="s">
        <v>22</v>
      </c>
      <c r="EM379" s="6" t="s">
        <v>22</v>
      </c>
      <c r="EN379" s="6" t="s">
        <v>22</v>
      </c>
      <c r="EO379" s="6" t="s">
        <v>22</v>
      </c>
      <c r="EP379" s="6" t="s">
        <v>22</v>
      </c>
      <c r="EQ379" s="6" t="s">
        <v>22</v>
      </c>
      <c r="ER379" s="6" t="s">
        <v>22</v>
      </c>
      <c r="ES379" s="6" t="s">
        <v>22</v>
      </c>
      <c r="ET379" s="6" t="s">
        <v>22</v>
      </c>
      <c r="EU379" s="6" t="s">
        <v>22</v>
      </c>
      <c r="EV379" s="6" t="s">
        <v>22</v>
      </c>
      <c r="EW379" s="6" t="s">
        <v>22</v>
      </c>
      <c r="EX379" s="6" t="s">
        <v>22</v>
      </c>
      <c r="EY379" s="6" t="s">
        <v>22</v>
      </c>
      <c r="EZ379" s="6" t="s">
        <v>22</v>
      </c>
      <c r="FA379" s="6" t="s">
        <v>22</v>
      </c>
      <c r="FB379" s="6" t="s">
        <v>22</v>
      </c>
      <c r="FC379" s="6" t="s">
        <v>22</v>
      </c>
      <c r="FD379" s="6" t="s">
        <v>22</v>
      </c>
      <c r="FE379" s="6" t="s">
        <v>22</v>
      </c>
      <c r="FF379" s="6" t="s">
        <v>22</v>
      </c>
      <c r="FG379" s="6" t="s">
        <v>22</v>
      </c>
      <c r="FH379" s="6" t="s">
        <v>22</v>
      </c>
      <c r="FI379" s="6" t="s">
        <v>22</v>
      </c>
      <c r="FJ379" s="6" t="s">
        <v>22</v>
      </c>
      <c r="FK379" s="6" t="s">
        <v>22</v>
      </c>
      <c r="FL379" s="6" t="s">
        <v>22</v>
      </c>
      <c r="FM379" s="6" t="s">
        <v>22</v>
      </c>
      <c r="FN379" s="6" t="s">
        <v>22</v>
      </c>
      <c r="FO379" s="6" t="s">
        <v>22</v>
      </c>
      <c r="FP379" s="6" t="s">
        <v>22</v>
      </c>
      <c r="FQ379" s="6" t="s">
        <v>22</v>
      </c>
      <c r="FR379" s="6" t="s">
        <v>22</v>
      </c>
      <c r="FS379" s="6" t="s">
        <v>22</v>
      </c>
      <c r="FT379" s="6" t="s">
        <v>22</v>
      </c>
      <c r="FU379" s="6" t="s">
        <v>22</v>
      </c>
      <c r="FV379" s="6" t="s">
        <v>22</v>
      </c>
      <c r="FW379" s="6" t="s">
        <v>22</v>
      </c>
      <c r="FX379" s="6" t="s">
        <v>22</v>
      </c>
      <c r="FY379" s="6" t="s">
        <v>22</v>
      </c>
      <c r="FZ379" s="6" t="s">
        <v>22</v>
      </c>
      <c r="GA379" s="6" t="s">
        <v>22</v>
      </c>
      <c r="GB379" s="6" t="s">
        <v>22</v>
      </c>
      <c r="GC379" s="6" t="s">
        <v>22</v>
      </c>
      <c r="GD379" s="6" t="s">
        <v>22</v>
      </c>
      <c r="GE379" s="6" t="s">
        <v>22</v>
      </c>
      <c r="GF379" s="6" t="s">
        <v>22</v>
      </c>
      <c r="GG379" s="6" t="s">
        <v>22</v>
      </c>
      <c r="GH379" s="6" t="s">
        <v>22</v>
      </c>
      <c r="GI379" s="6" t="s">
        <v>22</v>
      </c>
      <c r="GJ379" s="6" t="s">
        <v>22</v>
      </c>
      <c r="GK379" s="6" t="s">
        <v>22</v>
      </c>
      <c r="GL379" s="6" t="s">
        <v>22</v>
      </c>
      <c r="GM379" s="6" t="s">
        <v>22</v>
      </c>
      <c r="GN379" s="6" t="s">
        <v>22</v>
      </c>
      <c r="GO379" s="6" t="s">
        <v>22</v>
      </c>
      <c r="GP379" s="6" t="s">
        <v>22</v>
      </c>
      <c r="GQ379" s="6" t="s">
        <v>22</v>
      </c>
      <c r="GR379" s="6" t="s">
        <v>22</v>
      </c>
      <c r="GS379" s="6" t="s">
        <v>22</v>
      </c>
      <c r="GT379" s="6" t="s">
        <v>22</v>
      </c>
      <c r="GU379" s="6" t="s">
        <v>22</v>
      </c>
      <c r="GV379" s="6" t="s">
        <v>22</v>
      </c>
      <c r="GW379" s="6" t="s">
        <v>22</v>
      </c>
      <c r="GX379" s="103" t="s">
        <v>22</v>
      </c>
    </row>
    <row r="380" spans="1:206">
      <c r="A380" s="102" t="s">
        <v>207</v>
      </c>
      <c r="B380" s="6">
        <f t="shared" si="13"/>
        <v>379</v>
      </c>
      <c r="C380" s="6" t="s">
        <v>1606</v>
      </c>
      <c r="D380" s="6" t="s">
        <v>1607</v>
      </c>
      <c r="E380" s="100">
        <v>45218</v>
      </c>
      <c r="F380" s="6" t="s">
        <v>3897</v>
      </c>
      <c r="G380" s="6">
        <v>2</v>
      </c>
      <c r="H380" s="6">
        <v>25</v>
      </c>
      <c r="I380" s="6">
        <v>1</v>
      </c>
      <c r="J380" s="6" t="s">
        <v>410</v>
      </c>
      <c r="K380" s="6" t="s">
        <v>264</v>
      </c>
      <c r="L380" s="6" t="s">
        <v>1152</v>
      </c>
      <c r="M380" s="6" t="s">
        <v>411</v>
      </c>
      <c r="N380" s="6" t="s">
        <v>22</v>
      </c>
      <c r="O380" s="7" t="s">
        <v>22</v>
      </c>
      <c r="P380" s="6" t="s">
        <v>22</v>
      </c>
      <c r="Q380" s="6">
        <v>42.725999999999999</v>
      </c>
      <c r="R380" s="6" t="s">
        <v>22</v>
      </c>
      <c r="S380" s="6" t="s">
        <v>22</v>
      </c>
      <c r="T380" s="7" t="s">
        <v>22</v>
      </c>
      <c r="U380" s="6" t="s">
        <v>22</v>
      </c>
      <c r="V380" s="6">
        <v>9.3339999999999996</v>
      </c>
      <c r="W380" s="6" t="s">
        <v>39</v>
      </c>
      <c r="X380" s="6">
        <v>5</v>
      </c>
      <c r="Y380" s="6">
        <v>1</v>
      </c>
      <c r="Z380" s="101">
        <v>0.33333333333333331</v>
      </c>
      <c r="AA380" s="101">
        <v>0.33333333333333331</v>
      </c>
      <c r="AB380" s="101">
        <v>0.45833333333333331</v>
      </c>
      <c r="AC380" s="101">
        <f>(Tableau2[[#This Row],[heure_enq]]-Tableau2[[#This Row],[h_debut]])</f>
        <v>0</v>
      </c>
      <c r="AD380" s="101">
        <f>Tableau2[[#This Row],[h_fin]]-Tableau2[[#This Row],[h_debut]]</f>
        <v>0.125</v>
      </c>
      <c r="AE380" s="101">
        <v>0.35416666666666669</v>
      </c>
      <c r="AF380" s="101">
        <v>0.5625</v>
      </c>
      <c r="AG380" s="6" t="s">
        <v>22</v>
      </c>
      <c r="AH380" s="6" t="s">
        <v>234</v>
      </c>
      <c r="AI380" s="6">
        <v>0</v>
      </c>
      <c r="AJ380" s="6" t="s">
        <v>390</v>
      </c>
      <c r="AK380" s="6" t="s">
        <v>391</v>
      </c>
      <c r="AL380" s="6" t="s">
        <v>419</v>
      </c>
      <c r="AM380" s="6">
        <v>1</v>
      </c>
      <c r="AN380" s="6">
        <v>0</v>
      </c>
      <c r="AO380" s="6">
        <v>0</v>
      </c>
      <c r="AP380" s="6">
        <v>0</v>
      </c>
      <c r="AQ380" s="6" t="s">
        <v>22</v>
      </c>
      <c r="AR380" s="6" t="s">
        <v>22</v>
      </c>
      <c r="AS380" s="6" t="s">
        <v>22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1</v>
      </c>
      <c r="BH380" s="6">
        <v>1</v>
      </c>
      <c r="BI380" s="6">
        <v>0</v>
      </c>
      <c r="BJ380" s="6" t="s">
        <v>22</v>
      </c>
      <c r="BK380" s="6">
        <v>0</v>
      </c>
      <c r="BL380" s="6">
        <v>1</v>
      </c>
      <c r="BM380" s="6">
        <v>0</v>
      </c>
      <c r="BN380" s="6">
        <v>0</v>
      </c>
      <c r="BO380" s="6" t="s">
        <v>3604</v>
      </c>
      <c r="BP380" s="6">
        <v>1</v>
      </c>
      <c r="BQ380" s="6">
        <v>0</v>
      </c>
      <c r="BR380" s="6">
        <v>0</v>
      </c>
      <c r="BS380" s="6">
        <v>0</v>
      </c>
      <c r="BT380" s="6">
        <v>0</v>
      </c>
      <c r="BU380" s="6" t="s">
        <v>3636</v>
      </c>
      <c r="BV380" s="6">
        <v>0</v>
      </c>
      <c r="BW380" s="6" t="s">
        <v>22</v>
      </c>
      <c r="BX380" s="6">
        <v>0</v>
      </c>
      <c r="BY380" s="6">
        <v>0</v>
      </c>
      <c r="BZ380" s="6">
        <v>0</v>
      </c>
      <c r="CA380" s="6">
        <v>0</v>
      </c>
      <c r="CB380" s="6">
        <v>0</v>
      </c>
      <c r="CC380" s="6">
        <v>1</v>
      </c>
      <c r="CD380" s="6">
        <v>0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6">
        <v>0</v>
      </c>
      <c r="CK380" s="6">
        <v>0</v>
      </c>
      <c r="CL380" s="6">
        <v>0</v>
      </c>
      <c r="CM380" s="6">
        <v>0</v>
      </c>
      <c r="CN380" s="6">
        <v>1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13" t="s">
        <v>1608</v>
      </c>
      <c r="DB380" s="6" t="s">
        <v>218</v>
      </c>
      <c r="DC380" s="6" t="s">
        <v>22</v>
      </c>
      <c r="DD380" s="6" t="s">
        <v>22</v>
      </c>
      <c r="DE380" s="6" t="s">
        <v>22</v>
      </c>
      <c r="DF380" s="6" t="s">
        <v>22</v>
      </c>
      <c r="DG380" s="6" t="s">
        <v>22</v>
      </c>
      <c r="DH380" s="6" t="s">
        <v>22</v>
      </c>
      <c r="DI380" s="6" t="s">
        <v>22</v>
      </c>
      <c r="DJ380" s="6" t="s">
        <v>22</v>
      </c>
      <c r="DK380" s="6" t="s">
        <v>22</v>
      </c>
      <c r="DL380" s="6" t="s">
        <v>22</v>
      </c>
      <c r="DM380" s="6" t="s">
        <v>22</v>
      </c>
      <c r="DN380" s="6" t="s">
        <v>22</v>
      </c>
      <c r="DO380" s="6" t="s">
        <v>22</v>
      </c>
      <c r="DP380" s="6" t="s">
        <v>22</v>
      </c>
      <c r="DQ380" s="6" t="s">
        <v>22</v>
      </c>
      <c r="DR380" s="6" t="s">
        <v>22</v>
      </c>
      <c r="DS380" s="6" t="s">
        <v>22</v>
      </c>
      <c r="DT380" s="6" t="s">
        <v>22</v>
      </c>
      <c r="DU380" s="6" t="s">
        <v>22</v>
      </c>
      <c r="DV380" s="6" t="s">
        <v>22</v>
      </c>
      <c r="DW380" s="6" t="s">
        <v>22</v>
      </c>
      <c r="DX380" s="6" t="s">
        <v>22</v>
      </c>
      <c r="DY380" s="6" t="s">
        <v>22</v>
      </c>
      <c r="DZ380" s="6" t="s">
        <v>22</v>
      </c>
      <c r="EA380" s="6" t="s">
        <v>22</v>
      </c>
      <c r="EB380" s="6" t="s">
        <v>22</v>
      </c>
      <c r="EC380" s="6" t="s">
        <v>22</v>
      </c>
      <c r="ED380" s="6" t="s">
        <v>22</v>
      </c>
      <c r="EE380" s="6" t="s">
        <v>22</v>
      </c>
      <c r="EF380" s="6" t="s">
        <v>22</v>
      </c>
      <c r="EG380" s="6" t="s">
        <v>22</v>
      </c>
      <c r="EH380" s="6" t="s">
        <v>22</v>
      </c>
      <c r="EI380" s="6" t="s">
        <v>22</v>
      </c>
      <c r="EJ380" s="6" t="s">
        <v>22</v>
      </c>
      <c r="EK380" s="6" t="s">
        <v>22</v>
      </c>
      <c r="EL380" s="6" t="s">
        <v>22</v>
      </c>
      <c r="EM380" s="6" t="s">
        <v>22</v>
      </c>
      <c r="EN380" s="6" t="s">
        <v>22</v>
      </c>
      <c r="EO380" s="6" t="s">
        <v>22</v>
      </c>
      <c r="EP380" s="6" t="s">
        <v>22</v>
      </c>
      <c r="EQ380" s="6" t="s">
        <v>22</v>
      </c>
      <c r="ER380" s="6" t="s">
        <v>22</v>
      </c>
      <c r="ES380" s="6" t="s">
        <v>22</v>
      </c>
      <c r="ET380" s="6" t="s">
        <v>22</v>
      </c>
      <c r="EU380" s="6" t="s">
        <v>22</v>
      </c>
      <c r="EV380" s="6" t="s">
        <v>22</v>
      </c>
      <c r="EW380" s="6" t="s">
        <v>22</v>
      </c>
      <c r="EX380" s="6" t="s">
        <v>22</v>
      </c>
      <c r="EY380" s="6" t="s">
        <v>22</v>
      </c>
      <c r="EZ380" s="6" t="s">
        <v>22</v>
      </c>
      <c r="FA380" s="6" t="s">
        <v>22</v>
      </c>
      <c r="FB380" s="6" t="s">
        <v>22</v>
      </c>
      <c r="FC380" s="6" t="s">
        <v>22</v>
      </c>
      <c r="FD380" s="6" t="s">
        <v>22</v>
      </c>
      <c r="FE380" s="6" t="s">
        <v>22</v>
      </c>
      <c r="FF380" s="6" t="s">
        <v>22</v>
      </c>
      <c r="FG380" s="6" t="s">
        <v>22</v>
      </c>
      <c r="FH380" s="6" t="s">
        <v>22</v>
      </c>
      <c r="FI380" s="6" t="s">
        <v>22</v>
      </c>
      <c r="FJ380" s="6" t="s">
        <v>22</v>
      </c>
      <c r="FK380" s="6" t="s">
        <v>22</v>
      </c>
      <c r="FL380" s="6" t="s">
        <v>22</v>
      </c>
      <c r="FM380" s="6" t="s">
        <v>22</v>
      </c>
      <c r="FN380" s="6" t="s">
        <v>22</v>
      </c>
      <c r="FO380" s="6" t="s">
        <v>22</v>
      </c>
      <c r="FP380" s="6" t="s">
        <v>22</v>
      </c>
      <c r="FQ380" s="6" t="s">
        <v>22</v>
      </c>
      <c r="FR380" s="6" t="s">
        <v>22</v>
      </c>
      <c r="FS380" s="6" t="s">
        <v>22</v>
      </c>
      <c r="FT380" s="6" t="s">
        <v>22</v>
      </c>
      <c r="FU380" s="6" t="s">
        <v>22</v>
      </c>
      <c r="FV380" s="6" t="s">
        <v>22</v>
      </c>
      <c r="FW380" s="6" t="s">
        <v>22</v>
      </c>
      <c r="FX380" s="6" t="s">
        <v>22</v>
      </c>
      <c r="FY380" s="6" t="s">
        <v>22</v>
      </c>
      <c r="FZ380" s="6" t="s">
        <v>22</v>
      </c>
      <c r="GA380" s="6" t="s">
        <v>22</v>
      </c>
      <c r="GB380" s="6" t="s">
        <v>22</v>
      </c>
      <c r="GC380" s="6" t="s">
        <v>22</v>
      </c>
      <c r="GD380" s="6" t="s">
        <v>22</v>
      </c>
      <c r="GE380" s="6" t="s">
        <v>22</v>
      </c>
      <c r="GF380" s="6" t="s">
        <v>22</v>
      </c>
      <c r="GG380" s="6" t="s">
        <v>22</v>
      </c>
      <c r="GH380" s="6" t="s">
        <v>22</v>
      </c>
      <c r="GI380" s="6" t="s">
        <v>22</v>
      </c>
      <c r="GJ380" s="6" t="s">
        <v>22</v>
      </c>
      <c r="GK380" s="6" t="s">
        <v>22</v>
      </c>
      <c r="GL380" s="6" t="s">
        <v>22</v>
      </c>
      <c r="GM380" s="6" t="s">
        <v>22</v>
      </c>
      <c r="GN380" s="6" t="s">
        <v>22</v>
      </c>
      <c r="GO380" s="6" t="s">
        <v>22</v>
      </c>
      <c r="GP380" s="6" t="s">
        <v>22</v>
      </c>
      <c r="GQ380" s="6" t="s">
        <v>22</v>
      </c>
      <c r="GR380" s="6" t="s">
        <v>22</v>
      </c>
      <c r="GS380" s="6" t="s">
        <v>22</v>
      </c>
      <c r="GT380" s="6" t="s">
        <v>22</v>
      </c>
      <c r="GU380" s="6" t="s">
        <v>22</v>
      </c>
      <c r="GV380" s="6" t="s">
        <v>22</v>
      </c>
      <c r="GW380" s="6" t="s">
        <v>22</v>
      </c>
      <c r="GX380" s="103" t="s">
        <v>22</v>
      </c>
    </row>
    <row r="381" spans="1:206">
      <c r="A381" s="102" t="s">
        <v>207</v>
      </c>
      <c r="B381" s="6">
        <f t="shared" si="13"/>
        <v>380</v>
      </c>
      <c r="C381" s="6" t="s">
        <v>1609</v>
      </c>
      <c r="D381" s="6" t="s">
        <v>1610</v>
      </c>
      <c r="E381" s="100">
        <v>45222</v>
      </c>
      <c r="F381" s="6" t="s">
        <v>3897</v>
      </c>
      <c r="G381" s="6">
        <v>2</v>
      </c>
      <c r="H381" s="6">
        <v>21</v>
      </c>
      <c r="I381" s="6">
        <v>4</v>
      </c>
      <c r="J381" s="6" t="s">
        <v>1000</v>
      </c>
      <c r="K381" s="6" t="s">
        <v>352</v>
      </c>
      <c r="L381" s="181" t="s">
        <v>1062</v>
      </c>
      <c r="M381" s="6" t="s">
        <v>411</v>
      </c>
      <c r="N381" s="6" t="s">
        <v>22</v>
      </c>
      <c r="O381" s="7" t="s">
        <v>22</v>
      </c>
      <c r="P381" s="6" t="s">
        <v>22</v>
      </c>
      <c r="Q381" s="8">
        <v>42.795099999999998</v>
      </c>
      <c r="R381" s="6" t="s">
        <v>22</v>
      </c>
      <c r="S381" s="6" t="s">
        <v>22</v>
      </c>
      <c r="T381" s="7" t="s">
        <v>22</v>
      </c>
      <c r="U381" s="6" t="s">
        <v>22</v>
      </c>
      <c r="V381" s="8">
        <v>9.4909999999999997</v>
      </c>
      <c r="W381" s="6" t="s">
        <v>39</v>
      </c>
      <c r="X381" s="6">
        <v>10</v>
      </c>
      <c r="Y381" s="6">
        <v>3</v>
      </c>
      <c r="Z381" s="101">
        <v>0.60416666666666663</v>
      </c>
      <c r="AA381" s="101">
        <v>0.60416666666666663</v>
      </c>
      <c r="AB381" s="101">
        <v>0.77083333333333337</v>
      </c>
      <c r="AC381" s="101">
        <f>(Tableau2[[#This Row],[heure_enq]]-Tableau2[[#This Row],[h_debut]])</f>
        <v>0</v>
      </c>
      <c r="AD381" s="101">
        <f>Tableau2[[#This Row],[h_fin]]-Tableau2[[#This Row],[h_debut]]</f>
        <v>0.16666666666666674</v>
      </c>
      <c r="AE381" s="101">
        <v>0.47916666666666669</v>
      </c>
      <c r="AF381" s="101">
        <v>0.625</v>
      </c>
      <c r="AG381" s="6" t="s">
        <v>22</v>
      </c>
      <c r="AH381" s="6" t="s">
        <v>234</v>
      </c>
      <c r="AI381" s="6">
        <v>0</v>
      </c>
      <c r="AJ381" s="6" t="s">
        <v>1505</v>
      </c>
      <c r="AK381" s="6" t="s">
        <v>1506</v>
      </c>
      <c r="AL381" s="6" t="s">
        <v>419</v>
      </c>
      <c r="AM381" s="6">
        <v>1</v>
      </c>
      <c r="AN381" s="6">
        <v>0</v>
      </c>
      <c r="AO381" s="6">
        <v>0</v>
      </c>
      <c r="AP381" s="6">
        <v>0</v>
      </c>
      <c r="AQ381" s="6" t="s">
        <v>22</v>
      </c>
      <c r="AR381" s="6" t="s">
        <v>22</v>
      </c>
      <c r="AS381" s="6" t="s">
        <v>22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1</v>
      </c>
      <c r="BA381" s="6">
        <v>1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 t="s">
        <v>22</v>
      </c>
      <c r="BK381" s="6">
        <v>0</v>
      </c>
      <c r="BL381" s="6">
        <v>0</v>
      </c>
      <c r="BM381" s="6">
        <v>1</v>
      </c>
      <c r="BN381" s="6">
        <v>0</v>
      </c>
      <c r="BO381" s="6" t="s">
        <v>3637</v>
      </c>
      <c r="BP381" s="6">
        <v>0</v>
      </c>
      <c r="BQ381" s="6">
        <v>0</v>
      </c>
      <c r="BR381" s="6">
        <v>1</v>
      </c>
      <c r="BS381" s="6">
        <v>0</v>
      </c>
      <c r="BT381" s="6">
        <v>0</v>
      </c>
      <c r="BU381" s="6" t="s">
        <v>2131</v>
      </c>
      <c r="BV381" s="6">
        <v>0</v>
      </c>
      <c r="BW381" s="6" t="s">
        <v>22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6">
        <v>0</v>
      </c>
      <c r="CK381" s="6">
        <v>0</v>
      </c>
      <c r="CL381" s="6">
        <v>0</v>
      </c>
      <c r="CM381" s="6">
        <v>0</v>
      </c>
      <c r="CN381" s="6">
        <v>1</v>
      </c>
      <c r="CO381" s="6">
        <v>0</v>
      </c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 t="s">
        <v>22</v>
      </c>
      <c r="DB381" s="6" t="s">
        <v>218</v>
      </c>
      <c r="DC381" s="6" t="s">
        <v>22</v>
      </c>
      <c r="DD381" s="6" t="s">
        <v>22</v>
      </c>
      <c r="DE381" s="6" t="s">
        <v>22</v>
      </c>
      <c r="DF381" s="6" t="s">
        <v>22</v>
      </c>
      <c r="DG381" s="6" t="s">
        <v>22</v>
      </c>
      <c r="DH381" s="6" t="s">
        <v>22</v>
      </c>
      <c r="DI381" s="6" t="s">
        <v>22</v>
      </c>
      <c r="DJ381" s="6" t="s">
        <v>22</v>
      </c>
      <c r="DK381" s="6" t="s">
        <v>22</v>
      </c>
      <c r="DL381" s="6" t="s">
        <v>22</v>
      </c>
      <c r="DM381" s="6" t="s">
        <v>22</v>
      </c>
      <c r="DN381" s="6" t="s">
        <v>22</v>
      </c>
      <c r="DO381" s="6" t="s">
        <v>22</v>
      </c>
      <c r="DP381" s="6" t="s">
        <v>22</v>
      </c>
      <c r="DQ381" s="6" t="s">
        <v>22</v>
      </c>
      <c r="DR381" s="6" t="s">
        <v>22</v>
      </c>
      <c r="DS381" s="6" t="s">
        <v>22</v>
      </c>
      <c r="DT381" s="6" t="s">
        <v>22</v>
      </c>
      <c r="DU381" s="6" t="s">
        <v>22</v>
      </c>
      <c r="DV381" s="6" t="s">
        <v>22</v>
      </c>
      <c r="DW381" s="6" t="s">
        <v>22</v>
      </c>
      <c r="DX381" s="6" t="s">
        <v>22</v>
      </c>
      <c r="DY381" s="6" t="s">
        <v>22</v>
      </c>
      <c r="DZ381" s="6" t="s">
        <v>22</v>
      </c>
      <c r="EA381" s="6" t="s">
        <v>22</v>
      </c>
      <c r="EB381" s="6" t="s">
        <v>22</v>
      </c>
      <c r="EC381" s="6" t="s">
        <v>22</v>
      </c>
      <c r="ED381" s="6" t="s">
        <v>22</v>
      </c>
      <c r="EE381" s="6" t="s">
        <v>22</v>
      </c>
      <c r="EF381" s="6" t="s">
        <v>22</v>
      </c>
      <c r="EG381" s="6" t="s">
        <v>22</v>
      </c>
      <c r="EH381" s="6" t="s">
        <v>22</v>
      </c>
      <c r="EI381" s="6" t="s">
        <v>22</v>
      </c>
      <c r="EJ381" s="6" t="s">
        <v>22</v>
      </c>
      <c r="EK381" s="6" t="s">
        <v>22</v>
      </c>
      <c r="EL381" s="6" t="s">
        <v>22</v>
      </c>
      <c r="EM381" s="6" t="s">
        <v>22</v>
      </c>
      <c r="EN381" s="6" t="s">
        <v>22</v>
      </c>
      <c r="EO381" s="6" t="s">
        <v>22</v>
      </c>
      <c r="EP381" s="6" t="s">
        <v>22</v>
      </c>
      <c r="EQ381" s="6" t="s">
        <v>22</v>
      </c>
      <c r="ER381" s="6" t="s">
        <v>22</v>
      </c>
      <c r="ES381" s="6" t="s">
        <v>22</v>
      </c>
      <c r="ET381" s="6" t="s">
        <v>22</v>
      </c>
      <c r="EU381" s="6" t="s">
        <v>22</v>
      </c>
      <c r="EV381" s="6" t="s">
        <v>22</v>
      </c>
      <c r="EW381" s="6" t="s">
        <v>22</v>
      </c>
      <c r="EX381" s="6" t="s">
        <v>22</v>
      </c>
      <c r="EY381" s="6" t="s">
        <v>22</v>
      </c>
      <c r="EZ381" s="6" t="s">
        <v>22</v>
      </c>
      <c r="FA381" s="6" t="s">
        <v>22</v>
      </c>
      <c r="FB381" s="6" t="s">
        <v>22</v>
      </c>
      <c r="FC381" s="6" t="s">
        <v>22</v>
      </c>
      <c r="FD381" s="6" t="s">
        <v>22</v>
      </c>
      <c r="FE381" s="6" t="s">
        <v>22</v>
      </c>
      <c r="FF381" s="6" t="s">
        <v>22</v>
      </c>
      <c r="FG381" s="6" t="s">
        <v>22</v>
      </c>
      <c r="FH381" s="6" t="s">
        <v>22</v>
      </c>
      <c r="FI381" s="6" t="s">
        <v>22</v>
      </c>
      <c r="FJ381" s="6" t="s">
        <v>22</v>
      </c>
      <c r="FK381" s="6" t="s">
        <v>22</v>
      </c>
      <c r="FL381" s="6" t="s">
        <v>22</v>
      </c>
      <c r="FM381" s="6" t="s">
        <v>22</v>
      </c>
      <c r="FN381" s="6" t="s">
        <v>22</v>
      </c>
      <c r="FO381" s="6" t="s">
        <v>22</v>
      </c>
      <c r="FP381" s="6" t="s">
        <v>22</v>
      </c>
      <c r="FQ381" s="6" t="s">
        <v>22</v>
      </c>
      <c r="FR381" s="6" t="s">
        <v>22</v>
      </c>
      <c r="FS381" s="6" t="s">
        <v>22</v>
      </c>
      <c r="FT381" s="6" t="s">
        <v>22</v>
      </c>
      <c r="FU381" s="6" t="s">
        <v>22</v>
      </c>
      <c r="FV381" s="6" t="s">
        <v>22</v>
      </c>
      <c r="FW381" s="6" t="s">
        <v>22</v>
      </c>
      <c r="FX381" s="6" t="s">
        <v>22</v>
      </c>
      <c r="FY381" s="6" t="s">
        <v>22</v>
      </c>
      <c r="FZ381" s="6" t="s">
        <v>22</v>
      </c>
      <c r="GA381" s="6" t="s">
        <v>22</v>
      </c>
      <c r="GB381" s="6" t="s">
        <v>22</v>
      </c>
      <c r="GC381" s="6" t="s">
        <v>22</v>
      </c>
      <c r="GD381" s="6" t="s">
        <v>22</v>
      </c>
      <c r="GE381" s="6" t="s">
        <v>22</v>
      </c>
      <c r="GF381" s="6" t="s">
        <v>22</v>
      </c>
      <c r="GG381" s="6" t="s">
        <v>22</v>
      </c>
      <c r="GH381" s="6" t="s">
        <v>22</v>
      </c>
      <c r="GI381" s="6" t="s">
        <v>22</v>
      </c>
      <c r="GJ381" s="6" t="s">
        <v>22</v>
      </c>
      <c r="GK381" s="6" t="s">
        <v>22</v>
      </c>
      <c r="GL381" s="6" t="s">
        <v>22</v>
      </c>
      <c r="GM381" s="6" t="s">
        <v>22</v>
      </c>
      <c r="GN381" s="6" t="s">
        <v>22</v>
      </c>
      <c r="GO381" s="6" t="s">
        <v>22</v>
      </c>
      <c r="GP381" s="6" t="s">
        <v>22</v>
      </c>
      <c r="GQ381" s="6" t="s">
        <v>22</v>
      </c>
      <c r="GR381" s="6" t="s">
        <v>22</v>
      </c>
      <c r="GS381" s="6" t="s">
        <v>22</v>
      </c>
      <c r="GT381" s="6" t="s">
        <v>22</v>
      </c>
      <c r="GU381" s="6" t="s">
        <v>22</v>
      </c>
      <c r="GV381" s="6" t="s">
        <v>22</v>
      </c>
      <c r="GW381" s="6" t="s">
        <v>22</v>
      </c>
      <c r="GX381" s="103" t="s">
        <v>22</v>
      </c>
    </row>
    <row r="382" spans="1:206">
      <c r="A382" s="102" t="s">
        <v>207</v>
      </c>
      <c r="B382" s="6">
        <f t="shared" si="13"/>
        <v>381</v>
      </c>
      <c r="C382" s="6" t="s">
        <v>1922</v>
      </c>
      <c r="D382" s="102" t="s">
        <v>1923</v>
      </c>
      <c r="E382" s="100">
        <v>45224</v>
      </c>
      <c r="F382" s="6" t="s">
        <v>3897</v>
      </c>
      <c r="G382" s="6">
        <v>1</v>
      </c>
      <c r="H382" s="6">
        <v>19</v>
      </c>
      <c r="I382" s="6">
        <v>0</v>
      </c>
      <c r="J382" s="6" t="s">
        <v>22</v>
      </c>
      <c r="K382" s="6" t="s">
        <v>352</v>
      </c>
      <c r="L382" s="6" t="s">
        <v>1062</v>
      </c>
      <c r="M382" s="6" t="s">
        <v>1041</v>
      </c>
      <c r="N382" s="6" t="s">
        <v>22</v>
      </c>
      <c r="O382" s="7" t="s">
        <v>22</v>
      </c>
      <c r="P382" s="6" t="s">
        <v>22</v>
      </c>
      <c r="Q382" s="6">
        <v>42.677999999999997</v>
      </c>
      <c r="R382" s="6" t="s">
        <v>22</v>
      </c>
      <c r="S382" s="6" t="s">
        <v>22</v>
      </c>
      <c r="T382" s="7" t="s">
        <v>22</v>
      </c>
      <c r="U382" s="6" t="s">
        <v>22</v>
      </c>
      <c r="V382" s="6">
        <v>9.3000000000000007</v>
      </c>
      <c r="W382" s="6" t="s">
        <v>39</v>
      </c>
      <c r="X382" s="6">
        <v>4</v>
      </c>
      <c r="Y382" s="6">
        <v>1</v>
      </c>
      <c r="Z382" s="101">
        <v>0.35416666666666669</v>
      </c>
      <c r="AA382" s="101">
        <v>0.41666666666666669</v>
      </c>
      <c r="AB382" s="101">
        <v>0.5</v>
      </c>
      <c r="AC382" s="101">
        <f>(Tableau2[[#This Row],[heure_enq]]-Tableau2[[#This Row],[h_debut]])</f>
        <v>6.25E-2</v>
      </c>
      <c r="AD382" s="101">
        <f>Tableau2[[#This Row],[h_fin]]-Tableau2[[#This Row],[h_debut]]</f>
        <v>0.14583333333333331</v>
      </c>
      <c r="AE382" s="101">
        <v>0.35416666666666669</v>
      </c>
      <c r="AF382" s="101">
        <v>0.58333333333333337</v>
      </c>
      <c r="AG382" s="6" t="s">
        <v>22</v>
      </c>
      <c r="AH382" s="6" t="s">
        <v>256</v>
      </c>
      <c r="AI382" s="6">
        <v>0</v>
      </c>
      <c r="AJ382" s="6" t="s">
        <v>1655</v>
      </c>
      <c r="AK382" s="6" t="s">
        <v>22</v>
      </c>
      <c r="AL382" s="6" t="s">
        <v>1761</v>
      </c>
      <c r="AM382" s="6">
        <v>1</v>
      </c>
      <c r="AN382" s="6">
        <v>0</v>
      </c>
      <c r="AO382" s="6">
        <v>0</v>
      </c>
      <c r="AP382" s="6">
        <v>0</v>
      </c>
      <c r="AQ382" s="6" t="s">
        <v>1006</v>
      </c>
      <c r="AR382" s="6" t="s">
        <v>22</v>
      </c>
      <c r="AS382" s="6" t="s">
        <v>22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1</v>
      </c>
      <c r="BH382" s="6">
        <v>0</v>
      </c>
      <c r="BI382" s="6">
        <v>0</v>
      </c>
      <c r="BJ382" s="6" t="s">
        <v>1006</v>
      </c>
      <c r="BK382" s="6">
        <v>0</v>
      </c>
      <c r="BL382" s="6">
        <v>0</v>
      </c>
      <c r="BM382" s="6">
        <v>0</v>
      </c>
      <c r="BN382" s="6">
        <v>0</v>
      </c>
      <c r="BO382" s="6">
        <v>0</v>
      </c>
      <c r="BP382" s="6">
        <v>0</v>
      </c>
      <c r="BQ382" s="6">
        <v>0</v>
      </c>
      <c r="BR382" s="6">
        <v>1</v>
      </c>
      <c r="BS382" s="6">
        <v>0</v>
      </c>
      <c r="BT382" s="6">
        <v>0</v>
      </c>
      <c r="BU382" s="6" t="s">
        <v>2131</v>
      </c>
      <c r="BV382" s="6">
        <v>0</v>
      </c>
      <c r="BW382" s="6" t="s">
        <v>22</v>
      </c>
      <c r="BX382" s="6">
        <v>0</v>
      </c>
      <c r="BY382" s="6">
        <v>0</v>
      </c>
      <c r="BZ382" s="6">
        <v>0</v>
      </c>
      <c r="CA382" s="6">
        <v>0</v>
      </c>
      <c r="CB382" s="6">
        <v>0</v>
      </c>
      <c r="CC382" s="6">
        <v>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6">
        <v>1</v>
      </c>
      <c r="CJ382" s="6">
        <v>0</v>
      </c>
      <c r="CK382" s="6">
        <v>0</v>
      </c>
      <c r="CL382" s="6">
        <v>0</v>
      </c>
      <c r="CM382" s="6">
        <v>0</v>
      </c>
      <c r="CN382" s="6">
        <v>1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  <c r="CY382" s="6">
        <v>0</v>
      </c>
      <c r="CZ382" s="6">
        <v>0</v>
      </c>
      <c r="DA382" s="13" t="s">
        <v>1924</v>
      </c>
      <c r="DB382" s="6" t="s">
        <v>218</v>
      </c>
      <c r="DC382" s="6" t="s">
        <v>22</v>
      </c>
      <c r="DD382" s="6" t="s">
        <v>22</v>
      </c>
      <c r="DE382" s="6" t="s">
        <v>22</v>
      </c>
      <c r="DF382" s="6" t="s">
        <v>22</v>
      </c>
      <c r="DG382" s="6" t="s">
        <v>22</v>
      </c>
      <c r="DH382" s="6" t="s">
        <v>22</v>
      </c>
      <c r="DI382" s="6" t="s">
        <v>22</v>
      </c>
      <c r="DJ382" s="6" t="s">
        <v>22</v>
      </c>
      <c r="DK382" s="6" t="s">
        <v>22</v>
      </c>
      <c r="DL382" s="6" t="s">
        <v>22</v>
      </c>
      <c r="DM382" s="6" t="s">
        <v>22</v>
      </c>
      <c r="DN382" s="6" t="s">
        <v>22</v>
      </c>
      <c r="DO382" s="6" t="s">
        <v>22</v>
      </c>
      <c r="DP382" s="6" t="s">
        <v>22</v>
      </c>
      <c r="DQ382" s="6" t="s">
        <v>22</v>
      </c>
      <c r="DR382" s="6" t="s">
        <v>22</v>
      </c>
      <c r="DS382" s="6" t="s">
        <v>22</v>
      </c>
      <c r="DT382" s="6" t="s">
        <v>22</v>
      </c>
      <c r="DU382" s="6" t="s">
        <v>22</v>
      </c>
      <c r="DV382" s="6" t="s">
        <v>22</v>
      </c>
      <c r="DW382" s="6" t="s">
        <v>22</v>
      </c>
      <c r="DX382" s="6" t="s">
        <v>22</v>
      </c>
      <c r="DY382" s="6" t="s">
        <v>22</v>
      </c>
      <c r="DZ382" s="6" t="s">
        <v>22</v>
      </c>
      <c r="EA382" s="6" t="s">
        <v>22</v>
      </c>
      <c r="EB382" s="6" t="s">
        <v>22</v>
      </c>
      <c r="EC382" s="6" t="s">
        <v>22</v>
      </c>
      <c r="ED382" s="6" t="s">
        <v>22</v>
      </c>
      <c r="EE382" s="6" t="s">
        <v>22</v>
      </c>
      <c r="EF382" s="6" t="s">
        <v>22</v>
      </c>
      <c r="EG382" s="6" t="s">
        <v>22</v>
      </c>
      <c r="EH382" s="6" t="s">
        <v>22</v>
      </c>
      <c r="EI382" s="6" t="s">
        <v>22</v>
      </c>
      <c r="EJ382" s="6" t="s">
        <v>22</v>
      </c>
      <c r="EK382" s="6" t="s">
        <v>22</v>
      </c>
      <c r="EL382" s="6" t="s">
        <v>22</v>
      </c>
      <c r="EM382" s="6" t="s">
        <v>22</v>
      </c>
      <c r="EN382" s="6" t="s">
        <v>22</v>
      </c>
      <c r="EO382" s="6" t="s">
        <v>22</v>
      </c>
      <c r="EP382" s="6" t="s">
        <v>22</v>
      </c>
      <c r="EQ382" s="6" t="s">
        <v>22</v>
      </c>
      <c r="ER382" s="6" t="s">
        <v>22</v>
      </c>
      <c r="ES382" s="6" t="s">
        <v>22</v>
      </c>
      <c r="ET382" s="6" t="s">
        <v>22</v>
      </c>
      <c r="EU382" s="6" t="s">
        <v>22</v>
      </c>
      <c r="EV382" s="6" t="s">
        <v>22</v>
      </c>
      <c r="EW382" s="6" t="s">
        <v>22</v>
      </c>
      <c r="EX382" s="6" t="s">
        <v>22</v>
      </c>
      <c r="EY382" s="6" t="s">
        <v>22</v>
      </c>
      <c r="EZ382" s="6" t="s">
        <v>22</v>
      </c>
      <c r="FA382" s="6" t="s">
        <v>22</v>
      </c>
      <c r="FB382" s="6" t="s">
        <v>22</v>
      </c>
      <c r="FC382" s="6" t="s">
        <v>22</v>
      </c>
      <c r="FD382" s="6" t="s">
        <v>22</v>
      </c>
      <c r="FE382" s="6" t="s">
        <v>22</v>
      </c>
      <c r="FF382" s="6" t="s">
        <v>22</v>
      </c>
      <c r="FG382" s="6" t="s">
        <v>22</v>
      </c>
      <c r="FH382" s="6" t="s">
        <v>22</v>
      </c>
      <c r="FI382" s="6" t="s">
        <v>22</v>
      </c>
      <c r="FJ382" s="6" t="s">
        <v>22</v>
      </c>
      <c r="FK382" s="6" t="s">
        <v>22</v>
      </c>
      <c r="FL382" s="6" t="s">
        <v>22</v>
      </c>
      <c r="FM382" s="6" t="s">
        <v>22</v>
      </c>
      <c r="FN382" s="6" t="s">
        <v>22</v>
      </c>
      <c r="FO382" s="6" t="s">
        <v>22</v>
      </c>
      <c r="FP382" s="6" t="s">
        <v>22</v>
      </c>
      <c r="FQ382" s="6" t="s">
        <v>22</v>
      </c>
      <c r="FR382" s="6" t="s">
        <v>22</v>
      </c>
      <c r="FS382" s="6" t="s">
        <v>22</v>
      </c>
      <c r="FT382" s="6" t="s">
        <v>22</v>
      </c>
      <c r="FU382" s="6" t="s">
        <v>22</v>
      </c>
      <c r="FV382" s="6" t="s">
        <v>22</v>
      </c>
      <c r="FW382" s="6" t="s">
        <v>22</v>
      </c>
      <c r="FX382" s="6" t="s">
        <v>22</v>
      </c>
      <c r="FY382" s="6" t="s">
        <v>22</v>
      </c>
      <c r="FZ382" s="6" t="s">
        <v>22</v>
      </c>
      <c r="GA382" s="6" t="s">
        <v>22</v>
      </c>
      <c r="GB382" s="6" t="s">
        <v>22</v>
      </c>
      <c r="GC382" s="6" t="s">
        <v>22</v>
      </c>
      <c r="GD382" s="6" t="s">
        <v>22</v>
      </c>
      <c r="GE382" s="6" t="s">
        <v>22</v>
      </c>
      <c r="GF382" s="6" t="s">
        <v>22</v>
      </c>
      <c r="GG382" s="6" t="s">
        <v>22</v>
      </c>
      <c r="GH382" s="6" t="s">
        <v>22</v>
      </c>
      <c r="GI382" s="6" t="s">
        <v>22</v>
      </c>
      <c r="GJ382" s="6" t="s">
        <v>22</v>
      </c>
      <c r="GK382" s="6" t="s">
        <v>22</v>
      </c>
      <c r="GL382" s="6" t="s">
        <v>22</v>
      </c>
      <c r="GM382" s="6" t="s">
        <v>22</v>
      </c>
      <c r="GN382" s="6" t="s">
        <v>22</v>
      </c>
      <c r="GO382" s="6" t="s">
        <v>22</v>
      </c>
      <c r="GP382" s="6" t="s">
        <v>22</v>
      </c>
      <c r="GQ382" s="6" t="s">
        <v>22</v>
      </c>
      <c r="GR382" s="6" t="s">
        <v>22</v>
      </c>
      <c r="GS382" s="6" t="s">
        <v>22</v>
      </c>
      <c r="GT382" s="6" t="s">
        <v>22</v>
      </c>
      <c r="GU382" s="6" t="s">
        <v>22</v>
      </c>
      <c r="GV382" s="6" t="s">
        <v>22</v>
      </c>
      <c r="GW382" s="6" t="s">
        <v>22</v>
      </c>
      <c r="GX382" s="103" t="s">
        <v>22</v>
      </c>
    </row>
    <row r="383" spans="1:206">
      <c r="A383" s="102" t="s">
        <v>207</v>
      </c>
      <c r="B383" s="6">
        <f t="shared" si="13"/>
        <v>382</v>
      </c>
      <c r="C383" s="6" t="s">
        <v>1922</v>
      </c>
      <c r="D383" s="6" t="s">
        <v>1925</v>
      </c>
      <c r="E383" s="100">
        <v>45224</v>
      </c>
      <c r="F383" s="6" t="s">
        <v>3897</v>
      </c>
      <c r="G383" s="6">
        <v>1</v>
      </c>
      <c r="H383" s="6">
        <v>19</v>
      </c>
      <c r="I383" s="6">
        <v>0</v>
      </c>
      <c r="J383" s="6" t="s">
        <v>22</v>
      </c>
      <c r="K383" s="6" t="s">
        <v>352</v>
      </c>
      <c r="L383" s="6" t="s">
        <v>1062</v>
      </c>
      <c r="M383" s="6" t="s">
        <v>1041</v>
      </c>
      <c r="N383" s="6" t="s">
        <v>22</v>
      </c>
      <c r="O383" s="7" t="s">
        <v>22</v>
      </c>
      <c r="P383" s="6" t="s">
        <v>22</v>
      </c>
      <c r="Q383" s="6">
        <v>42.677999999999997</v>
      </c>
      <c r="R383" s="6" t="s">
        <v>22</v>
      </c>
      <c r="S383" s="6" t="s">
        <v>22</v>
      </c>
      <c r="T383" s="7" t="s">
        <v>22</v>
      </c>
      <c r="U383" s="6" t="s">
        <v>22</v>
      </c>
      <c r="V383" s="6">
        <v>9.3000000000000007</v>
      </c>
      <c r="W383" s="6" t="s">
        <v>39</v>
      </c>
      <c r="X383" s="6">
        <v>5</v>
      </c>
      <c r="Y383" s="6">
        <v>2</v>
      </c>
      <c r="Z383" s="101">
        <v>0.35416666666666669</v>
      </c>
      <c r="AA383" s="101">
        <v>0.41666666666666669</v>
      </c>
      <c r="AB383" s="101">
        <v>0.5</v>
      </c>
      <c r="AC383" s="101">
        <f>(Tableau2[[#This Row],[heure_enq]]-Tableau2[[#This Row],[h_debut]])</f>
        <v>6.25E-2</v>
      </c>
      <c r="AD383" s="101">
        <f>Tableau2[[#This Row],[h_fin]]-Tableau2[[#This Row],[h_debut]]</f>
        <v>0.14583333333333331</v>
      </c>
      <c r="AE383" s="101">
        <v>0.35416666666666669</v>
      </c>
      <c r="AF383" s="101">
        <v>0.58333333333333337</v>
      </c>
      <c r="AG383" s="6" t="s">
        <v>22</v>
      </c>
      <c r="AH383" s="6" t="s">
        <v>256</v>
      </c>
      <c r="AI383" s="6">
        <v>0</v>
      </c>
      <c r="AJ383" s="6" t="s">
        <v>1655</v>
      </c>
      <c r="AK383" s="6" t="s">
        <v>22</v>
      </c>
      <c r="AL383" s="6" t="s">
        <v>1761</v>
      </c>
      <c r="AM383" s="6">
        <v>1</v>
      </c>
      <c r="AN383" s="6">
        <v>0</v>
      </c>
      <c r="AO383" s="6">
        <v>0</v>
      </c>
      <c r="AP383" s="6">
        <v>0</v>
      </c>
      <c r="AQ383" s="6" t="s">
        <v>1006</v>
      </c>
      <c r="AR383" s="6" t="s">
        <v>22</v>
      </c>
      <c r="AS383" s="6" t="s">
        <v>22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1</v>
      </c>
      <c r="BH383" s="6">
        <v>0</v>
      </c>
      <c r="BI383" s="6">
        <v>0</v>
      </c>
      <c r="BJ383" s="6" t="s">
        <v>1006</v>
      </c>
      <c r="BK383" s="6">
        <v>0</v>
      </c>
      <c r="BL383" s="6">
        <v>0</v>
      </c>
      <c r="BM383" s="6">
        <v>0</v>
      </c>
      <c r="BN383" s="6">
        <v>0</v>
      </c>
      <c r="BO383" s="6">
        <v>0</v>
      </c>
      <c r="BP383" s="6">
        <v>1</v>
      </c>
      <c r="BQ383" s="6">
        <v>0</v>
      </c>
      <c r="BR383" s="6">
        <v>0</v>
      </c>
      <c r="BS383" s="6">
        <v>0</v>
      </c>
      <c r="BT383" s="6">
        <v>0</v>
      </c>
      <c r="BU383" s="6" t="s">
        <v>3624</v>
      </c>
      <c r="BV383" s="6">
        <v>0</v>
      </c>
      <c r="BW383" s="6" t="s">
        <v>22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1</v>
      </c>
      <c r="CJ383" s="6">
        <v>0</v>
      </c>
      <c r="CK383" s="6">
        <v>0</v>
      </c>
      <c r="CL383" s="6">
        <v>0</v>
      </c>
      <c r="CM383" s="6">
        <v>0</v>
      </c>
      <c r="CN383" s="6">
        <v>1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 t="s">
        <v>22</v>
      </c>
      <c r="DB383" s="6" t="s">
        <v>218</v>
      </c>
      <c r="DC383" s="6" t="s">
        <v>22</v>
      </c>
      <c r="DD383" s="6" t="s">
        <v>22</v>
      </c>
      <c r="DE383" s="6" t="s">
        <v>22</v>
      </c>
      <c r="DF383" s="6" t="s">
        <v>22</v>
      </c>
      <c r="DG383" s="6" t="s">
        <v>22</v>
      </c>
      <c r="DH383" s="6" t="s">
        <v>22</v>
      </c>
      <c r="DI383" s="6" t="s">
        <v>22</v>
      </c>
      <c r="DJ383" s="6" t="s">
        <v>22</v>
      </c>
      <c r="DK383" s="6" t="s">
        <v>22</v>
      </c>
      <c r="DL383" s="6" t="s">
        <v>22</v>
      </c>
      <c r="DM383" s="6" t="s">
        <v>22</v>
      </c>
      <c r="DN383" s="6" t="s">
        <v>22</v>
      </c>
      <c r="DO383" s="6" t="s">
        <v>22</v>
      </c>
      <c r="DP383" s="6" t="s">
        <v>22</v>
      </c>
      <c r="DQ383" s="6" t="s">
        <v>22</v>
      </c>
      <c r="DR383" s="6" t="s">
        <v>22</v>
      </c>
      <c r="DS383" s="6" t="s">
        <v>22</v>
      </c>
      <c r="DT383" s="6" t="s">
        <v>22</v>
      </c>
      <c r="DU383" s="6" t="s">
        <v>22</v>
      </c>
      <c r="DV383" s="6" t="s">
        <v>22</v>
      </c>
      <c r="DW383" s="6" t="s">
        <v>22</v>
      </c>
      <c r="DX383" s="6" t="s">
        <v>22</v>
      </c>
      <c r="DY383" s="6" t="s">
        <v>22</v>
      </c>
      <c r="DZ383" s="6" t="s">
        <v>22</v>
      </c>
      <c r="EA383" s="6" t="s">
        <v>22</v>
      </c>
      <c r="EB383" s="6" t="s">
        <v>22</v>
      </c>
      <c r="EC383" s="6" t="s">
        <v>22</v>
      </c>
      <c r="ED383" s="6" t="s">
        <v>22</v>
      </c>
      <c r="EE383" s="6" t="s">
        <v>22</v>
      </c>
      <c r="EF383" s="6" t="s">
        <v>22</v>
      </c>
      <c r="EG383" s="6" t="s">
        <v>22</v>
      </c>
      <c r="EH383" s="6" t="s">
        <v>22</v>
      </c>
      <c r="EI383" s="6" t="s">
        <v>22</v>
      </c>
      <c r="EJ383" s="6" t="s">
        <v>22</v>
      </c>
      <c r="EK383" s="6" t="s">
        <v>22</v>
      </c>
      <c r="EL383" s="6" t="s">
        <v>22</v>
      </c>
      <c r="EM383" s="6" t="s">
        <v>22</v>
      </c>
      <c r="EN383" s="6" t="s">
        <v>22</v>
      </c>
      <c r="EO383" s="6" t="s">
        <v>22</v>
      </c>
      <c r="EP383" s="6" t="s">
        <v>22</v>
      </c>
      <c r="EQ383" s="6" t="s">
        <v>22</v>
      </c>
      <c r="ER383" s="6" t="s">
        <v>22</v>
      </c>
      <c r="ES383" s="6" t="s">
        <v>22</v>
      </c>
      <c r="ET383" s="6" t="s">
        <v>22</v>
      </c>
      <c r="EU383" s="6" t="s">
        <v>22</v>
      </c>
      <c r="EV383" s="6" t="s">
        <v>22</v>
      </c>
      <c r="EW383" s="6" t="s">
        <v>22</v>
      </c>
      <c r="EX383" s="6" t="s">
        <v>22</v>
      </c>
      <c r="EY383" s="6" t="s">
        <v>22</v>
      </c>
      <c r="EZ383" s="6" t="s">
        <v>22</v>
      </c>
      <c r="FA383" s="6" t="s">
        <v>22</v>
      </c>
      <c r="FB383" s="6" t="s">
        <v>22</v>
      </c>
      <c r="FC383" s="6" t="s">
        <v>22</v>
      </c>
      <c r="FD383" s="6" t="s">
        <v>22</v>
      </c>
      <c r="FE383" s="6" t="s">
        <v>22</v>
      </c>
      <c r="FF383" s="6" t="s">
        <v>22</v>
      </c>
      <c r="FG383" s="6" t="s">
        <v>22</v>
      </c>
      <c r="FH383" s="6" t="s">
        <v>22</v>
      </c>
      <c r="FI383" s="6" t="s">
        <v>22</v>
      </c>
      <c r="FJ383" s="6" t="s">
        <v>22</v>
      </c>
      <c r="FK383" s="6" t="s">
        <v>22</v>
      </c>
      <c r="FL383" s="6" t="s">
        <v>22</v>
      </c>
      <c r="FM383" s="6" t="s">
        <v>22</v>
      </c>
      <c r="FN383" s="6" t="s">
        <v>22</v>
      </c>
      <c r="FO383" s="6" t="s">
        <v>22</v>
      </c>
      <c r="FP383" s="6" t="s">
        <v>22</v>
      </c>
      <c r="FQ383" s="6" t="s">
        <v>22</v>
      </c>
      <c r="FR383" s="6" t="s">
        <v>22</v>
      </c>
      <c r="FS383" s="6" t="s">
        <v>22</v>
      </c>
      <c r="FT383" s="6" t="s">
        <v>22</v>
      </c>
      <c r="FU383" s="6" t="s">
        <v>22</v>
      </c>
      <c r="FV383" s="6" t="s">
        <v>22</v>
      </c>
      <c r="FW383" s="6" t="s">
        <v>22</v>
      </c>
      <c r="FX383" s="6" t="s">
        <v>22</v>
      </c>
      <c r="FY383" s="6" t="s">
        <v>22</v>
      </c>
      <c r="FZ383" s="6" t="s">
        <v>22</v>
      </c>
      <c r="GA383" s="6" t="s">
        <v>22</v>
      </c>
      <c r="GB383" s="6" t="s">
        <v>22</v>
      </c>
      <c r="GC383" s="6" t="s">
        <v>22</v>
      </c>
      <c r="GD383" s="6" t="s">
        <v>22</v>
      </c>
      <c r="GE383" s="6" t="s">
        <v>22</v>
      </c>
      <c r="GF383" s="6" t="s">
        <v>22</v>
      </c>
      <c r="GG383" s="6" t="s">
        <v>22</v>
      </c>
      <c r="GH383" s="6" t="s">
        <v>22</v>
      </c>
      <c r="GI383" s="6" t="s">
        <v>22</v>
      </c>
      <c r="GJ383" s="6" t="s">
        <v>22</v>
      </c>
      <c r="GK383" s="6" t="s">
        <v>22</v>
      </c>
      <c r="GL383" s="6" t="s">
        <v>22</v>
      </c>
      <c r="GM383" s="6" t="s">
        <v>22</v>
      </c>
      <c r="GN383" s="6" t="s">
        <v>22</v>
      </c>
      <c r="GO383" s="6" t="s">
        <v>22</v>
      </c>
      <c r="GP383" s="6" t="s">
        <v>22</v>
      </c>
      <c r="GQ383" s="6" t="s">
        <v>22</v>
      </c>
      <c r="GR383" s="6" t="s">
        <v>22</v>
      </c>
      <c r="GS383" s="6" t="s">
        <v>22</v>
      </c>
      <c r="GT383" s="6" t="s">
        <v>22</v>
      </c>
      <c r="GU383" s="6" t="s">
        <v>22</v>
      </c>
      <c r="GV383" s="6" t="s">
        <v>22</v>
      </c>
      <c r="GW383" s="6" t="s">
        <v>22</v>
      </c>
      <c r="GX383" s="103" t="s">
        <v>22</v>
      </c>
    </row>
    <row r="384" spans="1:206">
      <c r="A384" s="102" t="s">
        <v>207</v>
      </c>
      <c r="B384" s="6">
        <f t="shared" si="13"/>
        <v>383</v>
      </c>
      <c r="C384" s="6" t="s">
        <v>1922</v>
      </c>
      <c r="D384" s="6" t="s">
        <v>1926</v>
      </c>
      <c r="E384" s="100">
        <v>45224</v>
      </c>
      <c r="F384" s="6" t="s">
        <v>3897</v>
      </c>
      <c r="G384" s="6">
        <v>1</v>
      </c>
      <c r="H384" s="6">
        <v>19</v>
      </c>
      <c r="I384" s="6">
        <v>0</v>
      </c>
      <c r="J384" s="6" t="s">
        <v>22</v>
      </c>
      <c r="K384" s="6" t="s">
        <v>352</v>
      </c>
      <c r="L384" s="6" t="s">
        <v>1062</v>
      </c>
      <c r="M384" s="6" t="s">
        <v>1041</v>
      </c>
      <c r="N384" s="6" t="s">
        <v>22</v>
      </c>
      <c r="O384" s="7" t="s">
        <v>22</v>
      </c>
      <c r="P384" s="6" t="s">
        <v>22</v>
      </c>
      <c r="Q384" s="6">
        <v>42.677999999999997</v>
      </c>
      <c r="R384" s="6" t="s">
        <v>22</v>
      </c>
      <c r="S384" s="6" t="s">
        <v>22</v>
      </c>
      <c r="T384" s="7" t="s">
        <v>22</v>
      </c>
      <c r="U384" s="6" t="s">
        <v>22</v>
      </c>
      <c r="V384" s="6">
        <v>9.3000000000000007</v>
      </c>
      <c r="W384" s="6" t="s">
        <v>39</v>
      </c>
      <c r="X384" s="6">
        <v>5</v>
      </c>
      <c r="Y384" s="6">
        <v>1</v>
      </c>
      <c r="Z384" s="101">
        <v>0.35416666666666669</v>
      </c>
      <c r="AA384" s="101">
        <v>0.41666666666666669</v>
      </c>
      <c r="AB384" s="101">
        <v>0.5</v>
      </c>
      <c r="AC384" s="101">
        <f>(Tableau2[[#This Row],[heure_enq]]-Tableau2[[#This Row],[h_debut]])</f>
        <v>6.25E-2</v>
      </c>
      <c r="AD384" s="101">
        <f>Tableau2[[#This Row],[h_fin]]-Tableau2[[#This Row],[h_debut]]</f>
        <v>0.14583333333333331</v>
      </c>
      <c r="AE384" s="101">
        <v>0.35416666666666669</v>
      </c>
      <c r="AF384" s="101">
        <v>0.58333333333333337</v>
      </c>
      <c r="AG384" s="6" t="s">
        <v>22</v>
      </c>
      <c r="AH384" s="6" t="s">
        <v>287</v>
      </c>
      <c r="AI384" s="6">
        <v>0</v>
      </c>
      <c r="AJ384" s="6" t="s">
        <v>1655</v>
      </c>
      <c r="AK384" s="6" t="s">
        <v>22</v>
      </c>
      <c r="AL384" s="6" t="s">
        <v>1761</v>
      </c>
      <c r="AM384" s="6">
        <v>1</v>
      </c>
      <c r="AN384" s="6">
        <v>0</v>
      </c>
      <c r="AO384" s="6">
        <v>0</v>
      </c>
      <c r="AP384" s="6">
        <v>0</v>
      </c>
      <c r="AQ384" s="6" t="s">
        <v>1033</v>
      </c>
      <c r="AR384" s="6" t="s">
        <v>22</v>
      </c>
      <c r="AS384" s="6" t="s">
        <v>22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1</v>
      </c>
      <c r="BH384" s="6">
        <v>0</v>
      </c>
      <c r="BI384" s="6">
        <v>0</v>
      </c>
      <c r="BJ384" s="6" t="s">
        <v>1006</v>
      </c>
      <c r="BK384" s="6">
        <v>0</v>
      </c>
      <c r="BL384" s="6">
        <v>0</v>
      </c>
      <c r="BM384" s="6">
        <v>0</v>
      </c>
      <c r="BN384" s="6">
        <v>0</v>
      </c>
      <c r="BO384" s="6">
        <v>0</v>
      </c>
      <c r="BP384" s="6">
        <v>1</v>
      </c>
      <c r="BQ384" s="6">
        <v>0</v>
      </c>
      <c r="BR384" s="6">
        <v>0</v>
      </c>
      <c r="BS384" s="6">
        <v>0</v>
      </c>
      <c r="BT384" s="6">
        <v>0</v>
      </c>
      <c r="BU384" s="6" t="s">
        <v>3624</v>
      </c>
      <c r="BV384" s="6">
        <v>0</v>
      </c>
      <c r="BW384" s="6" t="s">
        <v>22</v>
      </c>
      <c r="BX384" s="6">
        <v>0</v>
      </c>
      <c r="BY384" s="6">
        <v>0</v>
      </c>
      <c r="BZ384" s="6">
        <v>0</v>
      </c>
      <c r="CA384" s="6">
        <v>0</v>
      </c>
      <c r="CB384" s="6">
        <v>0</v>
      </c>
      <c r="CC384" s="6">
        <v>0</v>
      </c>
      <c r="CD384" s="6">
        <v>0</v>
      </c>
      <c r="CE384" s="6">
        <v>0</v>
      </c>
      <c r="CF384" s="6">
        <v>0</v>
      </c>
      <c r="CG384" s="6">
        <v>0</v>
      </c>
      <c r="CH384" s="6">
        <v>0</v>
      </c>
      <c r="CI384" s="6">
        <v>1</v>
      </c>
      <c r="CJ384" s="6">
        <v>0</v>
      </c>
      <c r="CK384" s="6">
        <v>0</v>
      </c>
      <c r="CL384" s="6">
        <v>0</v>
      </c>
      <c r="CM384" s="6">
        <v>0</v>
      </c>
      <c r="CN384" s="6">
        <v>1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  <c r="CY384" s="6">
        <v>0</v>
      </c>
      <c r="CZ384" s="6">
        <v>0</v>
      </c>
      <c r="DA384" s="6" t="s">
        <v>22</v>
      </c>
      <c r="DB384" s="6" t="s">
        <v>218</v>
      </c>
      <c r="DC384" s="6" t="s">
        <v>22</v>
      </c>
      <c r="DD384" s="6" t="s">
        <v>22</v>
      </c>
      <c r="DE384" s="6" t="s">
        <v>22</v>
      </c>
      <c r="DF384" s="6" t="s">
        <v>22</v>
      </c>
      <c r="DG384" s="6" t="s">
        <v>22</v>
      </c>
      <c r="DH384" s="6" t="s">
        <v>22</v>
      </c>
      <c r="DI384" s="6" t="s">
        <v>22</v>
      </c>
      <c r="DJ384" s="6" t="s">
        <v>22</v>
      </c>
      <c r="DK384" s="6" t="s">
        <v>22</v>
      </c>
      <c r="DL384" s="6" t="s">
        <v>22</v>
      </c>
      <c r="DM384" s="6" t="s">
        <v>22</v>
      </c>
      <c r="DN384" s="6" t="s">
        <v>22</v>
      </c>
      <c r="DO384" s="6" t="s">
        <v>22</v>
      </c>
      <c r="DP384" s="6" t="s">
        <v>22</v>
      </c>
      <c r="DQ384" s="6" t="s">
        <v>22</v>
      </c>
      <c r="DR384" s="6" t="s">
        <v>22</v>
      </c>
      <c r="DS384" s="6" t="s">
        <v>22</v>
      </c>
      <c r="DT384" s="6" t="s">
        <v>22</v>
      </c>
      <c r="DU384" s="6" t="s">
        <v>22</v>
      </c>
      <c r="DV384" s="6" t="s">
        <v>22</v>
      </c>
      <c r="DW384" s="6" t="s">
        <v>22</v>
      </c>
      <c r="DX384" s="6" t="s">
        <v>22</v>
      </c>
      <c r="DY384" s="6" t="s">
        <v>22</v>
      </c>
      <c r="DZ384" s="6" t="s">
        <v>22</v>
      </c>
      <c r="EA384" s="6" t="s">
        <v>22</v>
      </c>
      <c r="EB384" s="6" t="s">
        <v>22</v>
      </c>
      <c r="EC384" s="6" t="s">
        <v>22</v>
      </c>
      <c r="ED384" s="6" t="s">
        <v>22</v>
      </c>
      <c r="EE384" s="6" t="s">
        <v>22</v>
      </c>
      <c r="EF384" s="6" t="s">
        <v>22</v>
      </c>
      <c r="EG384" s="6" t="s">
        <v>22</v>
      </c>
      <c r="EH384" s="6" t="s">
        <v>22</v>
      </c>
      <c r="EI384" s="6" t="s">
        <v>22</v>
      </c>
      <c r="EJ384" s="6" t="s">
        <v>22</v>
      </c>
      <c r="EK384" s="6" t="s">
        <v>22</v>
      </c>
      <c r="EL384" s="6" t="s">
        <v>22</v>
      </c>
      <c r="EM384" s="6" t="s">
        <v>22</v>
      </c>
      <c r="EN384" s="6" t="s">
        <v>22</v>
      </c>
      <c r="EO384" s="6" t="s">
        <v>22</v>
      </c>
      <c r="EP384" s="6" t="s">
        <v>22</v>
      </c>
      <c r="EQ384" s="6" t="s">
        <v>22</v>
      </c>
      <c r="ER384" s="6" t="s">
        <v>22</v>
      </c>
      <c r="ES384" s="6" t="s">
        <v>22</v>
      </c>
      <c r="ET384" s="6" t="s">
        <v>22</v>
      </c>
      <c r="EU384" s="6" t="s">
        <v>22</v>
      </c>
      <c r="EV384" s="6" t="s">
        <v>22</v>
      </c>
      <c r="EW384" s="6" t="s">
        <v>22</v>
      </c>
      <c r="EX384" s="6" t="s">
        <v>22</v>
      </c>
      <c r="EY384" s="6" t="s">
        <v>22</v>
      </c>
      <c r="EZ384" s="6" t="s">
        <v>22</v>
      </c>
      <c r="FA384" s="6" t="s">
        <v>22</v>
      </c>
      <c r="FB384" s="6" t="s">
        <v>22</v>
      </c>
      <c r="FC384" s="6" t="s">
        <v>22</v>
      </c>
      <c r="FD384" s="6" t="s">
        <v>22</v>
      </c>
      <c r="FE384" s="6" t="s">
        <v>22</v>
      </c>
      <c r="FF384" s="6" t="s">
        <v>22</v>
      </c>
      <c r="FG384" s="6" t="s">
        <v>22</v>
      </c>
      <c r="FH384" s="6" t="s">
        <v>22</v>
      </c>
      <c r="FI384" s="6" t="s">
        <v>22</v>
      </c>
      <c r="FJ384" s="6" t="s">
        <v>22</v>
      </c>
      <c r="FK384" s="6" t="s">
        <v>22</v>
      </c>
      <c r="FL384" s="6" t="s">
        <v>22</v>
      </c>
      <c r="FM384" s="6" t="s">
        <v>22</v>
      </c>
      <c r="FN384" s="6" t="s">
        <v>22</v>
      </c>
      <c r="FO384" s="6" t="s">
        <v>22</v>
      </c>
      <c r="FP384" s="6" t="s">
        <v>22</v>
      </c>
      <c r="FQ384" s="6" t="s">
        <v>22</v>
      </c>
      <c r="FR384" s="6" t="s">
        <v>22</v>
      </c>
      <c r="FS384" s="6" t="s">
        <v>22</v>
      </c>
      <c r="FT384" s="6" t="s">
        <v>22</v>
      </c>
      <c r="FU384" s="6" t="s">
        <v>22</v>
      </c>
      <c r="FV384" s="6" t="s">
        <v>22</v>
      </c>
      <c r="FW384" s="6" t="s">
        <v>22</v>
      </c>
      <c r="FX384" s="6" t="s">
        <v>22</v>
      </c>
      <c r="FY384" s="6" t="s">
        <v>22</v>
      </c>
      <c r="FZ384" s="6" t="s">
        <v>22</v>
      </c>
      <c r="GA384" s="6" t="s">
        <v>22</v>
      </c>
      <c r="GB384" s="6" t="s">
        <v>22</v>
      </c>
      <c r="GC384" s="6" t="s">
        <v>22</v>
      </c>
      <c r="GD384" s="6" t="s">
        <v>22</v>
      </c>
      <c r="GE384" s="6" t="s">
        <v>22</v>
      </c>
      <c r="GF384" s="6" t="s">
        <v>22</v>
      </c>
      <c r="GG384" s="6" t="s">
        <v>22</v>
      </c>
      <c r="GH384" s="6" t="s">
        <v>22</v>
      </c>
      <c r="GI384" s="6" t="s">
        <v>22</v>
      </c>
      <c r="GJ384" s="6" t="s">
        <v>22</v>
      </c>
      <c r="GK384" s="6" t="s">
        <v>22</v>
      </c>
      <c r="GL384" s="6" t="s">
        <v>22</v>
      </c>
      <c r="GM384" s="6" t="s">
        <v>22</v>
      </c>
      <c r="GN384" s="6" t="s">
        <v>22</v>
      </c>
      <c r="GO384" s="6" t="s">
        <v>22</v>
      </c>
      <c r="GP384" s="6" t="s">
        <v>22</v>
      </c>
      <c r="GQ384" s="6" t="s">
        <v>22</v>
      </c>
      <c r="GR384" s="6" t="s">
        <v>22</v>
      </c>
      <c r="GS384" s="6" t="s">
        <v>22</v>
      </c>
      <c r="GT384" s="6" t="s">
        <v>22</v>
      </c>
      <c r="GU384" s="6" t="s">
        <v>22</v>
      </c>
      <c r="GV384" s="6" t="s">
        <v>22</v>
      </c>
      <c r="GW384" s="6" t="s">
        <v>22</v>
      </c>
      <c r="GX384" s="103" t="s">
        <v>22</v>
      </c>
    </row>
    <row r="385" spans="1:206">
      <c r="A385" s="102" t="s">
        <v>207</v>
      </c>
      <c r="B385" s="6">
        <f t="shared" si="13"/>
        <v>384</v>
      </c>
      <c r="C385" s="6" t="s">
        <v>1922</v>
      </c>
      <c r="D385" s="6" t="s">
        <v>1927</v>
      </c>
      <c r="E385" s="100">
        <v>45224</v>
      </c>
      <c r="F385" s="6" t="s">
        <v>3897</v>
      </c>
      <c r="G385" s="6">
        <v>1</v>
      </c>
      <c r="H385" s="6">
        <v>19</v>
      </c>
      <c r="I385" s="6">
        <v>0</v>
      </c>
      <c r="J385" s="6" t="s">
        <v>22</v>
      </c>
      <c r="K385" s="6" t="s">
        <v>352</v>
      </c>
      <c r="L385" s="6" t="s">
        <v>1062</v>
      </c>
      <c r="M385" s="6" t="s">
        <v>1041</v>
      </c>
      <c r="N385" s="6" t="s">
        <v>22</v>
      </c>
      <c r="O385" s="7" t="s">
        <v>22</v>
      </c>
      <c r="P385" s="6" t="s">
        <v>22</v>
      </c>
      <c r="Q385" s="6">
        <v>42.679600000000001</v>
      </c>
      <c r="R385" s="6" t="s">
        <v>22</v>
      </c>
      <c r="S385" s="6" t="s">
        <v>22</v>
      </c>
      <c r="T385" s="7" t="s">
        <v>22</v>
      </c>
      <c r="U385" s="6" t="s">
        <v>22</v>
      </c>
      <c r="V385" s="6">
        <v>9.2979000000000003</v>
      </c>
      <c r="W385" s="6" t="s">
        <v>39</v>
      </c>
      <c r="X385" s="6">
        <v>5</v>
      </c>
      <c r="Y385" s="6">
        <v>1</v>
      </c>
      <c r="Z385" s="101">
        <v>0.375</v>
      </c>
      <c r="AA385" s="101">
        <v>0.41666666666666669</v>
      </c>
      <c r="AB385" s="101">
        <v>0.54166666666666663</v>
      </c>
      <c r="AC385" s="101">
        <f>(Tableau2[[#This Row],[heure_enq]]-Tableau2[[#This Row],[h_debut]])</f>
        <v>4.1666666666666685E-2</v>
      </c>
      <c r="AD385" s="101">
        <f>Tableau2[[#This Row],[h_fin]]-Tableau2[[#This Row],[h_debut]]</f>
        <v>0.16666666666666663</v>
      </c>
      <c r="AE385" s="101">
        <v>0.35416666666666669</v>
      </c>
      <c r="AF385" s="101">
        <v>0.58333333333333337</v>
      </c>
      <c r="AG385" s="6" t="s">
        <v>22</v>
      </c>
      <c r="AH385" s="6" t="s">
        <v>287</v>
      </c>
      <c r="AI385" s="6">
        <v>0</v>
      </c>
      <c r="AJ385" s="6" t="s">
        <v>1655</v>
      </c>
      <c r="AK385" s="6" t="s">
        <v>22</v>
      </c>
      <c r="AL385" s="6" t="s">
        <v>1761</v>
      </c>
      <c r="AM385" s="6">
        <v>1</v>
      </c>
      <c r="AN385" s="6">
        <v>0</v>
      </c>
      <c r="AO385" s="6">
        <v>0</v>
      </c>
      <c r="AP385" s="6">
        <v>0</v>
      </c>
      <c r="AQ385" s="6" t="s">
        <v>1613</v>
      </c>
      <c r="AR385" s="6" t="s">
        <v>22</v>
      </c>
      <c r="AS385" s="6" t="s">
        <v>22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1</v>
      </c>
      <c r="BH385" s="6">
        <v>0</v>
      </c>
      <c r="BI385" s="6">
        <v>0</v>
      </c>
      <c r="BJ385" s="6" t="s">
        <v>1006</v>
      </c>
      <c r="BK385" s="6">
        <v>0</v>
      </c>
      <c r="BL385" s="6">
        <v>0</v>
      </c>
      <c r="BM385" s="6">
        <v>0</v>
      </c>
      <c r="BN385" s="6">
        <v>0</v>
      </c>
      <c r="BO385" s="6">
        <v>0</v>
      </c>
      <c r="BP385" s="6">
        <v>0</v>
      </c>
      <c r="BQ385" s="6">
        <v>0</v>
      </c>
      <c r="BR385" s="6">
        <v>1</v>
      </c>
      <c r="BS385" s="6">
        <v>0</v>
      </c>
      <c r="BT385" s="6">
        <v>0</v>
      </c>
      <c r="BU385" s="6" t="s">
        <v>2131</v>
      </c>
      <c r="BV385" s="6">
        <v>0</v>
      </c>
      <c r="BW385" s="6" t="s">
        <v>22</v>
      </c>
      <c r="BX385" s="6">
        <v>0</v>
      </c>
      <c r="BY385" s="6">
        <v>0</v>
      </c>
      <c r="BZ385" s="6">
        <v>0</v>
      </c>
      <c r="CA385" s="6">
        <v>0</v>
      </c>
      <c r="CB385" s="6">
        <v>0</v>
      </c>
      <c r="CC385" s="6">
        <v>0</v>
      </c>
      <c r="CD385" s="6">
        <v>0</v>
      </c>
      <c r="CE385" s="6">
        <v>0</v>
      </c>
      <c r="CF385" s="6">
        <v>0</v>
      </c>
      <c r="CG385" s="6">
        <v>0</v>
      </c>
      <c r="CH385" s="6">
        <v>0</v>
      </c>
      <c r="CI385" s="6">
        <v>1</v>
      </c>
      <c r="CJ385" s="6">
        <v>0</v>
      </c>
      <c r="CK385" s="6">
        <v>0</v>
      </c>
      <c r="CL385" s="6">
        <v>0</v>
      </c>
      <c r="CM385" s="6">
        <v>0</v>
      </c>
      <c r="CN385" s="6">
        <v>1</v>
      </c>
      <c r="CO385" s="6">
        <v>0</v>
      </c>
      <c r="CP385" s="6">
        <v>0</v>
      </c>
      <c r="CQ385" s="6">
        <v>0</v>
      </c>
      <c r="CR385" s="6">
        <v>0</v>
      </c>
      <c r="CS385" s="6">
        <v>1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  <c r="CY385" s="6">
        <v>0</v>
      </c>
      <c r="CZ385" s="6">
        <v>0</v>
      </c>
      <c r="DA385" s="6" t="s">
        <v>22</v>
      </c>
      <c r="DB385" s="6" t="s">
        <v>218</v>
      </c>
      <c r="DC385" s="6" t="s">
        <v>22</v>
      </c>
      <c r="DD385" s="6" t="s">
        <v>22</v>
      </c>
      <c r="DE385" s="6" t="s">
        <v>22</v>
      </c>
      <c r="DF385" s="6" t="s">
        <v>22</v>
      </c>
      <c r="DG385" s="6" t="s">
        <v>22</v>
      </c>
      <c r="DH385" s="6" t="s">
        <v>22</v>
      </c>
      <c r="DI385" s="6" t="s">
        <v>22</v>
      </c>
      <c r="DJ385" s="6" t="s">
        <v>22</v>
      </c>
      <c r="DK385" s="6" t="s">
        <v>22</v>
      </c>
      <c r="DL385" s="6" t="s">
        <v>22</v>
      </c>
      <c r="DM385" s="6" t="s">
        <v>22</v>
      </c>
      <c r="DN385" s="6" t="s">
        <v>22</v>
      </c>
      <c r="DO385" s="6" t="s">
        <v>22</v>
      </c>
      <c r="DP385" s="6" t="s">
        <v>22</v>
      </c>
      <c r="DQ385" s="6" t="s">
        <v>22</v>
      </c>
      <c r="DR385" s="6" t="s">
        <v>22</v>
      </c>
      <c r="DS385" s="6" t="s">
        <v>22</v>
      </c>
      <c r="DT385" s="6" t="s">
        <v>22</v>
      </c>
      <c r="DU385" s="6" t="s">
        <v>22</v>
      </c>
      <c r="DV385" s="6" t="s">
        <v>22</v>
      </c>
      <c r="DW385" s="6" t="s">
        <v>22</v>
      </c>
      <c r="DX385" s="6" t="s">
        <v>22</v>
      </c>
      <c r="DY385" s="6" t="s">
        <v>22</v>
      </c>
      <c r="DZ385" s="6" t="s">
        <v>22</v>
      </c>
      <c r="EA385" s="6" t="s">
        <v>22</v>
      </c>
      <c r="EB385" s="6" t="s">
        <v>22</v>
      </c>
      <c r="EC385" s="6" t="s">
        <v>22</v>
      </c>
      <c r="ED385" s="6" t="s">
        <v>22</v>
      </c>
      <c r="EE385" s="6" t="s">
        <v>22</v>
      </c>
      <c r="EF385" s="6" t="s">
        <v>22</v>
      </c>
      <c r="EG385" s="6" t="s">
        <v>22</v>
      </c>
      <c r="EH385" s="6" t="s">
        <v>22</v>
      </c>
      <c r="EI385" s="6" t="s">
        <v>22</v>
      </c>
      <c r="EJ385" s="6" t="s">
        <v>22</v>
      </c>
      <c r="EK385" s="6" t="s">
        <v>22</v>
      </c>
      <c r="EL385" s="6" t="s">
        <v>22</v>
      </c>
      <c r="EM385" s="6" t="s">
        <v>22</v>
      </c>
      <c r="EN385" s="6" t="s">
        <v>22</v>
      </c>
      <c r="EO385" s="6" t="s">
        <v>22</v>
      </c>
      <c r="EP385" s="6" t="s">
        <v>22</v>
      </c>
      <c r="EQ385" s="6" t="s">
        <v>22</v>
      </c>
      <c r="ER385" s="6" t="s">
        <v>22</v>
      </c>
      <c r="ES385" s="6" t="s">
        <v>22</v>
      </c>
      <c r="ET385" s="6" t="s">
        <v>22</v>
      </c>
      <c r="EU385" s="6" t="s">
        <v>22</v>
      </c>
      <c r="EV385" s="6" t="s">
        <v>22</v>
      </c>
      <c r="EW385" s="6" t="s">
        <v>22</v>
      </c>
      <c r="EX385" s="6" t="s">
        <v>22</v>
      </c>
      <c r="EY385" s="6" t="s">
        <v>22</v>
      </c>
      <c r="EZ385" s="6" t="s">
        <v>22</v>
      </c>
      <c r="FA385" s="6" t="s">
        <v>22</v>
      </c>
      <c r="FB385" s="6" t="s">
        <v>22</v>
      </c>
      <c r="FC385" s="6" t="s">
        <v>22</v>
      </c>
      <c r="FD385" s="6" t="s">
        <v>22</v>
      </c>
      <c r="FE385" s="6" t="s">
        <v>22</v>
      </c>
      <c r="FF385" s="6" t="s">
        <v>22</v>
      </c>
      <c r="FG385" s="6" t="s">
        <v>22</v>
      </c>
      <c r="FH385" s="6" t="s">
        <v>22</v>
      </c>
      <c r="FI385" s="6" t="s">
        <v>22</v>
      </c>
      <c r="FJ385" s="6" t="s">
        <v>22</v>
      </c>
      <c r="FK385" s="6" t="s">
        <v>22</v>
      </c>
      <c r="FL385" s="6" t="s">
        <v>22</v>
      </c>
      <c r="FM385" s="6" t="s">
        <v>22</v>
      </c>
      <c r="FN385" s="6" t="s">
        <v>22</v>
      </c>
      <c r="FO385" s="6" t="s">
        <v>22</v>
      </c>
      <c r="FP385" s="6" t="s">
        <v>22</v>
      </c>
      <c r="FQ385" s="6" t="s">
        <v>22</v>
      </c>
      <c r="FR385" s="6" t="s">
        <v>22</v>
      </c>
      <c r="FS385" s="6" t="s">
        <v>22</v>
      </c>
      <c r="FT385" s="6" t="s">
        <v>22</v>
      </c>
      <c r="FU385" s="6" t="s">
        <v>22</v>
      </c>
      <c r="FV385" s="6" t="s">
        <v>22</v>
      </c>
      <c r="FW385" s="6" t="s">
        <v>22</v>
      </c>
      <c r="FX385" s="6" t="s">
        <v>22</v>
      </c>
      <c r="FY385" s="6" t="s">
        <v>22</v>
      </c>
      <c r="FZ385" s="6" t="s">
        <v>22</v>
      </c>
      <c r="GA385" s="6" t="s">
        <v>22</v>
      </c>
      <c r="GB385" s="6" t="s">
        <v>22</v>
      </c>
      <c r="GC385" s="6" t="s">
        <v>22</v>
      </c>
      <c r="GD385" s="6" t="s">
        <v>22</v>
      </c>
      <c r="GE385" s="6" t="s">
        <v>22</v>
      </c>
      <c r="GF385" s="6" t="s">
        <v>22</v>
      </c>
      <c r="GG385" s="6" t="s">
        <v>22</v>
      </c>
      <c r="GH385" s="6" t="s">
        <v>22</v>
      </c>
      <c r="GI385" s="6" t="s">
        <v>22</v>
      </c>
      <c r="GJ385" s="6" t="s">
        <v>22</v>
      </c>
      <c r="GK385" s="6" t="s">
        <v>22</v>
      </c>
      <c r="GL385" s="6" t="s">
        <v>22</v>
      </c>
      <c r="GM385" s="6" t="s">
        <v>22</v>
      </c>
      <c r="GN385" s="6" t="s">
        <v>22</v>
      </c>
      <c r="GO385" s="6" t="s">
        <v>22</v>
      </c>
      <c r="GP385" s="6" t="s">
        <v>22</v>
      </c>
      <c r="GQ385" s="6" t="s">
        <v>22</v>
      </c>
      <c r="GR385" s="6" t="s">
        <v>22</v>
      </c>
      <c r="GS385" s="6" t="s">
        <v>22</v>
      </c>
      <c r="GT385" s="6" t="s">
        <v>22</v>
      </c>
      <c r="GU385" s="6" t="s">
        <v>22</v>
      </c>
      <c r="GV385" s="6" t="s">
        <v>22</v>
      </c>
      <c r="GW385" s="6" t="s">
        <v>22</v>
      </c>
      <c r="GX385" s="103" t="s">
        <v>22</v>
      </c>
    </row>
    <row r="386" spans="1:206">
      <c r="A386" s="102" t="s">
        <v>207</v>
      </c>
      <c r="B386" s="6">
        <f t="shared" si="13"/>
        <v>385</v>
      </c>
      <c r="C386" s="6" t="s">
        <v>1922</v>
      </c>
      <c r="D386" s="6" t="s">
        <v>1928</v>
      </c>
      <c r="E386" s="100">
        <v>45224</v>
      </c>
      <c r="F386" s="6" t="s">
        <v>3897</v>
      </c>
      <c r="G386" s="6">
        <v>1</v>
      </c>
      <c r="H386" s="6">
        <v>19</v>
      </c>
      <c r="I386" s="6">
        <v>0</v>
      </c>
      <c r="J386" s="6" t="s">
        <v>22</v>
      </c>
      <c r="K386" s="6" t="s">
        <v>352</v>
      </c>
      <c r="L386" s="6" t="s">
        <v>1062</v>
      </c>
      <c r="M386" s="6" t="s">
        <v>1041</v>
      </c>
      <c r="N386" s="6" t="s">
        <v>22</v>
      </c>
      <c r="O386" s="7" t="s">
        <v>22</v>
      </c>
      <c r="P386" s="6" t="s">
        <v>22</v>
      </c>
      <c r="Q386" s="6">
        <v>42.679000000000002</v>
      </c>
      <c r="R386" s="6" t="s">
        <v>22</v>
      </c>
      <c r="S386" s="6" t="s">
        <v>22</v>
      </c>
      <c r="T386" s="7" t="s">
        <v>22</v>
      </c>
      <c r="U386" s="6" t="s">
        <v>22</v>
      </c>
      <c r="V386" s="6">
        <v>9.3000000000000007</v>
      </c>
      <c r="W386" s="6" t="s">
        <v>39</v>
      </c>
      <c r="X386" s="6">
        <v>5</v>
      </c>
      <c r="Y386" s="6">
        <v>1</v>
      </c>
      <c r="Z386" s="101">
        <v>0.41666666666666669</v>
      </c>
      <c r="AA386" s="101">
        <v>0.44444444444444442</v>
      </c>
      <c r="AB386" s="101">
        <v>0.45833333333333331</v>
      </c>
      <c r="AC386" s="101">
        <f>(Tableau2[[#This Row],[heure_enq]]-Tableau2[[#This Row],[h_debut]])</f>
        <v>2.7777777777777735E-2</v>
      </c>
      <c r="AD386" s="101">
        <f>Tableau2[[#This Row],[h_fin]]-Tableau2[[#This Row],[h_debut]]</f>
        <v>4.166666666666663E-2</v>
      </c>
      <c r="AE386" s="101">
        <v>0.35416666666666669</v>
      </c>
      <c r="AF386" s="101">
        <v>0.58333333333333337</v>
      </c>
      <c r="AG386" s="6" t="s">
        <v>22</v>
      </c>
      <c r="AH386" s="6" t="s">
        <v>256</v>
      </c>
      <c r="AI386" s="6">
        <v>0</v>
      </c>
      <c r="AJ386" s="6" t="s">
        <v>1929</v>
      </c>
      <c r="AK386" s="6">
        <v>38539</v>
      </c>
      <c r="AL386" s="6" t="s">
        <v>1761</v>
      </c>
      <c r="AM386" s="6">
        <v>1</v>
      </c>
      <c r="AN386" s="6">
        <v>0</v>
      </c>
      <c r="AO386" s="6">
        <v>0</v>
      </c>
      <c r="AP386" s="6">
        <v>0</v>
      </c>
      <c r="AQ386" s="6" t="s">
        <v>22</v>
      </c>
      <c r="AR386" s="6" t="s">
        <v>22</v>
      </c>
      <c r="AS386" s="6" t="s">
        <v>22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1</v>
      </c>
      <c r="BH386" s="6">
        <v>0</v>
      </c>
      <c r="BI386" s="6">
        <v>0</v>
      </c>
      <c r="BJ386" s="6" t="s">
        <v>22</v>
      </c>
      <c r="BK386" s="6">
        <v>0</v>
      </c>
      <c r="BL386" s="6">
        <v>0</v>
      </c>
      <c r="BM386" s="6">
        <v>0</v>
      </c>
      <c r="BN386" s="6">
        <v>0</v>
      </c>
      <c r="BO386" s="6">
        <v>0</v>
      </c>
      <c r="BP386" s="6">
        <v>0</v>
      </c>
      <c r="BQ386" s="6">
        <v>0</v>
      </c>
      <c r="BR386" s="6">
        <v>0</v>
      </c>
      <c r="BS386" s="6">
        <v>0</v>
      </c>
      <c r="BT386" s="6">
        <v>1</v>
      </c>
      <c r="BU386" s="6">
        <v>0</v>
      </c>
      <c r="BV386" s="6" t="s">
        <v>3638</v>
      </c>
      <c r="BW386" s="6" t="s">
        <v>22</v>
      </c>
      <c r="BX386" s="6">
        <v>0</v>
      </c>
      <c r="BY386" s="6">
        <v>0</v>
      </c>
      <c r="BZ386" s="6">
        <v>0</v>
      </c>
      <c r="CA386" s="6">
        <v>0</v>
      </c>
      <c r="CB386" s="6">
        <v>0</v>
      </c>
      <c r="CC386" s="6">
        <v>0</v>
      </c>
      <c r="CD386" s="6">
        <v>0</v>
      </c>
      <c r="CE386" s="6">
        <v>0</v>
      </c>
      <c r="CF386" s="6">
        <v>0</v>
      </c>
      <c r="CG386" s="6">
        <v>0</v>
      </c>
      <c r="CH386" s="6">
        <v>0</v>
      </c>
      <c r="CI386" s="6">
        <v>1</v>
      </c>
      <c r="CJ386" s="6">
        <v>0</v>
      </c>
      <c r="CK386" s="6">
        <v>0</v>
      </c>
      <c r="CL386" s="6">
        <v>0</v>
      </c>
      <c r="CM386" s="6">
        <v>0</v>
      </c>
      <c r="CN386" s="6">
        <v>1</v>
      </c>
      <c r="CO386" s="6">
        <v>0</v>
      </c>
      <c r="CP386" s="6">
        <v>0</v>
      </c>
      <c r="CQ386" s="6">
        <v>0</v>
      </c>
      <c r="CR386" s="6">
        <v>0</v>
      </c>
      <c r="CS386" s="6">
        <v>0</v>
      </c>
      <c r="CT386" s="6">
        <v>0</v>
      </c>
      <c r="CU386" s="6">
        <v>0</v>
      </c>
      <c r="CV386" s="6">
        <v>0</v>
      </c>
      <c r="CW386" s="6">
        <v>0</v>
      </c>
      <c r="CX386" s="6">
        <v>0</v>
      </c>
      <c r="CY386" s="6">
        <v>0</v>
      </c>
      <c r="CZ386" s="6">
        <v>0</v>
      </c>
      <c r="DA386" s="13" t="s">
        <v>1924</v>
      </c>
      <c r="DB386" s="6" t="s">
        <v>218</v>
      </c>
      <c r="DC386" s="6" t="s">
        <v>22</v>
      </c>
      <c r="DD386" s="6" t="s">
        <v>22</v>
      </c>
      <c r="DE386" s="6" t="s">
        <v>22</v>
      </c>
      <c r="DF386" s="6" t="s">
        <v>22</v>
      </c>
      <c r="DG386" s="6" t="s">
        <v>22</v>
      </c>
      <c r="DH386" s="6" t="s">
        <v>22</v>
      </c>
      <c r="DI386" s="6" t="s">
        <v>22</v>
      </c>
      <c r="DJ386" s="6" t="s">
        <v>22</v>
      </c>
      <c r="DK386" s="6" t="s">
        <v>22</v>
      </c>
      <c r="DL386" s="6" t="s">
        <v>22</v>
      </c>
      <c r="DM386" s="6" t="s">
        <v>22</v>
      </c>
      <c r="DN386" s="6" t="s">
        <v>22</v>
      </c>
      <c r="DO386" s="6" t="s">
        <v>22</v>
      </c>
      <c r="DP386" s="6" t="s">
        <v>22</v>
      </c>
      <c r="DQ386" s="6" t="s">
        <v>22</v>
      </c>
      <c r="DR386" s="6" t="s">
        <v>22</v>
      </c>
      <c r="DS386" s="6" t="s">
        <v>22</v>
      </c>
      <c r="DT386" s="6" t="s">
        <v>22</v>
      </c>
      <c r="DU386" s="6" t="s">
        <v>22</v>
      </c>
      <c r="DV386" s="6" t="s">
        <v>22</v>
      </c>
      <c r="DW386" s="6" t="s">
        <v>22</v>
      </c>
      <c r="DX386" s="6" t="s">
        <v>22</v>
      </c>
      <c r="DY386" s="6" t="s">
        <v>22</v>
      </c>
      <c r="DZ386" s="6" t="s">
        <v>22</v>
      </c>
      <c r="EA386" s="6" t="s">
        <v>22</v>
      </c>
      <c r="EB386" s="6" t="s">
        <v>22</v>
      </c>
      <c r="EC386" s="6" t="s">
        <v>22</v>
      </c>
      <c r="ED386" s="6" t="s">
        <v>22</v>
      </c>
      <c r="EE386" s="6" t="s">
        <v>22</v>
      </c>
      <c r="EF386" s="6" t="s">
        <v>22</v>
      </c>
      <c r="EG386" s="6" t="s">
        <v>22</v>
      </c>
      <c r="EH386" s="6" t="s">
        <v>22</v>
      </c>
      <c r="EI386" s="6" t="s">
        <v>22</v>
      </c>
      <c r="EJ386" s="6" t="s">
        <v>22</v>
      </c>
      <c r="EK386" s="6" t="s">
        <v>22</v>
      </c>
      <c r="EL386" s="6" t="s">
        <v>22</v>
      </c>
      <c r="EM386" s="6" t="s">
        <v>22</v>
      </c>
      <c r="EN386" s="6" t="s">
        <v>22</v>
      </c>
      <c r="EO386" s="6" t="s">
        <v>22</v>
      </c>
      <c r="EP386" s="6" t="s">
        <v>22</v>
      </c>
      <c r="EQ386" s="6" t="s">
        <v>22</v>
      </c>
      <c r="ER386" s="6" t="s">
        <v>22</v>
      </c>
      <c r="ES386" s="6" t="s">
        <v>22</v>
      </c>
      <c r="ET386" s="6" t="s">
        <v>22</v>
      </c>
      <c r="EU386" s="6" t="s">
        <v>22</v>
      </c>
      <c r="EV386" s="6" t="s">
        <v>22</v>
      </c>
      <c r="EW386" s="6" t="s">
        <v>22</v>
      </c>
      <c r="EX386" s="6" t="s">
        <v>22</v>
      </c>
      <c r="EY386" s="6" t="s">
        <v>22</v>
      </c>
      <c r="EZ386" s="6" t="s">
        <v>22</v>
      </c>
      <c r="FA386" s="6" t="s">
        <v>22</v>
      </c>
      <c r="FB386" s="6" t="s">
        <v>22</v>
      </c>
      <c r="FC386" s="6" t="s">
        <v>22</v>
      </c>
      <c r="FD386" s="6" t="s">
        <v>22</v>
      </c>
      <c r="FE386" s="6" t="s">
        <v>22</v>
      </c>
      <c r="FF386" s="6" t="s">
        <v>22</v>
      </c>
      <c r="FG386" s="6" t="s">
        <v>22</v>
      </c>
      <c r="FH386" s="6" t="s">
        <v>22</v>
      </c>
      <c r="FI386" s="6" t="s">
        <v>22</v>
      </c>
      <c r="FJ386" s="6" t="s">
        <v>22</v>
      </c>
      <c r="FK386" s="6" t="s">
        <v>22</v>
      </c>
      <c r="FL386" s="6" t="s">
        <v>22</v>
      </c>
      <c r="FM386" s="6" t="s">
        <v>22</v>
      </c>
      <c r="FN386" s="6" t="s">
        <v>22</v>
      </c>
      <c r="FO386" s="6" t="s">
        <v>22</v>
      </c>
      <c r="FP386" s="6" t="s">
        <v>22</v>
      </c>
      <c r="FQ386" s="6" t="s">
        <v>22</v>
      </c>
      <c r="FR386" s="6" t="s">
        <v>22</v>
      </c>
      <c r="FS386" s="6" t="s">
        <v>22</v>
      </c>
      <c r="FT386" s="6" t="s">
        <v>22</v>
      </c>
      <c r="FU386" s="6" t="s">
        <v>22</v>
      </c>
      <c r="FV386" s="6" t="s">
        <v>22</v>
      </c>
      <c r="FW386" s="6" t="s">
        <v>22</v>
      </c>
      <c r="FX386" s="6" t="s">
        <v>22</v>
      </c>
      <c r="FY386" s="6" t="s">
        <v>22</v>
      </c>
      <c r="FZ386" s="6" t="s">
        <v>22</v>
      </c>
      <c r="GA386" s="6" t="s">
        <v>22</v>
      </c>
      <c r="GB386" s="6" t="s">
        <v>22</v>
      </c>
      <c r="GC386" s="6" t="s">
        <v>22</v>
      </c>
      <c r="GD386" s="6" t="s">
        <v>22</v>
      </c>
      <c r="GE386" s="6" t="s">
        <v>22</v>
      </c>
      <c r="GF386" s="6" t="s">
        <v>22</v>
      </c>
      <c r="GG386" s="6" t="s">
        <v>22</v>
      </c>
      <c r="GH386" s="6" t="s">
        <v>22</v>
      </c>
      <c r="GI386" s="6" t="s">
        <v>22</v>
      </c>
      <c r="GJ386" s="6" t="s">
        <v>22</v>
      </c>
      <c r="GK386" s="6" t="s">
        <v>22</v>
      </c>
      <c r="GL386" s="6" t="s">
        <v>22</v>
      </c>
      <c r="GM386" s="6" t="s">
        <v>22</v>
      </c>
      <c r="GN386" s="6" t="s">
        <v>22</v>
      </c>
      <c r="GO386" s="6" t="s">
        <v>22</v>
      </c>
      <c r="GP386" s="6" t="s">
        <v>22</v>
      </c>
      <c r="GQ386" s="6" t="s">
        <v>22</v>
      </c>
      <c r="GR386" s="6" t="s">
        <v>22</v>
      </c>
      <c r="GS386" s="6" t="s">
        <v>22</v>
      </c>
      <c r="GT386" s="6" t="s">
        <v>22</v>
      </c>
      <c r="GU386" s="6" t="s">
        <v>22</v>
      </c>
      <c r="GV386" s="6" t="s">
        <v>22</v>
      </c>
      <c r="GW386" s="6" t="s">
        <v>22</v>
      </c>
      <c r="GX386" s="103" t="s">
        <v>22</v>
      </c>
    </row>
    <row r="387" spans="1:206">
      <c r="A387" s="102" t="s">
        <v>207</v>
      </c>
      <c r="B387" s="6">
        <f t="shared" si="13"/>
        <v>386</v>
      </c>
      <c r="C387" s="6" t="s">
        <v>1922</v>
      </c>
      <c r="D387" s="6" t="s">
        <v>1930</v>
      </c>
      <c r="E387" s="100">
        <v>45224</v>
      </c>
      <c r="F387" s="6" t="s">
        <v>3897</v>
      </c>
      <c r="G387" s="6">
        <v>1</v>
      </c>
      <c r="H387" s="6">
        <v>19</v>
      </c>
      <c r="I387" s="6">
        <v>0</v>
      </c>
      <c r="J387" s="6" t="s">
        <v>22</v>
      </c>
      <c r="K387" s="6" t="s">
        <v>352</v>
      </c>
      <c r="L387" s="6" t="s">
        <v>1062</v>
      </c>
      <c r="M387" s="6" t="s">
        <v>1041</v>
      </c>
      <c r="N387" s="6" t="s">
        <v>22</v>
      </c>
      <c r="O387" s="7" t="s">
        <v>22</v>
      </c>
      <c r="P387" s="6" t="s">
        <v>22</v>
      </c>
      <c r="Q387" s="6">
        <v>42.68</v>
      </c>
      <c r="R387" s="6" t="s">
        <v>22</v>
      </c>
      <c r="S387" s="6" t="s">
        <v>22</v>
      </c>
      <c r="T387" s="7" t="s">
        <v>22</v>
      </c>
      <c r="U387" s="6" t="s">
        <v>22</v>
      </c>
      <c r="V387" s="6">
        <v>9.2970000000000006</v>
      </c>
      <c r="W387" s="6" t="s">
        <v>39</v>
      </c>
      <c r="X387" s="6">
        <v>4</v>
      </c>
      <c r="Y387" s="6">
        <v>6</v>
      </c>
      <c r="Z387" s="101">
        <v>0.375</v>
      </c>
      <c r="AA387" s="101">
        <v>0.45833333333333331</v>
      </c>
      <c r="AB387" s="101">
        <v>0.45833333333333331</v>
      </c>
      <c r="AC387" s="101">
        <f>(Tableau2[[#This Row],[heure_enq]]-Tableau2[[#This Row],[h_debut]])</f>
        <v>8.3333333333333315E-2</v>
      </c>
      <c r="AD387" s="101">
        <f>Tableau2[[#This Row],[h_fin]]-Tableau2[[#This Row],[h_debut]]</f>
        <v>8.3333333333333315E-2</v>
      </c>
      <c r="AE387" s="101">
        <v>0.35416666666666669</v>
      </c>
      <c r="AF387" s="101">
        <v>0.58333333333333337</v>
      </c>
      <c r="AG387" s="6" t="s">
        <v>22</v>
      </c>
      <c r="AH387" s="6" t="s">
        <v>287</v>
      </c>
      <c r="AI387" s="6">
        <v>0</v>
      </c>
      <c r="AJ387" s="6" t="s">
        <v>3510</v>
      </c>
      <c r="AK387" s="6">
        <v>13001</v>
      </c>
      <c r="AL387" s="6" t="s">
        <v>1761</v>
      </c>
      <c r="AM387" s="6">
        <v>1</v>
      </c>
      <c r="AN387" s="6">
        <v>0</v>
      </c>
      <c r="AO387" s="6">
        <v>0</v>
      </c>
      <c r="AP387" s="6">
        <v>0</v>
      </c>
      <c r="AQ387" s="6" t="s">
        <v>22</v>
      </c>
      <c r="AR387" s="6" t="s">
        <v>22</v>
      </c>
      <c r="AS387" s="6" t="s">
        <v>22</v>
      </c>
      <c r="AT387" s="6">
        <v>0</v>
      </c>
      <c r="AU387" s="6">
        <v>0</v>
      </c>
      <c r="AV387" s="6">
        <v>1</v>
      </c>
      <c r="AW387" s="6">
        <v>1</v>
      </c>
      <c r="AX387" s="6">
        <v>1</v>
      </c>
      <c r="AY387" s="6">
        <v>0</v>
      </c>
      <c r="AZ387" s="6">
        <v>1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1</v>
      </c>
      <c r="BH387" s="6">
        <v>1</v>
      </c>
      <c r="BI387" s="6">
        <v>0</v>
      </c>
      <c r="BJ387" s="6" t="s">
        <v>22</v>
      </c>
      <c r="BK387" s="6">
        <v>0</v>
      </c>
      <c r="BL387" s="6">
        <v>0</v>
      </c>
      <c r="BM387" s="6">
        <v>0</v>
      </c>
      <c r="BN387" s="6">
        <v>0</v>
      </c>
      <c r="BO387" s="6">
        <v>0</v>
      </c>
      <c r="BP387" s="6">
        <v>1</v>
      </c>
      <c r="BQ387" s="6">
        <v>0</v>
      </c>
      <c r="BR387" s="6">
        <v>0</v>
      </c>
      <c r="BS387" s="6">
        <v>0</v>
      </c>
      <c r="BT387" s="6">
        <v>0</v>
      </c>
      <c r="BU387" s="6" t="s">
        <v>3648</v>
      </c>
      <c r="BV387" s="6">
        <v>0</v>
      </c>
      <c r="BW387" s="6" t="s">
        <v>22</v>
      </c>
      <c r="BX387" s="6">
        <v>0</v>
      </c>
      <c r="BY387" s="6">
        <v>0</v>
      </c>
      <c r="BZ387" s="6">
        <v>0</v>
      </c>
      <c r="CA387" s="6">
        <v>0</v>
      </c>
      <c r="CB387" s="6">
        <v>0</v>
      </c>
      <c r="CC387" s="6">
        <v>0</v>
      </c>
      <c r="CD387" s="6">
        <v>0</v>
      </c>
      <c r="CE387" s="6">
        <v>0</v>
      </c>
      <c r="CF387" s="6">
        <v>0</v>
      </c>
      <c r="CG387" s="6">
        <v>0</v>
      </c>
      <c r="CH387" s="6">
        <v>0</v>
      </c>
      <c r="CI387" s="6">
        <v>1</v>
      </c>
      <c r="CJ387" s="6">
        <v>0</v>
      </c>
      <c r="CK387" s="6">
        <v>0</v>
      </c>
      <c r="CL387" s="6">
        <v>0</v>
      </c>
      <c r="CM387" s="6">
        <v>0</v>
      </c>
      <c r="CN387" s="6">
        <v>0</v>
      </c>
      <c r="CO387" s="6">
        <v>0</v>
      </c>
      <c r="CP387" s="6">
        <v>0</v>
      </c>
      <c r="CQ387" s="6">
        <v>0</v>
      </c>
      <c r="CR387" s="6">
        <v>0</v>
      </c>
      <c r="CS387" s="6">
        <v>0</v>
      </c>
      <c r="CT387" s="6">
        <v>0</v>
      </c>
      <c r="CU387" s="6">
        <v>0</v>
      </c>
      <c r="CV387" s="6">
        <v>0</v>
      </c>
      <c r="CW387" s="6">
        <v>0</v>
      </c>
      <c r="CX387" s="6">
        <v>0</v>
      </c>
      <c r="CY387" s="6">
        <v>0</v>
      </c>
      <c r="CZ387" s="6">
        <v>0</v>
      </c>
      <c r="DA387" s="13" t="s">
        <v>1931</v>
      </c>
      <c r="DB387" s="6" t="s">
        <v>218</v>
      </c>
      <c r="DC387" s="6" t="s">
        <v>22</v>
      </c>
      <c r="DD387" s="6" t="s">
        <v>22</v>
      </c>
      <c r="DE387" s="6" t="s">
        <v>22</v>
      </c>
      <c r="DF387" s="6" t="s">
        <v>22</v>
      </c>
      <c r="DG387" s="6" t="s">
        <v>22</v>
      </c>
      <c r="DH387" s="6" t="s">
        <v>22</v>
      </c>
      <c r="DI387" s="6" t="s">
        <v>22</v>
      </c>
      <c r="DJ387" s="6" t="s">
        <v>22</v>
      </c>
      <c r="DK387" s="6" t="s">
        <v>22</v>
      </c>
      <c r="DL387" s="6" t="s">
        <v>22</v>
      </c>
      <c r="DM387" s="6" t="s">
        <v>22</v>
      </c>
      <c r="DN387" s="6" t="s">
        <v>22</v>
      </c>
      <c r="DO387" s="6" t="s">
        <v>22</v>
      </c>
      <c r="DP387" s="6" t="s">
        <v>22</v>
      </c>
      <c r="DQ387" s="6" t="s">
        <v>22</v>
      </c>
      <c r="DR387" s="6" t="s">
        <v>22</v>
      </c>
      <c r="DS387" s="6" t="s">
        <v>22</v>
      </c>
      <c r="DT387" s="6" t="s">
        <v>22</v>
      </c>
      <c r="DU387" s="6" t="s">
        <v>22</v>
      </c>
      <c r="DV387" s="6" t="s">
        <v>22</v>
      </c>
      <c r="DW387" s="6" t="s">
        <v>22</v>
      </c>
      <c r="DX387" s="6" t="s">
        <v>22</v>
      </c>
      <c r="DY387" s="6" t="s">
        <v>22</v>
      </c>
      <c r="DZ387" s="6" t="s">
        <v>22</v>
      </c>
      <c r="EA387" s="6" t="s">
        <v>22</v>
      </c>
      <c r="EB387" s="6" t="s">
        <v>22</v>
      </c>
      <c r="EC387" s="6" t="s">
        <v>22</v>
      </c>
      <c r="ED387" s="6" t="s">
        <v>22</v>
      </c>
      <c r="EE387" s="6" t="s">
        <v>22</v>
      </c>
      <c r="EF387" s="6" t="s">
        <v>22</v>
      </c>
      <c r="EG387" s="6" t="s">
        <v>22</v>
      </c>
      <c r="EH387" s="6" t="s">
        <v>22</v>
      </c>
      <c r="EI387" s="6" t="s">
        <v>22</v>
      </c>
      <c r="EJ387" s="6" t="s">
        <v>22</v>
      </c>
      <c r="EK387" s="6" t="s">
        <v>22</v>
      </c>
      <c r="EL387" s="6" t="s">
        <v>22</v>
      </c>
      <c r="EM387" s="6" t="s">
        <v>22</v>
      </c>
      <c r="EN387" s="6" t="s">
        <v>22</v>
      </c>
      <c r="EO387" s="6" t="s">
        <v>22</v>
      </c>
      <c r="EP387" s="6" t="s">
        <v>22</v>
      </c>
      <c r="EQ387" s="6" t="s">
        <v>22</v>
      </c>
      <c r="ER387" s="6" t="s">
        <v>22</v>
      </c>
      <c r="ES387" s="6" t="s">
        <v>22</v>
      </c>
      <c r="ET387" s="6" t="s">
        <v>22</v>
      </c>
      <c r="EU387" s="6" t="s">
        <v>22</v>
      </c>
      <c r="EV387" s="6" t="s">
        <v>22</v>
      </c>
      <c r="EW387" s="6" t="s">
        <v>22</v>
      </c>
      <c r="EX387" s="6" t="s">
        <v>22</v>
      </c>
      <c r="EY387" s="6" t="s">
        <v>22</v>
      </c>
      <c r="EZ387" s="6" t="s">
        <v>22</v>
      </c>
      <c r="FA387" s="6" t="s">
        <v>22</v>
      </c>
      <c r="FB387" s="6" t="s">
        <v>22</v>
      </c>
      <c r="FC387" s="6" t="s">
        <v>22</v>
      </c>
      <c r="FD387" s="6" t="s">
        <v>22</v>
      </c>
      <c r="FE387" s="6" t="s">
        <v>22</v>
      </c>
      <c r="FF387" s="6" t="s">
        <v>22</v>
      </c>
      <c r="FG387" s="6" t="s">
        <v>22</v>
      </c>
      <c r="FH387" s="6" t="s">
        <v>22</v>
      </c>
      <c r="FI387" s="6" t="s">
        <v>22</v>
      </c>
      <c r="FJ387" s="6" t="s">
        <v>22</v>
      </c>
      <c r="FK387" s="6" t="s">
        <v>22</v>
      </c>
      <c r="FL387" s="6" t="s">
        <v>22</v>
      </c>
      <c r="FM387" s="6" t="s">
        <v>22</v>
      </c>
      <c r="FN387" s="6" t="s">
        <v>22</v>
      </c>
      <c r="FO387" s="6" t="s">
        <v>22</v>
      </c>
      <c r="FP387" s="6" t="s">
        <v>22</v>
      </c>
      <c r="FQ387" s="6" t="s">
        <v>22</v>
      </c>
      <c r="FR387" s="6" t="s">
        <v>22</v>
      </c>
      <c r="FS387" s="6" t="s">
        <v>22</v>
      </c>
      <c r="FT387" s="6" t="s">
        <v>22</v>
      </c>
      <c r="FU387" s="6" t="s">
        <v>22</v>
      </c>
      <c r="FV387" s="6" t="s">
        <v>22</v>
      </c>
      <c r="FW387" s="6" t="s">
        <v>22</v>
      </c>
      <c r="FX387" s="6" t="s">
        <v>22</v>
      </c>
      <c r="FY387" s="6" t="s">
        <v>22</v>
      </c>
      <c r="FZ387" s="6" t="s">
        <v>22</v>
      </c>
      <c r="GA387" s="6" t="s">
        <v>22</v>
      </c>
      <c r="GB387" s="6" t="s">
        <v>22</v>
      </c>
      <c r="GC387" s="6" t="s">
        <v>22</v>
      </c>
      <c r="GD387" s="6" t="s">
        <v>22</v>
      </c>
      <c r="GE387" s="6" t="s">
        <v>22</v>
      </c>
      <c r="GF387" s="6" t="s">
        <v>22</v>
      </c>
      <c r="GG387" s="6" t="s">
        <v>22</v>
      </c>
      <c r="GH387" s="6" t="s">
        <v>22</v>
      </c>
      <c r="GI387" s="6" t="s">
        <v>22</v>
      </c>
      <c r="GJ387" s="6" t="s">
        <v>22</v>
      </c>
      <c r="GK387" s="6" t="s">
        <v>22</v>
      </c>
      <c r="GL387" s="6" t="s">
        <v>22</v>
      </c>
      <c r="GM387" s="6" t="s">
        <v>22</v>
      </c>
      <c r="GN387" s="6" t="s">
        <v>22</v>
      </c>
      <c r="GO387" s="6" t="s">
        <v>22</v>
      </c>
      <c r="GP387" s="6" t="s">
        <v>22</v>
      </c>
      <c r="GQ387" s="6" t="s">
        <v>22</v>
      </c>
      <c r="GR387" s="6" t="s">
        <v>22</v>
      </c>
      <c r="GS387" s="6" t="s">
        <v>22</v>
      </c>
      <c r="GT387" s="6" t="s">
        <v>22</v>
      </c>
      <c r="GU387" s="6" t="s">
        <v>22</v>
      </c>
      <c r="GV387" s="6" t="s">
        <v>22</v>
      </c>
      <c r="GW387" s="6" t="s">
        <v>22</v>
      </c>
      <c r="GX387" s="103" t="s">
        <v>22</v>
      </c>
    </row>
    <row r="388" spans="1:206">
      <c r="A388" s="102" t="s">
        <v>207</v>
      </c>
      <c r="B388" s="6">
        <f t="shared" si="13"/>
        <v>387</v>
      </c>
      <c r="C388" s="6" t="s">
        <v>1611</v>
      </c>
      <c r="D388" s="6" t="s">
        <v>1932</v>
      </c>
      <c r="E388" s="12">
        <v>45230</v>
      </c>
      <c r="F388" s="6" t="s">
        <v>3897</v>
      </c>
      <c r="G388" s="13">
        <v>2</v>
      </c>
      <c r="H388" s="13">
        <v>17</v>
      </c>
      <c r="I388" s="13">
        <v>3</v>
      </c>
      <c r="J388" s="13" t="s">
        <v>1000</v>
      </c>
      <c r="K388" s="13" t="s">
        <v>410</v>
      </c>
      <c r="L388" s="13" t="s">
        <v>396</v>
      </c>
      <c r="M388" s="13" t="s">
        <v>1023</v>
      </c>
      <c r="N388" s="6" t="s">
        <v>22</v>
      </c>
      <c r="O388" s="7" t="s">
        <v>22</v>
      </c>
      <c r="P388" s="6" t="s">
        <v>22</v>
      </c>
      <c r="Q388" s="13">
        <v>42.674300000000002</v>
      </c>
      <c r="R388" s="6" t="s">
        <v>22</v>
      </c>
      <c r="S388" s="6" t="s">
        <v>22</v>
      </c>
      <c r="T388" s="7" t="s">
        <v>22</v>
      </c>
      <c r="U388" s="6" t="s">
        <v>22</v>
      </c>
      <c r="V388" s="6">
        <v>9.2997999999999994</v>
      </c>
      <c r="W388" s="6" t="s">
        <v>39</v>
      </c>
      <c r="X388" s="6">
        <v>3</v>
      </c>
      <c r="Y388" s="6">
        <v>2</v>
      </c>
      <c r="Z388" s="183">
        <v>0.35416666666666669</v>
      </c>
      <c r="AA388" s="183">
        <v>0.40972222222222227</v>
      </c>
      <c r="AB388" s="183">
        <v>0.75</v>
      </c>
      <c r="AC388" s="183">
        <f>(Tableau2[[#This Row],[heure_enq]]-Tableau2[[#This Row],[h_debut]])</f>
        <v>5.555555555555558E-2</v>
      </c>
      <c r="AD388" s="101">
        <f>Tableau2[[#This Row],[h_fin]]-Tableau2[[#This Row],[h_debut]]</f>
        <v>0.39583333333333331</v>
      </c>
      <c r="AE388" s="101">
        <v>0.35416666666666669</v>
      </c>
      <c r="AF388" s="101">
        <v>0.58333333333333337</v>
      </c>
      <c r="AG388" s="6" t="s">
        <v>22</v>
      </c>
      <c r="AH388" s="6" t="s">
        <v>256</v>
      </c>
      <c r="AI388" s="6">
        <v>0</v>
      </c>
      <c r="AJ388" s="6" t="s">
        <v>1655</v>
      </c>
      <c r="AK388" s="6" t="s">
        <v>22</v>
      </c>
      <c r="AL388" s="6" t="s">
        <v>1761</v>
      </c>
      <c r="AM388" s="6">
        <v>1</v>
      </c>
      <c r="AN388" s="6">
        <v>0</v>
      </c>
      <c r="AO388" s="6">
        <v>0</v>
      </c>
      <c r="AP388" s="6">
        <v>0</v>
      </c>
      <c r="AQ388" s="6" t="s">
        <v>1613</v>
      </c>
      <c r="AR388" s="6" t="s">
        <v>22</v>
      </c>
      <c r="AS388" s="6" t="s">
        <v>22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1</v>
      </c>
      <c r="BH388" s="6">
        <v>0</v>
      </c>
      <c r="BI388" s="6">
        <v>0</v>
      </c>
      <c r="BJ388" s="6" t="s">
        <v>1006</v>
      </c>
      <c r="BK388" s="6">
        <v>0</v>
      </c>
      <c r="BL388" s="6">
        <v>0</v>
      </c>
      <c r="BM388" s="6">
        <v>0</v>
      </c>
      <c r="BN388" s="6">
        <v>0</v>
      </c>
      <c r="BO388" s="6">
        <v>0</v>
      </c>
      <c r="BP388" s="6">
        <v>0</v>
      </c>
      <c r="BQ388" s="6">
        <v>0</v>
      </c>
      <c r="BR388" s="6">
        <v>1</v>
      </c>
      <c r="BS388" s="6">
        <v>0</v>
      </c>
      <c r="BT388" s="6">
        <v>0</v>
      </c>
      <c r="BU388" s="6" t="s">
        <v>2131</v>
      </c>
      <c r="BV388" s="6">
        <v>0</v>
      </c>
      <c r="BW388" s="6" t="s">
        <v>22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1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13" t="s">
        <v>1033</v>
      </c>
      <c r="DB388" s="6" t="s">
        <v>218</v>
      </c>
      <c r="DC388" s="6" t="s">
        <v>22</v>
      </c>
      <c r="DD388" s="6" t="s">
        <v>22</v>
      </c>
      <c r="DE388" s="6" t="s">
        <v>22</v>
      </c>
      <c r="DF388" s="6" t="s">
        <v>22</v>
      </c>
      <c r="DG388" s="6" t="s">
        <v>22</v>
      </c>
      <c r="DH388" s="6" t="s">
        <v>22</v>
      </c>
      <c r="DI388" s="6" t="s">
        <v>22</v>
      </c>
      <c r="DJ388" s="6" t="s">
        <v>22</v>
      </c>
      <c r="DK388" s="6" t="s">
        <v>22</v>
      </c>
      <c r="DL388" s="6" t="s">
        <v>22</v>
      </c>
      <c r="DM388" s="6" t="s">
        <v>22</v>
      </c>
      <c r="DN388" s="6" t="s">
        <v>22</v>
      </c>
      <c r="DO388" s="6" t="s">
        <v>22</v>
      </c>
      <c r="DP388" s="6" t="s">
        <v>22</v>
      </c>
      <c r="DQ388" s="6" t="s">
        <v>22</v>
      </c>
      <c r="DR388" s="6" t="s">
        <v>22</v>
      </c>
      <c r="DS388" s="6" t="s">
        <v>22</v>
      </c>
      <c r="DT388" s="6" t="s">
        <v>22</v>
      </c>
      <c r="DU388" s="6" t="s">
        <v>22</v>
      </c>
      <c r="DV388" s="6" t="s">
        <v>22</v>
      </c>
      <c r="DW388" s="6" t="s">
        <v>22</v>
      </c>
      <c r="DX388" s="6" t="s">
        <v>22</v>
      </c>
      <c r="DY388" s="6" t="s">
        <v>22</v>
      </c>
      <c r="DZ388" s="6" t="s">
        <v>22</v>
      </c>
      <c r="EA388" s="6" t="s">
        <v>22</v>
      </c>
      <c r="EB388" s="6" t="s">
        <v>22</v>
      </c>
      <c r="EC388" s="6" t="s">
        <v>22</v>
      </c>
      <c r="ED388" s="6" t="s">
        <v>22</v>
      </c>
      <c r="EE388" s="6" t="s">
        <v>22</v>
      </c>
      <c r="EF388" s="6" t="s">
        <v>22</v>
      </c>
      <c r="EG388" s="6" t="s">
        <v>22</v>
      </c>
      <c r="EH388" s="6" t="s">
        <v>22</v>
      </c>
      <c r="EI388" s="6" t="s">
        <v>22</v>
      </c>
      <c r="EJ388" s="6" t="s">
        <v>22</v>
      </c>
      <c r="EK388" s="6" t="s">
        <v>22</v>
      </c>
      <c r="EL388" s="6" t="s">
        <v>22</v>
      </c>
      <c r="EM388" s="6" t="s">
        <v>22</v>
      </c>
      <c r="EN388" s="6" t="s">
        <v>22</v>
      </c>
      <c r="EO388" s="6" t="s">
        <v>22</v>
      </c>
      <c r="EP388" s="6" t="s">
        <v>22</v>
      </c>
      <c r="EQ388" s="6" t="s">
        <v>22</v>
      </c>
      <c r="ER388" s="6" t="s">
        <v>22</v>
      </c>
      <c r="ES388" s="6" t="s">
        <v>22</v>
      </c>
      <c r="ET388" s="6" t="s">
        <v>22</v>
      </c>
      <c r="EU388" s="6" t="s">
        <v>22</v>
      </c>
      <c r="EV388" s="6" t="s">
        <v>22</v>
      </c>
      <c r="EW388" s="6" t="s">
        <v>22</v>
      </c>
      <c r="EX388" s="6" t="s">
        <v>22</v>
      </c>
      <c r="EY388" s="6" t="s">
        <v>22</v>
      </c>
      <c r="EZ388" s="6" t="s">
        <v>22</v>
      </c>
      <c r="FA388" s="6" t="s">
        <v>22</v>
      </c>
      <c r="FB388" s="6" t="s">
        <v>22</v>
      </c>
      <c r="FC388" s="6" t="s">
        <v>22</v>
      </c>
      <c r="FD388" s="6" t="s">
        <v>22</v>
      </c>
      <c r="FE388" s="6" t="s">
        <v>22</v>
      </c>
      <c r="FF388" s="6" t="s">
        <v>22</v>
      </c>
      <c r="FG388" s="6" t="s">
        <v>22</v>
      </c>
      <c r="FH388" s="6" t="s">
        <v>22</v>
      </c>
      <c r="FI388" s="6" t="s">
        <v>22</v>
      </c>
      <c r="FJ388" s="6" t="s">
        <v>22</v>
      </c>
      <c r="FK388" s="6" t="s">
        <v>22</v>
      </c>
      <c r="FL388" s="6" t="s">
        <v>22</v>
      </c>
      <c r="FM388" s="6" t="s">
        <v>22</v>
      </c>
      <c r="FN388" s="6" t="s">
        <v>22</v>
      </c>
      <c r="FO388" s="6" t="s">
        <v>22</v>
      </c>
      <c r="FP388" s="6" t="s">
        <v>22</v>
      </c>
      <c r="FQ388" s="6" t="s">
        <v>22</v>
      </c>
      <c r="FR388" s="6" t="s">
        <v>22</v>
      </c>
      <c r="FS388" s="6" t="s">
        <v>22</v>
      </c>
      <c r="FT388" s="6" t="s">
        <v>22</v>
      </c>
      <c r="FU388" s="6" t="s">
        <v>22</v>
      </c>
      <c r="FV388" s="6" t="s">
        <v>22</v>
      </c>
      <c r="FW388" s="6" t="s">
        <v>22</v>
      </c>
      <c r="FX388" s="6" t="s">
        <v>22</v>
      </c>
      <c r="FY388" s="6" t="s">
        <v>22</v>
      </c>
      <c r="FZ388" s="6" t="s">
        <v>22</v>
      </c>
      <c r="GA388" s="6" t="s">
        <v>22</v>
      </c>
      <c r="GB388" s="6" t="s">
        <v>22</v>
      </c>
      <c r="GC388" s="6" t="s">
        <v>22</v>
      </c>
      <c r="GD388" s="6" t="s">
        <v>22</v>
      </c>
      <c r="GE388" s="6" t="s">
        <v>22</v>
      </c>
      <c r="GF388" s="6" t="s">
        <v>22</v>
      </c>
      <c r="GG388" s="6" t="s">
        <v>22</v>
      </c>
      <c r="GH388" s="6" t="s">
        <v>22</v>
      </c>
      <c r="GI388" s="6" t="s">
        <v>22</v>
      </c>
      <c r="GJ388" s="6" t="s">
        <v>22</v>
      </c>
      <c r="GK388" s="6" t="s">
        <v>22</v>
      </c>
      <c r="GL388" s="6" t="s">
        <v>22</v>
      </c>
      <c r="GM388" s="6" t="s">
        <v>22</v>
      </c>
      <c r="GN388" s="6" t="s">
        <v>22</v>
      </c>
      <c r="GO388" s="6" t="s">
        <v>22</v>
      </c>
      <c r="GP388" s="6" t="s">
        <v>22</v>
      </c>
      <c r="GQ388" s="6" t="s">
        <v>22</v>
      </c>
      <c r="GR388" s="6" t="s">
        <v>22</v>
      </c>
      <c r="GS388" s="6" t="s">
        <v>22</v>
      </c>
      <c r="GT388" s="6" t="s">
        <v>22</v>
      </c>
      <c r="GU388" s="6" t="s">
        <v>22</v>
      </c>
      <c r="GV388" s="6" t="s">
        <v>22</v>
      </c>
      <c r="GW388" s="6" t="s">
        <v>22</v>
      </c>
      <c r="GX388" s="103" t="s">
        <v>22</v>
      </c>
    </row>
    <row r="389" spans="1:206">
      <c r="A389" s="102" t="s">
        <v>207</v>
      </c>
      <c r="B389" s="6">
        <f t="shared" si="13"/>
        <v>388</v>
      </c>
      <c r="C389" s="6" t="s">
        <v>1611</v>
      </c>
      <c r="D389" s="6" t="s">
        <v>1612</v>
      </c>
      <c r="E389" s="12">
        <v>45230</v>
      </c>
      <c r="F389" s="6" t="s">
        <v>3897</v>
      </c>
      <c r="G389" s="13">
        <v>2</v>
      </c>
      <c r="H389" s="13">
        <v>17</v>
      </c>
      <c r="I389" s="13">
        <v>3</v>
      </c>
      <c r="J389" s="13" t="s">
        <v>1000</v>
      </c>
      <c r="K389" s="13" t="s">
        <v>410</v>
      </c>
      <c r="L389" s="13" t="s">
        <v>396</v>
      </c>
      <c r="M389" s="13" t="s">
        <v>1023</v>
      </c>
      <c r="N389" s="6" t="s">
        <v>22</v>
      </c>
      <c r="O389" s="7" t="s">
        <v>22</v>
      </c>
      <c r="P389" s="6" t="s">
        <v>22</v>
      </c>
      <c r="Q389" s="13">
        <v>42.674300000000002</v>
      </c>
      <c r="R389" s="6" t="s">
        <v>22</v>
      </c>
      <c r="S389" s="6" t="s">
        <v>22</v>
      </c>
      <c r="T389" s="7" t="s">
        <v>22</v>
      </c>
      <c r="U389" s="6" t="s">
        <v>22</v>
      </c>
      <c r="V389" s="6">
        <v>9.2998999999999992</v>
      </c>
      <c r="W389" s="6" t="s">
        <v>39</v>
      </c>
      <c r="X389" s="6">
        <v>3</v>
      </c>
      <c r="Y389" s="6">
        <v>1</v>
      </c>
      <c r="Z389" s="183">
        <v>0.29166666666666669</v>
      </c>
      <c r="AA389" s="183">
        <v>0.40972222222222227</v>
      </c>
      <c r="AB389" s="183">
        <v>0.42708333333333331</v>
      </c>
      <c r="AC389" s="183">
        <f>(Tableau2[[#This Row],[heure_enq]]-Tableau2[[#This Row],[h_debut]])</f>
        <v>0.11805555555555558</v>
      </c>
      <c r="AD389" s="101">
        <f>Tableau2[[#This Row],[h_fin]]-Tableau2[[#This Row],[h_debut]]</f>
        <v>0.13541666666666663</v>
      </c>
      <c r="AE389" s="101">
        <v>0.35416666666666669</v>
      </c>
      <c r="AF389" s="101">
        <v>0.58333333333333337</v>
      </c>
      <c r="AG389" s="6" t="s">
        <v>22</v>
      </c>
      <c r="AH389" s="6" t="s">
        <v>256</v>
      </c>
      <c r="AI389" s="6">
        <v>0</v>
      </c>
      <c r="AJ389" s="6" t="s">
        <v>840</v>
      </c>
      <c r="AK389" s="6" t="s">
        <v>841</v>
      </c>
      <c r="AL389" s="6" t="s">
        <v>419</v>
      </c>
      <c r="AM389" s="6">
        <v>1</v>
      </c>
      <c r="AN389" s="6">
        <v>0</v>
      </c>
      <c r="AO389" s="6">
        <v>0</v>
      </c>
      <c r="AP389" s="6">
        <v>0</v>
      </c>
      <c r="AQ389" s="6" t="s">
        <v>1613</v>
      </c>
      <c r="AR389" s="6" t="s">
        <v>22</v>
      </c>
      <c r="AS389" s="6" t="s">
        <v>22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1</v>
      </c>
      <c r="BH389" s="6">
        <v>0</v>
      </c>
      <c r="BI389" s="6">
        <v>0</v>
      </c>
      <c r="BJ389" s="6" t="s">
        <v>1006</v>
      </c>
      <c r="BK389" s="6">
        <v>0</v>
      </c>
      <c r="BL389" s="6">
        <v>0</v>
      </c>
      <c r="BM389" s="6">
        <v>0</v>
      </c>
      <c r="BN389" s="6">
        <v>0</v>
      </c>
      <c r="BO389" s="6">
        <v>0</v>
      </c>
      <c r="BP389" s="6">
        <v>1</v>
      </c>
      <c r="BQ389" s="6">
        <v>0</v>
      </c>
      <c r="BR389" s="6">
        <v>0</v>
      </c>
      <c r="BS389" s="6">
        <v>0</v>
      </c>
      <c r="BT389" s="6">
        <v>0</v>
      </c>
      <c r="BU389" s="6" t="s">
        <v>3648</v>
      </c>
      <c r="BV389" s="6">
        <v>0</v>
      </c>
      <c r="BW389" s="6" t="s">
        <v>22</v>
      </c>
      <c r="BX389" s="6">
        <v>0</v>
      </c>
      <c r="BY389" s="6">
        <v>0</v>
      </c>
      <c r="BZ389" s="6">
        <v>0</v>
      </c>
      <c r="CA389" s="6">
        <v>0</v>
      </c>
      <c r="CB389" s="6">
        <v>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6">
        <v>1</v>
      </c>
      <c r="CK389" s="6">
        <v>0</v>
      </c>
      <c r="CL389" s="6">
        <v>0</v>
      </c>
      <c r="CM389" s="6">
        <v>0</v>
      </c>
      <c r="CN389" s="6">
        <v>0</v>
      </c>
      <c r="CO389" s="6">
        <v>0</v>
      </c>
      <c r="CP389" s="6">
        <v>0</v>
      </c>
      <c r="CQ389" s="6">
        <v>0</v>
      </c>
      <c r="CR389" s="6">
        <v>0</v>
      </c>
      <c r="CS389" s="6">
        <v>0</v>
      </c>
      <c r="CT389" s="6">
        <v>0</v>
      </c>
      <c r="CU389" s="6">
        <v>0</v>
      </c>
      <c r="CV389" s="6">
        <v>0</v>
      </c>
      <c r="CW389" s="6">
        <v>0</v>
      </c>
      <c r="CX389" s="6">
        <v>0</v>
      </c>
      <c r="CY389" s="6">
        <v>0</v>
      </c>
      <c r="CZ389" s="6">
        <v>0</v>
      </c>
      <c r="DA389" s="13" t="s">
        <v>1033</v>
      </c>
      <c r="DB389" s="6" t="s">
        <v>218</v>
      </c>
      <c r="DC389" s="6" t="s">
        <v>22</v>
      </c>
      <c r="DD389" s="6" t="s">
        <v>22</v>
      </c>
      <c r="DE389" s="6" t="s">
        <v>22</v>
      </c>
      <c r="DF389" s="6" t="s">
        <v>22</v>
      </c>
      <c r="DG389" s="6" t="s">
        <v>22</v>
      </c>
      <c r="DH389" s="6" t="s">
        <v>22</v>
      </c>
      <c r="DI389" s="6" t="s">
        <v>22</v>
      </c>
      <c r="DJ389" s="6" t="s">
        <v>22</v>
      </c>
      <c r="DK389" s="6" t="s">
        <v>22</v>
      </c>
      <c r="DL389" s="6" t="s">
        <v>22</v>
      </c>
      <c r="DM389" s="6" t="s">
        <v>22</v>
      </c>
      <c r="DN389" s="6" t="s">
        <v>22</v>
      </c>
      <c r="DO389" s="6" t="s">
        <v>22</v>
      </c>
      <c r="DP389" s="6" t="s">
        <v>22</v>
      </c>
      <c r="DQ389" s="6" t="s">
        <v>22</v>
      </c>
      <c r="DR389" s="6" t="s">
        <v>22</v>
      </c>
      <c r="DS389" s="6" t="s">
        <v>22</v>
      </c>
      <c r="DT389" s="6" t="s">
        <v>22</v>
      </c>
      <c r="DU389" s="6" t="s">
        <v>22</v>
      </c>
      <c r="DV389" s="6" t="s">
        <v>22</v>
      </c>
      <c r="DW389" s="6" t="s">
        <v>22</v>
      </c>
      <c r="DX389" s="6" t="s">
        <v>22</v>
      </c>
      <c r="DY389" s="6" t="s">
        <v>22</v>
      </c>
      <c r="DZ389" s="6" t="s">
        <v>22</v>
      </c>
      <c r="EA389" s="6" t="s">
        <v>22</v>
      </c>
      <c r="EB389" s="6" t="s">
        <v>22</v>
      </c>
      <c r="EC389" s="6" t="s">
        <v>22</v>
      </c>
      <c r="ED389" s="6" t="s">
        <v>22</v>
      </c>
      <c r="EE389" s="6" t="s">
        <v>22</v>
      </c>
      <c r="EF389" s="6" t="s">
        <v>22</v>
      </c>
      <c r="EG389" s="6" t="s">
        <v>22</v>
      </c>
      <c r="EH389" s="6" t="s">
        <v>22</v>
      </c>
      <c r="EI389" s="6" t="s">
        <v>22</v>
      </c>
      <c r="EJ389" s="6" t="s">
        <v>22</v>
      </c>
      <c r="EK389" s="6" t="s">
        <v>22</v>
      </c>
      <c r="EL389" s="6" t="s">
        <v>22</v>
      </c>
      <c r="EM389" s="6" t="s">
        <v>22</v>
      </c>
      <c r="EN389" s="6" t="s">
        <v>22</v>
      </c>
      <c r="EO389" s="6" t="s">
        <v>22</v>
      </c>
      <c r="EP389" s="6" t="s">
        <v>22</v>
      </c>
      <c r="EQ389" s="6" t="s">
        <v>22</v>
      </c>
      <c r="ER389" s="6" t="s">
        <v>22</v>
      </c>
      <c r="ES389" s="6" t="s">
        <v>22</v>
      </c>
      <c r="ET389" s="6" t="s">
        <v>22</v>
      </c>
      <c r="EU389" s="6" t="s">
        <v>22</v>
      </c>
      <c r="EV389" s="6" t="s">
        <v>22</v>
      </c>
      <c r="EW389" s="6" t="s">
        <v>22</v>
      </c>
      <c r="EX389" s="6" t="s">
        <v>22</v>
      </c>
      <c r="EY389" s="6" t="s">
        <v>22</v>
      </c>
      <c r="EZ389" s="6" t="s">
        <v>22</v>
      </c>
      <c r="FA389" s="6" t="s">
        <v>22</v>
      </c>
      <c r="FB389" s="6" t="s">
        <v>22</v>
      </c>
      <c r="FC389" s="6" t="s">
        <v>22</v>
      </c>
      <c r="FD389" s="6" t="s">
        <v>22</v>
      </c>
      <c r="FE389" s="6" t="s">
        <v>22</v>
      </c>
      <c r="FF389" s="6" t="s">
        <v>22</v>
      </c>
      <c r="FG389" s="6" t="s">
        <v>22</v>
      </c>
      <c r="FH389" s="6" t="s">
        <v>22</v>
      </c>
      <c r="FI389" s="6" t="s">
        <v>22</v>
      </c>
      <c r="FJ389" s="6" t="s">
        <v>22</v>
      </c>
      <c r="FK389" s="6" t="s">
        <v>22</v>
      </c>
      <c r="FL389" s="6" t="s">
        <v>22</v>
      </c>
      <c r="FM389" s="6" t="s">
        <v>22</v>
      </c>
      <c r="FN389" s="6" t="s">
        <v>22</v>
      </c>
      <c r="FO389" s="6" t="s">
        <v>22</v>
      </c>
      <c r="FP389" s="6" t="s">
        <v>22</v>
      </c>
      <c r="FQ389" s="6" t="s">
        <v>22</v>
      </c>
      <c r="FR389" s="6" t="s">
        <v>22</v>
      </c>
      <c r="FS389" s="6" t="s">
        <v>22</v>
      </c>
      <c r="FT389" s="6" t="s">
        <v>22</v>
      </c>
      <c r="FU389" s="6" t="s">
        <v>22</v>
      </c>
      <c r="FV389" s="6" t="s">
        <v>22</v>
      </c>
      <c r="FW389" s="6" t="s">
        <v>22</v>
      </c>
      <c r="FX389" s="6" t="s">
        <v>22</v>
      </c>
      <c r="FY389" s="6" t="s">
        <v>22</v>
      </c>
      <c r="FZ389" s="6" t="s">
        <v>22</v>
      </c>
      <c r="GA389" s="6" t="s">
        <v>22</v>
      </c>
      <c r="GB389" s="6" t="s">
        <v>22</v>
      </c>
      <c r="GC389" s="6" t="s">
        <v>22</v>
      </c>
      <c r="GD389" s="6" t="s">
        <v>22</v>
      </c>
      <c r="GE389" s="6" t="s">
        <v>22</v>
      </c>
      <c r="GF389" s="6" t="s">
        <v>22</v>
      </c>
      <c r="GG389" s="6" t="s">
        <v>22</v>
      </c>
      <c r="GH389" s="6" t="s">
        <v>22</v>
      </c>
      <c r="GI389" s="6" t="s">
        <v>22</v>
      </c>
      <c r="GJ389" s="6" t="s">
        <v>22</v>
      </c>
      <c r="GK389" s="6" t="s">
        <v>22</v>
      </c>
      <c r="GL389" s="6" t="s">
        <v>22</v>
      </c>
      <c r="GM389" s="6" t="s">
        <v>22</v>
      </c>
      <c r="GN389" s="6" t="s">
        <v>22</v>
      </c>
      <c r="GO389" s="6" t="s">
        <v>22</v>
      </c>
      <c r="GP389" s="6" t="s">
        <v>22</v>
      </c>
      <c r="GQ389" s="6" t="s">
        <v>22</v>
      </c>
      <c r="GR389" s="6" t="s">
        <v>22</v>
      </c>
      <c r="GS389" s="6" t="s">
        <v>22</v>
      </c>
      <c r="GT389" s="6" t="s">
        <v>22</v>
      </c>
      <c r="GU389" s="6" t="s">
        <v>22</v>
      </c>
      <c r="GV389" s="6" t="s">
        <v>22</v>
      </c>
      <c r="GW389" s="6" t="s">
        <v>22</v>
      </c>
      <c r="GX389" s="103" t="s">
        <v>22</v>
      </c>
    </row>
    <row r="390" spans="1:206">
      <c r="A390" s="102" t="s">
        <v>207</v>
      </c>
      <c r="B390" s="6">
        <f t="shared" si="13"/>
        <v>389</v>
      </c>
      <c r="C390" s="6" t="s">
        <v>1614</v>
      </c>
      <c r="D390" s="6" t="s">
        <v>1615</v>
      </c>
      <c r="E390" s="100">
        <v>45232</v>
      </c>
      <c r="F390" s="6" t="s">
        <v>3897</v>
      </c>
      <c r="G390" s="6">
        <v>2</v>
      </c>
      <c r="H390" s="6">
        <v>19</v>
      </c>
      <c r="I390" s="6">
        <v>2</v>
      </c>
      <c r="J390" s="6" t="s">
        <v>294</v>
      </c>
      <c r="K390" s="6" t="s">
        <v>1013</v>
      </c>
      <c r="L390" s="6" t="s">
        <v>1062</v>
      </c>
      <c r="M390" s="6" t="s">
        <v>411</v>
      </c>
      <c r="N390" s="6" t="s">
        <v>22</v>
      </c>
      <c r="O390" s="7" t="s">
        <v>22</v>
      </c>
      <c r="P390" s="6" t="s">
        <v>22</v>
      </c>
      <c r="Q390" s="6">
        <v>42.9236</v>
      </c>
      <c r="R390" s="6" t="s">
        <v>22</v>
      </c>
      <c r="S390" s="6" t="s">
        <v>22</v>
      </c>
      <c r="T390" s="7" t="s">
        <v>22</v>
      </c>
      <c r="U390" s="6" t="s">
        <v>22</v>
      </c>
      <c r="V390" s="6">
        <v>9.4718999999999998</v>
      </c>
      <c r="W390" s="6" t="s">
        <v>39</v>
      </c>
      <c r="X390" s="6">
        <v>6</v>
      </c>
      <c r="Y390" s="6">
        <v>1</v>
      </c>
      <c r="Z390" s="101">
        <v>0.33333333333333331</v>
      </c>
      <c r="AA390" s="101">
        <v>0.4236111111111111</v>
      </c>
      <c r="AB390" s="101">
        <v>0.5</v>
      </c>
      <c r="AC390" s="101">
        <f>(Tableau2[[#This Row],[heure_enq]]-Tableau2[[#This Row],[h_debut]])</f>
        <v>9.027777777777779E-2</v>
      </c>
      <c r="AD390" s="101">
        <f>Tableau2[[#This Row],[h_fin]]-Tableau2[[#This Row],[h_debut]]</f>
        <v>0.16666666666666669</v>
      </c>
      <c r="AE390" s="101">
        <v>0.375</v>
      </c>
      <c r="AF390" s="101">
        <v>0.58333333333333337</v>
      </c>
      <c r="AG390" s="6" t="s">
        <v>22</v>
      </c>
      <c r="AH390" s="6" t="s">
        <v>234</v>
      </c>
      <c r="AI390" s="6">
        <v>0</v>
      </c>
      <c r="AJ390" s="6" t="s">
        <v>402</v>
      </c>
      <c r="AK390" s="6" t="s">
        <v>403</v>
      </c>
      <c r="AL390" s="6" t="s">
        <v>419</v>
      </c>
      <c r="AM390" s="6">
        <v>1</v>
      </c>
      <c r="AN390" s="6">
        <v>0</v>
      </c>
      <c r="AO390" s="6">
        <v>0</v>
      </c>
      <c r="AP390" s="6">
        <v>0</v>
      </c>
      <c r="AQ390" s="13" t="s">
        <v>405</v>
      </c>
      <c r="AR390" s="13" t="s">
        <v>946</v>
      </c>
      <c r="AS390" s="6" t="s">
        <v>22</v>
      </c>
      <c r="AT390" s="6">
        <v>1</v>
      </c>
      <c r="AU390" s="6">
        <v>1</v>
      </c>
      <c r="AV390" s="6">
        <v>1</v>
      </c>
      <c r="AW390" s="6">
        <v>1</v>
      </c>
      <c r="AX390" s="6">
        <v>1</v>
      </c>
      <c r="AY390" s="6">
        <v>1</v>
      </c>
      <c r="AZ390" s="6">
        <v>1</v>
      </c>
      <c r="BA390" s="6">
        <v>1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1</v>
      </c>
      <c r="BH390" s="6">
        <v>1</v>
      </c>
      <c r="BI390" s="6">
        <v>1</v>
      </c>
      <c r="BJ390" s="13" t="s">
        <v>946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1</v>
      </c>
      <c r="BU390" s="6">
        <v>0</v>
      </c>
      <c r="BV390" s="6" t="s">
        <v>2126</v>
      </c>
      <c r="BW390" s="6" t="s">
        <v>22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1</v>
      </c>
      <c r="CJ390" s="6">
        <v>0</v>
      </c>
      <c r="CK390" s="6">
        <v>0</v>
      </c>
      <c r="CL390" s="6">
        <v>0</v>
      </c>
      <c r="CM390" s="6">
        <v>0</v>
      </c>
      <c r="CN390" s="6">
        <v>1</v>
      </c>
      <c r="CO390" s="6">
        <v>0</v>
      </c>
      <c r="CP390" s="6">
        <v>0</v>
      </c>
      <c r="CQ390" s="6">
        <v>0</v>
      </c>
      <c r="CR390" s="6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6">
        <v>0</v>
      </c>
      <c r="CY390" s="6">
        <v>0</v>
      </c>
      <c r="CZ390" s="6">
        <v>0</v>
      </c>
      <c r="DA390" s="13" t="s">
        <v>22</v>
      </c>
      <c r="DB390" s="6" t="s">
        <v>218</v>
      </c>
      <c r="DC390" s="6" t="s">
        <v>22</v>
      </c>
      <c r="DD390" s="6" t="s">
        <v>22</v>
      </c>
      <c r="DE390" s="6" t="s">
        <v>22</v>
      </c>
      <c r="DF390" s="6" t="s">
        <v>22</v>
      </c>
      <c r="DG390" s="6" t="s">
        <v>22</v>
      </c>
      <c r="DH390" s="6" t="s">
        <v>22</v>
      </c>
      <c r="DI390" s="6" t="s">
        <v>22</v>
      </c>
      <c r="DJ390" s="6" t="s">
        <v>22</v>
      </c>
      <c r="DK390" s="6" t="s">
        <v>22</v>
      </c>
      <c r="DL390" s="6" t="s">
        <v>22</v>
      </c>
      <c r="DM390" s="6" t="s">
        <v>22</v>
      </c>
      <c r="DN390" s="6" t="s">
        <v>22</v>
      </c>
      <c r="DO390" s="6" t="s">
        <v>22</v>
      </c>
      <c r="DP390" s="6" t="s">
        <v>22</v>
      </c>
      <c r="DQ390" s="6" t="s">
        <v>22</v>
      </c>
      <c r="DR390" s="6" t="s">
        <v>22</v>
      </c>
      <c r="DS390" s="6" t="s">
        <v>22</v>
      </c>
      <c r="DT390" s="6" t="s">
        <v>22</v>
      </c>
      <c r="DU390" s="6" t="s">
        <v>22</v>
      </c>
      <c r="DV390" s="6" t="s">
        <v>22</v>
      </c>
      <c r="DW390" s="6" t="s">
        <v>22</v>
      </c>
      <c r="DX390" s="6" t="s">
        <v>22</v>
      </c>
      <c r="DY390" s="6" t="s">
        <v>22</v>
      </c>
      <c r="DZ390" s="6" t="s">
        <v>22</v>
      </c>
      <c r="EA390" s="6" t="s">
        <v>22</v>
      </c>
      <c r="EB390" s="6" t="s">
        <v>22</v>
      </c>
      <c r="EC390" s="6" t="s">
        <v>22</v>
      </c>
      <c r="ED390" s="6" t="s">
        <v>22</v>
      </c>
      <c r="EE390" s="6" t="s">
        <v>22</v>
      </c>
      <c r="EF390" s="6" t="s">
        <v>22</v>
      </c>
      <c r="EG390" s="6" t="s">
        <v>22</v>
      </c>
      <c r="EH390" s="6" t="s">
        <v>22</v>
      </c>
      <c r="EI390" s="6" t="s">
        <v>22</v>
      </c>
      <c r="EJ390" s="6" t="s">
        <v>22</v>
      </c>
      <c r="EK390" s="6" t="s">
        <v>22</v>
      </c>
      <c r="EL390" s="6" t="s">
        <v>22</v>
      </c>
      <c r="EM390" s="6" t="s">
        <v>22</v>
      </c>
      <c r="EN390" s="6" t="s">
        <v>22</v>
      </c>
      <c r="EO390" s="6" t="s">
        <v>22</v>
      </c>
      <c r="EP390" s="6" t="s">
        <v>22</v>
      </c>
      <c r="EQ390" s="6" t="s">
        <v>22</v>
      </c>
      <c r="ER390" s="6" t="s">
        <v>22</v>
      </c>
      <c r="ES390" s="6" t="s">
        <v>22</v>
      </c>
      <c r="ET390" s="6" t="s">
        <v>22</v>
      </c>
      <c r="EU390" s="6" t="s">
        <v>22</v>
      </c>
      <c r="EV390" s="6" t="s">
        <v>22</v>
      </c>
      <c r="EW390" s="6" t="s">
        <v>22</v>
      </c>
      <c r="EX390" s="6" t="s">
        <v>22</v>
      </c>
      <c r="EY390" s="6" t="s">
        <v>22</v>
      </c>
      <c r="EZ390" s="6" t="s">
        <v>22</v>
      </c>
      <c r="FA390" s="6" t="s">
        <v>22</v>
      </c>
      <c r="FB390" s="6" t="s">
        <v>22</v>
      </c>
      <c r="FC390" s="6" t="s">
        <v>22</v>
      </c>
      <c r="FD390" s="6" t="s">
        <v>22</v>
      </c>
      <c r="FE390" s="6" t="s">
        <v>22</v>
      </c>
      <c r="FF390" s="6" t="s">
        <v>22</v>
      </c>
      <c r="FG390" s="6" t="s">
        <v>22</v>
      </c>
      <c r="FH390" s="6" t="s">
        <v>22</v>
      </c>
      <c r="FI390" s="6" t="s">
        <v>22</v>
      </c>
      <c r="FJ390" s="6" t="s">
        <v>22</v>
      </c>
      <c r="FK390" s="6" t="s">
        <v>22</v>
      </c>
      <c r="FL390" s="6" t="s">
        <v>22</v>
      </c>
      <c r="FM390" s="6" t="s">
        <v>22</v>
      </c>
      <c r="FN390" s="6" t="s">
        <v>22</v>
      </c>
      <c r="FO390" s="6" t="s">
        <v>22</v>
      </c>
      <c r="FP390" s="6" t="s">
        <v>22</v>
      </c>
      <c r="FQ390" s="6" t="s">
        <v>22</v>
      </c>
      <c r="FR390" s="6" t="s">
        <v>22</v>
      </c>
      <c r="FS390" s="6" t="s">
        <v>22</v>
      </c>
      <c r="FT390" s="6" t="s">
        <v>22</v>
      </c>
      <c r="FU390" s="6" t="s">
        <v>22</v>
      </c>
      <c r="FV390" s="6" t="s">
        <v>22</v>
      </c>
      <c r="FW390" s="6" t="s">
        <v>22</v>
      </c>
      <c r="FX390" s="6" t="s">
        <v>22</v>
      </c>
      <c r="FY390" s="6" t="s">
        <v>22</v>
      </c>
      <c r="FZ390" s="6" t="s">
        <v>22</v>
      </c>
      <c r="GA390" s="6" t="s">
        <v>22</v>
      </c>
      <c r="GB390" s="6" t="s">
        <v>22</v>
      </c>
      <c r="GC390" s="6" t="s">
        <v>22</v>
      </c>
      <c r="GD390" s="6" t="s">
        <v>22</v>
      </c>
      <c r="GE390" s="6" t="s">
        <v>22</v>
      </c>
      <c r="GF390" s="6" t="s">
        <v>22</v>
      </c>
      <c r="GG390" s="6" t="s">
        <v>22</v>
      </c>
      <c r="GH390" s="6" t="s">
        <v>22</v>
      </c>
      <c r="GI390" s="6" t="s">
        <v>22</v>
      </c>
      <c r="GJ390" s="6" t="s">
        <v>22</v>
      </c>
      <c r="GK390" s="6" t="s">
        <v>22</v>
      </c>
      <c r="GL390" s="6" t="s">
        <v>22</v>
      </c>
      <c r="GM390" s="6" t="s">
        <v>22</v>
      </c>
      <c r="GN390" s="6" t="s">
        <v>22</v>
      </c>
      <c r="GO390" s="6" t="s">
        <v>22</v>
      </c>
      <c r="GP390" s="6" t="s">
        <v>22</v>
      </c>
      <c r="GQ390" s="6" t="s">
        <v>22</v>
      </c>
      <c r="GR390" s="6" t="s">
        <v>22</v>
      </c>
      <c r="GS390" s="6" t="s">
        <v>22</v>
      </c>
      <c r="GT390" s="6" t="s">
        <v>22</v>
      </c>
      <c r="GU390" s="6" t="s">
        <v>22</v>
      </c>
      <c r="GV390" s="6" t="s">
        <v>22</v>
      </c>
      <c r="GW390" s="6" t="s">
        <v>22</v>
      </c>
      <c r="GX390" s="103" t="s">
        <v>22</v>
      </c>
    </row>
    <row r="391" spans="1:206">
      <c r="A391" s="102" t="s">
        <v>207</v>
      </c>
      <c r="B391" s="6">
        <f t="shared" si="13"/>
        <v>390</v>
      </c>
      <c r="C391" s="6" t="s">
        <v>1614</v>
      </c>
      <c r="D391" s="6" t="s">
        <v>1616</v>
      </c>
      <c r="E391" s="100">
        <v>45232</v>
      </c>
      <c r="F391" s="6" t="s">
        <v>3897</v>
      </c>
      <c r="G391" s="6">
        <v>2</v>
      </c>
      <c r="H391" s="6">
        <v>19</v>
      </c>
      <c r="I391" s="6">
        <v>2</v>
      </c>
      <c r="J391" s="6" t="s">
        <v>294</v>
      </c>
      <c r="K391" s="6" t="s">
        <v>1013</v>
      </c>
      <c r="L391" s="6" t="s">
        <v>1062</v>
      </c>
      <c r="M391" s="6" t="s">
        <v>411</v>
      </c>
      <c r="N391" s="6" t="s">
        <v>22</v>
      </c>
      <c r="O391" s="7" t="s">
        <v>22</v>
      </c>
      <c r="P391" s="6" t="s">
        <v>22</v>
      </c>
      <c r="Q391" s="6">
        <v>42.9236</v>
      </c>
      <c r="R391" s="6" t="s">
        <v>22</v>
      </c>
      <c r="S391" s="6" t="s">
        <v>22</v>
      </c>
      <c r="T391" s="7" t="s">
        <v>22</v>
      </c>
      <c r="U391" s="6" t="s">
        <v>22</v>
      </c>
      <c r="V391" s="6">
        <v>9.4718999999999998</v>
      </c>
      <c r="W391" s="6" t="s">
        <v>39</v>
      </c>
      <c r="X391" s="6">
        <v>6</v>
      </c>
      <c r="Y391" s="6">
        <v>1</v>
      </c>
      <c r="Z391" s="101">
        <v>0.33333333333333331</v>
      </c>
      <c r="AA391" s="101">
        <v>0.4236111111111111</v>
      </c>
      <c r="AB391" s="101">
        <v>0.5</v>
      </c>
      <c r="AC391" s="101">
        <f>(Tableau2[[#This Row],[heure_enq]]-Tableau2[[#This Row],[h_debut]])</f>
        <v>9.027777777777779E-2</v>
      </c>
      <c r="AD391" s="101">
        <f>Tableau2[[#This Row],[h_fin]]-Tableau2[[#This Row],[h_debut]]</f>
        <v>0.16666666666666669</v>
      </c>
      <c r="AE391" s="101">
        <v>0.375</v>
      </c>
      <c r="AF391" s="101">
        <v>0.58333333333333337</v>
      </c>
      <c r="AG391" s="6" t="s">
        <v>22</v>
      </c>
      <c r="AH391" s="6" t="s">
        <v>234</v>
      </c>
      <c r="AI391" s="6">
        <v>0</v>
      </c>
      <c r="AJ391" s="6" t="s">
        <v>402</v>
      </c>
      <c r="AK391" s="6" t="s">
        <v>403</v>
      </c>
      <c r="AL391" s="6" t="s">
        <v>419</v>
      </c>
      <c r="AM391" s="6">
        <v>1</v>
      </c>
      <c r="AN391" s="6">
        <v>0</v>
      </c>
      <c r="AO391" s="6">
        <v>0</v>
      </c>
      <c r="AP391" s="6">
        <v>0</v>
      </c>
      <c r="AQ391" s="13" t="s">
        <v>405</v>
      </c>
      <c r="AR391" s="13" t="s">
        <v>946</v>
      </c>
      <c r="AS391" s="6" t="s">
        <v>22</v>
      </c>
      <c r="AT391" s="6">
        <v>1</v>
      </c>
      <c r="AU391" s="6">
        <v>1</v>
      </c>
      <c r="AV391" s="6">
        <v>1</v>
      </c>
      <c r="AW391" s="6">
        <v>1</v>
      </c>
      <c r="AX391" s="6">
        <v>1</v>
      </c>
      <c r="AY391" s="6">
        <v>1</v>
      </c>
      <c r="AZ391" s="6">
        <v>1</v>
      </c>
      <c r="BA391" s="6">
        <v>1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1</v>
      </c>
      <c r="BH391" s="6">
        <v>1</v>
      </c>
      <c r="BI391" s="6">
        <v>1</v>
      </c>
      <c r="BJ391" s="13" t="s">
        <v>946</v>
      </c>
      <c r="BK391" s="6">
        <v>0</v>
      </c>
      <c r="BL391" s="6">
        <v>0</v>
      </c>
      <c r="BM391" s="6">
        <v>0</v>
      </c>
      <c r="BN391" s="6">
        <v>0</v>
      </c>
      <c r="BO391" s="6">
        <v>0</v>
      </c>
      <c r="BP391" s="6">
        <v>0</v>
      </c>
      <c r="BQ391" s="6">
        <v>0</v>
      </c>
      <c r="BR391" s="6">
        <v>0</v>
      </c>
      <c r="BS391" s="6">
        <v>0</v>
      </c>
      <c r="BT391" s="6">
        <v>1</v>
      </c>
      <c r="BU391" s="6">
        <v>0</v>
      </c>
      <c r="BV391" s="6" t="s">
        <v>2141</v>
      </c>
      <c r="BW391" s="6" t="s">
        <v>22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0</v>
      </c>
      <c r="CD391" s="6">
        <v>0</v>
      </c>
      <c r="CE391" s="6">
        <v>0</v>
      </c>
      <c r="CF391" s="6">
        <v>0</v>
      </c>
      <c r="CG391" s="6">
        <v>0</v>
      </c>
      <c r="CH391" s="6">
        <v>0</v>
      </c>
      <c r="CI391" s="6">
        <v>1</v>
      </c>
      <c r="CJ391" s="6">
        <v>0</v>
      </c>
      <c r="CK391" s="6">
        <v>0</v>
      </c>
      <c r="CL391" s="6">
        <v>0</v>
      </c>
      <c r="CM391" s="6">
        <v>0</v>
      </c>
      <c r="CN391" s="6">
        <v>1</v>
      </c>
      <c r="CO391" s="6">
        <v>0</v>
      </c>
      <c r="CP391" s="6">
        <v>0</v>
      </c>
      <c r="CQ391" s="6">
        <v>0</v>
      </c>
      <c r="CR391" s="6">
        <v>0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6">
        <v>0</v>
      </c>
      <c r="CY391" s="6">
        <v>0</v>
      </c>
      <c r="CZ391" s="6">
        <v>0</v>
      </c>
      <c r="DA391" s="13" t="s">
        <v>22</v>
      </c>
      <c r="DB391" s="6" t="s">
        <v>218</v>
      </c>
      <c r="DC391" s="6" t="s">
        <v>22</v>
      </c>
      <c r="DD391" s="6" t="s">
        <v>22</v>
      </c>
      <c r="DE391" s="6" t="s">
        <v>22</v>
      </c>
      <c r="DF391" s="6" t="s">
        <v>22</v>
      </c>
      <c r="DG391" s="6" t="s">
        <v>22</v>
      </c>
      <c r="DH391" s="6" t="s">
        <v>22</v>
      </c>
      <c r="DI391" s="6" t="s">
        <v>22</v>
      </c>
      <c r="DJ391" s="6" t="s">
        <v>22</v>
      </c>
      <c r="DK391" s="6" t="s">
        <v>22</v>
      </c>
      <c r="DL391" s="6" t="s">
        <v>22</v>
      </c>
      <c r="DM391" s="6" t="s">
        <v>22</v>
      </c>
      <c r="DN391" s="6" t="s">
        <v>22</v>
      </c>
      <c r="DO391" s="6" t="s">
        <v>22</v>
      </c>
      <c r="DP391" s="6" t="s">
        <v>22</v>
      </c>
      <c r="DQ391" s="6" t="s">
        <v>22</v>
      </c>
      <c r="DR391" s="6" t="s">
        <v>22</v>
      </c>
      <c r="DS391" s="6" t="s">
        <v>22</v>
      </c>
      <c r="DT391" s="6" t="s">
        <v>22</v>
      </c>
      <c r="DU391" s="6" t="s">
        <v>22</v>
      </c>
      <c r="DV391" s="6" t="s">
        <v>22</v>
      </c>
      <c r="DW391" s="6" t="s">
        <v>22</v>
      </c>
      <c r="DX391" s="6" t="s">
        <v>22</v>
      </c>
      <c r="DY391" s="6" t="s">
        <v>22</v>
      </c>
      <c r="DZ391" s="6" t="s">
        <v>22</v>
      </c>
      <c r="EA391" s="6" t="s">
        <v>22</v>
      </c>
      <c r="EB391" s="6" t="s">
        <v>22</v>
      </c>
      <c r="EC391" s="6" t="s">
        <v>22</v>
      </c>
      <c r="ED391" s="6" t="s">
        <v>22</v>
      </c>
      <c r="EE391" s="6" t="s">
        <v>22</v>
      </c>
      <c r="EF391" s="6" t="s">
        <v>22</v>
      </c>
      <c r="EG391" s="6" t="s">
        <v>22</v>
      </c>
      <c r="EH391" s="6" t="s">
        <v>22</v>
      </c>
      <c r="EI391" s="6" t="s">
        <v>22</v>
      </c>
      <c r="EJ391" s="6" t="s">
        <v>22</v>
      </c>
      <c r="EK391" s="6" t="s">
        <v>22</v>
      </c>
      <c r="EL391" s="6" t="s">
        <v>22</v>
      </c>
      <c r="EM391" s="6" t="s">
        <v>22</v>
      </c>
      <c r="EN391" s="6" t="s">
        <v>22</v>
      </c>
      <c r="EO391" s="6" t="s">
        <v>22</v>
      </c>
      <c r="EP391" s="6" t="s">
        <v>22</v>
      </c>
      <c r="EQ391" s="6" t="s">
        <v>22</v>
      </c>
      <c r="ER391" s="6" t="s">
        <v>22</v>
      </c>
      <c r="ES391" s="6" t="s">
        <v>22</v>
      </c>
      <c r="ET391" s="6" t="s">
        <v>22</v>
      </c>
      <c r="EU391" s="6" t="s">
        <v>22</v>
      </c>
      <c r="EV391" s="6" t="s">
        <v>22</v>
      </c>
      <c r="EW391" s="6" t="s">
        <v>22</v>
      </c>
      <c r="EX391" s="6" t="s">
        <v>22</v>
      </c>
      <c r="EY391" s="6" t="s">
        <v>22</v>
      </c>
      <c r="EZ391" s="6" t="s">
        <v>22</v>
      </c>
      <c r="FA391" s="6" t="s">
        <v>22</v>
      </c>
      <c r="FB391" s="6" t="s">
        <v>22</v>
      </c>
      <c r="FC391" s="6" t="s">
        <v>22</v>
      </c>
      <c r="FD391" s="6" t="s">
        <v>22</v>
      </c>
      <c r="FE391" s="6" t="s">
        <v>22</v>
      </c>
      <c r="FF391" s="6" t="s">
        <v>22</v>
      </c>
      <c r="FG391" s="6" t="s">
        <v>22</v>
      </c>
      <c r="FH391" s="6" t="s">
        <v>22</v>
      </c>
      <c r="FI391" s="6" t="s">
        <v>22</v>
      </c>
      <c r="FJ391" s="6" t="s">
        <v>22</v>
      </c>
      <c r="FK391" s="6" t="s">
        <v>22</v>
      </c>
      <c r="FL391" s="6" t="s">
        <v>22</v>
      </c>
      <c r="FM391" s="6" t="s">
        <v>22</v>
      </c>
      <c r="FN391" s="6" t="s">
        <v>22</v>
      </c>
      <c r="FO391" s="6" t="s">
        <v>22</v>
      </c>
      <c r="FP391" s="6" t="s">
        <v>22</v>
      </c>
      <c r="FQ391" s="6" t="s">
        <v>22</v>
      </c>
      <c r="FR391" s="6" t="s">
        <v>22</v>
      </c>
      <c r="FS391" s="6" t="s">
        <v>22</v>
      </c>
      <c r="FT391" s="6" t="s">
        <v>22</v>
      </c>
      <c r="FU391" s="6" t="s">
        <v>22</v>
      </c>
      <c r="FV391" s="6" t="s">
        <v>22</v>
      </c>
      <c r="FW391" s="6" t="s">
        <v>22</v>
      </c>
      <c r="FX391" s="6" t="s">
        <v>22</v>
      </c>
      <c r="FY391" s="6" t="s">
        <v>22</v>
      </c>
      <c r="FZ391" s="6" t="s">
        <v>22</v>
      </c>
      <c r="GA391" s="6" t="s">
        <v>22</v>
      </c>
      <c r="GB391" s="6" t="s">
        <v>22</v>
      </c>
      <c r="GC391" s="6" t="s">
        <v>22</v>
      </c>
      <c r="GD391" s="6" t="s">
        <v>22</v>
      </c>
      <c r="GE391" s="6" t="s">
        <v>22</v>
      </c>
      <c r="GF391" s="6" t="s">
        <v>22</v>
      </c>
      <c r="GG391" s="6" t="s">
        <v>22</v>
      </c>
      <c r="GH391" s="6" t="s">
        <v>22</v>
      </c>
      <c r="GI391" s="6" t="s">
        <v>22</v>
      </c>
      <c r="GJ391" s="6" t="s">
        <v>22</v>
      </c>
      <c r="GK391" s="6" t="s">
        <v>22</v>
      </c>
      <c r="GL391" s="6" t="s">
        <v>22</v>
      </c>
      <c r="GM391" s="6" t="s">
        <v>22</v>
      </c>
      <c r="GN391" s="6" t="s">
        <v>22</v>
      </c>
      <c r="GO391" s="6" t="s">
        <v>22</v>
      </c>
      <c r="GP391" s="6" t="s">
        <v>22</v>
      </c>
      <c r="GQ391" s="6" t="s">
        <v>22</v>
      </c>
      <c r="GR391" s="6" t="s">
        <v>22</v>
      </c>
      <c r="GS391" s="6" t="s">
        <v>22</v>
      </c>
      <c r="GT391" s="6" t="s">
        <v>22</v>
      </c>
      <c r="GU391" s="6" t="s">
        <v>22</v>
      </c>
      <c r="GV391" s="6" t="s">
        <v>22</v>
      </c>
      <c r="GW391" s="6" t="s">
        <v>22</v>
      </c>
      <c r="GX391" s="103" t="s">
        <v>22</v>
      </c>
    </row>
    <row r="392" spans="1:206">
      <c r="A392" s="102" t="s">
        <v>207</v>
      </c>
      <c r="B392" s="6">
        <f t="shared" si="13"/>
        <v>391</v>
      </c>
      <c r="C392" s="6" t="s">
        <v>1614</v>
      </c>
      <c r="D392" s="6" t="s">
        <v>1617</v>
      </c>
      <c r="E392" s="100">
        <v>45232</v>
      </c>
      <c r="F392" s="6" t="s">
        <v>3897</v>
      </c>
      <c r="G392" s="6">
        <v>2</v>
      </c>
      <c r="H392" s="6">
        <v>19</v>
      </c>
      <c r="I392" s="6">
        <v>2</v>
      </c>
      <c r="J392" s="6" t="s">
        <v>294</v>
      </c>
      <c r="K392" s="6" t="s">
        <v>1013</v>
      </c>
      <c r="L392" s="6" t="s">
        <v>1062</v>
      </c>
      <c r="M392" s="6" t="s">
        <v>411</v>
      </c>
      <c r="N392" s="6" t="s">
        <v>22</v>
      </c>
      <c r="O392" s="7" t="s">
        <v>22</v>
      </c>
      <c r="P392" s="6" t="s">
        <v>22</v>
      </c>
      <c r="Q392" s="6">
        <v>42.961500000000001</v>
      </c>
      <c r="R392" s="6" t="s">
        <v>22</v>
      </c>
      <c r="S392" s="6" t="s">
        <v>22</v>
      </c>
      <c r="T392" s="7" t="s">
        <v>22</v>
      </c>
      <c r="U392" s="6" t="s">
        <v>22</v>
      </c>
      <c r="V392" s="6">
        <v>9.4545999999999992</v>
      </c>
      <c r="W392" s="6" t="s">
        <v>39</v>
      </c>
      <c r="X392" s="6">
        <v>7</v>
      </c>
      <c r="Y392" s="6">
        <v>1</v>
      </c>
      <c r="Z392" s="101">
        <v>0.40625</v>
      </c>
      <c r="AA392" s="101">
        <v>0.4375</v>
      </c>
      <c r="AB392" s="101">
        <v>0.5</v>
      </c>
      <c r="AC392" s="101">
        <f>(Tableau2[[#This Row],[heure_enq]]-Tableau2[[#This Row],[h_debut]])</f>
        <v>3.125E-2</v>
      </c>
      <c r="AD392" s="101">
        <f>Tableau2[[#This Row],[h_fin]]-Tableau2[[#This Row],[h_debut]]</f>
        <v>9.375E-2</v>
      </c>
      <c r="AE392" s="101">
        <v>0.375</v>
      </c>
      <c r="AF392" s="101">
        <v>0.58333333333333337</v>
      </c>
      <c r="AG392" s="6" t="s">
        <v>22</v>
      </c>
      <c r="AH392" s="6" t="s">
        <v>256</v>
      </c>
      <c r="AI392" s="6">
        <v>0</v>
      </c>
      <c r="AJ392" s="6" t="s">
        <v>402</v>
      </c>
      <c r="AK392" s="6" t="s">
        <v>403</v>
      </c>
      <c r="AL392" s="6" t="s">
        <v>419</v>
      </c>
      <c r="AM392" s="6">
        <v>1</v>
      </c>
      <c r="AN392" s="6">
        <v>0</v>
      </c>
      <c r="AO392" s="6">
        <v>0</v>
      </c>
      <c r="AP392" s="6">
        <v>0</v>
      </c>
      <c r="AQ392" s="13" t="s">
        <v>1304</v>
      </c>
      <c r="AR392" s="13" t="s">
        <v>1618</v>
      </c>
      <c r="AS392" s="6" t="s">
        <v>22</v>
      </c>
      <c r="AT392" s="6">
        <v>0</v>
      </c>
      <c r="AU392" s="6">
        <v>0</v>
      </c>
      <c r="AV392" s="6">
        <v>0</v>
      </c>
      <c r="AW392" s="6">
        <v>0</v>
      </c>
      <c r="AX392" s="6">
        <v>1</v>
      </c>
      <c r="AY392" s="6">
        <v>0</v>
      </c>
      <c r="AZ392" s="6">
        <v>0</v>
      </c>
      <c r="BA392" s="6">
        <v>1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13" t="s">
        <v>1618</v>
      </c>
      <c r="BK392" s="6">
        <v>0</v>
      </c>
      <c r="BL392" s="6">
        <v>1</v>
      </c>
      <c r="BM392" s="6">
        <v>0</v>
      </c>
      <c r="BN392" s="6">
        <v>0</v>
      </c>
      <c r="BO392" s="6" t="s">
        <v>3639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 t="s">
        <v>22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1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6">
        <v>0</v>
      </c>
      <c r="CM392" s="6">
        <v>0</v>
      </c>
      <c r="CN392" s="6">
        <v>1</v>
      </c>
      <c r="CO392" s="6">
        <v>0</v>
      </c>
      <c r="CP392" s="6">
        <v>0</v>
      </c>
      <c r="CQ392" s="6">
        <v>0</v>
      </c>
      <c r="CR392" s="6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0</v>
      </c>
      <c r="CY392" s="6">
        <v>0</v>
      </c>
      <c r="CZ392" s="6">
        <v>0</v>
      </c>
      <c r="DA392" s="13" t="s">
        <v>1019</v>
      </c>
      <c r="DB392" s="6" t="s">
        <v>218</v>
      </c>
      <c r="DC392" s="6" t="s">
        <v>22</v>
      </c>
      <c r="DD392" s="6" t="s">
        <v>22</v>
      </c>
      <c r="DE392" s="6" t="s">
        <v>22</v>
      </c>
      <c r="DF392" s="6" t="s">
        <v>22</v>
      </c>
      <c r="DG392" s="6" t="s">
        <v>22</v>
      </c>
      <c r="DH392" s="6" t="s">
        <v>22</v>
      </c>
      <c r="DI392" s="6" t="s">
        <v>22</v>
      </c>
      <c r="DJ392" s="6" t="s">
        <v>22</v>
      </c>
      <c r="DK392" s="6" t="s">
        <v>22</v>
      </c>
      <c r="DL392" s="6" t="s">
        <v>22</v>
      </c>
      <c r="DM392" s="6" t="s">
        <v>22</v>
      </c>
      <c r="DN392" s="6" t="s">
        <v>22</v>
      </c>
      <c r="DO392" s="6" t="s">
        <v>22</v>
      </c>
      <c r="DP392" s="6" t="s">
        <v>22</v>
      </c>
      <c r="DQ392" s="6" t="s">
        <v>22</v>
      </c>
      <c r="DR392" s="6" t="s">
        <v>22</v>
      </c>
      <c r="DS392" s="6" t="s">
        <v>22</v>
      </c>
      <c r="DT392" s="6" t="s">
        <v>22</v>
      </c>
      <c r="DU392" s="6" t="s">
        <v>22</v>
      </c>
      <c r="DV392" s="6" t="s">
        <v>22</v>
      </c>
      <c r="DW392" s="6" t="s">
        <v>22</v>
      </c>
      <c r="DX392" s="6" t="s">
        <v>22</v>
      </c>
      <c r="DY392" s="6" t="s">
        <v>22</v>
      </c>
      <c r="DZ392" s="6" t="s">
        <v>22</v>
      </c>
      <c r="EA392" s="6" t="s">
        <v>22</v>
      </c>
      <c r="EB392" s="6" t="s">
        <v>22</v>
      </c>
      <c r="EC392" s="6" t="s">
        <v>22</v>
      </c>
      <c r="ED392" s="6" t="s">
        <v>22</v>
      </c>
      <c r="EE392" s="6" t="s">
        <v>22</v>
      </c>
      <c r="EF392" s="6" t="s">
        <v>22</v>
      </c>
      <c r="EG392" s="6" t="s">
        <v>22</v>
      </c>
      <c r="EH392" s="6" t="s">
        <v>22</v>
      </c>
      <c r="EI392" s="6" t="s">
        <v>22</v>
      </c>
      <c r="EJ392" s="6" t="s">
        <v>22</v>
      </c>
      <c r="EK392" s="6" t="s">
        <v>22</v>
      </c>
      <c r="EL392" s="6" t="s">
        <v>22</v>
      </c>
      <c r="EM392" s="6" t="s">
        <v>22</v>
      </c>
      <c r="EN392" s="6" t="s">
        <v>22</v>
      </c>
      <c r="EO392" s="6" t="s">
        <v>22</v>
      </c>
      <c r="EP392" s="6" t="s">
        <v>22</v>
      </c>
      <c r="EQ392" s="6" t="s">
        <v>22</v>
      </c>
      <c r="ER392" s="6" t="s">
        <v>22</v>
      </c>
      <c r="ES392" s="6" t="s">
        <v>22</v>
      </c>
      <c r="ET392" s="6" t="s">
        <v>22</v>
      </c>
      <c r="EU392" s="6" t="s">
        <v>22</v>
      </c>
      <c r="EV392" s="6" t="s">
        <v>22</v>
      </c>
      <c r="EW392" s="6" t="s">
        <v>22</v>
      </c>
      <c r="EX392" s="6" t="s">
        <v>22</v>
      </c>
      <c r="EY392" s="6" t="s">
        <v>22</v>
      </c>
      <c r="EZ392" s="6" t="s">
        <v>22</v>
      </c>
      <c r="FA392" s="6" t="s">
        <v>22</v>
      </c>
      <c r="FB392" s="6" t="s">
        <v>22</v>
      </c>
      <c r="FC392" s="6" t="s">
        <v>22</v>
      </c>
      <c r="FD392" s="6" t="s">
        <v>22</v>
      </c>
      <c r="FE392" s="6" t="s">
        <v>22</v>
      </c>
      <c r="FF392" s="6" t="s">
        <v>22</v>
      </c>
      <c r="FG392" s="6" t="s">
        <v>22</v>
      </c>
      <c r="FH392" s="6" t="s">
        <v>22</v>
      </c>
      <c r="FI392" s="6" t="s">
        <v>22</v>
      </c>
      <c r="FJ392" s="6" t="s">
        <v>22</v>
      </c>
      <c r="FK392" s="6" t="s">
        <v>22</v>
      </c>
      <c r="FL392" s="6" t="s">
        <v>22</v>
      </c>
      <c r="FM392" s="6" t="s">
        <v>22</v>
      </c>
      <c r="FN392" s="6" t="s">
        <v>22</v>
      </c>
      <c r="FO392" s="6" t="s">
        <v>22</v>
      </c>
      <c r="FP392" s="6" t="s">
        <v>22</v>
      </c>
      <c r="FQ392" s="6" t="s">
        <v>22</v>
      </c>
      <c r="FR392" s="6" t="s">
        <v>22</v>
      </c>
      <c r="FS392" s="6" t="s">
        <v>22</v>
      </c>
      <c r="FT392" s="6" t="s">
        <v>22</v>
      </c>
      <c r="FU392" s="6" t="s">
        <v>22</v>
      </c>
      <c r="FV392" s="6" t="s">
        <v>22</v>
      </c>
      <c r="FW392" s="6" t="s">
        <v>22</v>
      </c>
      <c r="FX392" s="6" t="s">
        <v>22</v>
      </c>
      <c r="FY392" s="6" t="s">
        <v>22</v>
      </c>
      <c r="FZ392" s="6" t="s">
        <v>22</v>
      </c>
      <c r="GA392" s="6" t="s">
        <v>22</v>
      </c>
      <c r="GB392" s="6" t="s">
        <v>22</v>
      </c>
      <c r="GC392" s="6" t="s">
        <v>22</v>
      </c>
      <c r="GD392" s="6" t="s">
        <v>22</v>
      </c>
      <c r="GE392" s="6" t="s">
        <v>22</v>
      </c>
      <c r="GF392" s="6" t="s">
        <v>22</v>
      </c>
      <c r="GG392" s="6" t="s">
        <v>22</v>
      </c>
      <c r="GH392" s="6" t="s">
        <v>22</v>
      </c>
      <c r="GI392" s="6" t="s">
        <v>22</v>
      </c>
      <c r="GJ392" s="6" t="s">
        <v>22</v>
      </c>
      <c r="GK392" s="6" t="s">
        <v>22</v>
      </c>
      <c r="GL392" s="6" t="s">
        <v>22</v>
      </c>
      <c r="GM392" s="6" t="s">
        <v>22</v>
      </c>
      <c r="GN392" s="6" t="s">
        <v>22</v>
      </c>
      <c r="GO392" s="6" t="s">
        <v>22</v>
      </c>
      <c r="GP392" s="6" t="s">
        <v>22</v>
      </c>
      <c r="GQ392" s="6" t="s">
        <v>22</v>
      </c>
      <c r="GR392" s="6" t="s">
        <v>22</v>
      </c>
      <c r="GS392" s="6" t="s">
        <v>22</v>
      </c>
      <c r="GT392" s="6" t="s">
        <v>22</v>
      </c>
      <c r="GU392" s="6" t="s">
        <v>22</v>
      </c>
      <c r="GV392" s="6" t="s">
        <v>22</v>
      </c>
      <c r="GW392" s="6" t="s">
        <v>22</v>
      </c>
      <c r="GX392" s="103" t="s">
        <v>22</v>
      </c>
    </row>
    <row r="393" spans="1:206">
      <c r="A393" s="102" t="s">
        <v>207</v>
      </c>
      <c r="B393" s="6">
        <f t="shared" si="13"/>
        <v>392</v>
      </c>
      <c r="C393" s="6" t="s">
        <v>1614</v>
      </c>
      <c r="D393" s="6" t="s">
        <v>1619</v>
      </c>
      <c r="E393" s="100">
        <v>45232</v>
      </c>
      <c r="F393" s="6" t="s">
        <v>3897</v>
      </c>
      <c r="G393" s="6">
        <v>2</v>
      </c>
      <c r="H393" s="6">
        <v>19</v>
      </c>
      <c r="I393" s="6">
        <v>2</v>
      </c>
      <c r="J393" s="6" t="s">
        <v>294</v>
      </c>
      <c r="K393" s="6" t="s">
        <v>1013</v>
      </c>
      <c r="L393" s="6" t="s">
        <v>1062</v>
      </c>
      <c r="M393" s="6" t="s">
        <v>411</v>
      </c>
      <c r="N393" s="6" t="s">
        <v>22</v>
      </c>
      <c r="O393" s="7" t="s">
        <v>22</v>
      </c>
      <c r="P393" s="6" t="s">
        <v>22</v>
      </c>
      <c r="Q393" s="6">
        <v>42.961500000000001</v>
      </c>
      <c r="R393" s="6" t="s">
        <v>22</v>
      </c>
      <c r="S393" s="6" t="s">
        <v>22</v>
      </c>
      <c r="T393" s="7" t="s">
        <v>22</v>
      </c>
      <c r="U393" s="6" t="s">
        <v>22</v>
      </c>
      <c r="V393" s="6">
        <v>9.4545999999999992</v>
      </c>
      <c r="W393" s="6" t="s">
        <v>39</v>
      </c>
      <c r="X393" s="6">
        <v>7</v>
      </c>
      <c r="Y393" s="6">
        <v>2</v>
      </c>
      <c r="Z393" s="101">
        <v>0.33333333333333331</v>
      </c>
      <c r="AA393" s="101">
        <v>0.4375</v>
      </c>
      <c r="AB393" s="101">
        <v>0.5</v>
      </c>
      <c r="AC393" s="101">
        <f>(Tableau2[[#This Row],[heure_enq]]-Tableau2[[#This Row],[h_debut]])</f>
        <v>0.10416666666666669</v>
      </c>
      <c r="AD393" s="101">
        <f>Tableau2[[#This Row],[h_fin]]-Tableau2[[#This Row],[h_debut]]</f>
        <v>0.16666666666666669</v>
      </c>
      <c r="AE393" s="101">
        <v>0.375</v>
      </c>
      <c r="AF393" s="101">
        <v>0.58333333333333337</v>
      </c>
      <c r="AG393" s="6" t="s">
        <v>22</v>
      </c>
      <c r="AH393" s="6" t="s">
        <v>287</v>
      </c>
      <c r="AI393" s="6">
        <v>0</v>
      </c>
      <c r="AJ393" s="6" t="s">
        <v>699</v>
      </c>
      <c r="AK393" s="6" t="s">
        <v>1018</v>
      </c>
      <c r="AL393" s="6" t="s">
        <v>419</v>
      </c>
      <c r="AM393" s="6">
        <v>1</v>
      </c>
      <c r="AN393" s="6">
        <v>0</v>
      </c>
      <c r="AO393" s="6">
        <v>0</v>
      </c>
      <c r="AP393" s="6">
        <v>0</v>
      </c>
      <c r="AQ393" s="6" t="s">
        <v>22</v>
      </c>
      <c r="AR393" s="6" t="s">
        <v>22</v>
      </c>
      <c r="AS393" s="6" t="s">
        <v>22</v>
      </c>
      <c r="AT393" s="6">
        <v>0</v>
      </c>
      <c r="AU393" s="6">
        <v>0</v>
      </c>
      <c r="AV393" s="6">
        <v>0</v>
      </c>
      <c r="AW393" s="6">
        <v>0</v>
      </c>
      <c r="AX393" s="6">
        <v>1</v>
      </c>
      <c r="AY393" s="6">
        <v>0</v>
      </c>
      <c r="AZ393" s="6">
        <v>1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 t="s">
        <v>22</v>
      </c>
      <c r="BK393" s="6">
        <v>0</v>
      </c>
      <c r="BL393" s="6">
        <v>1</v>
      </c>
      <c r="BM393" s="6">
        <v>0</v>
      </c>
      <c r="BN393" s="6">
        <v>0</v>
      </c>
      <c r="BO393" s="6" t="s">
        <v>3613</v>
      </c>
      <c r="BP393" s="6">
        <v>1</v>
      </c>
      <c r="BQ393" s="6">
        <v>0</v>
      </c>
      <c r="BR393" s="6">
        <v>0</v>
      </c>
      <c r="BS393" s="6">
        <v>0</v>
      </c>
      <c r="BT393" s="6">
        <v>0</v>
      </c>
      <c r="BU393" s="6" t="s">
        <v>3648</v>
      </c>
      <c r="BV393" s="6">
        <v>0</v>
      </c>
      <c r="BW393" s="6" t="s">
        <v>22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1</v>
      </c>
      <c r="CJ393" s="6">
        <v>0</v>
      </c>
      <c r="CK393" s="6">
        <v>0</v>
      </c>
      <c r="CL393" s="6">
        <v>0</v>
      </c>
      <c r="CM393" s="6">
        <v>0</v>
      </c>
      <c r="CN393" s="6">
        <v>1</v>
      </c>
      <c r="CO393" s="6">
        <v>0</v>
      </c>
      <c r="CP393" s="6">
        <v>0</v>
      </c>
      <c r="CQ393" s="6">
        <v>0</v>
      </c>
      <c r="CR393" s="6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0</v>
      </c>
      <c r="CY393" s="6">
        <v>0</v>
      </c>
      <c r="CZ393" s="6">
        <v>0</v>
      </c>
      <c r="DA393" s="6" t="s">
        <v>22</v>
      </c>
      <c r="DB393" s="6" t="s">
        <v>218</v>
      </c>
      <c r="DC393" s="6" t="s">
        <v>22</v>
      </c>
      <c r="DD393" s="6" t="s">
        <v>22</v>
      </c>
      <c r="DE393" s="6" t="s">
        <v>22</v>
      </c>
      <c r="DF393" s="6" t="s">
        <v>22</v>
      </c>
      <c r="DG393" s="6" t="s">
        <v>22</v>
      </c>
      <c r="DH393" s="6" t="s">
        <v>22</v>
      </c>
      <c r="DI393" s="6" t="s">
        <v>22</v>
      </c>
      <c r="DJ393" s="6" t="s">
        <v>22</v>
      </c>
      <c r="DK393" s="6" t="s">
        <v>22</v>
      </c>
      <c r="DL393" s="6" t="s">
        <v>22</v>
      </c>
      <c r="DM393" s="6" t="s">
        <v>22</v>
      </c>
      <c r="DN393" s="6" t="s">
        <v>22</v>
      </c>
      <c r="DO393" s="6" t="s">
        <v>22</v>
      </c>
      <c r="DP393" s="6" t="s">
        <v>22</v>
      </c>
      <c r="DQ393" s="6" t="s">
        <v>22</v>
      </c>
      <c r="DR393" s="6" t="s">
        <v>22</v>
      </c>
      <c r="DS393" s="6" t="s">
        <v>22</v>
      </c>
      <c r="DT393" s="6" t="s">
        <v>22</v>
      </c>
      <c r="DU393" s="6" t="s">
        <v>22</v>
      </c>
      <c r="DV393" s="6" t="s">
        <v>22</v>
      </c>
      <c r="DW393" s="6" t="s">
        <v>22</v>
      </c>
      <c r="DX393" s="6" t="s">
        <v>22</v>
      </c>
      <c r="DY393" s="6" t="s">
        <v>22</v>
      </c>
      <c r="DZ393" s="6" t="s">
        <v>22</v>
      </c>
      <c r="EA393" s="6" t="s">
        <v>22</v>
      </c>
      <c r="EB393" s="6" t="s">
        <v>22</v>
      </c>
      <c r="EC393" s="6" t="s">
        <v>22</v>
      </c>
      <c r="ED393" s="6" t="s">
        <v>22</v>
      </c>
      <c r="EE393" s="6" t="s">
        <v>22</v>
      </c>
      <c r="EF393" s="6" t="s">
        <v>22</v>
      </c>
      <c r="EG393" s="6" t="s">
        <v>22</v>
      </c>
      <c r="EH393" s="6" t="s">
        <v>22</v>
      </c>
      <c r="EI393" s="6" t="s">
        <v>22</v>
      </c>
      <c r="EJ393" s="6" t="s">
        <v>22</v>
      </c>
      <c r="EK393" s="6" t="s">
        <v>22</v>
      </c>
      <c r="EL393" s="6" t="s">
        <v>22</v>
      </c>
      <c r="EM393" s="6" t="s">
        <v>22</v>
      </c>
      <c r="EN393" s="6" t="s">
        <v>22</v>
      </c>
      <c r="EO393" s="6" t="s">
        <v>22</v>
      </c>
      <c r="EP393" s="6" t="s">
        <v>22</v>
      </c>
      <c r="EQ393" s="6" t="s">
        <v>22</v>
      </c>
      <c r="ER393" s="6" t="s">
        <v>22</v>
      </c>
      <c r="ES393" s="6" t="s">
        <v>22</v>
      </c>
      <c r="ET393" s="6" t="s">
        <v>22</v>
      </c>
      <c r="EU393" s="6" t="s">
        <v>22</v>
      </c>
      <c r="EV393" s="6" t="s">
        <v>22</v>
      </c>
      <c r="EW393" s="6" t="s">
        <v>22</v>
      </c>
      <c r="EX393" s="6" t="s">
        <v>22</v>
      </c>
      <c r="EY393" s="6" t="s">
        <v>22</v>
      </c>
      <c r="EZ393" s="6" t="s">
        <v>22</v>
      </c>
      <c r="FA393" s="6" t="s">
        <v>22</v>
      </c>
      <c r="FB393" s="6" t="s">
        <v>22</v>
      </c>
      <c r="FC393" s="6" t="s">
        <v>22</v>
      </c>
      <c r="FD393" s="6" t="s">
        <v>22</v>
      </c>
      <c r="FE393" s="6" t="s">
        <v>22</v>
      </c>
      <c r="FF393" s="6" t="s">
        <v>22</v>
      </c>
      <c r="FG393" s="6" t="s">
        <v>22</v>
      </c>
      <c r="FH393" s="6" t="s">
        <v>22</v>
      </c>
      <c r="FI393" s="6" t="s">
        <v>22</v>
      </c>
      <c r="FJ393" s="6" t="s">
        <v>22</v>
      </c>
      <c r="FK393" s="6" t="s">
        <v>22</v>
      </c>
      <c r="FL393" s="6" t="s">
        <v>22</v>
      </c>
      <c r="FM393" s="6" t="s">
        <v>22</v>
      </c>
      <c r="FN393" s="6" t="s">
        <v>22</v>
      </c>
      <c r="FO393" s="6" t="s">
        <v>22</v>
      </c>
      <c r="FP393" s="6" t="s">
        <v>22</v>
      </c>
      <c r="FQ393" s="6" t="s">
        <v>22</v>
      </c>
      <c r="FR393" s="6" t="s">
        <v>22</v>
      </c>
      <c r="FS393" s="6" t="s">
        <v>22</v>
      </c>
      <c r="FT393" s="6" t="s">
        <v>22</v>
      </c>
      <c r="FU393" s="6" t="s">
        <v>22</v>
      </c>
      <c r="FV393" s="6" t="s">
        <v>22</v>
      </c>
      <c r="FW393" s="6" t="s">
        <v>22</v>
      </c>
      <c r="FX393" s="6" t="s">
        <v>22</v>
      </c>
      <c r="FY393" s="6" t="s">
        <v>22</v>
      </c>
      <c r="FZ393" s="6" t="s">
        <v>22</v>
      </c>
      <c r="GA393" s="6" t="s">
        <v>22</v>
      </c>
      <c r="GB393" s="6" t="s">
        <v>22</v>
      </c>
      <c r="GC393" s="6" t="s">
        <v>22</v>
      </c>
      <c r="GD393" s="6" t="s">
        <v>22</v>
      </c>
      <c r="GE393" s="6" t="s">
        <v>22</v>
      </c>
      <c r="GF393" s="6" t="s">
        <v>22</v>
      </c>
      <c r="GG393" s="6" t="s">
        <v>22</v>
      </c>
      <c r="GH393" s="6" t="s">
        <v>22</v>
      </c>
      <c r="GI393" s="6" t="s">
        <v>22</v>
      </c>
      <c r="GJ393" s="6" t="s">
        <v>22</v>
      </c>
      <c r="GK393" s="6" t="s">
        <v>22</v>
      </c>
      <c r="GL393" s="6" t="s">
        <v>22</v>
      </c>
      <c r="GM393" s="6" t="s">
        <v>22</v>
      </c>
      <c r="GN393" s="6" t="s">
        <v>22</v>
      </c>
      <c r="GO393" s="6" t="s">
        <v>22</v>
      </c>
      <c r="GP393" s="6" t="s">
        <v>22</v>
      </c>
      <c r="GQ393" s="6" t="s">
        <v>22</v>
      </c>
      <c r="GR393" s="6" t="s">
        <v>22</v>
      </c>
      <c r="GS393" s="6" t="s">
        <v>22</v>
      </c>
      <c r="GT393" s="6" t="s">
        <v>22</v>
      </c>
      <c r="GU393" s="6" t="s">
        <v>22</v>
      </c>
      <c r="GV393" s="6" t="s">
        <v>22</v>
      </c>
      <c r="GW393" s="6" t="s">
        <v>22</v>
      </c>
      <c r="GX393" s="103" t="s">
        <v>22</v>
      </c>
    </row>
    <row r="394" spans="1:206">
      <c r="A394" s="102" t="s">
        <v>207</v>
      </c>
      <c r="B394" s="6">
        <f t="shared" si="13"/>
        <v>393</v>
      </c>
      <c r="C394" s="6" t="s">
        <v>1614</v>
      </c>
      <c r="D394" s="6" t="s">
        <v>1620</v>
      </c>
      <c r="E394" s="100">
        <v>45232</v>
      </c>
      <c r="F394" s="6" t="s">
        <v>3897</v>
      </c>
      <c r="G394" s="6">
        <v>2</v>
      </c>
      <c r="H394" s="6">
        <v>19</v>
      </c>
      <c r="I394" s="6">
        <v>2</v>
      </c>
      <c r="J394" s="6" t="s">
        <v>294</v>
      </c>
      <c r="K394" s="6" t="s">
        <v>1013</v>
      </c>
      <c r="L394" s="6" t="s">
        <v>1062</v>
      </c>
      <c r="M394" s="6" t="s">
        <v>411</v>
      </c>
      <c r="N394" s="6" t="s">
        <v>22</v>
      </c>
      <c r="O394" s="7" t="s">
        <v>22</v>
      </c>
      <c r="P394" s="6" t="s">
        <v>22</v>
      </c>
      <c r="Q394" s="6">
        <v>42.9587</v>
      </c>
      <c r="R394" s="6" t="s">
        <v>22</v>
      </c>
      <c r="S394" s="6" t="s">
        <v>22</v>
      </c>
      <c r="T394" s="7" t="s">
        <v>22</v>
      </c>
      <c r="U394" s="6" t="s">
        <v>22</v>
      </c>
      <c r="V394" s="6">
        <v>9.4529999999999994</v>
      </c>
      <c r="W394" s="6" t="s">
        <v>40</v>
      </c>
      <c r="X394" s="6">
        <v>4</v>
      </c>
      <c r="Y394" s="6">
        <v>3</v>
      </c>
      <c r="Z394" s="101">
        <v>0.41666666666666669</v>
      </c>
      <c r="AA394" s="101">
        <v>0.44444444444444442</v>
      </c>
      <c r="AB394" s="101">
        <v>0.44444444444444442</v>
      </c>
      <c r="AC394" s="101">
        <f>(Tableau2[[#This Row],[heure_enq]]-Tableau2[[#This Row],[h_debut]])</f>
        <v>2.7777777777777735E-2</v>
      </c>
      <c r="AD394" s="101">
        <f>Tableau2[[#This Row],[h_fin]]-Tableau2[[#This Row],[h_debut]]</f>
        <v>2.7777777777777735E-2</v>
      </c>
      <c r="AE394" s="101">
        <v>0.375</v>
      </c>
      <c r="AF394" s="101">
        <v>0.58333333333333337</v>
      </c>
      <c r="AG394" s="6" t="s">
        <v>22</v>
      </c>
      <c r="AH394" s="6" t="s">
        <v>256</v>
      </c>
      <c r="AI394" s="6">
        <v>0</v>
      </c>
      <c r="AJ394" s="6" t="s">
        <v>368</v>
      </c>
      <c r="AK394" s="6" t="s">
        <v>369</v>
      </c>
      <c r="AL394" s="6" t="s">
        <v>419</v>
      </c>
      <c r="AM394" s="6">
        <v>0</v>
      </c>
      <c r="AN394" s="6">
        <v>1</v>
      </c>
      <c r="AO394" s="6">
        <v>0</v>
      </c>
      <c r="AP394" s="6">
        <v>0</v>
      </c>
      <c r="AQ394" s="6" t="s">
        <v>22</v>
      </c>
      <c r="AR394" s="6" t="s">
        <v>22</v>
      </c>
      <c r="AS394" s="6" t="s">
        <v>22</v>
      </c>
      <c r="AT394" s="6">
        <v>0</v>
      </c>
      <c r="AU394" s="6">
        <v>0</v>
      </c>
      <c r="AV394" s="6">
        <v>0</v>
      </c>
      <c r="AW394" s="6">
        <v>0</v>
      </c>
      <c r="AX394" s="6">
        <v>1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 t="s">
        <v>22</v>
      </c>
      <c r="BK394" s="6">
        <v>0</v>
      </c>
      <c r="BL394" s="6">
        <v>0</v>
      </c>
      <c r="BM394" s="6">
        <v>0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 t="s">
        <v>22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6">
        <v>0</v>
      </c>
      <c r="CK394" s="6">
        <v>0</v>
      </c>
      <c r="CL394" s="6">
        <v>0</v>
      </c>
      <c r="CM394" s="6">
        <v>0</v>
      </c>
      <c r="CN394" s="6">
        <v>0</v>
      </c>
      <c r="CO394" s="6">
        <v>0</v>
      </c>
      <c r="CP394" s="6">
        <v>0</v>
      </c>
      <c r="CQ394" s="6">
        <v>0</v>
      </c>
      <c r="CR394" s="6">
        <v>0</v>
      </c>
      <c r="CS394" s="6">
        <v>0</v>
      </c>
      <c r="CT394" s="6">
        <v>0</v>
      </c>
      <c r="CU394" s="6">
        <v>0</v>
      </c>
      <c r="CV394" s="6">
        <v>0</v>
      </c>
      <c r="CW394" s="6">
        <v>0</v>
      </c>
      <c r="CX394" s="6">
        <v>0</v>
      </c>
      <c r="CY394" s="6">
        <v>0</v>
      </c>
      <c r="CZ394" s="6">
        <v>1</v>
      </c>
      <c r="DA394" s="13" t="s">
        <v>1019</v>
      </c>
      <c r="DB394" s="6" t="s">
        <v>218</v>
      </c>
      <c r="DC394" s="6" t="s">
        <v>22</v>
      </c>
      <c r="DD394" s="6" t="s">
        <v>22</v>
      </c>
      <c r="DE394" s="6" t="s">
        <v>22</v>
      </c>
      <c r="DF394" s="6" t="s">
        <v>22</v>
      </c>
      <c r="DG394" s="6" t="s">
        <v>22</v>
      </c>
      <c r="DH394" s="6" t="s">
        <v>22</v>
      </c>
      <c r="DI394" s="6" t="s">
        <v>22</v>
      </c>
      <c r="DJ394" s="6" t="s">
        <v>22</v>
      </c>
      <c r="DK394" s="6" t="s">
        <v>22</v>
      </c>
      <c r="DL394" s="6" t="s">
        <v>22</v>
      </c>
      <c r="DM394" s="6" t="s">
        <v>22</v>
      </c>
      <c r="DN394" s="6" t="s">
        <v>22</v>
      </c>
      <c r="DO394" s="6" t="s">
        <v>22</v>
      </c>
      <c r="DP394" s="6" t="s">
        <v>22</v>
      </c>
      <c r="DQ394" s="6" t="s">
        <v>22</v>
      </c>
      <c r="DR394" s="6" t="s">
        <v>22</v>
      </c>
      <c r="DS394" s="6" t="s">
        <v>22</v>
      </c>
      <c r="DT394" s="6" t="s">
        <v>22</v>
      </c>
      <c r="DU394" s="6" t="s">
        <v>22</v>
      </c>
      <c r="DV394" s="6" t="s">
        <v>22</v>
      </c>
      <c r="DW394" s="6" t="s">
        <v>22</v>
      </c>
      <c r="DX394" s="6" t="s">
        <v>22</v>
      </c>
      <c r="DY394" s="6" t="s">
        <v>22</v>
      </c>
      <c r="DZ394" s="6" t="s">
        <v>22</v>
      </c>
      <c r="EA394" s="6" t="s">
        <v>22</v>
      </c>
      <c r="EB394" s="6" t="s">
        <v>22</v>
      </c>
      <c r="EC394" s="6" t="s">
        <v>22</v>
      </c>
      <c r="ED394" s="6" t="s">
        <v>22</v>
      </c>
      <c r="EE394" s="6" t="s">
        <v>22</v>
      </c>
      <c r="EF394" s="6" t="s">
        <v>22</v>
      </c>
      <c r="EG394" s="6" t="s">
        <v>22</v>
      </c>
      <c r="EH394" s="6" t="s">
        <v>22</v>
      </c>
      <c r="EI394" s="6" t="s">
        <v>22</v>
      </c>
      <c r="EJ394" s="6" t="s">
        <v>22</v>
      </c>
      <c r="EK394" s="6" t="s">
        <v>22</v>
      </c>
      <c r="EL394" s="6" t="s">
        <v>22</v>
      </c>
      <c r="EM394" s="6" t="s">
        <v>22</v>
      </c>
      <c r="EN394" s="6" t="s">
        <v>22</v>
      </c>
      <c r="EO394" s="6" t="s">
        <v>22</v>
      </c>
      <c r="EP394" s="6" t="s">
        <v>22</v>
      </c>
      <c r="EQ394" s="6" t="s">
        <v>22</v>
      </c>
      <c r="ER394" s="6" t="s">
        <v>22</v>
      </c>
      <c r="ES394" s="6" t="s">
        <v>22</v>
      </c>
      <c r="ET394" s="6" t="s">
        <v>22</v>
      </c>
      <c r="EU394" s="6" t="s">
        <v>22</v>
      </c>
      <c r="EV394" s="6" t="s">
        <v>22</v>
      </c>
      <c r="EW394" s="6" t="s">
        <v>22</v>
      </c>
      <c r="EX394" s="6" t="s">
        <v>22</v>
      </c>
      <c r="EY394" s="6" t="s">
        <v>22</v>
      </c>
      <c r="EZ394" s="6" t="s">
        <v>22</v>
      </c>
      <c r="FA394" s="6" t="s">
        <v>22</v>
      </c>
      <c r="FB394" s="6" t="s">
        <v>22</v>
      </c>
      <c r="FC394" s="6" t="s">
        <v>22</v>
      </c>
      <c r="FD394" s="6" t="s">
        <v>22</v>
      </c>
      <c r="FE394" s="6" t="s">
        <v>22</v>
      </c>
      <c r="FF394" s="6" t="s">
        <v>22</v>
      </c>
      <c r="FG394" s="6" t="s">
        <v>22</v>
      </c>
      <c r="FH394" s="6" t="s">
        <v>22</v>
      </c>
      <c r="FI394" s="6" t="s">
        <v>22</v>
      </c>
      <c r="FJ394" s="6" t="s">
        <v>22</v>
      </c>
      <c r="FK394" s="6" t="s">
        <v>22</v>
      </c>
      <c r="FL394" s="6" t="s">
        <v>22</v>
      </c>
      <c r="FM394" s="6" t="s">
        <v>22</v>
      </c>
      <c r="FN394" s="6" t="s">
        <v>22</v>
      </c>
      <c r="FO394" s="6" t="s">
        <v>22</v>
      </c>
      <c r="FP394" s="6" t="s">
        <v>22</v>
      </c>
      <c r="FQ394" s="6" t="s">
        <v>22</v>
      </c>
      <c r="FR394" s="6" t="s">
        <v>22</v>
      </c>
      <c r="FS394" s="6" t="s">
        <v>22</v>
      </c>
      <c r="FT394" s="6" t="s">
        <v>22</v>
      </c>
      <c r="FU394" s="6" t="s">
        <v>22</v>
      </c>
      <c r="FV394" s="6" t="s">
        <v>22</v>
      </c>
      <c r="FW394" s="6" t="s">
        <v>22</v>
      </c>
      <c r="FX394" s="6" t="s">
        <v>22</v>
      </c>
      <c r="FY394" s="6" t="s">
        <v>22</v>
      </c>
      <c r="FZ394" s="6" t="s">
        <v>22</v>
      </c>
      <c r="GA394" s="6" t="s">
        <v>22</v>
      </c>
      <c r="GB394" s="6" t="s">
        <v>22</v>
      </c>
      <c r="GC394" s="6" t="s">
        <v>22</v>
      </c>
      <c r="GD394" s="6" t="s">
        <v>22</v>
      </c>
      <c r="GE394" s="6" t="s">
        <v>22</v>
      </c>
      <c r="GF394" s="6" t="s">
        <v>22</v>
      </c>
      <c r="GG394" s="6" t="s">
        <v>22</v>
      </c>
      <c r="GH394" s="6" t="s">
        <v>22</v>
      </c>
      <c r="GI394" s="6" t="s">
        <v>22</v>
      </c>
      <c r="GJ394" s="6" t="s">
        <v>22</v>
      </c>
      <c r="GK394" s="6" t="s">
        <v>22</v>
      </c>
      <c r="GL394" s="6" t="s">
        <v>22</v>
      </c>
      <c r="GM394" s="6" t="s">
        <v>22</v>
      </c>
      <c r="GN394" s="6" t="s">
        <v>22</v>
      </c>
      <c r="GO394" s="6" t="s">
        <v>22</v>
      </c>
      <c r="GP394" s="6" t="s">
        <v>22</v>
      </c>
      <c r="GQ394" s="6" t="s">
        <v>22</v>
      </c>
      <c r="GR394" s="6" t="s">
        <v>22</v>
      </c>
      <c r="GS394" s="6" t="s">
        <v>22</v>
      </c>
      <c r="GT394" s="6" t="s">
        <v>22</v>
      </c>
      <c r="GU394" s="6" t="s">
        <v>22</v>
      </c>
      <c r="GV394" s="6" t="s">
        <v>22</v>
      </c>
      <c r="GW394" s="6" t="s">
        <v>22</v>
      </c>
      <c r="GX394" s="103" t="s">
        <v>22</v>
      </c>
    </row>
    <row r="395" spans="1:206">
      <c r="A395" s="102" t="s">
        <v>207</v>
      </c>
      <c r="B395" s="6">
        <f t="shared" si="13"/>
        <v>394</v>
      </c>
      <c r="C395" s="6" t="s">
        <v>1614</v>
      </c>
      <c r="D395" s="6" t="s">
        <v>1621</v>
      </c>
      <c r="E395" s="100">
        <v>45232</v>
      </c>
      <c r="F395" s="6" t="s">
        <v>3897</v>
      </c>
      <c r="G395" s="6">
        <v>1</v>
      </c>
      <c r="H395" s="6">
        <v>22</v>
      </c>
      <c r="I395" s="6">
        <v>1</v>
      </c>
      <c r="J395" s="6" t="s">
        <v>1000</v>
      </c>
      <c r="K395" s="6" t="s">
        <v>1013</v>
      </c>
      <c r="L395" s="6" t="s">
        <v>1193</v>
      </c>
      <c r="M395" s="6" t="s">
        <v>411</v>
      </c>
      <c r="N395" s="6" t="s">
        <v>22</v>
      </c>
      <c r="O395" s="7" t="s">
        <v>22</v>
      </c>
      <c r="P395" s="6" t="s">
        <v>22</v>
      </c>
      <c r="Q395" s="6">
        <v>42.71</v>
      </c>
      <c r="R395" s="6" t="s">
        <v>22</v>
      </c>
      <c r="S395" s="6" t="s">
        <v>22</v>
      </c>
      <c r="T395" s="7" t="s">
        <v>22</v>
      </c>
      <c r="U395" s="6" t="s">
        <v>22</v>
      </c>
      <c r="V395" s="6">
        <v>9.4555000000000007</v>
      </c>
      <c r="W395" s="6" t="s">
        <v>39</v>
      </c>
      <c r="X395" s="6">
        <v>4</v>
      </c>
      <c r="Y395" s="6">
        <v>1</v>
      </c>
      <c r="Z395" s="101">
        <v>0.41666666666666669</v>
      </c>
      <c r="AA395" s="101">
        <v>0.4861111111111111</v>
      </c>
      <c r="AB395" s="101">
        <v>0.4861111111111111</v>
      </c>
      <c r="AC395" s="101">
        <f>(Tableau2[[#This Row],[heure_enq]]-Tableau2[[#This Row],[h_debut]])</f>
        <v>6.944444444444442E-2</v>
      </c>
      <c r="AD395" s="101">
        <f>Tableau2[[#This Row],[h_fin]]-Tableau2[[#This Row],[h_debut]]</f>
        <v>6.944444444444442E-2</v>
      </c>
      <c r="AE395" s="101">
        <v>0.375</v>
      </c>
      <c r="AF395" s="101">
        <v>0.58333333333333337</v>
      </c>
      <c r="AG395" s="6" t="s">
        <v>22</v>
      </c>
      <c r="AH395" s="6" t="s">
        <v>287</v>
      </c>
      <c r="AI395" s="6">
        <v>0</v>
      </c>
      <c r="AJ395" s="6" t="s">
        <v>402</v>
      </c>
      <c r="AK395" s="6" t="s">
        <v>403</v>
      </c>
      <c r="AL395" s="6" t="s">
        <v>419</v>
      </c>
      <c r="AM395" s="6">
        <v>1</v>
      </c>
      <c r="AN395" s="6">
        <v>0</v>
      </c>
      <c r="AO395" s="6">
        <v>0</v>
      </c>
      <c r="AP395" s="6">
        <v>0</v>
      </c>
      <c r="AQ395" s="6" t="s">
        <v>22</v>
      </c>
      <c r="AR395" s="6" t="s">
        <v>22</v>
      </c>
      <c r="AS395" s="6" t="s">
        <v>22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1</v>
      </c>
      <c r="BB395" s="6">
        <v>0</v>
      </c>
      <c r="BC395" s="6">
        <v>0</v>
      </c>
      <c r="BD395" s="6">
        <v>1</v>
      </c>
      <c r="BE395" s="6">
        <v>0</v>
      </c>
      <c r="BF395" s="6">
        <v>0</v>
      </c>
      <c r="BG395" s="6">
        <v>1</v>
      </c>
      <c r="BH395" s="6">
        <v>0</v>
      </c>
      <c r="BI395" s="6">
        <v>0</v>
      </c>
      <c r="BJ395" s="6" t="s">
        <v>22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1</v>
      </c>
      <c r="BU395" s="6">
        <v>0</v>
      </c>
      <c r="BV395" s="6" t="s">
        <v>2126</v>
      </c>
      <c r="BW395" s="6" t="s">
        <v>22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1</v>
      </c>
      <c r="CJ395" s="6">
        <v>0</v>
      </c>
      <c r="CK395" s="6">
        <v>0</v>
      </c>
      <c r="CL395" s="6">
        <v>0</v>
      </c>
      <c r="CM395" s="6">
        <v>0</v>
      </c>
      <c r="CN395" s="6">
        <v>1</v>
      </c>
      <c r="CO395" s="6">
        <v>0</v>
      </c>
      <c r="CP395" s="6">
        <v>0</v>
      </c>
      <c r="CQ395" s="6">
        <v>0</v>
      </c>
      <c r="CR395" s="6">
        <v>0</v>
      </c>
      <c r="CS395" s="6">
        <v>0</v>
      </c>
      <c r="CT395" s="6">
        <v>0</v>
      </c>
      <c r="CU395" s="6">
        <v>0</v>
      </c>
      <c r="CV395" s="6">
        <v>0</v>
      </c>
      <c r="CW395" s="6">
        <v>0</v>
      </c>
      <c r="CX395" s="6">
        <v>0</v>
      </c>
      <c r="CY395" s="6">
        <v>0</v>
      </c>
      <c r="CZ395" s="6">
        <v>0</v>
      </c>
      <c r="DA395" s="13" t="s">
        <v>1019</v>
      </c>
      <c r="DB395" s="6" t="s">
        <v>218</v>
      </c>
      <c r="DC395" s="6" t="s">
        <v>22</v>
      </c>
      <c r="DD395" s="6" t="s">
        <v>22</v>
      </c>
      <c r="DE395" s="6" t="s">
        <v>22</v>
      </c>
      <c r="DF395" s="6" t="s">
        <v>22</v>
      </c>
      <c r="DG395" s="6" t="s">
        <v>22</v>
      </c>
      <c r="DH395" s="6" t="s">
        <v>22</v>
      </c>
      <c r="DI395" s="6" t="s">
        <v>22</v>
      </c>
      <c r="DJ395" s="6" t="s">
        <v>22</v>
      </c>
      <c r="DK395" s="6" t="s">
        <v>22</v>
      </c>
      <c r="DL395" s="6" t="s">
        <v>22</v>
      </c>
      <c r="DM395" s="6" t="s">
        <v>22</v>
      </c>
      <c r="DN395" s="6" t="s">
        <v>22</v>
      </c>
      <c r="DO395" s="6" t="s">
        <v>22</v>
      </c>
      <c r="DP395" s="6" t="s">
        <v>22</v>
      </c>
      <c r="DQ395" s="6" t="s">
        <v>22</v>
      </c>
      <c r="DR395" s="6" t="s">
        <v>22</v>
      </c>
      <c r="DS395" s="6" t="s">
        <v>22</v>
      </c>
      <c r="DT395" s="6" t="s">
        <v>22</v>
      </c>
      <c r="DU395" s="6" t="s">
        <v>22</v>
      </c>
      <c r="DV395" s="6" t="s">
        <v>22</v>
      </c>
      <c r="DW395" s="6" t="s">
        <v>22</v>
      </c>
      <c r="DX395" s="6" t="s">
        <v>22</v>
      </c>
      <c r="DY395" s="6" t="s">
        <v>22</v>
      </c>
      <c r="DZ395" s="6" t="s">
        <v>22</v>
      </c>
      <c r="EA395" s="6" t="s">
        <v>22</v>
      </c>
      <c r="EB395" s="6" t="s">
        <v>22</v>
      </c>
      <c r="EC395" s="6" t="s">
        <v>22</v>
      </c>
      <c r="ED395" s="6" t="s">
        <v>22</v>
      </c>
      <c r="EE395" s="6" t="s">
        <v>22</v>
      </c>
      <c r="EF395" s="6" t="s">
        <v>22</v>
      </c>
      <c r="EG395" s="6" t="s">
        <v>22</v>
      </c>
      <c r="EH395" s="6" t="s">
        <v>22</v>
      </c>
      <c r="EI395" s="6" t="s">
        <v>22</v>
      </c>
      <c r="EJ395" s="6" t="s">
        <v>22</v>
      </c>
      <c r="EK395" s="6" t="s">
        <v>22</v>
      </c>
      <c r="EL395" s="6" t="s">
        <v>22</v>
      </c>
      <c r="EM395" s="6" t="s">
        <v>22</v>
      </c>
      <c r="EN395" s="6" t="s">
        <v>22</v>
      </c>
      <c r="EO395" s="6" t="s">
        <v>22</v>
      </c>
      <c r="EP395" s="6" t="s">
        <v>22</v>
      </c>
      <c r="EQ395" s="6" t="s">
        <v>22</v>
      </c>
      <c r="ER395" s="6" t="s">
        <v>22</v>
      </c>
      <c r="ES395" s="6" t="s">
        <v>22</v>
      </c>
      <c r="ET395" s="6" t="s">
        <v>22</v>
      </c>
      <c r="EU395" s="6" t="s">
        <v>22</v>
      </c>
      <c r="EV395" s="6" t="s">
        <v>22</v>
      </c>
      <c r="EW395" s="6" t="s">
        <v>22</v>
      </c>
      <c r="EX395" s="6" t="s">
        <v>22</v>
      </c>
      <c r="EY395" s="6" t="s">
        <v>22</v>
      </c>
      <c r="EZ395" s="6" t="s">
        <v>22</v>
      </c>
      <c r="FA395" s="6" t="s">
        <v>22</v>
      </c>
      <c r="FB395" s="6" t="s">
        <v>22</v>
      </c>
      <c r="FC395" s="6" t="s">
        <v>22</v>
      </c>
      <c r="FD395" s="6" t="s">
        <v>22</v>
      </c>
      <c r="FE395" s="6" t="s">
        <v>22</v>
      </c>
      <c r="FF395" s="6" t="s">
        <v>22</v>
      </c>
      <c r="FG395" s="6" t="s">
        <v>22</v>
      </c>
      <c r="FH395" s="6" t="s">
        <v>22</v>
      </c>
      <c r="FI395" s="6" t="s">
        <v>22</v>
      </c>
      <c r="FJ395" s="6" t="s">
        <v>22</v>
      </c>
      <c r="FK395" s="6" t="s">
        <v>22</v>
      </c>
      <c r="FL395" s="6" t="s">
        <v>22</v>
      </c>
      <c r="FM395" s="6" t="s">
        <v>22</v>
      </c>
      <c r="FN395" s="6" t="s">
        <v>22</v>
      </c>
      <c r="FO395" s="6" t="s">
        <v>22</v>
      </c>
      <c r="FP395" s="6" t="s">
        <v>22</v>
      </c>
      <c r="FQ395" s="6" t="s">
        <v>22</v>
      </c>
      <c r="FR395" s="6" t="s">
        <v>22</v>
      </c>
      <c r="FS395" s="6" t="s">
        <v>22</v>
      </c>
      <c r="FT395" s="6" t="s">
        <v>22</v>
      </c>
      <c r="FU395" s="6" t="s">
        <v>22</v>
      </c>
      <c r="FV395" s="6" t="s">
        <v>22</v>
      </c>
      <c r="FW395" s="6" t="s">
        <v>22</v>
      </c>
      <c r="FX395" s="6" t="s">
        <v>22</v>
      </c>
      <c r="FY395" s="6" t="s">
        <v>22</v>
      </c>
      <c r="FZ395" s="6" t="s">
        <v>22</v>
      </c>
      <c r="GA395" s="6" t="s">
        <v>22</v>
      </c>
      <c r="GB395" s="6" t="s">
        <v>22</v>
      </c>
      <c r="GC395" s="6" t="s">
        <v>22</v>
      </c>
      <c r="GD395" s="6" t="s">
        <v>22</v>
      </c>
      <c r="GE395" s="6" t="s">
        <v>22</v>
      </c>
      <c r="GF395" s="6" t="s">
        <v>22</v>
      </c>
      <c r="GG395" s="6" t="s">
        <v>22</v>
      </c>
      <c r="GH395" s="6" t="s">
        <v>22</v>
      </c>
      <c r="GI395" s="6" t="s">
        <v>22</v>
      </c>
      <c r="GJ395" s="6" t="s">
        <v>22</v>
      </c>
      <c r="GK395" s="6" t="s">
        <v>22</v>
      </c>
      <c r="GL395" s="6" t="s">
        <v>22</v>
      </c>
      <c r="GM395" s="6" t="s">
        <v>22</v>
      </c>
      <c r="GN395" s="6" t="s">
        <v>22</v>
      </c>
      <c r="GO395" s="6" t="s">
        <v>22</v>
      </c>
      <c r="GP395" s="6" t="s">
        <v>22</v>
      </c>
      <c r="GQ395" s="6" t="s">
        <v>22</v>
      </c>
      <c r="GR395" s="6" t="s">
        <v>22</v>
      </c>
      <c r="GS395" s="6" t="s">
        <v>22</v>
      </c>
      <c r="GT395" s="6" t="s">
        <v>22</v>
      </c>
      <c r="GU395" s="6" t="s">
        <v>22</v>
      </c>
      <c r="GV395" s="6" t="s">
        <v>22</v>
      </c>
      <c r="GW395" s="6" t="s">
        <v>22</v>
      </c>
      <c r="GX395" s="103" t="s">
        <v>22</v>
      </c>
    </row>
    <row r="396" spans="1:206">
      <c r="A396" s="102" t="s">
        <v>207</v>
      </c>
      <c r="B396" s="6">
        <f t="shared" si="13"/>
        <v>395</v>
      </c>
      <c r="C396" s="6" t="s">
        <v>1614</v>
      </c>
      <c r="D396" s="6" t="s">
        <v>1622</v>
      </c>
      <c r="E396" s="100">
        <v>45232</v>
      </c>
      <c r="F396" s="6" t="s">
        <v>3897</v>
      </c>
      <c r="G396" s="6">
        <v>1</v>
      </c>
      <c r="H396" s="6">
        <v>22</v>
      </c>
      <c r="I396" s="6">
        <v>1</v>
      </c>
      <c r="J396" s="6" t="s">
        <v>1000</v>
      </c>
      <c r="K396" s="6" t="s">
        <v>1013</v>
      </c>
      <c r="L396" s="6" t="s">
        <v>1193</v>
      </c>
      <c r="M396" s="6" t="s">
        <v>411</v>
      </c>
      <c r="N396" s="6" t="s">
        <v>22</v>
      </c>
      <c r="O396" s="7" t="s">
        <v>22</v>
      </c>
      <c r="P396" s="6" t="s">
        <v>22</v>
      </c>
      <c r="Q396" s="6">
        <v>42.7104</v>
      </c>
      <c r="R396" s="6" t="s">
        <v>22</v>
      </c>
      <c r="S396" s="6" t="s">
        <v>22</v>
      </c>
      <c r="T396" s="7" t="s">
        <v>22</v>
      </c>
      <c r="U396" s="6" t="s">
        <v>22</v>
      </c>
      <c r="V396" s="6">
        <v>9.4553999999999991</v>
      </c>
      <c r="W396" s="6" t="s">
        <v>39</v>
      </c>
      <c r="X396" s="6">
        <v>3</v>
      </c>
      <c r="Y396" s="6">
        <v>1</v>
      </c>
      <c r="Z396" s="101">
        <v>0.41666666666666669</v>
      </c>
      <c r="AA396" s="101">
        <v>0.4861111111111111</v>
      </c>
      <c r="AB396" s="101">
        <v>0.54166666666666663</v>
      </c>
      <c r="AC396" s="101">
        <f>(Tableau2[[#This Row],[heure_enq]]-Tableau2[[#This Row],[h_debut]])</f>
        <v>6.944444444444442E-2</v>
      </c>
      <c r="AD396" s="101">
        <f>Tableau2[[#This Row],[h_fin]]-Tableau2[[#This Row],[h_debut]]</f>
        <v>0.12499999999999994</v>
      </c>
      <c r="AE396" s="101">
        <v>0.375</v>
      </c>
      <c r="AF396" s="101">
        <v>0.58333333333333337</v>
      </c>
      <c r="AG396" s="6" t="s">
        <v>22</v>
      </c>
      <c r="AH396" s="6" t="s">
        <v>287</v>
      </c>
      <c r="AI396" s="6">
        <v>0</v>
      </c>
      <c r="AJ396" s="6" t="s">
        <v>402</v>
      </c>
      <c r="AK396" s="6" t="s">
        <v>403</v>
      </c>
      <c r="AL396" s="6" t="s">
        <v>419</v>
      </c>
      <c r="AM396" s="6">
        <v>1</v>
      </c>
      <c r="AN396" s="6">
        <v>0</v>
      </c>
      <c r="AO396" s="6">
        <v>0</v>
      </c>
      <c r="AP396" s="6">
        <v>0</v>
      </c>
      <c r="AQ396" s="6" t="s">
        <v>22</v>
      </c>
      <c r="AR396" s="6" t="s">
        <v>22</v>
      </c>
      <c r="AS396" s="6" t="s">
        <v>22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1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 t="s">
        <v>22</v>
      </c>
      <c r="BK396" s="6">
        <v>0</v>
      </c>
      <c r="BL396" s="6">
        <v>1</v>
      </c>
      <c r="BM396" s="6">
        <v>0</v>
      </c>
      <c r="BN396" s="6">
        <v>0</v>
      </c>
      <c r="BO396" s="6" t="s">
        <v>3613</v>
      </c>
      <c r="BP396" s="6">
        <v>1</v>
      </c>
      <c r="BQ396" s="6">
        <v>0</v>
      </c>
      <c r="BR396" s="6">
        <v>0</v>
      </c>
      <c r="BS396" s="6">
        <v>0</v>
      </c>
      <c r="BT396" s="6">
        <v>0</v>
      </c>
      <c r="BU396" s="6" t="s">
        <v>3648</v>
      </c>
      <c r="BV396" s="6">
        <v>0</v>
      </c>
      <c r="BW396" s="6" t="s">
        <v>22</v>
      </c>
      <c r="BX396" s="6">
        <v>0</v>
      </c>
      <c r="BY396" s="6">
        <v>0</v>
      </c>
      <c r="BZ396" s="6">
        <v>0</v>
      </c>
      <c r="CA396" s="6">
        <v>0</v>
      </c>
      <c r="CB396" s="6">
        <v>0</v>
      </c>
      <c r="CC396" s="6">
        <v>1</v>
      </c>
      <c r="CD396" s="6">
        <v>0</v>
      </c>
      <c r="CE396" s="6">
        <v>0</v>
      </c>
      <c r="CF396" s="6">
        <v>0</v>
      </c>
      <c r="CG396" s="6">
        <v>0</v>
      </c>
      <c r="CH396" s="6">
        <v>0</v>
      </c>
      <c r="CI396" s="6">
        <v>0</v>
      </c>
      <c r="CJ396" s="6">
        <v>0</v>
      </c>
      <c r="CK396" s="6">
        <v>0</v>
      </c>
      <c r="CL396" s="6">
        <v>0</v>
      </c>
      <c r="CM396" s="6">
        <v>0</v>
      </c>
      <c r="CN396" s="6">
        <v>1</v>
      </c>
      <c r="CO396" s="6">
        <v>0</v>
      </c>
      <c r="CP396" s="6">
        <v>0</v>
      </c>
      <c r="CQ396" s="6">
        <v>0</v>
      </c>
      <c r="CR396" s="6">
        <v>0</v>
      </c>
      <c r="CS396" s="6">
        <v>0</v>
      </c>
      <c r="CT396" s="6">
        <v>0</v>
      </c>
      <c r="CU396" s="6">
        <v>0</v>
      </c>
      <c r="CV396" s="6">
        <v>0</v>
      </c>
      <c r="CW396" s="6">
        <v>0</v>
      </c>
      <c r="CX396" s="6">
        <v>0</v>
      </c>
      <c r="CY396" s="6">
        <v>0</v>
      </c>
      <c r="CZ396" s="6">
        <v>0</v>
      </c>
      <c r="DA396" s="6" t="s">
        <v>1623</v>
      </c>
      <c r="DB396" s="6" t="s">
        <v>348</v>
      </c>
      <c r="DC396" s="6" t="s">
        <v>22</v>
      </c>
      <c r="DD396" s="6" t="s">
        <v>22</v>
      </c>
      <c r="DE396" s="6" t="s">
        <v>22</v>
      </c>
      <c r="DF396" s="6" t="s">
        <v>22</v>
      </c>
      <c r="DG396" s="6" t="s">
        <v>22</v>
      </c>
      <c r="DH396" s="6" t="s">
        <v>22</v>
      </c>
      <c r="DI396" s="6" t="s">
        <v>22</v>
      </c>
      <c r="DJ396" s="6" t="s">
        <v>22</v>
      </c>
      <c r="DK396" s="6" t="s">
        <v>22</v>
      </c>
      <c r="DL396" s="6" t="s">
        <v>22</v>
      </c>
      <c r="DM396" s="6" t="s">
        <v>22</v>
      </c>
      <c r="DN396" s="6" t="s">
        <v>22</v>
      </c>
      <c r="DO396" s="6" t="s">
        <v>22</v>
      </c>
      <c r="DP396" s="6" t="s">
        <v>22</v>
      </c>
      <c r="DQ396" s="6" t="s">
        <v>22</v>
      </c>
      <c r="DR396" s="6" t="s">
        <v>22</v>
      </c>
      <c r="DS396" s="6" t="s">
        <v>22</v>
      </c>
      <c r="DT396" s="6" t="s">
        <v>22</v>
      </c>
      <c r="DU396" s="6" t="s">
        <v>22</v>
      </c>
      <c r="DV396" s="6" t="s">
        <v>22</v>
      </c>
      <c r="DW396" s="6" t="s">
        <v>22</v>
      </c>
      <c r="DX396" s="6" t="s">
        <v>22</v>
      </c>
      <c r="DY396" s="6" t="s">
        <v>22</v>
      </c>
      <c r="DZ396" s="6" t="s">
        <v>22</v>
      </c>
      <c r="EA396" s="6" t="s">
        <v>22</v>
      </c>
      <c r="EB396" s="6" t="s">
        <v>22</v>
      </c>
      <c r="EC396" s="6" t="s">
        <v>22</v>
      </c>
      <c r="ED396" s="6" t="s">
        <v>22</v>
      </c>
      <c r="EE396" s="6" t="s">
        <v>22</v>
      </c>
      <c r="EF396" s="6" t="s">
        <v>22</v>
      </c>
      <c r="EG396" s="6" t="s">
        <v>22</v>
      </c>
      <c r="EH396" s="6" t="s">
        <v>22</v>
      </c>
      <c r="EI396" s="6" t="s">
        <v>22</v>
      </c>
      <c r="EJ396" s="6" t="s">
        <v>22</v>
      </c>
      <c r="EK396" s="6" t="s">
        <v>22</v>
      </c>
      <c r="EL396" s="6" t="s">
        <v>22</v>
      </c>
      <c r="EM396" s="6" t="s">
        <v>22</v>
      </c>
      <c r="EN396" s="6" t="s">
        <v>22</v>
      </c>
      <c r="EO396" s="6" t="s">
        <v>22</v>
      </c>
      <c r="EP396" s="6" t="s">
        <v>22</v>
      </c>
      <c r="EQ396" s="6" t="s">
        <v>22</v>
      </c>
      <c r="ER396" s="6" t="s">
        <v>22</v>
      </c>
      <c r="ES396" s="6" t="s">
        <v>22</v>
      </c>
      <c r="ET396" s="6" t="s">
        <v>22</v>
      </c>
      <c r="EU396" s="6" t="s">
        <v>22</v>
      </c>
      <c r="EV396" s="6" t="s">
        <v>22</v>
      </c>
      <c r="EW396" s="6" t="s">
        <v>22</v>
      </c>
      <c r="EX396" s="6" t="s">
        <v>22</v>
      </c>
      <c r="EY396" s="6" t="s">
        <v>22</v>
      </c>
      <c r="EZ396" s="6" t="s">
        <v>22</v>
      </c>
      <c r="FA396" s="6" t="s">
        <v>22</v>
      </c>
      <c r="FB396" s="6" t="s">
        <v>22</v>
      </c>
      <c r="FC396" s="6" t="s">
        <v>22</v>
      </c>
      <c r="FD396" s="6" t="s">
        <v>22</v>
      </c>
      <c r="FE396" s="6" t="s">
        <v>22</v>
      </c>
      <c r="FF396" s="6" t="s">
        <v>22</v>
      </c>
      <c r="FG396" s="6" t="s">
        <v>22</v>
      </c>
      <c r="FH396" s="6" t="s">
        <v>22</v>
      </c>
      <c r="FI396" s="6" t="s">
        <v>22</v>
      </c>
      <c r="FJ396" s="6" t="s">
        <v>22</v>
      </c>
      <c r="FK396" s="6" t="s">
        <v>22</v>
      </c>
      <c r="FL396" s="6" t="s">
        <v>22</v>
      </c>
      <c r="FM396" s="6" t="s">
        <v>22</v>
      </c>
      <c r="FN396" s="6" t="s">
        <v>22</v>
      </c>
      <c r="FO396" s="6" t="s">
        <v>22</v>
      </c>
      <c r="FP396" s="6" t="s">
        <v>22</v>
      </c>
      <c r="FQ396" s="6" t="s">
        <v>22</v>
      </c>
      <c r="FR396" s="6" t="s">
        <v>22</v>
      </c>
      <c r="FS396" s="6" t="s">
        <v>22</v>
      </c>
      <c r="FT396" s="6" t="s">
        <v>22</v>
      </c>
      <c r="FU396" s="6" t="s">
        <v>22</v>
      </c>
      <c r="FV396" s="6" t="s">
        <v>22</v>
      </c>
      <c r="FW396" s="6" t="s">
        <v>22</v>
      </c>
      <c r="FX396" s="6" t="s">
        <v>22</v>
      </c>
      <c r="FY396" s="6" t="s">
        <v>22</v>
      </c>
      <c r="FZ396" s="6" t="s">
        <v>22</v>
      </c>
      <c r="GA396" s="6" t="s">
        <v>22</v>
      </c>
      <c r="GB396" s="6" t="s">
        <v>22</v>
      </c>
      <c r="GC396" s="6" t="s">
        <v>22</v>
      </c>
      <c r="GD396" s="6" t="s">
        <v>22</v>
      </c>
      <c r="GE396" s="6" t="s">
        <v>22</v>
      </c>
      <c r="GF396" s="6" t="s">
        <v>22</v>
      </c>
      <c r="GG396" s="6" t="s">
        <v>22</v>
      </c>
      <c r="GH396" s="6" t="s">
        <v>22</v>
      </c>
      <c r="GI396" s="6" t="s">
        <v>22</v>
      </c>
      <c r="GJ396" s="6" t="s">
        <v>22</v>
      </c>
      <c r="GK396" s="6" t="s">
        <v>22</v>
      </c>
      <c r="GL396" s="6" t="s">
        <v>22</v>
      </c>
      <c r="GM396" s="6" t="s">
        <v>22</v>
      </c>
      <c r="GN396" s="6" t="s">
        <v>22</v>
      </c>
      <c r="GO396" s="6" t="s">
        <v>22</v>
      </c>
      <c r="GP396" s="6" t="s">
        <v>22</v>
      </c>
      <c r="GQ396" s="6" t="s">
        <v>22</v>
      </c>
      <c r="GR396" s="6" t="s">
        <v>22</v>
      </c>
      <c r="GS396" s="6" t="s">
        <v>22</v>
      </c>
      <c r="GT396" s="6" t="s">
        <v>22</v>
      </c>
      <c r="GU396" s="6" t="s">
        <v>22</v>
      </c>
      <c r="GV396" s="6" t="s">
        <v>22</v>
      </c>
      <c r="GW396" s="6" t="s">
        <v>22</v>
      </c>
      <c r="GX396" s="103" t="s">
        <v>22</v>
      </c>
    </row>
    <row r="397" spans="1:206">
      <c r="A397" s="102" t="s">
        <v>207</v>
      </c>
      <c r="B397" s="6">
        <f t="shared" si="13"/>
        <v>396</v>
      </c>
      <c r="C397" s="6" t="s">
        <v>1614</v>
      </c>
      <c r="D397" s="6" t="s">
        <v>1624</v>
      </c>
      <c r="E397" s="100">
        <v>45232</v>
      </c>
      <c r="F397" s="6" t="s">
        <v>3897</v>
      </c>
      <c r="G397" s="6">
        <v>1</v>
      </c>
      <c r="H397" s="6">
        <v>22</v>
      </c>
      <c r="I397" s="6">
        <v>1</v>
      </c>
      <c r="J397" s="6" t="s">
        <v>1000</v>
      </c>
      <c r="K397" s="6" t="s">
        <v>1013</v>
      </c>
      <c r="L397" s="6" t="s">
        <v>1193</v>
      </c>
      <c r="M397" s="6" t="s">
        <v>411</v>
      </c>
      <c r="N397" s="6" t="s">
        <v>22</v>
      </c>
      <c r="O397" s="7" t="s">
        <v>22</v>
      </c>
      <c r="P397" s="6" t="s">
        <v>22</v>
      </c>
      <c r="Q397" s="6">
        <v>42.71</v>
      </c>
      <c r="R397" s="6" t="s">
        <v>22</v>
      </c>
      <c r="S397" s="6" t="s">
        <v>22</v>
      </c>
      <c r="T397" s="7" t="s">
        <v>22</v>
      </c>
      <c r="U397" s="6" t="s">
        <v>22</v>
      </c>
      <c r="V397" s="6">
        <v>9.4559999999999995</v>
      </c>
      <c r="W397" s="6" t="s">
        <v>39</v>
      </c>
      <c r="X397" s="6">
        <v>4</v>
      </c>
      <c r="Y397" s="6">
        <v>2</v>
      </c>
      <c r="Z397" s="101">
        <v>0.45833333333333331</v>
      </c>
      <c r="AA397" s="101">
        <v>0.4861111111111111</v>
      </c>
      <c r="AB397" s="101">
        <v>0.58333333333333337</v>
      </c>
      <c r="AC397" s="101">
        <f>(Tableau2[[#This Row],[heure_enq]]-Tableau2[[#This Row],[h_debut]])</f>
        <v>2.777777777777779E-2</v>
      </c>
      <c r="AD397" s="101">
        <f>Tableau2[[#This Row],[h_fin]]-Tableau2[[#This Row],[h_debut]]</f>
        <v>0.12500000000000006</v>
      </c>
      <c r="AE397" s="101">
        <v>0.375</v>
      </c>
      <c r="AF397" s="101">
        <v>0.58333333333333337</v>
      </c>
      <c r="AG397" s="6" t="s">
        <v>22</v>
      </c>
      <c r="AH397" s="6" t="s">
        <v>287</v>
      </c>
      <c r="AI397" s="6">
        <v>0</v>
      </c>
      <c r="AJ397" s="6" t="s">
        <v>712</v>
      </c>
      <c r="AK397" s="6" t="s">
        <v>713</v>
      </c>
      <c r="AL397" s="6" t="s">
        <v>419</v>
      </c>
      <c r="AM397" s="6">
        <v>1</v>
      </c>
      <c r="AN397" s="6">
        <v>0</v>
      </c>
      <c r="AO397" s="6">
        <v>0</v>
      </c>
      <c r="AP397" s="6">
        <v>0</v>
      </c>
      <c r="AQ397" s="6" t="s">
        <v>22</v>
      </c>
      <c r="AR397" s="6" t="s">
        <v>22</v>
      </c>
      <c r="AS397" s="6" t="s">
        <v>22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1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 t="s">
        <v>22</v>
      </c>
      <c r="BK397" s="6">
        <v>0</v>
      </c>
      <c r="BL397" s="6">
        <v>0</v>
      </c>
      <c r="BM397" s="6">
        <v>0</v>
      </c>
      <c r="BN397" s="6">
        <v>0</v>
      </c>
      <c r="BO397" s="6">
        <v>0</v>
      </c>
      <c r="BP397" s="6">
        <v>1</v>
      </c>
      <c r="BQ397" s="6">
        <v>0</v>
      </c>
      <c r="BR397" s="6">
        <v>0</v>
      </c>
      <c r="BS397" s="6">
        <v>0</v>
      </c>
      <c r="BT397" s="6">
        <v>0</v>
      </c>
      <c r="BU397" s="6" t="s">
        <v>3624</v>
      </c>
      <c r="BV397" s="6">
        <v>0</v>
      </c>
      <c r="BW397" s="6" t="s">
        <v>22</v>
      </c>
      <c r="BX397" s="6">
        <v>0</v>
      </c>
      <c r="BY397" s="6">
        <v>0</v>
      </c>
      <c r="BZ397" s="6">
        <v>0</v>
      </c>
      <c r="CA397" s="6">
        <v>0</v>
      </c>
      <c r="CB397" s="6">
        <v>0</v>
      </c>
      <c r="CC397" s="6">
        <v>1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6">
        <v>0</v>
      </c>
      <c r="CK397" s="6">
        <v>0</v>
      </c>
      <c r="CL397" s="6">
        <v>0</v>
      </c>
      <c r="CM397" s="6">
        <v>0</v>
      </c>
      <c r="CN397" s="6">
        <v>1</v>
      </c>
      <c r="CO397" s="6">
        <v>0</v>
      </c>
      <c r="CP397" s="6">
        <v>0</v>
      </c>
      <c r="CQ397" s="6">
        <v>0</v>
      </c>
      <c r="CR397" s="6">
        <v>0</v>
      </c>
      <c r="CS397" s="6">
        <v>0</v>
      </c>
      <c r="CT397" s="6">
        <v>0</v>
      </c>
      <c r="CU397" s="6">
        <v>0</v>
      </c>
      <c r="CV397" s="6">
        <v>0</v>
      </c>
      <c r="CW397" s="6">
        <v>0</v>
      </c>
      <c r="CX397" s="6">
        <v>0</v>
      </c>
      <c r="CY397" s="6">
        <v>0</v>
      </c>
      <c r="CZ397" s="6">
        <v>0</v>
      </c>
      <c r="DA397" s="6" t="s">
        <v>22</v>
      </c>
      <c r="DB397" s="6" t="s">
        <v>218</v>
      </c>
      <c r="DC397" s="6" t="s">
        <v>22</v>
      </c>
      <c r="DD397" s="6" t="s">
        <v>22</v>
      </c>
      <c r="DE397" s="6" t="s">
        <v>22</v>
      </c>
      <c r="DF397" s="6" t="s">
        <v>22</v>
      </c>
      <c r="DG397" s="6" t="s">
        <v>22</v>
      </c>
      <c r="DH397" s="6" t="s">
        <v>22</v>
      </c>
      <c r="DI397" s="6" t="s">
        <v>22</v>
      </c>
      <c r="DJ397" s="6" t="s">
        <v>22</v>
      </c>
      <c r="DK397" s="6" t="s">
        <v>22</v>
      </c>
      <c r="DL397" s="6" t="s">
        <v>22</v>
      </c>
      <c r="DM397" s="6" t="s">
        <v>22</v>
      </c>
      <c r="DN397" s="6" t="s">
        <v>22</v>
      </c>
      <c r="DO397" s="6" t="s">
        <v>22</v>
      </c>
      <c r="DP397" s="6" t="s">
        <v>22</v>
      </c>
      <c r="DQ397" s="6" t="s">
        <v>22</v>
      </c>
      <c r="DR397" s="6" t="s">
        <v>22</v>
      </c>
      <c r="DS397" s="6" t="s">
        <v>22</v>
      </c>
      <c r="DT397" s="6" t="s">
        <v>22</v>
      </c>
      <c r="DU397" s="6" t="s">
        <v>22</v>
      </c>
      <c r="DV397" s="6" t="s">
        <v>22</v>
      </c>
      <c r="DW397" s="6" t="s">
        <v>22</v>
      </c>
      <c r="DX397" s="6" t="s">
        <v>22</v>
      </c>
      <c r="DY397" s="6" t="s">
        <v>22</v>
      </c>
      <c r="DZ397" s="6" t="s">
        <v>22</v>
      </c>
      <c r="EA397" s="6" t="s">
        <v>22</v>
      </c>
      <c r="EB397" s="6" t="s">
        <v>22</v>
      </c>
      <c r="EC397" s="6" t="s">
        <v>22</v>
      </c>
      <c r="ED397" s="6" t="s">
        <v>22</v>
      </c>
      <c r="EE397" s="6" t="s">
        <v>22</v>
      </c>
      <c r="EF397" s="6" t="s">
        <v>22</v>
      </c>
      <c r="EG397" s="6" t="s">
        <v>22</v>
      </c>
      <c r="EH397" s="6" t="s">
        <v>22</v>
      </c>
      <c r="EI397" s="6" t="s">
        <v>22</v>
      </c>
      <c r="EJ397" s="6" t="s">
        <v>22</v>
      </c>
      <c r="EK397" s="6" t="s">
        <v>22</v>
      </c>
      <c r="EL397" s="6" t="s">
        <v>22</v>
      </c>
      <c r="EM397" s="6" t="s">
        <v>22</v>
      </c>
      <c r="EN397" s="6" t="s">
        <v>22</v>
      </c>
      <c r="EO397" s="6" t="s">
        <v>22</v>
      </c>
      <c r="EP397" s="6" t="s">
        <v>22</v>
      </c>
      <c r="EQ397" s="6" t="s">
        <v>22</v>
      </c>
      <c r="ER397" s="6" t="s">
        <v>22</v>
      </c>
      <c r="ES397" s="6" t="s">
        <v>22</v>
      </c>
      <c r="ET397" s="6" t="s">
        <v>22</v>
      </c>
      <c r="EU397" s="6" t="s">
        <v>22</v>
      </c>
      <c r="EV397" s="6" t="s">
        <v>22</v>
      </c>
      <c r="EW397" s="6" t="s">
        <v>22</v>
      </c>
      <c r="EX397" s="6" t="s">
        <v>22</v>
      </c>
      <c r="EY397" s="6" t="s">
        <v>22</v>
      </c>
      <c r="EZ397" s="6" t="s">
        <v>22</v>
      </c>
      <c r="FA397" s="6" t="s">
        <v>22</v>
      </c>
      <c r="FB397" s="6" t="s">
        <v>22</v>
      </c>
      <c r="FC397" s="6" t="s">
        <v>22</v>
      </c>
      <c r="FD397" s="6" t="s">
        <v>22</v>
      </c>
      <c r="FE397" s="6" t="s">
        <v>22</v>
      </c>
      <c r="FF397" s="6" t="s">
        <v>22</v>
      </c>
      <c r="FG397" s="6" t="s">
        <v>22</v>
      </c>
      <c r="FH397" s="6" t="s">
        <v>22</v>
      </c>
      <c r="FI397" s="6" t="s">
        <v>22</v>
      </c>
      <c r="FJ397" s="6" t="s">
        <v>22</v>
      </c>
      <c r="FK397" s="6" t="s">
        <v>22</v>
      </c>
      <c r="FL397" s="6" t="s">
        <v>22</v>
      </c>
      <c r="FM397" s="6" t="s">
        <v>22</v>
      </c>
      <c r="FN397" s="6" t="s">
        <v>22</v>
      </c>
      <c r="FO397" s="6" t="s">
        <v>22</v>
      </c>
      <c r="FP397" s="6" t="s">
        <v>22</v>
      </c>
      <c r="FQ397" s="6" t="s">
        <v>22</v>
      </c>
      <c r="FR397" s="6" t="s">
        <v>22</v>
      </c>
      <c r="FS397" s="6" t="s">
        <v>22</v>
      </c>
      <c r="FT397" s="6" t="s">
        <v>22</v>
      </c>
      <c r="FU397" s="6" t="s">
        <v>22</v>
      </c>
      <c r="FV397" s="6" t="s">
        <v>22</v>
      </c>
      <c r="FW397" s="6" t="s">
        <v>22</v>
      </c>
      <c r="FX397" s="6" t="s">
        <v>22</v>
      </c>
      <c r="FY397" s="6" t="s">
        <v>22</v>
      </c>
      <c r="FZ397" s="6" t="s">
        <v>22</v>
      </c>
      <c r="GA397" s="6" t="s">
        <v>22</v>
      </c>
      <c r="GB397" s="6" t="s">
        <v>22</v>
      </c>
      <c r="GC397" s="6" t="s">
        <v>22</v>
      </c>
      <c r="GD397" s="6" t="s">
        <v>22</v>
      </c>
      <c r="GE397" s="6" t="s">
        <v>22</v>
      </c>
      <c r="GF397" s="6" t="s">
        <v>22</v>
      </c>
      <c r="GG397" s="6" t="s">
        <v>22</v>
      </c>
      <c r="GH397" s="6" t="s">
        <v>22</v>
      </c>
      <c r="GI397" s="6" t="s">
        <v>22</v>
      </c>
      <c r="GJ397" s="6" t="s">
        <v>22</v>
      </c>
      <c r="GK397" s="6" t="s">
        <v>22</v>
      </c>
      <c r="GL397" s="6" t="s">
        <v>22</v>
      </c>
      <c r="GM397" s="6" t="s">
        <v>22</v>
      </c>
      <c r="GN397" s="6" t="s">
        <v>22</v>
      </c>
      <c r="GO397" s="6" t="s">
        <v>22</v>
      </c>
      <c r="GP397" s="6" t="s">
        <v>22</v>
      </c>
      <c r="GQ397" s="6" t="s">
        <v>22</v>
      </c>
      <c r="GR397" s="6" t="s">
        <v>22</v>
      </c>
      <c r="GS397" s="6" t="s">
        <v>22</v>
      </c>
      <c r="GT397" s="6" t="s">
        <v>22</v>
      </c>
      <c r="GU397" s="6" t="s">
        <v>22</v>
      </c>
      <c r="GV397" s="6" t="s">
        <v>22</v>
      </c>
      <c r="GW397" s="6" t="s">
        <v>22</v>
      </c>
      <c r="GX397" s="103" t="s">
        <v>22</v>
      </c>
    </row>
    <row r="398" spans="1:206">
      <c r="A398" s="102" t="s">
        <v>207</v>
      </c>
      <c r="B398" s="6">
        <f t="shared" si="13"/>
        <v>397</v>
      </c>
      <c r="C398" s="6" t="s">
        <v>1625</v>
      </c>
      <c r="D398" s="6" t="s">
        <v>1626</v>
      </c>
      <c r="E398" s="100">
        <v>45236</v>
      </c>
      <c r="F398" s="6" t="s">
        <v>3897</v>
      </c>
      <c r="G398" s="6">
        <v>1</v>
      </c>
      <c r="H398" s="6">
        <v>22</v>
      </c>
      <c r="I398" s="6">
        <v>1</v>
      </c>
      <c r="J398" s="6" t="s">
        <v>294</v>
      </c>
      <c r="K398" s="6" t="s">
        <v>1071</v>
      </c>
      <c r="L398" s="181" t="s">
        <v>1152</v>
      </c>
      <c r="M398" s="6" t="s">
        <v>411</v>
      </c>
      <c r="N398" s="6" t="s">
        <v>22</v>
      </c>
      <c r="O398" s="7" t="s">
        <v>22</v>
      </c>
      <c r="P398" s="6" t="s">
        <v>22</v>
      </c>
      <c r="Q398" s="6">
        <v>42.71</v>
      </c>
      <c r="R398" s="6" t="s">
        <v>22</v>
      </c>
      <c r="S398" s="6" t="s">
        <v>22</v>
      </c>
      <c r="T398" s="7" t="s">
        <v>22</v>
      </c>
      <c r="U398" s="6" t="s">
        <v>22</v>
      </c>
      <c r="V398" s="6">
        <v>9.4550000000000001</v>
      </c>
      <c r="W398" s="6" t="s">
        <v>39</v>
      </c>
      <c r="X398" s="6">
        <v>3</v>
      </c>
      <c r="Y398" s="6">
        <v>1</v>
      </c>
      <c r="Z398" s="101">
        <v>0.35416666666666669</v>
      </c>
      <c r="AA398" s="101">
        <v>0.41666666666666669</v>
      </c>
      <c r="AB398" s="101">
        <v>0.47916666666666669</v>
      </c>
      <c r="AC398" s="101">
        <f>(Tableau2[[#This Row],[heure_enq]]-Tableau2[[#This Row],[h_debut]])</f>
        <v>6.25E-2</v>
      </c>
      <c r="AD398" s="101">
        <f>Tableau2[[#This Row],[h_fin]]-Tableau2[[#This Row],[h_debut]]</f>
        <v>0.125</v>
      </c>
      <c r="AE398" s="101">
        <v>0.39583333333333331</v>
      </c>
      <c r="AF398" s="101">
        <v>0.60416666666666663</v>
      </c>
      <c r="AG398" s="6" t="s">
        <v>22</v>
      </c>
      <c r="AH398" s="6" t="s">
        <v>287</v>
      </c>
      <c r="AI398" s="6">
        <v>0</v>
      </c>
      <c r="AJ398" s="6" t="s">
        <v>417</v>
      </c>
      <c r="AK398" s="6" t="s">
        <v>418</v>
      </c>
      <c r="AL398" s="6" t="s">
        <v>419</v>
      </c>
      <c r="AM398" s="6">
        <v>1</v>
      </c>
      <c r="AN398" s="6">
        <v>1</v>
      </c>
      <c r="AO398" s="6">
        <v>0</v>
      </c>
      <c r="AP398" s="6">
        <v>0</v>
      </c>
      <c r="AQ398" s="13" t="s">
        <v>405</v>
      </c>
      <c r="AR398" s="6" t="s">
        <v>22</v>
      </c>
      <c r="AS398" s="6" t="s">
        <v>22</v>
      </c>
      <c r="AT398" s="6">
        <v>1</v>
      </c>
      <c r="AU398" s="6">
        <v>1</v>
      </c>
      <c r="AV398" s="6">
        <v>1</v>
      </c>
      <c r="AW398" s="6">
        <v>1</v>
      </c>
      <c r="AX398" s="6">
        <v>1</v>
      </c>
      <c r="AY398" s="6">
        <v>1</v>
      </c>
      <c r="AZ398" s="6">
        <v>1</v>
      </c>
      <c r="BA398" s="6">
        <v>1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1</v>
      </c>
      <c r="BH398" s="6">
        <v>1</v>
      </c>
      <c r="BI398" s="6">
        <v>1</v>
      </c>
      <c r="BJ398" s="13" t="s">
        <v>405</v>
      </c>
      <c r="BK398" s="6">
        <v>0</v>
      </c>
      <c r="BL398" s="6">
        <v>0</v>
      </c>
      <c r="BM398" s="6">
        <v>0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1</v>
      </c>
      <c r="BU398" s="6">
        <v>0</v>
      </c>
      <c r="BV398" s="6" t="s">
        <v>2126</v>
      </c>
      <c r="BW398" s="6" t="s">
        <v>22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1</v>
      </c>
      <c r="CJ398" s="6">
        <v>0</v>
      </c>
      <c r="CK398" s="6">
        <v>0</v>
      </c>
      <c r="CL398" s="6">
        <v>0</v>
      </c>
      <c r="CM398" s="6">
        <v>0</v>
      </c>
      <c r="CN398" s="6">
        <v>1</v>
      </c>
      <c r="CO398" s="6">
        <v>0</v>
      </c>
      <c r="CP398" s="6">
        <v>0</v>
      </c>
      <c r="CQ398" s="6">
        <v>0</v>
      </c>
      <c r="CR398" s="6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6">
        <v>0</v>
      </c>
      <c r="CY398" s="6">
        <v>0</v>
      </c>
      <c r="CZ398" s="6">
        <v>0</v>
      </c>
      <c r="DA398" s="6" t="s">
        <v>22</v>
      </c>
      <c r="DB398" s="6" t="s">
        <v>218</v>
      </c>
      <c r="DC398" s="6" t="s">
        <v>22</v>
      </c>
      <c r="DD398" s="6" t="s">
        <v>22</v>
      </c>
      <c r="DE398" s="6" t="s">
        <v>22</v>
      </c>
      <c r="DF398" s="6" t="s">
        <v>22</v>
      </c>
      <c r="DG398" s="6" t="s">
        <v>22</v>
      </c>
      <c r="DH398" s="6" t="s">
        <v>22</v>
      </c>
      <c r="DI398" s="6" t="s">
        <v>22</v>
      </c>
      <c r="DJ398" s="6" t="s">
        <v>22</v>
      </c>
      <c r="DK398" s="6" t="s">
        <v>22</v>
      </c>
      <c r="DL398" s="6" t="s">
        <v>22</v>
      </c>
      <c r="DM398" s="6" t="s">
        <v>22</v>
      </c>
      <c r="DN398" s="6" t="s">
        <v>22</v>
      </c>
      <c r="DO398" s="6" t="s">
        <v>22</v>
      </c>
      <c r="DP398" s="6" t="s">
        <v>22</v>
      </c>
      <c r="DQ398" s="6" t="s">
        <v>22</v>
      </c>
      <c r="DR398" s="6" t="s">
        <v>22</v>
      </c>
      <c r="DS398" s="6" t="s">
        <v>22</v>
      </c>
      <c r="DT398" s="6" t="s">
        <v>22</v>
      </c>
      <c r="DU398" s="6" t="s">
        <v>22</v>
      </c>
      <c r="DV398" s="6" t="s">
        <v>22</v>
      </c>
      <c r="DW398" s="6" t="s">
        <v>22</v>
      </c>
      <c r="DX398" s="6" t="s">
        <v>22</v>
      </c>
      <c r="DY398" s="6" t="s">
        <v>22</v>
      </c>
      <c r="DZ398" s="6" t="s">
        <v>22</v>
      </c>
      <c r="EA398" s="6" t="s">
        <v>22</v>
      </c>
      <c r="EB398" s="6" t="s">
        <v>22</v>
      </c>
      <c r="EC398" s="6" t="s">
        <v>22</v>
      </c>
      <c r="ED398" s="6" t="s">
        <v>22</v>
      </c>
      <c r="EE398" s="6" t="s">
        <v>22</v>
      </c>
      <c r="EF398" s="6" t="s">
        <v>22</v>
      </c>
      <c r="EG398" s="6" t="s">
        <v>22</v>
      </c>
      <c r="EH398" s="6" t="s">
        <v>22</v>
      </c>
      <c r="EI398" s="6" t="s">
        <v>22</v>
      </c>
      <c r="EJ398" s="6" t="s">
        <v>22</v>
      </c>
      <c r="EK398" s="6" t="s">
        <v>22</v>
      </c>
      <c r="EL398" s="6" t="s">
        <v>22</v>
      </c>
      <c r="EM398" s="6" t="s">
        <v>22</v>
      </c>
      <c r="EN398" s="6" t="s">
        <v>22</v>
      </c>
      <c r="EO398" s="6" t="s">
        <v>22</v>
      </c>
      <c r="EP398" s="6" t="s">
        <v>22</v>
      </c>
      <c r="EQ398" s="6" t="s">
        <v>22</v>
      </c>
      <c r="ER398" s="6" t="s">
        <v>22</v>
      </c>
      <c r="ES398" s="6" t="s">
        <v>22</v>
      </c>
      <c r="ET398" s="6" t="s">
        <v>22</v>
      </c>
      <c r="EU398" s="6" t="s">
        <v>22</v>
      </c>
      <c r="EV398" s="6" t="s">
        <v>22</v>
      </c>
      <c r="EW398" s="6" t="s">
        <v>22</v>
      </c>
      <c r="EX398" s="6" t="s">
        <v>22</v>
      </c>
      <c r="EY398" s="6" t="s">
        <v>22</v>
      </c>
      <c r="EZ398" s="6" t="s">
        <v>22</v>
      </c>
      <c r="FA398" s="6" t="s">
        <v>22</v>
      </c>
      <c r="FB398" s="6" t="s">
        <v>22</v>
      </c>
      <c r="FC398" s="6" t="s">
        <v>22</v>
      </c>
      <c r="FD398" s="6" t="s">
        <v>22</v>
      </c>
      <c r="FE398" s="6" t="s">
        <v>22</v>
      </c>
      <c r="FF398" s="6" t="s">
        <v>22</v>
      </c>
      <c r="FG398" s="6" t="s">
        <v>22</v>
      </c>
      <c r="FH398" s="6" t="s">
        <v>22</v>
      </c>
      <c r="FI398" s="6" t="s">
        <v>22</v>
      </c>
      <c r="FJ398" s="6" t="s">
        <v>22</v>
      </c>
      <c r="FK398" s="6" t="s">
        <v>22</v>
      </c>
      <c r="FL398" s="6" t="s">
        <v>22</v>
      </c>
      <c r="FM398" s="6" t="s">
        <v>22</v>
      </c>
      <c r="FN398" s="6" t="s">
        <v>22</v>
      </c>
      <c r="FO398" s="6" t="s">
        <v>22</v>
      </c>
      <c r="FP398" s="6" t="s">
        <v>22</v>
      </c>
      <c r="FQ398" s="6" t="s">
        <v>22</v>
      </c>
      <c r="FR398" s="6" t="s">
        <v>22</v>
      </c>
      <c r="FS398" s="6" t="s">
        <v>22</v>
      </c>
      <c r="FT398" s="6" t="s">
        <v>22</v>
      </c>
      <c r="FU398" s="6" t="s">
        <v>22</v>
      </c>
      <c r="FV398" s="6" t="s">
        <v>22</v>
      </c>
      <c r="FW398" s="6" t="s">
        <v>22</v>
      </c>
      <c r="FX398" s="6" t="s">
        <v>22</v>
      </c>
      <c r="FY398" s="6" t="s">
        <v>22</v>
      </c>
      <c r="FZ398" s="6" t="s">
        <v>22</v>
      </c>
      <c r="GA398" s="6" t="s">
        <v>22</v>
      </c>
      <c r="GB398" s="6" t="s">
        <v>22</v>
      </c>
      <c r="GC398" s="6" t="s">
        <v>22</v>
      </c>
      <c r="GD398" s="6" t="s">
        <v>22</v>
      </c>
      <c r="GE398" s="6" t="s">
        <v>22</v>
      </c>
      <c r="GF398" s="6" t="s">
        <v>22</v>
      </c>
      <c r="GG398" s="6" t="s">
        <v>22</v>
      </c>
      <c r="GH398" s="6" t="s">
        <v>22</v>
      </c>
      <c r="GI398" s="6" t="s">
        <v>22</v>
      </c>
      <c r="GJ398" s="6" t="s">
        <v>22</v>
      </c>
      <c r="GK398" s="6" t="s">
        <v>22</v>
      </c>
      <c r="GL398" s="6" t="s">
        <v>22</v>
      </c>
      <c r="GM398" s="6" t="s">
        <v>22</v>
      </c>
      <c r="GN398" s="6" t="s">
        <v>22</v>
      </c>
      <c r="GO398" s="6" t="s">
        <v>22</v>
      </c>
      <c r="GP398" s="6" t="s">
        <v>22</v>
      </c>
      <c r="GQ398" s="6" t="s">
        <v>22</v>
      </c>
      <c r="GR398" s="6" t="s">
        <v>22</v>
      </c>
      <c r="GS398" s="6" t="s">
        <v>22</v>
      </c>
      <c r="GT398" s="6" t="s">
        <v>22</v>
      </c>
      <c r="GU398" s="6" t="s">
        <v>22</v>
      </c>
      <c r="GV398" s="6" t="s">
        <v>22</v>
      </c>
      <c r="GW398" s="6" t="s">
        <v>22</v>
      </c>
      <c r="GX398" s="103" t="s">
        <v>22</v>
      </c>
    </row>
    <row r="399" spans="1:206">
      <c r="A399" s="102" t="s">
        <v>207</v>
      </c>
      <c r="B399" s="6">
        <f t="shared" si="13"/>
        <v>398</v>
      </c>
      <c r="C399" s="6" t="s">
        <v>1625</v>
      </c>
      <c r="D399" s="6" t="s">
        <v>1627</v>
      </c>
      <c r="E399" s="100">
        <v>45236</v>
      </c>
      <c r="F399" s="6" t="s">
        <v>3897</v>
      </c>
      <c r="G399" s="6">
        <v>1</v>
      </c>
      <c r="H399" s="6">
        <v>22</v>
      </c>
      <c r="I399" s="6">
        <v>1</v>
      </c>
      <c r="J399" s="6" t="s">
        <v>294</v>
      </c>
      <c r="K399" s="6" t="s">
        <v>1071</v>
      </c>
      <c r="L399" s="181" t="s">
        <v>1152</v>
      </c>
      <c r="M399" s="6" t="s">
        <v>411</v>
      </c>
      <c r="N399" s="6" t="s">
        <v>22</v>
      </c>
      <c r="O399" s="7" t="s">
        <v>22</v>
      </c>
      <c r="P399" s="6" t="s">
        <v>22</v>
      </c>
      <c r="Q399" s="6">
        <v>42.7879</v>
      </c>
      <c r="R399" s="6" t="s">
        <v>22</v>
      </c>
      <c r="S399" s="6" t="s">
        <v>22</v>
      </c>
      <c r="T399" s="7" t="s">
        <v>22</v>
      </c>
      <c r="U399" s="6" t="s">
        <v>22</v>
      </c>
      <c r="V399" s="6">
        <v>9.4863999999999997</v>
      </c>
      <c r="W399" s="6" t="s">
        <v>39</v>
      </c>
      <c r="X399" s="6">
        <v>7</v>
      </c>
      <c r="Y399" s="6">
        <v>1</v>
      </c>
      <c r="Z399" s="101">
        <v>0.33333333333333331</v>
      </c>
      <c r="AA399" s="101">
        <v>0.4513888888888889</v>
      </c>
      <c r="AB399" s="101">
        <v>0.4513888888888889</v>
      </c>
      <c r="AC399" s="101">
        <f>(Tableau2[[#This Row],[heure_enq]]-Tableau2[[#This Row],[h_debut]])</f>
        <v>0.11805555555555558</v>
      </c>
      <c r="AD399" s="101">
        <f>Tableau2[[#This Row],[h_fin]]-Tableau2[[#This Row],[h_debut]]</f>
        <v>0.11805555555555558</v>
      </c>
      <c r="AE399" s="101">
        <v>0.39583333333333331</v>
      </c>
      <c r="AF399" s="101">
        <v>0.60416666666666663</v>
      </c>
      <c r="AG399" s="6" t="s">
        <v>22</v>
      </c>
      <c r="AH399" s="6" t="s">
        <v>234</v>
      </c>
      <c r="AI399" s="6">
        <v>0</v>
      </c>
      <c r="AJ399" s="6" t="s">
        <v>492</v>
      </c>
      <c r="AK399" s="6" t="s">
        <v>379</v>
      </c>
      <c r="AL399" s="6" t="s">
        <v>419</v>
      </c>
      <c r="AM399" s="6">
        <v>1</v>
      </c>
      <c r="AN399" s="6">
        <v>0</v>
      </c>
      <c r="AO399" s="6">
        <v>0</v>
      </c>
      <c r="AP399" s="6">
        <v>0</v>
      </c>
      <c r="AQ399" s="6" t="s">
        <v>22</v>
      </c>
      <c r="AR399" s="6" t="s">
        <v>22</v>
      </c>
      <c r="AS399" s="6" t="s">
        <v>22</v>
      </c>
      <c r="AT399" s="6">
        <v>1</v>
      </c>
      <c r="AU399" s="6">
        <v>1</v>
      </c>
      <c r="AV399" s="6">
        <v>1</v>
      </c>
      <c r="AW399" s="6">
        <v>1</v>
      </c>
      <c r="AX399" s="6">
        <v>1</v>
      </c>
      <c r="AY399" s="6">
        <v>1</v>
      </c>
      <c r="AZ399" s="6">
        <v>1</v>
      </c>
      <c r="BA399" s="6">
        <v>1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1</v>
      </c>
      <c r="BH399" s="6">
        <v>1</v>
      </c>
      <c r="BI399" s="6">
        <v>1</v>
      </c>
      <c r="BJ399" s="6" t="s">
        <v>22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 t="s">
        <v>22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1</v>
      </c>
      <c r="CJ399" s="6">
        <v>0</v>
      </c>
      <c r="CK399" s="6">
        <v>0</v>
      </c>
      <c r="CL399" s="6">
        <v>0</v>
      </c>
      <c r="CM399" s="6">
        <v>0</v>
      </c>
      <c r="CN399" s="6">
        <v>1</v>
      </c>
      <c r="CO399" s="6">
        <v>0</v>
      </c>
      <c r="CP399" s="6">
        <v>0</v>
      </c>
      <c r="CQ399" s="6">
        <v>1</v>
      </c>
      <c r="CR399" s="6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6">
        <v>0</v>
      </c>
      <c r="CY399" s="6">
        <v>0</v>
      </c>
      <c r="CZ399" s="6">
        <v>0</v>
      </c>
      <c r="DA399" s="6" t="s">
        <v>22</v>
      </c>
      <c r="DB399" s="6" t="s">
        <v>218</v>
      </c>
      <c r="DC399" s="6" t="s">
        <v>22</v>
      </c>
      <c r="DD399" s="6" t="s">
        <v>22</v>
      </c>
      <c r="DE399" s="6" t="s">
        <v>22</v>
      </c>
      <c r="DF399" s="6" t="s">
        <v>22</v>
      </c>
      <c r="DG399" s="6" t="s">
        <v>22</v>
      </c>
      <c r="DH399" s="6" t="s">
        <v>22</v>
      </c>
      <c r="DI399" s="6" t="s">
        <v>22</v>
      </c>
      <c r="DJ399" s="6" t="s">
        <v>22</v>
      </c>
      <c r="DK399" s="6" t="s">
        <v>22</v>
      </c>
      <c r="DL399" s="6" t="s">
        <v>22</v>
      </c>
      <c r="DM399" s="6" t="s">
        <v>22</v>
      </c>
      <c r="DN399" s="6" t="s">
        <v>22</v>
      </c>
      <c r="DO399" s="6" t="s">
        <v>22</v>
      </c>
      <c r="DP399" s="6" t="s">
        <v>22</v>
      </c>
      <c r="DQ399" s="6" t="s">
        <v>22</v>
      </c>
      <c r="DR399" s="6" t="s">
        <v>22</v>
      </c>
      <c r="DS399" s="6" t="s">
        <v>22</v>
      </c>
      <c r="DT399" s="6" t="s">
        <v>22</v>
      </c>
      <c r="DU399" s="6" t="s">
        <v>22</v>
      </c>
      <c r="DV399" s="6" t="s">
        <v>22</v>
      </c>
      <c r="DW399" s="6" t="s">
        <v>22</v>
      </c>
      <c r="DX399" s="6" t="s">
        <v>22</v>
      </c>
      <c r="DY399" s="6" t="s">
        <v>22</v>
      </c>
      <c r="DZ399" s="6" t="s">
        <v>22</v>
      </c>
      <c r="EA399" s="6" t="s">
        <v>22</v>
      </c>
      <c r="EB399" s="6" t="s">
        <v>22</v>
      </c>
      <c r="EC399" s="6" t="s">
        <v>22</v>
      </c>
      <c r="ED399" s="6" t="s">
        <v>22</v>
      </c>
      <c r="EE399" s="6" t="s">
        <v>22</v>
      </c>
      <c r="EF399" s="6" t="s">
        <v>22</v>
      </c>
      <c r="EG399" s="6" t="s">
        <v>22</v>
      </c>
      <c r="EH399" s="6" t="s">
        <v>22</v>
      </c>
      <c r="EI399" s="6" t="s">
        <v>22</v>
      </c>
      <c r="EJ399" s="6" t="s">
        <v>22</v>
      </c>
      <c r="EK399" s="6" t="s">
        <v>22</v>
      </c>
      <c r="EL399" s="6" t="s">
        <v>22</v>
      </c>
      <c r="EM399" s="6" t="s">
        <v>22</v>
      </c>
      <c r="EN399" s="6" t="s">
        <v>22</v>
      </c>
      <c r="EO399" s="6" t="s">
        <v>22</v>
      </c>
      <c r="EP399" s="6" t="s">
        <v>22</v>
      </c>
      <c r="EQ399" s="6" t="s">
        <v>22</v>
      </c>
      <c r="ER399" s="6" t="s">
        <v>22</v>
      </c>
      <c r="ES399" s="6" t="s">
        <v>22</v>
      </c>
      <c r="ET399" s="6" t="s">
        <v>22</v>
      </c>
      <c r="EU399" s="6" t="s">
        <v>22</v>
      </c>
      <c r="EV399" s="6" t="s">
        <v>22</v>
      </c>
      <c r="EW399" s="6" t="s">
        <v>22</v>
      </c>
      <c r="EX399" s="6" t="s">
        <v>22</v>
      </c>
      <c r="EY399" s="6" t="s">
        <v>22</v>
      </c>
      <c r="EZ399" s="6" t="s">
        <v>22</v>
      </c>
      <c r="FA399" s="6" t="s">
        <v>22</v>
      </c>
      <c r="FB399" s="6" t="s">
        <v>22</v>
      </c>
      <c r="FC399" s="6" t="s">
        <v>22</v>
      </c>
      <c r="FD399" s="6" t="s">
        <v>22</v>
      </c>
      <c r="FE399" s="6" t="s">
        <v>22</v>
      </c>
      <c r="FF399" s="6" t="s">
        <v>22</v>
      </c>
      <c r="FG399" s="6" t="s">
        <v>22</v>
      </c>
      <c r="FH399" s="6" t="s">
        <v>22</v>
      </c>
      <c r="FI399" s="6" t="s">
        <v>22</v>
      </c>
      <c r="FJ399" s="6" t="s">
        <v>22</v>
      </c>
      <c r="FK399" s="6" t="s">
        <v>22</v>
      </c>
      <c r="FL399" s="6" t="s">
        <v>22</v>
      </c>
      <c r="FM399" s="6" t="s">
        <v>22</v>
      </c>
      <c r="FN399" s="6" t="s">
        <v>22</v>
      </c>
      <c r="FO399" s="6" t="s">
        <v>22</v>
      </c>
      <c r="FP399" s="6" t="s">
        <v>22</v>
      </c>
      <c r="FQ399" s="6" t="s">
        <v>22</v>
      </c>
      <c r="FR399" s="6" t="s">
        <v>22</v>
      </c>
      <c r="FS399" s="6" t="s">
        <v>22</v>
      </c>
      <c r="FT399" s="6" t="s">
        <v>22</v>
      </c>
      <c r="FU399" s="6" t="s">
        <v>22</v>
      </c>
      <c r="FV399" s="6" t="s">
        <v>22</v>
      </c>
      <c r="FW399" s="6" t="s">
        <v>22</v>
      </c>
      <c r="FX399" s="6" t="s">
        <v>22</v>
      </c>
      <c r="FY399" s="6" t="s">
        <v>22</v>
      </c>
      <c r="FZ399" s="6" t="s">
        <v>22</v>
      </c>
      <c r="GA399" s="6" t="s">
        <v>22</v>
      </c>
      <c r="GB399" s="6" t="s">
        <v>22</v>
      </c>
      <c r="GC399" s="6" t="s">
        <v>22</v>
      </c>
      <c r="GD399" s="6" t="s">
        <v>22</v>
      </c>
      <c r="GE399" s="6" t="s">
        <v>22</v>
      </c>
      <c r="GF399" s="6" t="s">
        <v>22</v>
      </c>
      <c r="GG399" s="6" t="s">
        <v>22</v>
      </c>
      <c r="GH399" s="6" t="s">
        <v>22</v>
      </c>
      <c r="GI399" s="6" t="s">
        <v>22</v>
      </c>
      <c r="GJ399" s="6" t="s">
        <v>22</v>
      </c>
      <c r="GK399" s="6" t="s">
        <v>22</v>
      </c>
      <c r="GL399" s="6" t="s">
        <v>22</v>
      </c>
      <c r="GM399" s="6" t="s">
        <v>22</v>
      </c>
      <c r="GN399" s="6" t="s">
        <v>22</v>
      </c>
      <c r="GO399" s="6" t="s">
        <v>22</v>
      </c>
      <c r="GP399" s="6" t="s">
        <v>22</v>
      </c>
      <c r="GQ399" s="6" t="s">
        <v>22</v>
      </c>
      <c r="GR399" s="6" t="s">
        <v>22</v>
      </c>
      <c r="GS399" s="6" t="s">
        <v>22</v>
      </c>
      <c r="GT399" s="6" t="s">
        <v>22</v>
      </c>
      <c r="GU399" s="6" t="s">
        <v>22</v>
      </c>
      <c r="GV399" s="6" t="s">
        <v>22</v>
      </c>
      <c r="GW399" s="6" t="s">
        <v>22</v>
      </c>
      <c r="GX399" s="103" t="s">
        <v>22</v>
      </c>
    </row>
    <row r="400" spans="1:206">
      <c r="A400" s="102" t="s">
        <v>207</v>
      </c>
      <c r="B400" s="6">
        <f t="shared" si="13"/>
        <v>399</v>
      </c>
      <c r="C400" s="6" t="s">
        <v>1625</v>
      </c>
      <c r="D400" s="6" t="s">
        <v>1628</v>
      </c>
      <c r="E400" s="100">
        <v>45236</v>
      </c>
      <c r="F400" s="6" t="s">
        <v>3897</v>
      </c>
      <c r="G400" s="6">
        <v>1</v>
      </c>
      <c r="H400" s="6">
        <v>22</v>
      </c>
      <c r="I400" s="6">
        <v>1</v>
      </c>
      <c r="J400" s="6" t="s">
        <v>294</v>
      </c>
      <c r="K400" s="6" t="s">
        <v>1071</v>
      </c>
      <c r="L400" s="181" t="s">
        <v>1152</v>
      </c>
      <c r="M400" s="6" t="s">
        <v>411</v>
      </c>
      <c r="N400" s="6" t="s">
        <v>22</v>
      </c>
      <c r="O400" s="7" t="s">
        <v>22</v>
      </c>
      <c r="P400" s="6" t="s">
        <v>22</v>
      </c>
      <c r="Q400" s="6">
        <v>42.71</v>
      </c>
      <c r="R400" s="6" t="s">
        <v>22</v>
      </c>
      <c r="S400" s="6" t="s">
        <v>22</v>
      </c>
      <c r="T400" s="7" t="s">
        <v>22</v>
      </c>
      <c r="U400" s="6" t="s">
        <v>22</v>
      </c>
      <c r="V400" s="6">
        <v>9.4559999999999995</v>
      </c>
      <c r="W400" s="6" t="s">
        <v>39</v>
      </c>
      <c r="X400" s="6">
        <v>4</v>
      </c>
      <c r="Y400" s="6">
        <v>1</v>
      </c>
      <c r="Z400" s="101">
        <v>0.5625</v>
      </c>
      <c r="AA400" s="101">
        <v>0.60416666666666663</v>
      </c>
      <c r="AB400" s="101">
        <v>0.72916666666666663</v>
      </c>
      <c r="AC400" s="101">
        <f>(Tableau2[[#This Row],[heure_enq]]-Tableau2[[#This Row],[h_debut]])</f>
        <v>4.166666666666663E-2</v>
      </c>
      <c r="AD400" s="101">
        <f>Tableau2[[#This Row],[h_fin]]-Tableau2[[#This Row],[h_debut]]</f>
        <v>0.16666666666666663</v>
      </c>
      <c r="AE400" s="101">
        <v>0.39583333333333331</v>
      </c>
      <c r="AF400" s="101">
        <v>0.60416666666666663</v>
      </c>
      <c r="AG400" s="6" t="s">
        <v>22</v>
      </c>
      <c r="AH400" s="6" t="s">
        <v>287</v>
      </c>
      <c r="AI400" s="6">
        <v>0</v>
      </c>
      <c r="AJ400" s="6" t="s">
        <v>417</v>
      </c>
      <c r="AK400" s="6" t="s">
        <v>418</v>
      </c>
      <c r="AL400" s="6" t="s">
        <v>419</v>
      </c>
      <c r="AM400" s="6">
        <v>1</v>
      </c>
      <c r="AN400" s="6">
        <v>0</v>
      </c>
      <c r="AO400" s="6">
        <v>0</v>
      </c>
      <c r="AP400" s="6">
        <v>0</v>
      </c>
      <c r="AQ400" s="6" t="s">
        <v>1613</v>
      </c>
      <c r="AR400" s="6" t="s">
        <v>22</v>
      </c>
      <c r="AS400" s="6" t="s">
        <v>22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1</v>
      </c>
      <c r="BA400" s="6">
        <v>1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 t="s">
        <v>1629</v>
      </c>
      <c r="BK400" s="6">
        <v>0</v>
      </c>
      <c r="BL400" s="6">
        <v>1</v>
      </c>
      <c r="BM400" s="6">
        <v>0</v>
      </c>
      <c r="BN400" s="6">
        <v>0</v>
      </c>
      <c r="BO400" s="6" t="s">
        <v>3613</v>
      </c>
      <c r="BP400" s="6">
        <v>1</v>
      </c>
      <c r="BQ400" s="6">
        <v>0</v>
      </c>
      <c r="BR400" s="6">
        <v>0</v>
      </c>
      <c r="BS400" s="6">
        <v>0</v>
      </c>
      <c r="BT400" s="6">
        <v>0</v>
      </c>
      <c r="BU400" s="6" t="s">
        <v>3624</v>
      </c>
      <c r="BV400" s="6">
        <v>0</v>
      </c>
      <c r="BW400" s="6" t="s">
        <v>22</v>
      </c>
      <c r="BX400" s="6">
        <v>0</v>
      </c>
      <c r="BY400" s="6">
        <v>0</v>
      </c>
      <c r="BZ400" s="6">
        <v>0</v>
      </c>
      <c r="CA400" s="6">
        <v>0</v>
      </c>
      <c r="CB400" s="6">
        <v>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1</v>
      </c>
      <c r="CJ400" s="6">
        <v>0</v>
      </c>
      <c r="CK400" s="6">
        <v>0</v>
      </c>
      <c r="CL400" s="6">
        <v>0</v>
      </c>
      <c r="CM400" s="6">
        <v>0</v>
      </c>
      <c r="CN400" s="6">
        <v>1</v>
      </c>
      <c r="CO400" s="6">
        <v>0</v>
      </c>
      <c r="CP400" s="6">
        <v>0</v>
      </c>
      <c r="CQ400" s="6">
        <v>0</v>
      </c>
      <c r="CR400" s="6">
        <v>0</v>
      </c>
      <c r="CS400" s="6">
        <v>0</v>
      </c>
      <c r="CT400" s="6">
        <v>0</v>
      </c>
      <c r="CU400" s="6">
        <v>0</v>
      </c>
      <c r="CV400" s="6">
        <v>0</v>
      </c>
      <c r="CW400" s="6">
        <v>0</v>
      </c>
      <c r="CX400" s="6">
        <v>0</v>
      </c>
      <c r="CY400" s="6">
        <v>0</v>
      </c>
      <c r="CZ400" s="6">
        <v>0</v>
      </c>
      <c r="DA400" s="6" t="s">
        <v>22</v>
      </c>
      <c r="DB400" s="6" t="s">
        <v>218</v>
      </c>
      <c r="DC400" s="6" t="s">
        <v>22</v>
      </c>
      <c r="DD400" s="6" t="s">
        <v>22</v>
      </c>
      <c r="DE400" s="6" t="s">
        <v>22</v>
      </c>
      <c r="DF400" s="6" t="s">
        <v>22</v>
      </c>
      <c r="DG400" s="6" t="s">
        <v>22</v>
      </c>
      <c r="DH400" s="6" t="s">
        <v>22</v>
      </c>
      <c r="DI400" s="6" t="s">
        <v>22</v>
      </c>
      <c r="DJ400" s="6" t="s">
        <v>22</v>
      </c>
      <c r="DK400" s="6" t="s">
        <v>22</v>
      </c>
      <c r="DL400" s="6" t="s">
        <v>22</v>
      </c>
      <c r="DM400" s="6" t="s">
        <v>22</v>
      </c>
      <c r="DN400" s="6" t="s">
        <v>22</v>
      </c>
      <c r="DO400" s="6" t="s">
        <v>22</v>
      </c>
      <c r="DP400" s="6" t="s">
        <v>22</v>
      </c>
      <c r="DQ400" s="6" t="s">
        <v>22</v>
      </c>
      <c r="DR400" s="6" t="s">
        <v>22</v>
      </c>
      <c r="DS400" s="6" t="s">
        <v>22</v>
      </c>
      <c r="DT400" s="6" t="s">
        <v>22</v>
      </c>
      <c r="DU400" s="6" t="s">
        <v>22</v>
      </c>
      <c r="DV400" s="6" t="s">
        <v>22</v>
      </c>
      <c r="DW400" s="6" t="s">
        <v>22</v>
      </c>
      <c r="DX400" s="6" t="s">
        <v>22</v>
      </c>
      <c r="DY400" s="6" t="s">
        <v>22</v>
      </c>
      <c r="DZ400" s="6" t="s">
        <v>22</v>
      </c>
      <c r="EA400" s="6" t="s">
        <v>22</v>
      </c>
      <c r="EB400" s="6" t="s">
        <v>22</v>
      </c>
      <c r="EC400" s="6" t="s">
        <v>22</v>
      </c>
      <c r="ED400" s="6" t="s">
        <v>22</v>
      </c>
      <c r="EE400" s="6" t="s">
        <v>22</v>
      </c>
      <c r="EF400" s="6" t="s">
        <v>22</v>
      </c>
      <c r="EG400" s="6" t="s">
        <v>22</v>
      </c>
      <c r="EH400" s="6" t="s">
        <v>22</v>
      </c>
      <c r="EI400" s="6" t="s">
        <v>22</v>
      </c>
      <c r="EJ400" s="6" t="s">
        <v>22</v>
      </c>
      <c r="EK400" s="6" t="s">
        <v>22</v>
      </c>
      <c r="EL400" s="6" t="s">
        <v>22</v>
      </c>
      <c r="EM400" s="6" t="s">
        <v>22</v>
      </c>
      <c r="EN400" s="6" t="s">
        <v>22</v>
      </c>
      <c r="EO400" s="6" t="s">
        <v>22</v>
      </c>
      <c r="EP400" s="6" t="s">
        <v>22</v>
      </c>
      <c r="EQ400" s="6" t="s">
        <v>22</v>
      </c>
      <c r="ER400" s="6" t="s">
        <v>22</v>
      </c>
      <c r="ES400" s="6" t="s">
        <v>22</v>
      </c>
      <c r="ET400" s="6" t="s">
        <v>22</v>
      </c>
      <c r="EU400" s="6" t="s">
        <v>22</v>
      </c>
      <c r="EV400" s="6" t="s">
        <v>22</v>
      </c>
      <c r="EW400" s="6" t="s">
        <v>22</v>
      </c>
      <c r="EX400" s="6" t="s">
        <v>22</v>
      </c>
      <c r="EY400" s="6" t="s">
        <v>22</v>
      </c>
      <c r="EZ400" s="6" t="s">
        <v>22</v>
      </c>
      <c r="FA400" s="6" t="s">
        <v>22</v>
      </c>
      <c r="FB400" s="6" t="s">
        <v>22</v>
      </c>
      <c r="FC400" s="6" t="s">
        <v>22</v>
      </c>
      <c r="FD400" s="6" t="s">
        <v>22</v>
      </c>
      <c r="FE400" s="6" t="s">
        <v>22</v>
      </c>
      <c r="FF400" s="6" t="s">
        <v>22</v>
      </c>
      <c r="FG400" s="6" t="s">
        <v>22</v>
      </c>
      <c r="FH400" s="6" t="s">
        <v>22</v>
      </c>
      <c r="FI400" s="6" t="s">
        <v>22</v>
      </c>
      <c r="FJ400" s="6" t="s">
        <v>22</v>
      </c>
      <c r="FK400" s="6" t="s">
        <v>22</v>
      </c>
      <c r="FL400" s="6" t="s">
        <v>22</v>
      </c>
      <c r="FM400" s="6" t="s">
        <v>22</v>
      </c>
      <c r="FN400" s="6" t="s">
        <v>22</v>
      </c>
      <c r="FO400" s="6" t="s">
        <v>22</v>
      </c>
      <c r="FP400" s="6" t="s">
        <v>22</v>
      </c>
      <c r="FQ400" s="6" t="s">
        <v>22</v>
      </c>
      <c r="FR400" s="6" t="s">
        <v>22</v>
      </c>
      <c r="FS400" s="6" t="s">
        <v>22</v>
      </c>
      <c r="FT400" s="6" t="s">
        <v>22</v>
      </c>
      <c r="FU400" s="6" t="s">
        <v>22</v>
      </c>
      <c r="FV400" s="6" t="s">
        <v>22</v>
      </c>
      <c r="FW400" s="6" t="s">
        <v>22</v>
      </c>
      <c r="FX400" s="6" t="s">
        <v>22</v>
      </c>
      <c r="FY400" s="6" t="s">
        <v>22</v>
      </c>
      <c r="FZ400" s="6" t="s">
        <v>22</v>
      </c>
      <c r="GA400" s="6" t="s">
        <v>22</v>
      </c>
      <c r="GB400" s="6" t="s">
        <v>22</v>
      </c>
      <c r="GC400" s="6" t="s">
        <v>22</v>
      </c>
      <c r="GD400" s="6" t="s">
        <v>22</v>
      </c>
      <c r="GE400" s="6" t="s">
        <v>22</v>
      </c>
      <c r="GF400" s="6" t="s">
        <v>22</v>
      </c>
      <c r="GG400" s="6" t="s">
        <v>22</v>
      </c>
      <c r="GH400" s="6" t="s">
        <v>22</v>
      </c>
      <c r="GI400" s="6" t="s">
        <v>22</v>
      </c>
      <c r="GJ400" s="6" t="s">
        <v>22</v>
      </c>
      <c r="GK400" s="6" t="s">
        <v>22</v>
      </c>
      <c r="GL400" s="6" t="s">
        <v>22</v>
      </c>
      <c r="GM400" s="6" t="s">
        <v>22</v>
      </c>
      <c r="GN400" s="6" t="s">
        <v>22</v>
      </c>
      <c r="GO400" s="6" t="s">
        <v>22</v>
      </c>
      <c r="GP400" s="6" t="s">
        <v>22</v>
      </c>
      <c r="GQ400" s="6" t="s">
        <v>22</v>
      </c>
      <c r="GR400" s="6" t="s">
        <v>22</v>
      </c>
      <c r="GS400" s="6" t="s">
        <v>22</v>
      </c>
      <c r="GT400" s="6" t="s">
        <v>22</v>
      </c>
      <c r="GU400" s="6" t="s">
        <v>22</v>
      </c>
      <c r="GV400" s="6" t="s">
        <v>22</v>
      </c>
      <c r="GW400" s="6" t="s">
        <v>22</v>
      </c>
      <c r="GX400" s="103" t="s">
        <v>22</v>
      </c>
    </row>
    <row r="401" spans="1:206">
      <c r="A401" s="102" t="s">
        <v>207</v>
      </c>
      <c r="B401" s="6">
        <f t="shared" si="13"/>
        <v>400</v>
      </c>
      <c r="C401" s="6" t="s">
        <v>1630</v>
      </c>
      <c r="D401" s="6" t="s">
        <v>1631</v>
      </c>
      <c r="E401" s="100">
        <v>45238</v>
      </c>
      <c r="F401" s="6" t="s">
        <v>3897</v>
      </c>
      <c r="G401" s="6">
        <v>1</v>
      </c>
      <c r="H401" s="6">
        <v>20</v>
      </c>
      <c r="I401" s="6">
        <v>1</v>
      </c>
      <c r="J401" s="6">
        <v>0</v>
      </c>
      <c r="K401" s="6" t="s">
        <v>410</v>
      </c>
      <c r="L401" s="181" t="s">
        <v>1152</v>
      </c>
      <c r="M401" s="6" t="s">
        <v>411</v>
      </c>
      <c r="N401" s="6" t="s">
        <v>22</v>
      </c>
      <c r="O401" s="7" t="s">
        <v>22</v>
      </c>
      <c r="P401" s="6" t="s">
        <v>22</v>
      </c>
      <c r="Q401" s="6">
        <v>42.71</v>
      </c>
      <c r="R401" s="6" t="s">
        <v>22</v>
      </c>
      <c r="S401" s="6" t="s">
        <v>22</v>
      </c>
      <c r="T401" s="6" t="s">
        <v>22</v>
      </c>
      <c r="U401" s="6" t="s">
        <v>22</v>
      </c>
      <c r="V401" s="6">
        <v>9.4550000000000001</v>
      </c>
      <c r="W401" s="6" t="s">
        <v>39</v>
      </c>
      <c r="X401" s="6">
        <v>1</v>
      </c>
      <c r="Y401" s="6">
        <v>1</v>
      </c>
      <c r="Z401" s="101">
        <v>0.375</v>
      </c>
      <c r="AA401" s="101">
        <v>0.38194444444444442</v>
      </c>
      <c r="AB401" s="101">
        <v>0.41666666666666669</v>
      </c>
      <c r="AC401" s="101">
        <f>(Tableau2[[#This Row],[heure_enq]]-Tableau2[[#This Row],[h_debut]])</f>
        <v>6.9444444444444198E-3</v>
      </c>
      <c r="AD401" s="101">
        <f>Tableau2[[#This Row],[h_fin]]-Tableau2[[#This Row],[h_debut]]</f>
        <v>4.1666666666666685E-2</v>
      </c>
      <c r="AE401" s="101">
        <v>0.375</v>
      </c>
      <c r="AF401" s="101">
        <v>0.58333333333333337</v>
      </c>
      <c r="AG401" s="6" t="s">
        <v>22</v>
      </c>
      <c r="AH401" s="6" t="s">
        <v>234</v>
      </c>
      <c r="AI401" s="6">
        <v>0</v>
      </c>
      <c r="AJ401" s="6" t="s">
        <v>402</v>
      </c>
      <c r="AK401" s="6" t="s">
        <v>403</v>
      </c>
      <c r="AL401" s="6" t="s">
        <v>419</v>
      </c>
      <c r="AM401" s="6">
        <v>1</v>
      </c>
      <c r="AN401" s="6">
        <v>0</v>
      </c>
      <c r="AO401" s="6">
        <v>0</v>
      </c>
      <c r="AP401" s="6">
        <v>0</v>
      </c>
      <c r="AQ401" s="6" t="s">
        <v>22</v>
      </c>
      <c r="AR401" s="6" t="s">
        <v>22</v>
      </c>
      <c r="AS401" s="6" t="s">
        <v>22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1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 t="s">
        <v>22</v>
      </c>
      <c r="BK401" s="6">
        <v>0</v>
      </c>
      <c r="BL401" s="6">
        <v>0</v>
      </c>
      <c r="BM401" s="6">
        <v>0</v>
      </c>
      <c r="BN401" s="6">
        <v>0</v>
      </c>
      <c r="BO401" s="6">
        <v>0</v>
      </c>
      <c r="BP401" s="6">
        <v>0</v>
      </c>
      <c r="BQ401" s="6">
        <v>0</v>
      </c>
      <c r="BR401" s="6">
        <v>0</v>
      </c>
      <c r="BS401" s="6">
        <v>0</v>
      </c>
      <c r="BT401" s="6">
        <v>1</v>
      </c>
      <c r="BU401" s="6">
        <v>0</v>
      </c>
      <c r="BV401" s="6" t="s">
        <v>2126</v>
      </c>
      <c r="BW401" s="6" t="s">
        <v>22</v>
      </c>
      <c r="BX401" s="6">
        <v>0</v>
      </c>
      <c r="BY401" s="6">
        <v>0</v>
      </c>
      <c r="BZ401" s="6">
        <v>0</v>
      </c>
      <c r="CA401" s="6">
        <v>0</v>
      </c>
      <c r="CB401" s="6">
        <v>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1</v>
      </c>
      <c r="CJ401" s="6">
        <v>0</v>
      </c>
      <c r="CK401" s="6">
        <v>0</v>
      </c>
      <c r="CL401" s="6">
        <v>0</v>
      </c>
      <c r="CM401" s="6">
        <v>0</v>
      </c>
      <c r="CN401" s="6">
        <v>1</v>
      </c>
      <c r="CO401" s="6">
        <v>0</v>
      </c>
      <c r="CP401" s="6">
        <v>0</v>
      </c>
      <c r="CQ401" s="6">
        <v>0</v>
      </c>
      <c r="CR401" s="6">
        <v>0</v>
      </c>
      <c r="CS401" s="6">
        <v>0</v>
      </c>
      <c r="CT401" s="6">
        <v>0</v>
      </c>
      <c r="CU401" s="6">
        <v>0</v>
      </c>
      <c r="CV401" s="6">
        <v>0</v>
      </c>
      <c r="CW401" s="6">
        <v>0</v>
      </c>
      <c r="CX401" s="6">
        <v>0</v>
      </c>
      <c r="CY401" s="6">
        <v>0</v>
      </c>
      <c r="CZ401" s="6">
        <v>0</v>
      </c>
      <c r="DA401" s="6" t="s">
        <v>22</v>
      </c>
      <c r="DB401" s="6" t="s">
        <v>218</v>
      </c>
      <c r="DC401" s="6" t="s">
        <v>22</v>
      </c>
      <c r="DD401" s="6" t="s">
        <v>22</v>
      </c>
      <c r="DE401" s="6" t="s">
        <v>22</v>
      </c>
      <c r="DF401" s="6" t="s">
        <v>22</v>
      </c>
      <c r="DG401" s="6" t="s">
        <v>22</v>
      </c>
      <c r="DH401" s="6" t="s">
        <v>22</v>
      </c>
      <c r="DI401" s="6" t="s">
        <v>22</v>
      </c>
      <c r="DJ401" s="6" t="s">
        <v>22</v>
      </c>
      <c r="DK401" s="6" t="s">
        <v>22</v>
      </c>
      <c r="DL401" s="6" t="s">
        <v>22</v>
      </c>
      <c r="DM401" s="6" t="s">
        <v>22</v>
      </c>
      <c r="DN401" s="6" t="s">
        <v>22</v>
      </c>
      <c r="DO401" s="6" t="s">
        <v>22</v>
      </c>
      <c r="DP401" s="6" t="s">
        <v>22</v>
      </c>
      <c r="DQ401" s="6" t="s">
        <v>22</v>
      </c>
      <c r="DR401" s="6" t="s">
        <v>22</v>
      </c>
      <c r="DS401" s="6" t="s">
        <v>22</v>
      </c>
      <c r="DT401" s="6" t="s">
        <v>22</v>
      </c>
      <c r="DU401" s="6" t="s">
        <v>22</v>
      </c>
      <c r="DV401" s="6" t="s">
        <v>22</v>
      </c>
      <c r="DW401" s="6" t="s">
        <v>22</v>
      </c>
      <c r="DX401" s="6" t="s">
        <v>22</v>
      </c>
      <c r="DY401" s="6" t="s">
        <v>22</v>
      </c>
      <c r="DZ401" s="6" t="s">
        <v>22</v>
      </c>
      <c r="EA401" s="6" t="s">
        <v>22</v>
      </c>
      <c r="EB401" s="6" t="s">
        <v>22</v>
      </c>
      <c r="EC401" s="6" t="s">
        <v>22</v>
      </c>
      <c r="ED401" s="6" t="s">
        <v>22</v>
      </c>
      <c r="EE401" s="6" t="s">
        <v>22</v>
      </c>
      <c r="EF401" s="6" t="s">
        <v>22</v>
      </c>
      <c r="EG401" s="6" t="s">
        <v>22</v>
      </c>
      <c r="EH401" s="6" t="s">
        <v>22</v>
      </c>
      <c r="EI401" s="6" t="s">
        <v>22</v>
      </c>
      <c r="EJ401" s="6" t="s">
        <v>22</v>
      </c>
      <c r="EK401" s="6" t="s">
        <v>22</v>
      </c>
      <c r="EL401" s="6" t="s">
        <v>22</v>
      </c>
      <c r="EM401" s="6" t="s">
        <v>22</v>
      </c>
      <c r="EN401" s="6" t="s">
        <v>22</v>
      </c>
      <c r="EO401" s="6" t="s">
        <v>22</v>
      </c>
      <c r="EP401" s="6" t="s">
        <v>22</v>
      </c>
      <c r="EQ401" s="6" t="s">
        <v>22</v>
      </c>
      <c r="ER401" s="6" t="s">
        <v>22</v>
      </c>
      <c r="ES401" s="6" t="s">
        <v>22</v>
      </c>
      <c r="ET401" s="6" t="s">
        <v>22</v>
      </c>
      <c r="EU401" s="6" t="s">
        <v>22</v>
      </c>
      <c r="EV401" s="6" t="s">
        <v>22</v>
      </c>
      <c r="EW401" s="6" t="s">
        <v>22</v>
      </c>
      <c r="EX401" s="6" t="s">
        <v>22</v>
      </c>
      <c r="EY401" s="6" t="s">
        <v>22</v>
      </c>
      <c r="EZ401" s="6" t="s">
        <v>22</v>
      </c>
      <c r="FA401" s="6" t="s">
        <v>22</v>
      </c>
      <c r="FB401" s="6" t="s">
        <v>22</v>
      </c>
      <c r="FC401" s="6" t="s">
        <v>22</v>
      </c>
      <c r="FD401" s="6" t="s">
        <v>22</v>
      </c>
      <c r="FE401" s="6" t="s">
        <v>22</v>
      </c>
      <c r="FF401" s="6" t="s">
        <v>22</v>
      </c>
      <c r="FG401" s="6" t="s">
        <v>22</v>
      </c>
      <c r="FH401" s="6" t="s">
        <v>22</v>
      </c>
      <c r="FI401" s="6" t="s">
        <v>22</v>
      </c>
      <c r="FJ401" s="6" t="s">
        <v>22</v>
      </c>
      <c r="FK401" s="6" t="s">
        <v>22</v>
      </c>
      <c r="FL401" s="6" t="s">
        <v>22</v>
      </c>
      <c r="FM401" s="6" t="s">
        <v>22</v>
      </c>
      <c r="FN401" s="6" t="s">
        <v>22</v>
      </c>
      <c r="FO401" s="6" t="s">
        <v>22</v>
      </c>
      <c r="FP401" s="6" t="s">
        <v>22</v>
      </c>
      <c r="FQ401" s="6" t="s">
        <v>22</v>
      </c>
      <c r="FR401" s="6" t="s">
        <v>22</v>
      </c>
      <c r="FS401" s="6" t="s">
        <v>22</v>
      </c>
      <c r="FT401" s="6" t="s">
        <v>22</v>
      </c>
      <c r="FU401" s="6" t="s">
        <v>22</v>
      </c>
      <c r="FV401" s="6" t="s">
        <v>22</v>
      </c>
      <c r="FW401" s="6" t="s">
        <v>22</v>
      </c>
      <c r="FX401" s="6" t="s">
        <v>22</v>
      </c>
      <c r="FY401" s="6" t="s">
        <v>22</v>
      </c>
      <c r="FZ401" s="6" t="s">
        <v>22</v>
      </c>
      <c r="GA401" s="6" t="s">
        <v>22</v>
      </c>
      <c r="GB401" s="6" t="s">
        <v>22</v>
      </c>
      <c r="GC401" s="6" t="s">
        <v>22</v>
      </c>
      <c r="GD401" s="6" t="s">
        <v>22</v>
      </c>
      <c r="GE401" s="6" t="s">
        <v>22</v>
      </c>
      <c r="GF401" s="6" t="s">
        <v>22</v>
      </c>
      <c r="GG401" s="6" t="s">
        <v>22</v>
      </c>
      <c r="GH401" s="6" t="s">
        <v>22</v>
      </c>
      <c r="GI401" s="6" t="s">
        <v>22</v>
      </c>
      <c r="GJ401" s="6" t="s">
        <v>22</v>
      </c>
      <c r="GK401" s="6" t="s">
        <v>22</v>
      </c>
      <c r="GL401" s="6" t="s">
        <v>22</v>
      </c>
      <c r="GM401" s="6" t="s">
        <v>22</v>
      </c>
      <c r="GN401" s="6" t="s">
        <v>22</v>
      </c>
      <c r="GO401" s="6" t="s">
        <v>22</v>
      </c>
      <c r="GP401" s="6" t="s">
        <v>22</v>
      </c>
      <c r="GQ401" s="6" t="s">
        <v>22</v>
      </c>
      <c r="GR401" s="6" t="s">
        <v>22</v>
      </c>
      <c r="GS401" s="6" t="s">
        <v>22</v>
      </c>
      <c r="GT401" s="6" t="s">
        <v>22</v>
      </c>
      <c r="GU401" s="6" t="s">
        <v>22</v>
      </c>
      <c r="GV401" s="6" t="s">
        <v>22</v>
      </c>
      <c r="GW401" s="6" t="s">
        <v>22</v>
      </c>
      <c r="GX401" s="103" t="s">
        <v>22</v>
      </c>
    </row>
    <row r="402" spans="1:206">
      <c r="A402" s="102" t="s">
        <v>207</v>
      </c>
      <c r="B402" s="6">
        <f t="shared" si="13"/>
        <v>401</v>
      </c>
      <c r="C402" s="6" t="s">
        <v>1632</v>
      </c>
      <c r="D402" s="6" t="s">
        <v>1633</v>
      </c>
      <c r="E402" s="100">
        <v>45239</v>
      </c>
      <c r="F402" s="6" t="s">
        <v>3897</v>
      </c>
      <c r="G402" s="6">
        <v>1</v>
      </c>
      <c r="H402" s="6">
        <v>21</v>
      </c>
      <c r="I402" s="6">
        <v>0</v>
      </c>
      <c r="J402" s="6" t="s">
        <v>22</v>
      </c>
      <c r="K402" s="6" t="s">
        <v>22</v>
      </c>
      <c r="L402" s="181" t="s">
        <v>1152</v>
      </c>
      <c r="M402" s="6" t="s">
        <v>411</v>
      </c>
      <c r="N402" s="6" t="s">
        <v>22</v>
      </c>
      <c r="O402" s="7" t="s">
        <v>22</v>
      </c>
      <c r="P402" s="6" t="s">
        <v>22</v>
      </c>
      <c r="Q402" s="6">
        <v>42.923900000000003</v>
      </c>
      <c r="R402" s="6" t="s">
        <v>22</v>
      </c>
      <c r="S402" s="6" t="s">
        <v>22</v>
      </c>
      <c r="T402" s="7" t="s">
        <v>22</v>
      </c>
      <c r="U402" s="6" t="s">
        <v>22</v>
      </c>
      <c r="V402" s="6">
        <v>9.4719999999999995</v>
      </c>
      <c r="W402" s="6" t="s">
        <v>39</v>
      </c>
      <c r="X402" s="6">
        <v>6</v>
      </c>
      <c r="Y402" s="6">
        <v>1</v>
      </c>
      <c r="Z402" s="101">
        <v>0.375</v>
      </c>
      <c r="AA402" s="101">
        <v>0.40972222222222227</v>
      </c>
      <c r="AB402" s="101">
        <v>0.52083333333333337</v>
      </c>
      <c r="AC402" s="101">
        <f>(Tableau2[[#This Row],[heure_enq]]-Tableau2[[#This Row],[h_debut]])</f>
        <v>3.4722222222222265E-2</v>
      </c>
      <c r="AD402" s="101">
        <f>Tableau2[[#This Row],[h_fin]]-Tableau2[[#This Row],[h_debut]]</f>
        <v>0.14583333333333337</v>
      </c>
      <c r="AE402" s="101">
        <v>0.375</v>
      </c>
      <c r="AF402" s="101">
        <v>0.58333333333333337</v>
      </c>
      <c r="AG402" s="6" t="s">
        <v>22</v>
      </c>
      <c r="AH402" s="6" t="s">
        <v>234</v>
      </c>
      <c r="AI402" s="6">
        <v>0</v>
      </c>
      <c r="AJ402" s="6" t="s">
        <v>280</v>
      </c>
      <c r="AK402" s="6" t="s">
        <v>281</v>
      </c>
      <c r="AL402" s="6" t="s">
        <v>419</v>
      </c>
      <c r="AM402" s="6">
        <v>1</v>
      </c>
      <c r="AN402" s="6">
        <v>1</v>
      </c>
      <c r="AO402" s="6">
        <v>0</v>
      </c>
      <c r="AP402" s="6">
        <v>0</v>
      </c>
      <c r="AQ402" s="13" t="s">
        <v>1007</v>
      </c>
      <c r="AR402" s="6" t="s">
        <v>22</v>
      </c>
      <c r="AS402" s="6" t="s">
        <v>22</v>
      </c>
      <c r="AT402" s="6">
        <v>1</v>
      </c>
      <c r="AU402" s="6">
        <v>1</v>
      </c>
      <c r="AV402" s="6">
        <v>1</v>
      </c>
      <c r="AW402" s="6">
        <v>1</v>
      </c>
      <c r="AX402" s="6">
        <v>1</v>
      </c>
      <c r="AY402" s="6">
        <v>1</v>
      </c>
      <c r="AZ402" s="6">
        <v>1</v>
      </c>
      <c r="BA402" s="6">
        <v>1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1</v>
      </c>
      <c r="BH402" s="6">
        <v>1</v>
      </c>
      <c r="BI402" s="6">
        <v>1</v>
      </c>
      <c r="BJ402" s="13" t="s">
        <v>1007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 t="s">
        <v>22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0</v>
      </c>
      <c r="CM402" s="6">
        <v>0</v>
      </c>
      <c r="CN402" s="6">
        <v>1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  <c r="CY402" s="6">
        <v>0</v>
      </c>
      <c r="CZ402" s="6">
        <v>0</v>
      </c>
      <c r="DA402" s="6" t="s">
        <v>22</v>
      </c>
      <c r="DB402" s="6" t="s">
        <v>218</v>
      </c>
      <c r="DC402" s="6" t="s">
        <v>22</v>
      </c>
      <c r="DD402" s="6" t="s">
        <v>22</v>
      </c>
      <c r="DE402" s="6" t="s">
        <v>22</v>
      </c>
      <c r="DF402" s="6" t="s">
        <v>22</v>
      </c>
      <c r="DG402" s="6" t="s">
        <v>22</v>
      </c>
      <c r="DH402" s="6" t="s">
        <v>22</v>
      </c>
      <c r="DI402" s="6" t="s">
        <v>22</v>
      </c>
      <c r="DJ402" s="6" t="s">
        <v>22</v>
      </c>
      <c r="DK402" s="6" t="s">
        <v>22</v>
      </c>
      <c r="DL402" s="6" t="s">
        <v>22</v>
      </c>
      <c r="DM402" s="6" t="s">
        <v>22</v>
      </c>
      <c r="DN402" s="6" t="s">
        <v>22</v>
      </c>
      <c r="DO402" s="6" t="s">
        <v>22</v>
      </c>
      <c r="DP402" s="6" t="s">
        <v>22</v>
      </c>
      <c r="DQ402" s="6" t="s">
        <v>22</v>
      </c>
      <c r="DR402" s="6" t="s">
        <v>22</v>
      </c>
      <c r="DS402" s="6" t="s">
        <v>22</v>
      </c>
      <c r="DT402" s="6" t="s">
        <v>22</v>
      </c>
      <c r="DU402" s="6" t="s">
        <v>22</v>
      </c>
      <c r="DV402" s="6" t="s">
        <v>22</v>
      </c>
      <c r="DW402" s="6" t="s">
        <v>22</v>
      </c>
      <c r="DX402" s="6" t="s">
        <v>22</v>
      </c>
      <c r="DY402" s="6" t="s">
        <v>22</v>
      </c>
      <c r="DZ402" s="6" t="s">
        <v>22</v>
      </c>
      <c r="EA402" s="6" t="s">
        <v>22</v>
      </c>
      <c r="EB402" s="6" t="s">
        <v>22</v>
      </c>
      <c r="EC402" s="6" t="s">
        <v>22</v>
      </c>
      <c r="ED402" s="6" t="s">
        <v>22</v>
      </c>
      <c r="EE402" s="6" t="s">
        <v>22</v>
      </c>
      <c r="EF402" s="6" t="s">
        <v>22</v>
      </c>
      <c r="EG402" s="6" t="s">
        <v>22</v>
      </c>
      <c r="EH402" s="6" t="s">
        <v>22</v>
      </c>
      <c r="EI402" s="6" t="s">
        <v>22</v>
      </c>
      <c r="EJ402" s="6" t="s">
        <v>22</v>
      </c>
      <c r="EK402" s="6" t="s">
        <v>22</v>
      </c>
      <c r="EL402" s="6" t="s">
        <v>22</v>
      </c>
      <c r="EM402" s="6" t="s">
        <v>22</v>
      </c>
      <c r="EN402" s="6" t="s">
        <v>22</v>
      </c>
      <c r="EO402" s="6" t="s">
        <v>22</v>
      </c>
      <c r="EP402" s="6" t="s">
        <v>22</v>
      </c>
      <c r="EQ402" s="6" t="s">
        <v>22</v>
      </c>
      <c r="ER402" s="6" t="s">
        <v>22</v>
      </c>
      <c r="ES402" s="6" t="s">
        <v>22</v>
      </c>
      <c r="ET402" s="6" t="s">
        <v>22</v>
      </c>
      <c r="EU402" s="6" t="s">
        <v>22</v>
      </c>
      <c r="EV402" s="6" t="s">
        <v>22</v>
      </c>
      <c r="EW402" s="6" t="s">
        <v>22</v>
      </c>
      <c r="EX402" s="6" t="s">
        <v>22</v>
      </c>
      <c r="EY402" s="6" t="s">
        <v>22</v>
      </c>
      <c r="EZ402" s="6" t="s">
        <v>22</v>
      </c>
      <c r="FA402" s="6" t="s">
        <v>22</v>
      </c>
      <c r="FB402" s="6" t="s">
        <v>22</v>
      </c>
      <c r="FC402" s="6" t="s">
        <v>22</v>
      </c>
      <c r="FD402" s="6" t="s">
        <v>22</v>
      </c>
      <c r="FE402" s="6" t="s">
        <v>22</v>
      </c>
      <c r="FF402" s="6" t="s">
        <v>22</v>
      </c>
      <c r="FG402" s="6" t="s">
        <v>22</v>
      </c>
      <c r="FH402" s="6" t="s">
        <v>22</v>
      </c>
      <c r="FI402" s="6" t="s">
        <v>22</v>
      </c>
      <c r="FJ402" s="6" t="s">
        <v>22</v>
      </c>
      <c r="FK402" s="6" t="s">
        <v>22</v>
      </c>
      <c r="FL402" s="6" t="s">
        <v>22</v>
      </c>
      <c r="FM402" s="6" t="s">
        <v>22</v>
      </c>
      <c r="FN402" s="6" t="s">
        <v>22</v>
      </c>
      <c r="FO402" s="6" t="s">
        <v>22</v>
      </c>
      <c r="FP402" s="6" t="s">
        <v>22</v>
      </c>
      <c r="FQ402" s="6" t="s">
        <v>22</v>
      </c>
      <c r="FR402" s="6" t="s">
        <v>22</v>
      </c>
      <c r="FS402" s="6" t="s">
        <v>22</v>
      </c>
      <c r="FT402" s="6" t="s">
        <v>22</v>
      </c>
      <c r="FU402" s="6" t="s">
        <v>22</v>
      </c>
      <c r="FV402" s="6" t="s">
        <v>22</v>
      </c>
      <c r="FW402" s="6" t="s">
        <v>22</v>
      </c>
      <c r="FX402" s="6" t="s">
        <v>22</v>
      </c>
      <c r="FY402" s="6" t="s">
        <v>22</v>
      </c>
      <c r="FZ402" s="6" t="s">
        <v>22</v>
      </c>
      <c r="GA402" s="6" t="s">
        <v>22</v>
      </c>
      <c r="GB402" s="6" t="s">
        <v>22</v>
      </c>
      <c r="GC402" s="6" t="s">
        <v>22</v>
      </c>
      <c r="GD402" s="6" t="s">
        <v>22</v>
      </c>
      <c r="GE402" s="6" t="s">
        <v>22</v>
      </c>
      <c r="GF402" s="6" t="s">
        <v>22</v>
      </c>
      <c r="GG402" s="6" t="s">
        <v>22</v>
      </c>
      <c r="GH402" s="6" t="s">
        <v>22</v>
      </c>
      <c r="GI402" s="6" t="s">
        <v>22</v>
      </c>
      <c r="GJ402" s="6" t="s">
        <v>22</v>
      </c>
      <c r="GK402" s="6" t="s">
        <v>22</v>
      </c>
      <c r="GL402" s="6" t="s">
        <v>22</v>
      </c>
      <c r="GM402" s="6" t="s">
        <v>22</v>
      </c>
      <c r="GN402" s="6" t="s">
        <v>22</v>
      </c>
      <c r="GO402" s="6" t="s">
        <v>22</v>
      </c>
      <c r="GP402" s="6" t="s">
        <v>22</v>
      </c>
      <c r="GQ402" s="6" t="s">
        <v>22</v>
      </c>
      <c r="GR402" s="6" t="s">
        <v>22</v>
      </c>
      <c r="GS402" s="6" t="s">
        <v>22</v>
      </c>
      <c r="GT402" s="6" t="s">
        <v>22</v>
      </c>
      <c r="GU402" s="6" t="s">
        <v>22</v>
      </c>
      <c r="GV402" s="6" t="s">
        <v>22</v>
      </c>
      <c r="GW402" s="6" t="s">
        <v>22</v>
      </c>
      <c r="GX402" s="103" t="s">
        <v>22</v>
      </c>
    </row>
    <row r="403" spans="1:206">
      <c r="A403" s="102" t="s">
        <v>207</v>
      </c>
      <c r="B403" s="6">
        <f t="shared" si="13"/>
        <v>402</v>
      </c>
      <c r="C403" s="6" t="s">
        <v>1632</v>
      </c>
      <c r="D403" s="6" t="s">
        <v>1634</v>
      </c>
      <c r="E403" s="100">
        <v>45239</v>
      </c>
      <c r="F403" s="6" t="s">
        <v>3897</v>
      </c>
      <c r="G403" s="6">
        <v>1</v>
      </c>
      <c r="H403" s="6">
        <v>21</v>
      </c>
      <c r="I403" s="6">
        <v>0</v>
      </c>
      <c r="J403" s="6" t="s">
        <v>22</v>
      </c>
      <c r="K403" s="6" t="s">
        <v>22</v>
      </c>
      <c r="L403" s="181" t="s">
        <v>1062</v>
      </c>
      <c r="M403" s="6" t="s">
        <v>411</v>
      </c>
      <c r="N403" s="6" t="s">
        <v>22</v>
      </c>
      <c r="O403" s="7" t="s">
        <v>22</v>
      </c>
      <c r="P403" s="6" t="s">
        <v>22</v>
      </c>
      <c r="Q403" s="6">
        <v>42.966999999999999</v>
      </c>
      <c r="R403" s="6" t="s">
        <v>22</v>
      </c>
      <c r="S403" s="6" t="s">
        <v>22</v>
      </c>
      <c r="T403" s="7" t="s">
        <v>22</v>
      </c>
      <c r="U403" s="6" t="s">
        <v>22</v>
      </c>
      <c r="V403" s="6">
        <v>9.3486999999999991</v>
      </c>
      <c r="W403" s="6" t="s">
        <v>39</v>
      </c>
      <c r="X403" s="6">
        <v>4</v>
      </c>
      <c r="Y403" s="6">
        <v>2</v>
      </c>
      <c r="Z403" s="101">
        <v>0.3125</v>
      </c>
      <c r="AA403" s="101">
        <v>0.45833333333333331</v>
      </c>
      <c r="AB403" s="101">
        <v>0.6875</v>
      </c>
      <c r="AC403" s="101">
        <f>(Tableau2[[#This Row],[heure_enq]]-Tableau2[[#This Row],[h_debut]])</f>
        <v>0.14583333333333331</v>
      </c>
      <c r="AD403" s="101">
        <f>Tableau2[[#This Row],[h_fin]]-Tableau2[[#This Row],[h_debut]]</f>
        <v>0.375</v>
      </c>
      <c r="AE403" s="101">
        <v>0.375</v>
      </c>
      <c r="AF403" s="101">
        <v>0.58333333333333337</v>
      </c>
      <c r="AG403" s="6" t="s">
        <v>22</v>
      </c>
      <c r="AH403" s="6" t="s">
        <v>287</v>
      </c>
      <c r="AI403" s="6">
        <v>0</v>
      </c>
      <c r="AJ403" s="6" t="s">
        <v>402</v>
      </c>
      <c r="AK403" s="6" t="s">
        <v>403</v>
      </c>
      <c r="AL403" s="6" t="s">
        <v>419</v>
      </c>
      <c r="AM403" s="6">
        <v>1</v>
      </c>
      <c r="AN403" s="6">
        <v>0</v>
      </c>
      <c r="AO403" s="6">
        <v>0</v>
      </c>
      <c r="AP403" s="6">
        <v>0</v>
      </c>
      <c r="AQ403" s="6" t="s">
        <v>745</v>
      </c>
      <c r="AR403" s="6" t="s">
        <v>22</v>
      </c>
      <c r="AS403" s="6" t="s">
        <v>22</v>
      </c>
      <c r="AT403" s="6">
        <v>1</v>
      </c>
      <c r="AU403" s="6">
        <v>1</v>
      </c>
      <c r="AV403" s="6">
        <v>1</v>
      </c>
      <c r="AW403" s="6">
        <v>1</v>
      </c>
      <c r="AX403" s="6">
        <v>1</v>
      </c>
      <c r="AY403" s="6">
        <v>1</v>
      </c>
      <c r="AZ403" s="6">
        <v>1</v>
      </c>
      <c r="BA403" s="6">
        <v>1</v>
      </c>
      <c r="BB403" s="6">
        <v>1</v>
      </c>
      <c r="BC403" s="6">
        <v>1</v>
      </c>
      <c r="BD403" s="6">
        <v>1</v>
      </c>
      <c r="BE403" s="6">
        <v>1</v>
      </c>
      <c r="BF403" s="6">
        <v>1</v>
      </c>
      <c r="BG403" s="6">
        <v>1</v>
      </c>
      <c r="BH403" s="6">
        <v>1</v>
      </c>
      <c r="BI403" s="6">
        <v>1</v>
      </c>
      <c r="BJ403" s="6" t="s">
        <v>745</v>
      </c>
      <c r="BK403" s="6">
        <v>0</v>
      </c>
      <c r="BL403" s="6">
        <v>0</v>
      </c>
      <c r="BM403" s="6">
        <v>0</v>
      </c>
      <c r="BN403" s="6">
        <v>0</v>
      </c>
      <c r="BO403" s="6">
        <v>0</v>
      </c>
      <c r="BP403" s="6">
        <v>0</v>
      </c>
      <c r="BQ403" s="6">
        <v>1</v>
      </c>
      <c r="BR403" s="6">
        <v>0</v>
      </c>
      <c r="BS403" s="6">
        <v>0</v>
      </c>
      <c r="BT403" s="6">
        <v>0</v>
      </c>
      <c r="BU403" s="6" t="s">
        <v>3640</v>
      </c>
      <c r="BV403" s="6">
        <v>0</v>
      </c>
      <c r="BW403" s="6" t="s">
        <v>22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1</v>
      </c>
      <c r="CD403" s="6">
        <v>0</v>
      </c>
      <c r="CE403" s="6">
        <v>0</v>
      </c>
      <c r="CF403" s="6">
        <v>0</v>
      </c>
      <c r="CG403" s="6">
        <v>0</v>
      </c>
      <c r="CH403" s="6">
        <v>0</v>
      </c>
      <c r="CI403" s="6">
        <v>0</v>
      </c>
      <c r="CJ403" s="6">
        <v>1</v>
      </c>
      <c r="CK403" s="6">
        <v>0</v>
      </c>
      <c r="CL403" s="6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0</v>
      </c>
      <c r="CR403" s="6">
        <v>0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6">
        <v>0</v>
      </c>
      <c r="CY403" s="6">
        <v>0</v>
      </c>
      <c r="CZ403" s="6">
        <v>0</v>
      </c>
      <c r="DA403" s="6" t="s">
        <v>22</v>
      </c>
      <c r="DB403" s="6" t="s">
        <v>218</v>
      </c>
      <c r="DC403" s="6" t="s">
        <v>22</v>
      </c>
      <c r="DD403" s="6" t="s">
        <v>22</v>
      </c>
      <c r="DE403" s="6" t="s">
        <v>22</v>
      </c>
      <c r="DF403" s="6" t="s">
        <v>22</v>
      </c>
      <c r="DG403" s="6" t="s">
        <v>22</v>
      </c>
      <c r="DH403" s="6" t="s">
        <v>22</v>
      </c>
      <c r="DI403" s="6" t="s">
        <v>22</v>
      </c>
      <c r="DJ403" s="6" t="s">
        <v>22</v>
      </c>
      <c r="DK403" s="6" t="s">
        <v>22</v>
      </c>
      <c r="DL403" s="6" t="s">
        <v>22</v>
      </c>
      <c r="DM403" s="6" t="s">
        <v>22</v>
      </c>
      <c r="DN403" s="6" t="s">
        <v>22</v>
      </c>
      <c r="DO403" s="6" t="s">
        <v>22</v>
      </c>
      <c r="DP403" s="6" t="s">
        <v>22</v>
      </c>
      <c r="DQ403" s="6" t="s">
        <v>22</v>
      </c>
      <c r="DR403" s="6" t="s">
        <v>22</v>
      </c>
      <c r="DS403" s="6" t="s">
        <v>22</v>
      </c>
      <c r="DT403" s="6" t="s">
        <v>22</v>
      </c>
      <c r="DU403" s="6" t="s">
        <v>22</v>
      </c>
      <c r="DV403" s="6" t="s">
        <v>22</v>
      </c>
      <c r="DW403" s="6" t="s">
        <v>22</v>
      </c>
      <c r="DX403" s="6" t="s">
        <v>22</v>
      </c>
      <c r="DY403" s="6" t="s">
        <v>22</v>
      </c>
      <c r="DZ403" s="6" t="s">
        <v>22</v>
      </c>
      <c r="EA403" s="6" t="s">
        <v>22</v>
      </c>
      <c r="EB403" s="6" t="s">
        <v>22</v>
      </c>
      <c r="EC403" s="6" t="s">
        <v>22</v>
      </c>
      <c r="ED403" s="6" t="s">
        <v>22</v>
      </c>
      <c r="EE403" s="6" t="s">
        <v>22</v>
      </c>
      <c r="EF403" s="6" t="s">
        <v>22</v>
      </c>
      <c r="EG403" s="6" t="s">
        <v>22</v>
      </c>
      <c r="EH403" s="6" t="s">
        <v>22</v>
      </c>
      <c r="EI403" s="6" t="s">
        <v>22</v>
      </c>
      <c r="EJ403" s="6" t="s">
        <v>22</v>
      </c>
      <c r="EK403" s="6" t="s">
        <v>22</v>
      </c>
      <c r="EL403" s="6" t="s">
        <v>22</v>
      </c>
      <c r="EM403" s="6" t="s">
        <v>22</v>
      </c>
      <c r="EN403" s="6" t="s">
        <v>22</v>
      </c>
      <c r="EO403" s="6" t="s">
        <v>22</v>
      </c>
      <c r="EP403" s="6" t="s">
        <v>22</v>
      </c>
      <c r="EQ403" s="6" t="s">
        <v>22</v>
      </c>
      <c r="ER403" s="6" t="s">
        <v>22</v>
      </c>
      <c r="ES403" s="6" t="s">
        <v>22</v>
      </c>
      <c r="ET403" s="6" t="s">
        <v>22</v>
      </c>
      <c r="EU403" s="6" t="s">
        <v>22</v>
      </c>
      <c r="EV403" s="6" t="s">
        <v>22</v>
      </c>
      <c r="EW403" s="6" t="s">
        <v>22</v>
      </c>
      <c r="EX403" s="6" t="s">
        <v>22</v>
      </c>
      <c r="EY403" s="6" t="s">
        <v>22</v>
      </c>
      <c r="EZ403" s="6" t="s">
        <v>22</v>
      </c>
      <c r="FA403" s="6" t="s">
        <v>22</v>
      </c>
      <c r="FB403" s="6" t="s">
        <v>22</v>
      </c>
      <c r="FC403" s="6" t="s">
        <v>22</v>
      </c>
      <c r="FD403" s="6" t="s">
        <v>22</v>
      </c>
      <c r="FE403" s="6" t="s">
        <v>22</v>
      </c>
      <c r="FF403" s="6" t="s">
        <v>22</v>
      </c>
      <c r="FG403" s="6" t="s">
        <v>22</v>
      </c>
      <c r="FH403" s="6" t="s">
        <v>22</v>
      </c>
      <c r="FI403" s="6" t="s">
        <v>22</v>
      </c>
      <c r="FJ403" s="6" t="s">
        <v>22</v>
      </c>
      <c r="FK403" s="6" t="s">
        <v>22</v>
      </c>
      <c r="FL403" s="6" t="s">
        <v>22</v>
      </c>
      <c r="FM403" s="6" t="s">
        <v>22</v>
      </c>
      <c r="FN403" s="6" t="s">
        <v>22</v>
      </c>
      <c r="FO403" s="6" t="s">
        <v>22</v>
      </c>
      <c r="FP403" s="6" t="s">
        <v>22</v>
      </c>
      <c r="FQ403" s="6" t="s">
        <v>22</v>
      </c>
      <c r="FR403" s="6" t="s">
        <v>22</v>
      </c>
      <c r="FS403" s="6" t="s">
        <v>22</v>
      </c>
      <c r="FT403" s="6" t="s">
        <v>22</v>
      </c>
      <c r="FU403" s="6" t="s">
        <v>22</v>
      </c>
      <c r="FV403" s="6" t="s">
        <v>22</v>
      </c>
      <c r="FW403" s="6" t="s">
        <v>22</v>
      </c>
      <c r="FX403" s="6" t="s">
        <v>22</v>
      </c>
      <c r="FY403" s="6" t="s">
        <v>22</v>
      </c>
      <c r="FZ403" s="6" t="s">
        <v>22</v>
      </c>
      <c r="GA403" s="6" t="s">
        <v>22</v>
      </c>
      <c r="GB403" s="6" t="s">
        <v>22</v>
      </c>
      <c r="GC403" s="6" t="s">
        <v>22</v>
      </c>
      <c r="GD403" s="6" t="s">
        <v>22</v>
      </c>
      <c r="GE403" s="6" t="s">
        <v>22</v>
      </c>
      <c r="GF403" s="6" t="s">
        <v>22</v>
      </c>
      <c r="GG403" s="6" t="s">
        <v>22</v>
      </c>
      <c r="GH403" s="6" t="s">
        <v>22</v>
      </c>
      <c r="GI403" s="6" t="s">
        <v>22</v>
      </c>
      <c r="GJ403" s="6" t="s">
        <v>22</v>
      </c>
      <c r="GK403" s="6" t="s">
        <v>22</v>
      </c>
      <c r="GL403" s="6" t="s">
        <v>22</v>
      </c>
      <c r="GM403" s="6" t="s">
        <v>22</v>
      </c>
      <c r="GN403" s="6" t="s">
        <v>22</v>
      </c>
      <c r="GO403" s="6" t="s">
        <v>22</v>
      </c>
      <c r="GP403" s="6" t="s">
        <v>22</v>
      </c>
      <c r="GQ403" s="6" t="s">
        <v>22</v>
      </c>
      <c r="GR403" s="6" t="s">
        <v>22</v>
      </c>
      <c r="GS403" s="6" t="s">
        <v>22</v>
      </c>
      <c r="GT403" s="6" t="s">
        <v>22</v>
      </c>
      <c r="GU403" s="6" t="s">
        <v>22</v>
      </c>
      <c r="GV403" s="6" t="s">
        <v>22</v>
      </c>
      <c r="GW403" s="6" t="s">
        <v>22</v>
      </c>
      <c r="GX403" s="103" t="s">
        <v>22</v>
      </c>
    </row>
    <row r="404" spans="1:206">
      <c r="A404" s="102" t="s">
        <v>207</v>
      </c>
      <c r="B404" s="6">
        <f t="shared" si="13"/>
        <v>403</v>
      </c>
      <c r="C404" s="6" t="s">
        <v>1635</v>
      </c>
      <c r="D404" s="6" t="s">
        <v>1636</v>
      </c>
      <c r="E404" s="100">
        <v>45245</v>
      </c>
      <c r="F404" s="6" t="s">
        <v>3897</v>
      </c>
      <c r="G404" s="6">
        <v>2</v>
      </c>
      <c r="H404" s="6">
        <v>17</v>
      </c>
      <c r="I404" s="6">
        <v>3</v>
      </c>
      <c r="J404" s="6" t="s">
        <v>352</v>
      </c>
      <c r="K404" s="6" t="s">
        <v>410</v>
      </c>
      <c r="L404" s="181" t="s">
        <v>1637</v>
      </c>
      <c r="M404" s="6" t="s">
        <v>1041</v>
      </c>
      <c r="N404" s="6" t="s">
        <v>22</v>
      </c>
      <c r="O404" s="7" t="s">
        <v>22</v>
      </c>
      <c r="P404" s="6" t="s">
        <v>22</v>
      </c>
      <c r="Q404" s="6">
        <v>42.681395999999999</v>
      </c>
      <c r="R404" s="6" t="s">
        <v>22</v>
      </c>
      <c r="S404" s="6" t="s">
        <v>22</v>
      </c>
      <c r="T404" s="7" t="s">
        <v>22</v>
      </c>
      <c r="U404" s="6" t="s">
        <v>22</v>
      </c>
      <c r="V404" s="6">
        <v>9.2979000000000003</v>
      </c>
      <c r="W404" s="6" t="s">
        <v>39</v>
      </c>
      <c r="X404" s="6">
        <v>3</v>
      </c>
      <c r="Y404" s="6">
        <v>1</v>
      </c>
      <c r="Z404" s="101">
        <v>0.60416666666666663</v>
      </c>
      <c r="AA404" s="101">
        <v>0.64583333333333337</v>
      </c>
      <c r="AB404" s="101">
        <v>0.6875</v>
      </c>
      <c r="AC404" s="101">
        <f>(Tableau2[[#This Row],[heure_enq]]-Tableau2[[#This Row],[h_debut]])</f>
        <v>4.1666666666666741E-2</v>
      </c>
      <c r="AD404" s="101">
        <f>Tableau2[[#This Row],[h_fin]]-Tableau2[[#This Row],[h_debut]]</f>
        <v>8.333333333333337E-2</v>
      </c>
      <c r="AE404" s="101">
        <v>0.375</v>
      </c>
      <c r="AF404" s="101">
        <v>0.70833333333333337</v>
      </c>
      <c r="AG404" s="6" t="s">
        <v>22</v>
      </c>
      <c r="AH404" s="6" t="s">
        <v>287</v>
      </c>
      <c r="AI404" s="6">
        <v>0</v>
      </c>
      <c r="AJ404" s="6" t="s">
        <v>297</v>
      </c>
      <c r="AK404" s="6" t="s">
        <v>298</v>
      </c>
      <c r="AL404" s="6" t="s">
        <v>419</v>
      </c>
      <c r="AM404" s="6">
        <v>1</v>
      </c>
      <c r="AN404" s="6">
        <v>0</v>
      </c>
      <c r="AO404" s="6">
        <v>0</v>
      </c>
      <c r="AP404" s="6">
        <v>0</v>
      </c>
      <c r="AQ404" s="6" t="s">
        <v>22</v>
      </c>
      <c r="AR404" s="6" t="s">
        <v>22</v>
      </c>
      <c r="AS404" s="6" t="s">
        <v>22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1</v>
      </c>
      <c r="BH404" s="6">
        <v>0</v>
      </c>
      <c r="BI404" s="6">
        <v>0</v>
      </c>
      <c r="BJ404" s="6" t="s">
        <v>22</v>
      </c>
      <c r="BK404" s="6">
        <v>0</v>
      </c>
      <c r="BL404" s="6">
        <v>1</v>
      </c>
      <c r="BM404" s="6">
        <v>0</v>
      </c>
      <c r="BN404" s="6">
        <v>0</v>
      </c>
      <c r="BO404" s="6" t="s">
        <v>3613</v>
      </c>
      <c r="BP404" s="6">
        <v>0</v>
      </c>
      <c r="BQ404" s="6">
        <v>0</v>
      </c>
      <c r="BR404" s="6">
        <v>0</v>
      </c>
      <c r="BS404" s="6">
        <v>0</v>
      </c>
      <c r="BT404" s="6">
        <v>0</v>
      </c>
      <c r="BU404" s="6">
        <v>0</v>
      </c>
      <c r="BV404" s="6">
        <v>0</v>
      </c>
      <c r="BW404" s="6" t="s">
        <v>22</v>
      </c>
      <c r="BX404" s="6">
        <v>0</v>
      </c>
      <c r="BY404" s="6">
        <v>0</v>
      </c>
      <c r="BZ404" s="6">
        <v>0</v>
      </c>
      <c r="CA404" s="6">
        <v>0</v>
      </c>
      <c r="CB404" s="6">
        <v>0</v>
      </c>
      <c r="CC404" s="6">
        <v>0</v>
      </c>
      <c r="CD404" s="6">
        <v>0</v>
      </c>
      <c r="CE404" s="6">
        <v>0</v>
      </c>
      <c r="CF404" s="6">
        <v>0</v>
      </c>
      <c r="CG404" s="6">
        <v>0</v>
      </c>
      <c r="CH404" s="6">
        <v>0</v>
      </c>
      <c r="CI404" s="6">
        <v>1</v>
      </c>
      <c r="CJ404" s="6">
        <v>0</v>
      </c>
      <c r="CK404" s="6">
        <v>0</v>
      </c>
      <c r="CL404" s="6">
        <v>0</v>
      </c>
      <c r="CM404" s="6">
        <v>0</v>
      </c>
      <c r="CN404" s="6">
        <v>0</v>
      </c>
      <c r="CO404" s="6">
        <v>0</v>
      </c>
      <c r="CP404" s="6">
        <v>0</v>
      </c>
      <c r="CQ404" s="6">
        <v>0</v>
      </c>
      <c r="CR404" s="6">
        <v>0</v>
      </c>
      <c r="CS404" s="6">
        <v>0</v>
      </c>
      <c r="CT404" s="6">
        <v>0</v>
      </c>
      <c r="CU404" s="6">
        <v>0</v>
      </c>
      <c r="CV404" s="6">
        <v>0</v>
      </c>
      <c r="CW404" s="6">
        <v>0</v>
      </c>
      <c r="CX404" s="6">
        <v>0</v>
      </c>
      <c r="CY404" s="6">
        <v>0</v>
      </c>
      <c r="CZ404" s="6">
        <v>0</v>
      </c>
      <c r="DA404" s="6" t="s">
        <v>22</v>
      </c>
      <c r="DB404" s="6" t="s">
        <v>218</v>
      </c>
      <c r="DC404" s="6" t="s">
        <v>22</v>
      </c>
      <c r="DD404" s="6" t="s">
        <v>22</v>
      </c>
      <c r="DE404" s="6" t="s">
        <v>22</v>
      </c>
      <c r="DF404" s="6" t="s">
        <v>22</v>
      </c>
      <c r="DG404" s="6" t="s">
        <v>22</v>
      </c>
      <c r="DH404" s="6" t="s">
        <v>22</v>
      </c>
      <c r="DI404" s="6" t="s">
        <v>22</v>
      </c>
      <c r="DJ404" s="6" t="s">
        <v>22</v>
      </c>
      <c r="DK404" s="6" t="s">
        <v>22</v>
      </c>
      <c r="DL404" s="6" t="s">
        <v>22</v>
      </c>
      <c r="DM404" s="6" t="s">
        <v>22</v>
      </c>
      <c r="DN404" s="6" t="s">
        <v>22</v>
      </c>
      <c r="DO404" s="6" t="s">
        <v>22</v>
      </c>
      <c r="DP404" s="6" t="s">
        <v>22</v>
      </c>
      <c r="DQ404" s="6" t="s">
        <v>22</v>
      </c>
      <c r="DR404" s="6" t="s">
        <v>22</v>
      </c>
      <c r="DS404" s="6" t="s">
        <v>22</v>
      </c>
      <c r="DT404" s="6" t="s">
        <v>22</v>
      </c>
      <c r="DU404" s="6" t="s">
        <v>22</v>
      </c>
      <c r="DV404" s="6" t="s">
        <v>22</v>
      </c>
      <c r="DW404" s="6" t="s">
        <v>22</v>
      </c>
      <c r="DX404" s="6" t="s">
        <v>22</v>
      </c>
      <c r="DY404" s="6" t="s">
        <v>22</v>
      </c>
      <c r="DZ404" s="6" t="s">
        <v>22</v>
      </c>
      <c r="EA404" s="6" t="s">
        <v>22</v>
      </c>
      <c r="EB404" s="6" t="s">
        <v>22</v>
      </c>
      <c r="EC404" s="6" t="s">
        <v>22</v>
      </c>
      <c r="ED404" s="6" t="s">
        <v>22</v>
      </c>
      <c r="EE404" s="6" t="s">
        <v>22</v>
      </c>
      <c r="EF404" s="6" t="s">
        <v>22</v>
      </c>
      <c r="EG404" s="6" t="s">
        <v>22</v>
      </c>
      <c r="EH404" s="6" t="s">
        <v>22</v>
      </c>
      <c r="EI404" s="6" t="s">
        <v>22</v>
      </c>
      <c r="EJ404" s="6" t="s">
        <v>22</v>
      </c>
      <c r="EK404" s="6" t="s">
        <v>22</v>
      </c>
      <c r="EL404" s="6" t="s">
        <v>22</v>
      </c>
      <c r="EM404" s="6" t="s">
        <v>22</v>
      </c>
      <c r="EN404" s="6" t="s">
        <v>22</v>
      </c>
      <c r="EO404" s="6" t="s">
        <v>22</v>
      </c>
      <c r="EP404" s="6" t="s">
        <v>22</v>
      </c>
      <c r="EQ404" s="6" t="s">
        <v>22</v>
      </c>
      <c r="ER404" s="6" t="s">
        <v>22</v>
      </c>
      <c r="ES404" s="6" t="s">
        <v>22</v>
      </c>
      <c r="ET404" s="6" t="s">
        <v>22</v>
      </c>
      <c r="EU404" s="6" t="s">
        <v>22</v>
      </c>
      <c r="EV404" s="6" t="s">
        <v>22</v>
      </c>
      <c r="EW404" s="6" t="s">
        <v>22</v>
      </c>
      <c r="EX404" s="6" t="s">
        <v>22</v>
      </c>
      <c r="EY404" s="6" t="s">
        <v>22</v>
      </c>
      <c r="EZ404" s="6" t="s">
        <v>22</v>
      </c>
      <c r="FA404" s="6" t="s">
        <v>22</v>
      </c>
      <c r="FB404" s="6" t="s">
        <v>22</v>
      </c>
      <c r="FC404" s="6" t="s">
        <v>22</v>
      </c>
      <c r="FD404" s="6" t="s">
        <v>22</v>
      </c>
      <c r="FE404" s="6" t="s">
        <v>22</v>
      </c>
      <c r="FF404" s="6" t="s">
        <v>22</v>
      </c>
      <c r="FG404" s="6" t="s">
        <v>22</v>
      </c>
      <c r="FH404" s="6" t="s">
        <v>22</v>
      </c>
      <c r="FI404" s="6" t="s">
        <v>22</v>
      </c>
      <c r="FJ404" s="6" t="s">
        <v>22</v>
      </c>
      <c r="FK404" s="6" t="s">
        <v>22</v>
      </c>
      <c r="FL404" s="6" t="s">
        <v>22</v>
      </c>
      <c r="FM404" s="6" t="s">
        <v>22</v>
      </c>
      <c r="FN404" s="6" t="s">
        <v>22</v>
      </c>
      <c r="FO404" s="6" t="s">
        <v>22</v>
      </c>
      <c r="FP404" s="6" t="s">
        <v>22</v>
      </c>
      <c r="FQ404" s="6" t="s">
        <v>22</v>
      </c>
      <c r="FR404" s="6" t="s">
        <v>22</v>
      </c>
      <c r="FS404" s="6" t="s">
        <v>22</v>
      </c>
      <c r="FT404" s="6" t="s">
        <v>22</v>
      </c>
      <c r="FU404" s="6" t="s">
        <v>22</v>
      </c>
      <c r="FV404" s="6" t="s">
        <v>22</v>
      </c>
      <c r="FW404" s="6" t="s">
        <v>22</v>
      </c>
      <c r="FX404" s="6" t="s">
        <v>22</v>
      </c>
      <c r="FY404" s="6" t="s">
        <v>22</v>
      </c>
      <c r="FZ404" s="6" t="s">
        <v>22</v>
      </c>
      <c r="GA404" s="6" t="s">
        <v>22</v>
      </c>
      <c r="GB404" s="6" t="s">
        <v>22</v>
      </c>
      <c r="GC404" s="6" t="s">
        <v>22</v>
      </c>
      <c r="GD404" s="6" t="s">
        <v>22</v>
      </c>
      <c r="GE404" s="6" t="s">
        <v>22</v>
      </c>
      <c r="GF404" s="6" t="s">
        <v>22</v>
      </c>
      <c r="GG404" s="6" t="s">
        <v>22</v>
      </c>
      <c r="GH404" s="6" t="s">
        <v>22</v>
      </c>
      <c r="GI404" s="6" t="s">
        <v>22</v>
      </c>
      <c r="GJ404" s="6" t="s">
        <v>22</v>
      </c>
      <c r="GK404" s="6" t="s">
        <v>22</v>
      </c>
      <c r="GL404" s="6" t="s">
        <v>22</v>
      </c>
      <c r="GM404" s="6" t="s">
        <v>22</v>
      </c>
      <c r="GN404" s="6" t="s">
        <v>22</v>
      </c>
      <c r="GO404" s="6" t="s">
        <v>22</v>
      </c>
      <c r="GP404" s="6" t="s">
        <v>22</v>
      </c>
      <c r="GQ404" s="6" t="s">
        <v>22</v>
      </c>
      <c r="GR404" s="6" t="s">
        <v>22</v>
      </c>
      <c r="GS404" s="6" t="s">
        <v>22</v>
      </c>
      <c r="GT404" s="6" t="s">
        <v>22</v>
      </c>
      <c r="GU404" s="6" t="s">
        <v>22</v>
      </c>
      <c r="GV404" s="6" t="s">
        <v>22</v>
      </c>
      <c r="GW404" s="6" t="s">
        <v>22</v>
      </c>
      <c r="GX404" s="103" t="s">
        <v>22</v>
      </c>
    </row>
    <row r="405" spans="1:206">
      <c r="A405" s="102" t="s">
        <v>207</v>
      </c>
      <c r="B405" s="6">
        <f t="shared" si="13"/>
        <v>404</v>
      </c>
      <c r="C405" s="6" t="s">
        <v>1635</v>
      </c>
      <c r="D405" s="6" t="s">
        <v>1638</v>
      </c>
      <c r="E405" s="100">
        <v>45245</v>
      </c>
      <c r="F405" s="6" t="s">
        <v>3897</v>
      </c>
      <c r="G405" s="6">
        <v>2</v>
      </c>
      <c r="H405" s="6">
        <v>17</v>
      </c>
      <c r="I405" s="6">
        <v>3</v>
      </c>
      <c r="J405" s="6" t="s">
        <v>352</v>
      </c>
      <c r="K405" s="6" t="s">
        <v>410</v>
      </c>
      <c r="L405" s="181" t="s">
        <v>1637</v>
      </c>
      <c r="M405" s="6" t="s">
        <v>1041</v>
      </c>
      <c r="N405" s="6" t="s">
        <v>22</v>
      </c>
      <c r="O405" s="7" t="s">
        <v>22</v>
      </c>
      <c r="P405" s="6" t="s">
        <v>22</v>
      </c>
      <c r="Q405" s="6">
        <v>42.678800000000003</v>
      </c>
      <c r="R405" s="6" t="s">
        <v>22</v>
      </c>
      <c r="S405" s="6" t="s">
        <v>22</v>
      </c>
      <c r="T405" s="7" t="s">
        <v>22</v>
      </c>
      <c r="U405" s="6" t="s">
        <v>22</v>
      </c>
      <c r="V405" s="6">
        <v>9.2991016000000002</v>
      </c>
      <c r="W405" s="6" t="s">
        <v>39</v>
      </c>
      <c r="X405" s="6">
        <v>4</v>
      </c>
      <c r="Y405" s="6">
        <v>1</v>
      </c>
      <c r="Z405" s="101">
        <v>0.625</v>
      </c>
      <c r="AA405" s="101">
        <v>0.65625</v>
      </c>
      <c r="AB405" s="101">
        <v>0.79166666666666663</v>
      </c>
      <c r="AC405" s="101">
        <f>(Tableau2[[#This Row],[heure_enq]]-Tableau2[[#This Row],[h_debut]])</f>
        <v>3.125E-2</v>
      </c>
      <c r="AD405" s="101">
        <f>Tableau2[[#This Row],[h_fin]]-Tableau2[[#This Row],[h_debut]]</f>
        <v>0.16666666666666663</v>
      </c>
      <c r="AE405" s="101">
        <v>0.375</v>
      </c>
      <c r="AF405" s="101">
        <v>0.70833333333333337</v>
      </c>
      <c r="AG405" s="6" t="s">
        <v>22</v>
      </c>
      <c r="AH405" s="6" t="s">
        <v>287</v>
      </c>
      <c r="AI405" s="6">
        <v>0</v>
      </c>
      <c r="AJ405" s="6" t="s">
        <v>2634</v>
      </c>
      <c r="AK405" s="6" t="s">
        <v>215</v>
      </c>
      <c r="AL405" s="6" t="s">
        <v>419</v>
      </c>
      <c r="AM405" s="6">
        <v>1</v>
      </c>
      <c r="AN405" s="6">
        <v>0</v>
      </c>
      <c r="AO405" s="6">
        <v>0</v>
      </c>
      <c r="AP405" s="6">
        <v>0</v>
      </c>
      <c r="AQ405" s="6" t="s">
        <v>22</v>
      </c>
      <c r="AR405" s="6" t="s">
        <v>22</v>
      </c>
      <c r="AS405" s="6" t="s">
        <v>22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1</v>
      </c>
      <c r="BD405" s="6">
        <v>1</v>
      </c>
      <c r="BE405" s="6">
        <v>1</v>
      </c>
      <c r="BF405" s="6">
        <v>1</v>
      </c>
      <c r="BG405" s="6">
        <v>1</v>
      </c>
      <c r="BH405" s="6">
        <v>1</v>
      </c>
      <c r="BI405" s="6">
        <v>0</v>
      </c>
      <c r="BJ405" s="6" t="s">
        <v>22</v>
      </c>
      <c r="BK405" s="6">
        <v>0</v>
      </c>
      <c r="BL405" s="6">
        <v>0</v>
      </c>
      <c r="BM405" s="6">
        <v>0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1</v>
      </c>
      <c r="BT405" s="6">
        <v>0</v>
      </c>
      <c r="BU405" s="6" t="s">
        <v>3610</v>
      </c>
      <c r="BV405" s="6">
        <v>0</v>
      </c>
      <c r="BW405" s="6" t="s">
        <v>22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 s="6">
        <v>0</v>
      </c>
      <c r="CF405" s="6">
        <v>0</v>
      </c>
      <c r="CG405" s="6">
        <v>0</v>
      </c>
      <c r="CH405" s="6">
        <v>0</v>
      </c>
      <c r="CI405" s="6">
        <v>1</v>
      </c>
      <c r="CJ405" s="6">
        <v>0</v>
      </c>
      <c r="CK405" s="6">
        <v>0</v>
      </c>
      <c r="CL405" s="6">
        <v>0</v>
      </c>
      <c r="CM405" s="6">
        <v>0</v>
      </c>
      <c r="CN405" s="6">
        <v>0</v>
      </c>
      <c r="CO405" s="6">
        <v>0</v>
      </c>
      <c r="CP405" s="6">
        <v>0</v>
      </c>
      <c r="CQ405" s="6">
        <v>0</v>
      </c>
      <c r="CR405" s="6">
        <v>0</v>
      </c>
      <c r="CS405" s="6">
        <v>0</v>
      </c>
      <c r="CT405" s="6">
        <v>0</v>
      </c>
      <c r="CU405" s="6">
        <v>0</v>
      </c>
      <c r="CV405" s="6">
        <v>0</v>
      </c>
      <c r="CW405" s="6">
        <v>0</v>
      </c>
      <c r="CX405" s="6">
        <v>0</v>
      </c>
      <c r="CY405" s="6">
        <v>0</v>
      </c>
      <c r="CZ405" s="6">
        <v>0</v>
      </c>
      <c r="DA405" s="6" t="s">
        <v>22</v>
      </c>
      <c r="DB405" s="6" t="s">
        <v>218</v>
      </c>
      <c r="DC405" s="6" t="s">
        <v>22</v>
      </c>
      <c r="DD405" s="6" t="s">
        <v>22</v>
      </c>
      <c r="DE405" s="6" t="s">
        <v>22</v>
      </c>
      <c r="DF405" s="6" t="s">
        <v>22</v>
      </c>
      <c r="DG405" s="6" t="s">
        <v>22</v>
      </c>
      <c r="DH405" s="6" t="s">
        <v>22</v>
      </c>
      <c r="DI405" s="6" t="s">
        <v>22</v>
      </c>
      <c r="DJ405" s="6" t="s">
        <v>22</v>
      </c>
      <c r="DK405" s="6" t="s">
        <v>22</v>
      </c>
      <c r="DL405" s="6" t="s">
        <v>22</v>
      </c>
      <c r="DM405" s="6" t="s">
        <v>22</v>
      </c>
      <c r="DN405" s="6" t="s">
        <v>22</v>
      </c>
      <c r="DO405" s="6" t="s">
        <v>22</v>
      </c>
      <c r="DP405" s="6" t="s">
        <v>22</v>
      </c>
      <c r="DQ405" s="6" t="s">
        <v>22</v>
      </c>
      <c r="DR405" s="6" t="s">
        <v>22</v>
      </c>
      <c r="DS405" s="6" t="s">
        <v>22</v>
      </c>
      <c r="DT405" s="6" t="s">
        <v>22</v>
      </c>
      <c r="DU405" s="6" t="s">
        <v>22</v>
      </c>
      <c r="DV405" s="6" t="s">
        <v>22</v>
      </c>
      <c r="DW405" s="6" t="s">
        <v>22</v>
      </c>
      <c r="DX405" s="6" t="s">
        <v>22</v>
      </c>
      <c r="DY405" s="6" t="s">
        <v>22</v>
      </c>
      <c r="DZ405" s="6" t="s">
        <v>22</v>
      </c>
      <c r="EA405" s="6" t="s">
        <v>22</v>
      </c>
      <c r="EB405" s="6" t="s">
        <v>22</v>
      </c>
      <c r="EC405" s="6" t="s">
        <v>22</v>
      </c>
      <c r="ED405" s="6" t="s">
        <v>22</v>
      </c>
      <c r="EE405" s="6" t="s">
        <v>22</v>
      </c>
      <c r="EF405" s="6" t="s">
        <v>22</v>
      </c>
      <c r="EG405" s="6" t="s">
        <v>22</v>
      </c>
      <c r="EH405" s="6" t="s">
        <v>22</v>
      </c>
      <c r="EI405" s="6" t="s">
        <v>22</v>
      </c>
      <c r="EJ405" s="6" t="s">
        <v>22</v>
      </c>
      <c r="EK405" s="6" t="s">
        <v>22</v>
      </c>
      <c r="EL405" s="6" t="s">
        <v>22</v>
      </c>
      <c r="EM405" s="6" t="s">
        <v>22</v>
      </c>
      <c r="EN405" s="6" t="s">
        <v>22</v>
      </c>
      <c r="EO405" s="6" t="s">
        <v>22</v>
      </c>
      <c r="EP405" s="6" t="s">
        <v>22</v>
      </c>
      <c r="EQ405" s="6" t="s">
        <v>22</v>
      </c>
      <c r="ER405" s="6" t="s">
        <v>22</v>
      </c>
      <c r="ES405" s="6" t="s">
        <v>22</v>
      </c>
      <c r="ET405" s="6" t="s">
        <v>22</v>
      </c>
      <c r="EU405" s="6" t="s">
        <v>22</v>
      </c>
      <c r="EV405" s="6" t="s">
        <v>22</v>
      </c>
      <c r="EW405" s="6" t="s">
        <v>22</v>
      </c>
      <c r="EX405" s="6" t="s">
        <v>22</v>
      </c>
      <c r="EY405" s="6" t="s">
        <v>22</v>
      </c>
      <c r="EZ405" s="6" t="s">
        <v>22</v>
      </c>
      <c r="FA405" s="6" t="s">
        <v>22</v>
      </c>
      <c r="FB405" s="6" t="s">
        <v>22</v>
      </c>
      <c r="FC405" s="6" t="s">
        <v>22</v>
      </c>
      <c r="FD405" s="6" t="s">
        <v>22</v>
      </c>
      <c r="FE405" s="6" t="s">
        <v>22</v>
      </c>
      <c r="FF405" s="6" t="s">
        <v>22</v>
      </c>
      <c r="FG405" s="6" t="s">
        <v>22</v>
      </c>
      <c r="FH405" s="6" t="s">
        <v>22</v>
      </c>
      <c r="FI405" s="6" t="s">
        <v>22</v>
      </c>
      <c r="FJ405" s="6" t="s">
        <v>22</v>
      </c>
      <c r="FK405" s="6" t="s">
        <v>22</v>
      </c>
      <c r="FL405" s="6" t="s">
        <v>22</v>
      </c>
      <c r="FM405" s="6" t="s">
        <v>22</v>
      </c>
      <c r="FN405" s="6" t="s">
        <v>22</v>
      </c>
      <c r="FO405" s="6" t="s">
        <v>22</v>
      </c>
      <c r="FP405" s="6" t="s">
        <v>22</v>
      </c>
      <c r="FQ405" s="6" t="s">
        <v>22</v>
      </c>
      <c r="FR405" s="6" t="s">
        <v>22</v>
      </c>
      <c r="FS405" s="6" t="s">
        <v>22</v>
      </c>
      <c r="FT405" s="6" t="s">
        <v>22</v>
      </c>
      <c r="FU405" s="6" t="s">
        <v>22</v>
      </c>
      <c r="FV405" s="6" t="s">
        <v>22</v>
      </c>
      <c r="FW405" s="6" t="s">
        <v>22</v>
      </c>
      <c r="FX405" s="6" t="s">
        <v>22</v>
      </c>
      <c r="FY405" s="6" t="s">
        <v>22</v>
      </c>
      <c r="FZ405" s="6" t="s">
        <v>22</v>
      </c>
      <c r="GA405" s="6" t="s">
        <v>22</v>
      </c>
      <c r="GB405" s="6" t="s">
        <v>22</v>
      </c>
      <c r="GC405" s="6" t="s">
        <v>22</v>
      </c>
      <c r="GD405" s="6" t="s">
        <v>22</v>
      </c>
      <c r="GE405" s="6" t="s">
        <v>22</v>
      </c>
      <c r="GF405" s="6" t="s">
        <v>22</v>
      </c>
      <c r="GG405" s="6" t="s">
        <v>22</v>
      </c>
      <c r="GH405" s="6" t="s">
        <v>22</v>
      </c>
      <c r="GI405" s="6" t="s">
        <v>22</v>
      </c>
      <c r="GJ405" s="6" t="s">
        <v>22</v>
      </c>
      <c r="GK405" s="6" t="s">
        <v>22</v>
      </c>
      <c r="GL405" s="6" t="s">
        <v>22</v>
      </c>
      <c r="GM405" s="6" t="s">
        <v>22</v>
      </c>
      <c r="GN405" s="6" t="s">
        <v>22</v>
      </c>
      <c r="GO405" s="6" t="s">
        <v>22</v>
      </c>
      <c r="GP405" s="6" t="s">
        <v>22</v>
      </c>
      <c r="GQ405" s="6" t="s">
        <v>22</v>
      </c>
      <c r="GR405" s="6" t="s">
        <v>22</v>
      </c>
      <c r="GS405" s="6" t="s">
        <v>22</v>
      </c>
      <c r="GT405" s="6" t="s">
        <v>22</v>
      </c>
      <c r="GU405" s="6" t="s">
        <v>22</v>
      </c>
      <c r="GV405" s="6" t="s">
        <v>22</v>
      </c>
      <c r="GW405" s="6" t="s">
        <v>22</v>
      </c>
      <c r="GX405" s="103" t="s">
        <v>22</v>
      </c>
    </row>
    <row r="406" spans="1:206">
      <c r="A406" s="102" t="s">
        <v>207</v>
      </c>
      <c r="B406" s="6">
        <f t="shared" si="13"/>
        <v>405</v>
      </c>
      <c r="C406" s="6" t="s">
        <v>1635</v>
      </c>
      <c r="D406" s="6" t="s">
        <v>1933</v>
      </c>
      <c r="E406" s="100">
        <v>45245</v>
      </c>
      <c r="F406" s="6" t="s">
        <v>3897</v>
      </c>
      <c r="G406" s="6">
        <v>2</v>
      </c>
      <c r="H406" s="6">
        <v>17</v>
      </c>
      <c r="I406" s="6">
        <v>3</v>
      </c>
      <c r="J406" s="6" t="s">
        <v>352</v>
      </c>
      <c r="K406" s="6" t="s">
        <v>410</v>
      </c>
      <c r="L406" s="181" t="s">
        <v>1637</v>
      </c>
      <c r="M406" s="6" t="s">
        <v>1041</v>
      </c>
      <c r="N406" s="6" t="s">
        <v>22</v>
      </c>
      <c r="O406" s="7" t="s">
        <v>22</v>
      </c>
      <c r="P406" s="6" t="s">
        <v>22</v>
      </c>
      <c r="Q406" s="6">
        <v>42.679900000000004</v>
      </c>
      <c r="R406" s="6" t="s">
        <v>22</v>
      </c>
      <c r="S406" s="6" t="s">
        <v>22</v>
      </c>
      <c r="T406" s="7" t="s">
        <v>22</v>
      </c>
      <c r="U406" s="6" t="s">
        <v>22</v>
      </c>
      <c r="V406" s="6">
        <v>9.2978299999999994</v>
      </c>
      <c r="W406" s="6" t="s">
        <v>39</v>
      </c>
      <c r="X406" s="6">
        <v>5</v>
      </c>
      <c r="Y406" s="6">
        <v>2</v>
      </c>
      <c r="Z406" s="101">
        <v>0.45833333333333331</v>
      </c>
      <c r="AA406" s="101">
        <v>0.66666666666666663</v>
      </c>
      <c r="AB406" s="101">
        <v>0.70833333333333337</v>
      </c>
      <c r="AC406" s="101">
        <f>(Tableau2[[#This Row],[heure_enq]]-Tableau2[[#This Row],[h_debut]])</f>
        <v>0.20833333333333331</v>
      </c>
      <c r="AD406" s="101">
        <f>Tableau2[[#This Row],[h_fin]]-Tableau2[[#This Row],[h_debut]]</f>
        <v>0.25000000000000006</v>
      </c>
      <c r="AE406" s="101">
        <v>0.375</v>
      </c>
      <c r="AF406" s="101">
        <v>0.70833333333333337</v>
      </c>
      <c r="AG406" s="6" t="s">
        <v>22</v>
      </c>
      <c r="AH406" s="6" t="s">
        <v>256</v>
      </c>
      <c r="AI406" s="6">
        <v>0</v>
      </c>
      <c r="AJ406" s="6" t="s">
        <v>1655</v>
      </c>
      <c r="AK406" s="6" t="s">
        <v>22</v>
      </c>
      <c r="AL406" s="6" t="s">
        <v>1761</v>
      </c>
      <c r="AM406" s="6">
        <v>1</v>
      </c>
      <c r="AN406" s="6">
        <v>0</v>
      </c>
      <c r="AO406" s="6">
        <v>0</v>
      </c>
      <c r="AP406" s="6">
        <v>0</v>
      </c>
      <c r="AQ406" s="6" t="s">
        <v>22</v>
      </c>
      <c r="AR406" s="6" t="s">
        <v>22</v>
      </c>
      <c r="AS406" s="6" t="s">
        <v>22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1</v>
      </c>
      <c r="BH406" s="6">
        <v>0</v>
      </c>
      <c r="BI406" s="6">
        <v>0</v>
      </c>
      <c r="BJ406" s="6" t="s">
        <v>22</v>
      </c>
      <c r="BK406" s="6">
        <v>0</v>
      </c>
      <c r="BL406" s="6">
        <v>0</v>
      </c>
      <c r="BM406" s="6">
        <v>0</v>
      </c>
      <c r="BN406" s="6">
        <v>0</v>
      </c>
      <c r="BO406" s="6">
        <v>0</v>
      </c>
      <c r="BP406" s="6">
        <v>1</v>
      </c>
      <c r="BQ406" s="6">
        <v>0</v>
      </c>
      <c r="BR406" s="6">
        <v>0</v>
      </c>
      <c r="BS406" s="6">
        <v>0</v>
      </c>
      <c r="BT406" s="6">
        <v>0</v>
      </c>
      <c r="BU406" s="6" t="s">
        <v>3624</v>
      </c>
      <c r="BV406" s="6">
        <v>0</v>
      </c>
      <c r="BW406" s="6" t="s">
        <v>22</v>
      </c>
      <c r="BX406" s="6">
        <v>0</v>
      </c>
      <c r="BY406" s="6">
        <v>0</v>
      </c>
      <c r="BZ406" s="6">
        <v>0</v>
      </c>
      <c r="CA406" s="6">
        <v>0</v>
      </c>
      <c r="CB406" s="6">
        <v>0</v>
      </c>
      <c r="CC406" s="6">
        <v>0</v>
      </c>
      <c r="CD406" s="6">
        <v>0</v>
      </c>
      <c r="CE406" s="6">
        <v>0</v>
      </c>
      <c r="CF406" s="6">
        <v>0</v>
      </c>
      <c r="CG406" s="6">
        <v>0</v>
      </c>
      <c r="CH406" s="6">
        <v>0</v>
      </c>
      <c r="CI406" s="6">
        <v>1</v>
      </c>
      <c r="CJ406" s="6">
        <v>0</v>
      </c>
      <c r="CK406" s="6">
        <v>0</v>
      </c>
      <c r="CL406" s="6">
        <v>0</v>
      </c>
      <c r="CM406" s="6">
        <v>0</v>
      </c>
      <c r="CN406" s="6">
        <v>0</v>
      </c>
      <c r="CO406" s="6">
        <v>0</v>
      </c>
      <c r="CP406" s="6">
        <v>0</v>
      </c>
      <c r="CQ406" s="6">
        <v>0</v>
      </c>
      <c r="CR406" s="6">
        <v>0</v>
      </c>
      <c r="CS406" s="6">
        <v>0</v>
      </c>
      <c r="CT406" s="6">
        <v>0</v>
      </c>
      <c r="CU406" s="6">
        <v>0</v>
      </c>
      <c r="CV406" s="6">
        <v>0</v>
      </c>
      <c r="CW406" s="6">
        <v>0</v>
      </c>
      <c r="CX406" s="6">
        <v>0</v>
      </c>
      <c r="CY406" s="6">
        <v>0</v>
      </c>
      <c r="CZ406" s="6">
        <v>0</v>
      </c>
      <c r="DA406" s="6" t="s">
        <v>22</v>
      </c>
      <c r="DB406" s="6" t="s">
        <v>218</v>
      </c>
      <c r="DC406" s="6" t="s">
        <v>22</v>
      </c>
      <c r="DD406" s="6" t="s">
        <v>22</v>
      </c>
      <c r="DE406" s="6" t="s">
        <v>22</v>
      </c>
      <c r="DF406" s="6" t="s">
        <v>22</v>
      </c>
      <c r="DG406" s="6" t="s">
        <v>22</v>
      </c>
      <c r="DH406" s="6" t="s">
        <v>22</v>
      </c>
      <c r="DI406" s="6" t="s">
        <v>22</v>
      </c>
      <c r="DJ406" s="6" t="s">
        <v>22</v>
      </c>
      <c r="DK406" s="6" t="s">
        <v>22</v>
      </c>
      <c r="DL406" s="6" t="s">
        <v>22</v>
      </c>
      <c r="DM406" s="6" t="s">
        <v>22</v>
      </c>
      <c r="DN406" s="6" t="s">
        <v>22</v>
      </c>
      <c r="DO406" s="6" t="s">
        <v>22</v>
      </c>
      <c r="DP406" s="6" t="s">
        <v>22</v>
      </c>
      <c r="DQ406" s="6" t="s">
        <v>22</v>
      </c>
      <c r="DR406" s="6" t="s">
        <v>22</v>
      </c>
      <c r="DS406" s="6" t="s">
        <v>22</v>
      </c>
      <c r="DT406" s="6" t="s">
        <v>22</v>
      </c>
      <c r="DU406" s="6" t="s">
        <v>22</v>
      </c>
      <c r="DV406" s="6" t="s">
        <v>22</v>
      </c>
      <c r="DW406" s="6" t="s">
        <v>22</v>
      </c>
      <c r="DX406" s="6" t="s">
        <v>22</v>
      </c>
      <c r="DY406" s="6" t="s">
        <v>22</v>
      </c>
      <c r="DZ406" s="6" t="s">
        <v>22</v>
      </c>
      <c r="EA406" s="6" t="s">
        <v>22</v>
      </c>
      <c r="EB406" s="6" t="s">
        <v>22</v>
      </c>
      <c r="EC406" s="6" t="s">
        <v>22</v>
      </c>
      <c r="ED406" s="6" t="s">
        <v>22</v>
      </c>
      <c r="EE406" s="6" t="s">
        <v>22</v>
      </c>
      <c r="EF406" s="6" t="s">
        <v>22</v>
      </c>
      <c r="EG406" s="6" t="s">
        <v>22</v>
      </c>
      <c r="EH406" s="6" t="s">
        <v>22</v>
      </c>
      <c r="EI406" s="6" t="s">
        <v>22</v>
      </c>
      <c r="EJ406" s="6" t="s">
        <v>22</v>
      </c>
      <c r="EK406" s="6" t="s">
        <v>22</v>
      </c>
      <c r="EL406" s="6" t="s">
        <v>22</v>
      </c>
      <c r="EM406" s="6" t="s">
        <v>22</v>
      </c>
      <c r="EN406" s="6" t="s">
        <v>22</v>
      </c>
      <c r="EO406" s="6" t="s">
        <v>22</v>
      </c>
      <c r="EP406" s="6" t="s">
        <v>22</v>
      </c>
      <c r="EQ406" s="6" t="s">
        <v>22</v>
      </c>
      <c r="ER406" s="6" t="s">
        <v>22</v>
      </c>
      <c r="ES406" s="6" t="s">
        <v>22</v>
      </c>
      <c r="ET406" s="6" t="s">
        <v>22</v>
      </c>
      <c r="EU406" s="6" t="s">
        <v>22</v>
      </c>
      <c r="EV406" s="6" t="s">
        <v>22</v>
      </c>
      <c r="EW406" s="6" t="s">
        <v>22</v>
      </c>
      <c r="EX406" s="6" t="s">
        <v>22</v>
      </c>
      <c r="EY406" s="6" t="s">
        <v>22</v>
      </c>
      <c r="EZ406" s="6" t="s">
        <v>22</v>
      </c>
      <c r="FA406" s="6" t="s">
        <v>22</v>
      </c>
      <c r="FB406" s="6" t="s">
        <v>22</v>
      </c>
      <c r="FC406" s="6" t="s">
        <v>22</v>
      </c>
      <c r="FD406" s="6" t="s">
        <v>22</v>
      </c>
      <c r="FE406" s="6" t="s">
        <v>22</v>
      </c>
      <c r="FF406" s="6" t="s">
        <v>22</v>
      </c>
      <c r="FG406" s="6" t="s">
        <v>22</v>
      </c>
      <c r="FH406" s="6" t="s">
        <v>22</v>
      </c>
      <c r="FI406" s="6" t="s">
        <v>22</v>
      </c>
      <c r="FJ406" s="6" t="s">
        <v>22</v>
      </c>
      <c r="FK406" s="6" t="s">
        <v>22</v>
      </c>
      <c r="FL406" s="6" t="s">
        <v>22</v>
      </c>
      <c r="FM406" s="6" t="s">
        <v>22</v>
      </c>
      <c r="FN406" s="6" t="s">
        <v>22</v>
      </c>
      <c r="FO406" s="6" t="s">
        <v>22</v>
      </c>
      <c r="FP406" s="6" t="s">
        <v>22</v>
      </c>
      <c r="FQ406" s="6" t="s">
        <v>22</v>
      </c>
      <c r="FR406" s="6" t="s">
        <v>22</v>
      </c>
      <c r="FS406" s="6" t="s">
        <v>22</v>
      </c>
      <c r="FT406" s="6" t="s">
        <v>22</v>
      </c>
      <c r="FU406" s="6" t="s">
        <v>22</v>
      </c>
      <c r="FV406" s="6" t="s">
        <v>22</v>
      </c>
      <c r="FW406" s="6" t="s">
        <v>22</v>
      </c>
      <c r="FX406" s="6" t="s">
        <v>22</v>
      </c>
      <c r="FY406" s="6" t="s">
        <v>22</v>
      </c>
      <c r="FZ406" s="6" t="s">
        <v>22</v>
      </c>
      <c r="GA406" s="6" t="s">
        <v>22</v>
      </c>
      <c r="GB406" s="6" t="s">
        <v>22</v>
      </c>
      <c r="GC406" s="6" t="s">
        <v>22</v>
      </c>
      <c r="GD406" s="6" t="s">
        <v>22</v>
      </c>
      <c r="GE406" s="6" t="s">
        <v>22</v>
      </c>
      <c r="GF406" s="6" t="s">
        <v>22</v>
      </c>
      <c r="GG406" s="6" t="s">
        <v>22</v>
      </c>
      <c r="GH406" s="6" t="s">
        <v>22</v>
      </c>
      <c r="GI406" s="6" t="s">
        <v>22</v>
      </c>
      <c r="GJ406" s="6" t="s">
        <v>22</v>
      </c>
      <c r="GK406" s="6" t="s">
        <v>22</v>
      </c>
      <c r="GL406" s="6" t="s">
        <v>22</v>
      </c>
      <c r="GM406" s="6" t="s">
        <v>22</v>
      </c>
      <c r="GN406" s="6" t="s">
        <v>22</v>
      </c>
      <c r="GO406" s="6" t="s">
        <v>22</v>
      </c>
      <c r="GP406" s="6" t="s">
        <v>22</v>
      </c>
      <c r="GQ406" s="6" t="s">
        <v>22</v>
      </c>
      <c r="GR406" s="6" t="s">
        <v>22</v>
      </c>
      <c r="GS406" s="6" t="s">
        <v>22</v>
      </c>
      <c r="GT406" s="6" t="s">
        <v>22</v>
      </c>
      <c r="GU406" s="6" t="s">
        <v>22</v>
      </c>
      <c r="GV406" s="6" t="s">
        <v>22</v>
      </c>
      <c r="GW406" s="6" t="s">
        <v>22</v>
      </c>
      <c r="GX406" s="103" t="s">
        <v>22</v>
      </c>
    </row>
    <row r="407" spans="1:206">
      <c r="A407" s="102" t="s">
        <v>207</v>
      </c>
      <c r="B407" s="6">
        <f t="shared" si="13"/>
        <v>406</v>
      </c>
      <c r="C407" s="6" t="s">
        <v>1639</v>
      </c>
      <c r="D407" s="6" t="s">
        <v>1640</v>
      </c>
      <c r="E407" s="100">
        <v>45246</v>
      </c>
      <c r="F407" s="6" t="s">
        <v>3897</v>
      </c>
      <c r="G407" s="6">
        <v>0</v>
      </c>
      <c r="H407" s="6">
        <v>17</v>
      </c>
      <c r="I407" s="6">
        <v>1</v>
      </c>
      <c r="J407" s="6" t="s">
        <v>352</v>
      </c>
      <c r="K407" s="6" t="s">
        <v>1071</v>
      </c>
      <c r="L407" s="181" t="s">
        <v>1250</v>
      </c>
      <c r="M407" s="6" t="s">
        <v>1041</v>
      </c>
      <c r="N407" s="6" t="s">
        <v>22</v>
      </c>
      <c r="O407" s="7" t="s">
        <v>22</v>
      </c>
      <c r="P407" s="6" t="s">
        <v>22</v>
      </c>
      <c r="Q407" s="6">
        <v>42.7879</v>
      </c>
      <c r="R407" s="6" t="s">
        <v>22</v>
      </c>
      <c r="S407" s="6" t="s">
        <v>22</v>
      </c>
      <c r="T407" s="7" t="s">
        <v>22</v>
      </c>
      <c r="U407" s="6" t="s">
        <v>22</v>
      </c>
      <c r="V407" s="6">
        <v>9.4877000000000002</v>
      </c>
      <c r="W407" s="6" t="s">
        <v>39</v>
      </c>
      <c r="X407" s="6">
        <v>10</v>
      </c>
      <c r="Y407" s="6">
        <v>1</v>
      </c>
      <c r="Z407" s="101">
        <v>0.35416666666666669</v>
      </c>
      <c r="AA407" s="101">
        <v>0.39583333333333331</v>
      </c>
      <c r="AB407" s="101">
        <v>0.5</v>
      </c>
      <c r="AC407" s="101">
        <f>(Tableau2[[#This Row],[heure_enq]]-Tableau2[[#This Row],[h_debut]])</f>
        <v>4.166666666666663E-2</v>
      </c>
      <c r="AD407" s="101">
        <f>Tableau2[[#This Row],[h_fin]]-Tableau2[[#This Row],[h_debut]]</f>
        <v>0.14583333333333331</v>
      </c>
      <c r="AE407" s="101">
        <v>0.375</v>
      </c>
      <c r="AF407" s="101">
        <v>0.58333333333333337</v>
      </c>
      <c r="AG407" s="6" t="s">
        <v>22</v>
      </c>
      <c r="AH407" s="6" t="s">
        <v>234</v>
      </c>
      <c r="AI407" s="6">
        <v>0</v>
      </c>
      <c r="AJ407" s="6" t="s">
        <v>280</v>
      </c>
      <c r="AK407" s="6" t="s">
        <v>281</v>
      </c>
      <c r="AL407" s="6" t="s">
        <v>419</v>
      </c>
      <c r="AM407" s="6">
        <v>1</v>
      </c>
      <c r="AN407" s="6">
        <v>0</v>
      </c>
      <c r="AO407" s="6">
        <v>0</v>
      </c>
      <c r="AP407" s="6">
        <v>0</v>
      </c>
      <c r="AQ407" s="6" t="s">
        <v>22</v>
      </c>
      <c r="AR407" s="6" t="s">
        <v>22</v>
      </c>
      <c r="AS407" s="6" t="s">
        <v>22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1</v>
      </c>
      <c r="AZ407" s="6">
        <v>1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 t="s">
        <v>22</v>
      </c>
      <c r="BK407" s="6">
        <v>0</v>
      </c>
      <c r="BL407" s="6">
        <v>0</v>
      </c>
      <c r="BM407" s="6">
        <v>0</v>
      </c>
      <c r="BN407" s="6">
        <v>0</v>
      </c>
      <c r="BO407" s="6">
        <v>0</v>
      </c>
      <c r="BP407" s="6">
        <v>0</v>
      </c>
      <c r="BQ407" s="6">
        <v>0</v>
      </c>
      <c r="BR407" s="6">
        <v>0</v>
      </c>
      <c r="BS407" s="6">
        <v>0</v>
      </c>
      <c r="BT407" s="6">
        <v>0</v>
      </c>
      <c r="BU407" s="6">
        <v>0</v>
      </c>
      <c r="BV407" s="6">
        <v>0</v>
      </c>
      <c r="BW407" s="6" t="s">
        <v>22</v>
      </c>
      <c r="BX407" s="6">
        <v>0</v>
      </c>
      <c r="BY407" s="6">
        <v>0</v>
      </c>
      <c r="BZ407" s="6">
        <v>0</v>
      </c>
      <c r="CA407" s="6">
        <v>0</v>
      </c>
      <c r="CB407" s="6">
        <v>0</v>
      </c>
      <c r="CC407" s="6">
        <v>0</v>
      </c>
      <c r="CD407" s="6">
        <v>0</v>
      </c>
      <c r="CE407" s="6">
        <v>0</v>
      </c>
      <c r="CF407" s="6">
        <v>0</v>
      </c>
      <c r="CG407" s="6">
        <v>0</v>
      </c>
      <c r="CH407" s="6">
        <v>0</v>
      </c>
      <c r="CI407" s="6">
        <v>0</v>
      </c>
      <c r="CJ407" s="6">
        <v>0</v>
      </c>
      <c r="CK407" s="6">
        <v>0</v>
      </c>
      <c r="CL407" s="6">
        <v>0</v>
      </c>
      <c r="CM407" s="6">
        <v>0</v>
      </c>
      <c r="CN407" s="6">
        <v>1</v>
      </c>
      <c r="CO407" s="6">
        <v>0</v>
      </c>
      <c r="CP407" s="6">
        <v>0</v>
      </c>
      <c r="CQ407" s="6">
        <v>0</v>
      </c>
      <c r="CR407" s="6">
        <v>1</v>
      </c>
      <c r="CS407" s="6">
        <v>1</v>
      </c>
      <c r="CT407" s="6">
        <v>1</v>
      </c>
      <c r="CU407" s="6">
        <v>1</v>
      </c>
      <c r="CV407" s="6">
        <v>1</v>
      </c>
      <c r="CW407" s="6">
        <v>1</v>
      </c>
      <c r="CX407" s="6">
        <v>1</v>
      </c>
      <c r="CY407" s="6">
        <v>0</v>
      </c>
      <c r="CZ407" s="6">
        <v>0</v>
      </c>
      <c r="DA407" s="6" t="s">
        <v>22</v>
      </c>
      <c r="DB407" s="6" t="s">
        <v>218</v>
      </c>
      <c r="DC407" s="6" t="s">
        <v>22</v>
      </c>
      <c r="DD407" s="6" t="s">
        <v>22</v>
      </c>
      <c r="DE407" s="6" t="s">
        <v>22</v>
      </c>
      <c r="DF407" s="6" t="s">
        <v>22</v>
      </c>
      <c r="DG407" s="6" t="s">
        <v>22</v>
      </c>
      <c r="DH407" s="6" t="s">
        <v>22</v>
      </c>
      <c r="DI407" s="6" t="s">
        <v>22</v>
      </c>
      <c r="DJ407" s="6" t="s">
        <v>22</v>
      </c>
      <c r="DK407" s="6" t="s">
        <v>22</v>
      </c>
      <c r="DL407" s="6" t="s">
        <v>22</v>
      </c>
      <c r="DM407" s="6" t="s">
        <v>22</v>
      </c>
      <c r="DN407" s="6" t="s">
        <v>22</v>
      </c>
      <c r="DO407" s="6" t="s">
        <v>22</v>
      </c>
      <c r="DP407" s="6" t="s">
        <v>22</v>
      </c>
      <c r="DQ407" s="6" t="s">
        <v>22</v>
      </c>
      <c r="DR407" s="6" t="s">
        <v>22</v>
      </c>
      <c r="DS407" s="6" t="s">
        <v>22</v>
      </c>
      <c r="DT407" s="6" t="s">
        <v>22</v>
      </c>
      <c r="DU407" s="6" t="s">
        <v>22</v>
      </c>
      <c r="DV407" s="6" t="s">
        <v>22</v>
      </c>
      <c r="DW407" s="6" t="s">
        <v>22</v>
      </c>
      <c r="DX407" s="6" t="s">
        <v>22</v>
      </c>
      <c r="DY407" s="6" t="s">
        <v>22</v>
      </c>
      <c r="DZ407" s="6" t="s">
        <v>22</v>
      </c>
      <c r="EA407" s="6" t="s">
        <v>22</v>
      </c>
      <c r="EB407" s="6" t="s">
        <v>22</v>
      </c>
      <c r="EC407" s="6" t="s">
        <v>22</v>
      </c>
      <c r="ED407" s="6" t="s">
        <v>22</v>
      </c>
      <c r="EE407" s="6" t="s">
        <v>22</v>
      </c>
      <c r="EF407" s="6" t="s">
        <v>22</v>
      </c>
      <c r="EG407" s="6" t="s">
        <v>22</v>
      </c>
      <c r="EH407" s="6" t="s">
        <v>22</v>
      </c>
      <c r="EI407" s="6" t="s">
        <v>22</v>
      </c>
      <c r="EJ407" s="6" t="s">
        <v>22</v>
      </c>
      <c r="EK407" s="6" t="s">
        <v>22</v>
      </c>
      <c r="EL407" s="6" t="s">
        <v>22</v>
      </c>
      <c r="EM407" s="6" t="s">
        <v>22</v>
      </c>
      <c r="EN407" s="6" t="s">
        <v>22</v>
      </c>
      <c r="EO407" s="6" t="s">
        <v>22</v>
      </c>
      <c r="EP407" s="6" t="s">
        <v>22</v>
      </c>
      <c r="EQ407" s="6" t="s">
        <v>22</v>
      </c>
      <c r="ER407" s="6" t="s">
        <v>22</v>
      </c>
      <c r="ES407" s="6" t="s">
        <v>22</v>
      </c>
      <c r="ET407" s="6" t="s">
        <v>22</v>
      </c>
      <c r="EU407" s="6" t="s">
        <v>22</v>
      </c>
      <c r="EV407" s="6" t="s">
        <v>22</v>
      </c>
      <c r="EW407" s="6" t="s">
        <v>22</v>
      </c>
      <c r="EX407" s="6" t="s">
        <v>22</v>
      </c>
      <c r="EY407" s="6" t="s">
        <v>22</v>
      </c>
      <c r="EZ407" s="6" t="s">
        <v>22</v>
      </c>
      <c r="FA407" s="6" t="s">
        <v>22</v>
      </c>
      <c r="FB407" s="6" t="s">
        <v>22</v>
      </c>
      <c r="FC407" s="6" t="s">
        <v>22</v>
      </c>
      <c r="FD407" s="6" t="s">
        <v>22</v>
      </c>
      <c r="FE407" s="6" t="s">
        <v>22</v>
      </c>
      <c r="FF407" s="6" t="s">
        <v>22</v>
      </c>
      <c r="FG407" s="6" t="s">
        <v>22</v>
      </c>
      <c r="FH407" s="6" t="s">
        <v>22</v>
      </c>
      <c r="FI407" s="6" t="s">
        <v>22</v>
      </c>
      <c r="FJ407" s="6" t="s">
        <v>22</v>
      </c>
      <c r="FK407" s="6" t="s">
        <v>22</v>
      </c>
      <c r="FL407" s="6" t="s">
        <v>22</v>
      </c>
      <c r="FM407" s="6" t="s">
        <v>22</v>
      </c>
      <c r="FN407" s="6" t="s">
        <v>22</v>
      </c>
      <c r="FO407" s="6" t="s">
        <v>22</v>
      </c>
      <c r="FP407" s="6" t="s">
        <v>22</v>
      </c>
      <c r="FQ407" s="6" t="s">
        <v>22</v>
      </c>
      <c r="FR407" s="6" t="s">
        <v>22</v>
      </c>
      <c r="FS407" s="6" t="s">
        <v>22</v>
      </c>
      <c r="FT407" s="6" t="s">
        <v>22</v>
      </c>
      <c r="FU407" s="6" t="s">
        <v>22</v>
      </c>
      <c r="FV407" s="6" t="s">
        <v>22</v>
      </c>
      <c r="FW407" s="6" t="s">
        <v>22</v>
      </c>
      <c r="FX407" s="6" t="s">
        <v>22</v>
      </c>
      <c r="FY407" s="6" t="s">
        <v>22</v>
      </c>
      <c r="FZ407" s="6" t="s">
        <v>22</v>
      </c>
      <c r="GA407" s="6" t="s">
        <v>22</v>
      </c>
      <c r="GB407" s="6" t="s">
        <v>22</v>
      </c>
      <c r="GC407" s="6" t="s">
        <v>22</v>
      </c>
      <c r="GD407" s="6" t="s">
        <v>22</v>
      </c>
      <c r="GE407" s="6" t="s">
        <v>22</v>
      </c>
      <c r="GF407" s="6" t="s">
        <v>22</v>
      </c>
      <c r="GG407" s="6" t="s">
        <v>22</v>
      </c>
      <c r="GH407" s="6" t="s">
        <v>22</v>
      </c>
      <c r="GI407" s="6" t="s">
        <v>22</v>
      </c>
      <c r="GJ407" s="6" t="s">
        <v>22</v>
      </c>
      <c r="GK407" s="6" t="s">
        <v>22</v>
      </c>
      <c r="GL407" s="6" t="s">
        <v>22</v>
      </c>
      <c r="GM407" s="6" t="s">
        <v>22</v>
      </c>
      <c r="GN407" s="6" t="s">
        <v>22</v>
      </c>
      <c r="GO407" s="6" t="s">
        <v>22</v>
      </c>
      <c r="GP407" s="6" t="s">
        <v>22</v>
      </c>
      <c r="GQ407" s="6" t="s">
        <v>22</v>
      </c>
      <c r="GR407" s="6" t="s">
        <v>22</v>
      </c>
      <c r="GS407" s="6" t="s">
        <v>22</v>
      </c>
      <c r="GT407" s="6" t="s">
        <v>22</v>
      </c>
      <c r="GU407" s="6" t="s">
        <v>22</v>
      </c>
      <c r="GV407" s="6" t="s">
        <v>22</v>
      </c>
      <c r="GW407" s="6" t="s">
        <v>22</v>
      </c>
      <c r="GX407" s="103" t="s">
        <v>22</v>
      </c>
    </row>
    <row r="408" spans="1:206">
      <c r="A408" s="102" t="s">
        <v>207</v>
      </c>
      <c r="B408" s="6">
        <f t="shared" si="13"/>
        <v>407</v>
      </c>
      <c r="C408" s="6" t="s">
        <v>1639</v>
      </c>
      <c r="D408" s="6" t="s">
        <v>1641</v>
      </c>
      <c r="E408" s="100">
        <v>45246</v>
      </c>
      <c r="F408" s="6" t="s">
        <v>3897</v>
      </c>
      <c r="G408" s="6">
        <v>0</v>
      </c>
      <c r="H408" s="6">
        <v>17</v>
      </c>
      <c r="I408" s="6">
        <v>1</v>
      </c>
      <c r="J408" s="6" t="s">
        <v>352</v>
      </c>
      <c r="K408" s="6" t="s">
        <v>1071</v>
      </c>
      <c r="L408" s="181" t="s">
        <v>1250</v>
      </c>
      <c r="M408" s="6" t="s">
        <v>1041</v>
      </c>
      <c r="N408" s="6" t="s">
        <v>22</v>
      </c>
      <c r="O408" s="7" t="s">
        <v>22</v>
      </c>
      <c r="P408" s="6" t="s">
        <v>22</v>
      </c>
      <c r="Q408" s="6">
        <v>42.793300000000002</v>
      </c>
      <c r="R408" s="6" t="s">
        <v>22</v>
      </c>
      <c r="S408" s="6" t="s">
        <v>22</v>
      </c>
      <c r="T408" s="7" t="s">
        <v>22</v>
      </c>
      <c r="U408" s="6" t="s">
        <v>22</v>
      </c>
      <c r="V408" s="6">
        <v>9.4895999999999994</v>
      </c>
      <c r="W408" s="6" t="s">
        <v>39</v>
      </c>
      <c r="X408" s="6">
        <v>8</v>
      </c>
      <c r="Y408" s="6">
        <v>2</v>
      </c>
      <c r="Z408" s="101">
        <v>0.35416666666666669</v>
      </c>
      <c r="AA408" s="101">
        <v>0.39583333333333331</v>
      </c>
      <c r="AB408" s="101">
        <v>0.5</v>
      </c>
      <c r="AC408" s="101">
        <f>(Tableau2[[#This Row],[heure_enq]]-Tableau2[[#This Row],[h_debut]])</f>
        <v>4.166666666666663E-2</v>
      </c>
      <c r="AD408" s="101">
        <f>Tableau2[[#This Row],[h_fin]]-Tableau2[[#This Row],[h_debut]]</f>
        <v>0.14583333333333331</v>
      </c>
      <c r="AE408" s="101">
        <v>0.375</v>
      </c>
      <c r="AF408" s="101">
        <v>0.58333333333333337</v>
      </c>
      <c r="AG408" s="6" t="s">
        <v>22</v>
      </c>
      <c r="AH408" s="6" t="s">
        <v>234</v>
      </c>
      <c r="AI408" s="6">
        <v>0</v>
      </c>
      <c r="AJ408" s="6" t="s">
        <v>305</v>
      </c>
      <c r="AK408" s="6" t="s">
        <v>306</v>
      </c>
      <c r="AL408" s="6" t="s">
        <v>419</v>
      </c>
      <c r="AM408" s="6">
        <v>1</v>
      </c>
      <c r="AN408" s="6">
        <v>1</v>
      </c>
      <c r="AO408" s="6">
        <v>0</v>
      </c>
      <c r="AP408" s="6">
        <v>0</v>
      </c>
      <c r="AQ408" s="6" t="s">
        <v>22</v>
      </c>
      <c r="AR408" s="6" t="s">
        <v>22</v>
      </c>
      <c r="AS408" s="6" t="s">
        <v>22</v>
      </c>
      <c r="AT408" s="6">
        <v>1</v>
      </c>
      <c r="AU408" s="6">
        <v>0</v>
      </c>
      <c r="AV408" s="6">
        <v>0</v>
      </c>
      <c r="AW408" s="6">
        <v>0</v>
      </c>
      <c r="AX408" s="6">
        <v>0</v>
      </c>
      <c r="AY408" s="6">
        <v>1</v>
      </c>
      <c r="AZ408" s="6">
        <v>1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 t="s">
        <v>22</v>
      </c>
      <c r="BK408" s="6">
        <v>0</v>
      </c>
      <c r="BL408" s="6">
        <v>0</v>
      </c>
      <c r="BM408" s="6">
        <v>0</v>
      </c>
      <c r="BN408" s="6">
        <v>0</v>
      </c>
      <c r="BO408" s="6">
        <v>0</v>
      </c>
      <c r="BP408" s="6">
        <v>0</v>
      </c>
      <c r="BQ408" s="6">
        <v>1</v>
      </c>
      <c r="BR408" s="6">
        <v>0</v>
      </c>
      <c r="BS408" s="6">
        <v>0</v>
      </c>
      <c r="BT408" s="6">
        <v>0</v>
      </c>
      <c r="BU408" s="6" t="s">
        <v>3630</v>
      </c>
      <c r="BV408" s="6">
        <v>0</v>
      </c>
      <c r="BW408" s="6" t="s">
        <v>22</v>
      </c>
      <c r="BX408" s="6">
        <v>0</v>
      </c>
      <c r="BY408" s="6">
        <v>0</v>
      </c>
      <c r="BZ408" s="6">
        <v>0</v>
      </c>
      <c r="CA408" s="6">
        <v>0</v>
      </c>
      <c r="CB408" s="6">
        <v>0</v>
      </c>
      <c r="CC408" s="6">
        <v>1</v>
      </c>
      <c r="CD408" s="6">
        <v>0</v>
      </c>
      <c r="CE408" s="6">
        <v>0</v>
      </c>
      <c r="CF408" s="6">
        <v>0</v>
      </c>
      <c r="CG408" s="6">
        <v>0</v>
      </c>
      <c r="CH408" s="6">
        <v>0</v>
      </c>
      <c r="CI408" s="6">
        <v>0</v>
      </c>
      <c r="CJ408" s="6">
        <v>0</v>
      </c>
      <c r="CK408" s="6">
        <v>0</v>
      </c>
      <c r="CL408" s="6">
        <v>0</v>
      </c>
      <c r="CM408" s="6">
        <v>0</v>
      </c>
      <c r="CN408" s="6">
        <v>0</v>
      </c>
      <c r="CO408" s="6">
        <v>0</v>
      </c>
      <c r="CP408" s="6">
        <v>0</v>
      </c>
      <c r="CQ408" s="6">
        <v>0</v>
      </c>
      <c r="CR408" s="6">
        <v>0</v>
      </c>
      <c r="CS408" s="6">
        <v>0</v>
      </c>
      <c r="CT408" s="6">
        <v>0</v>
      </c>
      <c r="CU408" s="6">
        <v>0</v>
      </c>
      <c r="CV408" s="6">
        <v>0</v>
      </c>
      <c r="CW408" s="6">
        <v>0</v>
      </c>
      <c r="CX408" s="6">
        <v>0</v>
      </c>
      <c r="CY408" s="6">
        <v>0</v>
      </c>
      <c r="CZ408" s="6">
        <v>0</v>
      </c>
      <c r="DA408" s="6" t="s">
        <v>22</v>
      </c>
      <c r="DB408" s="6" t="s">
        <v>218</v>
      </c>
      <c r="DC408" s="6" t="s">
        <v>22</v>
      </c>
      <c r="DD408" s="6" t="s">
        <v>22</v>
      </c>
      <c r="DE408" s="6" t="s">
        <v>22</v>
      </c>
      <c r="DF408" s="6" t="s">
        <v>22</v>
      </c>
      <c r="DG408" s="6" t="s">
        <v>22</v>
      </c>
      <c r="DH408" s="6" t="s">
        <v>22</v>
      </c>
      <c r="DI408" s="6" t="s">
        <v>22</v>
      </c>
      <c r="DJ408" s="6" t="s">
        <v>22</v>
      </c>
      <c r="DK408" s="6" t="s">
        <v>22</v>
      </c>
      <c r="DL408" s="6" t="s">
        <v>22</v>
      </c>
      <c r="DM408" s="6" t="s">
        <v>22</v>
      </c>
      <c r="DN408" s="6" t="s">
        <v>22</v>
      </c>
      <c r="DO408" s="6" t="s">
        <v>22</v>
      </c>
      <c r="DP408" s="6" t="s">
        <v>22</v>
      </c>
      <c r="DQ408" s="6" t="s">
        <v>22</v>
      </c>
      <c r="DR408" s="6" t="s">
        <v>22</v>
      </c>
      <c r="DS408" s="6" t="s">
        <v>22</v>
      </c>
      <c r="DT408" s="6" t="s">
        <v>22</v>
      </c>
      <c r="DU408" s="6" t="s">
        <v>22</v>
      </c>
      <c r="DV408" s="6" t="s">
        <v>22</v>
      </c>
      <c r="DW408" s="6" t="s">
        <v>22</v>
      </c>
      <c r="DX408" s="6" t="s">
        <v>22</v>
      </c>
      <c r="DY408" s="6" t="s">
        <v>22</v>
      </c>
      <c r="DZ408" s="6" t="s">
        <v>22</v>
      </c>
      <c r="EA408" s="6" t="s">
        <v>22</v>
      </c>
      <c r="EB408" s="6" t="s">
        <v>22</v>
      </c>
      <c r="EC408" s="6" t="s">
        <v>22</v>
      </c>
      <c r="ED408" s="6" t="s">
        <v>22</v>
      </c>
      <c r="EE408" s="6" t="s">
        <v>22</v>
      </c>
      <c r="EF408" s="6" t="s">
        <v>22</v>
      </c>
      <c r="EG408" s="6" t="s">
        <v>22</v>
      </c>
      <c r="EH408" s="6" t="s">
        <v>22</v>
      </c>
      <c r="EI408" s="6" t="s">
        <v>22</v>
      </c>
      <c r="EJ408" s="6" t="s">
        <v>22</v>
      </c>
      <c r="EK408" s="6" t="s">
        <v>22</v>
      </c>
      <c r="EL408" s="6" t="s">
        <v>22</v>
      </c>
      <c r="EM408" s="6" t="s">
        <v>22</v>
      </c>
      <c r="EN408" s="6" t="s">
        <v>22</v>
      </c>
      <c r="EO408" s="6" t="s">
        <v>22</v>
      </c>
      <c r="EP408" s="6" t="s">
        <v>22</v>
      </c>
      <c r="EQ408" s="6" t="s">
        <v>22</v>
      </c>
      <c r="ER408" s="6" t="s">
        <v>22</v>
      </c>
      <c r="ES408" s="6" t="s">
        <v>22</v>
      </c>
      <c r="ET408" s="6" t="s">
        <v>22</v>
      </c>
      <c r="EU408" s="6" t="s">
        <v>22</v>
      </c>
      <c r="EV408" s="6" t="s">
        <v>22</v>
      </c>
      <c r="EW408" s="6" t="s">
        <v>22</v>
      </c>
      <c r="EX408" s="6" t="s">
        <v>22</v>
      </c>
      <c r="EY408" s="6" t="s">
        <v>22</v>
      </c>
      <c r="EZ408" s="6" t="s">
        <v>22</v>
      </c>
      <c r="FA408" s="6" t="s">
        <v>22</v>
      </c>
      <c r="FB408" s="6" t="s">
        <v>22</v>
      </c>
      <c r="FC408" s="6" t="s">
        <v>22</v>
      </c>
      <c r="FD408" s="6" t="s">
        <v>22</v>
      </c>
      <c r="FE408" s="6" t="s">
        <v>22</v>
      </c>
      <c r="FF408" s="6" t="s">
        <v>22</v>
      </c>
      <c r="FG408" s="6" t="s">
        <v>22</v>
      </c>
      <c r="FH408" s="6" t="s">
        <v>22</v>
      </c>
      <c r="FI408" s="6" t="s">
        <v>22</v>
      </c>
      <c r="FJ408" s="6" t="s">
        <v>22</v>
      </c>
      <c r="FK408" s="6" t="s">
        <v>22</v>
      </c>
      <c r="FL408" s="6" t="s">
        <v>22</v>
      </c>
      <c r="FM408" s="6" t="s">
        <v>22</v>
      </c>
      <c r="FN408" s="6" t="s">
        <v>22</v>
      </c>
      <c r="FO408" s="6" t="s">
        <v>22</v>
      </c>
      <c r="FP408" s="6" t="s">
        <v>22</v>
      </c>
      <c r="FQ408" s="6" t="s">
        <v>22</v>
      </c>
      <c r="FR408" s="6" t="s">
        <v>22</v>
      </c>
      <c r="FS408" s="6" t="s">
        <v>22</v>
      </c>
      <c r="FT408" s="6" t="s">
        <v>22</v>
      </c>
      <c r="FU408" s="6" t="s">
        <v>22</v>
      </c>
      <c r="FV408" s="6" t="s">
        <v>22</v>
      </c>
      <c r="FW408" s="6" t="s">
        <v>22</v>
      </c>
      <c r="FX408" s="6" t="s">
        <v>22</v>
      </c>
      <c r="FY408" s="6" t="s">
        <v>22</v>
      </c>
      <c r="FZ408" s="6" t="s">
        <v>22</v>
      </c>
      <c r="GA408" s="6" t="s">
        <v>22</v>
      </c>
      <c r="GB408" s="6" t="s">
        <v>22</v>
      </c>
      <c r="GC408" s="6" t="s">
        <v>22</v>
      </c>
      <c r="GD408" s="6" t="s">
        <v>22</v>
      </c>
      <c r="GE408" s="6" t="s">
        <v>22</v>
      </c>
      <c r="GF408" s="6" t="s">
        <v>22</v>
      </c>
      <c r="GG408" s="6" t="s">
        <v>22</v>
      </c>
      <c r="GH408" s="6" t="s">
        <v>22</v>
      </c>
      <c r="GI408" s="6" t="s">
        <v>22</v>
      </c>
      <c r="GJ408" s="6" t="s">
        <v>22</v>
      </c>
      <c r="GK408" s="6" t="s">
        <v>22</v>
      </c>
      <c r="GL408" s="6" t="s">
        <v>22</v>
      </c>
      <c r="GM408" s="6" t="s">
        <v>22</v>
      </c>
      <c r="GN408" s="6" t="s">
        <v>22</v>
      </c>
      <c r="GO408" s="6" t="s">
        <v>22</v>
      </c>
      <c r="GP408" s="6" t="s">
        <v>22</v>
      </c>
      <c r="GQ408" s="6" t="s">
        <v>22</v>
      </c>
      <c r="GR408" s="6" t="s">
        <v>22</v>
      </c>
      <c r="GS408" s="6" t="s">
        <v>22</v>
      </c>
      <c r="GT408" s="6" t="s">
        <v>22</v>
      </c>
      <c r="GU408" s="6" t="s">
        <v>22</v>
      </c>
      <c r="GV408" s="6" t="s">
        <v>22</v>
      </c>
      <c r="GW408" s="6" t="s">
        <v>22</v>
      </c>
      <c r="GX408" s="103" t="s">
        <v>22</v>
      </c>
    </row>
    <row r="409" spans="1:206">
      <c r="A409" s="102" t="s">
        <v>207</v>
      </c>
      <c r="B409" s="6">
        <f t="shared" si="13"/>
        <v>408</v>
      </c>
      <c r="C409" s="6" t="s">
        <v>1639</v>
      </c>
      <c r="D409" s="6" t="s">
        <v>1642</v>
      </c>
      <c r="E409" s="100">
        <v>45246</v>
      </c>
      <c r="F409" s="6" t="s">
        <v>3897</v>
      </c>
      <c r="G409" s="6">
        <v>0</v>
      </c>
      <c r="H409" s="6">
        <v>17</v>
      </c>
      <c r="I409" s="6">
        <v>1</v>
      </c>
      <c r="J409" s="6" t="s">
        <v>352</v>
      </c>
      <c r="K409" s="6" t="s">
        <v>1071</v>
      </c>
      <c r="L409" s="181" t="s">
        <v>1250</v>
      </c>
      <c r="M409" s="6" t="s">
        <v>1041</v>
      </c>
      <c r="N409" s="6" t="s">
        <v>22</v>
      </c>
      <c r="O409" s="7" t="s">
        <v>22</v>
      </c>
      <c r="P409" s="6" t="s">
        <v>22</v>
      </c>
      <c r="Q409" s="6">
        <v>42.841000000000001</v>
      </c>
      <c r="R409" s="6" t="s">
        <v>22</v>
      </c>
      <c r="S409" s="6" t="s">
        <v>22</v>
      </c>
      <c r="T409" s="7" t="s">
        <v>22</v>
      </c>
      <c r="U409" s="6" t="s">
        <v>22</v>
      </c>
      <c r="V409" s="6">
        <v>9.4837000000000007</v>
      </c>
      <c r="W409" s="6" t="s">
        <v>40</v>
      </c>
      <c r="X409" s="6">
        <v>5</v>
      </c>
      <c r="Y409" s="6">
        <v>1</v>
      </c>
      <c r="Z409" s="101">
        <v>0.33333333333333331</v>
      </c>
      <c r="AA409" s="101">
        <v>0.4513888888888889</v>
      </c>
      <c r="AB409" s="101">
        <v>0.45833333333333331</v>
      </c>
      <c r="AC409" s="101">
        <f>(Tableau2[[#This Row],[heure_enq]]-Tableau2[[#This Row],[h_debut]])</f>
        <v>0.11805555555555558</v>
      </c>
      <c r="AD409" s="101">
        <f>Tableau2[[#This Row],[h_fin]]-Tableau2[[#This Row],[h_debut]]</f>
        <v>0.125</v>
      </c>
      <c r="AE409" s="101">
        <v>0.375</v>
      </c>
      <c r="AF409" s="101">
        <v>0.58333333333333337</v>
      </c>
      <c r="AG409" s="6" t="s">
        <v>22</v>
      </c>
      <c r="AH409" s="6" t="s">
        <v>234</v>
      </c>
      <c r="AI409" s="6">
        <v>0</v>
      </c>
      <c r="AJ409" s="6" t="s">
        <v>492</v>
      </c>
      <c r="AK409" s="6" t="s">
        <v>379</v>
      </c>
      <c r="AL409" s="6" t="s">
        <v>419</v>
      </c>
      <c r="AM409" s="6">
        <v>0</v>
      </c>
      <c r="AN409" s="6">
        <v>1</v>
      </c>
      <c r="AO409" s="6">
        <v>0</v>
      </c>
      <c r="AP409" s="6">
        <v>0</v>
      </c>
      <c r="AQ409" s="6" t="s">
        <v>22</v>
      </c>
      <c r="AR409" s="6" t="s">
        <v>22</v>
      </c>
      <c r="AS409" s="6" t="s">
        <v>22</v>
      </c>
      <c r="AT409" s="6">
        <v>1</v>
      </c>
      <c r="AU409" s="6">
        <v>1</v>
      </c>
      <c r="AV409" s="6">
        <v>1</v>
      </c>
      <c r="AW409" s="6">
        <v>1</v>
      </c>
      <c r="AX409" s="6">
        <v>1</v>
      </c>
      <c r="AY409" s="6">
        <v>1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1</v>
      </c>
      <c r="BI409" s="6">
        <v>1</v>
      </c>
      <c r="BJ409" s="6" t="s">
        <v>22</v>
      </c>
      <c r="BK409" s="6">
        <v>0</v>
      </c>
      <c r="BL409" s="6">
        <v>0</v>
      </c>
      <c r="BM409" s="6">
        <v>0</v>
      </c>
      <c r="BN409" s="6">
        <v>0</v>
      </c>
      <c r="BO409" s="6">
        <v>0</v>
      </c>
      <c r="BP409" s="6">
        <v>0</v>
      </c>
      <c r="BQ409" s="6">
        <v>0</v>
      </c>
      <c r="BR409" s="6">
        <v>0</v>
      </c>
      <c r="BS409" s="6">
        <v>0</v>
      </c>
      <c r="BT409" s="6">
        <v>0</v>
      </c>
      <c r="BU409" s="6">
        <v>0</v>
      </c>
      <c r="BV409" s="6">
        <v>0</v>
      </c>
      <c r="BW409" s="6" t="s">
        <v>22</v>
      </c>
      <c r="BX409" s="6">
        <v>0</v>
      </c>
      <c r="BY409" s="6">
        <v>1</v>
      </c>
      <c r="BZ409" s="6">
        <v>0</v>
      </c>
      <c r="CA409" s="6">
        <v>0</v>
      </c>
      <c r="CB409" s="6">
        <v>0</v>
      </c>
      <c r="CC409" s="6">
        <v>0</v>
      </c>
      <c r="CD409" s="6">
        <v>0</v>
      </c>
      <c r="CE409" s="6">
        <v>0</v>
      </c>
      <c r="CF409" s="6">
        <v>0</v>
      </c>
      <c r="CG409" s="6">
        <v>0</v>
      </c>
      <c r="CH409" s="6">
        <v>0</v>
      </c>
      <c r="CI409" s="6">
        <v>0</v>
      </c>
      <c r="CJ409" s="6">
        <v>0</v>
      </c>
      <c r="CK409" s="6">
        <v>0</v>
      </c>
      <c r="CL409" s="6">
        <v>0</v>
      </c>
      <c r="CM409" s="6">
        <v>0</v>
      </c>
      <c r="CN409" s="6">
        <v>0</v>
      </c>
      <c r="CO409" s="6">
        <v>0</v>
      </c>
      <c r="CP409" s="6">
        <v>0</v>
      </c>
      <c r="CQ409" s="6">
        <v>0</v>
      </c>
      <c r="CR409" s="6">
        <v>0</v>
      </c>
      <c r="CS409" s="6">
        <v>0</v>
      </c>
      <c r="CT409" s="6">
        <v>0</v>
      </c>
      <c r="CU409" s="6">
        <v>0</v>
      </c>
      <c r="CV409" s="6">
        <v>0</v>
      </c>
      <c r="CW409" s="6">
        <v>0</v>
      </c>
      <c r="CX409" s="6">
        <v>0</v>
      </c>
      <c r="CY409" s="6">
        <v>0</v>
      </c>
      <c r="CZ409" s="6">
        <v>0</v>
      </c>
      <c r="DA409" s="13" t="s">
        <v>1643</v>
      </c>
      <c r="DB409" s="6" t="s">
        <v>218</v>
      </c>
      <c r="DC409" s="6" t="s">
        <v>22</v>
      </c>
      <c r="DD409" s="6" t="s">
        <v>22</v>
      </c>
      <c r="DE409" s="6" t="s">
        <v>22</v>
      </c>
      <c r="DF409" s="6" t="s">
        <v>22</v>
      </c>
      <c r="DG409" s="6" t="s">
        <v>22</v>
      </c>
      <c r="DH409" s="6" t="s">
        <v>22</v>
      </c>
      <c r="DI409" s="6" t="s">
        <v>22</v>
      </c>
      <c r="DJ409" s="6" t="s">
        <v>22</v>
      </c>
      <c r="DK409" s="6" t="s">
        <v>22</v>
      </c>
      <c r="DL409" s="6" t="s">
        <v>22</v>
      </c>
      <c r="DM409" s="6" t="s">
        <v>22</v>
      </c>
      <c r="DN409" s="6" t="s">
        <v>22</v>
      </c>
      <c r="DO409" s="6" t="s">
        <v>22</v>
      </c>
      <c r="DP409" s="6" t="s">
        <v>22</v>
      </c>
      <c r="DQ409" s="6" t="s">
        <v>22</v>
      </c>
      <c r="DR409" s="6" t="s">
        <v>22</v>
      </c>
      <c r="DS409" s="6" t="s">
        <v>22</v>
      </c>
      <c r="DT409" s="6" t="s">
        <v>22</v>
      </c>
      <c r="DU409" s="6" t="s">
        <v>22</v>
      </c>
      <c r="DV409" s="6" t="s">
        <v>22</v>
      </c>
      <c r="DW409" s="6" t="s">
        <v>22</v>
      </c>
      <c r="DX409" s="6" t="s">
        <v>22</v>
      </c>
      <c r="DY409" s="6" t="s">
        <v>22</v>
      </c>
      <c r="DZ409" s="6" t="s">
        <v>22</v>
      </c>
      <c r="EA409" s="6" t="s">
        <v>22</v>
      </c>
      <c r="EB409" s="6" t="s">
        <v>22</v>
      </c>
      <c r="EC409" s="6" t="s">
        <v>22</v>
      </c>
      <c r="ED409" s="6" t="s">
        <v>22</v>
      </c>
      <c r="EE409" s="6" t="s">
        <v>22</v>
      </c>
      <c r="EF409" s="6" t="s">
        <v>22</v>
      </c>
      <c r="EG409" s="6" t="s">
        <v>22</v>
      </c>
      <c r="EH409" s="6" t="s">
        <v>22</v>
      </c>
      <c r="EI409" s="6" t="s">
        <v>22</v>
      </c>
      <c r="EJ409" s="6" t="s">
        <v>22</v>
      </c>
      <c r="EK409" s="6" t="s">
        <v>22</v>
      </c>
      <c r="EL409" s="6" t="s">
        <v>22</v>
      </c>
      <c r="EM409" s="6" t="s">
        <v>22</v>
      </c>
      <c r="EN409" s="6" t="s">
        <v>22</v>
      </c>
      <c r="EO409" s="6" t="s">
        <v>22</v>
      </c>
      <c r="EP409" s="6" t="s">
        <v>22</v>
      </c>
      <c r="EQ409" s="6" t="s">
        <v>22</v>
      </c>
      <c r="ER409" s="6" t="s">
        <v>22</v>
      </c>
      <c r="ES409" s="6" t="s">
        <v>22</v>
      </c>
      <c r="ET409" s="6" t="s">
        <v>22</v>
      </c>
      <c r="EU409" s="6" t="s">
        <v>22</v>
      </c>
      <c r="EV409" s="6" t="s">
        <v>22</v>
      </c>
      <c r="EW409" s="6" t="s">
        <v>22</v>
      </c>
      <c r="EX409" s="6" t="s">
        <v>22</v>
      </c>
      <c r="EY409" s="6" t="s">
        <v>22</v>
      </c>
      <c r="EZ409" s="6" t="s">
        <v>22</v>
      </c>
      <c r="FA409" s="6" t="s">
        <v>22</v>
      </c>
      <c r="FB409" s="6" t="s">
        <v>22</v>
      </c>
      <c r="FC409" s="6" t="s">
        <v>22</v>
      </c>
      <c r="FD409" s="6" t="s">
        <v>22</v>
      </c>
      <c r="FE409" s="6" t="s">
        <v>22</v>
      </c>
      <c r="FF409" s="6" t="s">
        <v>22</v>
      </c>
      <c r="FG409" s="6" t="s">
        <v>22</v>
      </c>
      <c r="FH409" s="6" t="s">
        <v>22</v>
      </c>
      <c r="FI409" s="6" t="s">
        <v>22</v>
      </c>
      <c r="FJ409" s="6" t="s">
        <v>22</v>
      </c>
      <c r="FK409" s="6" t="s">
        <v>22</v>
      </c>
      <c r="FL409" s="6" t="s">
        <v>22</v>
      </c>
      <c r="FM409" s="6" t="s">
        <v>22</v>
      </c>
      <c r="FN409" s="6" t="s">
        <v>22</v>
      </c>
      <c r="FO409" s="6" t="s">
        <v>22</v>
      </c>
      <c r="FP409" s="6" t="s">
        <v>22</v>
      </c>
      <c r="FQ409" s="6" t="s">
        <v>22</v>
      </c>
      <c r="FR409" s="6" t="s">
        <v>22</v>
      </c>
      <c r="FS409" s="6" t="s">
        <v>22</v>
      </c>
      <c r="FT409" s="6" t="s">
        <v>22</v>
      </c>
      <c r="FU409" s="6" t="s">
        <v>22</v>
      </c>
      <c r="FV409" s="6" t="s">
        <v>22</v>
      </c>
      <c r="FW409" s="6" t="s">
        <v>22</v>
      </c>
      <c r="FX409" s="6" t="s">
        <v>22</v>
      </c>
      <c r="FY409" s="6" t="s">
        <v>22</v>
      </c>
      <c r="FZ409" s="6" t="s">
        <v>22</v>
      </c>
      <c r="GA409" s="6" t="s">
        <v>22</v>
      </c>
      <c r="GB409" s="6" t="s">
        <v>22</v>
      </c>
      <c r="GC409" s="6" t="s">
        <v>22</v>
      </c>
      <c r="GD409" s="6" t="s">
        <v>22</v>
      </c>
      <c r="GE409" s="6" t="s">
        <v>22</v>
      </c>
      <c r="GF409" s="6" t="s">
        <v>22</v>
      </c>
      <c r="GG409" s="6" t="s">
        <v>22</v>
      </c>
      <c r="GH409" s="6" t="s">
        <v>22</v>
      </c>
      <c r="GI409" s="6" t="s">
        <v>22</v>
      </c>
      <c r="GJ409" s="6" t="s">
        <v>22</v>
      </c>
      <c r="GK409" s="6" t="s">
        <v>22</v>
      </c>
      <c r="GL409" s="6" t="s">
        <v>22</v>
      </c>
      <c r="GM409" s="6" t="s">
        <v>22</v>
      </c>
      <c r="GN409" s="6" t="s">
        <v>22</v>
      </c>
      <c r="GO409" s="6" t="s">
        <v>22</v>
      </c>
      <c r="GP409" s="6" t="s">
        <v>22</v>
      </c>
      <c r="GQ409" s="6" t="s">
        <v>22</v>
      </c>
      <c r="GR409" s="6" t="s">
        <v>22</v>
      </c>
      <c r="GS409" s="6" t="s">
        <v>22</v>
      </c>
      <c r="GT409" s="6" t="s">
        <v>22</v>
      </c>
      <c r="GU409" s="6" t="s">
        <v>22</v>
      </c>
      <c r="GV409" s="6" t="s">
        <v>22</v>
      </c>
      <c r="GW409" s="6" t="s">
        <v>22</v>
      </c>
      <c r="GX409" s="103" t="s">
        <v>22</v>
      </c>
    </row>
    <row r="410" spans="1:206">
      <c r="A410" s="102" t="s">
        <v>207</v>
      </c>
      <c r="B410" s="6">
        <f t="shared" si="13"/>
        <v>409</v>
      </c>
      <c r="C410" s="6" t="s">
        <v>1639</v>
      </c>
      <c r="D410" s="6" t="s">
        <v>1644</v>
      </c>
      <c r="E410" s="100">
        <v>45246</v>
      </c>
      <c r="F410" s="6" t="s">
        <v>3897</v>
      </c>
      <c r="G410" s="6">
        <v>0</v>
      </c>
      <c r="H410" s="6">
        <v>17</v>
      </c>
      <c r="I410" s="6">
        <v>1</v>
      </c>
      <c r="J410" s="6" t="s">
        <v>352</v>
      </c>
      <c r="K410" s="6" t="s">
        <v>1071</v>
      </c>
      <c r="L410" s="181" t="s">
        <v>1250</v>
      </c>
      <c r="M410" s="6" t="s">
        <v>1041</v>
      </c>
      <c r="N410" s="6" t="s">
        <v>22</v>
      </c>
      <c r="O410" s="7" t="s">
        <v>22</v>
      </c>
      <c r="P410" s="6" t="s">
        <v>22</v>
      </c>
      <c r="Q410" s="6">
        <v>42.958799999999997</v>
      </c>
      <c r="R410" s="6" t="s">
        <v>22</v>
      </c>
      <c r="S410" s="6" t="s">
        <v>22</v>
      </c>
      <c r="T410" s="7" t="s">
        <v>22</v>
      </c>
      <c r="U410" s="6" t="s">
        <v>22</v>
      </c>
      <c r="V410" s="6">
        <v>9.4557000000000002</v>
      </c>
      <c r="W410" s="6" t="s">
        <v>39</v>
      </c>
      <c r="X410" s="6">
        <v>5</v>
      </c>
      <c r="Y410" s="6">
        <v>2</v>
      </c>
      <c r="Z410" s="101">
        <v>0.375</v>
      </c>
      <c r="AA410" s="101">
        <v>0.47916666666666669</v>
      </c>
      <c r="AB410" s="101">
        <v>0.5</v>
      </c>
      <c r="AC410" s="101">
        <f>(Tableau2[[#This Row],[heure_enq]]-Tableau2[[#This Row],[h_debut]])</f>
        <v>0.10416666666666669</v>
      </c>
      <c r="AD410" s="101">
        <f>Tableau2[[#This Row],[h_fin]]-Tableau2[[#This Row],[h_debut]]</f>
        <v>0.125</v>
      </c>
      <c r="AE410" s="101">
        <v>0.375</v>
      </c>
      <c r="AF410" s="101">
        <v>0.58333333333333337</v>
      </c>
      <c r="AG410" s="6" t="s">
        <v>22</v>
      </c>
      <c r="AH410" s="6" t="s">
        <v>287</v>
      </c>
      <c r="AI410" s="6">
        <v>0</v>
      </c>
      <c r="AJ410" s="6" t="s">
        <v>402</v>
      </c>
      <c r="AK410" s="6" t="s">
        <v>403</v>
      </c>
      <c r="AL410" s="6" t="s">
        <v>419</v>
      </c>
      <c r="AM410" s="6">
        <v>1</v>
      </c>
      <c r="AN410" s="6">
        <v>0</v>
      </c>
      <c r="AO410" s="6">
        <v>0</v>
      </c>
      <c r="AP410" s="6">
        <v>0</v>
      </c>
      <c r="AQ410" s="6" t="s">
        <v>22</v>
      </c>
      <c r="AR410" s="6" t="s">
        <v>22</v>
      </c>
      <c r="AS410" s="6" t="s">
        <v>22</v>
      </c>
      <c r="AT410" s="6">
        <v>0</v>
      </c>
      <c r="AU410" s="6">
        <v>0</v>
      </c>
      <c r="AV410" s="6">
        <v>0</v>
      </c>
      <c r="AW410" s="6">
        <v>0</v>
      </c>
      <c r="AX410" s="6">
        <v>1</v>
      </c>
      <c r="AY410" s="6">
        <v>0</v>
      </c>
      <c r="AZ410" s="6">
        <v>0</v>
      </c>
      <c r="BA410" s="6">
        <v>1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 t="s">
        <v>22</v>
      </c>
      <c r="BK410" s="6">
        <v>0</v>
      </c>
      <c r="BL410" s="6">
        <v>0</v>
      </c>
      <c r="BM410" s="6">
        <v>0</v>
      </c>
      <c r="BN410" s="6">
        <v>0</v>
      </c>
      <c r="BO410" s="6">
        <v>0</v>
      </c>
      <c r="BP410" s="6">
        <v>0</v>
      </c>
      <c r="BQ410" s="6">
        <v>0</v>
      </c>
      <c r="BR410" s="6">
        <v>0</v>
      </c>
      <c r="BS410" s="6">
        <v>0</v>
      </c>
      <c r="BT410" s="6">
        <v>1</v>
      </c>
      <c r="BU410" s="6">
        <v>0</v>
      </c>
      <c r="BV410" s="6" t="s">
        <v>2126</v>
      </c>
      <c r="BW410" s="6" t="s">
        <v>22</v>
      </c>
      <c r="BX410" s="6">
        <v>0</v>
      </c>
      <c r="BY410" s="6">
        <v>0</v>
      </c>
      <c r="BZ410" s="6">
        <v>0</v>
      </c>
      <c r="CA410" s="6">
        <v>0</v>
      </c>
      <c r="CB410" s="6">
        <v>0</v>
      </c>
      <c r="CC410" s="6">
        <v>0</v>
      </c>
      <c r="CD410" s="6">
        <v>0</v>
      </c>
      <c r="CE410" s="6">
        <v>0</v>
      </c>
      <c r="CF410" s="6">
        <v>0</v>
      </c>
      <c r="CG410" s="6">
        <v>0</v>
      </c>
      <c r="CH410" s="6">
        <v>0</v>
      </c>
      <c r="CI410" s="6">
        <v>1</v>
      </c>
      <c r="CJ410" s="6">
        <v>0</v>
      </c>
      <c r="CK410" s="6">
        <v>0</v>
      </c>
      <c r="CL410" s="6">
        <v>0</v>
      </c>
      <c r="CM410" s="6">
        <v>0</v>
      </c>
      <c r="CN410" s="6">
        <v>0</v>
      </c>
      <c r="CO410" s="6">
        <v>0</v>
      </c>
      <c r="CP410" s="6">
        <v>0</v>
      </c>
      <c r="CQ410" s="6">
        <v>0</v>
      </c>
      <c r="CR410" s="6">
        <v>0</v>
      </c>
      <c r="CS410" s="6">
        <v>0</v>
      </c>
      <c r="CT410" s="6">
        <v>0</v>
      </c>
      <c r="CU410" s="6">
        <v>0</v>
      </c>
      <c r="CV410" s="6">
        <v>0</v>
      </c>
      <c r="CW410" s="6">
        <v>0</v>
      </c>
      <c r="CX410" s="6">
        <v>0</v>
      </c>
      <c r="CY410" s="6">
        <v>0</v>
      </c>
      <c r="CZ410" s="6">
        <v>0</v>
      </c>
      <c r="DA410" s="6" t="s">
        <v>1019</v>
      </c>
      <c r="DB410" s="6" t="s">
        <v>218</v>
      </c>
      <c r="DC410" s="6" t="s">
        <v>22</v>
      </c>
      <c r="DD410" s="6" t="s">
        <v>22</v>
      </c>
      <c r="DE410" s="6" t="s">
        <v>22</v>
      </c>
      <c r="DF410" s="6" t="s">
        <v>22</v>
      </c>
      <c r="DG410" s="6" t="s">
        <v>22</v>
      </c>
      <c r="DH410" s="6" t="s">
        <v>22</v>
      </c>
      <c r="DI410" s="6" t="s">
        <v>22</v>
      </c>
      <c r="DJ410" s="6" t="s">
        <v>22</v>
      </c>
      <c r="DK410" s="6" t="s">
        <v>22</v>
      </c>
      <c r="DL410" s="6" t="s">
        <v>22</v>
      </c>
      <c r="DM410" s="6" t="s">
        <v>22</v>
      </c>
      <c r="DN410" s="6" t="s">
        <v>22</v>
      </c>
      <c r="DO410" s="6" t="s">
        <v>22</v>
      </c>
      <c r="DP410" s="6" t="s">
        <v>22</v>
      </c>
      <c r="DQ410" s="6" t="s">
        <v>22</v>
      </c>
      <c r="DR410" s="6" t="s">
        <v>22</v>
      </c>
      <c r="DS410" s="6" t="s">
        <v>22</v>
      </c>
      <c r="DT410" s="6" t="s">
        <v>22</v>
      </c>
      <c r="DU410" s="6" t="s">
        <v>22</v>
      </c>
      <c r="DV410" s="6" t="s">
        <v>22</v>
      </c>
      <c r="DW410" s="6" t="s">
        <v>22</v>
      </c>
      <c r="DX410" s="6" t="s">
        <v>22</v>
      </c>
      <c r="DY410" s="6" t="s">
        <v>22</v>
      </c>
      <c r="DZ410" s="6" t="s">
        <v>22</v>
      </c>
      <c r="EA410" s="6" t="s">
        <v>22</v>
      </c>
      <c r="EB410" s="6" t="s">
        <v>22</v>
      </c>
      <c r="EC410" s="6" t="s">
        <v>22</v>
      </c>
      <c r="ED410" s="6" t="s">
        <v>22</v>
      </c>
      <c r="EE410" s="6" t="s">
        <v>22</v>
      </c>
      <c r="EF410" s="6" t="s">
        <v>22</v>
      </c>
      <c r="EG410" s="6" t="s">
        <v>22</v>
      </c>
      <c r="EH410" s="6" t="s">
        <v>22</v>
      </c>
      <c r="EI410" s="6" t="s">
        <v>22</v>
      </c>
      <c r="EJ410" s="6" t="s">
        <v>22</v>
      </c>
      <c r="EK410" s="6" t="s">
        <v>22</v>
      </c>
      <c r="EL410" s="6" t="s">
        <v>22</v>
      </c>
      <c r="EM410" s="6" t="s">
        <v>22</v>
      </c>
      <c r="EN410" s="6" t="s">
        <v>22</v>
      </c>
      <c r="EO410" s="6" t="s">
        <v>22</v>
      </c>
      <c r="EP410" s="6" t="s">
        <v>22</v>
      </c>
      <c r="EQ410" s="6" t="s">
        <v>22</v>
      </c>
      <c r="ER410" s="6" t="s">
        <v>22</v>
      </c>
      <c r="ES410" s="6" t="s">
        <v>22</v>
      </c>
      <c r="ET410" s="6" t="s">
        <v>22</v>
      </c>
      <c r="EU410" s="6" t="s">
        <v>22</v>
      </c>
      <c r="EV410" s="6" t="s">
        <v>22</v>
      </c>
      <c r="EW410" s="6" t="s">
        <v>22</v>
      </c>
      <c r="EX410" s="6" t="s">
        <v>22</v>
      </c>
      <c r="EY410" s="6" t="s">
        <v>22</v>
      </c>
      <c r="EZ410" s="6" t="s">
        <v>22</v>
      </c>
      <c r="FA410" s="6" t="s">
        <v>22</v>
      </c>
      <c r="FB410" s="6" t="s">
        <v>22</v>
      </c>
      <c r="FC410" s="6" t="s">
        <v>22</v>
      </c>
      <c r="FD410" s="6" t="s">
        <v>22</v>
      </c>
      <c r="FE410" s="6" t="s">
        <v>22</v>
      </c>
      <c r="FF410" s="6" t="s">
        <v>22</v>
      </c>
      <c r="FG410" s="6" t="s">
        <v>22</v>
      </c>
      <c r="FH410" s="6" t="s">
        <v>22</v>
      </c>
      <c r="FI410" s="6" t="s">
        <v>22</v>
      </c>
      <c r="FJ410" s="6" t="s">
        <v>22</v>
      </c>
      <c r="FK410" s="6" t="s">
        <v>22</v>
      </c>
      <c r="FL410" s="6" t="s">
        <v>22</v>
      </c>
      <c r="FM410" s="6" t="s">
        <v>22</v>
      </c>
      <c r="FN410" s="6" t="s">
        <v>22</v>
      </c>
      <c r="FO410" s="6" t="s">
        <v>22</v>
      </c>
      <c r="FP410" s="6" t="s">
        <v>22</v>
      </c>
      <c r="FQ410" s="6" t="s">
        <v>22</v>
      </c>
      <c r="FR410" s="6" t="s">
        <v>22</v>
      </c>
      <c r="FS410" s="6" t="s">
        <v>22</v>
      </c>
      <c r="FT410" s="6" t="s">
        <v>22</v>
      </c>
      <c r="FU410" s="6" t="s">
        <v>22</v>
      </c>
      <c r="FV410" s="6" t="s">
        <v>22</v>
      </c>
      <c r="FW410" s="6" t="s">
        <v>22</v>
      </c>
      <c r="FX410" s="6" t="s">
        <v>22</v>
      </c>
      <c r="FY410" s="6" t="s">
        <v>22</v>
      </c>
      <c r="FZ410" s="6" t="s">
        <v>22</v>
      </c>
      <c r="GA410" s="6" t="s">
        <v>22</v>
      </c>
      <c r="GB410" s="6" t="s">
        <v>22</v>
      </c>
      <c r="GC410" s="6" t="s">
        <v>22</v>
      </c>
      <c r="GD410" s="6" t="s">
        <v>22</v>
      </c>
      <c r="GE410" s="6" t="s">
        <v>22</v>
      </c>
      <c r="GF410" s="6" t="s">
        <v>22</v>
      </c>
      <c r="GG410" s="6" t="s">
        <v>22</v>
      </c>
      <c r="GH410" s="6" t="s">
        <v>22</v>
      </c>
      <c r="GI410" s="6" t="s">
        <v>22</v>
      </c>
      <c r="GJ410" s="6" t="s">
        <v>22</v>
      </c>
      <c r="GK410" s="6" t="s">
        <v>22</v>
      </c>
      <c r="GL410" s="6" t="s">
        <v>22</v>
      </c>
      <c r="GM410" s="6" t="s">
        <v>22</v>
      </c>
      <c r="GN410" s="6" t="s">
        <v>22</v>
      </c>
      <c r="GO410" s="6" t="s">
        <v>22</v>
      </c>
      <c r="GP410" s="6" t="s">
        <v>22</v>
      </c>
      <c r="GQ410" s="6" t="s">
        <v>22</v>
      </c>
      <c r="GR410" s="6" t="s">
        <v>22</v>
      </c>
      <c r="GS410" s="6" t="s">
        <v>22</v>
      </c>
      <c r="GT410" s="6" t="s">
        <v>22</v>
      </c>
      <c r="GU410" s="6" t="s">
        <v>22</v>
      </c>
      <c r="GV410" s="6" t="s">
        <v>22</v>
      </c>
      <c r="GW410" s="6" t="s">
        <v>22</v>
      </c>
      <c r="GX410" s="103" t="s">
        <v>22</v>
      </c>
    </row>
    <row r="411" spans="1:206">
      <c r="A411" s="102" t="s">
        <v>207</v>
      </c>
      <c r="B411" s="6">
        <f t="shared" si="13"/>
        <v>410</v>
      </c>
      <c r="C411" s="6" t="s">
        <v>1645</v>
      </c>
      <c r="D411" s="6" t="s">
        <v>1646</v>
      </c>
      <c r="E411" s="100">
        <v>45251</v>
      </c>
      <c r="F411" s="6" t="s">
        <v>3897</v>
      </c>
      <c r="G411" s="6">
        <v>2</v>
      </c>
      <c r="H411" s="6">
        <v>16</v>
      </c>
      <c r="I411" s="6">
        <v>2</v>
      </c>
      <c r="J411" s="6" t="s">
        <v>352</v>
      </c>
      <c r="K411" s="6" t="s">
        <v>410</v>
      </c>
      <c r="L411" s="181" t="s">
        <v>1062</v>
      </c>
      <c r="M411" s="6" t="s">
        <v>411</v>
      </c>
      <c r="N411" s="6" t="s">
        <v>22</v>
      </c>
      <c r="O411" s="7" t="s">
        <v>22</v>
      </c>
      <c r="P411" s="6" t="s">
        <v>22</v>
      </c>
      <c r="Q411" s="6">
        <v>42.679139999999997</v>
      </c>
      <c r="R411" s="105" t="s">
        <v>22</v>
      </c>
      <c r="S411" s="105" t="s">
        <v>22</v>
      </c>
      <c r="T411" s="105" t="s">
        <v>22</v>
      </c>
      <c r="U411" s="6" t="s">
        <v>22</v>
      </c>
      <c r="V411" s="6">
        <v>9.2995000000000001</v>
      </c>
      <c r="W411" s="6" t="s">
        <v>39</v>
      </c>
      <c r="X411" s="6">
        <v>4</v>
      </c>
      <c r="Y411" s="6">
        <v>3</v>
      </c>
      <c r="Z411" s="101">
        <v>0.20833333333333334</v>
      </c>
      <c r="AA411" s="101">
        <v>0.45833333333333331</v>
      </c>
      <c r="AB411" s="101">
        <v>0.91666666666666663</v>
      </c>
      <c r="AC411" s="101">
        <f>(Tableau2[[#This Row],[heure_enq]]-Tableau2[[#This Row],[h_debut]])</f>
        <v>0.24999999999999997</v>
      </c>
      <c r="AD411" s="101">
        <f>Tableau2[[#This Row],[h_fin]]-Tableau2[[#This Row],[h_debut]]</f>
        <v>0.70833333333333326</v>
      </c>
      <c r="AE411" s="101">
        <v>0.41666666666666669</v>
      </c>
      <c r="AF411" s="101">
        <v>0.58333333333333337</v>
      </c>
      <c r="AG411" s="6" t="s">
        <v>22</v>
      </c>
      <c r="AH411" s="6" t="s">
        <v>256</v>
      </c>
      <c r="AI411" s="6">
        <v>0</v>
      </c>
      <c r="AJ411" s="6" t="s">
        <v>2634</v>
      </c>
      <c r="AK411" s="6" t="s">
        <v>215</v>
      </c>
      <c r="AL411" s="6" t="s">
        <v>419</v>
      </c>
      <c r="AM411" s="6">
        <v>1</v>
      </c>
      <c r="AN411" s="6">
        <v>0</v>
      </c>
      <c r="AO411" s="6">
        <v>0</v>
      </c>
      <c r="AP411" s="6">
        <v>0</v>
      </c>
      <c r="AQ411" s="6" t="s">
        <v>22</v>
      </c>
      <c r="AR411" s="6" t="s">
        <v>22</v>
      </c>
      <c r="AS411" s="6" t="s">
        <v>22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1</v>
      </c>
      <c r="BH411" s="6">
        <v>0</v>
      </c>
      <c r="BI411" s="6">
        <v>0</v>
      </c>
      <c r="BJ411" s="6" t="s">
        <v>22</v>
      </c>
      <c r="BK411" s="6">
        <v>0</v>
      </c>
      <c r="BL411" s="6">
        <v>0</v>
      </c>
      <c r="BM411" s="6">
        <v>0</v>
      </c>
      <c r="BN411" s="6">
        <v>0</v>
      </c>
      <c r="BO411" s="6">
        <v>0</v>
      </c>
      <c r="BP411" s="6">
        <v>1</v>
      </c>
      <c r="BQ411" s="6">
        <v>0</v>
      </c>
      <c r="BR411" s="6">
        <v>0</v>
      </c>
      <c r="BS411" s="6">
        <v>0</v>
      </c>
      <c r="BT411" s="6">
        <v>0</v>
      </c>
      <c r="BU411" s="6">
        <v>0</v>
      </c>
      <c r="BV411" s="6">
        <v>0</v>
      </c>
      <c r="BW411" s="6" t="s">
        <v>22</v>
      </c>
      <c r="BX411" s="6">
        <v>0</v>
      </c>
      <c r="BY411" s="6">
        <v>0</v>
      </c>
      <c r="BZ411" s="6">
        <v>0</v>
      </c>
      <c r="CA411" s="6">
        <v>0</v>
      </c>
      <c r="CB411" s="6">
        <v>0</v>
      </c>
      <c r="CC411" s="6">
        <v>0</v>
      </c>
      <c r="CD411" s="6">
        <v>0</v>
      </c>
      <c r="CE411" s="6">
        <v>0</v>
      </c>
      <c r="CF411" s="6">
        <v>0</v>
      </c>
      <c r="CG411" s="6">
        <v>0</v>
      </c>
      <c r="CH411" s="6">
        <v>0</v>
      </c>
      <c r="CI411" s="6">
        <v>1</v>
      </c>
      <c r="CJ411" s="6">
        <v>0</v>
      </c>
      <c r="CK411" s="6">
        <v>0</v>
      </c>
      <c r="CL411" s="6">
        <v>0</v>
      </c>
      <c r="CM411" s="6">
        <v>0</v>
      </c>
      <c r="CN411" s="6">
        <v>0</v>
      </c>
      <c r="CO411" s="6">
        <v>0</v>
      </c>
      <c r="CP411" s="6">
        <v>0</v>
      </c>
      <c r="CQ411" s="6">
        <v>0</v>
      </c>
      <c r="CR411" s="6">
        <v>0</v>
      </c>
      <c r="CS411" s="6">
        <v>0</v>
      </c>
      <c r="CT411" s="6">
        <v>0</v>
      </c>
      <c r="CU411" s="6">
        <v>0</v>
      </c>
      <c r="CV411" s="6">
        <v>0</v>
      </c>
      <c r="CW411" s="6">
        <v>0</v>
      </c>
      <c r="CX411" s="6">
        <v>0</v>
      </c>
      <c r="CY411" s="6">
        <v>0</v>
      </c>
      <c r="CZ411" s="6">
        <v>0</v>
      </c>
      <c r="DA411" s="13" t="s">
        <v>1647</v>
      </c>
      <c r="DB411" s="6" t="s">
        <v>218</v>
      </c>
      <c r="DC411" s="6" t="s">
        <v>22</v>
      </c>
      <c r="DD411" s="6" t="s">
        <v>22</v>
      </c>
      <c r="DE411" s="6" t="s">
        <v>22</v>
      </c>
      <c r="DF411" s="6" t="s">
        <v>22</v>
      </c>
      <c r="DG411" s="6" t="s">
        <v>22</v>
      </c>
      <c r="DH411" s="6" t="s">
        <v>22</v>
      </c>
      <c r="DI411" s="6" t="s">
        <v>22</v>
      </c>
      <c r="DJ411" s="6" t="s">
        <v>22</v>
      </c>
      <c r="DK411" s="6" t="s">
        <v>22</v>
      </c>
      <c r="DL411" s="6" t="s">
        <v>22</v>
      </c>
      <c r="DM411" s="6" t="s">
        <v>22</v>
      </c>
      <c r="DN411" s="6" t="s">
        <v>22</v>
      </c>
      <c r="DO411" s="6" t="s">
        <v>22</v>
      </c>
      <c r="DP411" s="6" t="s">
        <v>22</v>
      </c>
      <c r="DQ411" s="6" t="s">
        <v>22</v>
      </c>
      <c r="DR411" s="6" t="s">
        <v>22</v>
      </c>
      <c r="DS411" s="6" t="s">
        <v>22</v>
      </c>
      <c r="DT411" s="6" t="s">
        <v>22</v>
      </c>
      <c r="DU411" s="6" t="s">
        <v>22</v>
      </c>
      <c r="DV411" s="6" t="s">
        <v>22</v>
      </c>
      <c r="DW411" s="6" t="s">
        <v>22</v>
      </c>
      <c r="DX411" s="6" t="s">
        <v>22</v>
      </c>
      <c r="DY411" s="6" t="s">
        <v>22</v>
      </c>
      <c r="DZ411" s="6" t="s">
        <v>22</v>
      </c>
      <c r="EA411" s="6" t="s">
        <v>22</v>
      </c>
      <c r="EB411" s="6" t="s">
        <v>22</v>
      </c>
      <c r="EC411" s="6" t="s">
        <v>22</v>
      </c>
      <c r="ED411" s="6" t="s">
        <v>22</v>
      </c>
      <c r="EE411" s="6" t="s">
        <v>22</v>
      </c>
      <c r="EF411" s="6" t="s">
        <v>22</v>
      </c>
      <c r="EG411" s="6" t="s">
        <v>22</v>
      </c>
      <c r="EH411" s="6" t="s">
        <v>22</v>
      </c>
      <c r="EI411" s="6" t="s">
        <v>22</v>
      </c>
      <c r="EJ411" s="6" t="s">
        <v>22</v>
      </c>
      <c r="EK411" s="6" t="s">
        <v>22</v>
      </c>
      <c r="EL411" s="6" t="s">
        <v>22</v>
      </c>
      <c r="EM411" s="6" t="s">
        <v>22</v>
      </c>
      <c r="EN411" s="6" t="s">
        <v>22</v>
      </c>
      <c r="EO411" s="6" t="s">
        <v>22</v>
      </c>
      <c r="EP411" s="6" t="s">
        <v>22</v>
      </c>
      <c r="EQ411" s="6" t="s">
        <v>22</v>
      </c>
      <c r="ER411" s="6" t="s">
        <v>22</v>
      </c>
      <c r="ES411" s="6" t="s">
        <v>22</v>
      </c>
      <c r="ET411" s="6" t="s">
        <v>22</v>
      </c>
      <c r="EU411" s="6" t="s">
        <v>22</v>
      </c>
      <c r="EV411" s="6" t="s">
        <v>22</v>
      </c>
      <c r="EW411" s="6" t="s">
        <v>22</v>
      </c>
      <c r="EX411" s="6" t="s">
        <v>22</v>
      </c>
      <c r="EY411" s="6" t="s">
        <v>22</v>
      </c>
      <c r="EZ411" s="6" t="s">
        <v>22</v>
      </c>
      <c r="FA411" s="6" t="s">
        <v>22</v>
      </c>
      <c r="FB411" s="6" t="s">
        <v>22</v>
      </c>
      <c r="FC411" s="6" t="s">
        <v>22</v>
      </c>
      <c r="FD411" s="6" t="s">
        <v>22</v>
      </c>
      <c r="FE411" s="6" t="s">
        <v>22</v>
      </c>
      <c r="FF411" s="6" t="s">
        <v>22</v>
      </c>
      <c r="FG411" s="6" t="s">
        <v>22</v>
      </c>
      <c r="FH411" s="6" t="s">
        <v>22</v>
      </c>
      <c r="FI411" s="6" t="s">
        <v>22</v>
      </c>
      <c r="FJ411" s="6" t="s">
        <v>22</v>
      </c>
      <c r="FK411" s="6" t="s">
        <v>22</v>
      </c>
      <c r="FL411" s="6" t="s">
        <v>22</v>
      </c>
      <c r="FM411" s="6" t="s">
        <v>22</v>
      </c>
      <c r="FN411" s="6" t="s">
        <v>22</v>
      </c>
      <c r="FO411" s="6" t="s">
        <v>22</v>
      </c>
      <c r="FP411" s="6" t="s">
        <v>22</v>
      </c>
      <c r="FQ411" s="6" t="s">
        <v>22</v>
      </c>
      <c r="FR411" s="6" t="s">
        <v>22</v>
      </c>
      <c r="FS411" s="6" t="s">
        <v>22</v>
      </c>
      <c r="FT411" s="6" t="s">
        <v>22</v>
      </c>
      <c r="FU411" s="6" t="s">
        <v>22</v>
      </c>
      <c r="FV411" s="6" t="s">
        <v>22</v>
      </c>
      <c r="FW411" s="6" t="s">
        <v>22</v>
      </c>
      <c r="FX411" s="6" t="s">
        <v>22</v>
      </c>
      <c r="FY411" s="6" t="s">
        <v>22</v>
      </c>
      <c r="FZ411" s="6" t="s">
        <v>22</v>
      </c>
      <c r="GA411" s="6" t="s">
        <v>22</v>
      </c>
      <c r="GB411" s="6" t="s">
        <v>22</v>
      </c>
      <c r="GC411" s="6" t="s">
        <v>22</v>
      </c>
      <c r="GD411" s="6" t="s">
        <v>22</v>
      </c>
      <c r="GE411" s="6" t="s">
        <v>22</v>
      </c>
      <c r="GF411" s="6" t="s">
        <v>22</v>
      </c>
      <c r="GG411" s="6" t="s">
        <v>22</v>
      </c>
      <c r="GH411" s="6" t="s">
        <v>22</v>
      </c>
      <c r="GI411" s="6" t="s">
        <v>22</v>
      </c>
      <c r="GJ411" s="6" t="s">
        <v>22</v>
      </c>
      <c r="GK411" s="6" t="s">
        <v>22</v>
      </c>
      <c r="GL411" s="6" t="s">
        <v>22</v>
      </c>
      <c r="GM411" s="6" t="s">
        <v>22</v>
      </c>
      <c r="GN411" s="6" t="s">
        <v>22</v>
      </c>
      <c r="GO411" s="6" t="s">
        <v>22</v>
      </c>
      <c r="GP411" s="6" t="s">
        <v>22</v>
      </c>
      <c r="GQ411" s="6" t="s">
        <v>22</v>
      </c>
      <c r="GR411" s="6" t="s">
        <v>22</v>
      </c>
      <c r="GS411" s="6" t="s">
        <v>22</v>
      </c>
      <c r="GT411" s="6" t="s">
        <v>22</v>
      </c>
      <c r="GU411" s="6" t="s">
        <v>22</v>
      </c>
      <c r="GV411" s="6" t="s">
        <v>22</v>
      </c>
      <c r="GW411" s="6" t="s">
        <v>22</v>
      </c>
      <c r="GX411" s="103" t="s">
        <v>22</v>
      </c>
    </row>
    <row r="412" spans="1:206">
      <c r="A412" s="102" t="s">
        <v>207</v>
      </c>
      <c r="B412" s="6">
        <f t="shared" si="13"/>
        <v>411</v>
      </c>
      <c r="C412" s="8" t="s">
        <v>1648</v>
      </c>
      <c r="D412" s="8" t="s">
        <v>1649</v>
      </c>
      <c r="E412" s="100">
        <v>45253</v>
      </c>
      <c r="F412" s="6" t="s">
        <v>3897</v>
      </c>
      <c r="G412" s="6">
        <v>1</v>
      </c>
      <c r="H412" s="6">
        <v>19</v>
      </c>
      <c r="I412" s="6">
        <v>0</v>
      </c>
      <c r="J412" s="6" t="s">
        <v>22</v>
      </c>
      <c r="K412" s="6" t="s">
        <v>294</v>
      </c>
      <c r="L412" s="6" t="s">
        <v>396</v>
      </c>
      <c r="M412" s="6" t="s">
        <v>411</v>
      </c>
      <c r="N412" s="6" t="s">
        <v>22</v>
      </c>
      <c r="O412" s="7" t="s">
        <v>22</v>
      </c>
      <c r="P412" s="6" t="s">
        <v>22</v>
      </c>
      <c r="Q412" s="6">
        <v>42.7879</v>
      </c>
      <c r="R412" s="105" t="s">
        <v>22</v>
      </c>
      <c r="S412" s="105" t="s">
        <v>22</v>
      </c>
      <c r="T412" s="105" t="s">
        <v>22</v>
      </c>
      <c r="U412" s="6" t="s">
        <v>22</v>
      </c>
      <c r="V412" s="6">
        <v>9.4865999999999993</v>
      </c>
      <c r="W412" s="6" t="s">
        <v>39</v>
      </c>
      <c r="X412" s="6">
        <v>10</v>
      </c>
      <c r="Y412" s="6">
        <v>1</v>
      </c>
      <c r="Z412" s="101">
        <v>0.3125</v>
      </c>
      <c r="AA412" s="101">
        <v>0.47916666666666669</v>
      </c>
      <c r="AB412" s="101">
        <v>0.66666666666666663</v>
      </c>
      <c r="AC412" s="101">
        <f>(Tableau2[[#This Row],[heure_enq]]-Tableau2[[#This Row],[h_debut]])</f>
        <v>0.16666666666666669</v>
      </c>
      <c r="AD412" s="101">
        <f>Tableau2[[#This Row],[h_fin]]-Tableau2[[#This Row],[h_debut]]</f>
        <v>0.35416666666666663</v>
      </c>
      <c r="AE412" s="101">
        <v>0.45833333333333331</v>
      </c>
      <c r="AF412" s="101">
        <v>0.64583333333333337</v>
      </c>
      <c r="AG412" s="6" t="s">
        <v>22</v>
      </c>
      <c r="AH412" s="6" t="s">
        <v>234</v>
      </c>
      <c r="AI412" s="6">
        <v>0</v>
      </c>
      <c r="AJ412" s="6" t="s">
        <v>280</v>
      </c>
      <c r="AK412" s="6" t="s">
        <v>281</v>
      </c>
      <c r="AL412" s="6" t="s">
        <v>419</v>
      </c>
      <c r="AM412" s="6">
        <v>1</v>
      </c>
      <c r="AN412" s="6">
        <v>0</v>
      </c>
      <c r="AO412" s="6">
        <v>0</v>
      </c>
      <c r="AP412" s="6">
        <v>0</v>
      </c>
      <c r="AQ412" s="6" t="s">
        <v>22</v>
      </c>
      <c r="AR412" s="6" t="s">
        <v>22</v>
      </c>
      <c r="AS412" s="6" t="s">
        <v>22</v>
      </c>
      <c r="AT412" s="6">
        <v>0</v>
      </c>
      <c r="AU412" s="6">
        <v>0</v>
      </c>
      <c r="AV412" s="6">
        <v>0</v>
      </c>
      <c r="AW412" s="6">
        <v>0</v>
      </c>
      <c r="AX412" s="6">
        <v>1</v>
      </c>
      <c r="AY412" s="6">
        <v>1</v>
      </c>
      <c r="AZ412" s="6">
        <v>1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 t="s">
        <v>22</v>
      </c>
      <c r="BK412" s="6">
        <v>0</v>
      </c>
      <c r="BL412" s="6">
        <v>0</v>
      </c>
      <c r="BM412" s="6">
        <v>0</v>
      </c>
      <c r="BN412" s="6">
        <v>0</v>
      </c>
      <c r="BO412" s="6">
        <v>0</v>
      </c>
      <c r="BP412" s="6">
        <v>0</v>
      </c>
      <c r="BQ412" s="6">
        <v>0</v>
      </c>
      <c r="BR412" s="6">
        <v>0</v>
      </c>
      <c r="BS412" s="6">
        <v>0</v>
      </c>
      <c r="BT412" s="6">
        <v>0</v>
      </c>
      <c r="BU412" s="6">
        <v>0</v>
      </c>
      <c r="BV412" s="6">
        <v>0</v>
      </c>
      <c r="BW412" s="6" t="s">
        <v>22</v>
      </c>
      <c r="BX412" s="6">
        <v>0</v>
      </c>
      <c r="BY412" s="6">
        <v>0</v>
      </c>
      <c r="BZ412" s="6">
        <v>0</v>
      </c>
      <c r="CA412" s="6">
        <v>0</v>
      </c>
      <c r="CB412" s="6">
        <v>0</v>
      </c>
      <c r="CC412" s="6">
        <v>0</v>
      </c>
      <c r="CD412" s="6">
        <v>0</v>
      </c>
      <c r="CE412" s="6">
        <v>0</v>
      </c>
      <c r="CF412" s="6">
        <v>0</v>
      </c>
      <c r="CG412" s="6">
        <v>0</v>
      </c>
      <c r="CH412" s="6">
        <v>0</v>
      </c>
      <c r="CI412" s="6">
        <v>0</v>
      </c>
      <c r="CJ412" s="6">
        <v>0</v>
      </c>
      <c r="CK412" s="6">
        <v>0</v>
      </c>
      <c r="CL412" s="6">
        <v>0</v>
      </c>
      <c r="CM412" s="6">
        <v>0</v>
      </c>
      <c r="CN412" s="6">
        <v>1</v>
      </c>
      <c r="CO412" s="6">
        <v>1</v>
      </c>
      <c r="CP412" s="6">
        <v>1</v>
      </c>
      <c r="CQ412" s="6">
        <v>1</v>
      </c>
      <c r="CR412" s="6">
        <v>1</v>
      </c>
      <c r="CS412" s="6">
        <v>1</v>
      </c>
      <c r="CT412" s="6">
        <v>0</v>
      </c>
      <c r="CU412" s="6">
        <v>0</v>
      </c>
      <c r="CV412" s="6">
        <v>0</v>
      </c>
      <c r="CW412" s="6">
        <v>0</v>
      </c>
      <c r="CX412" s="6">
        <v>0</v>
      </c>
      <c r="CY412" s="6">
        <v>0</v>
      </c>
      <c r="CZ412" s="6">
        <v>0</v>
      </c>
      <c r="DA412" s="6" t="s">
        <v>22</v>
      </c>
      <c r="DB412" s="6" t="s">
        <v>218</v>
      </c>
      <c r="DC412" s="6" t="s">
        <v>22</v>
      </c>
      <c r="DD412" s="6" t="s">
        <v>22</v>
      </c>
      <c r="DE412" s="6" t="s">
        <v>22</v>
      </c>
      <c r="DF412" s="6" t="s">
        <v>22</v>
      </c>
      <c r="DG412" s="6" t="s">
        <v>22</v>
      </c>
      <c r="DH412" s="6" t="s">
        <v>22</v>
      </c>
      <c r="DI412" s="6" t="s">
        <v>22</v>
      </c>
      <c r="DJ412" s="6" t="s">
        <v>22</v>
      </c>
      <c r="DK412" s="6" t="s">
        <v>22</v>
      </c>
      <c r="DL412" s="6" t="s">
        <v>22</v>
      </c>
      <c r="DM412" s="6" t="s">
        <v>22</v>
      </c>
      <c r="DN412" s="6" t="s">
        <v>22</v>
      </c>
      <c r="DO412" s="6" t="s">
        <v>22</v>
      </c>
      <c r="DP412" s="6" t="s">
        <v>22</v>
      </c>
      <c r="DQ412" s="6" t="s">
        <v>22</v>
      </c>
      <c r="DR412" s="6" t="s">
        <v>22</v>
      </c>
      <c r="DS412" s="6" t="s">
        <v>22</v>
      </c>
      <c r="DT412" s="6" t="s">
        <v>22</v>
      </c>
      <c r="DU412" s="6" t="s">
        <v>22</v>
      </c>
      <c r="DV412" s="6" t="s">
        <v>22</v>
      </c>
      <c r="DW412" s="6" t="s">
        <v>22</v>
      </c>
      <c r="DX412" s="6" t="s">
        <v>22</v>
      </c>
      <c r="DY412" s="6" t="s">
        <v>22</v>
      </c>
      <c r="DZ412" s="6" t="s">
        <v>22</v>
      </c>
      <c r="EA412" s="6" t="s">
        <v>22</v>
      </c>
      <c r="EB412" s="6" t="s">
        <v>22</v>
      </c>
      <c r="EC412" s="6" t="s">
        <v>22</v>
      </c>
      <c r="ED412" s="6" t="s">
        <v>22</v>
      </c>
      <c r="EE412" s="6" t="s">
        <v>22</v>
      </c>
      <c r="EF412" s="6" t="s">
        <v>22</v>
      </c>
      <c r="EG412" s="6" t="s">
        <v>22</v>
      </c>
      <c r="EH412" s="6" t="s">
        <v>22</v>
      </c>
      <c r="EI412" s="6" t="s">
        <v>22</v>
      </c>
      <c r="EJ412" s="6" t="s">
        <v>22</v>
      </c>
      <c r="EK412" s="6" t="s">
        <v>22</v>
      </c>
      <c r="EL412" s="6" t="s">
        <v>22</v>
      </c>
      <c r="EM412" s="6" t="s">
        <v>22</v>
      </c>
      <c r="EN412" s="6" t="s">
        <v>22</v>
      </c>
      <c r="EO412" s="6" t="s">
        <v>22</v>
      </c>
      <c r="EP412" s="6" t="s">
        <v>22</v>
      </c>
      <c r="EQ412" s="6" t="s">
        <v>22</v>
      </c>
      <c r="ER412" s="6" t="s">
        <v>22</v>
      </c>
      <c r="ES412" s="6" t="s">
        <v>22</v>
      </c>
      <c r="ET412" s="6" t="s">
        <v>22</v>
      </c>
      <c r="EU412" s="6" t="s">
        <v>22</v>
      </c>
      <c r="EV412" s="6" t="s">
        <v>22</v>
      </c>
      <c r="EW412" s="6" t="s">
        <v>22</v>
      </c>
      <c r="EX412" s="6" t="s">
        <v>22</v>
      </c>
      <c r="EY412" s="6" t="s">
        <v>22</v>
      </c>
      <c r="EZ412" s="6" t="s">
        <v>22</v>
      </c>
      <c r="FA412" s="6" t="s">
        <v>22</v>
      </c>
      <c r="FB412" s="6" t="s">
        <v>22</v>
      </c>
      <c r="FC412" s="6" t="s">
        <v>22</v>
      </c>
      <c r="FD412" s="6" t="s">
        <v>22</v>
      </c>
      <c r="FE412" s="6" t="s">
        <v>22</v>
      </c>
      <c r="FF412" s="6" t="s">
        <v>22</v>
      </c>
      <c r="FG412" s="6" t="s">
        <v>22</v>
      </c>
      <c r="FH412" s="6" t="s">
        <v>22</v>
      </c>
      <c r="FI412" s="6" t="s">
        <v>22</v>
      </c>
      <c r="FJ412" s="6" t="s">
        <v>22</v>
      </c>
      <c r="FK412" s="6" t="s">
        <v>22</v>
      </c>
      <c r="FL412" s="6" t="s">
        <v>22</v>
      </c>
      <c r="FM412" s="6" t="s">
        <v>22</v>
      </c>
      <c r="FN412" s="6" t="s">
        <v>22</v>
      </c>
      <c r="FO412" s="6" t="s">
        <v>22</v>
      </c>
      <c r="FP412" s="6" t="s">
        <v>22</v>
      </c>
      <c r="FQ412" s="6" t="s">
        <v>22</v>
      </c>
      <c r="FR412" s="6" t="s">
        <v>22</v>
      </c>
      <c r="FS412" s="6" t="s">
        <v>22</v>
      </c>
      <c r="FT412" s="6" t="s">
        <v>22</v>
      </c>
      <c r="FU412" s="6" t="s">
        <v>22</v>
      </c>
      <c r="FV412" s="6" t="s">
        <v>22</v>
      </c>
      <c r="FW412" s="6" t="s">
        <v>22</v>
      </c>
      <c r="FX412" s="6" t="s">
        <v>22</v>
      </c>
      <c r="FY412" s="6" t="s">
        <v>22</v>
      </c>
      <c r="FZ412" s="6" t="s">
        <v>22</v>
      </c>
      <c r="GA412" s="6" t="s">
        <v>22</v>
      </c>
      <c r="GB412" s="6" t="s">
        <v>22</v>
      </c>
      <c r="GC412" s="6" t="s">
        <v>22</v>
      </c>
      <c r="GD412" s="6" t="s">
        <v>22</v>
      </c>
      <c r="GE412" s="6" t="s">
        <v>22</v>
      </c>
      <c r="GF412" s="6" t="s">
        <v>22</v>
      </c>
      <c r="GG412" s="6" t="s">
        <v>22</v>
      </c>
      <c r="GH412" s="6" t="s">
        <v>22</v>
      </c>
      <c r="GI412" s="6" t="s">
        <v>22</v>
      </c>
      <c r="GJ412" s="6" t="s">
        <v>22</v>
      </c>
      <c r="GK412" s="6" t="s">
        <v>22</v>
      </c>
      <c r="GL412" s="6" t="s">
        <v>22</v>
      </c>
      <c r="GM412" s="6" t="s">
        <v>22</v>
      </c>
      <c r="GN412" s="6" t="s">
        <v>22</v>
      </c>
      <c r="GO412" s="6" t="s">
        <v>22</v>
      </c>
      <c r="GP412" s="6" t="s">
        <v>22</v>
      </c>
      <c r="GQ412" s="6" t="s">
        <v>22</v>
      </c>
      <c r="GR412" s="6" t="s">
        <v>22</v>
      </c>
      <c r="GS412" s="6" t="s">
        <v>22</v>
      </c>
      <c r="GT412" s="6" t="s">
        <v>22</v>
      </c>
      <c r="GU412" s="6" t="s">
        <v>22</v>
      </c>
      <c r="GV412" s="6" t="s">
        <v>22</v>
      </c>
      <c r="GW412" s="6" t="s">
        <v>22</v>
      </c>
      <c r="GX412" s="103" t="s">
        <v>22</v>
      </c>
    </row>
    <row r="413" spans="1:206">
      <c r="A413" s="102" t="s">
        <v>207</v>
      </c>
      <c r="B413" s="6">
        <f t="shared" si="13"/>
        <v>412</v>
      </c>
      <c r="C413" s="106" t="s">
        <v>1648</v>
      </c>
      <c r="D413" s="106" t="s">
        <v>1650</v>
      </c>
      <c r="E413" s="100">
        <v>45253</v>
      </c>
      <c r="F413" s="6" t="s">
        <v>3897</v>
      </c>
      <c r="G413" s="6">
        <v>1</v>
      </c>
      <c r="H413" s="6">
        <v>19</v>
      </c>
      <c r="I413" s="6">
        <v>0</v>
      </c>
      <c r="J413" s="6" t="s">
        <v>22</v>
      </c>
      <c r="K413" s="6" t="s">
        <v>294</v>
      </c>
      <c r="L413" s="6" t="s">
        <v>396</v>
      </c>
      <c r="M413" s="6" t="s">
        <v>411</v>
      </c>
      <c r="N413" s="6" t="s">
        <v>22</v>
      </c>
      <c r="O413" s="7" t="s">
        <v>22</v>
      </c>
      <c r="P413" s="6" t="s">
        <v>22</v>
      </c>
      <c r="Q413" s="6">
        <v>42.887999999999998</v>
      </c>
      <c r="R413" s="105" t="s">
        <v>22</v>
      </c>
      <c r="S413" s="105" t="s">
        <v>22</v>
      </c>
      <c r="T413" s="105" t="s">
        <v>22</v>
      </c>
      <c r="U413" s="6" t="s">
        <v>22</v>
      </c>
      <c r="V413" s="6">
        <v>9.4765999999999995</v>
      </c>
      <c r="W413" s="6" t="s">
        <v>39</v>
      </c>
      <c r="X413" s="6">
        <v>4</v>
      </c>
      <c r="Y413" s="6">
        <v>2</v>
      </c>
      <c r="Z413" s="101">
        <v>0.52083333333333337</v>
      </c>
      <c r="AA413" s="101">
        <v>0.60416666666666663</v>
      </c>
      <c r="AB413" s="101">
        <v>0.70833333333333337</v>
      </c>
      <c r="AC413" s="101">
        <f>(Tableau2[[#This Row],[heure_enq]]-Tableau2[[#This Row],[h_debut]])</f>
        <v>8.3333333333333259E-2</v>
      </c>
      <c r="AD413" s="101">
        <f>Tableau2[[#This Row],[h_fin]]-Tableau2[[#This Row],[h_debut]]</f>
        <v>0.1875</v>
      </c>
      <c r="AE413" s="101">
        <v>0.45833333333333331</v>
      </c>
      <c r="AF413" s="101">
        <v>0.64583333333333337</v>
      </c>
      <c r="AG413" s="6" t="s">
        <v>22</v>
      </c>
      <c r="AH413" s="6" t="s">
        <v>287</v>
      </c>
      <c r="AI413" s="6">
        <v>0</v>
      </c>
      <c r="AJ413" s="6" t="s">
        <v>274</v>
      </c>
      <c r="AK413" s="6" t="s">
        <v>275</v>
      </c>
      <c r="AL413" s="6" t="s">
        <v>419</v>
      </c>
      <c r="AM413" s="6">
        <v>1</v>
      </c>
      <c r="AN413" s="6">
        <v>0</v>
      </c>
      <c r="AO413" s="6">
        <v>0</v>
      </c>
      <c r="AP413" s="6">
        <v>0</v>
      </c>
      <c r="AQ413" s="6" t="s">
        <v>22</v>
      </c>
      <c r="AR413" s="6" t="s">
        <v>22</v>
      </c>
      <c r="AS413" s="6" t="s">
        <v>22</v>
      </c>
      <c r="AT413" s="6">
        <v>0</v>
      </c>
      <c r="AU413" s="6">
        <v>0</v>
      </c>
      <c r="AV413" s="6">
        <v>0</v>
      </c>
      <c r="AW413" s="6">
        <v>0</v>
      </c>
      <c r="AX413" s="6">
        <v>1</v>
      </c>
      <c r="AY413" s="6">
        <v>1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 t="s">
        <v>22</v>
      </c>
      <c r="BK413" s="6">
        <v>0</v>
      </c>
      <c r="BL413" s="6">
        <v>0</v>
      </c>
      <c r="BM413" s="6">
        <v>0</v>
      </c>
      <c r="BN413" s="6">
        <v>0</v>
      </c>
      <c r="BO413" s="6">
        <v>0</v>
      </c>
      <c r="BP413" s="6">
        <v>1</v>
      </c>
      <c r="BQ413" s="6">
        <v>0</v>
      </c>
      <c r="BR413" s="6">
        <v>0</v>
      </c>
      <c r="BS413" s="6">
        <v>0</v>
      </c>
      <c r="BT413" s="6">
        <v>0</v>
      </c>
      <c r="BU413" s="6" t="s">
        <v>3624</v>
      </c>
      <c r="BV413" s="6">
        <v>0</v>
      </c>
      <c r="BW413" s="6" t="s">
        <v>22</v>
      </c>
      <c r="BX413" s="6">
        <v>0</v>
      </c>
      <c r="BY413" s="6">
        <v>0</v>
      </c>
      <c r="BZ413" s="6">
        <v>0</v>
      </c>
      <c r="CA413" s="6">
        <v>0</v>
      </c>
      <c r="CB413" s="6">
        <v>0</v>
      </c>
      <c r="CC413" s="6">
        <v>0</v>
      </c>
      <c r="CD413" s="6">
        <v>0</v>
      </c>
      <c r="CE413" s="6">
        <v>0</v>
      </c>
      <c r="CF413" s="6">
        <v>0</v>
      </c>
      <c r="CG413" s="6">
        <v>0</v>
      </c>
      <c r="CH413" s="6">
        <v>0</v>
      </c>
      <c r="CI413" s="6">
        <v>0</v>
      </c>
      <c r="CJ413" s="6">
        <v>0</v>
      </c>
      <c r="CK413" s="6">
        <v>0</v>
      </c>
      <c r="CL413" s="6">
        <v>0</v>
      </c>
      <c r="CM413" s="6">
        <v>0</v>
      </c>
      <c r="CN413" s="6">
        <v>1</v>
      </c>
      <c r="CO413" s="6">
        <v>0</v>
      </c>
      <c r="CP413" s="6">
        <v>0</v>
      </c>
      <c r="CQ413" s="6">
        <v>0</v>
      </c>
      <c r="CR413" s="6">
        <v>0</v>
      </c>
      <c r="CS413" s="6">
        <v>0</v>
      </c>
      <c r="CT413" s="6">
        <v>0</v>
      </c>
      <c r="CU413" s="6">
        <v>0</v>
      </c>
      <c r="CV413" s="6">
        <v>0</v>
      </c>
      <c r="CW413" s="6">
        <v>0</v>
      </c>
      <c r="CX413" s="6">
        <v>0</v>
      </c>
      <c r="CY413" s="6">
        <v>0</v>
      </c>
      <c r="CZ413" s="6">
        <v>0</v>
      </c>
      <c r="DA413" s="6" t="s">
        <v>22</v>
      </c>
      <c r="DB413" s="6" t="s">
        <v>218</v>
      </c>
      <c r="DC413" s="6" t="s">
        <v>22</v>
      </c>
      <c r="DD413" s="6" t="s">
        <v>22</v>
      </c>
      <c r="DE413" s="6" t="s">
        <v>22</v>
      </c>
      <c r="DF413" s="6" t="s">
        <v>22</v>
      </c>
      <c r="DG413" s="6" t="s">
        <v>22</v>
      </c>
      <c r="DH413" s="6" t="s">
        <v>22</v>
      </c>
      <c r="DI413" s="6" t="s">
        <v>22</v>
      </c>
      <c r="DJ413" s="6" t="s">
        <v>22</v>
      </c>
      <c r="DK413" s="6" t="s">
        <v>22</v>
      </c>
      <c r="DL413" s="6" t="s">
        <v>22</v>
      </c>
      <c r="DM413" s="6" t="s">
        <v>22</v>
      </c>
      <c r="DN413" s="6" t="s">
        <v>22</v>
      </c>
      <c r="DO413" s="6" t="s">
        <v>22</v>
      </c>
      <c r="DP413" s="6" t="s">
        <v>22</v>
      </c>
      <c r="DQ413" s="6" t="s">
        <v>22</v>
      </c>
      <c r="DR413" s="6" t="s">
        <v>22</v>
      </c>
      <c r="DS413" s="6" t="s">
        <v>22</v>
      </c>
      <c r="DT413" s="6" t="s">
        <v>22</v>
      </c>
      <c r="DU413" s="6" t="s">
        <v>22</v>
      </c>
      <c r="DV413" s="6" t="s">
        <v>22</v>
      </c>
      <c r="DW413" s="6" t="s">
        <v>22</v>
      </c>
      <c r="DX413" s="6" t="s">
        <v>22</v>
      </c>
      <c r="DY413" s="6" t="s">
        <v>22</v>
      </c>
      <c r="DZ413" s="6" t="s">
        <v>22</v>
      </c>
      <c r="EA413" s="6" t="s">
        <v>22</v>
      </c>
      <c r="EB413" s="6" t="s">
        <v>22</v>
      </c>
      <c r="EC413" s="6" t="s">
        <v>22</v>
      </c>
      <c r="ED413" s="6" t="s">
        <v>22</v>
      </c>
      <c r="EE413" s="6" t="s">
        <v>22</v>
      </c>
      <c r="EF413" s="6" t="s">
        <v>22</v>
      </c>
      <c r="EG413" s="6" t="s">
        <v>22</v>
      </c>
      <c r="EH413" s="6" t="s">
        <v>22</v>
      </c>
      <c r="EI413" s="6" t="s">
        <v>22</v>
      </c>
      <c r="EJ413" s="6" t="s">
        <v>22</v>
      </c>
      <c r="EK413" s="6" t="s">
        <v>22</v>
      </c>
      <c r="EL413" s="6" t="s">
        <v>22</v>
      </c>
      <c r="EM413" s="6" t="s">
        <v>22</v>
      </c>
      <c r="EN413" s="6" t="s">
        <v>22</v>
      </c>
      <c r="EO413" s="6" t="s">
        <v>22</v>
      </c>
      <c r="EP413" s="6" t="s">
        <v>22</v>
      </c>
      <c r="EQ413" s="6" t="s">
        <v>22</v>
      </c>
      <c r="ER413" s="6" t="s">
        <v>22</v>
      </c>
      <c r="ES413" s="6" t="s">
        <v>22</v>
      </c>
      <c r="ET413" s="6" t="s">
        <v>22</v>
      </c>
      <c r="EU413" s="6" t="s">
        <v>22</v>
      </c>
      <c r="EV413" s="6" t="s">
        <v>22</v>
      </c>
      <c r="EW413" s="6" t="s">
        <v>22</v>
      </c>
      <c r="EX413" s="6" t="s">
        <v>22</v>
      </c>
      <c r="EY413" s="6" t="s">
        <v>22</v>
      </c>
      <c r="EZ413" s="6" t="s">
        <v>22</v>
      </c>
      <c r="FA413" s="6" t="s">
        <v>22</v>
      </c>
      <c r="FB413" s="6" t="s">
        <v>22</v>
      </c>
      <c r="FC413" s="6" t="s">
        <v>22</v>
      </c>
      <c r="FD413" s="6" t="s">
        <v>22</v>
      </c>
      <c r="FE413" s="6" t="s">
        <v>22</v>
      </c>
      <c r="FF413" s="6" t="s">
        <v>22</v>
      </c>
      <c r="FG413" s="6" t="s">
        <v>22</v>
      </c>
      <c r="FH413" s="6" t="s">
        <v>22</v>
      </c>
      <c r="FI413" s="6" t="s">
        <v>22</v>
      </c>
      <c r="FJ413" s="6" t="s">
        <v>22</v>
      </c>
      <c r="FK413" s="6" t="s">
        <v>22</v>
      </c>
      <c r="FL413" s="6" t="s">
        <v>22</v>
      </c>
      <c r="FM413" s="6" t="s">
        <v>22</v>
      </c>
      <c r="FN413" s="6" t="s">
        <v>22</v>
      </c>
      <c r="FO413" s="6" t="s">
        <v>22</v>
      </c>
      <c r="FP413" s="6" t="s">
        <v>22</v>
      </c>
      <c r="FQ413" s="6" t="s">
        <v>22</v>
      </c>
      <c r="FR413" s="6" t="s">
        <v>22</v>
      </c>
      <c r="FS413" s="6" t="s">
        <v>22</v>
      </c>
      <c r="FT413" s="6" t="s">
        <v>22</v>
      </c>
      <c r="FU413" s="6" t="s">
        <v>22</v>
      </c>
      <c r="FV413" s="6" t="s">
        <v>22</v>
      </c>
      <c r="FW413" s="6" t="s">
        <v>22</v>
      </c>
      <c r="FX413" s="6" t="s">
        <v>22</v>
      </c>
      <c r="FY413" s="6" t="s">
        <v>22</v>
      </c>
      <c r="FZ413" s="6" t="s">
        <v>22</v>
      </c>
      <c r="GA413" s="6" t="s">
        <v>22</v>
      </c>
      <c r="GB413" s="6" t="s">
        <v>22</v>
      </c>
      <c r="GC413" s="6" t="s">
        <v>22</v>
      </c>
      <c r="GD413" s="6" t="s">
        <v>22</v>
      </c>
      <c r="GE413" s="6" t="s">
        <v>22</v>
      </c>
      <c r="GF413" s="6" t="s">
        <v>22</v>
      </c>
      <c r="GG413" s="6" t="s">
        <v>22</v>
      </c>
      <c r="GH413" s="6" t="s">
        <v>22</v>
      </c>
      <c r="GI413" s="6" t="s">
        <v>22</v>
      </c>
      <c r="GJ413" s="6" t="s">
        <v>22</v>
      </c>
      <c r="GK413" s="6" t="s">
        <v>22</v>
      </c>
      <c r="GL413" s="6" t="s">
        <v>22</v>
      </c>
      <c r="GM413" s="6" t="s">
        <v>22</v>
      </c>
      <c r="GN413" s="6" t="s">
        <v>22</v>
      </c>
      <c r="GO413" s="6" t="s">
        <v>22</v>
      </c>
      <c r="GP413" s="6" t="s">
        <v>22</v>
      </c>
      <c r="GQ413" s="6" t="s">
        <v>22</v>
      </c>
      <c r="GR413" s="6" t="s">
        <v>22</v>
      </c>
      <c r="GS413" s="6" t="s">
        <v>22</v>
      </c>
      <c r="GT413" s="6" t="s">
        <v>22</v>
      </c>
      <c r="GU413" s="6" t="s">
        <v>22</v>
      </c>
      <c r="GV413" s="6" t="s">
        <v>22</v>
      </c>
      <c r="GW413" s="6" t="s">
        <v>22</v>
      </c>
      <c r="GX413" s="103" t="s">
        <v>22</v>
      </c>
    </row>
    <row r="414" spans="1:206">
      <c r="A414" s="102" t="s">
        <v>207</v>
      </c>
      <c r="B414" s="6">
        <f t="shared" si="13"/>
        <v>413</v>
      </c>
      <c r="C414" s="106" t="s">
        <v>1648</v>
      </c>
      <c r="D414" s="106" t="s">
        <v>1651</v>
      </c>
      <c r="E414" s="100">
        <v>45253</v>
      </c>
      <c r="F414" s="6" t="s">
        <v>3897</v>
      </c>
      <c r="G414" s="6">
        <v>1</v>
      </c>
      <c r="H414" s="6">
        <v>19</v>
      </c>
      <c r="I414" s="6">
        <v>0</v>
      </c>
      <c r="J414" s="6" t="s">
        <v>22</v>
      </c>
      <c r="K414" s="6" t="s">
        <v>294</v>
      </c>
      <c r="L414" s="6" t="s">
        <v>396</v>
      </c>
      <c r="M414" s="6" t="s">
        <v>411</v>
      </c>
      <c r="N414" s="6" t="s">
        <v>22</v>
      </c>
      <c r="O414" s="7" t="s">
        <v>22</v>
      </c>
      <c r="P414" s="6" t="s">
        <v>22</v>
      </c>
      <c r="Q414" s="6">
        <v>42.793700000000001</v>
      </c>
      <c r="R414" s="6" t="s">
        <v>22</v>
      </c>
      <c r="S414" s="6" t="s">
        <v>22</v>
      </c>
      <c r="T414" s="7" t="s">
        <v>22</v>
      </c>
      <c r="U414" s="6" t="s">
        <v>22</v>
      </c>
      <c r="V414" s="6">
        <v>9.4894999999999996</v>
      </c>
      <c r="W414" s="6" t="s">
        <v>39</v>
      </c>
      <c r="X414" s="6">
        <v>8</v>
      </c>
      <c r="Y414" s="6">
        <v>2</v>
      </c>
      <c r="Z414" s="101">
        <v>0.54166666666666663</v>
      </c>
      <c r="AA414" s="101">
        <v>0.625</v>
      </c>
      <c r="AB414" s="101">
        <v>0.70833333333333337</v>
      </c>
      <c r="AC414" s="101">
        <f>(Tableau2[[#This Row],[heure_enq]]-Tableau2[[#This Row],[h_debut]])</f>
        <v>8.333333333333337E-2</v>
      </c>
      <c r="AD414" s="101">
        <f>Tableau2[[#This Row],[h_fin]]-Tableau2[[#This Row],[h_debut]]</f>
        <v>0.16666666666666674</v>
      </c>
      <c r="AE414" s="101">
        <v>0.45833333333333331</v>
      </c>
      <c r="AF414" s="101">
        <v>0.64583333333333337</v>
      </c>
      <c r="AG414" s="6" t="s">
        <v>22</v>
      </c>
      <c r="AH414" s="6" t="s">
        <v>234</v>
      </c>
      <c r="AI414" s="6">
        <v>0</v>
      </c>
      <c r="AJ414" s="6" t="s">
        <v>417</v>
      </c>
      <c r="AK414" s="6" t="s">
        <v>418</v>
      </c>
      <c r="AL414" s="6" t="s">
        <v>419</v>
      </c>
      <c r="AM414" s="6">
        <v>1</v>
      </c>
      <c r="AN414" s="6">
        <v>0</v>
      </c>
      <c r="AO414" s="6">
        <v>0</v>
      </c>
      <c r="AP414" s="6">
        <v>0</v>
      </c>
      <c r="AQ414" s="6" t="s">
        <v>22</v>
      </c>
      <c r="AR414" s="6" t="s">
        <v>22</v>
      </c>
      <c r="AS414" s="6" t="s">
        <v>22</v>
      </c>
      <c r="AT414" s="6">
        <v>0</v>
      </c>
      <c r="AU414" s="6">
        <v>0</v>
      </c>
      <c r="AV414" s="6">
        <v>0</v>
      </c>
      <c r="AW414" s="6">
        <v>0</v>
      </c>
      <c r="AX414" s="6">
        <v>1</v>
      </c>
      <c r="AY414" s="6">
        <v>1</v>
      </c>
      <c r="AZ414" s="6">
        <v>1</v>
      </c>
      <c r="BA414" s="6">
        <v>1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 t="s">
        <v>22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1</v>
      </c>
      <c r="BQ414" s="6">
        <v>0</v>
      </c>
      <c r="BR414" s="6">
        <v>0</v>
      </c>
      <c r="BS414" s="6">
        <v>0</v>
      </c>
      <c r="BT414" s="6">
        <v>0</v>
      </c>
      <c r="BU414" s="6" t="s">
        <v>3624</v>
      </c>
      <c r="BV414" s="6">
        <v>0</v>
      </c>
      <c r="BW414" s="6" t="s">
        <v>22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1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0</v>
      </c>
      <c r="CR414" s="6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6">
        <v>0</v>
      </c>
      <c r="CY414" s="6">
        <v>0</v>
      </c>
      <c r="CZ414" s="6">
        <v>0</v>
      </c>
      <c r="DA414" s="6" t="s">
        <v>22</v>
      </c>
      <c r="DB414" s="6" t="s">
        <v>218</v>
      </c>
      <c r="DC414" s="6" t="s">
        <v>22</v>
      </c>
      <c r="DD414" s="6" t="s">
        <v>22</v>
      </c>
      <c r="DE414" s="6" t="s">
        <v>22</v>
      </c>
      <c r="DF414" s="6" t="s">
        <v>22</v>
      </c>
      <c r="DG414" s="6" t="s">
        <v>22</v>
      </c>
      <c r="DH414" s="6" t="s">
        <v>22</v>
      </c>
      <c r="DI414" s="6" t="s">
        <v>22</v>
      </c>
      <c r="DJ414" s="6" t="s">
        <v>22</v>
      </c>
      <c r="DK414" s="6" t="s">
        <v>22</v>
      </c>
      <c r="DL414" s="6" t="s">
        <v>22</v>
      </c>
      <c r="DM414" s="6" t="s">
        <v>22</v>
      </c>
      <c r="DN414" s="6" t="s">
        <v>22</v>
      </c>
      <c r="DO414" s="6" t="s">
        <v>22</v>
      </c>
      <c r="DP414" s="6" t="s">
        <v>22</v>
      </c>
      <c r="DQ414" s="6" t="s">
        <v>22</v>
      </c>
      <c r="DR414" s="6" t="s">
        <v>22</v>
      </c>
      <c r="DS414" s="6" t="s">
        <v>22</v>
      </c>
      <c r="DT414" s="6" t="s">
        <v>22</v>
      </c>
      <c r="DU414" s="6" t="s">
        <v>22</v>
      </c>
      <c r="DV414" s="6" t="s">
        <v>22</v>
      </c>
      <c r="DW414" s="6" t="s">
        <v>22</v>
      </c>
      <c r="DX414" s="6" t="s">
        <v>22</v>
      </c>
      <c r="DY414" s="6" t="s">
        <v>22</v>
      </c>
      <c r="DZ414" s="6" t="s">
        <v>22</v>
      </c>
      <c r="EA414" s="6" t="s">
        <v>22</v>
      </c>
      <c r="EB414" s="6" t="s">
        <v>22</v>
      </c>
      <c r="EC414" s="6" t="s">
        <v>22</v>
      </c>
      <c r="ED414" s="6" t="s">
        <v>22</v>
      </c>
      <c r="EE414" s="6" t="s">
        <v>22</v>
      </c>
      <c r="EF414" s="6" t="s">
        <v>22</v>
      </c>
      <c r="EG414" s="6" t="s">
        <v>22</v>
      </c>
      <c r="EH414" s="6" t="s">
        <v>22</v>
      </c>
      <c r="EI414" s="6" t="s">
        <v>22</v>
      </c>
      <c r="EJ414" s="6" t="s">
        <v>22</v>
      </c>
      <c r="EK414" s="6" t="s">
        <v>22</v>
      </c>
      <c r="EL414" s="6" t="s">
        <v>22</v>
      </c>
      <c r="EM414" s="6" t="s">
        <v>22</v>
      </c>
      <c r="EN414" s="6" t="s">
        <v>22</v>
      </c>
      <c r="EO414" s="6" t="s">
        <v>22</v>
      </c>
      <c r="EP414" s="6" t="s">
        <v>22</v>
      </c>
      <c r="EQ414" s="6" t="s">
        <v>22</v>
      </c>
      <c r="ER414" s="6" t="s">
        <v>22</v>
      </c>
      <c r="ES414" s="6" t="s">
        <v>22</v>
      </c>
      <c r="ET414" s="6" t="s">
        <v>22</v>
      </c>
      <c r="EU414" s="6" t="s">
        <v>22</v>
      </c>
      <c r="EV414" s="6" t="s">
        <v>22</v>
      </c>
      <c r="EW414" s="6" t="s">
        <v>22</v>
      </c>
      <c r="EX414" s="6" t="s">
        <v>22</v>
      </c>
      <c r="EY414" s="6" t="s">
        <v>22</v>
      </c>
      <c r="EZ414" s="6" t="s">
        <v>22</v>
      </c>
      <c r="FA414" s="6" t="s">
        <v>22</v>
      </c>
      <c r="FB414" s="6" t="s">
        <v>22</v>
      </c>
      <c r="FC414" s="6" t="s">
        <v>22</v>
      </c>
      <c r="FD414" s="6" t="s">
        <v>22</v>
      </c>
      <c r="FE414" s="6" t="s">
        <v>22</v>
      </c>
      <c r="FF414" s="6" t="s">
        <v>22</v>
      </c>
      <c r="FG414" s="6" t="s">
        <v>22</v>
      </c>
      <c r="FH414" s="6" t="s">
        <v>22</v>
      </c>
      <c r="FI414" s="6" t="s">
        <v>22</v>
      </c>
      <c r="FJ414" s="6" t="s">
        <v>22</v>
      </c>
      <c r="FK414" s="6" t="s">
        <v>22</v>
      </c>
      <c r="FL414" s="6" t="s">
        <v>22</v>
      </c>
      <c r="FM414" s="6" t="s">
        <v>22</v>
      </c>
      <c r="FN414" s="6" t="s">
        <v>22</v>
      </c>
      <c r="FO414" s="6" t="s">
        <v>22</v>
      </c>
      <c r="FP414" s="6" t="s">
        <v>22</v>
      </c>
      <c r="FQ414" s="6" t="s">
        <v>22</v>
      </c>
      <c r="FR414" s="6" t="s">
        <v>22</v>
      </c>
      <c r="FS414" s="6" t="s">
        <v>22</v>
      </c>
      <c r="FT414" s="6" t="s">
        <v>22</v>
      </c>
      <c r="FU414" s="6" t="s">
        <v>22</v>
      </c>
      <c r="FV414" s="6" t="s">
        <v>22</v>
      </c>
      <c r="FW414" s="6" t="s">
        <v>22</v>
      </c>
      <c r="FX414" s="6" t="s">
        <v>22</v>
      </c>
      <c r="FY414" s="6" t="s">
        <v>22</v>
      </c>
      <c r="FZ414" s="6" t="s">
        <v>22</v>
      </c>
      <c r="GA414" s="6" t="s">
        <v>22</v>
      </c>
      <c r="GB414" s="6" t="s">
        <v>22</v>
      </c>
      <c r="GC414" s="6" t="s">
        <v>22</v>
      </c>
      <c r="GD414" s="6" t="s">
        <v>22</v>
      </c>
      <c r="GE414" s="6" t="s">
        <v>22</v>
      </c>
      <c r="GF414" s="6" t="s">
        <v>22</v>
      </c>
      <c r="GG414" s="6" t="s">
        <v>22</v>
      </c>
      <c r="GH414" s="6" t="s">
        <v>22</v>
      </c>
      <c r="GI414" s="6" t="s">
        <v>22</v>
      </c>
      <c r="GJ414" s="6" t="s">
        <v>22</v>
      </c>
      <c r="GK414" s="6" t="s">
        <v>22</v>
      </c>
      <c r="GL414" s="6" t="s">
        <v>22</v>
      </c>
      <c r="GM414" s="6" t="s">
        <v>22</v>
      </c>
      <c r="GN414" s="6" t="s">
        <v>22</v>
      </c>
      <c r="GO414" s="6" t="s">
        <v>22</v>
      </c>
      <c r="GP414" s="6" t="s">
        <v>22</v>
      </c>
      <c r="GQ414" s="6" t="s">
        <v>22</v>
      </c>
      <c r="GR414" s="6" t="s">
        <v>22</v>
      </c>
      <c r="GS414" s="6" t="s">
        <v>22</v>
      </c>
      <c r="GT414" s="6" t="s">
        <v>22</v>
      </c>
      <c r="GU414" s="6" t="s">
        <v>22</v>
      </c>
      <c r="GV414" s="6" t="s">
        <v>22</v>
      </c>
      <c r="GW414" s="6" t="s">
        <v>22</v>
      </c>
      <c r="GX414" s="103" t="s">
        <v>22</v>
      </c>
    </row>
    <row r="415" spans="1:206">
      <c r="A415" s="102" t="s">
        <v>207</v>
      </c>
      <c r="B415" s="6">
        <f t="shared" si="13"/>
        <v>414</v>
      </c>
      <c r="C415" s="106" t="s">
        <v>1652</v>
      </c>
      <c r="D415" s="106" t="s">
        <v>1653</v>
      </c>
      <c r="E415" s="100">
        <v>45257</v>
      </c>
      <c r="F415" s="6" t="s">
        <v>3897</v>
      </c>
      <c r="G415" s="6">
        <v>0</v>
      </c>
      <c r="H415" s="6">
        <v>13</v>
      </c>
      <c r="I415" s="6">
        <v>1</v>
      </c>
      <c r="J415" s="6" t="s">
        <v>352</v>
      </c>
      <c r="K415" s="6" t="s">
        <v>352</v>
      </c>
      <c r="L415" s="6" t="s">
        <v>1062</v>
      </c>
      <c r="M415" s="6" t="s">
        <v>411</v>
      </c>
      <c r="N415" s="6" t="s">
        <v>22</v>
      </c>
      <c r="O415" s="7" t="s">
        <v>22</v>
      </c>
      <c r="P415" s="6" t="s">
        <v>22</v>
      </c>
      <c r="Q415" s="6">
        <v>42.71</v>
      </c>
      <c r="R415" s="6" t="s">
        <v>22</v>
      </c>
      <c r="S415" s="6" t="s">
        <v>22</v>
      </c>
      <c r="T415" s="7" t="s">
        <v>22</v>
      </c>
      <c r="U415" s="6" t="s">
        <v>22</v>
      </c>
      <c r="V415" s="6">
        <v>9.4550000000000001</v>
      </c>
      <c r="W415" s="6" t="s">
        <v>39</v>
      </c>
      <c r="X415" s="6">
        <v>6</v>
      </c>
      <c r="Y415" s="6">
        <v>1</v>
      </c>
      <c r="Z415" s="101">
        <v>0.35416666666666669</v>
      </c>
      <c r="AA415" s="101">
        <v>0.4375</v>
      </c>
      <c r="AB415" s="101">
        <v>0.45833333333333331</v>
      </c>
      <c r="AC415" s="101">
        <f>(Tableau2[[#This Row],[heure_enq]]-Tableau2[[#This Row],[h_debut]])</f>
        <v>8.3333333333333315E-2</v>
      </c>
      <c r="AD415" s="101">
        <f>Tableau2[[#This Row],[h_fin]]-Tableau2[[#This Row],[h_debut]]</f>
        <v>0.10416666666666663</v>
      </c>
      <c r="AE415" s="101">
        <v>0.41666666666666669</v>
      </c>
      <c r="AF415" s="101">
        <v>0.625</v>
      </c>
      <c r="AG415" s="6" t="s">
        <v>22</v>
      </c>
      <c r="AH415" s="6" t="s">
        <v>287</v>
      </c>
      <c r="AI415" s="6">
        <v>0</v>
      </c>
      <c r="AJ415" s="6" t="s">
        <v>402</v>
      </c>
      <c r="AK415" s="6" t="s">
        <v>403</v>
      </c>
      <c r="AL415" s="6" t="s">
        <v>419</v>
      </c>
      <c r="AM415" s="6">
        <v>1</v>
      </c>
      <c r="AN415" s="6">
        <v>0</v>
      </c>
      <c r="AO415" s="6">
        <v>0</v>
      </c>
      <c r="AP415" s="6">
        <v>0</v>
      </c>
      <c r="AQ415" s="6" t="s">
        <v>1613</v>
      </c>
      <c r="AR415" s="6" t="s">
        <v>22</v>
      </c>
      <c r="AS415" s="6" t="s">
        <v>22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1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 t="s">
        <v>1033</v>
      </c>
      <c r="BK415" s="6">
        <v>0</v>
      </c>
      <c r="BL415" s="6">
        <v>0</v>
      </c>
      <c r="BM415" s="6">
        <v>0</v>
      </c>
      <c r="BN415" s="6">
        <v>0</v>
      </c>
      <c r="BO415" s="6">
        <v>0</v>
      </c>
      <c r="BP415" s="6">
        <v>0</v>
      </c>
      <c r="BQ415" s="6">
        <v>0</v>
      </c>
      <c r="BR415" s="6">
        <v>1</v>
      </c>
      <c r="BS415" s="6">
        <v>0</v>
      </c>
      <c r="BT415" s="6">
        <v>0</v>
      </c>
      <c r="BU415" s="6" t="s">
        <v>2131</v>
      </c>
      <c r="BV415" s="6">
        <v>0</v>
      </c>
      <c r="BW415" s="6" t="s">
        <v>22</v>
      </c>
      <c r="BX415" s="6">
        <v>0</v>
      </c>
      <c r="BY415" s="6">
        <v>0</v>
      </c>
      <c r="BZ415" s="6">
        <v>0</v>
      </c>
      <c r="CA415" s="6">
        <v>0</v>
      </c>
      <c r="CB415" s="6">
        <v>0</v>
      </c>
      <c r="CC415" s="6">
        <v>0</v>
      </c>
      <c r="CD415" s="6">
        <v>0</v>
      </c>
      <c r="CE415" s="6">
        <v>0</v>
      </c>
      <c r="CF415" s="6">
        <v>0</v>
      </c>
      <c r="CG415" s="6">
        <v>0</v>
      </c>
      <c r="CH415" s="6">
        <v>0</v>
      </c>
      <c r="CI415" s="6">
        <v>0</v>
      </c>
      <c r="CJ415" s="6">
        <v>1</v>
      </c>
      <c r="CK415" s="6">
        <v>0</v>
      </c>
      <c r="CL415" s="6">
        <v>0</v>
      </c>
      <c r="CM415" s="6">
        <v>0</v>
      </c>
      <c r="CN415" s="6">
        <v>0</v>
      </c>
      <c r="CO415" s="6">
        <v>0</v>
      </c>
      <c r="CP415" s="6">
        <v>0</v>
      </c>
      <c r="CQ415" s="6">
        <v>0</v>
      </c>
      <c r="CR415" s="6">
        <v>0</v>
      </c>
      <c r="CS415" s="6">
        <v>0</v>
      </c>
      <c r="CT415" s="6">
        <v>0</v>
      </c>
      <c r="CU415" s="6">
        <v>0</v>
      </c>
      <c r="CV415" s="6">
        <v>0</v>
      </c>
      <c r="CW415" s="6">
        <v>0</v>
      </c>
      <c r="CX415" s="6">
        <v>0</v>
      </c>
      <c r="CY415" s="6">
        <v>0</v>
      </c>
      <c r="CZ415" s="6">
        <v>0</v>
      </c>
      <c r="DA415" s="6" t="s">
        <v>22</v>
      </c>
      <c r="DB415" s="6" t="s">
        <v>218</v>
      </c>
      <c r="DC415" s="6" t="s">
        <v>22</v>
      </c>
      <c r="DD415" s="6" t="s">
        <v>22</v>
      </c>
      <c r="DE415" s="6" t="s">
        <v>22</v>
      </c>
      <c r="DF415" s="6" t="s">
        <v>22</v>
      </c>
      <c r="DG415" s="6" t="s">
        <v>22</v>
      </c>
      <c r="DH415" s="6" t="s">
        <v>22</v>
      </c>
      <c r="DI415" s="6" t="s">
        <v>22</v>
      </c>
      <c r="DJ415" s="6" t="s">
        <v>22</v>
      </c>
      <c r="DK415" s="6" t="s">
        <v>22</v>
      </c>
      <c r="DL415" s="6" t="s">
        <v>22</v>
      </c>
      <c r="DM415" s="6" t="s">
        <v>22</v>
      </c>
      <c r="DN415" s="6" t="s">
        <v>22</v>
      </c>
      <c r="DO415" s="6" t="s">
        <v>22</v>
      </c>
      <c r="DP415" s="6" t="s">
        <v>22</v>
      </c>
      <c r="DQ415" s="6" t="s">
        <v>22</v>
      </c>
      <c r="DR415" s="6" t="s">
        <v>22</v>
      </c>
      <c r="DS415" s="6" t="s">
        <v>22</v>
      </c>
      <c r="DT415" s="6" t="s">
        <v>22</v>
      </c>
      <c r="DU415" s="6" t="s">
        <v>22</v>
      </c>
      <c r="DV415" s="6" t="s">
        <v>22</v>
      </c>
      <c r="DW415" s="6" t="s">
        <v>22</v>
      </c>
      <c r="DX415" s="6" t="s">
        <v>22</v>
      </c>
      <c r="DY415" s="6" t="s">
        <v>22</v>
      </c>
      <c r="DZ415" s="6" t="s">
        <v>22</v>
      </c>
      <c r="EA415" s="6" t="s">
        <v>22</v>
      </c>
      <c r="EB415" s="6" t="s">
        <v>22</v>
      </c>
      <c r="EC415" s="6" t="s">
        <v>22</v>
      </c>
      <c r="ED415" s="6" t="s">
        <v>22</v>
      </c>
      <c r="EE415" s="6" t="s">
        <v>22</v>
      </c>
      <c r="EF415" s="6" t="s">
        <v>22</v>
      </c>
      <c r="EG415" s="6" t="s">
        <v>22</v>
      </c>
      <c r="EH415" s="6" t="s">
        <v>22</v>
      </c>
      <c r="EI415" s="6" t="s">
        <v>22</v>
      </c>
      <c r="EJ415" s="6" t="s">
        <v>22</v>
      </c>
      <c r="EK415" s="6" t="s">
        <v>22</v>
      </c>
      <c r="EL415" s="6" t="s">
        <v>22</v>
      </c>
      <c r="EM415" s="6" t="s">
        <v>22</v>
      </c>
      <c r="EN415" s="6" t="s">
        <v>22</v>
      </c>
      <c r="EO415" s="6" t="s">
        <v>22</v>
      </c>
      <c r="EP415" s="6" t="s">
        <v>22</v>
      </c>
      <c r="EQ415" s="6" t="s">
        <v>22</v>
      </c>
      <c r="ER415" s="6" t="s">
        <v>22</v>
      </c>
      <c r="ES415" s="6" t="s">
        <v>22</v>
      </c>
      <c r="ET415" s="6" t="s">
        <v>22</v>
      </c>
      <c r="EU415" s="6" t="s">
        <v>22</v>
      </c>
      <c r="EV415" s="6" t="s">
        <v>22</v>
      </c>
      <c r="EW415" s="6" t="s">
        <v>22</v>
      </c>
      <c r="EX415" s="6" t="s">
        <v>22</v>
      </c>
      <c r="EY415" s="6" t="s">
        <v>22</v>
      </c>
      <c r="EZ415" s="6" t="s">
        <v>22</v>
      </c>
      <c r="FA415" s="6" t="s">
        <v>22</v>
      </c>
      <c r="FB415" s="6" t="s">
        <v>22</v>
      </c>
      <c r="FC415" s="6" t="s">
        <v>22</v>
      </c>
      <c r="FD415" s="6" t="s">
        <v>22</v>
      </c>
      <c r="FE415" s="6" t="s">
        <v>22</v>
      </c>
      <c r="FF415" s="6" t="s">
        <v>22</v>
      </c>
      <c r="FG415" s="6" t="s">
        <v>22</v>
      </c>
      <c r="FH415" s="6" t="s">
        <v>22</v>
      </c>
      <c r="FI415" s="6" t="s">
        <v>22</v>
      </c>
      <c r="FJ415" s="6" t="s">
        <v>22</v>
      </c>
      <c r="FK415" s="6" t="s">
        <v>22</v>
      </c>
      <c r="FL415" s="6" t="s">
        <v>22</v>
      </c>
      <c r="FM415" s="6" t="s">
        <v>22</v>
      </c>
      <c r="FN415" s="6" t="s">
        <v>22</v>
      </c>
      <c r="FO415" s="6" t="s">
        <v>22</v>
      </c>
      <c r="FP415" s="6" t="s">
        <v>22</v>
      </c>
      <c r="FQ415" s="6" t="s">
        <v>22</v>
      </c>
      <c r="FR415" s="6" t="s">
        <v>22</v>
      </c>
      <c r="FS415" s="6" t="s">
        <v>22</v>
      </c>
      <c r="FT415" s="6" t="s">
        <v>22</v>
      </c>
      <c r="FU415" s="6" t="s">
        <v>22</v>
      </c>
      <c r="FV415" s="6" t="s">
        <v>22</v>
      </c>
      <c r="FW415" s="6" t="s">
        <v>22</v>
      </c>
      <c r="FX415" s="6" t="s">
        <v>22</v>
      </c>
      <c r="FY415" s="6" t="s">
        <v>22</v>
      </c>
      <c r="FZ415" s="6" t="s">
        <v>22</v>
      </c>
      <c r="GA415" s="6" t="s">
        <v>22</v>
      </c>
      <c r="GB415" s="6" t="s">
        <v>22</v>
      </c>
      <c r="GC415" s="6" t="s">
        <v>22</v>
      </c>
      <c r="GD415" s="6" t="s">
        <v>22</v>
      </c>
      <c r="GE415" s="6" t="s">
        <v>22</v>
      </c>
      <c r="GF415" s="6" t="s">
        <v>22</v>
      </c>
      <c r="GG415" s="6" t="s">
        <v>22</v>
      </c>
      <c r="GH415" s="6" t="s">
        <v>22</v>
      </c>
      <c r="GI415" s="6" t="s">
        <v>22</v>
      </c>
      <c r="GJ415" s="6" t="s">
        <v>22</v>
      </c>
      <c r="GK415" s="6" t="s">
        <v>22</v>
      </c>
      <c r="GL415" s="6" t="s">
        <v>22</v>
      </c>
      <c r="GM415" s="6" t="s">
        <v>22</v>
      </c>
      <c r="GN415" s="6" t="s">
        <v>22</v>
      </c>
      <c r="GO415" s="6" t="s">
        <v>22</v>
      </c>
      <c r="GP415" s="6" t="s">
        <v>22</v>
      </c>
      <c r="GQ415" s="6" t="s">
        <v>22</v>
      </c>
      <c r="GR415" s="6" t="s">
        <v>22</v>
      </c>
      <c r="GS415" s="6" t="s">
        <v>22</v>
      </c>
      <c r="GT415" s="6" t="s">
        <v>22</v>
      </c>
      <c r="GU415" s="6" t="s">
        <v>22</v>
      </c>
      <c r="GV415" s="6" t="s">
        <v>22</v>
      </c>
      <c r="GW415" s="6" t="s">
        <v>22</v>
      </c>
      <c r="GX415" s="103" t="s">
        <v>22</v>
      </c>
    </row>
    <row r="416" spans="1:206">
      <c r="A416" s="102" t="s">
        <v>207</v>
      </c>
      <c r="B416" s="6">
        <f t="shared" si="13"/>
        <v>415</v>
      </c>
      <c r="C416" s="106" t="s">
        <v>1652</v>
      </c>
      <c r="D416" s="106" t="s">
        <v>1654</v>
      </c>
      <c r="E416" s="100">
        <v>45257</v>
      </c>
      <c r="F416" s="6" t="s">
        <v>3897</v>
      </c>
      <c r="G416" s="6">
        <v>0</v>
      </c>
      <c r="H416" s="6">
        <v>13</v>
      </c>
      <c r="I416" s="6">
        <v>1</v>
      </c>
      <c r="J416" s="6" t="s">
        <v>352</v>
      </c>
      <c r="K416" s="6" t="s">
        <v>352</v>
      </c>
      <c r="L416" s="6" t="s">
        <v>1062</v>
      </c>
      <c r="M416" s="6" t="s">
        <v>411</v>
      </c>
      <c r="N416" s="6" t="s">
        <v>22</v>
      </c>
      <c r="O416" s="7" t="s">
        <v>22</v>
      </c>
      <c r="P416" s="6" t="s">
        <v>22</v>
      </c>
      <c r="Q416" s="6">
        <v>42.959200000000003</v>
      </c>
      <c r="R416" s="6" t="s">
        <v>22</v>
      </c>
      <c r="S416" s="6" t="s">
        <v>22</v>
      </c>
      <c r="T416" s="7" t="s">
        <v>22</v>
      </c>
      <c r="U416" s="6" t="s">
        <v>22</v>
      </c>
      <c r="V416" s="6">
        <v>9.4548000000000005</v>
      </c>
      <c r="W416" s="6" t="s">
        <v>39</v>
      </c>
      <c r="X416" s="6">
        <v>8</v>
      </c>
      <c r="Y416" s="6">
        <v>1</v>
      </c>
      <c r="Z416" s="101">
        <v>0.41666666666666669</v>
      </c>
      <c r="AA416" s="101">
        <v>0.47916666666666669</v>
      </c>
      <c r="AB416" s="101">
        <v>0.54166666666666663</v>
      </c>
      <c r="AC416" s="101">
        <f>(Tableau2[[#This Row],[heure_enq]]-Tableau2[[#This Row],[h_debut]])</f>
        <v>6.25E-2</v>
      </c>
      <c r="AD416" s="101">
        <f>Tableau2[[#This Row],[h_fin]]-Tableau2[[#This Row],[h_debut]]</f>
        <v>0.12499999999999994</v>
      </c>
      <c r="AE416" s="101">
        <v>0.41666666666666669</v>
      </c>
      <c r="AF416" s="101">
        <v>0.625</v>
      </c>
      <c r="AG416" s="6" t="s">
        <v>22</v>
      </c>
      <c r="AH416" s="6" t="s">
        <v>256</v>
      </c>
      <c r="AI416" s="6">
        <v>0</v>
      </c>
      <c r="AJ416" s="6" t="s">
        <v>1655</v>
      </c>
      <c r="AK416" s="6" t="s">
        <v>22</v>
      </c>
      <c r="AL416" s="6" t="s">
        <v>419</v>
      </c>
      <c r="AM416" s="6">
        <v>1</v>
      </c>
      <c r="AN416" s="6">
        <v>0</v>
      </c>
      <c r="AO416" s="6">
        <v>0</v>
      </c>
      <c r="AP416" s="6">
        <v>0</v>
      </c>
      <c r="AQ416" s="6" t="s">
        <v>1613</v>
      </c>
      <c r="AR416" s="6" t="s">
        <v>22</v>
      </c>
      <c r="AS416" s="6" t="s">
        <v>22</v>
      </c>
      <c r="AT416" s="6">
        <v>0</v>
      </c>
      <c r="AU416" s="6">
        <v>0</v>
      </c>
      <c r="AV416" s="6">
        <v>0</v>
      </c>
      <c r="AW416" s="6">
        <v>1</v>
      </c>
      <c r="AX416" s="6">
        <v>1</v>
      </c>
      <c r="AY416" s="6">
        <v>1</v>
      </c>
      <c r="AZ416" s="6">
        <v>0</v>
      </c>
      <c r="BA416" s="6">
        <v>1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 t="s">
        <v>1033</v>
      </c>
      <c r="BK416" s="6">
        <v>0</v>
      </c>
      <c r="BL416" s="6">
        <v>0</v>
      </c>
      <c r="BM416" s="6">
        <v>0</v>
      </c>
      <c r="BN416" s="6">
        <v>0</v>
      </c>
      <c r="BO416" s="6">
        <v>0</v>
      </c>
      <c r="BP416" s="6">
        <v>0</v>
      </c>
      <c r="BQ416" s="6">
        <v>0</v>
      </c>
      <c r="BR416" s="6">
        <v>0</v>
      </c>
      <c r="BS416" s="6">
        <v>0</v>
      </c>
      <c r="BT416" s="6">
        <v>1</v>
      </c>
      <c r="BU416" s="6">
        <v>0</v>
      </c>
      <c r="BV416" s="6" t="s">
        <v>2126</v>
      </c>
      <c r="BW416" s="6" t="s">
        <v>22</v>
      </c>
      <c r="BX416" s="6">
        <v>0</v>
      </c>
      <c r="BY416" s="6">
        <v>0</v>
      </c>
      <c r="BZ416" s="6">
        <v>0</v>
      </c>
      <c r="CA416" s="6">
        <v>0</v>
      </c>
      <c r="CB416" s="6">
        <v>0</v>
      </c>
      <c r="CC416" s="6">
        <v>0</v>
      </c>
      <c r="CD416" s="6">
        <v>0</v>
      </c>
      <c r="CE416" s="6">
        <v>0</v>
      </c>
      <c r="CF416" s="6">
        <v>0</v>
      </c>
      <c r="CG416" s="6">
        <v>0</v>
      </c>
      <c r="CH416" s="6">
        <v>0</v>
      </c>
      <c r="CI416" s="6">
        <v>1</v>
      </c>
      <c r="CJ416" s="6">
        <v>0</v>
      </c>
      <c r="CK416" s="6">
        <v>0</v>
      </c>
      <c r="CL416" s="6">
        <v>0</v>
      </c>
      <c r="CM416" s="6">
        <v>0</v>
      </c>
      <c r="CN416" s="6">
        <v>0</v>
      </c>
      <c r="CO416" s="6">
        <v>0</v>
      </c>
      <c r="CP416" s="6">
        <v>0</v>
      </c>
      <c r="CQ416" s="6">
        <v>0</v>
      </c>
      <c r="CR416" s="6">
        <v>0</v>
      </c>
      <c r="CS416" s="6">
        <v>0</v>
      </c>
      <c r="CT416" s="6">
        <v>0</v>
      </c>
      <c r="CU416" s="6">
        <v>0</v>
      </c>
      <c r="CV416" s="6">
        <v>0</v>
      </c>
      <c r="CW416" s="6">
        <v>0</v>
      </c>
      <c r="CX416" s="6">
        <v>0</v>
      </c>
      <c r="CY416" s="6">
        <v>0</v>
      </c>
      <c r="CZ416" s="6">
        <v>0</v>
      </c>
      <c r="DA416" s="6" t="s">
        <v>1019</v>
      </c>
      <c r="DB416" s="6" t="s">
        <v>218</v>
      </c>
      <c r="DC416" s="6" t="s">
        <v>22</v>
      </c>
      <c r="DD416" s="6" t="s">
        <v>22</v>
      </c>
      <c r="DE416" s="6" t="s">
        <v>22</v>
      </c>
      <c r="DF416" s="6" t="s">
        <v>22</v>
      </c>
      <c r="DG416" s="6" t="s">
        <v>22</v>
      </c>
      <c r="DH416" s="6" t="s">
        <v>22</v>
      </c>
      <c r="DI416" s="6" t="s">
        <v>22</v>
      </c>
      <c r="DJ416" s="6" t="s">
        <v>22</v>
      </c>
      <c r="DK416" s="6" t="s">
        <v>22</v>
      </c>
      <c r="DL416" s="6" t="s">
        <v>22</v>
      </c>
      <c r="DM416" s="6" t="s">
        <v>22</v>
      </c>
      <c r="DN416" s="6" t="s">
        <v>22</v>
      </c>
      <c r="DO416" s="6" t="s">
        <v>22</v>
      </c>
      <c r="DP416" s="6" t="s">
        <v>22</v>
      </c>
      <c r="DQ416" s="6" t="s">
        <v>22</v>
      </c>
      <c r="DR416" s="6" t="s">
        <v>22</v>
      </c>
      <c r="DS416" s="6" t="s">
        <v>22</v>
      </c>
      <c r="DT416" s="6" t="s">
        <v>22</v>
      </c>
      <c r="DU416" s="6" t="s">
        <v>22</v>
      </c>
      <c r="DV416" s="6" t="s">
        <v>22</v>
      </c>
      <c r="DW416" s="6" t="s">
        <v>22</v>
      </c>
      <c r="DX416" s="6" t="s">
        <v>22</v>
      </c>
      <c r="DY416" s="6" t="s">
        <v>22</v>
      </c>
      <c r="DZ416" s="6" t="s">
        <v>22</v>
      </c>
      <c r="EA416" s="6" t="s">
        <v>22</v>
      </c>
      <c r="EB416" s="6" t="s">
        <v>22</v>
      </c>
      <c r="EC416" s="6" t="s">
        <v>22</v>
      </c>
      <c r="ED416" s="6" t="s">
        <v>22</v>
      </c>
      <c r="EE416" s="6" t="s">
        <v>22</v>
      </c>
      <c r="EF416" s="6" t="s">
        <v>22</v>
      </c>
      <c r="EG416" s="6" t="s">
        <v>22</v>
      </c>
      <c r="EH416" s="6" t="s">
        <v>22</v>
      </c>
      <c r="EI416" s="6" t="s">
        <v>22</v>
      </c>
      <c r="EJ416" s="6" t="s">
        <v>22</v>
      </c>
      <c r="EK416" s="6" t="s">
        <v>22</v>
      </c>
      <c r="EL416" s="6" t="s">
        <v>22</v>
      </c>
      <c r="EM416" s="6" t="s">
        <v>22</v>
      </c>
      <c r="EN416" s="6" t="s">
        <v>22</v>
      </c>
      <c r="EO416" s="6" t="s">
        <v>22</v>
      </c>
      <c r="EP416" s="6" t="s">
        <v>22</v>
      </c>
      <c r="EQ416" s="6" t="s">
        <v>22</v>
      </c>
      <c r="ER416" s="6" t="s">
        <v>22</v>
      </c>
      <c r="ES416" s="6" t="s">
        <v>22</v>
      </c>
      <c r="ET416" s="6" t="s">
        <v>22</v>
      </c>
      <c r="EU416" s="6" t="s">
        <v>22</v>
      </c>
      <c r="EV416" s="6" t="s">
        <v>22</v>
      </c>
      <c r="EW416" s="6" t="s">
        <v>22</v>
      </c>
      <c r="EX416" s="6" t="s">
        <v>22</v>
      </c>
      <c r="EY416" s="6" t="s">
        <v>22</v>
      </c>
      <c r="EZ416" s="6" t="s">
        <v>22</v>
      </c>
      <c r="FA416" s="6" t="s">
        <v>22</v>
      </c>
      <c r="FB416" s="6" t="s">
        <v>22</v>
      </c>
      <c r="FC416" s="6" t="s">
        <v>22</v>
      </c>
      <c r="FD416" s="6" t="s">
        <v>22</v>
      </c>
      <c r="FE416" s="6" t="s">
        <v>22</v>
      </c>
      <c r="FF416" s="6" t="s">
        <v>22</v>
      </c>
      <c r="FG416" s="6" t="s">
        <v>22</v>
      </c>
      <c r="FH416" s="6" t="s">
        <v>22</v>
      </c>
      <c r="FI416" s="6" t="s">
        <v>22</v>
      </c>
      <c r="FJ416" s="6" t="s">
        <v>22</v>
      </c>
      <c r="FK416" s="6" t="s">
        <v>22</v>
      </c>
      <c r="FL416" s="6" t="s">
        <v>22</v>
      </c>
      <c r="FM416" s="6" t="s">
        <v>22</v>
      </c>
      <c r="FN416" s="6" t="s">
        <v>22</v>
      </c>
      <c r="FO416" s="6" t="s">
        <v>22</v>
      </c>
      <c r="FP416" s="6" t="s">
        <v>22</v>
      </c>
      <c r="FQ416" s="6" t="s">
        <v>22</v>
      </c>
      <c r="FR416" s="6" t="s">
        <v>22</v>
      </c>
      <c r="FS416" s="6" t="s">
        <v>22</v>
      </c>
      <c r="FT416" s="6" t="s">
        <v>22</v>
      </c>
      <c r="FU416" s="6" t="s">
        <v>22</v>
      </c>
      <c r="FV416" s="6" t="s">
        <v>22</v>
      </c>
      <c r="FW416" s="6" t="s">
        <v>22</v>
      </c>
      <c r="FX416" s="6" t="s">
        <v>22</v>
      </c>
      <c r="FY416" s="6" t="s">
        <v>22</v>
      </c>
      <c r="FZ416" s="6" t="s">
        <v>22</v>
      </c>
      <c r="GA416" s="6" t="s">
        <v>22</v>
      </c>
      <c r="GB416" s="6" t="s">
        <v>22</v>
      </c>
      <c r="GC416" s="6" t="s">
        <v>22</v>
      </c>
      <c r="GD416" s="6" t="s">
        <v>22</v>
      </c>
      <c r="GE416" s="6" t="s">
        <v>22</v>
      </c>
      <c r="GF416" s="6" t="s">
        <v>22</v>
      </c>
      <c r="GG416" s="6" t="s">
        <v>22</v>
      </c>
      <c r="GH416" s="6" t="s">
        <v>22</v>
      </c>
      <c r="GI416" s="6" t="s">
        <v>22</v>
      </c>
      <c r="GJ416" s="6" t="s">
        <v>22</v>
      </c>
      <c r="GK416" s="6" t="s">
        <v>22</v>
      </c>
      <c r="GL416" s="6" t="s">
        <v>22</v>
      </c>
      <c r="GM416" s="6" t="s">
        <v>22</v>
      </c>
      <c r="GN416" s="6" t="s">
        <v>22</v>
      </c>
      <c r="GO416" s="6" t="s">
        <v>22</v>
      </c>
      <c r="GP416" s="6" t="s">
        <v>22</v>
      </c>
      <c r="GQ416" s="6" t="s">
        <v>22</v>
      </c>
      <c r="GR416" s="6" t="s">
        <v>22</v>
      </c>
      <c r="GS416" s="6" t="s">
        <v>22</v>
      </c>
      <c r="GT416" s="6" t="s">
        <v>22</v>
      </c>
      <c r="GU416" s="6" t="s">
        <v>22</v>
      </c>
      <c r="GV416" s="6" t="s">
        <v>22</v>
      </c>
      <c r="GW416" s="6" t="s">
        <v>22</v>
      </c>
      <c r="GX416" s="103" t="s">
        <v>22</v>
      </c>
    </row>
    <row r="417" spans="1:206">
      <c r="A417" s="102" t="s">
        <v>207</v>
      </c>
      <c r="B417" s="6">
        <f t="shared" ref="B417:B423" si="14">B416+1</f>
        <v>416</v>
      </c>
      <c r="C417" s="106" t="s">
        <v>1656</v>
      </c>
      <c r="D417" s="106" t="s">
        <v>1657</v>
      </c>
      <c r="E417" s="100">
        <v>45260</v>
      </c>
      <c r="F417" s="6" t="s">
        <v>3897</v>
      </c>
      <c r="G417" s="6">
        <v>1</v>
      </c>
      <c r="H417" s="6">
        <v>16</v>
      </c>
      <c r="I417" s="6">
        <v>0</v>
      </c>
      <c r="J417" s="6" t="s">
        <v>22</v>
      </c>
      <c r="K417" s="6" t="s">
        <v>1013</v>
      </c>
      <c r="L417" s="6" t="s">
        <v>1062</v>
      </c>
      <c r="M417" s="6" t="s">
        <v>411</v>
      </c>
      <c r="N417" s="6" t="s">
        <v>22</v>
      </c>
      <c r="O417" s="7" t="s">
        <v>22</v>
      </c>
      <c r="P417" s="6" t="s">
        <v>22</v>
      </c>
      <c r="Q417" s="6">
        <v>42.71</v>
      </c>
      <c r="R417" s="6" t="s">
        <v>22</v>
      </c>
      <c r="S417" s="6" t="s">
        <v>22</v>
      </c>
      <c r="T417" s="7" t="s">
        <v>22</v>
      </c>
      <c r="U417" s="6" t="s">
        <v>22</v>
      </c>
      <c r="V417" s="6">
        <v>9.4499999999999993</v>
      </c>
      <c r="W417" s="6" t="s">
        <v>39</v>
      </c>
      <c r="X417" s="6">
        <v>6</v>
      </c>
      <c r="Y417" s="6">
        <v>1</v>
      </c>
      <c r="Z417" s="101">
        <v>0.35416666666666669</v>
      </c>
      <c r="AA417" s="101">
        <v>0.375</v>
      </c>
      <c r="AB417" s="101">
        <v>0.45833333333333331</v>
      </c>
      <c r="AC417" s="101">
        <f>(Tableau2[[#This Row],[heure_enq]]-Tableau2[[#This Row],[h_debut]])</f>
        <v>2.0833333333333315E-2</v>
      </c>
      <c r="AD417" s="101">
        <f>Tableau2[[#This Row],[h_fin]]-Tableau2[[#This Row],[h_debut]]</f>
        <v>0.10416666666666663</v>
      </c>
      <c r="AE417" s="101">
        <v>0.375</v>
      </c>
      <c r="AF417" s="101">
        <v>0.66666666666666663</v>
      </c>
      <c r="AG417" s="6" t="s">
        <v>22</v>
      </c>
      <c r="AH417" s="6" t="s">
        <v>287</v>
      </c>
      <c r="AI417" s="6">
        <v>0</v>
      </c>
      <c r="AJ417" s="6" t="s">
        <v>402</v>
      </c>
      <c r="AK417" s="6" t="s">
        <v>403</v>
      </c>
      <c r="AL417" s="6" t="s">
        <v>419</v>
      </c>
      <c r="AM417" s="6">
        <v>1</v>
      </c>
      <c r="AN417" s="6">
        <v>0</v>
      </c>
      <c r="AO417" s="6">
        <v>0</v>
      </c>
      <c r="AP417" s="6">
        <v>0</v>
      </c>
      <c r="AQ417" s="6" t="s">
        <v>1613</v>
      </c>
      <c r="AR417" s="6" t="s">
        <v>22</v>
      </c>
      <c r="AS417" s="6" t="s">
        <v>22</v>
      </c>
      <c r="AT417" s="6">
        <v>1</v>
      </c>
      <c r="AU417" s="6">
        <v>1</v>
      </c>
      <c r="AV417" s="6">
        <v>1</v>
      </c>
      <c r="AW417" s="6">
        <v>1</v>
      </c>
      <c r="AX417" s="6">
        <v>1</v>
      </c>
      <c r="AY417" s="6">
        <v>1</v>
      </c>
      <c r="AZ417" s="6">
        <v>1</v>
      </c>
      <c r="BA417" s="6">
        <v>1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1</v>
      </c>
      <c r="BH417" s="6">
        <v>1</v>
      </c>
      <c r="BI417" s="6">
        <v>1</v>
      </c>
      <c r="BJ417" s="6" t="s">
        <v>1033</v>
      </c>
      <c r="BK417" s="6">
        <v>0</v>
      </c>
      <c r="BL417" s="6">
        <v>1</v>
      </c>
      <c r="BM417" s="6">
        <v>0</v>
      </c>
      <c r="BN417" s="6">
        <v>0</v>
      </c>
      <c r="BO417" s="6">
        <v>0</v>
      </c>
      <c r="BP417" s="6">
        <v>0</v>
      </c>
      <c r="BQ417" s="6">
        <v>0</v>
      </c>
      <c r="BR417" s="6">
        <v>1</v>
      </c>
      <c r="BS417" s="6">
        <v>0</v>
      </c>
      <c r="BT417" s="6">
        <v>0</v>
      </c>
      <c r="BU417" s="6" t="s">
        <v>2131</v>
      </c>
      <c r="BV417" s="6">
        <v>0</v>
      </c>
      <c r="BW417" s="6" t="s">
        <v>22</v>
      </c>
      <c r="BX417" s="6">
        <v>0</v>
      </c>
      <c r="BY417" s="6">
        <v>0</v>
      </c>
      <c r="BZ417" s="6">
        <v>0</v>
      </c>
      <c r="CA417" s="6">
        <v>0</v>
      </c>
      <c r="CB417" s="6">
        <v>0</v>
      </c>
      <c r="CC417" s="6">
        <v>0</v>
      </c>
      <c r="CD417" s="6">
        <v>0</v>
      </c>
      <c r="CE417" s="6">
        <v>0</v>
      </c>
      <c r="CF417" s="6">
        <v>0</v>
      </c>
      <c r="CG417" s="6">
        <v>0</v>
      </c>
      <c r="CH417" s="6">
        <v>0</v>
      </c>
      <c r="CI417" s="6">
        <v>0</v>
      </c>
      <c r="CJ417" s="6">
        <v>1</v>
      </c>
      <c r="CK417" s="6">
        <v>0</v>
      </c>
      <c r="CL417" s="6">
        <v>0</v>
      </c>
      <c r="CM417" s="6">
        <v>0</v>
      </c>
      <c r="CN417" s="6">
        <v>0</v>
      </c>
      <c r="CO417" s="6">
        <v>0</v>
      </c>
      <c r="CP417" s="6">
        <v>0</v>
      </c>
      <c r="CQ417" s="6">
        <v>0</v>
      </c>
      <c r="CR417" s="6">
        <v>0</v>
      </c>
      <c r="CS417" s="6">
        <v>0</v>
      </c>
      <c r="CT417" s="6">
        <v>0</v>
      </c>
      <c r="CU417" s="6">
        <v>0</v>
      </c>
      <c r="CV417" s="6">
        <v>0</v>
      </c>
      <c r="CW417" s="6">
        <v>0</v>
      </c>
      <c r="CX417" s="6">
        <v>0</v>
      </c>
      <c r="CY417" s="6">
        <v>0</v>
      </c>
      <c r="CZ417" s="6">
        <v>0</v>
      </c>
      <c r="DA417" s="6" t="s">
        <v>22</v>
      </c>
      <c r="DB417" s="6" t="s">
        <v>218</v>
      </c>
      <c r="DC417" s="6" t="s">
        <v>22</v>
      </c>
      <c r="DD417" s="6" t="s">
        <v>22</v>
      </c>
      <c r="DE417" s="6" t="s">
        <v>22</v>
      </c>
      <c r="DF417" s="6" t="s">
        <v>22</v>
      </c>
      <c r="DG417" s="6" t="s">
        <v>22</v>
      </c>
      <c r="DH417" s="6" t="s">
        <v>22</v>
      </c>
      <c r="DI417" s="6" t="s">
        <v>22</v>
      </c>
      <c r="DJ417" s="6" t="s">
        <v>22</v>
      </c>
      <c r="DK417" s="6" t="s">
        <v>22</v>
      </c>
      <c r="DL417" s="6" t="s">
        <v>22</v>
      </c>
      <c r="DM417" s="6" t="s">
        <v>22</v>
      </c>
      <c r="DN417" s="6" t="s">
        <v>22</v>
      </c>
      <c r="DO417" s="6" t="s">
        <v>22</v>
      </c>
      <c r="DP417" s="6" t="s">
        <v>22</v>
      </c>
      <c r="DQ417" s="6" t="s">
        <v>22</v>
      </c>
      <c r="DR417" s="6" t="s">
        <v>22</v>
      </c>
      <c r="DS417" s="6" t="s">
        <v>22</v>
      </c>
      <c r="DT417" s="6" t="s">
        <v>22</v>
      </c>
      <c r="DU417" s="6" t="s">
        <v>22</v>
      </c>
      <c r="DV417" s="6" t="s">
        <v>22</v>
      </c>
      <c r="DW417" s="6" t="s">
        <v>22</v>
      </c>
      <c r="DX417" s="6" t="s">
        <v>22</v>
      </c>
      <c r="DY417" s="6" t="s">
        <v>22</v>
      </c>
      <c r="DZ417" s="6" t="s">
        <v>22</v>
      </c>
      <c r="EA417" s="6" t="s">
        <v>22</v>
      </c>
      <c r="EB417" s="6" t="s">
        <v>22</v>
      </c>
      <c r="EC417" s="6" t="s">
        <v>22</v>
      </c>
      <c r="ED417" s="6" t="s">
        <v>22</v>
      </c>
      <c r="EE417" s="6" t="s">
        <v>22</v>
      </c>
      <c r="EF417" s="6" t="s">
        <v>22</v>
      </c>
      <c r="EG417" s="6" t="s">
        <v>22</v>
      </c>
      <c r="EH417" s="6" t="s">
        <v>22</v>
      </c>
      <c r="EI417" s="6" t="s">
        <v>22</v>
      </c>
      <c r="EJ417" s="6" t="s">
        <v>22</v>
      </c>
      <c r="EK417" s="6" t="s">
        <v>22</v>
      </c>
      <c r="EL417" s="6" t="s">
        <v>22</v>
      </c>
      <c r="EM417" s="6" t="s">
        <v>22</v>
      </c>
      <c r="EN417" s="6" t="s">
        <v>22</v>
      </c>
      <c r="EO417" s="6" t="s">
        <v>22</v>
      </c>
      <c r="EP417" s="6" t="s">
        <v>22</v>
      </c>
      <c r="EQ417" s="6" t="s">
        <v>22</v>
      </c>
      <c r="ER417" s="6" t="s">
        <v>22</v>
      </c>
      <c r="ES417" s="6" t="s">
        <v>22</v>
      </c>
      <c r="ET417" s="6" t="s">
        <v>22</v>
      </c>
      <c r="EU417" s="6" t="s">
        <v>22</v>
      </c>
      <c r="EV417" s="6" t="s">
        <v>22</v>
      </c>
      <c r="EW417" s="6" t="s">
        <v>22</v>
      </c>
      <c r="EX417" s="6" t="s">
        <v>22</v>
      </c>
      <c r="EY417" s="6" t="s">
        <v>22</v>
      </c>
      <c r="EZ417" s="6" t="s">
        <v>22</v>
      </c>
      <c r="FA417" s="6" t="s">
        <v>22</v>
      </c>
      <c r="FB417" s="6" t="s">
        <v>22</v>
      </c>
      <c r="FC417" s="6" t="s">
        <v>22</v>
      </c>
      <c r="FD417" s="6" t="s">
        <v>22</v>
      </c>
      <c r="FE417" s="6" t="s">
        <v>22</v>
      </c>
      <c r="FF417" s="6" t="s">
        <v>22</v>
      </c>
      <c r="FG417" s="6" t="s">
        <v>22</v>
      </c>
      <c r="FH417" s="6" t="s">
        <v>22</v>
      </c>
      <c r="FI417" s="6" t="s">
        <v>22</v>
      </c>
      <c r="FJ417" s="6" t="s">
        <v>22</v>
      </c>
      <c r="FK417" s="6" t="s">
        <v>22</v>
      </c>
      <c r="FL417" s="6" t="s">
        <v>22</v>
      </c>
      <c r="FM417" s="6" t="s">
        <v>22</v>
      </c>
      <c r="FN417" s="6" t="s">
        <v>22</v>
      </c>
      <c r="FO417" s="6" t="s">
        <v>22</v>
      </c>
      <c r="FP417" s="6" t="s">
        <v>22</v>
      </c>
      <c r="FQ417" s="6" t="s">
        <v>22</v>
      </c>
      <c r="FR417" s="6" t="s">
        <v>22</v>
      </c>
      <c r="FS417" s="6" t="s">
        <v>22</v>
      </c>
      <c r="FT417" s="6" t="s">
        <v>22</v>
      </c>
      <c r="FU417" s="6" t="s">
        <v>22</v>
      </c>
      <c r="FV417" s="6" t="s">
        <v>22</v>
      </c>
      <c r="FW417" s="6" t="s">
        <v>22</v>
      </c>
      <c r="FX417" s="6" t="s">
        <v>22</v>
      </c>
      <c r="FY417" s="6" t="s">
        <v>22</v>
      </c>
      <c r="FZ417" s="6" t="s">
        <v>22</v>
      </c>
      <c r="GA417" s="6" t="s">
        <v>22</v>
      </c>
      <c r="GB417" s="6" t="s">
        <v>22</v>
      </c>
      <c r="GC417" s="6" t="s">
        <v>22</v>
      </c>
      <c r="GD417" s="6" t="s">
        <v>22</v>
      </c>
      <c r="GE417" s="6" t="s">
        <v>22</v>
      </c>
      <c r="GF417" s="6" t="s">
        <v>22</v>
      </c>
      <c r="GG417" s="6" t="s">
        <v>22</v>
      </c>
      <c r="GH417" s="6" t="s">
        <v>22</v>
      </c>
      <c r="GI417" s="6" t="s">
        <v>22</v>
      </c>
      <c r="GJ417" s="6" t="s">
        <v>22</v>
      </c>
      <c r="GK417" s="6" t="s">
        <v>22</v>
      </c>
      <c r="GL417" s="6" t="s">
        <v>22</v>
      </c>
      <c r="GM417" s="6" t="s">
        <v>22</v>
      </c>
      <c r="GN417" s="6" t="s">
        <v>22</v>
      </c>
      <c r="GO417" s="6" t="s">
        <v>22</v>
      </c>
      <c r="GP417" s="6" t="s">
        <v>22</v>
      </c>
      <c r="GQ417" s="6" t="s">
        <v>22</v>
      </c>
      <c r="GR417" s="6" t="s">
        <v>22</v>
      </c>
      <c r="GS417" s="6" t="s">
        <v>22</v>
      </c>
      <c r="GT417" s="6" t="s">
        <v>22</v>
      </c>
      <c r="GU417" s="6" t="s">
        <v>22</v>
      </c>
      <c r="GV417" s="6" t="s">
        <v>22</v>
      </c>
      <c r="GW417" s="6" t="s">
        <v>22</v>
      </c>
      <c r="GX417" s="103" t="s">
        <v>22</v>
      </c>
    </row>
    <row r="418" spans="1:206">
      <c r="A418" s="102" t="s">
        <v>207</v>
      </c>
      <c r="B418" s="6">
        <f t="shared" si="14"/>
        <v>417</v>
      </c>
      <c r="C418" s="106" t="s">
        <v>1658</v>
      </c>
      <c r="D418" s="106" t="s">
        <v>1659</v>
      </c>
      <c r="E418" s="100">
        <v>45261</v>
      </c>
      <c r="F418" s="6" t="s">
        <v>3897</v>
      </c>
      <c r="G418" s="6">
        <v>0</v>
      </c>
      <c r="H418" s="6">
        <v>19</v>
      </c>
      <c r="I418" s="6" t="s">
        <v>22</v>
      </c>
      <c r="J418" s="6" t="s">
        <v>22</v>
      </c>
      <c r="K418" s="6" t="s">
        <v>410</v>
      </c>
      <c r="L418" s="6" t="s">
        <v>1193</v>
      </c>
      <c r="M418" s="6" t="s">
        <v>1023</v>
      </c>
      <c r="N418" s="6" t="s">
        <v>22</v>
      </c>
      <c r="O418" s="7" t="s">
        <v>22</v>
      </c>
      <c r="P418" s="6" t="s">
        <v>22</v>
      </c>
      <c r="Q418" s="6">
        <v>42.68</v>
      </c>
      <c r="R418" s="6" t="s">
        <v>22</v>
      </c>
      <c r="S418" s="6" t="s">
        <v>22</v>
      </c>
      <c r="T418" s="7" t="s">
        <v>22</v>
      </c>
      <c r="U418" s="6" t="s">
        <v>22</v>
      </c>
      <c r="V418" s="6">
        <v>9.2970000000000006</v>
      </c>
      <c r="W418" s="6" t="s">
        <v>39</v>
      </c>
      <c r="X418" s="6">
        <v>10</v>
      </c>
      <c r="Y418" s="6">
        <v>2</v>
      </c>
      <c r="Z418" s="101">
        <v>0.64583333333333337</v>
      </c>
      <c r="AA418" s="101">
        <v>0.66666666666666663</v>
      </c>
      <c r="AB418" s="101">
        <v>0.91666666666666663</v>
      </c>
      <c r="AC418" s="101">
        <f>(Tableau2[[#This Row],[heure_enq]]-Tableau2[[#This Row],[h_debut]])</f>
        <v>2.0833333333333259E-2</v>
      </c>
      <c r="AD418" s="101">
        <f>Tableau2[[#This Row],[h_fin]]-Tableau2[[#This Row],[h_debut]]</f>
        <v>0.27083333333333326</v>
      </c>
      <c r="AE418" s="101">
        <v>0.625</v>
      </c>
      <c r="AF418" s="101">
        <v>0.75</v>
      </c>
      <c r="AG418" s="6" t="s">
        <v>22</v>
      </c>
      <c r="AH418" s="6" t="s">
        <v>287</v>
      </c>
      <c r="AI418" s="6">
        <v>0</v>
      </c>
      <c r="AJ418" s="6" t="s">
        <v>847</v>
      </c>
      <c r="AK418" s="6" t="s">
        <v>347</v>
      </c>
      <c r="AL418" s="6" t="s">
        <v>419</v>
      </c>
      <c r="AM418" s="6">
        <v>1</v>
      </c>
      <c r="AN418" s="6">
        <v>0</v>
      </c>
      <c r="AO418" s="6">
        <v>0</v>
      </c>
      <c r="AP418" s="6">
        <v>0</v>
      </c>
      <c r="AQ418" s="6" t="s">
        <v>1613</v>
      </c>
      <c r="AR418" s="6" t="s">
        <v>22</v>
      </c>
      <c r="AS418" s="6" t="s">
        <v>22</v>
      </c>
      <c r="AT418" s="6">
        <v>1</v>
      </c>
      <c r="AU418" s="6">
        <v>1</v>
      </c>
      <c r="AV418" s="6">
        <v>1</v>
      </c>
      <c r="AW418" s="6">
        <v>1</v>
      </c>
      <c r="AX418" s="6">
        <v>1</v>
      </c>
      <c r="AY418" s="6">
        <v>1</v>
      </c>
      <c r="AZ418" s="6">
        <v>1</v>
      </c>
      <c r="BA418" s="6">
        <v>1</v>
      </c>
      <c r="BB418" s="6">
        <v>1</v>
      </c>
      <c r="BC418" s="6">
        <v>1</v>
      </c>
      <c r="BD418" s="6">
        <v>1</v>
      </c>
      <c r="BE418" s="6">
        <v>1</v>
      </c>
      <c r="BF418" s="6">
        <v>1</v>
      </c>
      <c r="BG418" s="6">
        <v>1</v>
      </c>
      <c r="BH418" s="6">
        <v>1</v>
      </c>
      <c r="BI418" s="6">
        <v>1</v>
      </c>
      <c r="BJ418" s="6" t="s">
        <v>1033</v>
      </c>
      <c r="BK418" s="6">
        <v>0</v>
      </c>
      <c r="BL418" s="6">
        <v>0</v>
      </c>
      <c r="BM418" s="6">
        <v>0</v>
      </c>
      <c r="BN418" s="6">
        <v>0</v>
      </c>
      <c r="BO418" s="6">
        <v>0</v>
      </c>
      <c r="BP418" s="6">
        <v>1</v>
      </c>
      <c r="BQ418" s="6">
        <v>0</v>
      </c>
      <c r="BR418" s="6">
        <v>1</v>
      </c>
      <c r="BS418" s="6">
        <v>0</v>
      </c>
      <c r="BT418" s="6">
        <v>0</v>
      </c>
      <c r="BU418" s="6" t="s">
        <v>3641</v>
      </c>
      <c r="BV418" s="6">
        <v>0</v>
      </c>
      <c r="BW418" s="6" t="s">
        <v>22</v>
      </c>
      <c r="BX418" s="6">
        <v>0</v>
      </c>
      <c r="BY418" s="6">
        <v>0</v>
      </c>
      <c r="BZ418" s="6">
        <v>0</v>
      </c>
      <c r="CA418" s="6">
        <v>0</v>
      </c>
      <c r="CB418" s="6">
        <v>0</v>
      </c>
      <c r="CC418" s="6">
        <v>0</v>
      </c>
      <c r="CD418" s="6">
        <v>0</v>
      </c>
      <c r="CE418" s="6">
        <v>0</v>
      </c>
      <c r="CF418" s="6">
        <v>0</v>
      </c>
      <c r="CG418" s="6">
        <v>0</v>
      </c>
      <c r="CH418" s="6">
        <v>0</v>
      </c>
      <c r="CI418" s="6">
        <v>0</v>
      </c>
      <c r="CJ418" s="6">
        <v>1</v>
      </c>
      <c r="CK418" s="6">
        <v>0</v>
      </c>
      <c r="CL418" s="6">
        <v>0</v>
      </c>
      <c r="CM418" s="6">
        <v>0</v>
      </c>
      <c r="CN418" s="6">
        <v>0</v>
      </c>
      <c r="CO418" s="6">
        <v>0</v>
      </c>
      <c r="CP418" s="6">
        <v>0</v>
      </c>
      <c r="CQ418" s="6">
        <v>0</v>
      </c>
      <c r="CR418" s="6">
        <v>0</v>
      </c>
      <c r="CS418" s="6">
        <v>0</v>
      </c>
      <c r="CT418" s="6">
        <v>0</v>
      </c>
      <c r="CU418" s="6">
        <v>0</v>
      </c>
      <c r="CV418" s="6">
        <v>0</v>
      </c>
      <c r="CW418" s="6">
        <v>0</v>
      </c>
      <c r="CX418" s="6">
        <v>0</v>
      </c>
      <c r="CY418" s="6">
        <v>0</v>
      </c>
      <c r="CZ418" s="6">
        <v>0</v>
      </c>
      <c r="DA418" s="6" t="s">
        <v>22</v>
      </c>
      <c r="DB418" s="6" t="s">
        <v>218</v>
      </c>
      <c r="DC418" s="6" t="s">
        <v>22</v>
      </c>
      <c r="DD418" s="6" t="s">
        <v>22</v>
      </c>
      <c r="DE418" s="6" t="s">
        <v>22</v>
      </c>
      <c r="DF418" s="6" t="s">
        <v>22</v>
      </c>
      <c r="DG418" s="6" t="s">
        <v>22</v>
      </c>
      <c r="DH418" s="6" t="s">
        <v>22</v>
      </c>
      <c r="DI418" s="6" t="s">
        <v>22</v>
      </c>
      <c r="DJ418" s="6" t="s">
        <v>22</v>
      </c>
      <c r="DK418" s="6" t="s">
        <v>22</v>
      </c>
      <c r="DL418" s="6" t="s">
        <v>22</v>
      </c>
      <c r="DM418" s="6" t="s">
        <v>22</v>
      </c>
      <c r="DN418" s="6" t="s">
        <v>22</v>
      </c>
      <c r="DO418" s="6" t="s">
        <v>22</v>
      </c>
      <c r="DP418" s="6" t="s">
        <v>22</v>
      </c>
      <c r="DQ418" s="6" t="s">
        <v>22</v>
      </c>
      <c r="DR418" s="6" t="s">
        <v>22</v>
      </c>
      <c r="DS418" s="6" t="s">
        <v>22</v>
      </c>
      <c r="DT418" s="6" t="s">
        <v>22</v>
      </c>
      <c r="DU418" s="6" t="s">
        <v>22</v>
      </c>
      <c r="DV418" s="6" t="s">
        <v>22</v>
      </c>
      <c r="DW418" s="6" t="s">
        <v>22</v>
      </c>
      <c r="DX418" s="6" t="s">
        <v>22</v>
      </c>
      <c r="DY418" s="6" t="s">
        <v>22</v>
      </c>
      <c r="DZ418" s="6" t="s">
        <v>22</v>
      </c>
      <c r="EA418" s="6" t="s">
        <v>22</v>
      </c>
      <c r="EB418" s="6" t="s">
        <v>22</v>
      </c>
      <c r="EC418" s="6" t="s">
        <v>22</v>
      </c>
      <c r="ED418" s="6" t="s">
        <v>22</v>
      </c>
      <c r="EE418" s="6" t="s">
        <v>22</v>
      </c>
      <c r="EF418" s="6" t="s">
        <v>22</v>
      </c>
      <c r="EG418" s="6" t="s">
        <v>22</v>
      </c>
      <c r="EH418" s="6" t="s">
        <v>22</v>
      </c>
      <c r="EI418" s="6" t="s">
        <v>22</v>
      </c>
      <c r="EJ418" s="6" t="s">
        <v>22</v>
      </c>
      <c r="EK418" s="6" t="s">
        <v>22</v>
      </c>
      <c r="EL418" s="6" t="s">
        <v>22</v>
      </c>
      <c r="EM418" s="6" t="s">
        <v>22</v>
      </c>
      <c r="EN418" s="6" t="s">
        <v>22</v>
      </c>
      <c r="EO418" s="6" t="s">
        <v>22</v>
      </c>
      <c r="EP418" s="6" t="s">
        <v>22</v>
      </c>
      <c r="EQ418" s="6" t="s">
        <v>22</v>
      </c>
      <c r="ER418" s="6" t="s">
        <v>22</v>
      </c>
      <c r="ES418" s="6" t="s">
        <v>22</v>
      </c>
      <c r="ET418" s="6" t="s">
        <v>22</v>
      </c>
      <c r="EU418" s="6" t="s">
        <v>22</v>
      </c>
      <c r="EV418" s="6" t="s">
        <v>22</v>
      </c>
      <c r="EW418" s="6" t="s">
        <v>22</v>
      </c>
      <c r="EX418" s="6" t="s">
        <v>22</v>
      </c>
      <c r="EY418" s="6" t="s">
        <v>22</v>
      </c>
      <c r="EZ418" s="6" t="s">
        <v>22</v>
      </c>
      <c r="FA418" s="6" t="s">
        <v>22</v>
      </c>
      <c r="FB418" s="6" t="s">
        <v>22</v>
      </c>
      <c r="FC418" s="6" t="s">
        <v>22</v>
      </c>
      <c r="FD418" s="6" t="s">
        <v>22</v>
      </c>
      <c r="FE418" s="6" t="s">
        <v>22</v>
      </c>
      <c r="FF418" s="6" t="s">
        <v>22</v>
      </c>
      <c r="FG418" s="6" t="s">
        <v>22</v>
      </c>
      <c r="FH418" s="6" t="s">
        <v>22</v>
      </c>
      <c r="FI418" s="6" t="s">
        <v>22</v>
      </c>
      <c r="FJ418" s="6" t="s">
        <v>22</v>
      </c>
      <c r="FK418" s="6" t="s">
        <v>22</v>
      </c>
      <c r="FL418" s="6" t="s">
        <v>22</v>
      </c>
      <c r="FM418" s="6" t="s">
        <v>22</v>
      </c>
      <c r="FN418" s="6" t="s">
        <v>22</v>
      </c>
      <c r="FO418" s="6" t="s">
        <v>22</v>
      </c>
      <c r="FP418" s="6" t="s">
        <v>22</v>
      </c>
      <c r="FQ418" s="6" t="s">
        <v>22</v>
      </c>
      <c r="FR418" s="6" t="s">
        <v>22</v>
      </c>
      <c r="FS418" s="6" t="s">
        <v>22</v>
      </c>
      <c r="FT418" s="6" t="s">
        <v>22</v>
      </c>
      <c r="FU418" s="6" t="s">
        <v>22</v>
      </c>
      <c r="FV418" s="6" t="s">
        <v>22</v>
      </c>
      <c r="FW418" s="6" t="s">
        <v>22</v>
      </c>
      <c r="FX418" s="6" t="s">
        <v>22</v>
      </c>
      <c r="FY418" s="6" t="s">
        <v>22</v>
      </c>
      <c r="FZ418" s="6" t="s">
        <v>22</v>
      </c>
      <c r="GA418" s="6" t="s">
        <v>22</v>
      </c>
      <c r="GB418" s="6" t="s">
        <v>22</v>
      </c>
      <c r="GC418" s="6" t="s">
        <v>22</v>
      </c>
      <c r="GD418" s="6" t="s">
        <v>22</v>
      </c>
      <c r="GE418" s="6" t="s">
        <v>22</v>
      </c>
      <c r="GF418" s="6" t="s">
        <v>22</v>
      </c>
      <c r="GG418" s="6" t="s">
        <v>22</v>
      </c>
      <c r="GH418" s="6" t="s">
        <v>22</v>
      </c>
      <c r="GI418" s="6" t="s">
        <v>22</v>
      </c>
      <c r="GJ418" s="6" t="s">
        <v>22</v>
      </c>
      <c r="GK418" s="6" t="s">
        <v>22</v>
      </c>
      <c r="GL418" s="6" t="s">
        <v>22</v>
      </c>
      <c r="GM418" s="6" t="s">
        <v>22</v>
      </c>
      <c r="GN418" s="6" t="s">
        <v>22</v>
      </c>
      <c r="GO418" s="6" t="s">
        <v>22</v>
      </c>
      <c r="GP418" s="6" t="s">
        <v>22</v>
      </c>
      <c r="GQ418" s="6" t="s">
        <v>22</v>
      </c>
      <c r="GR418" s="6" t="s">
        <v>22</v>
      </c>
      <c r="GS418" s="6" t="s">
        <v>22</v>
      </c>
      <c r="GT418" s="6" t="s">
        <v>22</v>
      </c>
      <c r="GU418" s="6" t="s">
        <v>22</v>
      </c>
      <c r="GV418" s="6" t="s">
        <v>22</v>
      </c>
      <c r="GW418" s="6" t="s">
        <v>22</v>
      </c>
      <c r="GX418" s="103" t="s">
        <v>22</v>
      </c>
    </row>
    <row r="419" spans="1:206">
      <c r="A419" s="102" t="s">
        <v>207</v>
      </c>
      <c r="B419" s="6">
        <f t="shared" si="14"/>
        <v>418</v>
      </c>
      <c r="C419" s="106" t="s">
        <v>1658</v>
      </c>
      <c r="D419" s="106" t="s">
        <v>1660</v>
      </c>
      <c r="E419" s="100">
        <v>45261</v>
      </c>
      <c r="F419" s="6" t="s">
        <v>3897</v>
      </c>
      <c r="G419" s="6">
        <v>0</v>
      </c>
      <c r="H419" s="6">
        <v>19</v>
      </c>
      <c r="I419" s="6" t="s">
        <v>22</v>
      </c>
      <c r="J419" s="6" t="s">
        <v>22</v>
      </c>
      <c r="K419" s="6" t="s">
        <v>410</v>
      </c>
      <c r="L419" s="6" t="s">
        <v>1193</v>
      </c>
      <c r="M419" s="6" t="s">
        <v>1023</v>
      </c>
      <c r="N419" s="6" t="s">
        <v>22</v>
      </c>
      <c r="O419" s="7" t="s">
        <v>22</v>
      </c>
      <c r="P419" s="6" t="s">
        <v>22</v>
      </c>
      <c r="Q419" s="6">
        <v>42.677999999999997</v>
      </c>
      <c r="R419" s="6" t="s">
        <v>22</v>
      </c>
      <c r="S419" s="6" t="s">
        <v>22</v>
      </c>
      <c r="T419" s="7" t="s">
        <v>22</v>
      </c>
      <c r="U419" s="6" t="s">
        <v>22</v>
      </c>
      <c r="V419" s="6">
        <v>9.3000000000000007</v>
      </c>
      <c r="W419" s="6" t="s">
        <v>39</v>
      </c>
      <c r="X419" s="6">
        <v>3</v>
      </c>
      <c r="Y419" s="6">
        <v>3</v>
      </c>
      <c r="Z419" s="101">
        <v>0.58333333333333337</v>
      </c>
      <c r="AA419" s="101">
        <v>0.68055555555555547</v>
      </c>
      <c r="AB419" s="101">
        <v>0.79166666666666663</v>
      </c>
      <c r="AC419" s="101">
        <f>(Tableau2[[#This Row],[heure_enq]]-Tableau2[[#This Row],[h_debut]])</f>
        <v>9.7222222222222099E-2</v>
      </c>
      <c r="AD419" s="101">
        <f>Tableau2[[#This Row],[h_fin]]-Tableau2[[#This Row],[h_debut]]</f>
        <v>0.20833333333333326</v>
      </c>
      <c r="AE419" s="101">
        <v>0.625</v>
      </c>
      <c r="AF419" s="101">
        <v>0.75</v>
      </c>
      <c r="AG419" s="6" t="s">
        <v>22</v>
      </c>
      <c r="AH419" s="6" t="s">
        <v>287</v>
      </c>
      <c r="AI419" s="6">
        <v>0</v>
      </c>
      <c r="AJ419" s="6" t="s">
        <v>297</v>
      </c>
      <c r="AK419" s="6" t="s">
        <v>403</v>
      </c>
      <c r="AL419" s="6" t="s">
        <v>419</v>
      </c>
      <c r="AM419" s="6">
        <v>1</v>
      </c>
      <c r="AN419" s="6">
        <v>0</v>
      </c>
      <c r="AO419" s="6">
        <v>0</v>
      </c>
      <c r="AP419" s="6">
        <v>0</v>
      </c>
      <c r="AQ419" s="6" t="s">
        <v>1613</v>
      </c>
      <c r="AR419" s="6" t="s">
        <v>22</v>
      </c>
      <c r="AS419" s="6" t="s">
        <v>22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1</v>
      </c>
      <c r="BH419" s="6">
        <v>0</v>
      </c>
      <c r="BI419" s="6">
        <v>0</v>
      </c>
      <c r="BJ419" s="6" t="s">
        <v>1033</v>
      </c>
      <c r="BK419" s="6">
        <v>0</v>
      </c>
      <c r="BL419" s="6">
        <v>0</v>
      </c>
      <c r="BM419" s="6">
        <v>0</v>
      </c>
      <c r="BN419" s="6">
        <v>0</v>
      </c>
      <c r="BO419" s="6">
        <v>0</v>
      </c>
      <c r="BP419" s="6">
        <v>1</v>
      </c>
      <c r="BQ419" s="6">
        <v>0</v>
      </c>
      <c r="BR419" s="6">
        <v>0</v>
      </c>
      <c r="BS419" s="6">
        <v>0</v>
      </c>
      <c r="BT419" s="6">
        <v>0</v>
      </c>
      <c r="BU419" s="6" t="s">
        <v>3624</v>
      </c>
      <c r="BV419" s="6">
        <v>0</v>
      </c>
      <c r="BW419" s="6" t="s">
        <v>22</v>
      </c>
      <c r="BX419" s="6">
        <v>0</v>
      </c>
      <c r="BY419" s="6">
        <v>0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 s="6">
        <v>0</v>
      </c>
      <c r="CF419" s="6">
        <v>0</v>
      </c>
      <c r="CG419" s="6">
        <v>0</v>
      </c>
      <c r="CH419" s="6">
        <v>0</v>
      </c>
      <c r="CI419" s="6">
        <v>0</v>
      </c>
      <c r="CJ419" s="6">
        <v>1</v>
      </c>
      <c r="CK419" s="6">
        <v>0</v>
      </c>
      <c r="CL419" s="6">
        <v>0</v>
      </c>
      <c r="CM419" s="6">
        <v>0</v>
      </c>
      <c r="CN419" s="6">
        <v>0</v>
      </c>
      <c r="CO419" s="6">
        <v>0</v>
      </c>
      <c r="CP419" s="6">
        <v>0</v>
      </c>
      <c r="CQ419" s="6">
        <v>0</v>
      </c>
      <c r="CR419" s="6">
        <v>0</v>
      </c>
      <c r="CS419" s="6">
        <v>0</v>
      </c>
      <c r="CT419" s="6">
        <v>0</v>
      </c>
      <c r="CU419" s="6">
        <v>0</v>
      </c>
      <c r="CV419" s="6">
        <v>0</v>
      </c>
      <c r="CW419" s="6">
        <v>0</v>
      </c>
      <c r="CX419" s="6">
        <v>0</v>
      </c>
      <c r="CY419" s="6">
        <v>0</v>
      </c>
      <c r="CZ419" s="6">
        <v>0</v>
      </c>
      <c r="DA419" s="6" t="s">
        <v>1033</v>
      </c>
      <c r="DB419" s="6" t="s">
        <v>348</v>
      </c>
      <c r="DC419" s="6" t="s">
        <v>22</v>
      </c>
      <c r="DD419" s="6" t="s">
        <v>22</v>
      </c>
      <c r="DE419" s="6" t="s">
        <v>22</v>
      </c>
      <c r="DF419" s="6" t="s">
        <v>22</v>
      </c>
      <c r="DG419" s="6" t="s">
        <v>22</v>
      </c>
      <c r="DH419" s="6" t="s">
        <v>22</v>
      </c>
      <c r="DI419" s="6" t="s">
        <v>22</v>
      </c>
      <c r="DJ419" s="6" t="s">
        <v>22</v>
      </c>
      <c r="DK419" s="6" t="s">
        <v>22</v>
      </c>
      <c r="DL419" s="6" t="s">
        <v>22</v>
      </c>
      <c r="DM419" s="6" t="s">
        <v>22</v>
      </c>
      <c r="DN419" s="6" t="s">
        <v>22</v>
      </c>
      <c r="DO419" s="6" t="s">
        <v>22</v>
      </c>
      <c r="DP419" s="6" t="s">
        <v>22</v>
      </c>
      <c r="DQ419" s="6" t="s">
        <v>22</v>
      </c>
      <c r="DR419" s="6" t="s">
        <v>22</v>
      </c>
      <c r="DS419" s="6" t="s">
        <v>22</v>
      </c>
      <c r="DT419" s="6" t="s">
        <v>22</v>
      </c>
      <c r="DU419" s="6" t="s">
        <v>22</v>
      </c>
      <c r="DV419" s="6" t="s">
        <v>22</v>
      </c>
      <c r="DW419" s="6" t="s">
        <v>22</v>
      </c>
      <c r="DX419" s="6" t="s">
        <v>22</v>
      </c>
      <c r="DY419" s="6" t="s">
        <v>22</v>
      </c>
      <c r="DZ419" s="6" t="s">
        <v>22</v>
      </c>
      <c r="EA419" s="6" t="s">
        <v>22</v>
      </c>
      <c r="EB419" s="6" t="s">
        <v>22</v>
      </c>
      <c r="EC419" s="6" t="s">
        <v>22</v>
      </c>
      <c r="ED419" s="6" t="s">
        <v>22</v>
      </c>
      <c r="EE419" s="6" t="s">
        <v>22</v>
      </c>
      <c r="EF419" s="6" t="s">
        <v>22</v>
      </c>
      <c r="EG419" s="6" t="s">
        <v>22</v>
      </c>
      <c r="EH419" s="6" t="s">
        <v>22</v>
      </c>
      <c r="EI419" s="6" t="s">
        <v>22</v>
      </c>
      <c r="EJ419" s="6" t="s">
        <v>22</v>
      </c>
      <c r="EK419" s="6" t="s">
        <v>22</v>
      </c>
      <c r="EL419" s="6" t="s">
        <v>22</v>
      </c>
      <c r="EM419" s="6" t="s">
        <v>22</v>
      </c>
      <c r="EN419" s="6" t="s">
        <v>22</v>
      </c>
      <c r="EO419" s="6" t="s">
        <v>22</v>
      </c>
      <c r="EP419" s="6" t="s">
        <v>22</v>
      </c>
      <c r="EQ419" s="6" t="s">
        <v>22</v>
      </c>
      <c r="ER419" s="6" t="s">
        <v>22</v>
      </c>
      <c r="ES419" s="6" t="s">
        <v>22</v>
      </c>
      <c r="ET419" s="6" t="s">
        <v>22</v>
      </c>
      <c r="EU419" s="6" t="s">
        <v>22</v>
      </c>
      <c r="EV419" s="6" t="s">
        <v>22</v>
      </c>
      <c r="EW419" s="6" t="s">
        <v>22</v>
      </c>
      <c r="EX419" s="6" t="s">
        <v>22</v>
      </c>
      <c r="EY419" s="6" t="s">
        <v>22</v>
      </c>
      <c r="EZ419" s="6" t="s">
        <v>22</v>
      </c>
      <c r="FA419" s="6" t="s">
        <v>22</v>
      </c>
      <c r="FB419" s="6" t="s">
        <v>22</v>
      </c>
      <c r="FC419" s="6" t="s">
        <v>22</v>
      </c>
      <c r="FD419" s="6" t="s">
        <v>22</v>
      </c>
      <c r="FE419" s="6" t="s">
        <v>22</v>
      </c>
      <c r="FF419" s="6" t="s">
        <v>22</v>
      </c>
      <c r="FG419" s="6" t="s">
        <v>22</v>
      </c>
      <c r="FH419" s="6" t="s">
        <v>22</v>
      </c>
      <c r="FI419" s="6" t="s">
        <v>22</v>
      </c>
      <c r="FJ419" s="6" t="s">
        <v>22</v>
      </c>
      <c r="FK419" s="6" t="s">
        <v>22</v>
      </c>
      <c r="FL419" s="6" t="s">
        <v>22</v>
      </c>
      <c r="FM419" s="6" t="s">
        <v>22</v>
      </c>
      <c r="FN419" s="6" t="s">
        <v>22</v>
      </c>
      <c r="FO419" s="6" t="s">
        <v>22</v>
      </c>
      <c r="FP419" s="6" t="s">
        <v>22</v>
      </c>
      <c r="FQ419" s="6" t="s">
        <v>22</v>
      </c>
      <c r="FR419" s="6" t="s">
        <v>22</v>
      </c>
      <c r="FS419" s="6" t="s">
        <v>22</v>
      </c>
      <c r="FT419" s="6" t="s">
        <v>22</v>
      </c>
      <c r="FU419" s="6" t="s">
        <v>22</v>
      </c>
      <c r="FV419" s="6" t="s">
        <v>22</v>
      </c>
      <c r="FW419" s="6" t="s">
        <v>22</v>
      </c>
      <c r="FX419" s="6" t="s">
        <v>22</v>
      </c>
      <c r="FY419" s="6" t="s">
        <v>22</v>
      </c>
      <c r="FZ419" s="6" t="s">
        <v>22</v>
      </c>
      <c r="GA419" s="6" t="s">
        <v>22</v>
      </c>
      <c r="GB419" s="6" t="s">
        <v>22</v>
      </c>
      <c r="GC419" s="6" t="s">
        <v>22</v>
      </c>
      <c r="GD419" s="6" t="s">
        <v>22</v>
      </c>
      <c r="GE419" s="6" t="s">
        <v>22</v>
      </c>
      <c r="GF419" s="6" t="s">
        <v>22</v>
      </c>
      <c r="GG419" s="6" t="s">
        <v>22</v>
      </c>
      <c r="GH419" s="6" t="s">
        <v>22</v>
      </c>
      <c r="GI419" s="6" t="s">
        <v>22</v>
      </c>
      <c r="GJ419" s="6" t="s">
        <v>22</v>
      </c>
      <c r="GK419" s="6" t="s">
        <v>22</v>
      </c>
      <c r="GL419" s="6" t="s">
        <v>22</v>
      </c>
      <c r="GM419" s="6" t="s">
        <v>22</v>
      </c>
      <c r="GN419" s="6" t="s">
        <v>22</v>
      </c>
      <c r="GO419" s="6" t="s">
        <v>22</v>
      </c>
      <c r="GP419" s="6" t="s">
        <v>22</v>
      </c>
      <c r="GQ419" s="6" t="s">
        <v>22</v>
      </c>
      <c r="GR419" s="6" t="s">
        <v>22</v>
      </c>
      <c r="GS419" s="6" t="s">
        <v>22</v>
      </c>
      <c r="GT419" s="6" t="s">
        <v>22</v>
      </c>
      <c r="GU419" s="6" t="s">
        <v>22</v>
      </c>
      <c r="GV419" s="6" t="s">
        <v>22</v>
      </c>
      <c r="GW419" s="6" t="s">
        <v>22</v>
      </c>
      <c r="GX419" s="103" t="s">
        <v>22</v>
      </c>
    </row>
    <row r="420" spans="1:206">
      <c r="A420" s="102" t="s">
        <v>207</v>
      </c>
      <c r="B420" s="6">
        <f t="shared" si="14"/>
        <v>419</v>
      </c>
      <c r="C420" s="106" t="s">
        <v>1658</v>
      </c>
      <c r="D420" s="106" t="s">
        <v>1661</v>
      </c>
      <c r="E420" s="100">
        <v>45261</v>
      </c>
      <c r="F420" s="6" t="s">
        <v>3897</v>
      </c>
      <c r="G420" s="6">
        <v>0</v>
      </c>
      <c r="H420" s="6">
        <v>19</v>
      </c>
      <c r="I420" s="6" t="s">
        <v>22</v>
      </c>
      <c r="J420" s="6" t="s">
        <v>22</v>
      </c>
      <c r="K420" s="6" t="s">
        <v>410</v>
      </c>
      <c r="L420" s="6" t="s">
        <v>1193</v>
      </c>
      <c r="M420" s="6" t="s">
        <v>1023</v>
      </c>
      <c r="N420" s="6" t="s">
        <v>22</v>
      </c>
      <c r="O420" s="7" t="s">
        <v>22</v>
      </c>
      <c r="P420" s="6" t="s">
        <v>22</v>
      </c>
      <c r="Q420" s="6">
        <v>42.673999999999999</v>
      </c>
      <c r="R420" s="6" t="s">
        <v>22</v>
      </c>
      <c r="S420" s="6" t="s">
        <v>22</v>
      </c>
      <c r="T420" s="7" t="s">
        <v>22</v>
      </c>
      <c r="U420" s="6" t="s">
        <v>22</v>
      </c>
      <c r="V420" s="6">
        <v>9.2998999999999992</v>
      </c>
      <c r="W420" s="6" t="s">
        <v>39</v>
      </c>
      <c r="X420" s="6">
        <v>5</v>
      </c>
      <c r="Y420" s="6">
        <v>1</v>
      </c>
      <c r="Z420" s="101">
        <v>0.64583333333333337</v>
      </c>
      <c r="AA420" s="101">
        <v>0.69444444444444453</v>
      </c>
      <c r="AB420" s="101">
        <v>0.70833333333333337</v>
      </c>
      <c r="AC420" s="101">
        <f>(Tableau2[[#This Row],[heure_enq]]-Tableau2[[#This Row],[h_debut]])</f>
        <v>4.861111111111116E-2</v>
      </c>
      <c r="AD420" s="101">
        <f>Tableau2[[#This Row],[h_fin]]-Tableau2[[#This Row],[h_debut]]</f>
        <v>6.25E-2</v>
      </c>
      <c r="AE420" s="101">
        <v>0.625</v>
      </c>
      <c r="AF420" s="101">
        <v>0.75</v>
      </c>
      <c r="AG420" s="6" t="s">
        <v>22</v>
      </c>
      <c r="AH420" s="6" t="s">
        <v>287</v>
      </c>
      <c r="AI420" s="6">
        <v>0</v>
      </c>
      <c r="AJ420" s="6" t="s">
        <v>402</v>
      </c>
      <c r="AK420" s="6" t="s">
        <v>298</v>
      </c>
      <c r="AL420" s="6" t="s">
        <v>419</v>
      </c>
      <c r="AM420" s="6">
        <v>1</v>
      </c>
      <c r="AN420" s="6">
        <v>0</v>
      </c>
      <c r="AO420" s="6">
        <v>0</v>
      </c>
      <c r="AP420" s="6">
        <v>0</v>
      </c>
      <c r="AQ420" s="13" t="s">
        <v>1007</v>
      </c>
      <c r="AR420" s="6" t="s">
        <v>22</v>
      </c>
      <c r="AS420" s="6" t="s">
        <v>22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1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1</v>
      </c>
      <c r="BH420" s="6">
        <v>0</v>
      </c>
      <c r="BI420" s="6">
        <v>0</v>
      </c>
      <c r="BJ420" s="13" t="s">
        <v>1007</v>
      </c>
      <c r="BK420" s="6">
        <v>0</v>
      </c>
      <c r="BL420" s="6">
        <v>0</v>
      </c>
      <c r="BM420" s="6">
        <v>0</v>
      </c>
      <c r="BN420" s="6">
        <v>0</v>
      </c>
      <c r="BO420" s="6">
        <v>0</v>
      </c>
      <c r="BP420" s="6">
        <v>0</v>
      </c>
      <c r="BQ420" s="6">
        <v>0</v>
      </c>
      <c r="BR420" s="6">
        <v>0</v>
      </c>
      <c r="BS420" s="6">
        <v>0</v>
      </c>
      <c r="BT420" s="6">
        <v>0</v>
      </c>
      <c r="BU420" s="6">
        <v>0</v>
      </c>
      <c r="BV420" s="6">
        <v>0</v>
      </c>
      <c r="BW420" s="6" t="s">
        <v>22</v>
      </c>
      <c r="BX420" s="6">
        <v>0</v>
      </c>
      <c r="BY420" s="6">
        <v>0</v>
      </c>
      <c r="BZ420" s="6">
        <v>0</v>
      </c>
      <c r="CA420" s="6">
        <v>0</v>
      </c>
      <c r="CB420" s="6">
        <v>0</v>
      </c>
      <c r="CC420" s="6">
        <v>0</v>
      </c>
      <c r="CD420" s="6">
        <v>0</v>
      </c>
      <c r="CE420" s="6">
        <v>0</v>
      </c>
      <c r="CF420" s="6">
        <v>0</v>
      </c>
      <c r="CG420" s="6">
        <v>0</v>
      </c>
      <c r="CH420" s="6">
        <v>0</v>
      </c>
      <c r="CI420" s="6">
        <v>0</v>
      </c>
      <c r="CJ420" s="6">
        <v>1</v>
      </c>
      <c r="CK420" s="6">
        <v>0</v>
      </c>
      <c r="CL420" s="6">
        <v>0</v>
      </c>
      <c r="CM420" s="6">
        <v>0</v>
      </c>
      <c r="CN420" s="6">
        <v>0</v>
      </c>
      <c r="CO420" s="6">
        <v>0</v>
      </c>
      <c r="CP420" s="6">
        <v>1</v>
      </c>
      <c r="CQ420" s="6">
        <v>0</v>
      </c>
      <c r="CR420" s="6">
        <v>0</v>
      </c>
      <c r="CS420" s="6">
        <v>0</v>
      </c>
      <c r="CT420" s="6">
        <v>0</v>
      </c>
      <c r="CU420" s="6">
        <v>0</v>
      </c>
      <c r="CV420" s="6">
        <v>0</v>
      </c>
      <c r="CW420" s="6">
        <v>0</v>
      </c>
      <c r="CX420" s="6">
        <v>0</v>
      </c>
      <c r="CY420" s="6">
        <v>0</v>
      </c>
      <c r="CZ420" s="6">
        <v>0</v>
      </c>
      <c r="DA420" s="6" t="s">
        <v>22</v>
      </c>
      <c r="DB420" s="6" t="s">
        <v>218</v>
      </c>
      <c r="DC420" s="6" t="s">
        <v>22</v>
      </c>
      <c r="DD420" s="6" t="s">
        <v>22</v>
      </c>
      <c r="DE420" s="6" t="s">
        <v>22</v>
      </c>
      <c r="DF420" s="6" t="s">
        <v>22</v>
      </c>
      <c r="DG420" s="6" t="s">
        <v>22</v>
      </c>
      <c r="DH420" s="6" t="s">
        <v>22</v>
      </c>
      <c r="DI420" s="6" t="s">
        <v>22</v>
      </c>
      <c r="DJ420" s="6" t="s">
        <v>22</v>
      </c>
      <c r="DK420" s="6" t="s">
        <v>22</v>
      </c>
      <c r="DL420" s="6" t="s">
        <v>22</v>
      </c>
      <c r="DM420" s="6" t="s">
        <v>22</v>
      </c>
      <c r="DN420" s="6" t="s">
        <v>22</v>
      </c>
      <c r="DO420" s="6" t="s">
        <v>22</v>
      </c>
      <c r="DP420" s="6" t="s">
        <v>22</v>
      </c>
      <c r="DQ420" s="6" t="s">
        <v>22</v>
      </c>
      <c r="DR420" s="6" t="s">
        <v>22</v>
      </c>
      <c r="DS420" s="6" t="s">
        <v>22</v>
      </c>
      <c r="DT420" s="6" t="s">
        <v>22</v>
      </c>
      <c r="DU420" s="6" t="s">
        <v>22</v>
      </c>
      <c r="DV420" s="6" t="s">
        <v>22</v>
      </c>
      <c r="DW420" s="6" t="s">
        <v>22</v>
      </c>
      <c r="DX420" s="6" t="s">
        <v>22</v>
      </c>
      <c r="DY420" s="6" t="s">
        <v>22</v>
      </c>
      <c r="DZ420" s="6" t="s">
        <v>22</v>
      </c>
      <c r="EA420" s="6" t="s">
        <v>22</v>
      </c>
      <c r="EB420" s="6" t="s">
        <v>22</v>
      </c>
      <c r="EC420" s="6" t="s">
        <v>22</v>
      </c>
      <c r="ED420" s="6" t="s">
        <v>22</v>
      </c>
      <c r="EE420" s="6" t="s">
        <v>22</v>
      </c>
      <c r="EF420" s="6" t="s">
        <v>22</v>
      </c>
      <c r="EG420" s="6" t="s">
        <v>22</v>
      </c>
      <c r="EH420" s="6" t="s">
        <v>22</v>
      </c>
      <c r="EI420" s="6" t="s">
        <v>22</v>
      </c>
      <c r="EJ420" s="6" t="s">
        <v>22</v>
      </c>
      <c r="EK420" s="6" t="s">
        <v>22</v>
      </c>
      <c r="EL420" s="6" t="s">
        <v>22</v>
      </c>
      <c r="EM420" s="6" t="s">
        <v>22</v>
      </c>
      <c r="EN420" s="6" t="s">
        <v>22</v>
      </c>
      <c r="EO420" s="6" t="s">
        <v>22</v>
      </c>
      <c r="EP420" s="6" t="s">
        <v>22</v>
      </c>
      <c r="EQ420" s="6" t="s">
        <v>22</v>
      </c>
      <c r="ER420" s="6" t="s">
        <v>22</v>
      </c>
      <c r="ES420" s="6" t="s">
        <v>22</v>
      </c>
      <c r="ET420" s="6" t="s">
        <v>22</v>
      </c>
      <c r="EU420" s="6" t="s">
        <v>22</v>
      </c>
      <c r="EV420" s="6" t="s">
        <v>22</v>
      </c>
      <c r="EW420" s="6" t="s">
        <v>22</v>
      </c>
      <c r="EX420" s="6" t="s">
        <v>22</v>
      </c>
      <c r="EY420" s="6" t="s">
        <v>22</v>
      </c>
      <c r="EZ420" s="6" t="s">
        <v>22</v>
      </c>
      <c r="FA420" s="6" t="s">
        <v>22</v>
      </c>
      <c r="FB420" s="6" t="s">
        <v>22</v>
      </c>
      <c r="FC420" s="6" t="s">
        <v>22</v>
      </c>
      <c r="FD420" s="6" t="s">
        <v>22</v>
      </c>
      <c r="FE420" s="6" t="s">
        <v>22</v>
      </c>
      <c r="FF420" s="6" t="s">
        <v>22</v>
      </c>
      <c r="FG420" s="6" t="s">
        <v>22</v>
      </c>
      <c r="FH420" s="6" t="s">
        <v>22</v>
      </c>
      <c r="FI420" s="6" t="s">
        <v>22</v>
      </c>
      <c r="FJ420" s="6" t="s">
        <v>22</v>
      </c>
      <c r="FK420" s="6" t="s">
        <v>22</v>
      </c>
      <c r="FL420" s="6" t="s">
        <v>22</v>
      </c>
      <c r="FM420" s="6" t="s">
        <v>22</v>
      </c>
      <c r="FN420" s="6" t="s">
        <v>22</v>
      </c>
      <c r="FO420" s="6" t="s">
        <v>22</v>
      </c>
      <c r="FP420" s="6" t="s">
        <v>22</v>
      </c>
      <c r="FQ420" s="6" t="s">
        <v>22</v>
      </c>
      <c r="FR420" s="6" t="s">
        <v>22</v>
      </c>
      <c r="FS420" s="6" t="s">
        <v>22</v>
      </c>
      <c r="FT420" s="6" t="s">
        <v>22</v>
      </c>
      <c r="FU420" s="6" t="s">
        <v>22</v>
      </c>
      <c r="FV420" s="6" t="s">
        <v>22</v>
      </c>
      <c r="FW420" s="6" t="s">
        <v>22</v>
      </c>
      <c r="FX420" s="6" t="s">
        <v>22</v>
      </c>
      <c r="FY420" s="6" t="s">
        <v>22</v>
      </c>
      <c r="FZ420" s="6" t="s">
        <v>22</v>
      </c>
      <c r="GA420" s="6" t="s">
        <v>22</v>
      </c>
      <c r="GB420" s="6" t="s">
        <v>22</v>
      </c>
      <c r="GC420" s="6" t="s">
        <v>22</v>
      </c>
      <c r="GD420" s="6" t="s">
        <v>22</v>
      </c>
      <c r="GE420" s="6" t="s">
        <v>22</v>
      </c>
      <c r="GF420" s="6" t="s">
        <v>22</v>
      </c>
      <c r="GG420" s="6" t="s">
        <v>22</v>
      </c>
      <c r="GH420" s="6" t="s">
        <v>22</v>
      </c>
      <c r="GI420" s="6" t="s">
        <v>22</v>
      </c>
      <c r="GJ420" s="6" t="s">
        <v>22</v>
      </c>
      <c r="GK420" s="6" t="s">
        <v>22</v>
      </c>
      <c r="GL420" s="6" t="s">
        <v>22</v>
      </c>
      <c r="GM420" s="6" t="s">
        <v>22</v>
      </c>
      <c r="GN420" s="6" t="s">
        <v>22</v>
      </c>
      <c r="GO420" s="6" t="s">
        <v>22</v>
      </c>
      <c r="GP420" s="6" t="s">
        <v>22</v>
      </c>
      <c r="GQ420" s="6" t="s">
        <v>22</v>
      </c>
      <c r="GR420" s="6" t="s">
        <v>22</v>
      </c>
      <c r="GS420" s="6" t="s">
        <v>22</v>
      </c>
      <c r="GT420" s="6" t="s">
        <v>22</v>
      </c>
      <c r="GU420" s="6" t="s">
        <v>22</v>
      </c>
      <c r="GV420" s="6" t="s">
        <v>22</v>
      </c>
      <c r="GW420" s="6" t="s">
        <v>22</v>
      </c>
      <c r="GX420" s="103" t="s">
        <v>22</v>
      </c>
    </row>
    <row r="421" spans="1:206">
      <c r="A421" s="102" t="s">
        <v>207</v>
      </c>
      <c r="B421" s="6">
        <f t="shared" si="14"/>
        <v>420</v>
      </c>
      <c r="C421" s="102" t="s">
        <v>2620</v>
      </c>
      <c r="D421" s="102" t="s">
        <v>2621</v>
      </c>
      <c r="E421" s="100">
        <v>45265</v>
      </c>
      <c r="F421" s="6" t="s">
        <v>3897</v>
      </c>
      <c r="G421" s="6">
        <v>2</v>
      </c>
      <c r="H421" s="6">
        <v>10</v>
      </c>
      <c r="I421" s="6">
        <v>2</v>
      </c>
      <c r="J421" s="6" t="s">
        <v>352</v>
      </c>
      <c r="K421" s="6" t="s">
        <v>264</v>
      </c>
      <c r="L421" s="6" t="s">
        <v>1250</v>
      </c>
      <c r="M421" s="6" t="s">
        <v>1023</v>
      </c>
      <c r="N421" s="6" t="s">
        <v>22</v>
      </c>
      <c r="O421" s="7" t="s">
        <v>22</v>
      </c>
      <c r="P421" s="6" t="s">
        <v>22</v>
      </c>
      <c r="Q421" s="6">
        <v>42.678699999999999</v>
      </c>
      <c r="R421" s="6" t="s">
        <v>22</v>
      </c>
      <c r="S421" s="6" t="s">
        <v>22</v>
      </c>
      <c r="T421" s="6" t="s">
        <v>22</v>
      </c>
      <c r="U421" s="6" t="s">
        <v>22</v>
      </c>
      <c r="V421" s="6">
        <v>9.2996999999999996</v>
      </c>
      <c r="W421" s="6" t="s">
        <v>39</v>
      </c>
      <c r="X421" s="6">
        <v>3</v>
      </c>
      <c r="Y421" s="6">
        <v>1</v>
      </c>
      <c r="Z421" s="101">
        <v>0.625</v>
      </c>
      <c r="AA421" s="101">
        <v>0.65625</v>
      </c>
      <c r="AB421" s="101">
        <v>0.66666666666666663</v>
      </c>
      <c r="AC421" s="101">
        <f>(Tableau2[[#This Row],[heure_enq]]-Tableau2[[#This Row],[h_debut]])</f>
        <v>3.125E-2</v>
      </c>
      <c r="AD421" s="101">
        <f>Tableau2[[#This Row],[h_fin]]-Tableau2[[#This Row],[h_debut]]</f>
        <v>4.166666666666663E-2</v>
      </c>
      <c r="AE421" s="183">
        <v>0.625</v>
      </c>
      <c r="AF421" s="101">
        <v>0.70833333333333337</v>
      </c>
      <c r="AG421" s="6" t="s">
        <v>22</v>
      </c>
      <c r="AH421" s="6" t="s">
        <v>287</v>
      </c>
      <c r="AI421" s="6">
        <v>0</v>
      </c>
      <c r="AJ421" s="6" t="s">
        <v>2634</v>
      </c>
      <c r="AK421" s="6" t="s">
        <v>215</v>
      </c>
      <c r="AL421" s="6" t="s">
        <v>419</v>
      </c>
      <c r="AM421" s="6">
        <v>1</v>
      </c>
      <c r="AN421" s="6">
        <v>0</v>
      </c>
      <c r="AO421" s="6">
        <v>0</v>
      </c>
      <c r="AP421" s="6">
        <v>0</v>
      </c>
      <c r="AQ421" s="6" t="s">
        <v>22</v>
      </c>
      <c r="AR421" s="6" t="s">
        <v>22</v>
      </c>
      <c r="AS421" s="6" t="s">
        <v>22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1</v>
      </c>
      <c r="BH421" s="6">
        <v>0</v>
      </c>
      <c r="BI421" s="6">
        <v>0</v>
      </c>
      <c r="BJ421" s="6" t="s">
        <v>22</v>
      </c>
      <c r="BK421" s="6">
        <v>0</v>
      </c>
      <c r="BL421" s="6">
        <v>0</v>
      </c>
      <c r="BM421" s="6">
        <v>0</v>
      </c>
      <c r="BN421" s="6">
        <v>0</v>
      </c>
      <c r="BO421" s="6">
        <v>0</v>
      </c>
      <c r="BP421" s="6">
        <v>1</v>
      </c>
      <c r="BQ421" s="6">
        <v>0</v>
      </c>
      <c r="BR421" s="6">
        <v>0</v>
      </c>
      <c r="BS421" s="6">
        <v>0</v>
      </c>
      <c r="BT421" s="6">
        <v>0</v>
      </c>
      <c r="BU421" s="6" t="s">
        <v>3624</v>
      </c>
      <c r="BV421" s="6">
        <v>0</v>
      </c>
      <c r="BW421" s="6" t="s">
        <v>22</v>
      </c>
      <c r="BX421" s="6">
        <v>0</v>
      </c>
      <c r="BY421" s="6">
        <v>0</v>
      </c>
      <c r="BZ421" s="6">
        <v>0</v>
      </c>
      <c r="CA421" s="6">
        <v>0</v>
      </c>
      <c r="CB421" s="6">
        <v>0</v>
      </c>
      <c r="CC421" s="6">
        <v>0</v>
      </c>
      <c r="CD421" s="6">
        <v>0</v>
      </c>
      <c r="CE421" s="6">
        <v>0</v>
      </c>
      <c r="CF421" s="6">
        <v>0</v>
      </c>
      <c r="CG421" s="6">
        <v>0</v>
      </c>
      <c r="CH421" s="6">
        <v>0</v>
      </c>
      <c r="CI421" s="6">
        <v>0</v>
      </c>
      <c r="CJ421" s="6">
        <v>0</v>
      </c>
      <c r="CK421" s="6">
        <v>0</v>
      </c>
      <c r="CL421" s="6">
        <v>0</v>
      </c>
      <c r="CM421" s="6">
        <v>0</v>
      </c>
      <c r="CN421" s="6">
        <v>1</v>
      </c>
      <c r="CO421" s="6">
        <v>0</v>
      </c>
      <c r="CP421" s="6">
        <v>0</v>
      </c>
      <c r="CQ421" s="6">
        <v>0</v>
      </c>
      <c r="CR421" s="6">
        <v>0</v>
      </c>
      <c r="CS421" s="6">
        <v>0</v>
      </c>
      <c r="CT421" s="6">
        <v>0</v>
      </c>
      <c r="CU421" s="6">
        <v>0</v>
      </c>
      <c r="CV421" s="6">
        <v>0</v>
      </c>
      <c r="CW421" s="6">
        <v>0</v>
      </c>
      <c r="CX421" s="6">
        <v>0</v>
      </c>
      <c r="CY421" s="6">
        <v>0</v>
      </c>
      <c r="CZ421" s="6">
        <v>0</v>
      </c>
      <c r="DA421" s="6" t="s">
        <v>1757</v>
      </c>
      <c r="DB421" s="6" t="s">
        <v>218</v>
      </c>
      <c r="DC421" s="6" t="s">
        <v>22</v>
      </c>
      <c r="DD421" s="6" t="s">
        <v>22</v>
      </c>
      <c r="DE421" s="6" t="s">
        <v>22</v>
      </c>
      <c r="DF421" s="6" t="s">
        <v>22</v>
      </c>
      <c r="DG421" s="6" t="s">
        <v>22</v>
      </c>
      <c r="DH421" s="6" t="s">
        <v>22</v>
      </c>
      <c r="DI421" s="6" t="s">
        <v>22</v>
      </c>
      <c r="DJ421" s="6" t="s">
        <v>22</v>
      </c>
      <c r="DK421" s="6" t="s">
        <v>22</v>
      </c>
      <c r="DL421" s="6" t="s">
        <v>22</v>
      </c>
      <c r="DM421" s="6" t="s">
        <v>22</v>
      </c>
      <c r="DN421" s="6" t="s">
        <v>22</v>
      </c>
      <c r="DO421" s="6" t="s">
        <v>22</v>
      </c>
      <c r="DP421" s="6" t="s">
        <v>22</v>
      </c>
      <c r="DQ421" s="6" t="s">
        <v>22</v>
      </c>
      <c r="DR421" s="6" t="s">
        <v>22</v>
      </c>
      <c r="DS421" s="6" t="s">
        <v>22</v>
      </c>
      <c r="DT421" s="6" t="s">
        <v>22</v>
      </c>
      <c r="DU421" s="6" t="s">
        <v>22</v>
      </c>
      <c r="DV421" s="6" t="s">
        <v>22</v>
      </c>
      <c r="DW421" s="6" t="s">
        <v>22</v>
      </c>
      <c r="DX421" s="6" t="s">
        <v>22</v>
      </c>
      <c r="DY421" s="6" t="s">
        <v>22</v>
      </c>
      <c r="DZ421" s="6" t="s">
        <v>22</v>
      </c>
      <c r="EA421" s="6" t="s">
        <v>22</v>
      </c>
      <c r="EB421" s="6" t="s">
        <v>22</v>
      </c>
      <c r="EC421" s="6" t="s">
        <v>22</v>
      </c>
      <c r="ED421" s="6" t="s">
        <v>22</v>
      </c>
      <c r="EE421" s="6" t="s">
        <v>22</v>
      </c>
      <c r="EF421" s="6" t="s">
        <v>22</v>
      </c>
      <c r="EG421" s="6" t="s">
        <v>22</v>
      </c>
      <c r="EH421" s="6" t="s">
        <v>22</v>
      </c>
      <c r="EI421" s="6" t="s">
        <v>22</v>
      </c>
      <c r="EJ421" s="6" t="s">
        <v>22</v>
      </c>
      <c r="EK421" s="6" t="s">
        <v>22</v>
      </c>
      <c r="EL421" s="6" t="s">
        <v>22</v>
      </c>
      <c r="EM421" s="6" t="s">
        <v>22</v>
      </c>
      <c r="EN421" s="6" t="s">
        <v>22</v>
      </c>
      <c r="EO421" s="6" t="s">
        <v>22</v>
      </c>
      <c r="EP421" s="6" t="s">
        <v>22</v>
      </c>
      <c r="EQ421" s="6" t="s">
        <v>22</v>
      </c>
      <c r="ER421" s="6" t="s">
        <v>22</v>
      </c>
      <c r="ES421" s="6" t="s">
        <v>22</v>
      </c>
      <c r="ET421" s="6" t="s">
        <v>22</v>
      </c>
      <c r="EU421" s="6" t="s">
        <v>22</v>
      </c>
      <c r="EV421" s="6" t="s">
        <v>22</v>
      </c>
      <c r="EW421" s="6" t="s">
        <v>22</v>
      </c>
      <c r="EX421" s="6" t="s">
        <v>22</v>
      </c>
      <c r="EY421" s="6" t="s">
        <v>22</v>
      </c>
      <c r="EZ421" s="6" t="s">
        <v>22</v>
      </c>
      <c r="FA421" s="6" t="s">
        <v>22</v>
      </c>
      <c r="FB421" s="6" t="s">
        <v>22</v>
      </c>
      <c r="FC421" s="6" t="s">
        <v>22</v>
      </c>
      <c r="FD421" s="6" t="s">
        <v>22</v>
      </c>
      <c r="FE421" s="6" t="s">
        <v>22</v>
      </c>
      <c r="FF421" s="6" t="s">
        <v>22</v>
      </c>
      <c r="FG421" s="6" t="s">
        <v>22</v>
      </c>
      <c r="FH421" s="6" t="s">
        <v>22</v>
      </c>
      <c r="FI421" s="6" t="s">
        <v>22</v>
      </c>
      <c r="FJ421" s="6" t="s">
        <v>22</v>
      </c>
      <c r="FK421" s="6" t="s">
        <v>22</v>
      </c>
      <c r="FL421" s="6" t="s">
        <v>22</v>
      </c>
      <c r="FM421" s="6" t="s">
        <v>22</v>
      </c>
      <c r="FN421" s="6" t="s">
        <v>22</v>
      </c>
      <c r="FO421" s="6" t="s">
        <v>22</v>
      </c>
      <c r="FP421" s="6" t="s">
        <v>22</v>
      </c>
      <c r="FQ421" s="6" t="s">
        <v>22</v>
      </c>
      <c r="FR421" s="6" t="s">
        <v>22</v>
      </c>
      <c r="FS421" s="6" t="s">
        <v>22</v>
      </c>
      <c r="FT421" s="6" t="s">
        <v>22</v>
      </c>
      <c r="FU421" s="6" t="s">
        <v>22</v>
      </c>
      <c r="FV421" s="6" t="s">
        <v>22</v>
      </c>
      <c r="FW421" s="6" t="s">
        <v>22</v>
      </c>
      <c r="FX421" s="6" t="s">
        <v>22</v>
      </c>
      <c r="FY421" s="6" t="s">
        <v>22</v>
      </c>
      <c r="FZ421" s="6" t="s">
        <v>22</v>
      </c>
      <c r="GA421" s="6" t="s">
        <v>22</v>
      </c>
      <c r="GB421" s="6" t="s">
        <v>22</v>
      </c>
      <c r="GC421" s="6" t="s">
        <v>22</v>
      </c>
      <c r="GD421" s="6" t="s">
        <v>22</v>
      </c>
      <c r="GE421" s="6" t="s">
        <v>22</v>
      </c>
      <c r="GF421" s="6" t="s">
        <v>22</v>
      </c>
      <c r="GG421" s="6" t="s">
        <v>22</v>
      </c>
      <c r="GH421" s="6" t="s">
        <v>22</v>
      </c>
      <c r="GI421" s="6" t="s">
        <v>22</v>
      </c>
      <c r="GJ421" s="6" t="s">
        <v>22</v>
      </c>
      <c r="GK421" s="6" t="s">
        <v>22</v>
      </c>
      <c r="GL421" s="6" t="s">
        <v>22</v>
      </c>
      <c r="GM421" s="6" t="s">
        <v>22</v>
      </c>
      <c r="GN421" s="6" t="s">
        <v>22</v>
      </c>
      <c r="GO421" s="6" t="s">
        <v>22</v>
      </c>
      <c r="GP421" s="6" t="s">
        <v>22</v>
      </c>
      <c r="GQ421" s="6" t="s">
        <v>22</v>
      </c>
      <c r="GR421" s="6" t="s">
        <v>22</v>
      </c>
      <c r="GS421" s="6" t="s">
        <v>22</v>
      </c>
      <c r="GT421" s="6" t="s">
        <v>22</v>
      </c>
      <c r="GU421" s="6" t="s">
        <v>22</v>
      </c>
      <c r="GV421" s="6" t="s">
        <v>22</v>
      </c>
      <c r="GW421" s="6" t="s">
        <v>22</v>
      </c>
      <c r="GX421" s="103" t="s">
        <v>22</v>
      </c>
    </row>
    <row r="422" spans="1:206">
      <c r="A422" s="102" t="s">
        <v>207</v>
      </c>
      <c r="B422" s="6">
        <f t="shared" si="14"/>
        <v>421</v>
      </c>
      <c r="C422" s="102" t="s">
        <v>2620</v>
      </c>
      <c r="D422" s="102" t="s">
        <v>2622</v>
      </c>
      <c r="E422" s="100">
        <v>45265</v>
      </c>
      <c r="F422" s="6" t="s">
        <v>3897</v>
      </c>
      <c r="G422" s="6">
        <v>2</v>
      </c>
      <c r="H422" s="6">
        <v>10</v>
      </c>
      <c r="I422" s="6">
        <v>2</v>
      </c>
      <c r="J422" s="6" t="s">
        <v>352</v>
      </c>
      <c r="K422" s="6" t="s">
        <v>264</v>
      </c>
      <c r="L422" s="6" t="s">
        <v>1250</v>
      </c>
      <c r="M422" s="6" t="s">
        <v>1023</v>
      </c>
      <c r="N422" s="6" t="s">
        <v>22</v>
      </c>
      <c r="O422" s="7" t="s">
        <v>22</v>
      </c>
      <c r="P422" s="6" t="s">
        <v>22</v>
      </c>
      <c r="Q422" s="6">
        <v>42.680500000000002</v>
      </c>
      <c r="R422" s="6" t="s">
        <v>22</v>
      </c>
      <c r="S422" s="6" t="s">
        <v>22</v>
      </c>
      <c r="T422" s="7" t="s">
        <v>22</v>
      </c>
      <c r="U422" s="6" t="s">
        <v>22</v>
      </c>
      <c r="V422" s="6">
        <v>9.2970000000000006</v>
      </c>
      <c r="W422" s="6" t="s">
        <v>39</v>
      </c>
      <c r="X422" s="6">
        <v>5</v>
      </c>
      <c r="Y422" s="6">
        <v>1</v>
      </c>
      <c r="Z422" s="101">
        <v>0.54166666666666663</v>
      </c>
      <c r="AA422" s="101">
        <v>0.66666666666666663</v>
      </c>
      <c r="AB422" s="101">
        <v>0.70833333333333337</v>
      </c>
      <c r="AC422" s="101">
        <f>(Tableau2[[#This Row],[heure_enq]]-Tableau2[[#This Row],[h_debut]])</f>
        <v>0.125</v>
      </c>
      <c r="AD422" s="101">
        <f>Tableau2[[#This Row],[h_fin]]-Tableau2[[#This Row],[h_debut]]</f>
        <v>0.16666666666666674</v>
      </c>
      <c r="AE422" s="101">
        <v>0.625</v>
      </c>
      <c r="AF422" s="101">
        <v>0.70833333333333337</v>
      </c>
      <c r="AG422" s="6" t="s">
        <v>22</v>
      </c>
      <c r="AH422" s="6" t="s">
        <v>256</v>
      </c>
      <c r="AI422" s="6">
        <v>0</v>
      </c>
      <c r="AJ422" s="6" t="s">
        <v>699</v>
      </c>
      <c r="AK422" s="6" t="s">
        <v>1018</v>
      </c>
      <c r="AL422" s="6" t="s">
        <v>419</v>
      </c>
      <c r="AM422" s="6">
        <v>1</v>
      </c>
      <c r="AN422" s="6">
        <v>0</v>
      </c>
      <c r="AO422" s="6">
        <v>0</v>
      </c>
      <c r="AP422" s="6">
        <v>0</v>
      </c>
      <c r="AQ422" s="6" t="s">
        <v>22</v>
      </c>
      <c r="AR422" s="6" t="s">
        <v>22</v>
      </c>
      <c r="AS422" s="6" t="s">
        <v>22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1</v>
      </c>
      <c r="BH422" s="6">
        <v>0</v>
      </c>
      <c r="BI422" s="6">
        <v>0</v>
      </c>
      <c r="BJ422" s="6" t="s">
        <v>22</v>
      </c>
      <c r="BK422" s="6">
        <v>0</v>
      </c>
      <c r="BL422" s="6">
        <v>0</v>
      </c>
      <c r="BM422" s="6">
        <v>0</v>
      </c>
      <c r="BN422" s="6">
        <v>0</v>
      </c>
      <c r="BO422" s="6">
        <v>0</v>
      </c>
      <c r="BP422" s="6">
        <v>0</v>
      </c>
      <c r="BQ422" s="6">
        <v>0</v>
      </c>
      <c r="BR422" s="6">
        <v>0</v>
      </c>
      <c r="BS422" s="6">
        <v>0</v>
      </c>
      <c r="BT422" s="6">
        <v>0</v>
      </c>
      <c r="BU422" s="6">
        <v>0</v>
      </c>
      <c r="BV422" s="6">
        <v>0</v>
      </c>
      <c r="BW422" s="6" t="s">
        <v>22</v>
      </c>
      <c r="BX422" s="6">
        <v>0</v>
      </c>
      <c r="BY422" s="6">
        <v>0</v>
      </c>
      <c r="BZ422" s="6">
        <v>0</v>
      </c>
      <c r="CA422" s="6">
        <v>0</v>
      </c>
      <c r="CB422" s="6">
        <v>1</v>
      </c>
      <c r="CC422" s="6">
        <v>0</v>
      </c>
      <c r="CD422" s="6">
        <v>0</v>
      </c>
      <c r="CE422" s="6">
        <v>0</v>
      </c>
      <c r="CF422" s="6">
        <v>0</v>
      </c>
      <c r="CG422" s="6">
        <v>0</v>
      </c>
      <c r="CH422" s="6">
        <v>0</v>
      </c>
      <c r="CI422" s="6">
        <v>0</v>
      </c>
      <c r="CJ422" s="6">
        <v>0</v>
      </c>
      <c r="CK422" s="6">
        <v>0</v>
      </c>
      <c r="CL422" s="6">
        <v>0</v>
      </c>
      <c r="CM422" s="6">
        <v>0</v>
      </c>
      <c r="CN422" s="6">
        <v>0</v>
      </c>
      <c r="CO422" s="6">
        <v>0</v>
      </c>
      <c r="CP422" s="6">
        <v>1</v>
      </c>
      <c r="CQ422" s="6">
        <v>1</v>
      </c>
      <c r="CR422" s="6">
        <v>1</v>
      </c>
      <c r="CS422" s="6">
        <v>1</v>
      </c>
      <c r="CT422" s="6">
        <v>1</v>
      </c>
      <c r="CU422" s="6">
        <v>1</v>
      </c>
      <c r="CV422" s="6">
        <v>1</v>
      </c>
      <c r="CW422" s="6">
        <v>0</v>
      </c>
      <c r="CX422" s="6">
        <v>0</v>
      </c>
      <c r="CY422" s="6">
        <v>0</v>
      </c>
      <c r="CZ422" s="6">
        <v>0</v>
      </c>
      <c r="DA422" s="6" t="s">
        <v>22</v>
      </c>
      <c r="DB422" s="6" t="s">
        <v>218</v>
      </c>
      <c r="DC422" s="6" t="s">
        <v>22</v>
      </c>
      <c r="DD422" s="6" t="s">
        <v>22</v>
      </c>
      <c r="DE422" s="6" t="s">
        <v>22</v>
      </c>
      <c r="DF422" s="6" t="s">
        <v>22</v>
      </c>
      <c r="DG422" s="6" t="s">
        <v>22</v>
      </c>
      <c r="DH422" s="6" t="s">
        <v>22</v>
      </c>
      <c r="DI422" s="6" t="s">
        <v>22</v>
      </c>
      <c r="DJ422" s="6" t="s">
        <v>22</v>
      </c>
      <c r="DK422" s="6" t="s">
        <v>22</v>
      </c>
      <c r="DL422" s="6" t="s">
        <v>22</v>
      </c>
      <c r="DM422" s="6" t="s">
        <v>22</v>
      </c>
      <c r="DN422" s="6" t="s">
        <v>22</v>
      </c>
      <c r="DO422" s="6" t="s">
        <v>22</v>
      </c>
      <c r="DP422" s="6" t="s">
        <v>22</v>
      </c>
      <c r="DQ422" s="6" t="s">
        <v>22</v>
      </c>
      <c r="DR422" s="6" t="s">
        <v>22</v>
      </c>
      <c r="DS422" s="6" t="s">
        <v>22</v>
      </c>
      <c r="DT422" s="6" t="s">
        <v>22</v>
      </c>
      <c r="DU422" s="6" t="s">
        <v>22</v>
      </c>
      <c r="DV422" s="6" t="s">
        <v>22</v>
      </c>
      <c r="DW422" s="6" t="s">
        <v>22</v>
      </c>
      <c r="DX422" s="6" t="s">
        <v>22</v>
      </c>
      <c r="DY422" s="6" t="s">
        <v>22</v>
      </c>
      <c r="DZ422" s="6" t="s">
        <v>22</v>
      </c>
      <c r="EA422" s="6" t="s">
        <v>22</v>
      </c>
      <c r="EB422" s="6" t="s">
        <v>22</v>
      </c>
      <c r="EC422" s="6" t="s">
        <v>22</v>
      </c>
      <c r="ED422" s="6" t="s">
        <v>22</v>
      </c>
      <c r="EE422" s="6" t="s">
        <v>22</v>
      </c>
      <c r="EF422" s="6" t="s">
        <v>22</v>
      </c>
      <c r="EG422" s="6" t="s">
        <v>22</v>
      </c>
      <c r="EH422" s="6" t="s">
        <v>22</v>
      </c>
      <c r="EI422" s="6" t="s">
        <v>22</v>
      </c>
      <c r="EJ422" s="6" t="s">
        <v>22</v>
      </c>
      <c r="EK422" s="6" t="s">
        <v>22</v>
      </c>
      <c r="EL422" s="6" t="s">
        <v>22</v>
      </c>
      <c r="EM422" s="6" t="s">
        <v>22</v>
      </c>
      <c r="EN422" s="6" t="s">
        <v>22</v>
      </c>
      <c r="EO422" s="6" t="s">
        <v>22</v>
      </c>
      <c r="EP422" s="6" t="s">
        <v>22</v>
      </c>
      <c r="EQ422" s="6" t="s">
        <v>22</v>
      </c>
      <c r="ER422" s="6" t="s">
        <v>22</v>
      </c>
      <c r="ES422" s="6" t="s">
        <v>22</v>
      </c>
      <c r="ET422" s="6" t="s">
        <v>22</v>
      </c>
      <c r="EU422" s="6" t="s">
        <v>22</v>
      </c>
      <c r="EV422" s="6" t="s">
        <v>22</v>
      </c>
      <c r="EW422" s="6" t="s">
        <v>22</v>
      </c>
      <c r="EX422" s="6" t="s">
        <v>22</v>
      </c>
      <c r="EY422" s="6" t="s">
        <v>22</v>
      </c>
      <c r="EZ422" s="6" t="s">
        <v>22</v>
      </c>
      <c r="FA422" s="6" t="s">
        <v>22</v>
      </c>
      <c r="FB422" s="6" t="s">
        <v>22</v>
      </c>
      <c r="FC422" s="6" t="s">
        <v>22</v>
      </c>
      <c r="FD422" s="6" t="s">
        <v>22</v>
      </c>
      <c r="FE422" s="6" t="s">
        <v>22</v>
      </c>
      <c r="FF422" s="6" t="s">
        <v>22</v>
      </c>
      <c r="FG422" s="6" t="s">
        <v>22</v>
      </c>
      <c r="FH422" s="6" t="s">
        <v>22</v>
      </c>
      <c r="FI422" s="6" t="s">
        <v>22</v>
      </c>
      <c r="FJ422" s="6" t="s">
        <v>22</v>
      </c>
      <c r="FK422" s="6" t="s">
        <v>22</v>
      </c>
      <c r="FL422" s="6" t="s">
        <v>22</v>
      </c>
      <c r="FM422" s="6" t="s">
        <v>22</v>
      </c>
      <c r="FN422" s="6" t="s">
        <v>22</v>
      </c>
      <c r="FO422" s="6" t="s">
        <v>22</v>
      </c>
      <c r="FP422" s="6" t="s">
        <v>22</v>
      </c>
      <c r="FQ422" s="6" t="s">
        <v>22</v>
      </c>
      <c r="FR422" s="6" t="s">
        <v>22</v>
      </c>
      <c r="FS422" s="6" t="s">
        <v>22</v>
      </c>
      <c r="FT422" s="6" t="s">
        <v>22</v>
      </c>
      <c r="FU422" s="6" t="s">
        <v>22</v>
      </c>
      <c r="FV422" s="6" t="s">
        <v>22</v>
      </c>
      <c r="FW422" s="6" t="s">
        <v>22</v>
      </c>
      <c r="FX422" s="6" t="s">
        <v>22</v>
      </c>
      <c r="FY422" s="6" t="s">
        <v>22</v>
      </c>
      <c r="FZ422" s="6" t="s">
        <v>22</v>
      </c>
      <c r="GA422" s="6" t="s">
        <v>22</v>
      </c>
      <c r="GB422" s="6" t="s">
        <v>22</v>
      </c>
      <c r="GC422" s="6" t="s">
        <v>22</v>
      </c>
      <c r="GD422" s="6" t="s">
        <v>22</v>
      </c>
      <c r="GE422" s="6" t="s">
        <v>22</v>
      </c>
      <c r="GF422" s="6" t="s">
        <v>22</v>
      </c>
      <c r="GG422" s="6" t="s">
        <v>22</v>
      </c>
      <c r="GH422" s="6" t="s">
        <v>22</v>
      </c>
      <c r="GI422" s="6" t="s">
        <v>22</v>
      </c>
      <c r="GJ422" s="6" t="s">
        <v>22</v>
      </c>
      <c r="GK422" s="6" t="s">
        <v>22</v>
      </c>
      <c r="GL422" s="6" t="s">
        <v>22</v>
      </c>
      <c r="GM422" s="6" t="s">
        <v>22</v>
      </c>
      <c r="GN422" s="6" t="s">
        <v>22</v>
      </c>
      <c r="GO422" s="6" t="s">
        <v>22</v>
      </c>
      <c r="GP422" s="6" t="s">
        <v>22</v>
      </c>
      <c r="GQ422" s="6" t="s">
        <v>22</v>
      </c>
      <c r="GR422" s="6" t="s">
        <v>22</v>
      </c>
      <c r="GS422" s="6" t="s">
        <v>22</v>
      </c>
      <c r="GT422" s="6" t="s">
        <v>22</v>
      </c>
      <c r="GU422" s="6" t="s">
        <v>22</v>
      </c>
      <c r="GV422" s="6" t="s">
        <v>22</v>
      </c>
      <c r="GW422" s="6" t="s">
        <v>22</v>
      </c>
      <c r="GX422" s="103" t="s">
        <v>22</v>
      </c>
    </row>
    <row r="423" spans="1:206">
      <c r="A423" s="102" t="s">
        <v>207</v>
      </c>
      <c r="B423" s="6">
        <f t="shared" si="14"/>
        <v>422</v>
      </c>
      <c r="C423" s="102" t="s">
        <v>2623</v>
      </c>
      <c r="D423" s="102" t="s">
        <v>2624</v>
      </c>
      <c r="E423" s="100">
        <v>45266</v>
      </c>
      <c r="F423" s="6" t="s">
        <v>3897</v>
      </c>
      <c r="G423" s="6">
        <v>2</v>
      </c>
      <c r="H423" s="6">
        <v>16</v>
      </c>
      <c r="I423" s="6">
        <v>0</v>
      </c>
      <c r="J423" s="6" t="s">
        <v>22</v>
      </c>
      <c r="K423" s="6" t="s">
        <v>410</v>
      </c>
      <c r="L423" s="6" t="s">
        <v>1637</v>
      </c>
      <c r="M423" s="6" t="s">
        <v>1023</v>
      </c>
      <c r="N423" s="6" t="s">
        <v>22</v>
      </c>
      <c r="O423" s="7" t="s">
        <v>22</v>
      </c>
      <c r="P423" s="6" t="s">
        <v>22</v>
      </c>
      <c r="Q423" s="6">
        <v>42.829965999999999</v>
      </c>
      <c r="R423" s="6" t="s">
        <v>22</v>
      </c>
      <c r="S423" s="6" t="s">
        <v>22</v>
      </c>
      <c r="T423" s="7" t="s">
        <v>22</v>
      </c>
      <c r="U423" s="6" t="s">
        <v>22</v>
      </c>
      <c r="V423" s="6">
        <v>9.3117000000000001</v>
      </c>
      <c r="W423" s="6" t="s">
        <v>39</v>
      </c>
      <c r="X423" s="6">
        <v>8</v>
      </c>
      <c r="Y423" s="6">
        <v>1</v>
      </c>
      <c r="Z423" s="101">
        <v>0.3125</v>
      </c>
      <c r="AA423" s="101">
        <v>0.45833333333333331</v>
      </c>
      <c r="AB423" s="101">
        <v>0.72916666666666663</v>
      </c>
      <c r="AC423" s="101">
        <f>(Tableau2[[#This Row],[heure_enq]]-Tableau2[[#This Row],[h_debut]])</f>
        <v>0.14583333333333331</v>
      </c>
      <c r="AD423" s="101">
        <f>Tableau2[[#This Row],[h_fin]]-Tableau2[[#This Row],[h_debut]]</f>
        <v>0.41666666666666663</v>
      </c>
      <c r="AE423" s="101">
        <v>0.41666666666666669</v>
      </c>
      <c r="AF423" s="101">
        <v>0.70833333333333337</v>
      </c>
      <c r="AG423" s="6" t="s">
        <v>22</v>
      </c>
      <c r="AH423" s="6" t="s">
        <v>234</v>
      </c>
      <c r="AI423" s="6">
        <v>0</v>
      </c>
      <c r="AJ423" s="6" t="s">
        <v>699</v>
      </c>
      <c r="AK423" s="6" t="s">
        <v>1018</v>
      </c>
      <c r="AL423" s="6" t="s">
        <v>419</v>
      </c>
      <c r="AM423" s="6">
        <v>1</v>
      </c>
      <c r="AN423" s="6">
        <v>0</v>
      </c>
      <c r="AO423" s="6">
        <v>0</v>
      </c>
      <c r="AP423" s="6">
        <v>0</v>
      </c>
      <c r="AQ423" s="6" t="s">
        <v>22</v>
      </c>
      <c r="AR423" s="6" t="s">
        <v>22</v>
      </c>
      <c r="AS423" s="6" t="s">
        <v>22</v>
      </c>
      <c r="AT423" s="6">
        <v>1</v>
      </c>
      <c r="AU423" s="6">
        <v>1</v>
      </c>
      <c r="AV423" s="6">
        <v>1</v>
      </c>
      <c r="AW423" s="6">
        <v>1</v>
      </c>
      <c r="AX423" s="6">
        <v>1</v>
      </c>
      <c r="AY423" s="6">
        <v>1</v>
      </c>
      <c r="AZ423" s="6">
        <v>1</v>
      </c>
      <c r="BA423" s="6">
        <v>1</v>
      </c>
      <c r="BB423" s="6">
        <v>1</v>
      </c>
      <c r="BC423" s="6">
        <v>1</v>
      </c>
      <c r="BD423" s="6">
        <v>1</v>
      </c>
      <c r="BE423" s="6">
        <v>1</v>
      </c>
      <c r="BF423" s="6">
        <v>1</v>
      </c>
      <c r="BG423" s="6">
        <v>1</v>
      </c>
      <c r="BH423" s="6">
        <v>1</v>
      </c>
      <c r="BI423" s="6">
        <v>1</v>
      </c>
      <c r="BJ423" s="6" t="s">
        <v>22</v>
      </c>
      <c r="BK423" s="6">
        <v>0</v>
      </c>
      <c r="BL423" s="6">
        <v>0</v>
      </c>
      <c r="BM423" s="6">
        <v>0</v>
      </c>
      <c r="BN423" s="6">
        <v>0</v>
      </c>
      <c r="BO423" s="6">
        <v>0</v>
      </c>
      <c r="BP423" s="6">
        <v>0</v>
      </c>
      <c r="BQ423" s="6">
        <v>0</v>
      </c>
      <c r="BR423" s="6">
        <v>0</v>
      </c>
      <c r="BS423" s="6">
        <v>0</v>
      </c>
      <c r="BT423" s="6">
        <v>0</v>
      </c>
      <c r="BU423" s="6">
        <v>0</v>
      </c>
      <c r="BV423" s="6">
        <v>0</v>
      </c>
      <c r="BW423" s="6" t="s">
        <v>22</v>
      </c>
      <c r="BX423" s="6">
        <v>0</v>
      </c>
      <c r="BY423" s="6">
        <v>0</v>
      </c>
      <c r="BZ423" s="6">
        <v>0</v>
      </c>
      <c r="CA423" s="6">
        <v>0</v>
      </c>
      <c r="CB423" s="6">
        <v>0</v>
      </c>
      <c r="CC423" s="6">
        <v>0</v>
      </c>
      <c r="CD423" s="6">
        <v>0</v>
      </c>
      <c r="CE423" s="6">
        <v>0</v>
      </c>
      <c r="CF423" s="6">
        <v>0</v>
      </c>
      <c r="CG423" s="6">
        <v>0</v>
      </c>
      <c r="CH423" s="6">
        <v>0</v>
      </c>
      <c r="CI423" s="6">
        <v>0</v>
      </c>
      <c r="CJ423" s="6">
        <v>0</v>
      </c>
      <c r="CK423" s="6">
        <v>0</v>
      </c>
      <c r="CL423" s="6">
        <v>0</v>
      </c>
      <c r="CM423" s="6">
        <v>0</v>
      </c>
      <c r="CN423" s="6">
        <v>1</v>
      </c>
      <c r="CO423" s="6">
        <v>1</v>
      </c>
      <c r="CP423" s="6">
        <v>1</v>
      </c>
      <c r="CQ423" s="6">
        <v>1</v>
      </c>
      <c r="CR423" s="6">
        <v>0</v>
      </c>
      <c r="CS423" s="6">
        <v>0</v>
      </c>
      <c r="CT423" s="6">
        <v>0</v>
      </c>
      <c r="CU423" s="6">
        <v>0</v>
      </c>
      <c r="CV423" s="6">
        <v>0</v>
      </c>
      <c r="CW423" s="6">
        <v>0</v>
      </c>
      <c r="CX423" s="6">
        <v>0</v>
      </c>
      <c r="CY423" s="6">
        <v>0</v>
      </c>
      <c r="CZ423" s="6">
        <v>0</v>
      </c>
      <c r="DA423" s="6" t="s">
        <v>22</v>
      </c>
      <c r="DB423" s="6" t="s">
        <v>218</v>
      </c>
      <c r="DC423" s="6" t="s">
        <v>22</v>
      </c>
      <c r="DD423" s="6" t="s">
        <v>22</v>
      </c>
      <c r="DE423" s="6" t="s">
        <v>22</v>
      </c>
      <c r="DF423" s="6" t="s">
        <v>22</v>
      </c>
      <c r="DG423" s="6" t="s">
        <v>22</v>
      </c>
      <c r="DH423" s="6" t="s">
        <v>22</v>
      </c>
      <c r="DI423" s="6" t="s">
        <v>22</v>
      </c>
      <c r="DJ423" s="6" t="s">
        <v>22</v>
      </c>
      <c r="DK423" s="6" t="s">
        <v>22</v>
      </c>
      <c r="DL423" s="6" t="s">
        <v>22</v>
      </c>
      <c r="DM423" s="6" t="s">
        <v>22</v>
      </c>
      <c r="DN423" s="6" t="s">
        <v>22</v>
      </c>
      <c r="DO423" s="6" t="s">
        <v>22</v>
      </c>
      <c r="DP423" s="6" t="s">
        <v>22</v>
      </c>
      <c r="DQ423" s="6" t="s">
        <v>22</v>
      </c>
      <c r="DR423" s="6" t="s">
        <v>22</v>
      </c>
      <c r="DS423" s="6" t="s">
        <v>22</v>
      </c>
      <c r="DT423" s="6" t="s">
        <v>22</v>
      </c>
      <c r="DU423" s="6" t="s">
        <v>22</v>
      </c>
      <c r="DV423" s="6" t="s">
        <v>22</v>
      </c>
      <c r="DW423" s="6" t="s">
        <v>22</v>
      </c>
      <c r="DX423" s="6" t="s">
        <v>22</v>
      </c>
      <c r="DY423" s="6" t="s">
        <v>22</v>
      </c>
      <c r="DZ423" s="6" t="s">
        <v>22</v>
      </c>
      <c r="EA423" s="6" t="s">
        <v>22</v>
      </c>
      <c r="EB423" s="6" t="s">
        <v>22</v>
      </c>
      <c r="EC423" s="6" t="s">
        <v>22</v>
      </c>
      <c r="ED423" s="6" t="s">
        <v>22</v>
      </c>
      <c r="EE423" s="6" t="s">
        <v>22</v>
      </c>
      <c r="EF423" s="6" t="s">
        <v>22</v>
      </c>
      <c r="EG423" s="6" t="s">
        <v>22</v>
      </c>
      <c r="EH423" s="6" t="s">
        <v>22</v>
      </c>
      <c r="EI423" s="6" t="s">
        <v>22</v>
      </c>
      <c r="EJ423" s="6" t="s">
        <v>22</v>
      </c>
      <c r="EK423" s="6" t="s">
        <v>22</v>
      </c>
      <c r="EL423" s="6" t="s">
        <v>22</v>
      </c>
      <c r="EM423" s="6" t="s">
        <v>22</v>
      </c>
      <c r="EN423" s="6" t="s">
        <v>22</v>
      </c>
      <c r="EO423" s="6" t="s">
        <v>22</v>
      </c>
      <c r="EP423" s="6" t="s">
        <v>22</v>
      </c>
      <c r="EQ423" s="6" t="s">
        <v>22</v>
      </c>
      <c r="ER423" s="6" t="s">
        <v>22</v>
      </c>
      <c r="ES423" s="6" t="s">
        <v>22</v>
      </c>
      <c r="ET423" s="6" t="s">
        <v>22</v>
      </c>
      <c r="EU423" s="6" t="s">
        <v>22</v>
      </c>
      <c r="EV423" s="6" t="s">
        <v>22</v>
      </c>
      <c r="EW423" s="6" t="s">
        <v>22</v>
      </c>
      <c r="EX423" s="6" t="s">
        <v>22</v>
      </c>
      <c r="EY423" s="6" t="s">
        <v>22</v>
      </c>
      <c r="EZ423" s="6" t="s">
        <v>22</v>
      </c>
      <c r="FA423" s="6" t="s">
        <v>22</v>
      </c>
      <c r="FB423" s="6" t="s">
        <v>22</v>
      </c>
      <c r="FC423" s="6" t="s">
        <v>22</v>
      </c>
      <c r="FD423" s="6" t="s">
        <v>22</v>
      </c>
      <c r="FE423" s="6" t="s">
        <v>22</v>
      </c>
      <c r="FF423" s="6" t="s">
        <v>22</v>
      </c>
      <c r="FG423" s="6" t="s">
        <v>22</v>
      </c>
      <c r="FH423" s="6" t="s">
        <v>22</v>
      </c>
      <c r="FI423" s="6" t="s">
        <v>22</v>
      </c>
      <c r="FJ423" s="6" t="s">
        <v>22</v>
      </c>
      <c r="FK423" s="6" t="s">
        <v>22</v>
      </c>
      <c r="FL423" s="6" t="s">
        <v>22</v>
      </c>
      <c r="FM423" s="6" t="s">
        <v>22</v>
      </c>
      <c r="FN423" s="6" t="s">
        <v>22</v>
      </c>
      <c r="FO423" s="6" t="s">
        <v>22</v>
      </c>
      <c r="FP423" s="6" t="s">
        <v>22</v>
      </c>
      <c r="FQ423" s="6" t="s">
        <v>22</v>
      </c>
      <c r="FR423" s="6" t="s">
        <v>22</v>
      </c>
      <c r="FS423" s="6" t="s">
        <v>22</v>
      </c>
      <c r="FT423" s="6" t="s">
        <v>22</v>
      </c>
      <c r="FU423" s="6" t="s">
        <v>22</v>
      </c>
      <c r="FV423" s="6" t="s">
        <v>22</v>
      </c>
      <c r="FW423" s="6" t="s">
        <v>22</v>
      </c>
      <c r="FX423" s="6" t="s">
        <v>22</v>
      </c>
      <c r="FY423" s="6" t="s">
        <v>22</v>
      </c>
      <c r="FZ423" s="6" t="s">
        <v>22</v>
      </c>
      <c r="GA423" s="6" t="s">
        <v>22</v>
      </c>
      <c r="GB423" s="6" t="s">
        <v>22</v>
      </c>
      <c r="GC423" s="6" t="s">
        <v>22</v>
      </c>
      <c r="GD423" s="6" t="s">
        <v>22</v>
      </c>
      <c r="GE423" s="6" t="s">
        <v>22</v>
      </c>
      <c r="GF423" s="6" t="s">
        <v>22</v>
      </c>
      <c r="GG423" s="6" t="s">
        <v>22</v>
      </c>
      <c r="GH423" s="6" t="s">
        <v>22</v>
      </c>
      <c r="GI423" s="6" t="s">
        <v>22</v>
      </c>
      <c r="GJ423" s="6" t="s">
        <v>22</v>
      </c>
      <c r="GK423" s="6" t="s">
        <v>22</v>
      </c>
      <c r="GL423" s="6" t="s">
        <v>22</v>
      </c>
      <c r="GM423" s="6" t="s">
        <v>22</v>
      </c>
      <c r="GN423" s="6" t="s">
        <v>22</v>
      </c>
      <c r="GO423" s="6" t="s">
        <v>22</v>
      </c>
      <c r="GP423" s="6" t="s">
        <v>22</v>
      </c>
      <c r="GQ423" s="6" t="s">
        <v>22</v>
      </c>
      <c r="GR423" s="6" t="s">
        <v>22</v>
      </c>
      <c r="GS423" s="6" t="s">
        <v>22</v>
      </c>
      <c r="GT423" s="6" t="s">
        <v>22</v>
      </c>
      <c r="GU423" s="6" t="s">
        <v>22</v>
      </c>
      <c r="GV423" s="6" t="s">
        <v>22</v>
      </c>
      <c r="GW423" s="6" t="s">
        <v>22</v>
      </c>
      <c r="GX423" s="103" t="s">
        <v>22</v>
      </c>
    </row>
    <row r="424" spans="1:206">
      <c r="A424" s="102" t="s">
        <v>207</v>
      </c>
      <c r="B424" s="6">
        <v>423</v>
      </c>
      <c r="C424" s="102" t="s">
        <v>2625</v>
      </c>
      <c r="D424" s="102" t="s">
        <v>2626</v>
      </c>
      <c r="E424" s="100">
        <v>45267</v>
      </c>
      <c r="F424" s="6" t="s">
        <v>3897</v>
      </c>
      <c r="G424" s="6">
        <v>0</v>
      </c>
      <c r="H424" s="6">
        <v>17</v>
      </c>
      <c r="I424" s="6">
        <v>0</v>
      </c>
      <c r="J424" s="6" t="s">
        <v>22</v>
      </c>
      <c r="K424" s="6" t="s">
        <v>410</v>
      </c>
      <c r="L424" s="6" t="s">
        <v>1637</v>
      </c>
      <c r="M424" s="6" t="s">
        <v>1023</v>
      </c>
      <c r="N424" s="6" t="s">
        <v>22</v>
      </c>
      <c r="O424" s="7" t="s">
        <v>22</v>
      </c>
      <c r="P424" s="6" t="s">
        <v>22</v>
      </c>
      <c r="Q424" s="6">
        <v>42.710999999999999</v>
      </c>
      <c r="R424" s="6" t="s">
        <v>22</v>
      </c>
      <c r="S424" s="6" t="s">
        <v>22</v>
      </c>
      <c r="T424" s="7" t="s">
        <v>22</v>
      </c>
      <c r="U424" s="6" t="s">
        <v>22</v>
      </c>
      <c r="V424" s="6">
        <v>9.4556000000000004</v>
      </c>
      <c r="W424" s="6" t="s">
        <v>39</v>
      </c>
      <c r="X424" s="6">
        <v>3</v>
      </c>
      <c r="Y424" s="6">
        <v>2</v>
      </c>
      <c r="Z424" s="101">
        <v>0.58333333333333337</v>
      </c>
      <c r="AA424" s="101">
        <v>0.67708333333333337</v>
      </c>
      <c r="AB424" s="101">
        <v>0.75</v>
      </c>
      <c r="AC424" s="101">
        <f>(Tableau2[[#This Row],[heure_enq]]-Tableau2[[#This Row],[h_debut]])</f>
        <v>9.375E-2</v>
      </c>
      <c r="AD424" s="101">
        <f>Tableau2[[#This Row],[h_fin]]-Tableau2[[#This Row],[h_debut]]</f>
        <v>0.16666666666666663</v>
      </c>
      <c r="AE424" s="101">
        <v>0.58333333333333337</v>
      </c>
      <c r="AF424" s="101">
        <v>0.70833333333333337</v>
      </c>
      <c r="AG424" s="6" t="s">
        <v>22</v>
      </c>
      <c r="AH424" s="6" t="s">
        <v>287</v>
      </c>
      <c r="AI424" s="6">
        <v>0</v>
      </c>
      <c r="AJ424" s="6" t="s">
        <v>712</v>
      </c>
      <c r="AK424" s="6" t="s">
        <v>713</v>
      </c>
      <c r="AL424" s="6" t="s">
        <v>419</v>
      </c>
      <c r="AM424" s="6">
        <v>1</v>
      </c>
      <c r="AN424" s="6">
        <v>1</v>
      </c>
      <c r="AO424" s="6">
        <v>0</v>
      </c>
      <c r="AP424" s="6">
        <v>0</v>
      </c>
      <c r="AQ424" s="6" t="s">
        <v>22</v>
      </c>
      <c r="AR424" s="6" t="s">
        <v>22</v>
      </c>
      <c r="AS424" s="6" t="s">
        <v>22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1</v>
      </c>
      <c r="BA424" s="6">
        <v>1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 t="s">
        <v>22</v>
      </c>
      <c r="BK424" s="6">
        <v>0</v>
      </c>
      <c r="BL424" s="6">
        <v>0</v>
      </c>
      <c r="BM424" s="6">
        <v>0</v>
      </c>
      <c r="BN424" s="6">
        <v>0</v>
      </c>
      <c r="BO424" s="6">
        <v>0</v>
      </c>
      <c r="BP424" s="6">
        <v>0</v>
      </c>
      <c r="BQ424" s="6">
        <v>0</v>
      </c>
      <c r="BR424" s="6">
        <v>0</v>
      </c>
      <c r="BS424" s="6">
        <v>0</v>
      </c>
      <c r="BT424" s="6">
        <v>1</v>
      </c>
      <c r="BU424" s="6">
        <v>0</v>
      </c>
      <c r="BV424" s="6" t="s">
        <v>2126</v>
      </c>
      <c r="BW424" s="6" t="s">
        <v>22</v>
      </c>
      <c r="BX424" s="6">
        <v>0</v>
      </c>
      <c r="BY424" s="6">
        <v>0</v>
      </c>
      <c r="BZ424" s="6">
        <v>0</v>
      </c>
      <c r="CA424" s="6">
        <v>0</v>
      </c>
      <c r="CB424" s="6">
        <v>0</v>
      </c>
      <c r="CC424" s="6">
        <v>0</v>
      </c>
      <c r="CD424" s="6">
        <v>0</v>
      </c>
      <c r="CE424" s="6">
        <v>0</v>
      </c>
      <c r="CF424" s="6">
        <v>0</v>
      </c>
      <c r="CG424" s="6">
        <v>0</v>
      </c>
      <c r="CH424" s="6">
        <v>0</v>
      </c>
      <c r="CI424" s="6">
        <v>1</v>
      </c>
      <c r="CJ424" s="6">
        <v>0</v>
      </c>
      <c r="CK424" s="6">
        <v>0</v>
      </c>
      <c r="CL424" s="6">
        <v>0</v>
      </c>
      <c r="CM424" s="6">
        <v>0</v>
      </c>
      <c r="CN424" s="6">
        <v>0</v>
      </c>
      <c r="CO424" s="6">
        <v>0</v>
      </c>
      <c r="CP424" s="6">
        <v>0</v>
      </c>
      <c r="CQ424" s="6">
        <v>0</v>
      </c>
      <c r="CR424" s="6">
        <v>0</v>
      </c>
      <c r="CS424" s="6">
        <v>0</v>
      </c>
      <c r="CT424" s="6">
        <v>0</v>
      </c>
      <c r="CU424" s="6">
        <v>0</v>
      </c>
      <c r="CV424" s="6">
        <v>0</v>
      </c>
      <c r="CW424" s="6">
        <v>0</v>
      </c>
      <c r="CX424" s="6">
        <v>0</v>
      </c>
      <c r="CY424" s="6">
        <v>0</v>
      </c>
      <c r="CZ424" s="6">
        <v>0</v>
      </c>
      <c r="DA424" s="6" t="s">
        <v>2628</v>
      </c>
      <c r="DB424" s="6" t="s">
        <v>218</v>
      </c>
      <c r="DC424" s="6" t="s">
        <v>22</v>
      </c>
      <c r="DD424" s="6" t="s">
        <v>22</v>
      </c>
      <c r="DE424" s="6" t="s">
        <v>22</v>
      </c>
      <c r="DF424" s="6" t="s">
        <v>22</v>
      </c>
      <c r="DG424" s="6" t="s">
        <v>22</v>
      </c>
      <c r="DH424" s="6" t="s">
        <v>22</v>
      </c>
      <c r="DI424" s="6" t="s">
        <v>22</v>
      </c>
      <c r="DJ424" s="6" t="s">
        <v>22</v>
      </c>
      <c r="DK424" s="6" t="s">
        <v>22</v>
      </c>
      <c r="DL424" s="6" t="s">
        <v>22</v>
      </c>
      <c r="DM424" s="6" t="s">
        <v>22</v>
      </c>
      <c r="DN424" s="6" t="s">
        <v>22</v>
      </c>
      <c r="DO424" s="6" t="s">
        <v>22</v>
      </c>
      <c r="DP424" s="6" t="s">
        <v>22</v>
      </c>
      <c r="DQ424" s="6" t="s">
        <v>22</v>
      </c>
      <c r="DR424" s="6" t="s">
        <v>22</v>
      </c>
      <c r="DS424" s="6" t="s">
        <v>22</v>
      </c>
      <c r="DT424" s="6" t="s">
        <v>22</v>
      </c>
      <c r="DU424" s="6" t="s">
        <v>22</v>
      </c>
      <c r="DV424" s="6" t="s">
        <v>22</v>
      </c>
      <c r="DW424" s="6" t="s">
        <v>22</v>
      </c>
      <c r="DX424" s="6" t="s">
        <v>22</v>
      </c>
      <c r="DY424" s="6" t="s">
        <v>22</v>
      </c>
      <c r="DZ424" s="6" t="s">
        <v>22</v>
      </c>
      <c r="EA424" s="6" t="s">
        <v>22</v>
      </c>
      <c r="EB424" s="6" t="s">
        <v>22</v>
      </c>
      <c r="EC424" s="6" t="s">
        <v>22</v>
      </c>
      <c r="ED424" s="6" t="s">
        <v>22</v>
      </c>
      <c r="EE424" s="6" t="s">
        <v>22</v>
      </c>
      <c r="EF424" s="6" t="s">
        <v>22</v>
      </c>
      <c r="EG424" s="6" t="s">
        <v>22</v>
      </c>
      <c r="EH424" s="6" t="s">
        <v>22</v>
      </c>
      <c r="EI424" s="6" t="s">
        <v>22</v>
      </c>
      <c r="EJ424" s="6" t="s">
        <v>22</v>
      </c>
      <c r="EK424" s="6" t="s">
        <v>22</v>
      </c>
      <c r="EL424" s="6" t="s">
        <v>22</v>
      </c>
      <c r="EM424" s="6" t="s">
        <v>22</v>
      </c>
      <c r="EN424" s="6" t="s">
        <v>22</v>
      </c>
      <c r="EO424" s="6" t="s">
        <v>22</v>
      </c>
      <c r="EP424" s="6" t="s">
        <v>22</v>
      </c>
      <c r="EQ424" s="6" t="s">
        <v>22</v>
      </c>
      <c r="ER424" s="6" t="s">
        <v>22</v>
      </c>
      <c r="ES424" s="6" t="s">
        <v>22</v>
      </c>
      <c r="ET424" s="6" t="s">
        <v>22</v>
      </c>
      <c r="EU424" s="6" t="s">
        <v>22</v>
      </c>
      <c r="EV424" s="6" t="s">
        <v>22</v>
      </c>
      <c r="EW424" s="6" t="s">
        <v>22</v>
      </c>
      <c r="EX424" s="6" t="s">
        <v>22</v>
      </c>
      <c r="EY424" s="6" t="s">
        <v>22</v>
      </c>
      <c r="EZ424" s="6" t="s">
        <v>22</v>
      </c>
      <c r="FA424" s="6" t="s">
        <v>22</v>
      </c>
      <c r="FB424" s="6" t="s">
        <v>22</v>
      </c>
      <c r="FC424" s="6" t="s">
        <v>22</v>
      </c>
      <c r="FD424" s="6" t="s">
        <v>22</v>
      </c>
      <c r="FE424" s="6" t="s">
        <v>22</v>
      </c>
      <c r="FF424" s="6" t="s">
        <v>22</v>
      </c>
      <c r="FG424" s="6" t="s">
        <v>22</v>
      </c>
      <c r="FH424" s="6" t="s">
        <v>22</v>
      </c>
      <c r="FI424" s="6" t="s">
        <v>22</v>
      </c>
      <c r="FJ424" s="6" t="s">
        <v>22</v>
      </c>
      <c r="FK424" s="6" t="s">
        <v>22</v>
      </c>
      <c r="FL424" s="6" t="s">
        <v>22</v>
      </c>
      <c r="FM424" s="6" t="s">
        <v>22</v>
      </c>
      <c r="FN424" s="6" t="s">
        <v>22</v>
      </c>
      <c r="FO424" s="6" t="s">
        <v>22</v>
      </c>
      <c r="FP424" s="6" t="s">
        <v>22</v>
      </c>
      <c r="FQ424" s="6" t="s">
        <v>22</v>
      </c>
      <c r="FR424" s="6" t="s">
        <v>22</v>
      </c>
      <c r="FS424" s="6" t="s">
        <v>22</v>
      </c>
      <c r="FT424" s="6" t="s">
        <v>22</v>
      </c>
      <c r="FU424" s="6" t="s">
        <v>22</v>
      </c>
      <c r="FV424" s="6" t="s">
        <v>22</v>
      </c>
      <c r="FW424" s="6" t="s">
        <v>22</v>
      </c>
      <c r="FX424" s="6" t="s">
        <v>22</v>
      </c>
      <c r="FY424" s="6" t="s">
        <v>22</v>
      </c>
      <c r="FZ424" s="6" t="s">
        <v>22</v>
      </c>
      <c r="GA424" s="6" t="s">
        <v>22</v>
      </c>
      <c r="GB424" s="6" t="s">
        <v>22</v>
      </c>
      <c r="GC424" s="6" t="s">
        <v>22</v>
      </c>
      <c r="GD424" s="6" t="s">
        <v>22</v>
      </c>
      <c r="GE424" s="6" t="s">
        <v>22</v>
      </c>
      <c r="GF424" s="6" t="s">
        <v>22</v>
      </c>
      <c r="GG424" s="6" t="s">
        <v>22</v>
      </c>
      <c r="GH424" s="6" t="s">
        <v>22</v>
      </c>
      <c r="GI424" s="6" t="s">
        <v>22</v>
      </c>
      <c r="GJ424" s="6" t="s">
        <v>22</v>
      </c>
      <c r="GK424" s="6" t="s">
        <v>22</v>
      </c>
      <c r="GL424" s="6" t="s">
        <v>22</v>
      </c>
      <c r="GM424" s="6" t="s">
        <v>22</v>
      </c>
      <c r="GN424" s="6" t="s">
        <v>22</v>
      </c>
      <c r="GO424" s="6" t="s">
        <v>22</v>
      </c>
      <c r="GP424" s="6" t="s">
        <v>22</v>
      </c>
      <c r="GQ424" s="6" t="s">
        <v>22</v>
      </c>
      <c r="GR424" s="6" t="s">
        <v>22</v>
      </c>
      <c r="GS424" s="6" t="s">
        <v>22</v>
      </c>
      <c r="GT424" s="6" t="s">
        <v>22</v>
      </c>
      <c r="GU424" s="6" t="s">
        <v>22</v>
      </c>
      <c r="GV424" s="6" t="s">
        <v>22</v>
      </c>
      <c r="GW424" s="6" t="s">
        <v>22</v>
      </c>
      <c r="GX424" s="103" t="s">
        <v>22</v>
      </c>
    </row>
    <row r="425" spans="1:206">
      <c r="A425" s="102" t="s">
        <v>207</v>
      </c>
      <c r="B425" s="6">
        <v>424</v>
      </c>
      <c r="C425" s="102" t="s">
        <v>2625</v>
      </c>
      <c r="D425" s="102" t="s">
        <v>2627</v>
      </c>
      <c r="E425" s="100">
        <v>45267</v>
      </c>
      <c r="F425" s="6" t="s">
        <v>3897</v>
      </c>
      <c r="G425" s="6">
        <v>0</v>
      </c>
      <c r="H425" s="6">
        <v>17</v>
      </c>
      <c r="I425" s="6">
        <v>0</v>
      </c>
      <c r="J425" s="6" t="s">
        <v>22</v>
      </c>
      <c r="K425" s="6" t="s">
        <v>410</v>
      </c>
      <c r="L425" s="6" t="s">
        <v>1637</v>
      </c>
      <c r="M425" s="6" t="s">
        <v>1023</v>
      </c>
      <c r="N425" s="6" t="s">
        <v>22</v>
      </c>
      <c r="O425" s="6" t="s">
        <v>22</v>
      </c>
      <c r="P425" s="6" t="s">
        <v>22</v>
      </c>
      <c r="Q425" s="6">
        <v>42.71</v>
      </c>
      <c r="R425" s="6" t="s">
        <v>22</v>
      </c>
      <c r="S425" s="6" t="s">
        <v>22</v>
      </c>
      <c r="T425" s="6" t="s">
        <v>22</v>
      </c>
      <c r="U425" s="6" t="s">
        <v>22</v>
      </c>
      <c r="V425" s="6">
        <v>9.4529999999999994</v>
      </c>
      <c r="W425" s="6" t="s">
        <v>39</v>
      </c>
      <c r="X425" s="6">
        <v>4</v>
      </c>
      <c r="Y425" s="6">
        <v>1</v>
      </c>
      <c r="Z425" s="101">
        <v>0.625</v>
      </c>
      <c r="AA425" s="101">
        <v>0.67708333333333337</v>
      </c>
      <c r="AB425" s="101">
        <v>0.70833333333333337</v>
      </c>
      <c r="AC425" s="101">
        <f>(Tableau2[[#This Row],[heure_enq]]-Tableau2[[#This Row],[h_debut]])</f>
        <v>5.208333333333337E-2</v>
      </c>
      <c r="AD425" s="101">
        <f>Tableau2[[#This Row],[h_fin]]-Tableau2[[#This Row],[h_debut]]</f>
        <v>8.333333333333337E-2</v>
      </c>
      <c r="AE425" s="101">
        <v>0.58333333333333337</v>
      </c>
      <c r="AF425" s="101">
        <v>0.70833333333333337</v>
      </c>
      <c r="AG425" s="6" t="s">
        <v>22</v>
      </c>
      <c r="AH425" s="6" t="s">
        <v>287</v>
      </c>
      <c r="AI425" s="6">
        <v>0</v>
      </c>
      <c r="AJ425" s="6" t="s">
        <v>699</v>
      </c>
      <c r="AK425" s="6" t="s">
        <v>1018</v>
      </c>
      <c r="AL425" s="6" t="s">
        <v>419</v>
      </c>
      <c r="AM425" s="6">
        <v>1</v>
      </c>
      <c r="AN425" s="6">
        <v>0</v>
      </c>
      <c r="AO425" s="6">
        <v>0</v>
      </c>
      <c r="AP425" s="6">
        <v>0</v>
      </c>
      <c r="AQ425" s="6" t="s">
        <v>22</v>
      </c>
      <c r="AR425" s="6" t="s">
        <v>22</v>
      </c>
      <c r="AS425" s="6" t="s">
        <v>22</v>
      </c>
      <c r="AT425" s="6">
        <v>1</v>
      </c>
      <c r="AU425" s="6">
        <v>1</v>
      </c>
      <c r="AV425" s="6">
        <v>1</v>
      </c>
      <c r="AW425" s="6">
        <v>1</v>
      </c>
      <c r="AX425" s="6">
        <v>1</v>
      </c>
      <c r="AY425" s="6">
        <v>1</v>
      </c>
      <c r="AZ425" s="6">
        <v>1</v>
      </c>
      <c r="BA425" s="6">
        <v>1</v>
      </c>
      <c r="BB425" s="6">
        <v>1</v>
      </c>
      <c r="BC425" s="6">
        <v>1</v>
      </c>
      <c r="BD425" s="6">
        <v>1</v>
      </c>
      <c r="BE425" s="6">
        <v>1</v>
      </c>
      <c r="BF425" s="6">
        <v>1</v>
      </c>
      <c r="BG425" s="6">
        <v>1</v>
      </c>
      <c r="BH425" s="6">
        <v>1</v>
      </c>
      <c r="BI425" s="6">
        <v>1</v>
      </c>
      <c r="BJ425" s="6" t="s">
        <v>22</v>
      </c>
      <c r="BK425" s="6">
        <v>0</v>
      </c>
      <c r="BL425" s="6">
        <v>0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1</v>
      </c>
      <c r="BU425" s="6">
        <v>0</v>
      </c>
      <c r="BV425" s="6" t="s">
        <v>2126</v>
      </c>
      <c r="BW425" s="6" t="s">
        <v>22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6">
        <v>0</v>
      </c>
      <c r="CK425" s="6">
        <v>0</v>
      </c>
      <c r="CL425" s="6">
        <v>0</v>
      </c>
      <c r="CM425" s="6">
        <v>0</v>
      </c>
      <c r="CN425" s="6">
        <v>1</v>
      </c>
      <c r="CO425" s="6">
        <v>0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0</v>
      </c>
      <c r="CY425" s="6">
        <v>0</v>
      </c>
      <c r="CZ425" s="6">
        <v>0</v>
      </c>
      <c r="DA425" s="6" t="s">
        <v>1019</v>
      </c>
      <c r="DB425" s="6" t="s">
        <v>218</v>
      </c>
      <c r="DC425" s="6" t="s">
        <v>22</v>
      </c>
      <c r="DD425" s="6" t="s">
        <v>22</v>
      </c>
      <c r="DE425" s="6" t="s">
        <v>22</v>
      </c>
      <c r="DF425" s="6" t="s">
        <v>22</v>
      </c>
      <c r="DG425" s="6" t="s">
        <v>22</v>
      </c>
      <c r="DH425" s="6" t="s">
        <v>22</v>
      </c>
      <c r="DI425" s="6" t="s">
        <v>22</v>
      </c>
      <c r="DJ425" s="6" t="s">
        <v>22</v>
      </c>
      <c r="DK425" s="6" t="s">
        <v>22</v>
      </c>
      <c r="DL425" s="6" t="s">
        <v>22</v>
      </c>
      <c r="DM425" s="6" t="s">
        <v>22</v>
      </c>
      <c r="DN425" s="6" t="s">
        <v>22</v>
      </c>
      <c r="DO425" s="6" t="s">
        <v>22</v>
      </c>
      <c r="DP425" s="6" t="s">
        <v>22</v>
      </c>
      <c r="DQ425" s="6" t="s">
        <v>22</v>
      </c>
      <c r="DR425" s="6" t="s">
        <v>22</v>
      </c>
      <c r="DS425" s="6" t="s">
        <v>22</v>
      </c>
      <c r="DT425" s="6" t="s">
        <v>22</v>
      </c>
      <c r="DU425" s="6" t="s">
        <v>22</v>
      </c>
      <c r="DV425" s="6" t="s">
        <v>22</v>
      </c>
      <c r="DW425" s="6" t="s">
        <v>22</v>
      </c>
      <c r="DX425" s="6" t="s">
        <v>22</v>
      </c>
      <c r="DY425" s="6" t="s">
        <v>22</v>
      </c>
      <c r="DZ425" s="6" t="s">
        <v>22</v>
      </c>
      <c r="EA425" s="6" t="s">
        <v>22</v>
      </c>
      <c r="EB425" s="6" t="s">
        <v>22</v>
      </c>
      <c r="EC425" s="6" t="s">
        <v>22</v>
      </c>
      <c r="ED425" s="6" t="s">
        <v>22</v>
      </c>
      <c r="EE425" s="6" t="s">
        <v>22</v>
      </c>
      <c r="EF425" s="6" t="s">
        <v>22</v>
      </c>
      <c r="EG425" s="6" t="s">
        <v>22</v>
      </c>
      <c r="EH425" s="6" t="s">
        <v>22</v>
      </c>
      <c r="EI425" s="6" t="s">
        <v>22</v>
      </c>
      <c r="EJ425" s="6" t="s">
        <v>22</v>
      </c>
      <c r="EK425" s="6" t="s">
        <v>22</v>
      </c>
      <c r="EL425" s="6" t="s">
        <v>22</v>
      </c>
      <c r="EM425" s="6" t="s">
        <v>22</v>
      </c>
      <c r="EN425" s="6" t="s">
        <v>22</v>
      </c>
      <c r="EO425" s="6" t="s">
        <v>22</v>
      </c>
      <c r="EP425" s="6" t="s">
        <v>22</v>
      </c>
      <c r="EQ425" s="6" t="s">
        <v>22</v>
      </c>
      <c r="ER425" s="6" t="s">
        <v>22</v>
      </c>
      <c r="ES425" s="6" t="s">
        <v>22</v>
      </c>
      <c r="ET425" s="6" t="s">
        <v>22</v>
      </c>
      <c r="EU425" s="6" t="s">
        <v>22</v>
      </c>
      <c r="EV425" s="6" t="s">
        <v>22</v>
      </c>
      <c r="EW425" s="6" t="s">
        <v>22</v>
      </c>
      <c r="EX425" s="6" t="s">
        <v>22</v>
      </c>
      <c r="EY425" s="6" t="s">
        <v>22</v>
      </c>
      <c r="EZ425" s="6" t="s">
        <v>22</v>
      </c>
      <c r="FA425" s="6" t="s">
        <v>22</v>
      </c>
      <c r="FB425" s="6" t="s">
        <v>22</v>
      </c>
      <c r="FC425" s="6" t="s">
        <v>22</v>
      </c>
      <c r="FD425" s="6" t="s">
        <v>22</v>
      </c>
      <c r="FE425" s="6" t="s">
        <v>22</v>
      </c>
      <c r="FF425" s="6" t="s">
        <v>22</v>
      </c>
      <c r="FG425" s="6" t="s">
        <v>22</v>
      </c>
      <c r="FH425" s="6" t="s">
        <v>22</v>
      </c>
      <c r="FI425" s="6" t="s">
        <v>22</v>
      </c>
      <c r="FJ425" s="6" t="s">
        <v>22</v>
      </c>
      <c r="FK425" s="6" t="s">
        <v>22</v>
      </c>
      <c r="FL425" s="6" t="s">
        <v>22</v>
      </c>
      <c r="FM425" s="6" t="s">
        <v>22</v>
      </c>
      <c r="FN425" s="6" t="s">
        <v>22</v>
      </c>
      <c r="FO425" s="6" t="s">
        <v>22</v>
      </c>
      <c r="FP425" s="6" t="s">
        <v>22</v>
      </c>
      <c r="FQ425" s="6" t="s">
        <v>22</v>
      </c>
      <c r="FR425" s="6" t="s">
        <v>22</v>
      </c>
      <c r="FS425" s="6" t="s">
        <v>22</v>
      </c>
      <c r="FT425" s="6" t="s">
        <v>22</v>
      </c>
      <c r="FU425" s="6" t="s">
        <v>22</v>
      </c>
      <c r="FV425" s="6" t="s">
        <v>22</v>
      </c>
      <c r="FW425" s="6" t="s">
        <v>22</v>
      </c>
      <c r="FX425" s="6" t="s">
        <v>22</v>
      </c>
      <c r="FY425" s="6" t="s">
        <v>22</v>
      </c>
      <c r="FZ425" s="6" t="s">
        <v>22</v>
      </c>
      <c r="GA425" s="6" t="s">
        <v>22</v>
      </c>
      <c r="GB425" s="6" t="s">
        <v>22</v>
      </c>
      <c r="GC425" s="6" t="s">
        <v>22</v>
      </c>
      <c r="GD425" s="6" t="s">
        <v>22</v>
      </c>
      <c r="GE425" s="6" t="s">
        <v>22</v>
      </c>
      <c r="GF425" s="6" t="s">
        <v>22</v>
      </c>
      <c r="GG425" s="6" t="s">
        <v>22</v>
      </c>
      <c r="GH425" s="6" t="s">
        <v>22</v>
      </c>
      <c r="GI425" s="6" t="s">
        <v>22</v>
      </c>
      <c r="GJ425" s="6" t="s">
        <v>22</v>
      </c>
      <c r="GK425" s="6" t="s">
        <v>22</v>
      </c>
      <c r="GL425" s="6" t="s">
        <v>22</v>
      </c>
      <c r="GM425" s="6" t="s">
        <v>22</v>
      </c>
      <c r="GN425" s="6" t="s">
        <v>22</v>
      </c>
      <c r="GO425" s="6" t="s">
        <v>22</v>
      </c>
      <c r="GP425" s="6" t="s">
        <v>22</v>
      </c>
      <c r="GQ425" s="6" t="s">
        <v>22</v>
      </c>
      <c r="GR425" s="6" t="s">
        <v>22</v>
      </c>
      <c r="GS425" s="6" t="s">
        <v>22</v>
      </c>
      <c r="GT425" s="6" t="s">
        <v>22</v>
      </c>
      <c r="GU425" s="6" t="s">
        <v>22</v>
      </c>
      <c r="GV425" s="6" t="s">
        <v>22</v>
      </c>
      <c r="GW425" s="6" t="s">
        <v>22</v>
      </c>
      <c r="GX425" s="103" t="s">
        <v>22</v>
      </c>
    </row>
    <row r="426" spans="1:206">
      <c r="A426" s="102" t="s">
        <v>207</v>
      </c>
      <c r="B426" s="6">
        <v>425</v>
      </c>
      <c r="C426" s="102" t="s">
        <v>2630</v>
      </c>
      <c r="D426" s="102" t="s">
        <v>2631</v>
      </c>
      <c r="E426" s="100">
        <v>45273</v>
      </c>
      <c r="F426" s="6" t="s">
        <v>3897</v>
      </c>
      <c r="G426" s="6">
        <v>1</v>
      </c>
      <c r="H426" s="6">
        <v>18</v>
      </c>
      <c r="I426" s="6">
        <v>1</v>
      </c>
      <c r="J426" s="6" t="s">
        <v>352</v>
      </c>
      <c r="K426" s="6" t="s">
        <v>352</v>
      </c>
      <c r="L426" s="6" t="s">
        <v>1250</v>
      </c>
      <c r="M426" s="6" t="s">
        <v>411</v>
      </c>
      <c r="N426" s="6" t="s">
        <v>22</v>
      </c>
      <c r="O426" s="6" t="s">
        <v>22</v>
      </c>
      <c r="P426" s="6" t="s">
        <v>22</v>
      </c>
      <c r="Q426" s="6">
        <v>42.71</v>
      </c>
      <c r="R426" s="6" t="s">
        <v>22</v>
      </c>
      <c r="S426" s="6" t="s">
        <v>22</v>
      </c>
      <c r="T426" s="6" t="s">
        <v>22</v>
      </c>
      <c r="U426" s="6" t="s">
        <v>22</v>
      </c>
      <c r="V426" s="6">
        <v>9.4529999999999994</v>
      </c>
      <c r="W426" s="6" t="s">
        <v>39</v>
      </c>
      <c r="X426" s="6">
        <v>5</v>
      </c>
      <c r="Y426" s="6">
        <v>1</v>
      </c>
      <c r="Z426" s="101">
        <v>0.375</v>
      </c>
      <c r="AA426" s="101">
        <v>0.45833333333333331</v>
      </c>
      <c r="AB426" s="101">
        <v>0.54166666666666663</v>
      </c>
      <c r="AC426" s="101">
        <f>(Tableau2[[#This Row],[heure_enq]]-Tableau2[[#This Row],[h_debut]])</f>
        <v>8.3333333333333315E-2</v>
      </c>
      <c r="AD426" s="101">
        <f>Tableau2[[#This Row],[h_fin]]-Tableau2[[#This Row],[h_debut]]</f>
        <v>0.16666666666666663</v>
      </c>
      <c r="AE426" s="101">
        <v>0.45833333333333331</v>
      </c>
      <c r="AF426" s="101">
        <v>0.66666666666666663</v>
      </c>
      <c r="AG426" s="6" t="s">
        <v>22</v>
      </c>
      <c r="AH426" s="6" t="s">
        <v>287</v>
      </c>
      <c r="AI426" s="6">
        <v>0</v>
      </c>
      <c r="AJ426" s="6" t="s">
        <v>402</v>
      </c>
      <c r="AK426" s="6" t="s">
        <v>403</v>
      </c>
      <c r="AL426" s="6" t="s">
        <v>419</v>
      </c>
      <c r="AM426" s="6">
        <v>1</v>
      </c>
      <c r="AN426" s="6">
        <v>0</v>
      </c>
      <c r="AO426" s="6">
        <v>0</v>
      </c>
      <c r="AP426" s="6">
        <v>0</v>
      </c>
      <c r="AQ426" s="6" t="s">
        <v>22</v>
      </c>
      <c r="AR426" s="6" t="s">
        <v>22</v>
      </c>
      <c r="AS426" s="6" t="s">
        <v>22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1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 t="s">
        <v>22</v>
      </c>
      <c r="BK426" s="6">
        <v>0</v>
      </c>
      <c r="BL426" s="6">
        <v>0</v>
      </c>
      <c r="BM426" s="6">
        <v>0</v>
      </c>
      <c r="BN426" s="6">
        <v>0</v>
      </c>
      <c r="BO426" s="6">
        <v>0</v>
      </c>
      <c r="BP426" s="6">
        <v>1</v>
      </c>
      <c r="BQ426" s="6">
        <v>0</v>
      </c>
      <c r="BR426" s="6">
        <v>0</v>
      </c>
      <c r="BS426" s="6">
        <v>0</v>
      </c>
      <c r="BT426" s="6">
        <v>0</v>
      </c>
      <c r="BU426" s="6" t="s">
        <v>3624</v>
      </c>
      <c r="BV426" s="6">
        <v>0</v>
      </c>
      <c r="BW426" s="6" t="s">
        <v>22</v>
      </c>
      <c r="BX426" s="6">
        <v>0</v>
      </c>
      <c r="BY426" s="6">
        <v>0</v>
      </c>
      <c r="BZ426" s="6">
        <v>0</v>
      </c>
      <c r="CA426" s="6">
        <v>0</v>
      </c>
      <c r="CB426" s="6">
        <v>0</v>
      </c>
      <c r="CC426" s="6">
        <v>0</v>
      </c>
      <c r="CD426" s="6">
        <v>0</v>
      </c>
      <c r="CE426" s="6">
        <v>0</v>
      </c>
      <c r="CF426" s="6">
        <v>0</v>
      </c>
      <c r="CG426" s="6">
        <v>0</v>
      </c>
      <c r="CH426" s="6">
        <v>0</v>
      </c>
      <c r="CI426" s="6">
        <v>1</v>
      </c>
      <c r="CJ426" s="6">
        <v>0</v>
      </c>
      <c r="CK426" s="6">
        <v>0</v>
      </c>
      <c r="CL426" s="6">
        <v>0</v>
      </c>
      <c r="CM426" s="6">
        <v>0</v>
      </c>
      <c r="CN426" s="6">
        <v>0</v>
      </c>
      <c r="CO426" s="6">
        <v>0</v>
      </c>
      <c r="CP426" s="6">
        <v>0</v>
      </c>
      <c r="CQ426" s="6">
        <v>0</v>
      </c>
      <c r="CR426" s="6">
        <v>0</v>
      </c>
      <c r="CS426" s="6">
        <v>0</v>
      </c>
      <c r="CT426" s="6">
        <v>0</v>
      </c>
      <c r="CU426" s="6">
        <v>0</v>
      </c>
      <c r="CV426" s="6">
        <v>0</v>
      </c>
      <c r="CW426" s="6">
        <v>0</v>
      </c>
      <c r="CX426" s="6">
        <v>0</v>
      </c>
      <c r="CY426" s="6">
        <v>0</v>
      </c>
      <c r="CZ426" s="6">
        <v>0</v>
      </c>
      <c r="DA426" s="6" t="s">
        <v>1019</v>
      </c>
      <c r="DB426" s="6" t="s">
        <v>218</v>
      </c>
      <c r="DC426" s="6" t="s">
        <v>22</v>
      </c>
      <c r="DD426" s="6" t="s">
        <v>22</v>
      </c>
      <c r="DE426" s="6" t="s">
        <v>22</v>
      </c>
      <c r="DF426" s="6" t="s">
        <v>22</v>
      </c>
      <c r="DG426" s="6" t="s">
        <v>22</v>
      </c>
      <c r="DH426" s="6" t="s">
        <v>22</v>
      </c>
      <c r="DI426" s="6" t="s">
        <v>22</v>
      </c>
      <c r="DJ426" s="6" t="s">
        <v>22</v>
      </c>
      <c r="DK426" s="6" t="s">
        <v>22</v>
      </c>
      <c r="DL426" s="6" t="s">
        <v>22</v>
      </c>
      <c r="DM426" s="6" t="s">
        <v>22</v>
      </c>
      <c r="DN426" s="6" t="s">
        <v>22</v>
      </c>
      <c r="DO426" s="6" t="s">
        <v>22</v>
      </c>
      <c r="DP426" s="6" t="s">
        <v>22</v>
      </c>
      <c r="DQ426" s="6" t="s">
        <v>22</v>
      </c>
      <c r="DR426" s="6" t="s">
        <v>22</v>
      </c>
      <c r="DS426" s="6" t="s">
        <v>22</v>
      </c>
      <c r="DT426" s="6" t="s">
        <v>22</v>
      </c>
      <c r="DU426" s="6" t="s">
        <v>22</v>
      </c>
      <c r="DV426" s="6" t="s">
        <v>22</v>
      </c>
      <c r="DW426" s="6" t="s">
        <v>22</v>
      </c>
      <c r="DX426" s="6" t="s">
        <v>22</v>
      </c>
      <c r="DY426" s="6" t="s">
        <v>22</v>
      </c>
      <c r="DZ426" s="6" t="s">
        <v>22</v>
      </c>
      <c r="EA426" s="6" t="s">
        <v>22</v>
      </c>
      <c r="EB426" s="6" t="s">
        <v>22</v>
      </c>
      <c r="EC426" s="6" t="s">
        <v>22</v>
      </c>
      <c r="ED426" s="6" t="s">
        <v>22</v>
      </c>
      <c r="EE426" s="6" t="s">
        <v>22</v>
      </c>
      <c r="EF426" s="6" t="s">
        <v>22</v>
      </c>
      <c r="EG426" s="6" t="s">
        <v>22</v>
      </c>
      <c r="EH426" s="6" t="s">
        <v>22</v>
      </c>
      <c r="EI426" s="6" t="s">
        <v>22</v>
      </c>
      <c r="EJ426" s="6" t="s">
        <v>22</v>
      </c>
      <c r="EK426" s="6" t="s">
        <v>22</v>
      </c>
      <c r="EL426" s="6" t="s">
        <v>22</v>
      </c>
      <c r="EM426" s="6" t="s">
        <v>22</v>
      </c>
      <c r="EN426" s="6" t="s">
        <v>22</v>
      </c>
      <c r="EO426" s="6" t="s">
        <v>22</v>
      </c>
      <c r="EP426" s="6" t="s">
        <v>22</v>
      </c>
      <c r="EQ426" s="6" t="s">
        <v>22</v>
      </c>
      <c r="ER426" s="6" t="s">
        <v>22</v>
      </c>
      <c r="ES426" s="6" t="s">
        <v>22</v>
      </c>
      <c r="ET426" s="6" t="s">
        <v>22</v>
      </c>
      <c r="EU426" s="6" t="s">
        <v>22</v>
      </c>
      <c r="EV426" s="6" t="s">
        <v>22</v>
      </c>
      <c r="EW426" s="6" t="s">
        <v>22</v>
      </c>
      <c r="EX426" s="6" t="s">
        <v>22</v>
      </c>
      <c r="EY426" s="6" t="s">
        <v>22</v>
      </c>
      <c r="EZ426" s="6" t="s">
        <v>22</v>
      </c>
      <c r="FA426" s="6" t="s">
        <v>22</v>
      </c>
      <c r="FB426" s="6" t="s">
        <v>22</v>
      </c>
      <c r="FC426" s="6" t="s">
        <v>22</v>
      </c>
      <c r="FD426" s="6" t="s">
        <v>22</v>
      </c>
      <c r="FE426" s="6" t="s">
        <v>22</v>
      </c>
      <c r="FF426" s="6" t="s">
        <v>22</v>
      </c>
      <c r="FG426" s="6" t="s">
        <v>22</v>
      </c>
      <c r="FH426" s="6" t="s">
        <v>22</v>
      </c>
      <c r="FI426" s="6" t="s">
        <v>22</v>
      </c>
      <c r="FJ426" s="6" t="s">
        <v>22</v>
      </c>
      <c r="FK426" s="6" t="s">
        <v>22</v>
      </c>
      <c r="FL426" s="6" t="s">
        <v>22</v>
      </c>
      <c r="FM426" s="6" t="s">
        <v>22</v>
      </c>
      <c r="FN426" s="6" t="s">
        <v>22</v>
      </c>
      <c r="FO426" s="6" t="s">
        <v>22</v>
      </c>
      <c r="FP426" s="6" t="s">
        <v>22</v>
      </c>
      <c r="FQ426" s="6" t="s">
        <v>22</v>
      </c>
      <c r="FR426" s="6" t="s">
        <v>22</v>
      </c>
      <c r="FS426" s="6" t="s">
        <v>22</v>
      </c>
      <c r="FT426" s="6" t="s">
        <v>22</v>
      </c>
      <c r="FU426" s="6" t="s">
        <v>22</v>
      </c>
      <c r="FV426" s="6" t="s">
        <v>22</v>
      </c>
      <c r="FW426" s="6" t="s">
        <v>22</v>
      </c>
      <c r="FX426" s="6" t="s">
        <v>22</v>
      </c>
      <c r="FY426" s="6" t="s">
        <v>22</v>
      </c>
      <c r="FZ426" s="6" t="s">
        <v>22</v>
      </c>
      <c r="GA426" s="6" t="s">
        <v>22</v>
      </c>
      <c r="GB426" s="6" t="s">
        <v>22</v>
      </c>
      <c r="GC426" s="6" t="s">
        <v>22</v>
      </c>
      <c r="GD426" s="6" t="s">
        <v>22</v>
      </c>
      <c r="GE426" s="6" t="s">
        <v>22</v>
      </c>
      <c r="GF426" s="6" t="s">
        <v>22</v>
      </c>
      <c r="GG426" s="6" t="s">
        <v>22</v>
      </c>
      <c r="GH426" s="6" t="s">
        <v>22</v>
      </c>
      <c r="GI426" s="6" t="s">
        <v>22</v>
      </c>
      <c r="GJ426" s="6" t="s">
        <v>22</v>
      </c>
      <c r="GK426" s="6" t="s">
        <v>22</v>
      </c>
      <c r="GL426" s="6" t="s">
        <v>22</v>
      </c>
      <c r="GM426" s="6" t="s">
        <v>22</v>
      </c>
      <c r="GN426" s="6" t="s">
        <v>22</v>
      </c>
      <c r="GO426" s="6" t="s">
        <v>22</v>
      </c>
      <c r="GP426" s="6" t="s">
        <v>22</v>
      </c>
      <c r="GQ426" s="6" t="s">
        <v>22</v>
      </c>
      <c r="GR426" s="6" t="s">
        <v>22</v>
      </c>
      <c r="GS426" s="6" t="s">
        <v>22</v>
      </c>
      <c r="GT426" s="6" t="s">
        <v>22</v>
      </c>
      <c r="GU426" s="6" t="s">
        <v>22</v>
      </c>
      <c r="GV426" s="6" t="s">
        <v>22</v>
      </c>
      <c r="GW426" s="6" t="s">
        <v>22</v>
      </c>
      <c r="GX426" s="103" t="s">
        <v>22</v>
      </c>
    </row>
    <row r="427" spans="1:206">
      <c r="A427" s="102" t="s">
        <v>207</v>
      </c>
      <c r="B427" s="6">
        <v>426</v>
      </c>
      <c r="C427" s="102" t="s">
        <v>2663</v>
      </c>
      <c r="D427" s="102" t="s">
        <v>2664</v>
      </c>
      <c r="E427" s="100">
        <v>45278</v>
      </c>
      <c r="F427" s="6" t="s">
        <v>3897</v>
      </c>
      <c r="G427" s="6">
        <v>0</v>
      </c>
      <c r="H427" s="6">
        <v>18</v>
      </c>
      <c r="I427" s="6">
        <v>0</v>
      </c>
      <c r="J427" s="6" t="s">
        <v>22</v>
      </c>
      <c r="K427" s="6" t="s">
        <v>22</v>
      </c>
      <c r="L427" s="6" t="s">
        <v>396</v>
      </c>
      <c r="M427" s="6" t="s">
        <v>411</v>
      </c>
      <c r="N427" s="6" t="s">
        <v>22</v>
      </c>
      <c r="O427" s="6" t="s">
        <v>22</v>
      </c>
      <c r="P427" s="6" t="s">
        <v>22</v>
      </c>
      <c r="Q427" s="6">
        <v>42.677999999999997</v>
      </c>
      <c r="R427" s="6" t="s">
        <v>22</v>
      </c>
      <c r="S427" s="6" t="s">
        <v>22</v>
      </c>
      <c r="T427" s="6" t="s">
        <v>22</v>
      </c>
      <c r="U427" s="6" t="s">
        <v>22</v>
      </c>
      <c r="V427" s="6">
        <v>9.2989999999999995</v>
      </c>
      <c r="W427" s="6" t="s">
        <v>39</v>
      </c>
      <c r="X427" s="6">
        <v>2</v>
      </c>
      <c r="Y427" s="6">
        <v>1</v>
      </c>
      <c r="Z427" s="101">
        <v>0.33333333333333331</v>
      </c>
      <c r="AA427" s="101">
        <v>0.4236111111111111</v>
      </c>
      <c r="AB427" s="101">
        <v>0.4236111111111111</v>
      </c>
      <c r="AC427" s="101">
        <f>(Tableau2[[#This Row],[heure_enq]]-Tableau2[[#This Row],[h_debut]])</f>
        <v>9.027777777777779E-2</v>
      </c>
      <c r="AD427" s="101">
        <f>Tableau2[[#This Row],[h_fin]]-Tableau2[[#This Row],[h_debut]]</f>
        <v>9.027777777777779E-2</v>
      </c>
      <c r="AE427" s="101">
        <v>0.41666666666666669</v>
      </c>
      <c r="AF427" s="101">
        <v>0.60416666666666663</v>
      </c>
      <c r="AG427" s="6" t="s">
        <v>22</v>
      </c>
      <c r="AH427" s="6" t="s">
        <v>287</v>
      </c>
      <c r="AI427" s="6">
        <v>0</v>
      </c>
      <c r="AJ427" s="6" t="s">
        <v>840</v>
      </c>
      <c r="AK427" s="6" t="s">
        <v>841</v>
      </c>
      <c r="AL427" s="6" t="s">
        <v>419</v>
      </c>
      <c r="AM427" s="6">
        <v>1</v>
      </c>
      <c r="AN427" s="6">
        <v>0</v>
      </c>
      <c r="AO427" s="6">
        <v>0</v>
      </c>
      <c r="AP427" s="6">
        <v>0</v>
      </c>
      <c r="AQ427" s="6" t="s">
        <v>22</v>
      </c>
      <c r="AR427" s="6" t="s">
        <v>22</v>
      </c>
      <c r="AS427" s="6" t="s">
        <v>22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1</v>
      </c>
      <c r="BH427" s="6">
        <v>0</v>
      </c>
      <c r="BI427" s="6">
        <v>0</v>
      </c>
      <c r="BJ427" s="6" t="s">
        <v>22</v>
      </c>
      <c r="BK427" s="6">
        <v>0</v>
      </c>
      <c r="BL427" s="6">
        <v>0</v>
      </c>
      <c r="BM427" s="6">
        <v>0</v>
      </c>
      <c r="BN427" s="6">
        <v>0</v>
      </c>
      <c r="BO427" s="6">
        <v>0</v>
      </c>
      <c r="BP427" s="6">
        <v>1</v>
      </c>
      <c r="BQ427" s="6">
        <v>0</v>
      </c>
      <c r="BR427" s="6">
        <v>0</v>
      </c>
      <c r="BS427" s="6">
        <v>0</v>
      </c>
      <c r="BT427" s="6">
        <v>0</v>
      </c>
      <c r="BU427" s="6" t="s">
        <v>3624</v>
      </c>
      <c r="BV427" s="6">
        <v>0</v>
      </c>
      <c r="BW427" s="6" t="s">
        <v>22</v>
      </c>
      <c r="BX427" s="6">
        <v>0</v>
      </c>
      <c r="BY427" s="6">
        <v>0</v>
      </c>
      <c r="BZ427" s="6">
        <v>0</v>
      </c>
      <c r="CA427" s="6">
        <v>0</v>
      </c>
      <c r="CB427" s="6">
        <v>0</v>
      </c>
      <c r="CC427" s="6">
        <v>0</v>
      </c>
      <c r="CD427" s="6">
        <v>0</v>
      </c>
      <c r="CE427" s="6">
        <v>0</v>
      </c>
      <c r="CF427" s="6">
        <v>0</v>
      </c>
      <c r="CG427" s="6">
        <v>0</v>
      </c>
      <c r="CH427" s="6">
        <v>0</v>
      </c>
      <c r="CI427" s="6">
        <v>1</v>
      </c>
      <c r="CJ427" s="6">
        <v>0</v>
      </c>
      <c r="CK427" s="6">
        <v>0</v>
      </c>
      <c r="CL427" s="6">
        <v>0</v>
      </c>
      <c r="CM427" s="6">
        <v>0</v>
      </c>
      <c r="CN427" s="6">
        <v>0</v>
      </c>
      <c r="CO427" s="6">
        <v>0</v>
      </c>
      <c r="CP427" s="6">
        <v>0</v>
      </c>
      <c r="CQ427" s="6">
        <v>0</v>
      </c>
      <c r="CR427" s="6">
        <v>0</v>
      </c>
      <c r="CS427" s="6">
        <v>0</v>
      </c>
      <c r="CT427" s="6">
        <v>0</v>
      </c>
      <c r="CU427" s="6">
        <v>0</v>
      </c>
      <c r="CV427" s="6">
        <v>0</v>
      </c>
      <c r="CW427" s="6">
        <v>0</v>
      </c>
      <c r="CX427" s="6">
        <v>0</v>
      </c>
      <c r="CY427" s="6">
        <v>0</v>
      </c>
      <c r="CZ427" s="6">
        <v>0</v>
      </c>
      <c r="DA427" s="6" t="s">
        <v>22</v>
      </c>
      <c r="DB427" s="6" t="s">
        <v>218</v>
      </c>
      <c r="DC427" s="6" t="s">
        <v>22</v>
      </c>
      <c r="DD427" s="6" t="s">
        <v>22</v>
      </c>
      <c r="DE427" s="6" t="s">
        <v>22</v>
      </c>
      <c r="DF427" s="6" t="s">
        <v>22</v>
      </c>
      <c r="DG427" s="6" t="s">
        <v>22</v>
      </c>
      <c r="DH427" s="6" t="s">
        <v>22</v>
      </c>
      <c r="DI427" s="6" t="s">
        <v>22</v>
      </c>
      <c r="DJ427" s="6" t="s">
        <v>22</v>
      </c>
      <c r="DK427" s="6" t="s">
        <v>22</v>
      </c>
      <c r="DL427" s="6" t="s">
        <v>22</v>
      </c>
      <c r="DM427" s="6" t="s">
        <v>22</v>
      </c>
      <c r="DN427" s="6" t="s">
        <v>22</v>
      </c>
      <c r="DO427" s="6" t="s">
        <v>22</v>
      </c>
      <c r="DP427" s="6" t="s">
        <v>22</v>
      </c>
      <c r="DQ427" s="6" t="s">
        <v>22</v>
      </c>
      <c r="DR427" s="6" t="s">
        <v>22</v>
      </c>
      <c r="DS427" s="6" t="s">
        <v>22</v>
      </c>
      <c r="DT427" s="6" t="s">
        <v>22</v>
      </c>
      <c r="DU427" s="6" t="s">
        <v>22</v>
      </c>
      <c r="DV427" s="6" t="s">
        <v>22</v>
      </c>
      <c r="DW427" s="6" t="s">
        <v>22</v>
      </c>
      <c r="DX427" s="6" t="s">
        <v>22</v>
      </c>
      <c r="DY427" s="6" t="s">
        <v>22</v>
      </c>
      <c r="DZ427" s="6" t="s">
        <v>22</v>
      </c>
      <c r="EA427" s="6" t="s">
        <v>22</v>
      </c>
      <c r="EB427" s="6" t="s">
        <v>22</v>
      </c>
      <c r="EC427" s="6" t="s">
        <v>22</v>
      </c>
      <c r="ED427" s="6" t="s">
        <v>22</v>
      </c>
      <c r="EE427" s="6" t="s">
        <v>22</v>
      </c>
      <c r="EF427" s="6" t="s">
        <v>22</v>
      </c>
      <c r="EG427" s="6" t="s">
        <v>22</v>
      </c>
      <c r="EH427" s="6" t="s">
        <v>22</v>
      </c>
      <c r="EI427" s="6" t="s">
        <v>22</v>
      </c>
      <c r="EJ427" s="6" t="s">
        <v>22</v>
      </c>
      <c r="EK427" s="6" t="s">
        <v>22</v>
      </c>
      <c r="EL427" s="6" t="s">
        <v>22</v>
      </c>
      <c r="EM427" s="6" t="s">
        <v>22</v>
      </c>
      <c r="EN427" s="6" t="s">
        <v>22</v>
      </c>
      <c r="EO427" s="6" t="s">
        <v>22</v>
      </c>
      <c r="EP427" s="6" t="s">
        <v>22</v>
      </c>
      <c r="EQ427" s="6" t="s">
        <v>22</v>
      </c>
      <c r="ER427" s="6" t="s">
        <v>22</v>
      </c>
      <c r="ES427" s="6" t="s">
        <v>22</v>
      </c>
      <c r="ET427" s="6" t="s">
        <v>22</v>
      </c>
      <c r="EU427" s="6" t="s">
        <v>22</v>
      </c>
      <c r="EV427" s="6" t="s">
        <v>22</v>
      </c>
      <c r="EW427" s="6" t="s">
        <v>22</v>
      </c>
      <c r="EX427" s="6" t="s">
        <v>22</v>
      </c>
      <c r="EY427" s="6" t="s">
        <v>22</v>
      </c>
      <c r="EZ427" s="6" t="s">
        <v>22</v>
      </c>
      <c r="FA427" s="6" t="s">
        <v>22</v>
      </c>
      <c r="FB427" s="6" t="s">
        <v>22</v>
      </c>
      <c r="FC427" s="6" t="s">
        <v>22</v>
      </c>
      <c r="FD427" s="6" t="s">
        <v>22</v>
      </c>
      <c r="FE427" s="6" t="s">
        <v>22</v>
      </c>
      <c r="FF427" s="6" t="s">
        <v>22</v>
      </c>
      <c r="FG427" s="6" t="s">
        <v>22</v>
      </c>
      <c r="FH427" s="6" t="s">
        <v>22</v>
      </c>
      <c r="FI427" s="6" t="s">
        <v>22</v>
      </c>
      <c r="FJ427" s="6" t="s">
        <v>22</v>
      </c>
      <c r="FK427" s="6" t="s">
        <v>22</v>
      </c>
      <c r="FL427" s="6" t="s">
        <v>22</v>
      </c>
      <c r="FM427" s="6" t="s">
        <v>22</v>
      </c>
      <c r="FN427" s="6" t="s">
        <v>22</v>
      </c>
      <c r="FO427" s="6" t="s">
        <v>22</v>
      </c>
      <c r="FP427" s="6" t="s">
        <v>22</v>
      </c>
      <c r="FQ427" s="6" t="s">
        <v>22</v>
      </c>
      <c r="FR427" s="6" t="s">
        <v>22</v>
      </c>
      <c r="FS427" s="6" t="s">
        <v>22</v>
      </c>
      <c r="FT427" s="6" t="s">
        <v>22</v>
      </c>
      <c r="FU427" s="6" t="s">
        <v>22</v>
      </c>
      <c r="FV427" s="6" t="s">
        <v>22</v>
      </c>
      <c r="FW427" s="6" t="s">
        <v>22</v>
      </c>
      <c r="FX427" s="6" t="s">
        <v>22</v>
      </c>
      <c r="FY427" s="6" t="s">
        <v>22</v>
      </c>
      <c r="FZ427" s="6" t="s">
        <v>22</v>
      </c>
      <c r="GA427" s="6" t="s">
        <v>22</v>
      </c>
      <c r="GB427" s="6" t="s">
        <v>22</v>
      </c>
      <c r="GC427" s="6" t="s">
        <v>22</v>
      </c>
      <c r="GD427" s="6" t="s">
        <v>22</v>
      </c>
      <c r="GE427" s="6" t="s">
        <v>22</v>
      </c>
      <c r="GF427" s="6" t="s">
        <v>22</v>
      </c>
      <c r="GG427" s="6" t="s">
        <v>22</v>
      </c>
      <c r="GH427" s="6" t="s">
        <v>22</v>
      </c>
      <c r="GI427" s="6" t="s">
        <v>22</v>
      </c>
      <c r="GJ427" s="6" t="s">
        <v>22</v>
      </c>
      <c r="GK427" s="6" t="s">
        <v>22</v>
      </c>
      <c r="GL427" s="6" t="s">
        <v>22</v>
      </c>
      <c r="GM427" s="6" t="s">
        <v>22</v>
      </c>
      <c r="GN427" s="6" t="s">
        <v>22</v>
      </c>
      <c r="GO427" s="6" t="s">
        <v>22</v>
      </c>
      <c r="GP427" s="6" t="s">
        <v>22</v>
      </c>
      <c r="GQ427" s="6" t="s">
        <v>22</v>
      </c>
      <c r="GR427" s="6" t="s">
        <v>22</v>
      </c>
      <c r="GS427" s="6" t="s">
        <v>22</v>
      </c>
      <c r="GT427" s="6" t="s">
        <v>22</v>
      </c>
      <c r="GU427" s="6" t="s">
        <v>22</v>
      </c>
      <c r="GV427" s="6" t="s">
        <v>22</v>
      </c>
      <c r="GW427" s="6" t="s">
        <v>22</v>
      </c>
      <c r="GX427" s="103" t="s">
        <v>22</v>
      </c>
    </row>
    <row r="428" spans="1:206">
      <c r="A428" s="102" t="s">
        <v>207</v>
      </c>
      <c r="B428" s="6">
        <v>427</v>
      </c>
      <c r="C428" s="102" t="s">
        <v>2663</v>
      </c>
      <c r="D428" s="102" t="s">
        <v>2665</v>
      </c>
      <c r="E428" s="100">
        <v>45278</v>
      </c>
      <c r="F428" s="6" t="s">
        <v>3897</v>
      </c>
      <c r="G428" s="6">
        <v>0</v>
      </c>
      <c r="H428" s="6">
        <v>18</v>
      </c>
      <c r="I428" s="6">
        <v>0</v>
      </c>
      <c r="J428" s="6" t="s">
        <v>22</v>
      </c>
      <c r="K428" s="6" t="s">
        <v>22</v>
      </c>
      <c r="L428" s="6" t="s">
        <v>396</v>
      </c>
      <c r="M428" s="6" t="s">
        <v>411</v>
      </c>
      <c r="N428" s="6" t="s">
        <v>22</v>
      </c>
      <c r="O428" s="6" t="s">
        <v>22</v>
      </c>
      <c r="P428" s="6" t="s">
        <v>22</v>
      </c>
      <c r="Q428" s="6">
        <v>42.676000000000002</v>
      </c>
      <c r="R428" s="6" t="s">
        <v>22</v>
      </c>
      <c r="S428" s="6" t="s">
        <v>22</v>
      </c>
      <c r="T428" s="6" t="s">
        <v>22</v>
      </c>
      <c r="U428" s="6" t="s">
        <v>22</v>
      </c>
      <c r="V428" s="6">
        <v>9.3010000000000002</v>
      </c>
      <c r="W428" s="6" t="s">
        <v>39</v>
      </c>
      <c r="X428" s="6">
        <v>3</v>
      </c>
      <c r="Y428" s="6">
        <v>1</v>
      </c>
      <c r="Z428" s="101">
        <v>0.29166666666666669</v>
      </c>
      <c r="AA428" s="101">
        <v>0.4513888888888889</v>
      </c>
      <c r="AB428" s="101">
        <v>0.5</v>
      </c>
      <c r="AC428" s="101">
        <f>(Tableau2[[#This Row],[heure_enq]]-Tableau2[[#This Row],[h_debut]])</f>
        <v>0.15972222222222221</v>
      </c>
      <c r="AD428" s="101">
        <f>Tableau2[[#This Row],[h_fin]]-Tableau2[[#This Row],[h_debut]]</f>
        <v>0.20833333333333331</v>
      </c>
      <c r="AE428" s="101">
        <v>0.41666666666666669</v>
      </c>
      <c r="AF428" s="101">
        <v>0.60416666666666663</v>
      </c>
      <c r="AG428" s="6" t="s">
        <v>22</v>
      </c>
      <c r="AH428" s="6" t="s">
        <v>256</v>
      </c>
      <c r="AI428" s="6">
        <v>0</v>
      </c>
      <c r="AJ428" s="6" t="s">
        <v>2633</v>
      </c>
      <c r="AK428" s="6" t="s">
        <v>2657</v>
      </c>
      <c r="AL428" s="6" t="s">
        <v>419</v>
      </c>
      <c r="AM428" s="6">
        <v>1</v>
      </c>
      <c r="AN428" s="6">
        <v>0</v>
      </c>
      <c r="AO428" s="6">
        <v>0</v>
      </c>
      <c r="AP428" s="6">
        <v>0</v>
      </c>
      <c r="AQ428" s="6" t="s">
        <v>22</v>
      </c>
      <c r="AR428" s="6" t="s">
        <v>22</v>
      </c>
      <c r="AS428" s="6" t="s">
        <v>22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1</v>
      </c>
      <c r="BH428" s="6">
        <v>0</v>
      </c>
      <c r="BI428" s="6">
        <v>0</v>
      </c>
      <c r="BJ428" s="6" t="s">
        <v>22</v>
      </c>
      <c r="BK428" s="6">
        <v>0</v>
      </c>
      <c r="BL428" s="6">
        <v>0</v>
      </c>
      <c r="BM428" s="6">
        <v>0</v>
      </c>
      <c r="BN428" s="6">
        <v>0</v>
      </c>
      <c r="BO428" s="6">
        <v>0</v>
      </c>
      <c r="BP428" s="6">
        <v>1</v>
      </c>
      <c r="BQ428" s="6">
        <v>0</v>
      </c>
      <c r="BR428" s="6">
        <v>0</v>
      </c>
      <c r="BS428" s="6">
        <v>0</v>
      </c>
      <c r="BT428" s="6">
        <v>0</v>
      </c>
      <c r="BU428" s="6" t="s">
        <v>3624</v>
      </c>
      <c r="BV428" s="6">
        <v>0</v>
      </c>
      <c r="BW428" s="6" t="s">
        <v>22</v>
      </c>
      <c r="BX428" s="6">
        <v>0</v>
      </c>
      <c r="BY428" s="6">
        <v>0</v>
      </c>
      <c r="BZ428" s="6">
        <v>0</v>
      </c>
      <c r="CA428" s="6">
        <v>0</v>
      </c>
      <c r="CB428" s="6">
        <v>0</v>
      </c>
      <c r="CC428" s="6">
        <v>0</v>
      </c>
      <c r="CD428" s="6">
        <v>0</v>
      </c>
      <c r="CE428" s="6">
        <v>0</v>
      </c>
      <c r="CF428" s="6">
        <v>0</v>
      </c>
      <c r="CG428" s="6">
        <v>0</v>
      </c>
      <c r="CH428" s="6">
        <v>0</v>
      </c>
      <c r="CI428" s="6">
        <v>0</v>
      </c>
      <c r="CJ428" s="6">
        <v>1</v>
      </c>
      <c r="CK428" s="6">
        <v>0</v>
      </c>
      <c r="CL428" s="6">
        <v>0</v>
      </c>
      <c r="CM428" s="6">
        <v>0</v>
      </c>
      <c r="CN428" s="6">
        <v>0</v>
      </c>
      <c r="CO428" s="6">
        <v>0</v>
      </c>
      <c r="CP428" s="6">
        <v>0</v>
      </c>
      <c r="CQ428" s="6">
        <v>0</v>
      </c>
      <c r="CR428" s="6">
        <v>0</v>
      </c>
      <c r="CS428" s="6">
        <v>0</v>
      </c>
      <c r="CT428" s="6">
        <v>0</v>
      </c>
      <c r="CU428" s="6">
        <v>0</v>
      </c>
      <c r="CV428" s="6">
        <v>0</v>
      </c>
      <c r="CW428" s="6">
        <v>0</v>
      </c>
      <c r="CX428" s="6">
        <v>0</v>
      </c>
      <c r="CY428" s="6">
        <v>0</v>
      </c>
      <c r="CZ428" s="6">
        <v>0</v>
      </c>
      <c r="DA428" s="6" t="s">
        <v>22</v>
      </c>
      <c r="DB428" s="6" t="s">
        <v>218</v>
      </c>
      <c r="DC428" s="6" t="s">
        <v>22</v>
      </c>
      <c r="DD428" s="6" t="s">
        <v>22</v>
      </c>
      <c r="DE428" s="6" t="s">
        <v>22</v>
      </c>
      <c r="DF428" s="6" t="s">
        <v>22</v>
      </c>
      <c r="DG428" s="6" t="s">
        <v>22</v>
      </c>
      <c r="DH428" s="6" t="s">
        <v>22</v>
      </c>
      <c r="DI428" s="6" t="s">
        <v>22</v>
      </c>
      <c r="DJ428" s="6" t="s">
        <v>22</v>
      </c>
      <c r="DK428" s="6" t="s">
        <v>22</v>
      </c>
      <c r="DL428" s="6" t="s">
        <v>22</v>
      </c>
      <c r="DM428" s="6" t="s">
        <v>22</v>
      </c>
      <c r="DN428" s="6" t="s">
        <v>22</v>
      </c>
      <c r="DO428" s="6" t="s">
        <v>22</v>
      </c>
      <c r="DP428" s="6" t="s">
        <v>22</v>
      </c>
      <c r="DQ428" s="6" t="s">
        <v>22</v>
      </c>
      <c r="DR428" s="6" t="s">
        <v>22</v>
      </c>
      <c r="DS428" s="6" t="s">
        <v>22</v>
      </c>
      <c r="DT428" s="6" t="s">
        <v>22</v>
      </c>
      <c r="DU428" s="6" t="s">
        <v>22</v>
      </c>
      <c r="DV428" s="6" t="s">
        <v>22</v>
      </c>
      <c r="DW428" s="6" t="s">
        <v>22</v>
      </c>
      <c r="DX428" s="6" t="s">
        <v>22</v>
      </c>
      <c r="DY428" s="6" t="s">
        <v>22</v>
      </c>
      <c r="DZ428" s="6" t="s">
        <v>22</v>
      </c>
      <c r="EA428" s="6" t="s">
        <v>22</v>
      </c>
      <c r="EB428" s="6" t="s">
        <v>22</v>
      </c>
      <c r="EC428" s="6" t="s">
        <v>22</v>
      </c>
      <c r="ED428" s="6" t="s">
        <v>22</v>
      </c>
      <c r="EE428" s="6" t="s">
        <v>22</v>
      </c>
      <c r="EF428" s="6" t="s">
        <v>22</v>
      </c>
      <c r="EG428" s="6" t="s">
        <v>22</v>
      </c>
      <c r="EH428" s="6" t="s">
        <v>22</v>
      </c>
      <c r="EI428" s="6" t="s">
        <v>22</v>
      </c>
      <c r="EJ428" s="6" t="s">
        <v>22</v>
      </c>
      <c r="EK428" s="6" t="s">
        <v>22</v>
      </c>
      <c r="EL428" s="6" t="s">
        <v>22</v>
      </c>
      <c r="EM428" s="6" t="s">
        <v>22</v>
      </c>
      <c r="EN428" s="6" t="s">
        <v>22</v>
      </c>
      <c r="EO428" s="6" t="s">
        <v>22</v>
      </c>
      <c r="EP428" s="6" t="s">
        <v>22</v>
      </c>
      <c r="EQ428" s="6" t="s">
        <v>22</v>
      </c>
      <c r="ER428" s="6" t="s">
        <v>22</v>
      </c>
      <c r="ES428" s="6" t="s">
        <v>22</v>
      </c>
      <c r="ET428" s="6" t="s">
        <v>22</v>
      </c>
      <c r="EU428" s="6" t="s">
        <v>22</v>
      </c>
      <c r="EV428" s="6" t="s">
        <v>22</v>
      </c>
      <c r="EW428" s="6" t="s">
        <v>22</v>
      </c>
      <c r="EX428" s="6" t="s">
        <v>22</v>
      </c>
      <c r="EY428" s="6" t="s">
        <v>22</v>
      </c>
      <c r="EZ428" s="6" t="s">
        <v>22</v>
      </c>
      <c r="FA428" s="6" t="s">
        <v>22</v>
      </c>
      <c r="FB428" s="6" t="s">
        <v>22</v>
      </c>
      <c r="FC428" s="6" t="s">
        <v>22</v>
      </c>
      <c r="FD428" s="6" t="s">
        <v>22</v>
      </c>
      <c r="FE428" s="6" t="s">
        <v>22</v>
      </c>
      <c r="FF428" s="6" t="s">
        <v>22</v>
      </c>
      <c r="FG428" s="6" t="s">
        <v>22</v>
      </c>
      <c r="FH428" s="6" t="s">
        <v>22</v>
      </c>
      <c r="FI428" s="6" t="s">
        <v>22</v>
      </c>
      <c r="FJ428" s="6" t="s">
        <v>22</v>
      </c>
      <c r="FK428" s="6" t="s">
        <v>22</v>
      </c>
      <c r="FL428" s="6" t="s">
        <v>22</v>
      </c>
      <c r="FM428" s="6" t="s">
        <v>22</v>
      </c>
      <c r="FN428" s="6" t="s">
        <v>22</v>
      </c>
      <c r="FO428" s="6" t="s">
        <v>22</v>
      </c>
      <c r="FP428" s="6" t="s">
        <v>22</v>
      </c>
      <c r="FQ428" s="6" t="s">
        <v>22</v>
      </c>
      <c r="FR428" s="6" t="s">
        <v>22</v>
      </c>
      <c r="FS428" s="6" t="s">
        <v>22</v>
      </c>
      <c r="FT428" s="6" t="s">
        <v>22</v>
      </c>
      <c r="FU428" s="6" t="s">
        <v>22</v>
      </c>
      <c r="FV428" s="6" t="s">
        <v>22</v>
      </c>
      <c r="FW428" s="6" t="s">
        <v>22</v>
      </c>
      <c r="FX428" s="6" t="s">
        <v>22</v>
      </c>
      <c r="FY428" s="6" t="s">
        <v>22</v>
      </c>
      <c r="FZ428" s="6" t="s">
        <v>22</v>
      </c>
      <c r="GA428" s="6" t="s">
        <v>22</v>
      </c>
      <c r="GB428" s="6" t="s">
        <v>22</v>
      </c>
      <c r="GC428" s="6" t="s">
        <v>22</v>
      </c>
      <c r="GD428" s="6" t="s">
        <v>22</v>
      </c>
      <c r="GE428" s="6" t="s">
        <v>22</v>
      </c>
      <c r="GF428" s="6" t="s">
        <v>22</v>
      </c>
      <c r="GG428" s="6" t="s">
        <v>22</v>
      </c>
      <c r="GH428" s="6" t="s">
        <v>22</v>
      </c>
      <c r="GI428" s="6" t="s">
        <v>22</v>
      </c>
      <c r="GJ428" s="6" t="s">
        <v>22</v>
      </c>
      <c r="GK428" s="6" t="s">
        <v>22</v>
      </c>
      <c r="GL428" s="6" t="s">
        <v>22</v>
      </c>
      <c r="GM428" s="6" t="s">
        <v>22</v>
      </c>
      <c r="GN428" s="6" t="s">
        <v>22</v>
      </c>
      <c r="GO428" s="6" t="s">
        <v>22</v>
      </c>
      <c r="GP428" s="6" t="s">
        <v>22</v>
      </c>
      <c r="GQ428" s="6" t="s">
        <v>22</v>
      </c>
      <c r="GR428" s="6" t="s">
        <v>22</v>
      </c>
      <c r="GS428" s="6" t="s">
        <v>22</v>
      </c>
      <c r="GT428" s="6" t="s">
        <v>22</v>
      </c>
      <c r="GU428" s="6" t="s">
        <v>22</v>
      </c>
      <c r="GV428" s="6" t="s">
        <v>22</v>
      </c>
      <c r="GW428" s="6" t="s">
        <v>22</v>
      </c>
      <c r="GX428" s="103" t="s">
        <v>22</v>
      </c>
    </row>
    <row r="429" spans="1:206">
      <c r="A429" s="102" t="s">
        <v>207</v>
      </c>
      <c r="B429" s="6">
        <v>428</v>
      </c>
      <c r="C429" s="102" t="s">
        <v>2663</v>
      </c>
      <c r="D429" s="102" t="s">
        <v>2666</v>
      </c>
      <c r="E429" s="100">
        <v>45278</v>
      </c>
      <c r="F429" s="6" t="s">
        <v>3897</v>
      </c>
      <c r="G429" s="6">
        <v>0</v>
      </c>
      <c r="H429" s="6">
        <v>18</v>
      </c>
      <c r="I429" s="6">
        <v>0</v>
      </c>
      <c r="J429" s="6" t="s">
        <v>22</v>
      </c>
      <c r="K429" s="6" t="s">
        <v>22</v>
      </c>
      <c r="L429" s="6" t="s">
        <v>396</v>
      </c>
      <c r="M429" s="6" t="s">
        <v>411</v>
      </c>
      <c r="N429" s="6" t="s">
        <v>22</v>
      </c>
      <c r="O429" s="6" t="s">
        <v>22</v>
      </c>
      <c r="P429" s="6" t="s">
        <v>22</v>
      </c>
      <c r="Q429" s="6">
        <v>42.680999999999997</v>
      </c>
      <c r="R429" s="6" t="s">
        <v>22</v>
      </c>
      <c r="S429" s="6" t="s">
        <v>22</v>
      </c>
      <c r="T429" s="6" t="s">
        <v>22</v>
      </c>
      <c r="U429" s="6" t="s">
        <v>22</v>
      </c>
      <c r="V429" s="6">
        <v>9.2370000000000001</v>
      </c>
      <c r="W429" s="6" t="s">
        <v>39</v>
      </c>
      <c r="X429" s="6">
        <v>6</v>
      </c>
      <c r="Y429" s="6">
        <v>1</v>
      </c>
      <c r="Z429" s="101">
        <v>0.41666666666666669</v>
      </c>
      <c r="AA429" s="101">
        <v>0.47916666666666669</v>
      </c>
      <c r="AB429" s="101">
        <v>0.5</v>
      </c>
      <c r="AC429" s="101">
        <f>(Tableau2[[#This Row],[heure_enq]]-Tableau2[[#This Row],[h_debut]])</f>
        <v>6.25E-2</v>
      </c>
      <c r="AD429" s="101">
        <f>Tableau2[[#This Row],[h_fin]]-Tableau2[[#This Row],[h_debut]]</f>
        <v>8.3333333333333315E-2</v>
      </c>
      <c r="AE429" s="101">
        <v>0.41666666666666669</v>
      </c>
      <c r="AF429" s="101">
        <v>0.60416666666666663</v>
      </c>
      <c r="AG429" s="6" t="s">
        <v>22</v>
      </c>
      <c r="AH429" s="6" t="s">
        <v>287</v>
      </c>
      <c r="AI429" s="6">
        <v>0</v>
      </c>
      <c r="AJ429" s="6" t="s">
        <v>2633</v>
      </c>
      <c r="AK429" s="6" t="s">
        <v>2657</v>
      </c>
      <c r="AL429" s="6" t="s">
        <v>419</v>
      </c>
      <c r="AM429" s="6">
        <v>1</v>
      </c>
      <c r="AN429" s="6">
        <v>0</v>
      </c>
      <c r="AO429" s="6">
        <v>0</v>
      </c>
      <c r="AP429" s="6">
        <v>0</v>
      </c>
      <c r="AQ429" s="6" t="s">
        <v>22</v>
      </c>
      <c r="AR429" s="6" t="s">
        <v>22</v>
      </c>
      <c r="AS429" s="6" t="s">
        <v>22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1</v>
      </c>
      <c r="BH429" s="6">
        <v>0</v>
      </c>
      <c r="BI429" s="6">
        <v>0</v>
      </c>
      <c r="BJ429" s="6" t="s">
        <v>22</v>
      </c>
      <c r="BK429" s="6">
        <v>0</v>
      </c>
      <c r="BL429" s="6">
        <v>0</v>
      </c>
      <c r="BM429" s="6">
        <v>0</v>
      </c>
      <c r="BN429" s="6">
        <v>0</v>
      </c>
      <c r="BO429" s="6">
        <v>0</v>
      </c>
      <c r="BP429" s="6">
        <v>1</v>
      </c>
      <c r="BQ429" s="6">
        <v>0</v>
      </c>
      <c r="BR429" s="6">
        <v>0</v>
      </c>
      <c r="BS429" s="6">
        <v>0</v>
      </c>
      <c r="BT429" s="6">
        <v>1</v>
      </c>
      <c r="BU429" s="6">
        <v>0</v>
      </c>
      <c r="BV429" s="6" t="s">
        <v>2126</v>
      </c>
      <c r="BW429" s="6" t="s">
        <v>22</v>
      </c>
      <c r="BX429" s="6">
        <v>0</v>
      </c>
      <c r="BY429" s="6">
        <v>0</v>
      </c>
      <c r="BZ429" s="6">
        <v>0</v>
      </c>
      <c r="CA429" s="6">
        <v>0</v>
      </c>
      <c r="CB429" s="6">
        <v>0</v>
      </c>
      <c r="CC429" s="6">
        <v>0</v>
      </c>
      <c r="CD429" s="6">
        <v>0</v>
      </c>
      <c r="CE429" s="6">
        <v>0</v>
      </c>
      <c r="CF429" s="6">
        <v>0</v>
      </c>
      <c r="CG429" s="6">
        <v>0</v>
      </c>
      <c r="CH429" s="6">
        <v>0</v>
      </c>
      <c r="CI429" s="6">
        <v>1</v>
      </c>
      <c r="CJ429" s="6">
        <v>0</v>
      </c>
      <c r="CK429" s="6">
        <v>0</v>
      </c>
      <c r="CL429" s="6">
        <v>0</v>
      </c>
      <c r="CM429" s="6">
        <v>0</v>
      </c>
      <c r="CN429" s="6">
        <v>0</v>
      </c>
      <c r="CO429" s="6">
        <v>0</v>
      </c>
      <c r="CP429" s="6">
        <v>0</v>
      </c>
      <c r="CQ429" s="6">
        <v>0</v>
      </c>
      <c r="CR429" s="6">
        <v>0</v>
      </c>
      <c r="CS429" s="6">
        <v>0</v>
      </c>
      <c r="CT429" s="6">
        <v>0</v>
      </c>
      <c r="CU429" s="6">
        <v>0</v>
      </c>
      <c r="CV429" s="6">
        <v>0</v>
      </c>
      <c r="CW429" s="6">
        <v>0</v>
      </c>
      <c r="CX429" s="6">
        <v>0</v>
      </c>
      <c r="CY429" s="6">
        <v>0</v>
      </c>
      <c r="CZ429" s="6">
        <v>0</v>
      </c>
      <c r="DA429" s="6" t="s">
        <v>22</v>
      </c>
      <c r="DB429" s="6" t="s">
        <v>218</v>
      </c>
      <c r="DC429" s="6" t="s">
        <v>22</v>
      </c>
      <c r="DD429" s="6" t="s">
        <v>22</v>
      </c>
      <c r="DE429" s="6" t="s">
        <v>22</v>
      </c>
      <c r="DF429" s="6" t="s">
        <v>22</v>
      </c>
      <c r="DG429" s="6" t="s">
        <v>22</v>
      </c>
      <c r="DH429" s="6" t="s">
        <v>22</v>
      </c>
      <c r="DI429" s="6" t="s">
        <v>22</v>
      </c>
      <c r="DJ429" s="6" t="s">
        <v>22</v>
      </c>
      <c r="DK429" s="6" t="s">
        <v>22</v>
      </c>
      <c r="DL429" s="6" t="s">
        <v>22</v>
      </c>
      <c r="DM429" s="6" t="s">
        <v>22</v>
      </c>
      <c r="DN429" s="6" t="s">
        <v>22</v>
      </c>
      <c r="DO429" s="6" t="s">
        <v>22</v>
      </c>
      <c r="DP429" s="6" t="s">
        <v>22</v>
      </c>
      <c r="DQ429" s="6" t="s">
        <v>22</v>
      </c>
      <c r="DR429" s="6" t="s">
        <v>22</v>
      </c>
      <c r="DS429" s="6" t="s">
        <v>22</v>
      </c>
      <c r="DT429" s="6" t="s">
        <v>22</v>
      </c>
      <c r="DU429" s="6" t="s">
        <v>22</v>
      </c>
      <c r="DV429" s="6" t="s">
        <v>22</v>
      </c>
      <c r="DW429" s="6" t="s">
        <v>22</v>
      </c>
      <c r="DX429" s="6" t="s">
        <v>22</v>
      </c>
      <c r="DY429" s="6" t="s">
        <v>22</v>
      </c>
      <c r="DZ429" s="6" t="s">
        <v>22</v>
      </c>
      <c r="EA429" s="6" t="s">
        <v>22</v>
      </c>
      <c r="EB429" s="6" t="s">
        <v>22</v>
      </c>
      <c r="EC429" s="6" t="s">
        <v>22</v>
      </c>
      <c r="ED429" s="6" t="s">
        <v>22</v>
      </c>
      <c r="EE429" s="6" t="s">
        <v>22</v>
      </c>
      <c r="EF429" s="6" t="s">
        <v>22</v>
      </c>
      <c r="EG429" s="6" t="s">
        <v>22</v>
      </c>
      <c r="EH429" s="6" t="s">
        <v>22</v>
      </c>
      <c r="EI429" s="6" t="s">
        <v>22</v>
      </c>
      <c r="EJ429" s="6" t="s">
        <v>22</v>
      </c>
      <c r="EK429" s="6" t="s">
        <v>22</v>
      </c>
      <c r="EL429" s="6" t="s">
        <v>22</v>
      </c>
      <c r="EM429" s="6" t="s">
        <v>22</v>
      </c>
      <c r="EN429" s="6" t="s">
        <v>22</v>
      </c>
      <c r="EO429" s="6" t="s">
        <v>22</v>
      </c>
      <c r="EP429" s="6" t="s">
        <v>22</v>
      </c>
      <c r="EQ429" s="6" t="s">
        <v>22</v>
      </c>
      <c r="ER429" s="6" t="s">
        <v>22</v>
      </c>
      <c r="ES429" s="6" t="s">
        <v>22</v>
      </c>
      <c r="ET429" s="6" t="s">
        <v>22</v>
      </c>
      <c r="EU429" s="6" t="s">
        <v>22</v>
      </c>
      <c r="EV429" s="6" t="s">
        <v>22</v>
      </c>
      <c r="EW429" s="6" t="s">
        <v>22</v>
      </c>
      <c r="EX429" s="6" t="s">
        <v>22</v>
      </c>
      <c r="EY429" s="6" t="s">
        <v>22</v>
      </c>
      <c r="EZ429" s="6" t="s">
        <v>22</v>
      </c>
      <c r="FA429" s="6" t="s">
        <v>22</v>
      </c>
      <c r="FB429" s="6" t="s">
        <v>22</v>
      </c>
      <c r="FC429" s="6" t="s">
        <v>22</v>
      </c>
      <c r="FD429" s="6" t="s">
        <v>22</v>
      </c>
      <c r="FE429" s="6" t="s">
        <v>22</v>
      </c>
      <c r="FF429" s="6" t="s">
        <v>22</v>
      </c>
      <c r="FG429" s="6" t="s">
        <v>22</v>
      </c>
      <c r="FH429" s="6" t="s">
        <v>22</v>
      </c>
      <c r="FI429" s="6" t="s">
        <v>22</v>
      </c>
      <c r="FJ429" s="6" t="s">
        <v>22</v>
      </c>
      <c r="FK429" s="6" t="s">
        <v>22</v>
      </c>
      <c r="FL429" s="6" t="s">
        <v>22</v>
      </c>
      <c r="FM429" s="6" t="s">
        <v>22</v>
      </c>
      <c r="FN429" s="6" t="s">
        <v>22</v>
      </c>
      <c r="FO429" s="6" t="s">
        <v>22</v>
      </c>
      <c r="FP429" s="6" t="s">
        <v>22</v>
      </c>
      <c r="FQ429" s="6" t="s">
        <v>22</v>
      </c>
      <c r="FR429" s="6" t="s">
        <v>22</v>
      </c>
      <c r="FS429" s="6" t="s">
        <v>22</v>
      </c>
      <c r="FT429" s="6" t="s">
        <v>22</v>
      </c>
      <c r="FU429" s="6" t="s">
        <v>22</v>
      </c>
      <c r="FV429" s="6" t="s">
        <v>22</v>
      </c>
      <c r="FW429" s="6" t="s">
        <v>22</v>
      </c>
      <c r="FX429" s="6" t="s">
        <v>22</v>
      </c>
      <c r="FY429" s="6" t="s">
        <v>22</v>
      </c>
      <c r="FZ429" s="6" t="s">
        <v>22</v>
      </c>
      <c r="GA429" s="6" t="s">
        <v>22</v>
      </c>
      <c r="GB429" s="6" t="s">
        <v>22</v>
      </c>
      <c r="GC429" s="6" t="s">
        <v>22</v>
      </c>
      <c r="GD429" s="6" t="s">
        <v>22</v>
      </c>
      <c r="GE429" s="6" t="s">
        <v>22</v>
      </c>
      <c r="GF429" s="6" t="s">
        <v>22</v>
      </c>
      <c r="GG429" s="6" t="s">
        <v>22</v>
      </c>
      <c r="GH429" s="6" t="s">
        <v>22</v>
      </c>
      <c r="GI429" s="6" t="s">
        <v>22</v>
      </c>
      <c r="GJ429" s="6" t="s">
        <v>22</v>
      </c>
      <c r="GK429" s="6" t="s">
        <v>22</v>
      </c>
      <c r="GL429" s="6" t="s">
        <v>22</v>
      </c>
      <c r="GM429" s="6" t="s">
        <v>22</v>
      </c>
      <c r="GN429" s="6" t="s">
        <v>22</v>
      </c>
      <c r="GO429" s="6" t="s">
        <v>22</v>
      </c>
      <c r="GP429" s="6" t="s">
        <v>22</v>
      </c>
      <c r="GQ429" s="6" t="s">
        <v>22</v>
      </c>
      <c r="GR429" s="6" t="s">
        <v>22</v>
      </c>
      <c r="GS429" s="6" t="s">
        <v>22</v>
      </c>
      <c r="GT429" s="6" t="s">
        <v>22</v>
      </c>
      <c r="GU429" s="6" t="s">
        <v>22</v>
      </c>
      <c r="GV429" s="6" t="s">
        <v>22</v>
      </c>
      <c r="GW429" s="6" t="s">
        <v>22</v>
      </c>
      <c r="GX429" s="103" t="s">
        <v>22</v>
      </c>
    </row>
    <row r="430" spans="1:206">
      <c r="A430" s="102" t="s">
        <v>207</v>
      </c>
      <c r="B430" s="6">
        <v>429</v>
      </c>
      <c r="C430" s="102" t="s">
        <v>2663</v>
      </c>
      <c r="D430" s="102" t="s">
        <v>2667</v>
      </c>
      <c r="E430" s="100">
        <v>45278</v>
      </c>
      <c r="F430" s="6" t="s">
        <v>3897</v>
      </c>
      <c r="G430" s="6">
        <v>0</v>
      </c>
      <c r="H430" s="6">
        <v>18</v>
      </c>
      <c r="I430" s="6">
        <v>0</v>
      </c>
      <c r="J430" s="6" t="s">
        <v>22</v>
      </c>
      <c r="K430" s="6" t="s">
        <v>22</v>
      </c>
      <c r="L430" s="6" t="s">
        <v>396</v>
      </c>
      <c r="M430" s="6" t="s">
        <v>411</v>
      </c>
      <c r="N430" s="6" t="s">
        <v>22</v>
      </c>
      <c r="O430" s="6" t="s">
        <v>22</v>
      </c>
      <c r="P430" s="6" t="s">
        <v>22</v>
      </c>
      <c r="Q430" s="6">
        <v>42.683799999999998</v>
      </c>
      <c r="R430" s="6" t="s">
        <v>22</v>
      </c>
      <c r="S430" s="6" t="s">
        <v>22</v>
      </c>
      <c r="T430" s="6" t="s">
        <v>22</v>
      </c>
      <c r="U430" s="6" t="s">
        <v>22</v>
      </c>
      <c r="V430" s="6">
        <v>9.3019999999999996</v>
      </c>
      <c r="W430" s="6" t="s">
        <v>39</v>
      </c>
      <c r="X430" s="6">
        <v>3</v>
      </c>
      <c r="Y430" s="6">
        <v>2</v>
      </c>
      <c r="Z430" s="101">
        <v>0.5</v>
      </c>
      <c r="AA430" s="101">
        <v>0.5625</v>
      </c>
      <c r="AB430" s="101">
        <v>0.625</v>
      </c>
      <c r="AC430" s="101">
        <f>(Tableau2[[#This Row],[heure_enq]]-Tableau2[[#This Row],[h_debut]])</f>
        <v>6.25E-2</v>
      </c>
      <c r="AD430" s="101">
        <f>Tableau2[[#This Row],[h_fin]]-Tableau2[[#This Row],[h_debut]]</f>
        <v>0.125</v>
      </c>
      <c r="AE430" s="101">
        <v>0.41666666666666669</v>
      </c>
      <c r="AF430" s="101">
        <v>0.60416666666666663</v>
      </c>
      <c r="AG430" s="6" t="s">
        <v>22</v>
      </c>
      <c r="AH430" s="6" t="s">
        <v>234</v>
      </c>
      <c r="AI430" s="6">
        <v>0</v>
      </c>
      <c r="AJ430" s="6" t="s">
        <v>840</v>
      </c>
      <c r="AK430" s="6" t="s">
        <v>841</v>
      </c>
      <c r="AL430" s="6" t="s">
        <v>419</v>
      </c>
      <c r="AM430" s="6">
        <v>1</v>
      </c>
      <c r="AN430" s="6">
        <v>0</v>
      </c>
      <c r="AO430" s="6">
        <v>0</v>
      </c>
      <c r="AP430" s="6">
        <v>0</v>
      </c>
      <c r="AQ430" s="6" t="s">
        <v>22</v>
      </c>
      <c r="AR430" s="6" t="s">
        <v>22</v>
      </c>
      <c r="AS430" s="6" t="s">
        <v>22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1</v>
      </c>
      <c r="BG430" s="6">
        <v>1</v>
      </c>
      <c r="BH430" s="6">
        <v>0</v>
      </c>
      <c r="BI430" s="6">
        <v>0</v>
      </c>
      <c r="BJ430" s="6" t="s">
        <v>22</v>
      </c>
      <c r="BK430" s="6">
        <v>0</v>
      </c>
      <c r="BL430" s="6">
        <v>1</v>
      </c>
      <c r="BM430" s="6">
        <v>0</v>
      </c>
      <c r="BN430" s="6">
        <v>0</v>
      </c>
      <c r="BO430" s="6" t="s">
        <v>3613</v>
      </c>
      <c r="BP430" s="6">
        <v>0</v>
      </c>
      <c r="BQ430" s="6">
        <v>0</v>
      </c>
      <c r="BR430" s="6">
        <v>0</v>
      </c>
      <c r="BS430" s="6">
        <v>0</v>
      </c>
      <c r="BT430" s="6">
        <v>0</v>
      </c>
      <c r="BU430" s="6">
        <v>0</v>
      </c>
      <c r="BV430" s="6">
        <v>0</v>
      </c>
      <c r="BW430" s="6" t="s">
        <v>22</v>
      </c>
      <c r="BX430" s="6">
        <v>0</v>
      </c>
      <c r="BY430" s="6">
        <v>0</v>
      </c>
      <c r="BZ430" s="6">
        <v>0</v>
      </c>
      <c r="CA430" s="6">
        <v>0</v>
      </c>
      <c r="CB430" s="6">
        <v>0</v>
      </c>
      <c r="CC430" s="6">
        <v>0</v>
      </c>
      <c r="CD430" s="6">
        <v>0</v>
      </c>
      <c r="CE430" s="6">
        <v>0</v>
      </c>
      <c r="CF430" s="6">
        <v>0</v>
      </c>
      <c r="CG430" s="6">
        <v>0</v>
      </c>
      <c r="CH430" s="6">
        <v>0</v>
      </c>
      <c r="CI430" s="6">
        <v>1</v>
      </c>
      <c r="CJ430" s="6">
        <v>0</v>
      </c>
      <c r="CK430" s="6">
        <v>0</v>
      </c>
      <c r="CL430" s="6">
        <v>0</v>
      </c>
      <c r="CM430" s="6">
        <v>0</v>
      </c>
      <c r="CN430" s="6">
        <v>0</v>
      </c>
      <c r="CO430" s="6">
        <v>0</v>
      </c>
      <c r="CP430" s="6">
        <v>0</v>
      </c>
      <c r="CQ430" s="6">
        <v>0</v>
      </c>
      <c r="CR430" s="6">
        <v>0</v>
      </c>
      <c r="CS430" s="6">
        <v>0</v>
      </c>
      <c r="CT430" s="6">
        <v>0</v>
      </c>
      <c r="CU430" s="6">
        <v>0</v>
      </c>
      <c r="CV430" s="6">
        <v>0</v>
      </c>
      <c r="CW430" s="6">
        <v>0</v>
      </c>
      <c r="CX430" s="6">
        <v>0</v>
      </c>
      <c r="CY430" s="6">
        <v>0</v>
      </c>
      <c r="CZ430" s="6">
        <v>0</v>
      </c>
      <c r="DA430" s="6" t="s">
        <v>1082</v>
      </c>
      <c r="DB430" s="6" t="s">
        <v>218</v>
      </c>
      <c r="DC430" s="6" t="s">
        <v>22</v>
      </c>
      <c r="DD430" s="6" t="s">
        <v>22</v>
      </c>
      <c r="DE430" s="6" t="s">
        <v>22</v>
      </c>
      <c r="DF430" s="6" t="s">
        <v>22</v>
      </c>
      <c r="DG430" s="6" t="s">
        <v>22</v>
      </c>
      <c r="DH430" s="6" t="s">
        <v>22</v>
      </c>
      <c r="DI430" s="6" t="s">
        <v>22</v>
      </c>
      <c r="DJ430" s="6" t="s">
        <v>22</v>
      </c>
      <c r="DK430" s="6" t="s">
        <v>22</v>
      </c>
      <c r="DL430" s="6" t="s">
        <v>22</v>
      </c>
      <c r="DM430" s="6" t="s">
        <v>22</v>
      </c>
      <c r="DN430" s="6" t="s">
        <v>22</v>
      </c>
      <c r="DO430" s="6" t="s">
        <v>22</v>
      </c>
      <c r="DP430" s="6" t="s">
        <v>22</v>
      </c>
      <c r="DQ430" s="6" t="s">
        <v>22</v>
      </c>
      <c r="DR430" s="6" t="s">
        <v>22</v>
      </c>
      <c r="DS430" s="6" t="s">
        <v>22</v>
      </c>
      <c r="DT430" s="6" t="s">
        <v>22</v>
      </c>
      <c r="DU430" s="6" t="s">
        <v>22</v>
      </c>
      <c r="DV430" s="6" t="s">
        <v>22</v>
      </c>
      <c r="DW430" s="6" t="s">
        <v>22</v>
      </c>
      <c r="DX430" s="6" t="s">
        <v>22</v>
      </c>
      <c r="DY430" s="6" t="s">
        <v>22</v>
      </c>
      <c r="DZ430" s="6" t="s">
        <v>22</v>
      </c>
      <c r="EA430" s="6" t="s">
        <v>22</v>
      </c>
      <c r="EB430" s="6" t="s">
        <v>22</v>
      </c>
      <c r="EC430" s="6" t="s">
        <v>22</v>
      </c>
      <c r="ED430" s="6" t="s">
        <v>22</v>
      </c>
      <c r="EE430" s="6" t="s">
        <v>22</v>
      </c>
      <c r="EF430" s="6" t="s">
        <v>22</v>
      </c>
      <c r="EG430" s="6" t="s">
        <v>22</v>
      </c>
      <c r="EH430" s="6" t="s">
        <v>22</v>
      </c>
      <c r="EI430" s="6" t="s">
        <v>22</v>
      </c>
      <c r="EJ430" s="6" t="s">
        <v>22</v>
      </c>
      <c r="EK430" s="6" t="s">
        <v>22</v>
      </c>
      <c r="EL430" s="6" t="s">
        <v>22</v>
      </c>
      <c r="EM430" s="6" t="s">
        <v>22</v>
      </c>
      <c r="EN430" s="6" t="s">
        <v>22</v>
      </c>
      <c r="EO430" s="6" t="s">
        <v>22</v>
      </c>
      <c r="EP430" s="6" t="s">
        <v>22</v>
      </c>
      <c r="EQ430" s="6" t="s">
        <v>22</v>
      </c>
      <c r="ER430" s="6" t="s">
        <v>22</v>
      </c>
      <c r="ES430" s="6" t="s">
        <v>22</v>
      </c>
      <c r="ET430" s="6" t="s">
        <v>22</v>
      </c>
      <c r="EU430" s="6" t="s">
        <v>22</v>
      </c>
      <c r="EV430" s="6" t="s">
        <v>22</v>
      </c>
      <c r="EW430" s="6" t="s">
        <v>22</v>
      </c>
      <c r="EX430" s="6" t="s">
        <v>22</v>
      </c>
      <c r="EY430" s="6" t="s">
        <v>22</v>
      </c>
      <c r="EZ430" s="6" t="s">
        <v>22</v>
      </c>
      <c r="FA430" s="6" t="s">
        <v>22</v>
      </c>
      <c r="FB430" s="6" t="s">
        <v>22</v>
      </c>
      <c r="FC430" s="6" t="s">
        <v>22</v>
      </c>
      <c r="FD430" s="6" t="s">
        <v>22</v>
      </c>
      <c r="FE430" s="6" t="s">
        <v>22</v>
      </c>
      <c r="FF430" s="6" t="s">
        <v>22</v>
      </c>
      <c r="FG430" s="6" t="s">
        <v>22</v>
      </c>
      <c r="FH430" s="6" t="s">
        <v>22</v>
      </c>
      <c r="FI430" s="6" t="s">
        <v>22</v>
      </c>
      <c r="FJ430" s="6" t="s">
        <v>22</v>
      </c>
      <c r="FK430" s="6" t="s">
        <v>22</v>
      </c>
      <c r="FL430" s="6" t="s">
        <v>22</v>
      </c>
      <c r="FM430" s="6" t="s">
        <v>22</v>
      </c>
      <c r="FN430" s="6" t="s">
        <v>22</v>
      </c>
      <c r="FO430" s="6" t="s">
        <v>22</v>
      </c>
      <c r="FP430" s="6" t="s">
        <v>22</v>
      </c>
      <c r="FQ430" s="6" t="s">
        <v>22</v>
      </c>
      <c r="FR430" s="6" t="s">
        <v>22</v>
      </c>
      <c r="FS430" s="6" t="s">
        <v>22</v>
      </c>
      <c r="FT430" s="6" t="s">
        <v>22</v>
      </c>
      <c r="FU430" s="6" t="s">
        <v>22</v>
      </c>
      <c r="FV430" s="6" t="s">
        <v>22</v>
      </c>
      <c r="FW430" s="6" t="s">
        <v>22</v>
      </c>
      <c r="FX430" s="6" t="s">
        <v>22</v>
      </c>
      <c r="FY430" s="6" t="s">
        <v>22</v>
      </c>
      <c r="FZ430" s="6" t="s">
        <v>22</v>
      </c>
      <c r="GA430" s="6" t="s">
        <v>22</v>
      </c>
      <c r="GB430" s="6" t="s">
        <v>22</v>
      </c>
      <c r="GC430" s="6" t="s">
        <v>22</v>
      </c>
      <c r="GD430" s="6" t="s">
        <v>22</v>
      </c>
      <c r="GE430" s="6" t="s">
        <v>22</v>
      </c>
      <c r="GF430" s="6" t="s">
        <v>22</v>
      </c>
      <c r="GG430" s="6" t="s">
        <v>22</v>
      </c>
      <c r="GH430" s="6" t="s">
        <v>22</v>
      </c>
      <c r="GI430" s="6" t="s">
        <v>22</v>
      </c>
      <c r="GJ430" s="6" t="s">
        <v>22</v>
      </c>
      <c r="GK430" s="6" t="s">
        <v>22</v>
      </c>
      <c r="GL430" s="6" t="s">
        <v>22</v>
      </c>
      <c r="GM430" s="6" t="s">
        <v>22</v>
      </c>
      <c r="GN430" s="6" t="s">
        <v>22</v>
      </c>
      <c r="GO430" s="6" t="s">
        <v>22</v>
      </c>
      <c r="GP430" s="6" t="s">
        <v>22</v>
      </c>
      <c r="GQ430" s="6" t="s">
        <v>22</v>
      </c>
      <c r="GR430" s="6" t="s">
        <v>22</v>
      </c>
      <c r="GS430" s="6" t="s">
        <v>22</v>
      </c>
      <c r="GT430" s="6" t="s">
        <v>22</v>
      </c>
      <c r="GU430" s="6" t="s">
        <v>22</v>
      </c>
      <c r="GV430" s="6" t="s">
        <v>22</v>
      </c>
      <c r="GW430" s="6" t="s">
        <v>22</v>
      </c>
      <c r="GX430" s="103" t="s">
        <v>22</v>
      </c>
    </row>
    <row r="431" spans="1:206">
      <c r="A431" s="102" t="s">
        <v>207</v>
      </c>
      <c r="B431" s="6">
        <v>430</v>
      </c>
      <c r="C431" s="102" t="s">
        <v>2658</v>
      </c>
      <c r="D431" s="102" t="s">
        <v>2659</v>
      </c>
      <c r="E431" s="100">
        <v>45281</v>
      </c>
      <c r="F431" s="6" t="s">
        <v>3897</v>
      </c>
      <c r="G431" s="6">
        <v>1</v>
      </c>
      <c r="H431" s="6">
        <v>14</v>
      </c>
      <c r="I431" s="6">
        <v>1</v>
      </c>
      <c r="J431" s="6" t="s">
        <v>352</v>
      </c>
      <c r="K431" s="6" t="s">
        <v>352</v>
      </c>
      <c r="L431" s="6" t="s">
        <v>1152</v>
      </c>
      <c r="M431" s="6" t="s">
        <v>411</v>
      </c>
      <c r="N431" s="6" t="s">
        <v>22</v>
      </c>
      <c r="O431" s="6" t="s">
        <v>22</v>
      </c>
      <c r="P431" s="6" t="s">
        <v>22</v>
      </c>
      <c r="Q431" s="6">
        <v>42.788200000000003</v>
      </c>
      <c r="R431" s="6" t="s">
        <v>22</v>
      </c>
      <c r="S431" s="6" t="s">
        <v>22</v>
      </c>
      <c r="T431" s="6" t="s">
        <v>22</v>
      </c>
      <c r="U431" s="6" t="s">
        <v>22</v>
      </c>
      <c r="V431" s="6">
        <v>9.4868000000000006</v>
      </c>
      <c r="W431" s="6" t="s">
        <v>39</v>
      </c>
      <c r="X431" s="6">
        <v>10</v>
      </c>
      <c r="Y431" s="6">
        <v>1</v>
      </c>
      <c r="Z431" s="101">
        <v>0.33333333333333331</v>
      </c>
      <c r="AA431" s="101">
        <v>0.47916666666666669</v>
      </c>
      <c r="AB431" s="101">
        <v>0.5</v>
      </c>
      <c r="AC431" s="101">
        <f>(Tableau2[[#This Row],[heure_enq]]-Tableau2[[#This Row],[h_debut]])</f>
        <v>0.14583333333333337</v>
      </c>
      <c r="AD431" s="101">
        <f>Tableau2[[#This Row],[h_fin]]-Tableau2[[#This Row],[h_debut]]</f>
        <v>0.16666666666666669</v>
      </c>
      <c r="AE431" s="101">
        <v>0.41666666666666669</v>
      </c>
      <c r="AF431" s="101">
        <v>0.70833333333333337</v>
      </c>
      <c r="AG431" s="6" t="s">
        <v>22</v>
      </c>
      <c r="AH431" s="6" t="s">
        <v>234</v>
      </c>
      <c r="AI431" s="6">
        <v>0</v>
      </c>
      <c r="AJ431" s="6" t="s">
        <v>402</v>
      </c>
      <c r="AK431" s="6" t="s">
        <v>403</v>
      </c>
      <c r="AL431" s="6" t="s">
        <v>419</v>
      </c>
      <c r="AM431" s="6">
        <v>1</v>
      </c>
      <c r="AN431" s="6">
        <v>0</v>
      </c>
      <c r="AO431" s="6">
        <v>0</v>
      </c>
      <c r="AP431" s="6">
        <v>0</v>
      </c>
      <c r="AQ431" s="6" t="s">
        <v>22</v>
      </c>
      <c r="AR431" s="6" t="s">
        <v>22</v>
      </c>
      <c r="AS431" s="6" t="s">
        <v>22</v>
      </c>
      <c r="AT431" s="6">
        <v>1</v>
      </c>
      <c r="AU431" s="6">
        <v>1</v>
      </c>
      <c r="AV431" s="6">
        <v>1</v>
      </c>
      <c r="AW431" s="6">
        <v>1</v>
      </c>
      <c r="AX431" s="6">
        <v>1</v>
      </c>
      <c r="AY431" s="6">
        <v>1</v>
      </c>
      <c r="AZ431" s="6">
        <v>1</v>
      </c>
      <c r="BA431" s="6">
        <v>1</v>
      </c>
      <c r="BB431" s="6">
        <v>1</v>
      </c>
      <c r="BC431" s="6">
        <v>1</v>
      </c>
      <c r="BD431" s="6">
        <v>1</v>
      </c>
      <c r="BE431" s="6">
        <v>1</v>
      </c>
      <c r="BF431" s="6">
        <v>1</v>
      </c>
      <c r="BG431" s="6">
        <v>1</v>
      </c>
      <c r="BH431" s="6">
        <v>1</v>
      </c>
      <c r="BI431" s="6">
        <v>1</v>
      </c>
      <c r="BJ431" s="6" t="s">
        <v>22</v>
      </c>
      <c r="BK431" s="6">
        <v>0</v>
      </c>
      <c r="BL431" s="6">
        <v>0</v>
      </c>
      <c r="BM431" s="6">
        <v>0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 t="s">
        <v>22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6">
        <v>0</v>
      </c>
      <c r="CK431" s="6">
        <v>0</v>
      </c>
      <c r="CL431" s="6">
        <v>0</v>
      </c>
      <c r="CM431" s="6">
        <v>0</v>
      </c>
      <c r="CN431" s="6">
        <v>1</v>
      </c>
      <c r="CO431" s="6">
        <v>1</v>
      </c>
      <c r="CP431" s="6">
        <v>1</v>
      </c>
      <c r="CQ431" s="6">
        <v>1</v>
      </c>
      <c r="CR431" s="6">
        <v>1</v>
      </c>
      <c r="CS431" s="6">
        <v>1</v>
      </c>
      <c r="CT431" s="6">
        <v>0</v>
      </c>
      <c r="CU431" s="6">
        <v>0</v>
      </c>
      <c r="CV431" s="6">
        <v>0</v>
      </c>
      <c r="CW431" s="6">
        <v>0</v>
      </c>
      <c r="CX431" s="6">
        <v>0</v>
      </c>
      <c r="CY431" s="6">
        <v>0</v>
      </c>
      <c r="CZ431" s="6">
        <v>0</v>
      </c>
      <c r="DA431" s="6" t="s">
        <v>1966</v>
      </c>
      <c r="DB431" s="6" t="s">
        <v>218</v>
      </c>
      <c r="DC431" s="6" t="s">
        <v>22</v>
      </c>
      <c r="DD431" s="6" t="s">
        <v>22</v>
      </c>
      <c r="DE431" s="6" t="s">
        <v>22</v>
      </c>
      <c r="DF431" s="6" t="s">
        <v>22</v>
      </c>
      <c r="DG431" s="6" t="s">
        <v>22</v>
      </c>
      <c r="DH431" s="6" t="s">
        <v>22</v>
      </c>
      <c r="DI431" s="6" t="s">
        <v>22</v>
      </c>
      <c r="DJ431" s="6" t="s">
        <v>22</v>
      </c>
      <c r="DK431" s="6" t="s">
        <v>22</v>
      </c>
      <c r="DL431" s="6" t="s">
        <v>22</v>
      </c>
      <c r="DM431" s="6" t="s">
        <v>22</v>
      </c>
      <c r="DN431" s="6" t="s">
        <v>22</v>
      </c>
      <c r="DO431" s="6" t="s">
        <v>22</v>
      </c>
      <c r="DP431" s="6" t="s">
        <v>22</v>
      </c>
      <c r="DQ431" s="6" t="s">
        <v>22</v>
      </c>
      <c r="DR431" s="6" t="s">
        <v>22</v>
      </c>
      <c r="DS431" s="6" t="s">
        <v>22</v>
      </c>
      <c r="DT431" s="6" t="s">
        <v>22</v>
      </c>
      <c r="DU431" s="6" t="s">
        <v>22</v>
      </c>
      <c r="DV431" s="6" t="s">
        <v>22</v>
      </c>
      <c r="DW431" s="6" t="s">
        <v>22</v>
      </c>
      <c r="DX431" s="6" t="s">
        <v>22</v>
      </c>
      <c r="DY431" s="6" t="s">
        <v>22</v>
      </c>
      <c r="DZ431" s="6" t="s">
        <v>22</v>
      </c>
      <c r="EA431" s="6" t="s">
        <v>22</v>
      </c>
      <c r="EB431" s="6" t="s">
        <v>22</v>
      </c>
      <c r="EC431" s="6" t="s">
        <v>22</v>
      </c>
      <c r="ED431" s="6" t="s">
        <v>22</v>
      </c>
      <c r="EE431" s="6" t="s">
        <v>22</v>
      </c>
      <c r="EF431" s="6" t="s">
        <v>22</v>
      </c>
      <c r="EG431" s="6" t="s">
        <v>22</v>
      </c>
      <c r="EH431" s="6" t="s">
        <v>22</v>
      </c>
      <c r="EI431" s="6" t="s">
        <v>22</v>
      </c>
      <c r="EJ431" s="6" t="s">
        <v>22</v>
      </c>
      <c r="EK431" s="6" t="s">
        <v>22</v>
      </c>
      <c r="EL431" s="6" t="s">
        <v>22</v>
      </c>
      <c r="EM431" s="6" t="s">
        <v>22</v>
      </c>
      <c r="EN431" s="6" t="s">
        <v>22</v>
      </c>
      <c r="EO431" s="6" t="s">
        <v>22</v>
      </c>
      <c r="EP431" s="6" t="s">
        <v>22</v>
      </c>
      <c r="EQ431" s="6" t="s">
        <v>22</v>
      </c>
      <c r="ER431" s="6" t="s">
        <v>22</v>
      </c>
      <c r="ES431" s="6" t="s">
        <v>22</v>
      </c>
      <c r="ET431" s="6" t="s">
        <v>22</v>
      </c>
      <c r="EU431" s="6" t="s">
        <v>22</v>
      </c>
      <c r="EV431" s="6" t="s">
        <v>22</v>
      </c>
      <c r="EW431" s="6" t="s">
        <v>22</v>
      </c>
      <c r="EX431" s="6" t="s">
        <v>22</v>
      </c>
      <c r="EY431" s="6" t="s">
        <v>22</v>
      </c>
      <c r="EZ431" s="6" t="s">
        <v>22</v>
      </c>
      <c r="FA431" s="6" t="s">
        <v>22</v>
      </c>
      <c r="FB431" s="6" t="s">
        <v>22</v>
      </c>
      <c r="FC431" s="6" t="s">
        <v>22</v>
      </c>
      <c r="FD431" s="6" t="s">
        <v>22</v>
      </c>
      <c r="FE431" s="6" t="s">
        <v>22</v>
      </c>
      <c r="FF431" s="6" t="s">
        <v>22</v>
      </c>
      <c r="FG431" s="6" t="s">
        <v>22</v>
      </c>
      <c r="FH431" s="6" t="s">
        <v>22</v>
      </c>
      <c r="FI431" s="6" t="s">
        <v>22</v>
      </c>
      <c r="FJ431" s="6" t="s">
        <v>22</v>
      </c>
      <c r="FK431" s="6" t="s">
        <v>22</v>
      </c>
      <c r="FL431" s="6" t="s">
        <v>22</v>
      </c>
      <c r="FM431" s="6" t="s">
        <v>22</v>
      </c>
      <c r="FN431" s="6" t="s">
        <v>22</v>
      </c>
      <c r="FO431" s="6" t="s">
        <v>22</v>
      </c>
      <c r="FP431" s="6" t="s">
        <v>22</v>
      </c>
      <c r="FQ431" s="6" t="s">
        <v>22</v>
      </c>
      <c r="FR431" s="6" t="s">
        <v>22</v>
      </c>
      <c r="FS431" s="6" t="s">
        <v>22</v>
      </c>
      <c r="FT431" s="6" t="s">
        <v>22</v>
      </c>
      <c r="FU431" s="6" t="s">
        <v>22</v>
      </c>
      <c r="FV431" s="6" t="s">
        <v>22</v>
      </c>
      <c r="FW431" s="6" t="s">
        <v>22</v>
      </c>
      <c r="FX431" s="6" t="s">
        <v>22</v>
      </c>
      <c r="FY431" s="6" t="s">
        <v>22</v>
      </c>
      <c r="FZ431" s="6" t="s">
        <v>22</v>
      </c>
      <c r="GA431" s="6" t="s">
        <v>22</v>
      </c>
      <c r="GB431" s="6" t="s">
        <v>22</v>
      </c>
      <c r="GC431" s="6" t="s">
        <v>22</v>
      </c>
      <c r="GD431" s="6" t="s">
        <v>22</v>
      </c>
      <c r="GE431" s="6" t="s">
        <v>22</v>
      </c>
      <c r="GF431" s="6" t="s">
        <v>22</v>
      </c>
      <c r="GG431" s="6" t="s">
        <v>22</v>
      </c>
      <c r="GH431" s="6" t="s">
        <v>22</v>
      </c>
      <c r="GI431" s="6" t="s">
        <v>22</v>
      </c>
      <c r="GJ431" s="6" t="s">
        <v>22</v>
      </c>
      <c r="GK431" s="6" t="s">
        <v>22</v>
      </c>
      <c r="GL431" s="6" t="s">
        <v>22</v>
      </c>
      <c r="GM431" s="6" t="s">
        <v>22</v>
      </c>
      <c r="GN431" s="6" t="s">
        <v>22</v>
      </c>
      <c r="GO431" s="6" t="s">
        <v>22</v>
      </c>
      <c r="GP431" s="6" t="s">
        <v>22</v>
      </c>
      <c r="GQ431" s="6" t="s">
        <v>22</v>
      </c>
      <c r="GR431" s="6" t="s">
        <v>22</v>
      </c>
      <c r="GS431" s="6" t="s">
        <v>22</v>
      </c>
      <c r="GT431" s="6" t="s">
        <v>22</v>
      </c>
      <c r="GU431" s="6" t="s">
        <v>22</v>
      </c>
      <c r="GV431" s="6" t="s">
        <v>22</v>
      </c>
      <c r="GW431" s="6" t="s">
        <v>22</v>
      </c>
      <c r="GX431" s="103" t="s">
        <v>22</v>
      </c>
    </row>
    <row r="432" spans="1:206">
      <c r="A432" s="102" t="s">
        <v>207</v>
      </c>
      <c r="B432" s="6">
        <v>431</v>
      </c>
      <c r="C432" s="102" t="s">
        <v>2658</v>
      </c>
      <c r="D432" s="102" t="s">
        <v>2660</v>
      </c>
      <c r="E432" s="100">
        <v>45281</v>
      </c>
      <c r="F432" s="6" t="s">
        <v>3897</v>
      </c>
      <c r="G432" s="6">
        <v>1</v>
      </c>
      <c r="H432" s="6">
        <v>14</v>
      </c>
      <c r="I432" s="6">
        <v>1</v>
      </c>
      <c r="J432" s="6" t="s">
        <v>352</v>
      </c>
      <c r="K432" s="6" t="s">
        <v>352</v>
      </c>
      <c r="L432" s="6" t="s">
        <v>1152</v>
      </c>
      <c r="M432" s="6" t="s">
        <v>411</v>
      </c>
      <c r="N432" s="6" t="s">
        <v>22</v>
      </c>
      <c r="O432" s="6" t="s">
        <v>22</v>
      </c>
      <c r="P432" s="6" t="s">
        <v>22</v>
      </c>
      <c r="Q432" s="6">
        <v>42.923999999999999</v>
      </c>
      <c r="R432" s="6" t="s">
        <v>22</v>
      </c>
      <c r="S432" s="6" t="s">
        <v>22</v>
      </c>
      <c r="T432" s="6" t="s">
        <v>22</v>
      </c>
      <c r="U432" s="6" t="s">
        <v>22</v>
      </c>
      <c r="V432" s="6">
        <v>9.4723000000000006</v>
      </c>
      <c r="W432" s="6" t="s">
        <v>39</v>
      </c>
      <c r="X432" s="6">
        <v>8</v>
      </c>
      <c r="Y432" s="6">
        <v>1</v>
      </c>
      <c r="Z432" s="101">
        <v>0.52083333333333337</v>
      </c>
      <c r="AA432" s="101">
        <v>0.58333333333333337</v>
      </c>
      <c r="AB432" s="101">
        <v>0.83333333333333337</v>
      </c>
      <c r="AC432" s="101">
        <f>(Tableau2[[#This Row],[heure_enq]]-Tableau2[[#This Row],[h_debut]])</f>
        <v>6.25E-2</v>
      </c>
      <c r="AD432" s="101">
        <f>Tableau2[[#This Row],[h_fin]]-Tableau2[[#This Row],[h_debut]]</f>
        <v>0.3125</v>
      </c>
      <c r="AE432" s="101">
        <v>0.41666666666666669</v>
      </c>
      <c r="AF432" s="101">
        <v>0.70833333333333337</v>
      </c>
      <c r="AG432" s="6" t="s">
        <v>22</v>
      </c>
      <c r="AH432" s="6" t="s">
        <v>234</v>
      </c>
      <c r="AI432" s="6">
        <v>0</v>
      </c>
      <c r="AJ432" s="6" t="s">
        <v>280</v>
      </c>
      <c r="AK432" s="6" t="s">
        <v>281</v>
      </c>
      <c r="AL432" s="6" t="s">
        <v>419</v>
      </c>
      <c r="AM432" s="6">
        <v>1</v>
      </c>
      <c r="AN432" s="6">
        <v>0</v>
      </c>
      <c r="AO432" s="6">
        <v>0</v>
      </c>
      <c r="AP432" s="6">
        <v>0</v>
      </c>
      <c r="AQ432" s="6" t="s">
        <v>22</v>
      </c>
      <c r="AR432" s="6" t="s">
        <v>22</v>
      </c>
      <c r="AS432" s="6" t="s">
        <v>22</v>
      </c>
      <c r="AT432" s="6">
        <v>0</v>
      </c>
      <c r="AU432" s="6">
        <v>0</v>
      </c>
      <c r="AV432" s="6">
        <v>0</v>
      </c>
      <c r="AW432" s="6">
        <v>1</v>
      </c>
      <c r="AX432" s="6">
        <v>1</v>
      </c>
      <c r="AY432" s="6">
        <v>1</v>
      </c>
      <c r="AZ432" s="6">
        <v>1</v>
      </c>
      <c r="BA432" s="6">
        <v>1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 t="s">
        <v>22</v>
      </c>
      <c r="BK432" s="6">
        <v>0</v>
      </c>
      <c r="BL432" s="6">
        <v>0</v>
      </c>
      <c r="BM432" s="6">
        <v>0</v>
      </c>
      <c r="BN432" s="6">
        <v>0</v>
      </c>
      <c r="BO432" s="6">
        <v>0</v>
      </c>
      <c r="BP432" s="6">
        <v>0</v>
      </c>
      <c r="BQ432" s="6">
        <v>0</v>
      </c>
      <c r="BR432" s="6">
        <v>0</v>
      </c>
      <c r="BS432" s="6">
        <v>0</v>
      </c>
      <c r="BT432" s="6">
        <v>0</v>
      </c>
      <c r="BU432" s="6">
        <v>0</v>
      </c>
      <c r="BV432" s="6">
        <v>0</v>
      </c>
      <c r="BW432" s="6" t="s">
        <v>22</v>
      </c>
      <c r="BX432" s="6">
        <v>0</v>
      </c>
      <c r="BY432" s="6">
        <v>0</v>
      </c>
      <c r="BZ432" s="6">
        <v>0</v>
      </c>
      <c r="CA432" s="6">
        <v>0</v>
      </c>
      <c r="CB432" s="6">
        <v>0</v>
      </c>
      <c r="CC432" s="6">
        <v>0</v>
      </c>
      <c r="CD432" s="6">
        <v>0</v>
      </c>
      <c r="CE432" s="6">
        <v>0</v>
      </c>
      <c r="CF432" s="6">
        <v>0</v>
      </c>
      <c r="CG432" s="6">
        <v>0</v>
      </c>
      <c r="CH432" s="6">
        <v>0</v>
      </c>
      <c r="CI432" s="6">
        <v>0</v>
      </c>
      <c r="CJ432" s="6">
        <v>0</v>
      </c>
      <c r="CK432" s="6">
        <v>0</v>
      </c>
      <c r="CL432" s="6">
        <v>0</v>
      </c>
      <c r="CM432" s="6">
        <v>0</v>
      </c>
      <c r="CN432" s="6">
        <v>1</v>
      </c>
      <c r="CO432" s="6">
        <v>1</v>
      </c>
      <c r="CP432" s="6">
        <v>1</v>
      </c>
      <c r="CQ432" s="6">
        <v>1</v>
      </c>
      <c r="CR432" s="6">
        <v>1</v>
      </c>
      <c r="CS432" s="6">
        <v>0</v>
      </c>
      <c r="CT432" s="6">
        <v>0</v>
      </c>
      <c r="CU432" s="6">
        <v>0</v>
      </c>
      <c r="CV432" s="6">
        <v>0</v>
      </c>
      <c r="CW432" s="6">
        <v>0</v>
      </c>
      <c r="CX432" s="6">
        <v>0</v>
      </c>
      <c r="CY432" s="6">
        <v>0</v>
      </c>
      <c r="CZ432" s="6">
        <v>0</v>
      </c>
      <c r="DA432" s="6" t="s">
        <v>22</v>
      </c>
      <c r="DB432" s="6" t="s">
        <v>218</v>
      </c>
      <c r="DC432" s="6" t="s">
        <v>22</v>
      </c>
      <c r="DD432" s="6" t="s">
        <v>22</v>
      </c>
      <c r="DE432" s="6" t="s">
        <v>22</v>
      </c>
      <c r="DF432" s="6" t="s">
        <v>22</v>
      </c>
      <c r="DG432" s="6" t="s">
        <v>22</v>
      </c>
      <c r="DH432" s="6" t="s">
        <v>22</v>
      </c>
      <c r="DI432" s="6" t="s">
        <v>22</v>
      </c>
      <c r="DJ432" s="6" t="s">
        <v>22</v>
      </c>
      <c r="DK432" s="6" t="s">
        <v>22</v>
      </c>
      <c r="DL432" s="6" t="s">
        <v>22</v>
      </c>
      <c r="DM432" s="6" t="s">
        <v>22</v>
      </c>
      <c r="DN432" s="6" t="s">
        <v>22</v>
      </c>
      <c r="DO432" s="6" t="s">
        <v>22</v>
      </c>
      <c r="DP432" s="6" t="s">
        <v>22</v>
      </c>
      <c r="DQ432" s="6" t="s">
        <v>22</v>
      </c>
      <c r="DR432" s="6" t="s">
        <v>22</v>
      </c>
      <c r="DS432" s="6" t="s">
        <v>22</v>
      </c>
      <c r="DT432" s="6" t="s">
        <v>22</v>
      </c>
      <c r="DU432" s="6" t="s">
        <v>22</v>
      </c>
      <c r="DV432" s="6" t="s">
        <v>22</v>
      </c>
      <c r="DW432" s="6" t="s">
        <v>22</v>
      </c>
      <c r="DX432" s="6" t="s">
        <v>22</v>
      </c>
      <c r="DY432" s="6" t="s">
        <v>22</v>
      </c>
      <c r="DZ432" s="6" t="s">
        <v>22</v>
      </c>
      <c r="EA432" s="6" t="s">
        <v>22</v>
      </c>
      <c r="EB432" s="6" t="s">
        <v>22</v>
      </c>
      <c r="EC432" s="6" t="s">
        <v>22</v>
      </c>
      <c r="ED432" s="6" t="s">
        <v>22</v>
      </c>
      <c r="EE432" s="6" t="s">
        <v>22</v>
      </c>
      <c r="EF432" s="6" t="s">
        <v>22</v>
      </c>
      <c r="EG432" s="6" t="s">
        <v>22</v>
      </c>
      <c r="EH432" s="6" t="s">
        <v>22</v>
      </c>
      <c r="EI432" s="6" t="s">
        <v>22</v>
      </c>
      <c r="EJ432" s="6" t="s">
        <v>22</v>
      </c>
      <c r="EK432" s="6" t="s">
        <v>22</v>
      </c>
      <c r="EL432" s="6" t="s">
        <v>22</v>
      </c>
      <c r="EM432" s="6" t="s">
        <v>22</v>
      </c>
      <c r="EN432" s="6" t="s">
        <v>22</v>
      </c>
      <c r="EO432" s="6" t="s">
        <v>22</v>
      </c>
      <c r="EP432" s="6" t="s">
        <v>22</v>
      </c>
      <c r="EQ432" s="6" t="s">
        <v>22</v>
      </c>
      <c r="ER432" s="6" t="s">
        <v>22</v>
      </c>
      <c r="ES432" s="6" t="s">
        <v>22</v>
      </c>
      <c r="ET432" s="6" t="s">
        <v>22</v>
      </c>
      <c r="EU432" s="6" t="s">
        <v>22</v>
      </c>
      <c r="EV432" s="6" t="s">
        <v>22</v>
      </c>
      <c r="EW432" s="6" t="s">
        <v>22</v>
      </c>
      <c r="EX432" s="6" t="s">
        <v>22</v>
      </c>
      <c r="EY432" s="6" t="s">
        <v>22</v>
      </c>
      <c r="EZ432" s="6" t="s">
        <v>22</v>
      </c>
      <c r="FA432" s="6" t="s">
        <v>22</v>
      </c>
      <c r="FB432" s="6" t="s">
        <v>22</v>
      </c>
      <c r="FC432" s="6" t="s">
        <v>22</v>
      </c>
      <c r="FD432" s="6" t="s">
        <v>22</v>
      </c>
      <c r="FE432" s="6" t="s">
        <v>22</v>
      </c>
      <c r="FF432" s="6" t="s">
        <v>22</v>
      </c>
      <c r="FG432" s="6" t="s">
        <v>22</v>
      </c>
      <c r="FH432" s="6" t="s">
        <v>22</v>
      </c>
      <c r="FI432" s="6" t="s">
        <v>22</v>
      </c>
      <c r="FJ432" s="6" t="s">
        <v>22</v>
      </c>
      <c r="FK432" s="6" t="s">
        <v>22</v>
      </c>
      <c r="FL432" s="6" t="s">
        <v>22</v>
      </c>
      <c r="FM432" s="6" t="s">
        <v>22</v>
      </c>
      <c r="FN432" s="6" t="s">
        <v>22</v>
      </c>
      <c r="FO432" s="6" t="s">
        <v>22</v>
      </c>
      <c r="FP432" s="6" t="s">
        <v>22</v>
      </c>
      <c r="FQ432" s="6" t="s">
        <v>22</v>
      </c>
      <c r="FR432" s="6" t="s">
        <v>22</v>
      </c>
      <c r="FS432" s="6" t="s">
        <v>22</v>
      </c>
      <c r="FT432" s="6" t="s">
        <v>22</v>
      </c>
      <c r="FU432" s="6" t="s">
        <v>22</v>
      </c>
      <c r="FV432" s="6" t="s">
        <v>22</v>
      </c>
      <c r="FW432" s="6" t="s">
        <v>22</v>
      </c>
      <c r="FX432" s="6" t="s">
        <v>22</v>
      </c>
      <c r="FY432" s="6" t="s">
        <v>22</v>
      </c>
      <c r="FZ432" s="6" t="s">
        <v>22</v>
      </c>
      <c r="GA432" s="6" t="s">
        <v>22</v>
      </c>
      <c r="GB432" s="6" t="s">
        <v>22</v>
      </c>
      <c r="GC432" s="6" t="s">
        <v>22</v>
      </c>
      <c r="GD432" s="6" t="s">
        <v>22</v>
      </c>
      <c r="GE432" s="6" t="s">
        <v>22</v>
      </c>
      <c r="GF432" s="6" t="s">
        <v>22</v>
      </c>
      <c r="GG432" s="6" t="s">
        <v>22</v>
      </c>
      <c r="GH432" s="6" t="s">
        <v>22</v>
      </c>
      <c r="GI432" s="6" t="s">
        <v>22</v>
      </c>
      <c r="GJ432" s="6" t="s">
        <v>22</v>
      </c>
      <c r="GK432" s="6" t="s">
        <v>22</v>
      </c>
      <c r="GL432" s="6" t="s">
        <v>22</v>
      </c>
      <c r="GM432" s="6" t="s">
        <v>22</v>
      </c>
      <c r="GN432" s="6" t="s">
        <v>22</v>
      </c>
      <c r="GO432" s="6" t="s">
        <v>22</v>
      </c>
      <c r="GP432" s="6" t="s">
        <v>22</v>
      </c>
      <c r="GQ432" s="6" t="s">
        <v>22</v>
      </c>
      <c r="GR432" s="6" t="s">
        <v>22</v>
      </c>
      <c r="GS432" s="6" t="s">
        <v>22</v>
      </c>
      <c r="GT432" s="6" t="s">
        <v>22</v>
      </c>
      <c r="GU432" s="6" t="s">
        <v>22</v>
      </c>
      <c r="GV432" s="6" t="s">
        <v>22</v>
      </c>
      <c r="GW432" s="6" t="s">
        <v>22</v>
      </c>
      <c r="GX432" s="103" t="s">
        <v>22</v>
      </c>
    </row>
    <row r="433" spans="1:206">
      <c r="A433" s="102" t="s">
        <v>207</v>
      </c>
      <c r="B433" s="6">
        <v>432</v>
      </c>
      <c r="C433" s="102" t="s">
        <v>2658</v>
      </c>
      <c r="D433" s="102" t="s">
        <v>2661</v>
      </c>
      <c r="E433" s="100">
        <v>45281</v>
      </c>
      <c r="F433" s="6" t="s">
        <v>3897</v>
      </c>
      <c r="G433" s="6">
        <v>1</v>
      </c>
      <c r="H433" s="6">
        <v>12</v>
      </c>
      <c r="I433" s="6">
        <v>1</v>
      </c>
      <c r="J433" s="6" t="s">
        <v>410</v>
      </c>
      <c r="K433" s="6" t="s">
        <v>352</v>
      </c>
      <c r="L433" s="6" t="s">
        <v>1250</v>
      </c>
      <c r="M433" s="6" t="s">
        <v>411</v>
      </c>
      <c r="N433" s="6" t="s">
        <v>22</v>
      </c>
      <c r="O433" s="6" t="s">
        <v>22</v>
      </c>
      <c r="P433" s="6" t="s">
        <v>22</v>
      </c>
      <c r="Q433" s="6">
        <v>42.71</v>
      </c>
      <c r="R433" s="6" t="s">
        <v>22</v>
      </c>
      <c r="S433" s="6" t="s">
        <v>22</v>
      </c>
      <c r="T433" s="6" t="s">
        <v>22</v>
      </c>
      <c r="U433" s="6" t="s">
        <v>22</v>
      </c>
      <c r="V433" s="6">
        <v>9.4529999999999994</v>
      </c>
      <c r="W433" s="6" t="s">
        <v>39</v>
      </c>
      <c r="X433" s="6">
        <v>3</v>
      </c>
      <c r="Y433" s="6">
        <v>1</v>
      </c>
      <c r="Z433" s="101">
        <v>0.58333333333333337</v>
      </c>
      <c r="AA433" s="101">
        <v>0.6875</v>
      </c>
      <c r="AB433" s="101">
        <v>0.75</v>
      </c>
      <c r="AC433" s="101">
        <f>(Tableau2[[#This Row],[heure_enq]]-Tableau2[[#This Row],[h_debut]])</f>
        <v>0.10416666666666663</v>
      </c>
      <c r="AD433" s="101">
        <f>Tableau2[[#This Row],[h_fin]]-Tableau2[[#This Row],[h_debut]]</f>
        <v>0.16666666666666663</v>
      </c>
      <c r="AE433" s="101">
        <v>0.41666666666666669</v>
      </c>
      <c r="AF433" s="101">
        <v>0.70833333333333337</v>
      </c>
      <c r="AG433" s="6" t="s">
        <v>22</v>
      </c>
      <c r="AH433" s="6" t="s">
        <v>287</v>
      </c>
      <c r="AI433" s="6">
        <v>0</v>
      </c>
      <c r="AJ433" s="6" t="s">
        <v>402</v>
      </c>
      <c r="AK433" s="6" t="s">
        <v>403</v>
      </c>
      <c r="AL433" s="6" t="s">
        <v>419</v>
      </c>
      <c r="AM433" s="6">
        <v>1</v>
      </c>
      <c r="AN433" s="6">
        <v>0</v>
      </c>
      <c r="AO433" s="6">
        <v>0</v>
      </c>
      <c r="AP433" s="6">
        <v>0</v>
      </c>
      <c r="AQ433" s="6" t="s">
        <v>22</v>
      </c>
      <c r="AR433" s="6" t="s">
        <v>22</v>
      </c>
      <c r="AS433" s="6" t="s">
        <v>22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1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 t="s">
        <v>22</v>
      </c>
      <c r="BK433" s="6">
        <v>0</v>
      </c>
      <c r="BL433" s="6">
        <v>1</v>
      </c>
      <c r="BM433" s="6">
        <v>0</v>
      </c>
      <c r="BN433" s="6">
        <v>0</v>
      </c>
      <c r="BO433" s="6">
        <v>0</v>
      </c>
      <c r="BP433" s="6">
        <v>0</v>
      </c>
      <c r="BQ433" s="6">
        <v>0</v>
      </c>
      <c r="BR433" s="6">
        <v>1</v>
      </c>
      <c r="BS433" s="6">
        <v>0</v>
      </c>
      <c r="BT433" s="6">
        <v>1</v>
      </c>
      <c r="BU433" s="6" t="s">
        <v>2131</v>
      </c>
      <c r="BV433" s="6" t="s">
        <v>2126</v>
      </c>
      <c r="BW433" s="6" t="s">
        <v>22</v>
      </c>
      <c r="BX433" s="6">
        <v>0</v>
      </c>
      <c r="BY433" s="6">
        <v>0</v>
      </c>
      <c r="BZ433" s="6">
        <v>0</v>
      </c>
      <c r="CA433" s="6">
        <v>0</v>
      </c>
      <c r="CB433" s="6">
        <v>0</v>
      </c>
      <c r="CC433" s="6">
        <v>0</v>
      </c>
      <c r="CD433" s="6">
        <v>0</v>
      </c>
      <c r="CE433" s="6">
        <v>0</v>
      </c>
      <c r="CF433" s="6">
        <v>0</v>
      </c>
      <c r="CG433" s="6">
        <v>0</v>
      </c>
      <c r="CH433" s="6">
        <v>0</v>
      </c>
      <c r="CI433" s="6">
        <v>1</v>
      </c>
      <c r="CJ433" s="6">
        <v>0</v>
      </c>
      <c r="CK433" s="6">
        <v>0</v>
      </c>
      <c r="CL433" s="6">
        <v>0</v>
      </c>
      <c r="CM433" s="6">
        <v>0</v>
      </c>
      <c r="CN433" s="6">
        <v>0</v>
      </c>
      <c r="CO433" s="6">
        <v>0</v>
      </c>
      <c r="CP433" s="6">
        <v>0</v>
      </c>
      <c r="CQ433" s="6">
        <v>0</v>
      </c>
      <c r="CR433" s="6">
        <v>0</v>
      </c>
      <c r="CS433" s="6">
        <v>0</v>
      </c>
      <c r="CT433" s="6">
        <v>0</v>
      </c>
      <c r="CU433" s="6">
        <v>0</v>
      </c>
      <c r="CV433" s="6">
        <v>0</v>
      </c>
      <c r="CW433" s="6">
        <v>0</v>
      </c>
      <c r="CX433" s="6">
        <v>0</v>
      </c>
      <c r="CY433" s="6">
        <v>0</v>
      </c>
      <c r="CZ433" s="6">
        <v>0</v>
      </c>
      <c r="DA433" s="6" t="s">
        <v>22</v>
      </c>
      <c r="DB433" s="6" t="s">
        <v>218</v>
      </c>
      <c r="DC433" s="6" t="s">
        <v>22</v>
      </c>
      <c r="DD433" s="6" t="s">
        <v>22</v>
      </c>
      <c r="DE433" s="6" t="s">
        <v>22</v>
      </c>
      <c r="DF433" s="6" t="s">
        <v>22</v>
      </c>
      <c r="DG433" s="6" t="s">
        <v>22</v>
      </c>
      <c r="DH433" s="6" t="s">
        <v>22</v>
      </c>
      <c r="DI433" s="6" t="s">
        <v>22</v>
      </c>
      <c r="DJ433" s="6" t="s">
        <v>22</v>
      </c>
      <c r="DK433" s="6" t="s">
        <v>22</v>
      </c>
      <c r="DL433" s="6" t="s">
        <v>22</v>
      </c>
      <c r="DM433" s="6" t="s">
        <v>22</v>
      </c>
      <c r="DN433" s="6" t="s">
        <v>22</v>
      </c>
      <c r="DO433" s="6" t="s">
        <v>22</v>
      </c>
      <c r="DP433" s="6" t="s">
        <v>22</v>
      </c>
      <c r="DQ433" s="6" t="s">
        <v>22</v>
      </c>
      <c r="DR433" s="6" t="s">
        <v>22</v>
      </c>
      <c r="DS433" s="6" t="s">
        <v>22</v>
      </c>
      <c r="DT433" s="6" t="s">
        <v>22</v>
      </c>
      <c r="DU433" s="6" t="s">
        <v>22</v>
      </c>
      <c r="DV433" s="6" t="s">
        <v>22</v>
      </c>
      <c r="DW433" s="6" t="s">
        <v>22</v>
      </c>
      <c r="DX433" s="6" t="s">
        <v>22</v>
      </c>
      <c r="DY433" s="6" t="s">
        <v>22</v>
      </c>
      <c r="DZ433" s="6" t="s">
        <v>22</v>
      </c>
      <c r="EA433" s="6" t="s">
        <v>22</v>
      </c>
      <c r="EB433" s="6" t="s">
        <v>22</v>
      </c>
      <c r="EC433" s="6" t="s">
        <v>22</v>
      </c>
      <c r="ED433" s="6" t="s">
        <v>22</v>
      </c>
      <c r="EE433" s="6" t="s">
        <v>22</v>
      </c>
      <c r="EF433" s="6" t="s">
        <v>22</v>
      </c>
      <c r="EG433" s="6" t="s">
        <v>22</v>
      </c>
      <c r="EH433" s="6" t="s">
        <v>22</v>
      </c>
      <c r="EI433" s="6" t="s">
        <v>22</v>
      </c>
      <c r="EJ433" s="6" t="s">
        <v>22</v>
      </c>
      <c r="EK433" s="6" t="s">
        <v>22</v>
      </c>
      <c r="EL433" s="6" t="s">
        <v>22</v>
      </c>
      <c r="EM433" s="6" t="s">
        <v>22</v>
      </c>
      <c r="EN433" s="6" t="s">
        <v>22</v>
      </c>
      <c r="EO433" s="6" t="s">
        <v>22</v>
      </c>
      <c r="EP433" s="6" t="s">
        <v>22</v>
      </c>
      <c r="EQ433" s="6" t="s">
        <v>22</v>
      </c>
      <c r="ER433" s="6" t="s">
        <v>22</v>
      </c>
      <c r="ES433" s="6" t="s">
        <v>22</v>
      </c>
      <c r="ET433" s="6" t="s">
        <v>22</v>
      </c>
      <c r="EU433" s="6" t="s">
        <v>22</v>
      </c>
      <c r="EV433" s="6" t="s">
        <v>22</v>
      </c>
      <c r="EW433" s="6" t="s">
        <v>22</v>
      </c>
      <c r="EX433" s="6" t="s">
        <v>22</v>
      </c>
      <c r="EY433" s="6" t="s">
        <v>22</v>
      </c>
      <c r="EZ433" s="6" t="s">
        <v>22</v>
      </c>
      <c r="FA433" s="6" t="s">
        <v>22</v>
      </c>
      <c r="FB433" s="6" t="s">
        <v>22</v>
      </c>
      <c r="FC433" s="6" t="s">
        <v>22</v>
      </c>
      <c r="FD433" s="6" t="s">
        <v>22</v>
      </c>
      <c r="FE433" s="6" t="s">
        <v>22</v>
      </c>
      <c r="FF433" s="6" t="s">
        <v>22</v>
      </c>
      <c r="FG433" s="6" t="s">
        <v>22</v>
      </c>
      <c r="FH433" s="6" t="s">
        <v>22</v>
      </c>
      <c r="FI433" s="6" t="s">
        <v>22</v>
      </c>
      <c r="FJ433" s="6" t="s">
        <v>22</v>
      </c>
      <c r="FK433" s="6" t="s">
        <v>22</v>
      </c>
      <c r="FL433" s="6" t="s">
        <v>22</v>
      </c>
      <c r="FM433" s="6" t="s">
        <v>22</v>
      </c>
      <c r="FN433" s="6" t="s">
        <v>22</v>
      </c>
      <c r="FO433" s="6" t="s">
        <v>22</v>
      </c>
      <c r="FP433" s="6" t="s">
        <v>22</v>
      </c>
      <c r="FQ433" s="6" t="s">
        <v>22</v>
      </c>
      <c r="FR433" s="6" t="s">
        <v>22</v>
      </c>
      <c r="FS433" s="6" t="s">
        <v>22</v>
      </c>
      <c r="FT433" s="6" t="s">
        <v>22</v>
      </c>
      <c r="FU433" s="6" t="s">
        <v>22</v>
      </c>
      <c r="FV433" s="6" t="s">
        <v>22</v>
      </c>
      <c r="FW433" s="6" t="s">
        <v>22</v>
      </c>
      <c r="FX433" s="6" t="s">
        <v>22</v>
      </c>
      <c r="FY433" s="6" t="s">
        <v>22</v>
      </c>
      <c r="FZ433" s="6" t="s">
        <v>22</v>
      </c>
      <c r="GA433" s="6" t="s">
        <v>22</v>
      </c>
      <c r="GB433" s="6" t="s">
        <v>22</v>
      </c>
      <c r="GC433" s="6" t="s">
        <v>22</v>
      </c>
      <c r="GD433" s="6" t="s">
        <v>22</v>
      </c>
      <c r="GE433" s="6" t="s">
        <v>22</v>
      </c>
      <c r="GF433" s="6" t="s">
        <v>22</v>
      </c>
      <c r="GG433" s="6" t="s">
        <v>22</v>
      </c>
      <c r="GH433" s="6" t="s">
        <v>22</v>
      </c>
      <c r="GI433" s="6" t="s">
        <v>22</v>
      </c>
      <c r="GJ433" s="6" t="s">
        <v>22</v>
      </c>
      <c r="GK433" s="6" t="s">
        <v>22</v>
      </c>
      <c r="GL433" s="6" t="s">
        <v>22</v>
      </c>
      <c r="GM433" s="6" t="s">
        <v>22</v>
      </c>
      <c r="GN433" s="6" t="s">
        <v>22</v>
      </c>
      <c r="GO433" s="6" t="s">
        <v>22</v>
      </c>
      <c r="GP433" s="6" t="s">
        <v>22</v>
      </c>
      <c r="GQ433" s="6" t="s">
        <v>22</v>
      </c>
      <c r="GR433" s="6" t="s">
        <v>22</v>
      </c>
      <c r="GS433" s="6" t="s">
        <v>22</v>
      </c>
      <c r="GT433" s="6" t="s">
        <v>22</v>
      </c>
      <c r="GU433" s="6" t="s">
        <v>22</v>
      </c>
      <c r="GV433" s="6" t="s">
        <v>22</v>
      </c>
      <c r="GW433" s="6" t="s">
        <v>22</v>
      </c>
      <c r="GX433" s="103" t="s">
        <v>22</v>
      </c>
    </row>
    <row r="434" spans="1:206">
      <c r="A434" s="102" t="s">
        <v>207</v>
      </c>
      <c r="B434" s="6">
        <v>433</v>
      </c>
      <c r="C434" s="102" t="s">
        <v>2658</v>
      </c>
      <c r="D434" s="102" t="s">
        <v>2662</v>
      </c>
      <c r="E434" s="100">
        <v>45281</v>
      </c>
      <c r="F434" s="6" t="s">
        <v>3897</v>
      </c>
      <c r="G434" s="6">
        <v>1</v>
      </c>
      <c r="H434" s="6">
        <v>12</v>
      </c>
      <c r="I434" s="6">
        <v>1</v>
      </c>
      <c r="J434" s="6" t="s">
        <v>410</v>
      </c>
      <c r="K434" s="6" t="s">
        <v>352</v>
      </c>
      <c r="L434" s="6" t="s">
        <v>1250</v>
      </c>
      <c r="M434" s="6" t="s">
        <v>411</v>
      </c>
      <c r="N434" s="6" t="s">
        <v>22</v>
      </c>
      <c r="O434" s="6" t="s">
        <v>22</v>
      </c>
      <c r="P434" s="6" t="s">
        <v>22</v>
      </c>
      <c r="Q434" s="6">
        <v>42.71</v>
      </c>
      <c r="R434" s="6" t="s">
        <v>22</v>
      </c>
      <c r="S434" s="6" t="s">
        <v>22</v>
      </c>
      <c r="T434" s="6" t="s">
        <v>22</v>
      </c>
      <c r="U434" s="6" t="s">
        <v>22</v>
      </c>
      <c r="V434" s="6">
        <v>9.4529999999999994</v>
      </c>
      <c r="W434" s="6" t="s">
        <v>39</v>
      </c>
      <c r="X434" s="6">
        <v>4</v>
      </c>
      <c r="Y434" s="6">
        <v>1</v>
      </c>
      <c r="Z434" s="101">
        <v>0.66666666666666663</v>
      </c>
      <c r="AA434" s="101">
        <v>0.6875</v>
      </c>
      <c r="AB434" s="101">
        <v>0.70833333333333337</v>
      </c>
      <c r="AC434" s="101">
        <f>(Tableau2[[#This Row],[heure_enq]]-Tableau2[[#This Row],[h_debut]])</f>
        <v>2.083333333333337E-2</v>
      </c>
      <c r="AD434" s="101">
        <f>Tableau2[[#This Row],[h_fin]]-Tableau2[[#This Row],[h_debut]]</f>
        <v>4.1666666666666741E-2</v>
      </c>
      <c r="AE434" s="101">
        <v>0.41666666666666669</v>
      </c>
      <c r="AF434" s="101">
        <v>0.70833333333333337</v>
      </c>
      <c r="AG434" s="6" t="s">
        <v>22</v>
      </c>
      <c r="AH434" s="6" t="s">
        <v>287</v>
      </c>
      <c r="AI434" s="6">
        <v>0</v>
      </c>
      <c r="AJ434" s="6" t="s">
        <v>712</v>
      </c>
      <c r="AK434" s="6" t="s">
        <v>713</v>
      </c>
      <c r="AL434" s="6" t="s">
        <v>419</v>
      </c>
      <c r="AM434" s="6">
        <v>1</v>
      </c>
      <c r="AN434" s="6">
        <v>0</v>
      </c>
      <c r="AO434" s="6">
        <v>0</v>
      </c>
      <c r="AP434" s="6">
        <v>0</v>
      </c>
      <c r="AQ434" s="6" t="s">
        <v>22</v>
      </c>
      <c r="AR434" s="6" t="s">
        <v>22</v>
      </c>
      <c r="AS434" s="6" t="s">
        <v>22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1</v>
      </c>
      <c r="AZ434" s="6">
        <v>0</v>
      </c>
      <c r="BA434" s="6">
        <v>1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 t="s">
        <v>22</v>
      </c>
      <c r="BK434" s="6">
        <v>0</v>
      </c>
      <c r="BL434" s="6">
        <v>0</v>
      </c>
      <c r="BM434" s="6">
        <v>0</v>
      </c>
      <c r="BN434" s="6">
        <v>0</v>
      </c>
      <c r="BO434" s="6">
        <v>0</v>
      </c>
      <c r="BP434" s="6">
        <v>0</v>
      </c>
      <c r="BQ434" s="6">
        <v>0</v>
      </c>
      <c r="BR434" s="6">
        <v>0</v>
      </c>
      <c r="BS434" s="6">
        <v>0</v>
      </c>
      <c r="BT434" s="6">
        <v>1</v>
      </c>
      <c r="BU434" s="6">
        <v>0</v>
      </c>
      <c r="BV434" s="6" t="s">
        <v>2126</v>
      </c>
      <c r="BW434" s="6" t="s">
        <v>22</v>
      </c>
      <c r="BX434" s="6">
        <v>0</v>
      </c>
      <c r="BY434" s="6">
        <v>0</v>
      </c>
      <c r="BZ434" s="6">
        <v>0</v>
      </c>
      <c r="CA434" s="6">
        <v>0</v>
      </c>
      <c r="CB434" s="6">
        <v>0</v>
      </c>
      <c r="CC434" s="6">
        <v>0</v>
      </c>
      <c r="CD434" s="6">
        <v>0</v>
      </c>
      <c r="CE434" s="6">
        <v>0</v>
      </c>
      <c r="CF434" s="6">
        <v>0</v>
      </c>
      <c r="CG434" s="6">
        <v>0</v>
      </c>
      <c r="CH434" s="6">
        <v>0</v>
      </c>
      <c r="CI434" s="6">
        <v>1</v>
      </c>
      <c r="CJ434" s="6">
        <v>0</v>
      </c>
      <c r="CK434" s="6">
        <v>0</v>
      </c>
      <c r="CL434" s="6">
        <v>0</v>
      </c>
      <c r="CM434" s="6">
        <v>0</v>
      </c>
      <c r="CN434" s="6">
        <v>0</v>
      </c>
      <c r="CO434" s="6">
        <v>0</v>
      </c>
      <c r="CP434" s="6">
        <v>0</v>
      </c>
      <c r="CQ434" s="6">
        <v>0</v>
      </c>
      <c r="CR434" s="6">
        <v>0</v>
      </c>
      <c r="CS434" s="6">
        <v>0</v>
      </c>
      <c r="CT434" s="6">
        <v>0</v>
      </c>
      <c r="CU434" s="6">
        <v>0</v>
      </c>
      <c r="CV434" s="6">
        <v>0</v>
      </c>
      <c r="CW434" s="6">
        <v>0</v>
      </c>
      <c r="CX434" s="6">
        <v>0</v>
      </c>
      <c r="CY434" s="6">
        <v>0</v>
      </c>
      <c r="CZ434" s="6">
        <v>0</v>
      </c>
      <c r="DA434" s="6" t="s">
        <v>22</v>
      </c>
      <c r="DB434" s="6" t="s">
        <v>218</v>
      </c>
      <c r="DC434" s="6" t="s">
        <v>22</v>
      </c>
      <c r="DD434" s="6" t="s">
        <v>22</v>
      </c>
      <c r="DE434" s="6" t="s">
        <v>22</v>
      </c>
      <c r="DF434" s="6" t="s">
        <v>22</v>
      </c>
      <c r="DG434" s="6" t="s">
        <v>22</v>
      </c>
      <c r="DH434" s="6" t="s">
        <v>22</v>
      </c>
      <c r="DI434" s="6" t="s">
        <v>22</v>
      </c>
      <c r="DJ434" s="6" t="s">
        <v>22</v>
      </c>
      <c r="DK434" s="6" t="s">
        <v>22</v>
      </c>
      <c r="DL434" s="6" t="s">
        <v>22</v>
      </c>
      <c r="DM434" s="6" t="s">
        <v>22</v>
      </c>
      <c r="DN434" s="6" t="s">
        <v>22</v>
      </c>
      <c r="DO434" s="6" t="s">
        <v>22</v>
      </c>
      <c r="DP434" s="6" t="s">
        <v>22</v>
      </c>
      <c r="DQ434" s="6" t="s">
        <v>22</v>
      </c>
      <c r="DR434" s="6" t="s">
        <v>22</v>
      </c>
      <c r="DS434" s="6" t="s">
        <v>22</v>
      </c>
      <c r="DT434" s="6" t="s">
        <v>22</v>
      </c>
      <c r="DU434" s="6" t="s">
        <v>22</v>
      </c>
      <c r="DV434" s="6" t="s">
        <v>22</v>
      </c>
      <c r="DW434" s="6" t="s">
        <v>22</v>
      </c>
      <c r="DX434" s="6" t="s">
        <v>22</v>
      </c>
      <c r="DY434" s="6" t="s">
        <v>22</v>
      </c>
      <c r="DZ434" s="6" t="s">
        <v>22</v>
      </c>
      <c r="EA434" s="6" t="s">
        <v>22</v>
      </c>
      <c r="EB434" s="6" t="s">
        <v>22</v>
      </c>
      <c r="EC434" s="6" t="s">
        <v>22</v>
      </c>
      <c r="ED434" s="6" t="s">
        <v>22</v>
      </c>
      <c r="EE434" s="6" t="s">
        <v>22</v>
      </c>
      <c r="EF434" s="6" t="s">
        <v>22</v>
      </c>
      <c r="EG434" s="6" t="s">
        <v>22</v>
      </c>
      <c r="EH434" s="6" t="s">
        <v>22</v>
      </c>
      <c r="EI434" s="6" t="s">
        <v>22</v>
      </c>
      <c r="EJ434" s="6" t="s">
        <v>22</v>
      </c>
      <c r="EK434" s="6" t="s">
        <v>22</v>
      </c>
      <c r="EL434" s="6" t="s">
        <v>22</v>
      </c>
      <c r="EM434" s="6" t="s">
        <v>22</v>
      </c>
      <c r="EN434" s="6" t="s">
        <v>22</v>
      </c>
      <c r="EO434" s="6" t="s">
        <v>22</v>
      </c>
      <c r="EP434" s="6" t="s">
        <v>22</v>
      </c>
      <c r="EQ434" s="6" t="s">
        <v>22</v>
      </c>
      <c r="ER434" s="6" t="s">
        <v>22</v>
      </c>
      <c r="ES434" s="6" t="s">
        <v>22</v>
      </c>
      <c r="ET434" s="6" t="s">
        <v>22</v>
      </c>
      <c r="EU434" s="6" t="s">
        <v>22</v>
      </c>
      <c r="EV434" s="6" t="s">
        <v>22</v>
      </c>
      <c r="EW434" s="6" t="s">
        <v>22</v>
      </c>
      <c r="EX434" s="6" t="s">
        <v>22</v>
      </c>
      <c r="EY434" s="6" t="s">
        <v>22</v>
      </c>
      <c r="EZ434" s="6" t="s">
        <v>22</v>
      </c>
      <c r="FA434" s="6" t="s">
        <v>22</v>
      </c>
      <c r="FB434" s="6" t="s">
        <v>22</v>
      </c>
      <c r="FC434" s="6" t="s">
        <v>22</v>
      </c>
      <c r="FD434" s="6" t="s">
        <v>22</v>
      </c>
      <c r="FE434" s="6" t="s">
        <v>22</v>
      </c>
      <c r="FF434" s="6" t="s">
        <v>22</v>
      </c>
      <c r="FG434" s="6" t="s">
        <v>22</v>
      </c>
      <c r="FH434" s="6" t="s">
        <v>22</v>
      </c>
      <c r="FI434" s="6" t="s">
        <v>22</v>
      </c>
      <c r="FJ434" s="6" t="s">
        <v>22</v>
      </c>
      <c r="FK434" s="6" t="s">
        <v>22</v>
      </c>
      <c r="FL434" s="6" t="s">
        <v>22</v>
      </c>
      <c r="FM434" s="6" t="s">
        <v>22</v>
      </c>
      <c r="FN434" s="6" t="s">
        <v>22</v>
      </c>
      <c r="FO434" s="6" t="s">
        <v>22</v>
      </c>
      <c r="FP434" s="6" t="s">
        <v>22</v>
      </c>
      <c r="FQ434" s="6" t="s">
        <v>22</v>
      </c>
      <c r="FR434" s="6" t="s">
        <v>22</v>
      </c>
      <c r="FS434" s="6" t="s">
        <v>22</v>
      </c>
      <c r="FT434" s="6" t="s">
        <v>22</v>
      </c>
      <c r="FU434" s="6" t="s">
        <v>22</v>
      </c>
      <c r="FV434" s="6" t="s">
        <v>22</v>
      </c>
      <c r="FW434" s="6" t="s">
        <v>22</v>
      </c>
      <c r="FX434" s="6" t="s">
        <v>22</v>
      </c>
      <c r="FY434" s="6" t="s">
        <v>22</v>
      </c>
      <c r="FZ434" s="6" t="s">
        <v>22</v>
      </c>
      <c r="GA434" s="6" t="s">
        <v>22</v>
      </c>
      <c r="GB434" s="6" t="s">
        <v>22</v>
      </c>
      <c r="GC434" s="6" t="s">
        <v>22</v>
      </c>
      <c r="GD434" s="6" t="s">
        <v>22</v>
      </c>
      <c r="GE434" s="6" t="s">
        <v>22</v>
      </c>
      <c r="GF434" s="6" t="s">
        <v>22</v>
      </c>
      <c r="GG434" s="6" t="s">
        <v>22</v>
      </c>
      <c r="GH434" s="6" t="s">
        <v>22</v>
      </c>
      <c r="GI434" s="6" t="s">
        <v>22</v>
      </c>
      <c r="GJ434" s="6" t="s">
        <v>22</v>
      </c>
      <c r="GK434" s="6" t="s">
        <v>22</v>
      </c>
      <c r="GL434" s="6" t="s">
        <v>22</v>
      </c>
      <c r="GM434" s="6" t="s">
        <v>22</v>
      </c>
      <c r="GN434" s="6" t="s">
        <v>22</v>
      </c>
      <c r="GO434" s="6" t="s">
        <v>22</v>
      </c>
      <c r="GP434" s="6" t="s">
        <v>22</v>
      </c>
      <c r="GQ434" s="6" t="s">
        <v>22</v>
      </c>
      <c r="GR434" s="6" t="s">
        <v>22</v>
      </c>
      <c r="GS434" s="6" t="s">
        <v>22</v>
      </c>
      <c r="GT434" s="6" t="s">
        <v>22</v>
      </c>
      <c r="GU434" s="6" t="s">
        <v>22</v>
      </c>
      <c r="GV434" s="6" t="s">
        <v>22</v>
      </c>
      <c r="GW434" s="6" t="s">
        <v>22</v>
      </c>
      <c r="GX434" s="103" t="s">
        <v>22</v>
      </c>
    </row>
    <row r="435" spans="1:206">
      <c r="A435" s="102" t="s">
        <v>207</v>
      </c>
      <c r="B435" s="6">
        <v>434</v>
      </c>
      <c r="C435" s="102" t="s">
        <v>3343</v>
      </c>
      <c r="D435" s="102" t="s">
        <v>3344</v>
      </c>
      <c r="E435" s="100">
        <v>45287</v>
      </c>
      <c r="F435" s="6" t="s">
        <v>3897</v>
      </c>
      <c r="G435" s="6">
        <v>0</v>
      </c>
      <c r="H435" s="6">
        <v>13</v>
      </c>
      <c r="I435" s="6">
        <v>1</v>
      </c>
      <c r="J435" s="6" t="s">
        <v>410</v>
      </c>
      <c r="K435" s="6" t="s">
        <v>22</v>
      </c>
      <c r="L435" s="6" t="s">
        <v>396</v>
      </c>
      <c r="M435" s="6" t="s">
        <v>1023</v>
      </c>
      <c r="N435" s="6" t="s">
        <v>22</v>
      </c>
      <c r="O435" s="6" t="s">
        <v>22</v>
      </c>
      <c r="P435" s="6" t="s">
        <v>22</v>
      </c>
      <c r="Q435" s="6">
        <v>42.681100000000001</v>
      </c>
      <c r="R435" s="6" t="s">
        <v>22</v>
      </c>
      <c r="S435" s="6" t="s">
        <v>22</v>
      </c>
      <c r="T435" s="6" t="s">
        <v>22</v>
      </c>
      <c r="U435" s="6" t="s">
        <v>22</v>
      </c>
      <c r="V435" s="6">
        <v>9.2970000000000006</v>
      </c>
      <c r="W435" s="6" t="s">
        <v>39</v>
      </c>
      <c r="X435" s="6">
        <v>4</v>
      </c>
      <c r="Y435" s="6">
        <v>2</v>
      </c>
      <c r="Z435" s="101">
        <v>0.33333333333333331</v>
      </c>
      <c r="AA435" s="101">
        <v>0.4375</v>
      </c>
      <c r="AB435" s="101">
        <v>0.5</v>
      </c>
      <c r="AC435" s="101">
        <f>(Tableau2[[#This Row],[heure_enq]]-Tableau2[[#This Row],[h_debut]])</f>
        <v>0.10416666666666669</v>
      </c>
      <c r="AD435" s="101">
        <f>Tableau2[[#This Row],[h_fin]]-Tableau2[[#This Row],[h_debut]]</f>
        <v>0.16666666666666669</v>
      </c>
      <c r="AE435" s="101">
        <v>0.41666666666666669</v>
      </c>
      <c r="AF435" s="101">
        <v>0.70833333333333337</v>
      </c>
      <c r="AG435" s="6" t="s">
        <v>22</v>
      </c>
      <c r="AH435" s="6" t="s">
        <v>287</v>
      </c>
      <c r="AI435" s="6">
        <v>0</v>
      </c>
      <c r="AJ435" s="6" t="s">
        <v>2633</v>
      </c>
      <c r="AK435" s="6" t="s">
        <v>2657</v>
      </c>
      <c r="AL435" s="6" t="s">
        <v>419</v>
      </c>
      <c r="AM435" s="6">
        <v>1</v>
      </c>
      <c r="AN435" s="6">
        <v>0</v>
      </c>
      <c r="AO435" s="6">
        <v>0</v>
      </c>
      <c r="AP435" s="6">
        <v>0</v>
      </c>
      <c r="AQ435" s="6" t="s">
        <v>22</v>
      </c>
      <c r="AR435" s="6" t="s">
        <v>22</v>
      </c>
      <c r="AS435" s="6" t="s">
        <v>22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1</v>
      </c>
      <c r="BB435" s="6">
        <v>0</v>
      </c>
      <c r="BC435" s="6">
        <v>0</v>
      </c>
      <c r="BD435" s="6">
        <v>0</v>
      </c>
      <c r="BE435" s="6">
        <v>0</v>
      </c>
      <c r="BF435" s="6">
        <v>1</v>
      </c>
      <c r="BG435" s="6">
        <v>1</v>
      </c>
      <c r="BH435" s="6">
        <v>0</v>
      </c>
      <c r="BI435" s="6">
        <v>0</v>
      </c>
      <c r="BJ435" s="6" t="s">
        <v>22</v>
      </c>
      <c r="BK435" s="6">
        <v>0</v>
      </c>
      <c r="BL435" s="6">
        <v>0</v>
      </c>
      <c r="BM435" s="6">
        <v>0</v>
      </c>
      <c r="BN435" s="6">
        <v>0</v>
      </c>
      <c r="BO435" s="6">
        <v>0</v>
      </c>
      <c r="BP435" s="6">
        <v>1</v>
      </c>
      <c r="BQ435" s="6">
        <v>0</v>
      </c>
      <c r="BR435" s="6">
        <v>0</v>
      </c>
      <c r="BS435" s="6">
        <v>0</v>
      </c>
      <c r="BT435" s="6">
        <v>0</v>
      </c>
      <c r="BU435" s="6" t="s">
        <v>3624</v>
      </c>
      <c r="BV435" s="6">
        <v>0</v>
      </c>
      <c r="BW435" s="6" t="s">
        <v>22</v>
      </c>
      <c r="BX435" s="6">
        <v>0</v>
      </c>
      <c r="BY435" s="6">
        <v>0</v>
      </c>
      <c r="BZ435" s="6">
        <v>0</v>
      </c>
      <c r="CA435" s="6">
        <v>0</v>
      </c>
      <c r="CB435" s="6">
        <v>0</v>
      </c>
      <c r="CC435" s="6">
        <v>0</v>
      </c>
      <c r="CD435" s="6">
        <v>0</v>
      </c>
      <c r="CE435" s="6">
        <v>0</v>
      </c>
      <c r="CF435" s="6">
        <v>0</v>
      </c>
      <c r="CG435" s="6">
        <v>0</v>
      </c>
      <c r="CH435" s="6">
        <v>0</v>
      </c>
      <c r="CI435" s="6">
        <v>1</v>
      </c>
      <c r="CJ435" s="6">
        <v>0</v>
      </c>
      <c r="CK435" s="6">
        <v>0</v>
      </c>
      <c r="CL435" s="6">
        <v>0</v>
      </c>
      <c r="CM435" s="6">
        <v>0</v>
      </c>
      <c r="CN435" s="6">
        <v>1</v>
      </c>
      <c r="CO435" s="6">
        <v>0</v>
      </c>
      <c r="CP435" s="6">
        <v>0</v>
      </c>
      <c r="CQ435" s="6">
        <v>0</v>
      </c>
      <c r="CR435" s="6">
        <v>0</v>
      </c>
      <c r="CS435" s="6">
        <v>0</v>
      </c>
      <c r="CT435" s="6">
        <v>0</v>
      </c>
      <c r="CU435" s="6">
        <v>0</v>
      </c>
      <c r="CV435" s="6">
        <v>0</v>
      </c>
      <c r="CW435" s="6">
        <v>0</v>
      </c>
      <c r="CX435" s="6">
        <v>0</v>
      </c>
      <c r="CY435" s="6">
        <v>0</v>
      </c>
      <c r="CZ435" s="6">
        <v>0</v>
      </c>
      <c r="DA435" s="6" t="s">
        <v>22</v>
      </c>
      <c r="DB435" s="6" t="s">
        <v>218</v>
      </c>
      <c r="DC435" s="6" t="s">
        <v>22</v>
      </c>
      <c r="DD435" s="6" t="s">
        <v>22</v>
      </c>
      <c r="DE435" s="6" t="s">
        <v>22</v>
      </c>
      <c r="DF435" s="6" t="s">
        <v>22</v>
      </c>
      <c r="DG435" s="6" t="s">
        <v>22</v>
      </c>
      <c r="DH435" s="6" t="s">
        <v>22</v>
      </c>
      <c r="DI435" s="6" t="s">
        <v>22</v>
      </c>
      <c r="DJ435" s="6" t="s">
        <v>22</v>
      </c>
      <c r="DK435" s="6" t="s">
        <v>22</v>
      </c>
      <c r="DL435" s="6" t="s">
        <v>22</v>
      </c>
      <c r="DM435" s="6" t="s">
        <v>22</v>
      </c>
      <c r="DN435" s="6" t="s">
        <v>22</v>
      </c>
      <c r="DO435" s="6" t="s">
        <v>22</v>
      </c>
      <c r="DP435" s="6" t="s">
        <v>22</v>
      </c>
      <c r="DQ435" s="6" t="s">
        <v>22</v>
      </c>
      <c r="DR435" s="6" t="s">
        <v>22</v>
      </c>
      <c r="DS435" s="6" t="s">
        <v>22</v>
      </c>
      <c r="DT435" s="6" t="s">
        <v>22</v>
      </c>
      <c r="DU435" s="6" t="s">
        <v>22</v>
      </c>
      <c r="DV435" s="6" t="s">
        <v>22</v>
      </c>
      <c r="DW435" s="6" t="s">
        <v>22</v>
      </c>
      <c r="DX435" s="6" t="s">
        <v>22</v>
      </c>
      <c r="DY435" s="6" t="s">
        <v>22</v>
      </c>
      <c r="DZ435" s="6" t="s">
        <v>22</v>
      </c>
      <c r="EA435" s="6" t="s">
        <v>22</v>
      </c>
      <c r="EB435" s="6" t="s">
        <v>22</v>
      </c>
      <c r="EC435" s="6" t="s">
        <v>22</v>
      </c>
      <c r="ED435" s="6" t="s">
        <v>22</v>
      </c>
      <c r="EE435" s="6" t="s">
        <v>22</v>
      </c>
      <c r="EF435" s="6" t="s">
        <v>22</v>
      </c>
      <c r="EG435" s="6" t="s">
        <v>22</v>
      </c>
      <c r="EH435" s="6" t="s">
        <v>22</v>
      </c>
      <c r="EI435" s="6" t="s">
        <v>22</v>
      </c>
      <c r="EJ435" s="6" t="s">
        <v>22</v>
      </c>
      <c r="EK435" s="6" t="s">
        <v>22</v>
      </c>
      <c r="EL435" s="6" t="s">
        <v>22</v>
      </c>
      <c r="EM435" s="6" t="s">
        <v>22</v>
      </c>
      <c r="EN435" s="6" t="s">
        <v>22</v>
      </c>
      <c r="EO435" s="6" t="s">
        <v>22</v>
      </c>
      <c r="EP435" s="6" t="s">
        <v>22</v>
      </c>
      <c r="EQ435" s="6" t="s">
        <v>22</v>
      </c>
      <c r="ER435" s="6" t="s">
        <v>22</v>
      </c>
      <c r="ES435" s="6" t="s">
        <v>22</v>
      </c>
      <c r="ET435" s="6" t="s">
        <v>22</v>
      </c>
      <c r="EU435" s="6" t="s">
        <v>22</v>
      </c>
      <c r="EV435" s="6" t="s">
        <v>22</v>
      </c>
      <c r="EW435" s="6" t="s">
        <v>22</v>
      </c>
      <c r="EX435" s="6" t="s">
        <v>22</v>
      </c>
      <c r="EY435" s="6" t="s">
        <v>22</v>
      </c>
      <c r="EZ435" s="6" t="s">
        <v>22</v>
      </c>
      <c r="FA435" s="6" t="s">
        <v>22</v>
      </c>
      <c r="FB435" s="6" t="s">
        <v>22</v>
      </c>
      <c r="FC435" s="6" t="s">
        <v>22</v>
      </c>
      <c r="FD435" s="6" t="s">
        <v>22</v>
      </c>
      <c r="FE435" s="6" t="s">
        <v>22</v>
      </c>
      <c r="FF435" s="6" t="s">
        <v>22</v>
      </c>
      <c r="FG435" s="6" t="s">
        <v>22</v>
      </c>
      <c r="FH435" s="6" t="s">
        <v>22</v>
      </c>
      <c r="FI435" s="6" t="s">
        <v>22</v>
      </c>
      <c r="FJ435" s="6" t="s">
        <v>22</v>
      </c>
      <c r="FK435" s="6" t="s">
        <v>22</v>
      </c>
      <c r="FL435" s="6" t="s">
        <v>22</v>
      </c>
      <c r="FM435" s="6" t="s">
        <v>22</v>
      </c>
      <c r="FN435" s="6" t="s">
        <v>22</v>
      </c>
      <c r="FO435" s="6" t="s">
        <v>22</v>
      </c>
      <c r="FP435" s="6" t="s">
        <v>22</v>
      </c>
      <c r="FQ435" s="6" t="s">
        <v>22</v>
      </c>
      <c r="FR435" s="6" t="s">
        <v>22</v>
      </c>
      <c r="FS435" s="6" t="s">
        <v>22</v>
      </c>
      <c r="FT435" s="6" t="s">
        <v>22</v>
      </c>
      <c r="FU435" s="6" t="s">
        <v>22</v>
      </c>
      <c r="FV435" s="6" t="s">
        <v>22</v>
      </c>
      <c r="FW435" s="6" t="s">
        <v>22</v>
      </c>
      <c r="FX435" s="6" t="s">
        <v>22</v>
      </c>
      <c r="FY435" s="6" t="s">
        <v>22</v>
      </c>
      <c r="FZ435" s="6" t="s">
        <v>22</v>
      </c>
      <c r="GA435" s="6" t="s">
        <v>22</v>
      </c>
      <c r="GB435" s="6" t="s">
        <v>22</v>
      </c>
      <c r="GC435" s="6" t="s">
        <v>22</v>
      </c>
      <c r="GD435" s="6" t="s">
        <v>22</v>
      </c>
      <c r="GE435" s="6" t="s">
        <v>22</v>
      </c>
      <c r="GF435" s="6" t="s">
        <v>22</v>
      </c>
      <c r="GG435" s="6" t="s">
        <v>22</v>
      </c>
      <c r="GH435" s="6" t="s">
        <v>22</v>
      </c>
      <c r="GI435" s="6" t="s">
        <v>22</v>
      </c>
      <c r="GJ435" s="6" t="s">
        <v>22</v>
      </c>
      <c r="GK435" s="6" t="s">
        <v>22</v>
      </c>
      <c r="GL435" s="6" t="s">
        <v>22</v>
      </c>
      <c r="GM435" s="6" t="s">
        <v>22</v>
      </c>
      <c r="GN435" s="6" t="s">
        <v>22</v>
      </c>
      <c r="GO435" s="6" t="s">
        <v>22</v>
      </c>
      <c r="GP435" s="6" t="s">
        <v>22</v>
      </c>
      <c r="GQ435" s="6" t="s">
        <v>22</v>
      </c>
      <c r="GR435" s="6" t="s">
        <v>22</v>
      </c>
      <c r="GS435" s="6" t="s">
        <v>22</v>
      </c>
      <c r="GT435" s="6" t="s">
        <v>22</v>
      </c>
      <c r="GU435" s="6" t="s">
        <v>22</v>
      </c>
      <c r="GV435" s="6" t="s">
        <v>22</v>
      </c>
      <c r="GW435" s="6" t="s">
        <v>22</v>
      </c>
      <c r="GX435" s="103" t="s">
        <v>22</v>
      </c>
    </row>
    <row r="436" spans="1:206">
      <c r="A436" s="102" t="s">
        <v>207</v>
      </c>
      <c r="B436" s="6">
        <v>435</v>
      </c>
      <c r="C436" s="102" t="s">
        <v>3343</v>
      </c>
      <c r="D436" s="102" t="s">
        <v>3345</v>
      </c>
      <c r="E436" s="100">
        <v>45287</v>
      </c>
      <c r="F436" s="6" t="s">
        <v>3897</v>
      </c>
      <c r="G436" s="6">
        <v>1</v>
      </c>
      <c r="H436" s="6">
        <v>11</v>
      </c>
      <c r="I436" s="6">
        <v>1</v>
      </c>
      <c r="J436" s="6" t="s">
        <v>1000</v>
      </c>
      <c r="K436" s="6" t="s">
        <v>410</v>
      </c>
      <c r="L436" s="6" t="s">
        <v>1193</v>
      </c>
      <c r="M436" s="6" t="s">
        <v>1023</v>
      </c>
      <c r="N436" s="6" t="s">
        <v>22</v>
      </c>
      <c r="O436" s="6" t="s">
        <v>22</v>
      </c>
      <c r="P436" s="6" t="s">
        <v>22</v>
      </c>
      <c r="Q436" s="6">
        <v>42.677</v>
      </c>
      <c r="R436" s="6" t="s">
        <v>22</v>
      </c>
      <c r="S436" s="6" t="s">
        <v>22</v>
      </c>
      <c r="T436" s="6" t="s">
        <v>22</v>
      </c>
      <c r="U436" s="6" t="s">
        <v>22</v>
      </c>
      <c r="V436" s="6">
        <v>9.2835999999999999</v>
      </c>
      <c r="W436" s="6" t="s">
        <v>39</v>
      </c>
      <c r="X436" s="6">
        <v>3</v>
      </c>
      <c r="Y436" s="6">
        <v>1</v>
      </c>
      <c r="Z436" s="101">
        <v>0.625</v>
      </c>
      <c r="AA436" s="101">
        <v>0.68055555555555547</v>
      </c>
      <c r="AB436" s="101">
        <v>0.70833333333333337</v>
      </c>
      <c r="AC436" s="101">
        <f>(Tableau2[[#This Row],[heure_enq]]-Tableau2[[#This Row],[h_debut]])</f>
        <v>5.5555555555555469E-2</v>
      </c>
      <c r="AD436" s="101">
        <f>Tableau2[[#This Row],[h_fin]]-Tableau2[[#This Row],[h_debut]]</f>
        <v>8.333333333333337E-2</v>
      </c>
      <c r="AE436" s="101">
        <v>0.41666666666666669</v>
      </c>
      <c r="AF436" s="101">
        <v>0.70833333333333337</v>
      </c>
      <c r="AG436" s="6" t="s">
        <v>22</v>
      </c>
      <c r="AH436" s="6" t="s">
        <v>213</v>
      </c>
      <c r="AI436" s="6">
        <v>0</v>
      </c>
      <c r="AJ436" s="6" t="s">
        <v>2634</v>
      </c>
      <c r="AK436" s="6" t="s">
        <v>215</v>
      </c>
      <c r="AL436" s="6" t="s">
        <v>419</v>
      </c>
      <c r="AM436" s="6">
        <v>1</v>
      </c>
      <c r="AN436" s="6">
        <v>0</v>
      </c>
      <c r="AO436" s="6">
        <v>0</v>
      </c>
      <c r="AP436" s="6">
        <v>0</v>
      </c>
      <c r="AQ436" s="6" t="s">
        <v>22</v>
      </c>
      <c r="AR436" s="6" t="s">
        <v>22</v>
      </c>
      <c r="AS436" s="6" t="s">
        <v>22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1</v>
      </c>
      <c r="BH436" s="6">
        <v>0</v>
      </c>
      <c r="BI436" s="6">
        <v>0</v>
      </c>
      <c r="BJ436" s="138" t="s">
        <v>1202</v>
      </c>
      <c r="BK436" s="6">
        <v>0</v>
      </c>
      <c r="BL436" s="6">
        <v>0</v>
      </c>
      <c r="BM436" s="6">
        <v>0</v>
      </c>
      <c r="BN436" s="6">
        <v>0</v>
      </c>
      <c r="BO436" s="6">
        <v>0</v>
      </c>
      <c r="BP436" s="6">
        <v>1</v>
      </c>
      <c r="BQ436" s="6">
        <v>0</v>
      </c>
      <c r="BR436" s="6">
        <v>0</v>
      </c>
      <c r="BS436" s="6">
        <v>0</v>
      </c>
      <c r="BT436" s="6">
        <v>0</v>
      </c>
      <c r="BU436" s="6" t="s">
        <v>3624</v>
      </c>
      <c r="BV436" s="6">
        <v>0</v>
      </c>
      <c r="BW436" s="6" t="s">
        <v>22</v>
      </c>
      <c r="BX436" s="6">
        <v>0</v>
      </c>
      <c r="BY436" s="6">
        <v>0</v>
      </c>
      <c r="BZ436" s="6">
        <v>0</v>
      </c>
      <c r="CA436" s="6">
        <v>0</v>
      </c>
      <c r="CB436" s="6">
        <v>0</v>
      </c>
      <c r="CC436" s="6">
        <v>0</v>
      </c>
      <c r="CD436" s="6">
        <v>0</v>
      </c>
      <c r="CE436" s="6">
        <v>0</v>
      </c>
      <c r="CF436" s="6">
        <v>0</v>
      </c>
      <c r="CG436" s="6">
        <v>0</v>
      </c>
      <c r="CH436" s="6">
        <v>0</v>
      </c>
      <c r="CI436" s="6">
        <v>0</v>
      </c>
      <c r="CJ436" s="6">
        <v>0</v>
      </c>
      <c r="CK436" s="6">
        <v>0</v>
      </c>
      <c r="CL436" s="6">
        <v>0</v>
      </c>
      <c r="CM436" s="6">
        <v>0</v>
      </c>
      <c r="CN436" s="6">
        <v>0</v>
      </c>
      <c r="CO436" s="6">
        <v>1</v>
      </c>
      <c r="CP436" s="6">
        <v>0</v>
      </c>
      <c r="CQ436" s="6">
        <v>0</v>
      </c>
      <c r="CR436" s="6">
        <v>0</v>
      </c>
      <c r="CS436" s="6">
        <v>0</v>
      </c>
      <c r="CT436" s="6">
        <v>0</v>
      </c>
      <c r="CU436" s="6">
        <v>0</v>
      </c>
      <c r="CV436" s="6">
        <v>0</v>
      </c>
      <c r="CW436" s="6">
        <v>0</v>
      </c>
      <c r="CX436" s="6">
        <v>0</v>
      </c>
      <c r="CY436" s="6">
        <v>0</v>
      </c>
      <c r="CZ436" s="6">
        <v>0</v>
      </c>
      <c r="DA436" s="6" t="s">
        <v>22</v>
      </c>
      <c r="DB436" s="6" t="s">
        <v>218</v>
      </c>
      <c r="DC436" s="6" t="s">
        <v>22</v>
      </c>
      <c r="DD436" s="6" t="s">
        <v>22</v>
      </c>
      <c r="DE436" s="6" t="s">
        <v>22</v>
      </c>
      <c r="DF436" s="6" t="s">
        <v>22</v>
      </c>
      <c r="DG436" s="6" t="s">
        <v>22</v>
      </c>
      <c r="DH436" s="6" t="s">
        <v>22</v>
      </c>
      <c r="DI436" s="6" t="s">
        <v>22</v>
      </c>
      <c r="DJ436" s="6" t="s">
        <v>22</v>
      </c>
      <c r="DK436" s="6" t="s">
        <v>22</v>
      </c>
      <c r="DL436" s="6" t="s">
        <v>22</v>
      </c>
      <c r="DM436" s="6" t="s">
        <v>22</v>
      </c>
      <c r="DN436" s="6" t="s">
        <v>22</v>
      </c>
      <c r="DO436" s="6" t="s">
        <v>22</v>
      </c>
      <c r="DP436" s="6" t="s">
        <v>22</v>
      </c>
      <c r="DQ436" s="6" t="s">
        <v>22</v>
      </c>
      <c r="DR436" s="6" t="s">
        <v>22</v>
      </c>
      <c r="DS436" s="6" t="s">
        <v>22</v>
      </c>
      <c r="DT436" s="6" t="s">
        <v>22</v>
      </c>
      <c r="DU436" s="6" t="s">
        <v>22</v>
      </c>
      <c r="DV436" s="6" t="s">
        <v>22</v>
      </c>
      <c r="DW436" s="6" t="s">
        <v>22</v>
      </c>
      <c r="DX436" s="6" t="s">
        <v>22</v>
      </c>
      <c r="DY436" s="6" t="s">
        <v>22</v>
      </c>
      <c r="DZ436" s="6" t="s">
        <v>22</v>
      </c>
      <c r="EA436" s="6" t="s">
        <v>22</v>
      </c>
      <c r="EB436" s="6" t="s">
        <v>22</v>
      </c>
      <c r="EC436" s="6" t="s">
        <v>22</v>
      </c>
      <c r="ED436" s="6" t="s">
        <v>22</v>
      </c>
      <c r="EE436" s="6" t="s">
        <v>22</v>
      </c>
      <c r="EF436" s="6" t="s">
        <v>22</v>
      </c>
      <c r="EG436" s="6" t="s">
        <v>22</v>
      </c>
      <c r="EH436" s="6" t="s">
        <v>22</v>
      </c>
      <c r="EI436" s="6" t="s">
        <v>22</v>
      </c>
      <c r="EJ436" s="6" t="s">
        <v>22</v>
      </c>
      <c r="EK436" s="6" t="s">
        <v>22</v>
      </c>
      <c r="EL436" s="6" t="s">
        <v>22</v>
      </c>
      <c r="EM436" s="6" t="s">
        <v>22</v>
      </c>
      <c r="EN436" s="6" t="s">
        <v>22</v>
      </c>
      <c r="EO436" s="6" t="s">
        <v>22</v>
      </c>
      <c r="EP436" s="6" t="s">
        <v>22</v>
      </c>
      <c r="EQ436" s="6" t="s">
        <v>22</v>
      </c>
      <c r="ER436" s="6" t="s">
        <v>22</v>
      </c>
      <c r="ES436" s="6" t="s">
        <v>22</v>
      </c>
      <c r="ET436" s="6" t="s">
        <v>22</v>
      </c>
      <c r="EU436" s="6" t="s">
        <v>22</v>
      </c>
      <c r="EV436" s="6" t="s">
        <v>22</v>
      </c>
      <c r="EW436" s="6" t="s">
        <v>22</v>
      </c>
      <c r="EX436" s="6" t="s">
        <v>22</v>
      </c>
      <c r="EY436" s="6" t="s">
        <v>22</v>
      </c>
      <c r="EZ436" s="6" t="s">
        <v>22</v>
      </c>
      <c r="FA436" s="6" t="s">
        <v>22</v>
      </c>
      <c r="FB436" s="6" t="s">
        <v>22</v>
      </c>
      <c r="FC436" s="6" t="s">
        <v>22</v>
      </c>
      <c r="FD436" s="6" t="s">
        <v>22</v>
      </c>
      <c r="FE436" s="6" t="s">
        <v>22</v>
      </c>
      <c r="FF436" s="6" t="s">
        <v>22</v>
      </c>
      <c r="FG436" s="6" t="s">
        <v>22</v>
      </c>
      <c r="FH436" s="6" t="s">
        <v>22</v>
      </c>
      <c r="FI436" s="6" t="s">
        <v>22</v>
      </c>
      <c r="FJ436" s="6" t="s">
        <v>22</v>
      </c>
      <c r="FK436" s="6" t="s">
        <v>22</v>
      </c>
      <c r="FL436" s="6" t="s">
        <v>22</v>
      </c>
      <c r="FM436" s="6" t="s">
        <v>22</v>
      </c>
      <c r="FN436" s="6" t="s">
        <v>22</v>
      </c>
      <c r="FO436" s="6" t="s">
        <v>22</v>
      </c>
      <c r="FP436" s="6" t="s">
        <v>22</v>
      </c>
      <c r="FQ436" s="6" t="s">
        <v>22</v>
      </c>
      <c r="FR436" s="6" t="s">
        <v>22</v>
      </c>
      <c r="FS436" s="6" t="s">
        <v>22</v>
      </c>
      <c r="FT436" s="6" t="s">
        <v>22</v>
      </c>
      <c r="FU436" s="6" t="s">
        <v>22</v>
      </c>
      <c r="FV436" s="6" t="s">
        <v>22</v>
      </c>
      <c r="FW436" s="6" t="s">
        <v>22</v>
      </c>
      <c r="FX436" s="6" t="s">
        <v>22</v>
      </c>
      <c r="FY436" s="6" t="s">
        <v>22</v>
      </c>
      <c r="FZ436" s="6" t="s">
        <v>22</v>
      </c>
      <c r="GA436" s="6" t="s">
        <v>22</v>
      </c>
      <c r="GB436" s="6" t="s">
        <v>22</v>
      </c>
      <c r="GC436" s="6" t="s">
        <v>22</v>
      </c>
      <c r="GD436" s="6" t="s">
        <v>22</v>
      </c>
      <c r="GE436" s="6" t="s">
        <v>22</v>
      </c>
      <c r="GF436" s="6" t="s">
        <v>22</v>
      </c>
      <c r="GG436" s="6" t="s">
        <v>22</v>
      </c>
      <c r="GH436" s="6" t="s">
        <v>22</v>
      </c>
      <c r="GI436" s="6" t="s">
        <v>22</v>
      </c>
      <c r="GJ436" s="6" t="s">
        <v>22</v>
      </c>
      <c r="GK436" s="6" t="s">
        <v>22</v>
      </c>
      <c r="GL436" s="6" t="s">
        <v>22</v>
      </c>
      <c r="GM436" s="6" t="s">
        <v>22</v>
      </c>
      <c r="GN436" s="6" t="s">
        <v>22</v>
      </c>
      <c r="GO436" s="6" t="s">
        <v>22</v>
      </c>
      <c r="GP436" s="6" t="s">
        <v>22</v>
      </c>
      <c r="GQ436" s="6" t="s">
        <v>22</v>
      </c>
      <c r="GR436" s="6" t="s">
        <v>22</v>
      </c>
      <c r="GS436" s="6" t="s">
        <v>22</v>
      </c>
      <c r="GT436" s="6" t="s">
        <v>22</v>
      </c>
      <c r="GU436" s="6" t="s">
        <v>22</v>
      </c>
      <c r="GV436" s="6" t="s">
        <v>22</v>
      </c>
      <c r="GW436" s="6" t="s">
        <v>22</v>
      </c>
      <c r="GX436" s="103" t="s">
        <v>22</v>
      </c>
    </row>
    <row r="437" spans="1:206">
      <c r="A437" s="102" t="s">
        <v>207</v>
      </c>
      <c r="B437" s="6">
        <v>436</v>
      </c>
      <c r="C437" s="102" t="s">
        <v>3343</v>
      </c>
      <c r="D437" s="102" t="s">
        <v>3346</v>
      </c>
      <c r="E437" s="100">
        <v>45287</v>
      </c>
      <c r="F437" s="6" t="s">
        <v>3897</v>
      </c>
      <c r="G437" s="6">
        <v>1</v>
      </c>
      <c r="H437" s="6">
        <v>11</v>
      </c>
      <c r="I437" s="6">
        <v>1</v>
      </c>
      <c r="J437" s="6" t="s">
        <v>1000</v>
      </c>
      <c r="K437" s="6" t="s">
        <v>410</v>
      </c>
      <c r="L437" s="6" t="s">
        <v>1193</v>
      </c>
      <c r="M437" s="6" t="s">
        <v>1023</v>
      </c>
      <c r="N437" s="6" t="s">
        <v>22</v>
      </c>
      <c r="O437" s="6" t="s">
        <v>22</v>
      </c>
      <c r="P437" s="6" t="s">
        <v>22</v>
      </c>
      <c r="Q437" s="6">
        <v>42.6798</v>
      </c>
      <c r="R437" s="6" t="s">
        <v>22</v>
      </c>
      <c r="S437" s="6" t="s">
        <v>22</v>
      </c>
      <c r="T437" s="6" t="s">
        <v>22</v>
      </c>
      <c r="U437" s="6" t="s">
        <v>22</v>
      </c>
      <c r="V437" s="6">
        <v>9.2978000000000005</v>
      </c>
      <c r="W437" s="6" t="s">
        <v>39</v>
      </c>
      <c r="X437" s="6">
        <v>4</v>
      </c>
      <c r="Y437" s="6">
        <v>3</v>
      </c>
      <c r="Z437" s="101">
        <v>0.54166666666666663</v>
      </c>
      <c r="AA437" s="101">
        <v>0.70138888888888884</v>
      </c>
      <c r="AB437" s="101">
        <v>0.79166666666666663</v>
      </c>
      <c r="AC437" s="101">
        <f>(Tableau2[[#This Row],[heure_enq]]-Tableau2[[#This Row],[h_debut]])</f>
        <v>0.15972222222222221</v>
      </c>
      <c r="AD437" s="101">
        <f>Tableau2[[#This Row],[h_fin]]-Tableau2[[#This Row],[h_debut]]</f>
        <v>0.25</v>
      </c>
      <c r="AE437" s="101">
        <v>0.41666666666666669</v>
      </c>
      <c r="AF437" s="101">
        <v>0.70833333333333337</v>
      </c>
      <c r="AG437" s="6" t="s">
        <v>22</v>
      </c>
      <c r="AH437" s="6" t="s">
        <v>287</v>
      </c>
      <c r="AI437" s="6">
        <v>0</v>
      </c>
      <c r="AJ437" s="6" t="s">
        <v>840</v>
      </c>
      <c r="AK437" s="6" t="s">
        <v>841</v>
      </c>
      <c r="AL437" s="6" t="s">
        <v>419</v>
      </c>
      <c r="AM437" s="6">
        <v>1</v>
      </c>
      <c r="AN437" s="6">
        <v>0</v>
      </c>
      <c r="AO437" s="6">
        <v>0</v>
      </c>
      <c r="AP437" s="6">
        <v>0</v>
      </c>
      <c r="AQ437" s="6" t="s">
        <v>22</v>
      </c>
      <c r="AR437" s="6" t="s">
        <v>22</v>
      </c>
      <c r="AS437" s="6" t="s">
        <v>22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  <c r="AZ437" s="6">
        <v>1</v>
      </c>
      <c r="BA437" s="6">
        <v>1</v>
      </c>
      <c r="BB437" s="6">
        <v>1</v>
      </c>
      <c r="BC437" s="6">
        <v>1</v>
      </c>
      <c r="BD437" s="6">
        <v>1</v>
      </c>
      <c r="BE437" s="6">
        <v>1</v>
      </c>
      <c r="BF437" s="6">
        <v>1</v>
      </c>
      <c r="BG437" s="6">
        <v>1</v>
      </c>
      <c r="BH437" s="6">
        <v>1</v>
      </c>
      <c r="BI437" s="6">
        <v>1</v>
      </c>
      <c r="BJ437" s="6" t="s">
        <v>22</v>
      </c>
      <c r="BK437" s="6">
        <v>0</v>
      </c>
      <c r="BL437" s="6">
        <v>0</v>
      </c>
      <c r="BM437" s="6">
        <v>0</v>
      </c>
      <c r="BN437" s="6">
        <v>0</v>
      </c>
      <c r="BO437" s="6">
        <v>0</v>
      </c>
      <c r="BP437" s="6">
        <v>1</v>
      </c>
      <c r="BQ437" s="6">
        <v>0</v>
      </c>
      <c r="BR437" s="6">
        <v>0</v>
      </c>
      <c r="BS437" s="6">
        <v>0</v>
      </c>
      <c r="BT437" s="6">
        <v>0</v>
      </c>
      <c r="BU437" s="6" t="s">
        <v>3624</v>
      </c>
      <c r="BV437" s="6">
        <v>0</v>
      </c>
      <c r="BW437" s="6" t="s">
        <v>22</v>
      </c>
      <c r="BX437" s="6">
        <v>0</v>
      </c>
      <c r="BY437" s="6">
        <v>0</v>
      </c>
      <c r="BZ437" s="6">
        <v>0</v>
      </c>
      <c r="CA437" s="6">
        <v>0</v>
      </c>
      <c r="CB437" s="6">
        <v>0</v>
      </c>
      <c r="CC437" s="6">
        <v>0</v>
      </c>
      <c r="CD437" s="6">
        <v>0</v>
      </c>
      <c r="CE437" s="6">
        <v>0</v>
      </c>
      <c r="CF437" s="6">
        <v>0</v>
      </c>
      <c r="CG437" s="6">
        <v>0</v>
      </c>
      <c r="CH437" s="6">
        <v>0</v>
      </c>
      <c r="CI437" s="6">
        <v>1</v>
      </c>
      <c r="CJ437" s="6">
        <v>0</v>
      </c>
      <c r="CK437" s="6">
        <v>0</v>
      </c>
      <c r="CL437" s="6">
        <v>0</v>
      </c>
      <c r="CM437" s="6">
        <v>0</v>
      </c>
      <c r="CN437" s="6">
        <v>0</v>
      </c>
      <c r="CO437" s="6">
        <v>0</v>
      </c>
      <c r="CP437" s="6">
        <v>0</v>
      </c>
      <c r="CQ437" s="6">
        <v>0</v>
      </c>
      <c r="CR437" s="6">
        <v>0</v>
      </c>
      <c r="CS437" s="6">
        <v>0</v>
      </c>
      <c r="CT437" s="6">
        <v>0</v>
      </c>
      <c r="CU437" s="6">
        <v>0</v>
      </c>
      <c r="CV437" s="6">
        <v>0</v>
      </c>
      <c r="CW437" s="6">
        <v>0</v>
      </c>
      <c r="CX437" s="6">
        <v>0</v>
      </c>
      <c r="CY437" s="6">
        <v>0</v>
      </c>
      <c r="CZ437" s="6">
        <v>0</v>
      </c>
      <c r="DA437" s="6" t="s">
        <v>22</v>
      </c>
      <c r="DB437" s="6" t="s">
        <v>218</v>
      </c>
      <c r="DC437" s="6" t="s">
        <v>22</v>
      </c>
      <c r="DD437" s="6" t="s">
        <v>22</v>
      </c>
      <c r="DE437" s="6" t="s">
        <v>22</v>
      </c>
      <c r="DF437" s="6" t="s">
        <v>22</v>
      </c>
      <c r="DG437" s="6" t="s">
        <v>22</v>
      </c>
      <c r="DH437" s="6" t="s">
        <v>22</v>
      </c>
      <c r="DI437" s="6" t="s">
        <v>22</v>
      </c>
      <c r="DJ437" s="6" t="s">
        <v>22</v>
      </c>
      <c r="DK437" s="6" t="s">
        <v>22</v>
      </c>
      <c r="DL437" s="6" t="s">
        <v>22</v>
      </c>
      <c r="DM437" s="6" t="s">
        <v>22</v>
      </c>
      <c r="DN437" s="6" t="s">
        <v>22</v>
      </c>
      <c r="DO437" s="6" t="s">
        <v>22</v>
      </c>
      <c r="DP437" s="6" t="s">
        <v>22</v>
      </c>
      <c r="DQ437" s="6" t="s">
        <v>22</v>
      </c>
      <c r="DR437" s="6" t="s">
        <v>22</v>
      </c>
      <c r="DS437" s="6" t="s">
        <v>22</v>
      </c>
      <c r="DT437" s="6" t="s">
        <v>22</v>
      </c>
      <c r="DU437" s="6" t="s">
        <v>22</v>
      </c>
      <c r="DV437" s="6" t="s">
        <v>22</v>
      </c>
      <c r="DW437" s="6" t="s">
        <v>22</v>
      </c>
      <c r="DX437" s="6" t="s">
        <v>22</v>
      </c>
      <c r="DY437" s="6" t="s">
        <v>22</v>
      </c>
      <c r="DZ437" s="6" t="s">
        <v>22</v>
      </c>
      <c r="EA437" s="6" t="s">
        <v>22</v>
      </c>
      <c r="EB437" s="6" t="s">
        <v>22</v>
      </c>
      <c r="EC437" s="6" t="s">
        <v>22</v>
      </c>
      <c r="ED437" s="6" t="s">
        <v>22</v>
      </c>
      <c r="EE437" s="6" t="s">
        <v>22</v>
      </c>
      <c r="EF437" s="6" t="s">
        <v>22</v>
      </c>
      <c r="EG437" s="6" t="s">
        <v>22</v>
      </c>
      <c r="EH437" s="6" t="s">
        <v>22</v>
      </c>
      <c r="EI437" s="6" t="s">
        <v>22</v>
      </c>
      <c r="EJ437" s="6" t="s">
        <v>22</v>
      </c>
      <c r="EK437" s="6" t="s">
        <v>22</v>
      </c>
      <c r="EL437" s="6" t="s">
        <v>22</v>
      </c>
      <c r="EM437" s="6" t="s">
        <v>22</v>
      </c>
      <c r="EN437" s="6" t="s">
        <v>22</v>
      </c>
      <c r="EO437" s="6" t="s">
        <v>22</v>
      </c>
      <c r="EP437" s="6" t="s">
        <v>22</v>
      </c>
      <c r="EQ437" s="6" t="s">
        <v>22</v>
      </c>
      <c r="ER437" s="6" t="s">
        <v>22</v>
      </c>
      <c r="ES437" s="6" t="s">
        <v>22</v>
      </c>
      <c r="ET437" s="6" t="s">
        <v>22</v>
      </c>
      <c r="EU437" s="6" t="s">
        <v>22</v>
      </c>
      <c r="EV437" s="6" t="s">
        <v>22</v>
      </c>
      <c r="EW437" s="6" t="s">
        <v>22</v>
      </c>
      <c r="EX437" s="6" t="s">
        <v>22</v>
      </c>
      <c r="EY437" s="6" t="s">
        <v>22</v>
      </c>
      <c r="EZ437" s="6" t="s">
        <v>22</v>
      </c>
      <c r="FA437" s="6" t="s">
        <v>22</v>
      </c>
      <c r="FB437" s="6" t="s">
        <v>22</v>
      </c>
      <c r="FC437" s="6" t="s">
        <v>22</v>
      </c>
      <c r="FD437" s="6" t="s">
        <v>22</v>
      </c>
      <c r="FE437" s="6" t="s">
        <v>22</v>
      </c>
      <c r="FF437" s="6" t="s">
        <v>22</v>
      </c>
      <c r="FG437" s="6" t="s">
        <v>22</v>
      </c>
      <c r="FH437" s="6" t="s">
        <v>22</v>
      </c>
      <c r="FI437" s="6" t="s">
        <v>22</v>
      </c>
      <c r="FJ437" s="6" t="s">
        <v>22</v>
      </c>
      <c r="FK437" s="6" t="s">
        <v>22</v>
      </c>
      <c r="FL437" s="6" t="s">
        <v>22</v>
      </c>
      <c r="FM437" s="6" t="s">
        <v>22</v>
      </c>
      <c r="FN437" s="6" t="s">
        <v>22</v>
      </c>
      <c r="FO437" s="6" t="s">
        <v>22</v>
      </c>
      <c r="FP437" s="6" t="s">
        <v>22</v>
      </c>
      <c r="FQ437" s="6" t="s">
        <v>22</v>
      </c>
      <c r="FR437" s="6" t="s">
        <v>22</v>
      </c>
      <c r="FS437" s="6" t="s">
        <v>22</v>
      </c>
      <c r="FT437" s="6" t="s">
        <v>22</v>
      </c>
      <c r="FU437" s="6" t="s">
        <v>22</v>
      </c>
      <c r="FV437" s="6" t="s">
        <v>22</v>
      </c>
      <c r="FW437" s="6" t="s">
        <v>22</v>
      </c>
      <c r="FX437" s="6" t="s">
        <v>22</v>
      </c>
      <c r="FY437" s="6" t="s">
        <v>22</v>
      </c>
      <c r="FZ437" s="6" t="s">
        <v>22</v>
      </c>
      <c r="GA437" s="6" t="s">
        <v>22</v>
      </c>
      <c r="GB437" s="6" t="s">
        <v>22</v>
      </c>
      <c r="GC437" s="6" t="s">
        <v>22</v>
      </c>
      <c r="GD437" s="6" t="s">
        <v>22</v>
      </c>
      <c r="GE437" s="6" t="s">
        <v>22</v>
      </c>
      <c r="GF437" s="6" t="s">
        <v>22</v>
      </c>
      <c r="GG437" s="6" t="s">
        <v>22</v>
      </c>
      <c r="GH437" s="6" t="s">
        <v>22</v>
      </c>
      <c r="GI437" s="6" t="s">
        <v>22</v>
      </c>
      <c r="GJ437" s="6" t="s">
        <v>22</v>
      </c>
      <c r="GK437" s="6" t="s">
        <v>22</v>
      </c>
      <c r="GL437" s="6" t="s">
        <v>22</v>
      </c>
      <c r="GM437" s="6" t="s">
        <v>22</v>
      </c>
      <c r="GN437" s="6" t="s">
        <v>22</v>
      </c>
      <c r="GO437" s="6" t="s">
        <v>22</v>
      </c>
      <c r="GP437" s="6" t="s">
        <v>22</v>
      </c>
      <c r="GQ437" s="6" t="s">
        <v>22</v>
      </c>
      <c r="GR437" s="6" t="s">
        <v>22</v>
      </c>
      <c r="GS437" s="6" t="s">
        <v>22</v>
      </c>
      <c r="GT437" s="6" t="s">
        <v>22</v>
      </c>
      <c r="GU437" s="6" t="s">
        <v>22</v>
      </c>
      <c r="GV437" s="6" t="s">
        <v>22</v>
      </c>
      <c r="GW437" s="6" t="s">
        <v>22</v>
      </c>
      <c r="GX437" s="103" t="s">
        <v>22</v>
      </c>
    </row>
    <row r="438" spans="1:206">
      <c r="A438" s="102" t="s">
        <v>207</v>
      </c>
      <c r="B438" s="107">
        <v>437</v>
      </c>
      <c r="C438" s="102" t="s">
        <v>3343</v>
      </c>
      <c r="D438" s="102" t="s">
        <v>3347</v>
      </c>
      <c r="E438" s="100">
        <v>45287</v>
      </c>
      <c r="F438" s="6" t="s">
        <v>3897</v>
      </c>
      <c r="G438" s="6">
        <v>1</v>
      </c>
      <c r="H438" s="6">
        <v>11</v>
      </c>
      <c r="I438" s="6">
        <v>1</v>
      </c>
      <c r="J438" s="6" t="s">
        <v>1000</v>
      </c>
      <c r="K438" s="6" t="s">
        <v>410</v>
      </c>
      <c r="L438" s="6" t="s">
        <v>1193</v>
      </c>
      <c r="M438" s="6" t="s">
        <v>1023</v>
      </c>
      <c r="N438" s="6" t="s">
        <v>22</v>
      </c>
      <c r="O438" s="6" t="s">
        <v>22</v>
      </c>
      <c r="P438" s="6" t="s">
        <v>22</v>
      </c>
      <c r="Q438" s="107">
        <v>42.68</v>
      </c>
      <c r="R438" s="6" t="s">
        <v>22</v>
      </c>
      <c r="S438" s="6" t="s">
        <v>22</v>
      </c>
      <c r="T438" s="6" t="s">
        <v>22</v>
      </c>
      <c r="U438" s="6" t="s">
        <v>22</v>
      </c>
      <c r="V438" s="107">
        <v>9.2970000000000006</v>
      </c>
      <c r="W438" s="6" t="s">
        <v>39</v>
      </c>
      <c r="X438" s="107">
        <v>5</v>
      </c>
      <c r="Y438" s="107">
        <v>1</v>
      </c>
      <c r="Z438" s="108">
        <v>0.5</v>
      </c>
      <c r="AA438" s="108">
        <v>0.70833333333333337</v>
      </c>
      <c r="AB438" s="108">
        <v>0.70833333333333337</v>
      </c>
      <c r="AC438" s="108">
        <f>(Tableau2[[#This Row],[heure_enq]]-Tableau2[[#This Row],[h_debut]])</f>
        <v>0.20833333333333337</v>
      </c>
      <c r="AD438" s="108">
        <f>Tableau2[[#This Row],[h_fin]]-Tableau2[[#This Row],[h_debut]]</f>
        <v>0.20833333333333337</v>
      </c>
      <c r="AE438" s="101">
        <v>0.41666666666666669</v>
      </c>
      <c r="AF438" s="101">
        <v>0.70833333333333337</v>
      </c>
      <c r="AG438" s="6" t="s">
        <v>22</v>
      </c>
      <c r="AH438" s="107" t="s">
        <v>287</v>
      </c>
      <c r="AI438" s="107">
        <v>0</v>
      </c>
      <c r="AJ438" s="107" t="s">
        <v>297</v>
      </c>
      <c r="AK438" s="6" t="s">
        <v>403</v>
      </c>
      <c r="AL438" s="6" t="s">
        <v>419</v>
      </c>
      <c r="AM438" s="6">
        <v>1</v>
      </c>
      <c r="AN438" s="6">
        <v>0</v>
      </c>
      <c r="AO438" s="6">
        <v>0</v>
      </c>
      <c r="AP438" s="6">
        <v>0</v>
      </c>
      <c r="AQ438" s="6" t="s">
        <v>22</v>
      </c>
      <c r="AR438" s="6" t="s">
        <v>22</v>
      </c>
      <c r="AS438" s="6" t="s">
        <v>22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1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1</v>
      </c>
      <c r="BH438" s="6">
        <v>0</v>
      </c>
      <c r="BI438" s="6">
        <v>0</v>
      </c>
      <c r="BJ438" s="6" t="s">
        <v>1033</v>
      </c>
      <c r="BK438" s="6">
        <v>0</v>
      </c>
      <c r="BL438" s="6">
        <v>1</v>
      </c>
      <c r="BM438" s="6">
        <v>0</v>
      </c>
      <c r="BN438" s="6">
        <v>0</v>
      </c>
      <c r="BO438" s="6" t="s">
        <v>3613</v>
      </c>
      <c r="BP438" s="6">
        <v>1</v>
      </c>
      <c r="BQ438" s="6">
        <v>0</v>
      </c>
      <c r="BR438" s="6">
        <v>0</v>
      </c>
      <c r="BS438" s="6">
        <v>0</v>
      </c>
      <c r="BT438" s="6">
        <v>0</v>
      </c>
      <c r="BU438" s="6" t="s">
        <v>3630</v>
      </c>
      <c r="BV438" s="6">
        <v>0</v>
      </c>
      <c r="BW438" s="6" t="s">
        <v>22</v>
      </c>
      <c r="BX438" s="6">
        <v>0</v>
      </c>
      <c r="BY438" s="6">
        <v>0</v>
      </c>
      <c r="BZ438" s="6">
        <v>0</v>
      </c>
      <c r="CA438" s="6">
        <v>0</v>
      </c>
      <c r="CB438" s="6">
        <v>0</v>
      </c>
      <c r="CC438" s="6">
        <v>0</v>
      </c>
      <c r="CD438" s="6">
        <v>0</v>
      </c>
      <c r="CE438" s="6">
        <v>0</v>
      </c>
      <c r="CF438" s="6">
        <v>0</v>
      </c>
      <c r="CG438" s="6">
        <v>0</v>
      </c>
      <c r="CH438" s="6">
        <v>0</v>
      </c>
      <c r="CI438" s="6">
        <v>0</v>
      </c>
      <c r="CJ438" s="6">
        <v>0</v>
      </c>
      <c r="CK438" s="6">
        <v>0</v>
      </c>
      <c r="CL438" s="6">
        <v>0</v>
      </c>
      <c r="CM438" s="6">
        <v>0</v>
      </c>
      <c r="CN438" s="6">
        <v>1</v>
      </c>
      <c r="CO438" s="6">
        <v>0</v>
      </c>
      <c r="CP438" s="6">
        <v>0</v>
      </c>
      <c r="CQ438" s="6">
        <v>0</v>
      </c>
      <c r="CR438" s="6">
        <v>0</v>
      </c>
      <c r="CS438" s="6">
        <v>0</v>
      </c>
      <c r="CT438" s="6">
        <v>0</v>
      </c>
      <c r="CU438" s="6">
        <v>0</v>
      </c>
      <c r="CV438" s="6">
        <v>0</v>
      </c>
      <c r="CW438" s="6">
        <v>0</v>
      </c>
      <c r="CX438" s="6">
        <v>0</v>
      </c>
      <c r="CY438" s="6">
        <v>0</v>
      </c>
      <c r="CZ438" s="6">
        <v>0</v>
      </c>
      <c r="DA438" s="188" t="s">
        <v>438</v>
      </c>
      <c r="DB438" s="6" t="s">
        <v>218</v>
      </c>
      <c r="DC438" s="107" t="s">
        <v>22</v>
      </c>
      <c r="DD438" s="107" t="s">
        <v>22</v>
      </c>
      <c r="DE438" s="107" t="s">
        <v>22</v>
      </c>
      <c r="DF438" s="107" t="s">
        <v>22</v>
      </c>
      <c r="DG438" s="107" t="s">
        <v>22</v>
      </c>
      <c r="DH438" s="107" t="s">
        <v>22</v>
      </c>
      <c r="DI438" s="107" t="s">
        <v>22</v>
      </c>
      <c r="DJ438" s="107" t="s">
        <v>22</v>
      </c>
      <c r="DK438" s="107" t="s">
        <v>22</v>
      </c>
      <c r="DL438" s="107" t="s">
        <v>22</v>
      </c>
      <c r="DM438" s="107" t="s">
        <v>22</v>
      </c>
      <c r="DN438" s="107" t="s">
        <v>22</v>
      </c>
      <c r="DO438" s="107" t="s">
        <v>22</v>
      </c>
      <c r="DP438" s="107" t="s">
        <v>22</v>
      </c>
      <c r="DQ438" s="107" t="s">
        <v>22</v>
      </c>
      <c r="DR438" s="107" t="s">
        <v>22</v>
      </c>
      <c r="DS438" s="107" t="s">
        <v>22</v>
      </c>
      <c r="DT438" s="107" t="s">
        <v>22</v>
      </c>
      <c r="DU438" s="107" t="s">
        <v>22</v>
      </c>
      <c r="DV438" s="107" t="s">
        <v>22</v>
      </c>
      <c r="DW438" s="107" t="s">
        <v>22</v>
      </c>
      <c r="DX438" s="107" t="s">
        <v>22</v>
      </c>
      <c r="DY438" s="107" t="s">
        <v>22</v>
      </c>
      <c r="DZ438" s="107" t="s">
        <v>22</v>
      </c>
      <c r="EA438" s="107" t="s">
        <v>22</v>
      </c>
      <c r="EB438" s="107" t="s">
        <v>22</v>
      </c>
      <c r="EC438" s="107" t="s">
        <v>22</v>
      </c>
      <c r="ED438" s="107" t="s">
        <v>22</v>
      </c>
      <c r="EE438" s="107" t="s">
        <v>22</v>
      </c>
      <c r="EF438" s="107" t="s">
        <v>22</v>
      </c>
      <c r="EG438" s="107" t="s">
        <v>22</v>
      </c>
      <c r="EH438" s="107" t="s">
        <v>22</v>
      </c>
      <c r="EI438" s="107" t="s">
        <v>22</v>
      </c>
      <c r="EJ438" s="107" t="s">
        <v>22</v>
      </c>
      <c r="EK438" s="107" t="s">
        <v>22</v>
      </c>
      <c r="EL438" s="107" t="s">
        <v>22</v>
      </c>
      <c r="EM438" s="107" t="s">
        <v>22</v>
      </c>
      <c r="EN438" s="107" t="s">
        <v>22</v>
      </c>
      <c r="EO438" s="107" t="s">
        <v>22</v>
      </c>
      <c r="EP438" s="107" t="s">
        <v>22</v>
      </c>
      <c r="EQ438" s="107" t="s">
        <v>22</v>
      </c>
      <c r="ER438" s="107" t="s">
        <v>22</v>
      </c>
      <c r="ES438" s="107" t="s">
        <v>22</v>
      </c>
      <c r="ET438" s="107" t="s">
        <v>22</v>
      </c>
      <c r="EU438" s="107" t="s">
        <v>22</v>
      </c>
      <c r="EV438" s="107" t="s">
        <v>22</v>
      </c>
      <c r="EW438" s="107" t="s">
        <v>22</v>
      </c>
      <c r="EX438" s="107" t="s">
        <v>22</v>
      </c>
      <c r="EY438" s="107" t="s">
        <v>22</v>
      </c>
      <c r="EZ438" s="107" t="s">
        <v>22</v>
      </c>
      <c r="FA438" s="107" t="s">
        <v>22</v>
      </c>
      <c r="FB438" s="107" t="s">
        <v>22</v>
      </c>
      <c r="FC438" s="107" t="s">
        <v>22</v>
      </c>
      <c r="FD438" s="107" t="s">
        <v>22</v>
      </c>
      <c r="FE438" s="107" t="s">
        <v>22</v>
      </c>
      <c r="FF438" s="107" t="s">
        <v>22</v>
      </c>
      <c r="FG438" s="107" t="s">
        <v>22</v>
      </c>
      <c r="FH438" s="107" t="s">
        <v>22</v>
      </c>
      <c r="FI438" s="107" t="s">
        <v>22</v>
      </c>
      <c r="FJ438" s="107" t="s">
        <v>22</v>
      </c>
      <c r="FK438" s="107" t="s">
        <v>22</v>
      </c>
      <c r="FL438" s="107" t="s">
        <v>22</v>
      </c>
      <c r="FM438" s="107" t="s">
        <v>22</v>
      </c>
      <c r="FN438" s="107" t="s">
        <v>22</v>
      </c>
      <c r="FO438" s="107" t="s">
        <v>22</v>
      </c>
      <c r="FP438" s="107" t="s">
        <v>22</v>
      </c>
      <c r="FQ438" s="107" t="s">
        <v>22</v>
      </c>
      <c r="FR438" s="107" t="s">
        <v>22</v>
      </c>
      <c r="FS438" s="107" t="s">
        <v>22</v>
      </c>
      <c r="FT438" s="107" t="s">
        <v>22</v>
      </c>
      <c r="FU438" s="107" t="s">
        <v>22</v>
      </c>
      <c r="FV438" s="107" t="s">
        <v>22</v>
      </c>
      <c r="FW438" s="107" t="s">
        <v>22</v>
      </c>
      <c r="FX438" s="107" t="s">
        <v>22</v>
      </c>
      <c r="FY438" s="107" t="s">
        <v>22</v>
      </c>
      <c r="FZ438" s="107" t="s">
        <v>22</v>
      </c>
      <c r="GA438" s="107" t="s">
        <v>22</v>
      </c>
      <c r="GB438" s="107" t="s">
        <v>22</v>
      </c>
      <c r="GC438" s="107" t="s">
        <v>22</v>
      </c>
      <c r="GD438" s="107" t="s">
        <v>22</v>
      </c>
      <c r="GE438" s="107" t="s">
        <v>22</v>
      </c>
      <c r="GF438" s="107" t="s">
        <v>22</v>
      </c>
      <c r="GG438" s="107" t="s">
        <v>22</v>
      </c>
      <c r="GH438" s="107" t="s">
        <v>22</v>
      </c>
      <c r="GI438" s="107" t="s">
        <v>22</v>
      </c>
      <c r="GJ438" s="107" t="s">
        <v>22</v>
      </c>
      <c r="GK438" s="107" t="s">
        <v>22</v>
      </c>
      <c r="GL438" s="107" t="s">
        <v>22</v>
      </c>
      <c r="GM438" s="107" t="s">
        <v>22</v>
      </c>
      <c r="GN438" s="107" t="s">
        <v>22</v>
      </c>
      <c r="GO438" s="107" t="s">
        <v>22</v>
      </c>
      <c r="GP438" s="107" t="s">
        <v>22</v>
      </c>
      <c r="GQ438" s="107" t="s">
        <v>22</v>
      </c>
      <c r="GR438" s="107" t="s">
        <v>22</v>
      </c>
      <c r="GS438" s="107" t="s">
        <v>22</v>
      </c>
      <c r="GT438" s="107" t="s">
        <v>22</v>
      </c>
      <c r="GU438" s="107" t="s">
        <v>22</v>
      </c>
      <c r="GV438" s="107" t="s">
        <v>22</v>
      </c>
      <c r="GW438" s="107" t="s">
        <v>22</v>
      </c>
      <c r="GX438" s="184" t="s">
        <v>22</v>
      </c>
    </row>
    <row r="439" spans="1:206">
      <c r="A439" s="102" t="s">
        <v>207</v>
      </c>
      <c r="B439" s="6">
        <v>438</v>
      </c>
      <c r="C439" s="102" t="s">
        <v>3382</v>
      </c>
      <c r="D439" s="102" t="s">
        <v>3396</v>
      </c>
      <c r="E439" s="100">
        <v>45307</v>
      </c>
      <c r="F439" s="6" t="s">
        <v>3897</v>
      </c>
      <c r="G439" s="6">
        <v>0</v>
      </c>
      <c r="H439" s="6">
        <v>15</v>
      </c>
      <c r="I439" s="6">
        <v>1</v>
      </c>
      <c r="J439" s="6" t="s">
        <v>352</v>
      </c>
      <c r="K439" s="6" t="s">
        <v>410</v>
      </c>
      <c r="L439" s="6" t="s">
        <v>1152</v>
      </c>
      <c r="M439" s="6" t="s">
        <v>411</v>
      </c>
      <c r="N439" s="6" t="s">
        <v>22</v>
      </c>
      <c r="O439" s="6" t="s">
        <v>22</v>
      </c>
      <c r="P439" s="6" t="s">
        <v>22</v>
      </c>
      <c r="Q439" s="6">
        <v>42.672600000000003</v>
      </c>
      <c r="R439" s="6" t="s">
        <v>22</v>
      </c>
      <c r="S439" s="6" t="s">
        <v>22</v>
      </c>
      <c r="T439" s="6" t="s">
        <v>22</v>
      </c>
      <c r="U439" s="6" t="s">
        <v>22</v>
      </c>
      <c r="V439" s="6">
        <v>9.3015500000000007</v>
      </c>
      <c r="W439" s="6" t="s">
        <v>39</v>
      </c>
      <c r="X439" s="6">
        <v>3</v>
      </c>
      <c r="Y439" s="6">
        <v>1</v>
      </c>
      <c r="Z439" s="101">
        <v>0.29166666666666669</v>
      </c>
      <c r="AA439" s="101">
        <v>0.4513888888888889</v>
      </c>
      <c r="AB439" s="101">
        <v>0.5</v>
      </c>
      <c r="AC439" s="108">
        <f>(Tableau2[[#This Row],[heure_enq]]-Tableau2[[#This Row],[h_debut]])</f>
        <v>0.15972222222222221</v>
      </c>
      <c r="AD439" s="108">
        <f>Tableau2[[#This Row],[h_fin]]-Tableau2[[#This Row],[h_debut]]</f>
        <v>0.20833333333333331</v>
      </c>
      <c r="AE439" s="101">
        <v>0.39583333333333331</v>
      </c>
      <c r="AF439" s="101">
        <v>0.6875</v>
      </c>
      <c r="AG439" s="6" t="s">
        <v>22</v>
      </c>
      <c r="AH439" s="6" t="s">
        <v>256</v>
      </c>
      <c r="AI439" s="6">
        <v>0</v>
      </c>
      <c r="AJ439" s="6" t="s">
        <v>2633</v>
      </c>
      <c r="AK439" s="6" t="s">
        <v>2657</v>
      </c>
      <c r="AL439" s="6" t="s">
        <v>419</v>
      </c>
      <c r="AM439" s="6">
        <v>1</v>
      </c>
      <c r="AN439" s="6">
        <v>0</v>
      </c>
      <c r="AO439" s="6">
        <v>0</v>
      </c>
      <c r="AP439" s="6">
        <v>0</v>
      </c>
      <c r="AQ439" s="6" t="s">
        <v>22</v>
      </c>
      <c r="AR439" s="6" t="s">
        <v>22</v>
      </c>
      <c r="AS439" s="6" t="s">
        <v>22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1</v>
      </c>
      <c r="BH439" s="6">
        <v>0</v>
      </c>
      <c r="BI439" s="6">
        <v>0</v>
      </c>
      <c r="BJ439" s="6" t="s">
        <v>22</v>
      </c>
      <c r="BK439" s="6">
        <v>0</v>
      </c>
      <c r="BL439" s="6">
        <v>0</v>
      </c>
      <c r="BM439" s="6">
        <v>0</v>
      </c>
      <c r="BN439" s="6">
        <v>0</v>
      </c>
      <c r="BO439" s="6">
        <v>0</v>
      </c>
      <c r="BP439" s="6">
        <v>1</v>
      </c>
      <c r="BQ439" s="6">
        <v>0</v>
      </c>
      <c r="BR439" s="6">
        <v>0</v>
      </c>
      <c r="BS439" s="6">
        <v>0</v>
      </c>
      <c r="BT439" s="6">
        <v>0</v>
      </c>
      <c r="BU439" s="6" t="s">
        <v>3624</v>
      </c>
      <c r="BV439" s="6">
        <v>0</v>
      </c>
      <c r="BW439" s="6" t="s">
        <v>22</v>
      </c>
      <c r="BX439" s="6">
        <v>0</v>
      </c>
      <c r="BY439" s="6">
        <v>0</v>
      </c>
      <c r="BZ439" s="6">
        <v>0</v>
      </c>
      <c r="CA439" s="6">
        <v>0</v>
      </c>
      <c r="CB439" s="6">
        <v>0</v>
      </c>
      <c r="CC439" s="6">
        <v>0</v>
      </c>
      <c r="CD439" s="6">
        <v>0</v>
      </c>
      <c r="CE439" s="6">
        <v>0</v>
      </c>
      <c r="CF439" s="6">
        <v>0</v>
      </c>
      <c r="CG439" s="6">
        <v>0</v>
      </c>
      <c r="CH439" s="6">
        <v>0</v>
      </c>
      <c r="CI439" s="6">
        <v>1</v>
      </c>
      <c r="CJ439" s="6">
        <v>0</v>
      </c>
      <c r="CK439" s="6">
        <v>0</v>
      </c>
      <c r="CL439" s="6">
        <v>0</v>
      </c>
      <c r="CM439" s="6">
        <v>0</v>
      </c>
      <c r="CN439" s="6">
        <v>0</v>
      </c>
      <c r="CO439" s="6">
        <v>0</v>
      </c>
      <c r="CP439" s="6">
        <v>0</v>
      </c>
      <c r="CQ439" s="6">
        <v>0</v>
      </c>
      <c r="CR439" s="6">
        <v>0</v>
      </c>
      <c r="CS439" s="6">
        <v>0</v>
      </c>
      <c r="CT439" s="6">
        <v>0</v>
      </c>
      <c r="CU439" s="6">
        <v>0</v>
      </c>
      <c r="CV439" s="6">
        <v>0</v>
      </c>
      <c r="CW439" s="6">
        <v>0</v>
      </c>
      <c r="CX439" s="6">
        <v>0</v>
      </c>
      <c r="CY439" s="6">
        <v>0</v>
      </c>
      <c r="CZ439" s="6">
        <v>0</v>
      </c>
      <c r="DA439" s="6" t="s">
        <v>22</v>
      </c>
      <c r="DB439" s="6" t="s">
        <v>218</v>
      </c>
      <c r="GX439" s="103"/>
    </row>
    <row r="440" spans="1:206">
      <c r="A440" s="102" t="s">
        <v>207</v>
      </c>
      <c r="B440" s="6">
        <v>439</v>
      </c>
      <c r="C440" s="102" t="s">
        <v>3382</v>
      </c>
      <c r="D440" s="102" t="s">
        <v>3397</v>
      </c>
      <c r="E440" s="100">
        <v>45307</v>
      </c>
      <c r="F440" s="6" t="s">
        <v>3897</v>
      </c>
      <c r="G440" s="6">
        <v>0</v>
      </c>
      <c r="H440" s="6">
        <v>15</v>
      </c>
      <c r="I440" s="6">
        <v>1</v>
      </c>
      <c r="J440" s="6" t="s">
        <v>352</v>
      </c>
      <c r="K440" s="6" t="s">
        <v>410</v>
      </c>
      <c r="L440" s="6" t="s">
        <v>1152</v>
      </c>
      <c r="M440" s="6" t="s">
        <v>411</v>
      </c>
      <c r="N440" s="6" t="s">
        <v>22</v>
      </c>
      <c r="O440" s="6" t="s">
        <v>22</v>
      </c>
      <c r="P440" s="6" t="s">
        <v>22</v>
      </c>
      <c r="Q440" s="6">
        <v>42.677010000000003</v>
      </c>
      <c r="R440" s="6" t="s">
        <v>22</v>
      </c>
      <c r="S440" s="6" t="s">
        <v>22</v>
      </c>
      <c r="T440" s="6" t="s">
        <v>22</v>
      </c>
      <c r="U440" s="6" t="s">
        <v>22</v>
      </c>
      <c r="V440" s="6">
        <v>9.2838600000000007</v>
      </c>
      <c r="W440" s="6" t="s">
        <v>39</v>
      </c>
      <c r="X440" s="6">
        <v>2</v>
      </c>
      <c r="Y440" s="6">
        <v>1</v>
      </c>
      <c r="Z440" s="101">
        <v>0.375</v>
      </c>
      <c r="AA440" s="101">
        <v>0.45833333333333331</v>
      </c>
      <c r="AB440" s="101">
        <v>0.45833333333333331</v>
      </c>
      <c r="AC440" s="108">
        <f>(Tableau2[[#This Row],[heure_enq]]-Tableau2[[#This Row],[h_debut]])</f>
        <v>8.3333333333333315E-2</v>
      </c>
      <c r="AD440" s="108">
        <f>Tableau2[[#This Row],[h_fin]]-Tableau2[[#This Row],[h_debut]]</f>
        <v>8.3333333333333315E-2</v>
      </c>
      <c r="AE440" s="101">
        <v>0.39583333333333331</v>
      </c>
      <c r="AF440" s="101">
        <v>0.6875</v>
      </c>
      <c r="AG440" s="6" t="s">
        <v>22</v>
      </c>
      <c r="AH440" s="6" t="s">
        <v>213</v>
      </c>
      <c r="AI440" s="6">
        <v>0</v>
      </c>
      <c r="AJ440" s="6" t="s">
        <v>2634</v>
      </c>
      <c r="AK440" s="6" t="s">
        <v>215</v>
      </c>
      <c r="AL440" s="6" t="s">
        <v>419</v>
      </c>
      <c r="AM440" s="6">
        <v>1</v>
      </c>
      <c r="AN440" s="6">
        <v>0</v>
      </c>
      <c r="AO440" s="6">
        <v>0</v>
      </c>
      <c r="AP440" s="6">
        <v>0</v>
      </c>
      <c r="AQ440" s="6" t="s">
        <v>22</v>
      </c>
      <c r="AR440" s="6" t="s">
        <v>22</v>
      </c>
      <c r="AS440" s="6" t="s">
        <v>22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1</v>
      </c>
      <c r="BH440" s="6">
        <v>0</v>
      </c>
      <c r="BI440" s="6">
        <v>0</v>
      </c>
      <c r="BJ440" s="6" t="s">
        <v>22</v>
      </c>
      <c r="BK440" s="6">
        <v>0</v>
      </c>
      <c r="BL440" s="6">
        <v>1</v>
      </c>
      <c r="BM440" s="6">
        <v>0</v>
      </c>
      <c r="BN440" s="6">
        <v>0</v>
      </c>
      <c r="BO440" s="6" t="s">
        <v>3642</v>
      </c>
      <c r="BP440" s="6">
        <v>0</v>
      </c>
      <c r="BQ440" s="6">
        <v>0</v>
      </c>
      <c r="BR440" s="6">
        <v>0</v>
      </c>
      <c r="BS440" s="6">
        <v>0</v>
      </c>
      <c r="BT440" s="6">
        <v>0</v>
      </c>
      <c r="BU440" s="6">
        <v>0</v>
      </c>
      <c r="BV440" s="6">
        <v>0</v>
      </c>
      <c r="BW440" s="6" t="s">
        <v>22</v>
      </c>
      <c r="BX440" s="6">
        <v>0</v>
      </c>
      <c r="BY440" s="6">
        <v>0</v>
      </c>
      <c r="BZ440" s="6">
        <v>0</v>
      </c>
      <c r="CA440" s="6">
        <v>0</v>
      </c>
      <c r="CB440" s="6">
        <v>0</v>
      </c>
      <c r="CC440" s="6">
        <v>0</v>
      </c>
      <c r="CD440" s="6">
        <v>0</v>
      </c>
      <c r="CE440" s="6">
        <v>0</v>
      </c>
      <c r="CF440" s="6">
        <v>0</v>
      </c>
      <c r="CG440" s="6">
        <v>0</v>
      </c>
      <c r="CH440" s="6">
        <v>0</v>
      </c>
      <c r="CI440" s="6">
        <v>1</v>
      </c>
      <c r="CJ440" s="6">
        <v>0</v>
      </c>
      <c r="CK440" s="6">
        <v>0</v>
      </c>
      <c r="CL440" s="6">
        <v>0</v>
      </c>
      <c r="CM440" s="6">
        <v>0</v>
      </c>
      <c r="CN440" s="6">
        <v>0</v>
      </c>
      <c r="CO440" s="6">
        <v>0</v>
      </c>
      <c r="CP440" s="6">
        <v>0</v>
      </c>
      <c r="CQ440" s="6">
        <v>0</v>
      </c>
      <c r="CR440" s="6">
        <v>0</v>
      </c>
      <c r="CS440" s="6">
        <v>0</v>
      </c>
      <c r="CT440" s="6">
        <v>0</v>
      </c>
      <c r="CU440" s="6">
        <v>0</v>
      </c>
      <c r="CV440" s="6">
        <v>0</v>
      </c>
      <c r="CW440" s="6">
        <v>0</v>
      </c>
      <c r="CX440" s="6">
        <v>0</v>
      </c>
      <c r="CY440" s="6">
        <v>0</v>
      </c>
      <c r="CZ440" s="6">
        <v>0</v>
      </c>
      <c r="DA440" s="6" t="s">
        <v>22</v>
      </c>
      <c r="DB440" s="6" t="s">
        <v>218</v>
      </c>
      <c r="GX440" s="103"/>
    </row>
    <row r="441" spans="1:206">
      <c r="A441" s="102" t="s">
        <v>207</v>
      </c>
      <c r="B441" s="6">
        <v>440</v>
      </c>
      <c r="C441" s="102" t="s">
        <v>3383</v>
      </c>
      <c r="D441" s="102" t="s">
        <v>3398</v>
      </c>
      <c r="E441" s="100">
        <v>45316</v>
      </c>
      <c r="F441" s="6" t="s">
        <v>3897</v>
      </c>
      <c r="G441" s="6">
        <v>1</v>
      </c>
      <c r="H441" s="6">
        <v>15</v>
      </c>
      <c r="I441" s="6">
        <v>1</v>
      </c>
      <c r="J441" s="6" t="s">
        <v>264</v>
      </c>
      <c r="K441" s="6" t="s">
        <v>22</v>
      </c>
      <c r="L441" s="6" t="s">
        <v>1193</v>
      </c>
      <c r="M441" s="6" t="s">
        <v>1023</v>
      </c>
      <c r="N441" s="6" t="s">
        <v>22</v>
      </c>
      <c r="O441" s="6" t="s">
        <v>22</v>
      </c>
      <c r="P441" s="6" t="s">
        <v>22</v>
      </c>
      <c r="Q441" s="6">
        <v>42.71</v>
      </c>
      <c r="R441" s="6" t="s">
        <v>22</v>
      </c>
      <c r="S441" s="6" t="s">
        <v>22</v>
      </c>
      <c r="T441" s="6" t="s">
        <v>22</v>
      </c>
      <c r="U441" s="6" t="s">
        <v>22</v>
      </c>
      <c r="V441" s="6">
        <v>9.4529999999999994</v>
      </c>
      <c r="W441" s="6" t="s">
        <v>39</v>
      </c>
      <c r="X441" s="6">
        <v>4</v>
      </c>
      <c r="Y441" s="6">
        <v>1</v>
      </c>
      <c r="Z441" s="101">
        <v>0.33333333333333331</v>
      </c>
      <c r="AA441" s="101">
        <v>0.4375</v>
      </c>
      <c r="AB441" s="101">
        <v>0.45833333333333331</v>
      </c>
      <c r="AC441" s="108">
        <f>(Tableau2[[#This Row],[heure_enq]]-Tableau2[[#This Row],[h_debut]])</f>
        <v>0.10416666666666669</v>
      </c>
      <c r="AD441" s="108">
        <f>Tableau2[[#This Row],[h_fin]]-Tableau2[[#This Row],[h_debut]]</f>
        <v>0.125</v>
      </c>
      <c r="AE441" s="101">
        <v>0.41666666666666669</v>
      </c>
      <c r="AF441" s="101">
        <v>0.66666666666666663</v>
      </c>
      <c r="AG441" s="6" t="s">
        <v>22</v>
      </c>
      <c r="AH441" s="6" t="s">
        <v>287</v>
      </c>
      <c r="AI441" s="6">
        <v>0</v>
      </c>
      <c r="AJ441" s="6" t="s">
        <v>402</v>
      </c>
      <c r="AK441" s="6" t="s">
        <v>403</v>
      </c>
      <c r="AL441" s="6" t="s">
        <v>419</v>
      </c>
      <c r="AM441" s="6">
        <v>1</v>
      </c>
      <c r="AN441" s="6">
        <v>0</v>
      </c>
      <c r="AO441" s="6">
        <v>0</v>
      </c>
      <c r="AP441" s="6">
        <v>0</v>
      </c>
      <c r="AQ441" s="6" t="s">
        <v>22</v>
      </c>
      <c r="AR441" s="6" t="s">
        <v>22</v>
      </c>
      <c r="AS441" s="6" t="s">
        <v>22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1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 t="s">
        <v>22</v>
      </c>
      <c r="BK441" s="6">
        <v>0</v>
      </c>
      <c r="BL441" s="6">
        <v>0</v>
      </c>
      <c r="BM441" s="6">
        <v>0</v>
      </c>
      <c r="BN441" s="103">
        <v>0</v>
      </c>
      <c r="BO441" s="6">
        <v>0</v>
      </c>
      <c r="BP441" s="102">
        <v>0</v>
      </c>
      <c r="BQ441" s="6">
        <v>0</v>
      </c>
      <c r="BR441" s="6">
        <v>0</v>
      </c>
      <c r="BS441" s="6">
        <v>0</v>
      </c>
      <c r="BT441" s="103">
        <v>0</v>
      </c>
      <c r="BU441" s="6">
        <v>0</v>
      </c>
      <c r="BV441" s="6">
        <v>0</v>
      </c>
      <c r="BW441" s="6" t="s">
        <v>22</v>
      </c>
      <c r="BX441" s="6">
        <v>0</v>
      </c>
      <c r="BY441" s="6">
        <v>0</v>
      </c>
      <c r="BZ441" s="6">
        <v>0</v>
      </c>
      <c r="CA441" s="6">
        <v>0</v>
      </c>
      <c r="CB441" s="6">
        <v>0</v>
      </c>
      <c r="CC441" s="6">
        <v>0</v>
      </c>
      <c r="CD441" s="6">
        <v>0</v>
      </c>
      <c r="CE441" s="6">
        <v>0</v>
      </c>
      <c r="CF441" s="6">
        <v>0</v>
      </c>
      <c r="CG441" s="6">
        <v>0</v>
      </c>
      <c r="CH441" s="6">
        <v>0</v>
      </c>
      <c r="CI441" s="6">
        <v>1</v>
      </c>
      <c r="CJ441" s="6">
        <v>0</v>
      </c>
      <c r="CK441" s="6">
        <v>0</v>
      </c>
      <c r="CL441" s="6">
        <v>0</v>
      </c>
      <c r="CM441" s="6">
        <v>0</v>
      </c>
      <c r="CN441" s="6">
        <v>0</v>
      </c>
      <c r="CO441" s="6">
        <v>0</v>
      </c>
      <c r="CP441" s="6">
        <v>0</v>
      </c>
      <c r="CQ441" s="6">
        <v>0</v>
      </c>
      <c r="CR441" s="6">
        <v>0</v>
      </c>
      <c r="CS441" s="6">
        <v>0</v>
      </c>
      <c r="CT441" s="6">
        <v>0</v>
      </c>
      <c r="CU441" s="6">
        <v>0</v>
      </c>
      <c r="CV441" s="6">
        <v>0</v>
      </c>
      <c r="CW441" s="6">
        <v>0</v>
      </c>
      <c r="CX441" s="6">
        <v>0</v>
      </c>
      <c r="CY441" s="6">
        <v>0</v>
      </c>
      <c r="CZ441" s="6">
        <v>0</v>
      </c>
      <c r="DA441" s="6" t="s">
        <v>22</v>
      </c>
      <c r="DB441" s="6" t="s">
        <v>218</v>
      </c>
      <c r="GX441" s="103"/>
    </row>
    <row r="442" spans="1:206">
      <c r="A442" s="102" t="s">
        <v>207</v>
      </c>
      <c r="B442" s="6">
        <v>441</v>
      </c>
      <c r="C442" s="102" t="s">
        <v>3383</v>
      </c>
      <c r="D442" s="102" t="s">
        <v>3417</v>
      </c>
      <c r="E442" s="100">
        <v>45316</v>
      </c>
      <c r="F442" s="6" t="s">
        <v>3897</v>
      </c>
      <c r="G442" s="6">
        <v>1</v>
      </c>
      <c r="H442" s="6">
        <v>15</v>
      </c>
      <c r="I442" s="6">
        <v>1</v>
      </c>
      <c r="J442" s="6" t="s">
        <v>264</v>
      </c>
      <c r="K442" s="6" t="s">
        <v>22</v>
      </c>
      <c r="L442" s="6" t="s">
        <v>1193</v>
      </c>
      <c r="M442" s="6" t="s">
        <v>1023</v>
      </c>
      <c r="N442" s="6" t="s">
        <v>22</v>
      </c>
      <c r="O442" s="6" t="s">
        <v>22</v>
      </c>
      <c r="P442" s="6" t="s">
        <v>22</v>
      </c>
      <c r="Q442" s="6">
        <v>42.710099999999997</v>
      </c>
      <c r="R442" s="6" t="s">
        <v>22</v>
      </c>
      <c r="S442" s="6" t="s">
        <v>22</v>
      </c>
      <c r="T442" s="6" t="s">
        <v>22</v>
      </c>
      <c r="U442" s="6" t="s">
        <v>22</v>
      </c>
      <c r="V442" s="6">
        <v>9.4528999999999996</v>
      </c>
      <c r="W442" s="6" t="s">
        <v>39</v>
      </c>
      <c r="X442" s="6">
        <v>3</v>
      </c>
      <c r="Y442" s="6">
        <v>1</v>
      </c>
      <c r="Z442" s="101">
        <v>0.375</v>
      </c>
      <c r="AA442" s="101">
        <v>0.44791666666666669</v>
      </c>
      <c r="AB442" s="101">
        <v>0.5</v>
      </c>
      <c r="AC442" s="108">
        <f>(Tableau2[[#This Row],[heure_enq]]-Tableau2[[#This Row],[h_debut]])</f>
        <v>7.2916666666666685E-2</v>
      </c>
      <c r="AD442" s="108">
        <f>Tableau2[[#This Row],[h_fin]]-Tableau2[[#This Row],[h_debut]]</f>
        <v>0.125</v>
      </c>
      <c r="AE442" s="101">
        <v>0.41666666666666669</v>
      </c>
      <c r="AF442" s="101">
        <v>0.66666666666666663</v>
      </c>
      <c r="AG442" s="6" t="s">
        <v>22</v>
      </c>
      <c r="AH442" s="6" t="s">
        <v>287</v>
      </c>
      <c r="AI442" s="6">
        <v>0</v>
      </c>
      <c r="AJ442" s="6" t="s">
        <v>402</v>
      </c>
      <c r="AK442" s="6" t="s">
        <v>403</v>
      </c>
      <c r="AL442" s="6" t="s">
        <v>419</v>
      </c>
      <c r="AM442" s="6">
        <v>1</v>
      </c>
      <c r="AN442" s="6">
        <v>0</v>
      </c>
      <c r="AO442" s="6">
        <v>0</v>
      </c>
      <c r="AP442" s="6">
        <v>0</v>
      </c>
      <c r="AQ442" s="6" t="s">
        <v>22</v>
      </c>
      <c r="AR442" s="6" t="s">
        <v>22</v>
      </c>
      <c r="AS442" s="6" t="s">
        <v>22</v>
      </c>
      <c r="AT442" s="6">
        <v>1</v>
      </c>
      <c r="AU442" s="6">
        <v>1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1</v>
      </c>
      <c r="BB442" s="6">
        <v>0</v>
      </c>
      <c r="BC442" s="6">
        <v>1</v>
      </c>
      <c r="BD442" s="6">
        <v>1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 t="s">
        <v>745</v>
      </c>
      <c r="BK442" s="6">
        <v>0</v>
      </c>
      <c r="BL442" s="6">
        <v>0</v>
      </c>
      <c r="BM442" s="6">
        <v>0</v>
      </c>
      <c r="BN442" s="103">
        <v>0</v>
      </c>
      <c r="BO442" s="6">
        <v>0</v>
      </c>
      <c r="BP442" s="102">
        <v>0</v>
      </c>
      <c r="BQ442" s="6">
        <v>0</v>
      </c>
      <c r="BR442" s="6">
        <v>0</v>
      </c>
      <c r="BS442" s="6">
        <v>0</v>
      </c>
      <c r="BT442" s="103">
        <v>0</v>
      </c>
      <c r="BU442" s="6">
        <v>0</v>
      </c>
      <c r="BV442" s="6">
        <v>0</v>
      </c>
      <c r="BW442" s="6" t="s">
        <v>22</v>
      </c>
      <c r="BX442" s="6">
        <v>0</v>
      </c>
      <c r="BY442" s="6">
        <v>0</v>
      </c>
      <c r="BZ442" s="6">
        <v>0</v>
      </c>
      <c r="CA442" s="6">
        <v>0</v>
      </c>
      <c r="CB442" s="6">
        <v>0</v>
      </c>
      <c r="CC442" s="6">
        <v>0</v>
      </c>
      <c r="CD442" s="6">
        <v>0</v>
      </c>
      <c r="CE442" s="6">
        <v>0</v>
      </c>
      <c r="CF442" s="6">
        <v>0</v>
      </c>
      <c r="CG442" s="6">
        <v>0</v>
      </c>
      <c r="CH442" s="6">
        <v>0</v>
      </c>
      <c r="CI442" s="6">
        <v>1</v>
      </c>
      <c r="CJ442" s="6">
        <v>0</v>
      </c>
      <c r="CK442" s="6">
        <v>0</v>
      </c>
      <c r="CL442" s="6">
        <v>0</v>
      </c>
      <c r="CM442" s="6">
        <v>0</v>
      </c>
      <c r="CN442" s="6">
        <v>0</v>
      </c>
      <c r="CO442" s="6">
        <v>0</v>
      </c>
      <c r="CP442" s="6">
        <v>0</v>
      </c>
      <c r="CQ442" s="6">
        <v>0</v>
      </c>
      <c r="CR442" s="6">
        <v>0</v>
      </c>
      <c r="CS442" s="6">
        <v>0</v>
      </c>
      <c r="CT442" s="6">
        <v>0</v>
      </c>
      <c r="CU442" s="6">
        <v>0</v>
      </c>
      <c r="CV442" s="6">
        <v>0</v>
      </c>
      <c r="CW442" s="6">
        <v>0</v>
      </c>
      <c r="CX442" s="6">
        <v>0</v>
      </c>
      <c r="CY442" s="6">
        <v>0</v>
      </c>
      <c r="CZ442" s="6">
        <v>0</v>
      </c>
      <c r="DA442" s="6" t="s">
        <v>1853</v>
      </c>
      <c r="DB442" s="6" t="s">
        <v>218</v>
      </c>
      <c r="GX442" s="103"/>
    </row>
    <row r="443" spans="1:206">
      <c r="A443" s="102" t="s">
        <v>207</v>
      </c>
      <c r="B443" s="6">
        <v>442</v>
      </c>
      <c r="C443" s="102" t="s">
        <v>3384</v>
      </c>
      <c r="D443" s="102" t="s">
        <v>3418</v>
      </c>
      <c r="E443" s="100">
        <v>45317</v>
      </c>
      <c r="F443" s="6" t="s">
        <v>3897</v>
      </c>
      <c r="G443" s="6">
        <v>0</v>
      </c>
      <c r="H443" s="6">
        <v>14</v>
      </c>
      <c r="I443" s="6" t="s">
        <v>22</v>
      </c>
      <c r="J443" s="6" t="s">
        <v>22</v>
      </c>
      <c r="K443" s="6" t="s">
        <v>22</v>
      </c>
      <c r="L443" s="6" t="s">
        <v>1152</v>
      </c>
      <c r="M443" s="6" t="s">
        <v>1023</v>
      </c>
      <c r="N443" s="6" t="s">
        <v>22</v>
      </c>
      <c r="O443" s="6" t="s">
        <v>22</v>
      </c>
      <c r="P443" s="6" t="s">
        <v>22</v>
      </c>
      <c r="Q443" s="6">
        <v>42.6815</v>
      </c>
      <c r="R443" s="6" t="s">
        <v>22</v>
      </c>
      <c r="S443" s="6" t="s">
        <v>22</v>
      </c>
      <c r="T443" s="6" t="s">
        <v>22</v>
      </c>
      <c r="U443" s="6" t="s">
        <v>22</v>
      </c>
      <c r="V443" s="6">
        <v>9.2982999999999993</v>
      </c>
      <c r="W443" s="6" t="s">
        <v>39</v>
      </c>
      <c r="X443" s="6">
        <v>4</v>
      </c>
      <c r="Y443" s="6">
        <v>1</v>
      </c>
      <c r="Z443" s="101">
        <v>0.41666666666666669</v>
      </c>
      <c r="AA443" s="101">
        <v>0.45833333333333331</v>
      </c>
      <c r="AB443" s="101">
        <v>0.5</v>
      </c>
      <c r="AC443" s="108">
        <f>(Tableau2[[#This Row],[heure_enq]]-Tableau2[[#This Row],[h_debut]])</f>
        <v>4.166666666666663E-2</v>
      </c>
      <c r="AD443" s="108">
        <f>Tableau2[[#This Row],[h_fin]]-Tableau2[[#This Row],[h_debut]]</f>
        <v>8.3333333333333315E-2</v>
      </c>
      <c r="AE443" s="101">
        <v>0.41666666666666669</v>
      </c>
      <c r="AF443" s="101">
        <v>0.70833333333333337</v>
      </c>
      <c r="AG443" s="6" t="s">
        <v>22</v>
      </c>
      <c r="AH443" s="6" t="s">
        <v>287</v>
      </c>
      <c r="AI443" s="6">
        <v>0</v>
      </c>
      <c r="AJ443" s="6" t="s">
        <v>840</v>
      </c>
      <c r="AK443" s="6" t="s">
        <v>841</v>
      </c>
      <c r="AL443" s="6" t="s">
        <v>419</v>
      </c>
      <c r="AM443" s="6">
        <v>1</v>
      </c>
      <c r="AN443" s="6">
        <v>1</v>
      </c>
      <c r="AO443" s="6">
        <v>0</v>
      </c>
      <c r="AP443" s="6">
        <v>0</v>
      </c>
      <c r="AQ443" s="6" t="s">
        <v>22</v>
      </c>
      <c r="AR443" s="6" t="s">
        <v>22</v>
      </c>
      <c r="AS443" s="6" t="s">
        <v>22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1</v>
      </c>
      <c r="BH443" s="6">
        <v>1</v>
      </c>
      <c r="BI443" s="6">
        <v>1</v>
      </c>
      <c r="BJ443" s="6" t="s">
        <v>1007</v>
      </c>
      <c r="BK443" s="6">
        <v>0</v>
      </c>
      <c r="BL443" s="6">
        <v>0</v>
      </c>
      <c r="BM443" s="6">
        <v>1</v>
      </c>
      <c r="BN443" s="103">
        <v>0</v>
      </c>
      <c r="BO443" s="6" t="s">
        <v>3604</v>
      </c>
      <c r="BP443" s="102">
        <v>0</v>
      </c>
      <c r="BQ443" s="6">
        <v>0</v>
      </c>
      <c r="BR443" s="6">
        <v>0</v>
      </c>
      <c r="BS443" s="6">
        <v>0</v>
      </c>
      <c r="BT443" s="103">
        <v>0</v>
      </c>
      <c r="BU443" s="6">
        <v>0</v>
      </c>
      <c r="BV443" s="6">
        <v>0</v>
      </c>
      <c r="BW443" s="6" t="s">
        <v>22</v>
      </c>
      <c r="BX443" s="6">
        <v>0</v>
      </c>
      <c r="BY443" s="6">
        <v>0</v>
      </c>
      <c r="BZ443" s="6">
        <v>0</v>
      </c>
      <c r="CA443" s="6">
        <v>0</v>
      </c>
      <c r="CB443" s="6">
        <v>0</v>
      </c>
      <c r="CC443" s="6">
        <v>1</v>
      </c>
      <c r="CD443" s="6">
        <v>0</v>
      </c>
      <c r="CE443" s="6">
        <v>0</v>
      </c>
      <c r="CF443" s="6">
        <v>0</v>
      </c>
      <c r="CG443" s="6">
        <v>0</v>
      </c>
      <c r="CH443" s="6">
        <v>0</v>
      </c>
      <c r="CI443" s="6">
        <v>0</v>
      </c>
      <c r="CJ443" s="6">
        <v>0</v>
      </c>
      <c r="CK443" s="6">
        <v>0</v>
      </c>
      <c r="CL443" s="6">
        <v>0</v>
      </c>
      <c r="CM443" s="6">
        <v>0</v>
      </c>
      <c r="CN443" s="6">
        <v>0</v>
      </c>
      <c r="CO443" s="6">
        <v>0</v>
      </c>
      <c r="CP443" s="6">
        <v>0</v>
      </c>
      <c r="CQ443" s="6">
        <v>0</v>
      </c>
      <c r="CR443" s="6">
        <v>0</v>
      </c>
      <c r="CS443" s="6">
        <v>0</v>
      </c>
      <c r="CT443" s="6">
        <v>0</v>
      </c>
      <c r="CU443" s="6">
        <v>0</v>
      </c>
      <c r="CV443" s="6">
        <v>0</v>
      </c>
      <c r="CW443" s="6">
        <v>0</v>
      </c>
      <c r="CX443" s="6">
        <v>0</v>
      </c>
      <c r="CY443" s="6">
        <v>0</v>
      </c>
      <c r="CZ443" s="6">
        <v>0</v>
      </c>
      <c r="DA443" s="6" t="s">
        <v>22</v>
      </c>
      <c r="DB443" s="6" t="s">
        <v>218</v>
      </c>
      <c r="GX443" s="103"/>
    </row>
    <row r="444" spans="1:206">
      <c r="A444" s="102" t="s">
        <v>207</v>
      </c>
      <c r="B444" s="6">
        <v>443</v>
      </c>
      <c r="C444" s="102" t="s">
        <v>3384</v>
      </c>
      <c r="D444" s="102" t="s">
        <v>3419</v>
      </c>
      <c r="E444" s="100">
        <v>45317</v>
      </c>
      <c r="F444" s="6" t="s">
        <v>3897</v>
      </c>
      <c r="G444" s="6">
        <v>1</v>
      </c>
      <c r="H444" s="6">
        <v>16</v>
      </c>
      <c r="I444" s="6">
        <v>1</v>
      </c>
      <c r="J444" s="6" t="s">
        <v>352</v>
      </c>
      <c r="K444" s="6" t="s">
        <v>22</v>
      </c>
      <c r="L444" s="6" t="s">
        <v>1193</v>
      </c>
      <c r="M444" s="6" t="s">
        <v>1023</v>
      </c>
      <c r="N444" s="6" t="s">
        <v>22</v>
      </c>
      <c r="O444" s="6" t="s">
        <v>22</v>
      </c>
      <c r="P444" s="6" t="s">
        <v>22</v>
      </c>
      <c r="Q444" s="6">
        <v>42.68</v>
      </c>
      <c r="R444" s="6" t="s">
        <v>22</v>
      </c>
      <c r="S444" s="6" t="s">
        <v>22</v>
      </c>
      <c r="T444" s="6" t="s">
        <v>22</v>
      </c>
      <c r="U444" s="6" t="s">
        <v>22</v>
      </c>
      <c r="V444" s="6">
        <v>9.2970000000000006</v>
      </c>
      <c r="W444" s="6" t="s">
        <v>39</v>
      </c>
      <c r="X444" s="6">
        <v>3</v>
      </c>
      <c r="Y444" s="6">
        <v>1</v>
      </c>
      <c r="Z444" s="101">
        <v>0.64583333333333337</v>
      </c>
      <c r="AA444" s="101">
        <v>0.66666666666666663</v>
      </c>
      <c r="AB444" s="101">
        <v>0.75</v>
      </c>
      <c r="AC444" s="108">
        <f>(Tableau2[[#This Row],[heure_enq]]-Tableau2[[#This Row],[h_debut]])</f>
        <v>2.0833333333333259E-2</v>
      </c>
      <c r="AD444" s="108">
        <f>Tableau2[[#This Row],[h_fin]]-Tableau2[[#This Row],[h_debut]]</f>
        <v>0.10416666666666663</v>
      </c>
      <c r="AE444" s="101">
        <v>0.41666666666666669</v>
      </c>
      <c r="AF444" s="101">
        <v>0.70833333333333337</v>
      </c>
      <c r="AG444" s="6" t="s">
        <v>22</v>
      </c>
      <c r="AH444" s="6" t="s">
        <v>287</v>
      </c>
      <c r="AI444" s="6">
        <v>0</v>
      </c>
      <c r="AJ444" s="6" t="s">
        <v>2633</v>
      </c>
      <c r="AK444" s="6" t="s">
        <v>2657</v>
      </c>
      <c r="AL444" s="6" t="s">
        <v>419</v>
      </c>
      <c r="AM444" s="6">
        <v>1</v>
      </c>
      <c r="AN444" s="6">
        <v>0</v>
      </c>
      <c r="AO444" s="6">
        <v>0</v>
      </c>
      <c r="AP444" s="6">
        <v>0</v>
      </c>
      <c r="AQ444" s="6" t="s">
        <v>22</v>
      </c>
      <c r="AR444" s="6" t="s">
        <v>22</v>
      </c>
      <c r="AS444" s="6" t="s">
        <v>22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1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1</v>
      </c>
      <c r="BH444" s="6">
        <v>0</v>
      </c>
      <c r="BI444" s="6">
        <v>0</v>
      </c>
      <c r="BJ444" s="6" t="s">
        <v>22</v>
      </c>
      <c r="BK444" s="6">
        <v>0</v>
      </c>
      <c r="BL444" s="6">
        <v>0</v>
      </c>
      <c r="BM444" s="6">
        <v>0</v>
      </c>
      <c r="BN444" s="103">
        <v>0</v>
      </c>
      <c r="BO444" s="6">
        <v>0</v>
      </c>
      <c r="BP444" s="102">
        <v>1</v>
      </c>
      <c r="BQ444" s="6">
        <v>0</v>
      </c>
      <c r="BR444" s="6">
        <v>0</v>
      </c>
      <c r="BS444" s="6">
        <v>0</v>
      </c>
      <c r="BT444" s="103">
        <v>0</v>
      </c>
      <c r="BU444" s="6" t="s">
        <v>3624</v>
      </c>
      <c r="BV444" s="6">
        <v>0</v>
      </c>
      <c r="BW444" s="6" t="s">
        <v>22</v>
      </c>
      <c r="BX444" s="6">
        <v>0</v>
      </c>
      <c r="BY444" s="6">
        <v>0</v>
      </c>
      <c r="BZ444" s="6">
        <v>0</v>
      </c>
      <c r="CA444" s="6">
        <v>0</v>
      </c>
      <c r="CB444" s="6">
        <v>0</v>
      </c>
      <c r="CC444" s="6">
        <v>0</v>
      </c>
      <c r="CD444" s="6">
        <v>0</v>
      </c>
      <c r="CE444" s="6">
        <v>0</v>
      </c>
      <c r="CF444" s="6">
        <v>0</v>
      </c>
      <c r="CG444" s="6">
        <v>0</v>
      </c>
      <c r="CH444" s="6">
        <v>0</v>
      </c>
      <c r="CI444" s="6">
        <v>1</v>
      </c>
      <c r="CJ444" s="6">
        <v>0</v>
      </c>
      <c r="CK444" s="6">
        <v>0</v>
      </c>
      <c r="CL444" s="6">
        <v>0</v>
      </c>
      <c r="CM444" s="6">
        <v>0</v>
      </c>
      <c r="CN444" s="6">
        <v>0</v>
      </c>
      <c r="CO444" s="6">
        <v>0</v>
      </c>
      <c r="CP444" s="6">
        <v>0</v>
      </c>
      <c r="CQ444" s="6">
        <v>0</v>
      </c>
      <c r="CR444" s="6">
        <v>0</v>
      </c>
      <c r="CS444" s="6">
        <v>0</v>
      </c>
      <c r="CT444" s="6">
        <v>0</v>
      </c>
      <c r="CU444" s="6">
        <v>0</v>
      </c>
      <c r="CV444" s="6">
        <v>0</v>
      </c>
      <c r="CW444" s="6">
        <v>0</v>
      </c>
      <c r="CX444" s="6">
        <v>0</v>
      </c>
      <c r="CY444" s="6">
        <v>0</v>
      </c>
      <c r="CZ444" s="6">
        <v>0</v>
      </c>
      <c r="DA444" s="6" t="s">
        <v>1924</v>
      </c>
      <c r="DB444" s="6" t="s">
        <v>218</v>
      </c>
      <c r="GX444" s="103"/>
    </row>
    <row r="445" spans="1:206">
      <c r="A445" s="102" t="s">
        <v>207</v>
      </c>
      <c r="B445" s="6">
        <v>444</v>
      </c>
      <c r="C445" s="102" t="s">
        <v>3384</v>
      </c>
      <c r="D445" s="102" t="s">
        <v>3420</v>
      </c>
      <c r="E445" s="100">
        <v>45317</v>
      </c>
      <c r="F445" s="6" t="s">
        <v>3897</v>
      </c>
      <c r="G445" s="6">
        <v>1</v>
      </c>
      <c r="H445" s="6">
        <v>16</v>
      </c>
      <c r="I445" s="6">
        <v>1</v>
      </c>
      <c r="J445" s="6" t="s">
        <v>352</v>
      </c>
      <c r="K445" s="6" t="s">
        <v>22</v>
      </c>
      <c r="L445" s="6" t="s">
        <v>1193</v>
      </c>
      <c r="M445" s="6" t="s">
        <v>1023</v>
      </c>
      <c r="N445" s="6" t="s">
        <v>22</v>
      </c>
      <c r="O445" s="6" t="s">
        <v>22</v>
      </c>
      <c r="P445" s="6" t="s">
        <v>22</v>
      </c>
      <c r="Q445" s="6">
        <v>42.679699999999997</v>
      </c>
      <c r="R445" s="6" t="s">
        <v>22</v>
      </c>
      <c r="S445" s="6" t="s">
        <v>22</v>
      </c>
      <c r="T445" s="6" t="s">
        <v>22</v>
      </c>
      <c r="U445" s="6" t="s">
        <v>22</v>
      </c>
      <c r="V445" s="6">
        <v>9.2797999999999998</v>
      </c>
      <c r="W445" s="6" t="s">
        <v>39</v>
      </c>
      <c r="X445" s="6">
        <v>2</v>
      </c>
      <c r="Y445" s="6">
        <v>1</v>
      </c>
      <c r="Z445" s="101">
        <v>0.625</v>
      </c>
      <c r="AA445" s="101">
        <v>0.6875</v>
      </c>
      <c r="AB445" s="101">
        <v>0.79166666666666663</v>
      </c>
      <c r="AC445" s="108">
        <f>(Tableau2[[#This Row],[heure_enq]]-Tableau2[[#This Row],[h_debut]])</f>
        <v>6.25E-2</v>
      </c>
      <c r="AD445" s="108">
        <f>Tableau2[[#This Row],[h_fin]]-Tableau2[[#This Row],[h_debut]]</f>
        <v>0.16666666666666663</v>
      </c>
      <c r="AE445" s="101">
        <v>0.41666666666666669</v>
      </c>
      <c r="AF445" s="101">
        <v>0.70833333333333337</v>
      </c>
      <c r="AG445" s="6" t="s">
        <v>22</v>
      </c>
      <c r="AH445" s="6" t="s">
        <v>287</v>
      </c>
      <c r="AI445" s="6">
        <v>0</v>
      </c>
      <c r="AJ445" s="6" t="s">
        <v>2634</v>
      </c>
      <c r="AK445" s="6" t="s">
        <v>215</v>
      </c>
      <c r="AL445" s="6" t="s">
        <v>419</v>
      </c>
      <c r="AM445" s="6">
        <v>1</v>
      </c>
      <c r="AN445" s="6">
        <v>1</v>
      </c>
      <c r="AO445" s="6">
        <v>0</v>
      </c>
      <c r="AP445" s="6">
        <v>0</v>
      </c>
      <c r="AQ445" s="6" t="s">
        <v>22</v>
      </c>
      <c r="AR445" s="6" t="s">
        <v>22</v>
      </c>
      <c r="AS445" s="6" t="s">
        <v>22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1</v>
      </c>
      <c r="BF445" s="6">
        <v>1</v>
      </c>
      <c r="BG445" s="6">
        <v>1</v>
      </c>
      <c r="BH445" s="6">
        <v>1</v>
      </c>
      <c r="BI445" s="6">
        <v>1</v>
      </c>
      <c r="BJ445" s="6" t="s">
        <v>1033</v>
      </c>
      <c r="BK445" s="6">
        <v>0</v>
      </c>
      <c r="BL445" s="6">
        <v>0</v>
      </c>
      <c r="BM445" s="6">
        <v>0</v>
      </c>
      <c r="BN445" s="6">
        <v>0</v>
      </c>
      <c r="BO445" s="6">
        <v>0</v>
      </c>
      <c r="BP445" s="6">
        <v>1</v>
      </c>
      <c r="BQ445" s="6">
        <v>0</v>
      </c>
      <c r="BR445" s="6">
        <v>0</v>
      </c>
      <c r="BS445" s="6">
        <v>0</v>
      </c>
      <c r="BT445" s="6">
        <v>0</v>
      </c>
      <c r="BU445" s="6" t="s">
        <v>3624</v>
      </c>
      <c r="BV445" s="6">
        <v>0</v>
      </c>
      <c r="BW445" s="6" t="s">
        <v>22</v>
      </c>
      <c r="BX445" s="6">
        <v>0</v>
      </c>
      <c r="BY445" s="6">
        <v>0</v>
      </c>
      <c r="BZ445" s="6">
        <v>0</v>
      </c>
      <c r="CA445" s="6">
        <v>0</v>
      </c>
      <c r="CB445" s="6">
        <v>0</v>
      </c>
      <c r="CC445" s="6">
        <v>0</v>
      </c>
      <c r="CD445" s="6">
        <v>0</v>
      </c>
      <c r="CE445" s="6">
        <v>0</v>
      </c>
      <c r="CF445" s="6">
        <v>0</v>
      </c>
      <c r="CG445" s="6">
        <v>0</v>
      </c>
      <c r="CH445" s="6">
        <v>0</v>
      </c>
      <c r="CI445" s="6">
        <v>1</v>
      </c>
      <c r="CJ445" s="6">
        <v>0</v>
      </c>
      <c r="CK445" s="6">
        <v>0</v>
      </c>
      <c r="CL445" s="6">
        <v>0</v>
      </c>
      <c r="CM445" s="6">
        <v>0</v>
      </c>
      <c r="CN445" s="6">
        <v>0</v>
      </c>
      <c r="CO445" s="6">
        <v>0</v>
      </c>
      <c r="CP445" s="6">
        <v>0</v>
      </c>
      <c r="CQ445" s="6">
        <v>0</v>
      </c>
      <c r="CR445" s="6">
        <v>0</v>
      </c>
      <c r="CS445" s="6">
        <v>0</v>
      </c>
      <c r="CT445" s="6">
        <v>0</v>
      </c>
      <c r="CU445" s="6">
        <v>0</v>
      </c>
      <c r="CV445" s="6">
        <v>0</v>
      </c>
      <c r="CW445" s="6">
        <v>0</v>
      </c>
      <c r="CX445" s="6">
        <v>0</v>
      </c>
      <c r="CY445" s="6">
        <v>0</v>
      </c>
      <c r="CZ445" s="6">
        <v>0</v>
      </c>
      <c r="DA445" s="6" t="s">
        <v>22</v>
      </c>
      <c r="DB445" s="6" t="s">
        <v>218</v>
      </c>
      <c r="GX445" s="103"/>
    </row>
    <row r="446" spans="1:206">
      <c r="A446" s="102" t="s">
        <v>207</v>
      </c>
      <c r="B446" s="6">
        <v>445</v>
      </c>
      <c r="C446" s="102" t="s">
        <v>3385</v>
      </c>
      <c r="D446" s="102" t="s">
        <v>3421</v>
      </c>
      <c r="E446" s="100">
        <v>45321</v>
      </c>
      <c r="F446" s="6" t="s">
        <v>3897</v>
      </c>
      <c r="G446" s="6">
        <v>1</v>
      </c>
      <c r="H446" s="6">
        <v>14</v>
      </c>
      <c r="I446" s="6">
        <v>1</v>
      </c>
      <c r="J446" s="6" t="s">
        <v>410</v>
      </c>
      <c r="K446" s="6" t="s">
        <v>22</v>
      </c>
      <c r="L446" s="6" t="s">
        <v>396</v>
      </c>
      <c r="M446" s="6" t="s">
        <v>1041</v>
      </c>
      <c r="N446" s="6" t="s">
        <v>22</v>
      </c>
      <c r="O446" s="6" t="s">
        <v>22</v>
      </c>
      <c r="P446" s="6" t="s">
        <v>22</v>
      </c>
      <c r="Q446" s="6">
        <v>42.676000000000002</v>
      </c>
      <c r="R446" s="6" t="s">
        <v>22</v>
      </c>
      <c r="S446" s="6" t="s">
        <v>22</v>
      </c>
      <c r="T446" s="6" t="s">
        <v>22</v>
      </c>
      <c r="U446" s="6" t="s">
        <v>22</v>
      </c>
      <c r="V446" s="6">
        <v>9.3010000000000002</v>
      </c>
      <c r="W446" s="6" t="s">
        <v>39</v>
      </c>
      <c r="X446" s="6" t="s">
        <v>22</v>
      </c>
      <c r="Y446" s="6">
        <v>2</v>
      </c>
      <c r="Z446" s="101">
        <v>0.375</v>
      </c>
      <c r="AA446" s="101">
        <v>0.71527777777777779</v>
      </c>
      <c r="AB446" s="101">
        <v>0.71527777777777779</v>
      </c>
      <c r="AC446" s="108">
        <f>(Tableau2[[#This Row],[heure_enq]]-Tableau2[[#This Row],[h_debut]])</f>
        <v>0.34027777777777779</v>
      </c>
      <c r="AD446" s="108">
        <f>Tableau2[[#This Row],[h_fin]]-Tableau2[[#This Row],[h_debut]]</f>
        <v>0.34027777777777779</v>
      </c>
      <c r="AE446" s="101">
        <v>0.66666666666666663</v>
      </c>
      <c r="AF446" s="101">
        <v>0.75</v>
      </c>
      <c r="AG446" s="6" t="s">
        <v>22</v>
      </c>
      <c r="AH446" s="6" t="s">
        <v>2498</v>
      </c>
      <c r="AI446" s="6">
        <v>1</v>
      </c>
      <c r="AJ446" s="6" t="s">
        <v>840</v>
      </c>
      <c r="AK446" s="6" t="s">
        <v>841</v>
      </c>
      <c r="AL446" s="6" t="s">
        <v>419</v>
      </c>
      <c r="AM446" s="6">
        <v>1</v>
      </c>
      <c r="AN446" s="6">
        <v>0</v>
      </c>
      <c r="AO446" s="6">
        <v>1</v>
      </c>
      <c r="AP446" s="6">
        <v>0</v>
      </c>
      <c r="AQ446" s="6" t="s">
        <v>22</v>
      </c>
      <c r="AR446" s="6" t="s">
        <v>22</v>
      </c>
      <c r="AS446" s="6" t="s">
        <v>22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1</v>
      </c>
      <c r="BF446" s="6">
        <v>1</v>
      </c>
      <c r="BG446" s="6">
        <v>1</v>
      </c>
      <c r="BH446" s="6">
        <v>0</v>
      </c>
      <c r="BI446" s="6">
        <v>0</v>
      </c>
      <c r="BJ446" s="6" t="s">
        <v>22</v>
      </c>
      <c r="BK446" s="6">
        <v>0</v>
      </c>
      <c r="BL446" s="6">
        <v>1</v>
      </c>
      <c r="BM446" s="6">
        <v>1</v>
      </c>
      <c r="BN446" s="6">
        <v>0</v>
      </c>
      <c r="BO446" s="6" t="s">
        <v>3643</v>
      </c>
      <c r="BP446" s="6">
        <v>0</v>
      </c>
      <c r="BQ446" s="6">
        <v>0</v>
      </c>
      <c r="BR446" s="6">
        <v>0</v>
      </c>
      <c r="BS446" s="6">
        <v>0</v>
      </c>
      <c r="BT446" s="6">
        <v>0</v>
      </c>
      <c r="BU446" s="6">
        <v>0</v>
      </c>
      <c r="BV446" s="6">
        <v>0</v>
      </c>
      <c r="BW446" s="6" t="s">
        <v>22</v>
      </c>
      <c r="BX446" s="6">
        <v>0</v>
      </c>
      <c r="BY446" s="6">
        <v>0</v>
      </c>
      <c r="BZ446" s="6">
        <v>0</v>
      </c>
      <c r="CA446" s="6">
        <v>0</v>
      </c>
      <c r="CB446" s="6">
        <v>0</v>
      </c>
      <c r="CC446" s="6">
        <v>0</v>
      </c>
      <c r="CD446" s="6">
        <v>1</v>
      </c>
      <c r="CE446" s="6">
        <v>0</v>
      </c>
      <c r="CF446" s="6">
        <v>0</v>
      </c>
      <c r="CG446" s="6">
        <v>0</v>
      </c>
      <c r="CH446" s="6">
        <v>0</v>
      </c>
      <c r="CI446" s="6">
        <v>0</v>
      </c>
      <c r="CJ446" s="6">
        <v>0</v>
      </c>
      <c r="CK446" s="6">
        <v>0</v>
      </c>
      <c r="CL446" s="6">
        <v>0</v>
      </c>
      <c r="CM446" s="6">
        <v>0</v>
      </c>
      <c r="CN446" s="6">
        <v>0</v>
      </c>
      <c r="CO446" s="6">
        <v>0</v>
      </c>
      <c r="CP446" s="6">
        <v>0</v>
      </c>
      <c r="CQ446" s="6">
        <v>0</v>
      </c>
      <c r="CR446" s="6">
        <v>0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6">
        <v>0</v>
      </c>
      <c r="CY446" s="6">
        <v>0</v>
      </c>
      <c r="CZ446" s="6">
        <v>0</v>
      </c>
      <c r="DA446" s="6" t="s">
        <v>3352</v>
      </c>
      <c r="DB446" s="6" t="s">
        <v>218</v>
      </c>
      <c r="GX446" s="103"/>
    </row>
    <row r="447" spans="1:206">
      <c r="A447" s="102" t="s">
        <v>207</v>
      </c>
      <c r="B447" s="6">
        <v>446</v>
      </c>
      <c r="C447" s="102" t="s">
        <v>3385</v>
      </c>
      <c r="D447" s="102" t="s">
        <v>3422</v>
      </c>
      <c r="E447" s="100">
        <v>45321</v>
      </c>
      <c r="F447" s="6" t="s">
        <v>3897</v>
      </c>
      <c r="G447" s="6">
        <v>1</v>
      </c>
      <c r="H447" s="6">
        <v>14</v>
      </c>
      <c r="I447" s="6">
        <v>1</v>
      </c>
      <c r="J447" s="6" t="s">
        <v>410</v>
      </c>
      <c r="K447" s="6" t="s">
        <v>22</v>
      </c>
      <c r="L447" s="6" t="s">
        <v>396</v>
      </c>
      <c r="M447" s="6" t="s">
        <v>1041</v>
      </c>
      <c r="N447" s="6" t="s">
        <v>22</v>
      </c>
      <c r="O447" s="6" t="s">
        <v>22</v>
      </c>
      <c r="P447" s="6" t="s">
        <v>22</v>
      </c>
      <c r="Q447" s="6">
        <v>42.676000000000002</v>
      </c>
      <c r="R447" s="6" t="s">
        <v>22</v>
      </c>
      <c r="S447" s="6" t="s">
        <v>22</v>
      </c>
      <c r="T447" s="6" t="s">
        <v>22</v>
      </c>
      <c r="U447" s="6" t="s">
        <v>22</v>
      </c>
      <c r="V447" s="6">
        <v>9.3010000000000002</v>
      </c>
      <c r="W447" s="6" t="s">
        <v>39</v>
      </c>
      <c r="X447" s="6" t="s">
        <v>22</v>
      </c>
      <c r="Y447" s="6">
        <v>3</v>
      </c>
      <c r="Z447" s="101">
        <v>0.6875</v>
      </c>
      <c r="AA447" s="101">
        <v>0.72222222222222221</v>
      </c>
      <c r="AB447" s="101">
        <v>0.72222222222222221</v>
      </c>
      <c r="AC447" s="108">
        <f>(Tableau2[[#This Row],[heure_enq]]-Tableau2[[#This Row],[h_debut]])</f>
        <v>3.472222222222221E-2</v>
      </c>
      <c r="AD447" s="108">
        <f>Tableau2[[#This Row],[h_fin]]-Tableau2[[#This Row],[h_debut]]</f>
        <v>3.472222222222221E-2</v>
      </c>
      <c r="AE447" s="101">
        <v>0.66666666666666663</v>
      </c>
      <c r="AF447" s="101">
        <v>0.75</v>
      </c>
      <c r="AG447" s="6" t="s">
        <v>22</v>
      </c>
      <c r="AH447" s="6" t="s">
        <v>2498</v>
      </c>
      <c r="AI447" s="6">
        <v>1</v>
      </c>
      <c r="AJ447" s="6" t="s">
        <v>402</v>
      </c>
      <c r="AK447" s="6" t="s">
        <v>403</v>
      </c>
      <c r="AL447" s="6" t="s">
        <v>419</v>
      </c>
      <c r="AM447" s="6">
        <v>0</v>
      </c>
      <c r="AN447" s="6">
        <v>1</v>
      </c>
      <c r="AO447" s="6">
        <v>0</v>
      </c>
      <c r="AP447" s="6">
        <v>0</v>
      </c>
      <c r="AQ447" s="6" t="s">
        <v>22</v>
      </c>
      <c r="AR447" s="6" t="s">
        <v>22</v>
      </c>
      <c r="AS447" s="6" t="s">
        <v>22</v>
      </c>
      <c r="AT447" s="6">
        <v>1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1</v>
      </c>
      <c r="BF447" s="6">
        <v>1</v>
      </c>
      <c r="BG447" s="6">
        <v>1</v>
      </c>
      <c r="BH447" s="6">
        <v>1</v>
      </c>
      <c r="BI447" s="6">
        <v>1</v>
      </c>
      <c r="BJ447" s="6" t="s">
        <v>22</v>
      </c>
      <c r="BK447" s="6">
        <v>0</v>
      </c>
      <c r="BL447" s="6">
        <v>0</v>
      </c>
      <c r="BM447" s="6">
        <v>1</v>
      </c>
      <c r="BN447" s="6">
        <v>0</v>
      </c>
      <c r="BO447" s="6" t="s">
        <v>3604</v>
      </c>
      <c r="BP447" s="6">
        <v>0</v>
      </c>
      <c r="BQ447" s="6">
        <v>0</v>
      </c>
      <c r="BR447" s="6">
        <v>0</v>
      </c>
      <c r="BS447" s="6">
        <v>0</v>
      </c>
      <c r="BT447" s="6">
        <v>0</v>
      </c>
      <c r="BU447" s="6">
        <v>0</v>
      </c>
      <c r="BV447" s="6">
        <v>0</v>
      </c>
      <c r="BW447" s="6" t="s">
        <v>22</v>
      </c>
      <c r="BX447" s="6">
        <v>0</v>
      </c>
      <c r="BY447" s="6">
        <v>0</v>
      </c>
      <c r="BZ447" s="6">
        <v>0</v>
      </c>
      <c r="CA447" s="6">
        <v>0</v>
      </c>
      <c r="CB447" s="6">
        <v>0</v>
      </c>
      <c r="CC447" s="6">
        <v>0</v>
      </c>
      <c r="CD447" s="6">
        <v>0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6">
        <v>0</v>
      </c>
      <c r="CK447" s="6">
        <v>0</v>
      </c>
      <c r="CL447" s="6">
        <v>0</v>
      </c>
      <c r="CM447" s="6">
        <v>0</v>
      </c>
      <c r="CN447" s="6">
        <v>0</v>
      </c>
      <c r="CO447" s="6">
        <v>0</v>
      </c>
      <c r="CP447" s="6">
        <v>1</v>
      </c>
      <c r="CQ447" s="6">
        <v>0</v>
      </c>
      <c r="CR447" s="6">
        <v>0</v>
      </c>
      <c r="CS447" s="6">
        <v>0</v>
      </c>
      <c r="CT447" s="6">
        <v>0</v>
      </c>
      <c r="CU447" s="6">
        <v>0</v>
      </c>
      <c r="CV447" s="6">
        <v>0</v>
      </c>
      <c r="CW447" s="6">
        <v>1</v>
      </c>
      <c r="CX447" s="6">
        <v>0</v>
      </c>
      <c r="CY447" s="6">
        <v>1</v>
      </c>
      <c r="CZ447" s="6">
        <v>0</v>
      </c>
      <c r="DA447" s="6" t="s">
        <v>3353</v>
      </c>
      <c r="DB447" s="6" t="s">
        <v>218</v>
      </c>
      <c r="GX447" s="103"/>
    </row>
    <row r="448" spans="1:206">
      <c r="A448" s="102" t="s">
        <v>207</v>
      </c>
      <c r="B448" s="6">
        <v>447</v>
      </c>
      <c r="C448" s="102" t="s">
        <v>3385</v>
      </c>
      <c r="D448" s="102" t="s">
        <v>3423</v>
      </c>
      <c r="E448" s="100">
        <v>45321</v>
      </c>
      <c r="F448" s="6" t="s">
        <v>3897</v>
      </c>
      <c r="G448" s="6">
        <v>1</v>
      </c>
      <c r="H448" s="6">
        <v>14</v>
      </c>
      <c r="I448" s="6">
        <v>1</v>
      </c>
      <c r="J448" s="6" t="s">
        <v>410</v>
      </c>
      <c r="K448" s="6" t="s">
        <v>22</v>
      </c>
      <c r="L448" s="6" t="s">
        <v>396</v>
      </c>
      <c r="M448" s="6" t="s">
        <v>1041</v>
      </c>
      <c r="N448" s="6" t="s">
        <v>22</v>
      </c>
      <c r="O448" s="6" t="s">
        <v>22</v>
      </c>
      <c r="P448" s="6" t="s">
        <v>22</v>
      </c>
      <c r="Q448" s="6">
        <v>42.676000000000002</v>
      </c>
      <c r="R448" s="6" t="s">
        <v>22</v>
      </c>
      <c r="S448" s="6" t="s">
        <v>22</v>
      </c>
      <c r="T448" s="6" t="s">
        <v>22</v>
      </c>
      <c r="U448" s="6" t="s">
        <v>22</v>
      </c>
      <c r="V448" s="6">
        <v>9.3010000000000002</v>
      </c>
      <c r="W448" s="6" t="s">
        <v>39</v>
      </c>
      <c r="X448" s="6" t="s">
        <v>22</v>
      </c>
      <c r="Y448" s="6">
        <v>1</v>
      </c>
      <c r="Z448" s="101">
        <v>0.58333333333333337</v>
      </c>
      <c r="AA448" s="101">
        <v>0.72222222222222221</v>
      </c>
      <c r="AB448" s="101">
        <v>0.72222222222222221</v>
      </c>
      <c r="AC448" s="108">
        <f>(Tableau2[[#This Row],[heure_enq]]-Tableau2[[#This Row],[h_debut]])</f>
        <v>0.13888888888888884</v>
      </c>
      <c r="AD448" s="108">
        <f>Tableau2[[#This Row],[h_fin]]-Tableau2[[#This Row],[h_debut]]</f>
        <v>0.13888888888888884</v>
      </c>
      <c r="AE448" s="101">
        <v>0.66666666666666663</v>
      </c>
      <c r="AF448" s="101">
        <v>0.75</v>
      </c>
      <c r="AG448" s="6" t="s">
        <v>22</v>
      </c>
      <c r="AH448" s="6" t="s">
        <v>2498</v>
      </c>
      <c r="AI448" s="6">
        <v>1</v>
      </c>
      <c r="AJ448" s="6" t="s">
        <v>1505</v>
      </c>
      <c r="AK448" s="6" t="s">
        <v>1506</v>
      </c>
      <c r="AL448" s="6" t="s">
        <v>419</v>
      </c>
      <c r="AM448" s="6">
        <v>0</v>
      </c>
      <c r="AN448" s="6">
        <v>1</v>
      </c>
      <c r="AO448" s="6">
        <v>0</v>
      </c>
      <c r="AP448" s="6">
        <v>0</v>
      </c>
      <c r="AQ448" s="6" t="s">
        <v>22</v>
      </c>
      <c r="AR448" s="6" t="s">
        <v>22</v>
      </c>
      <c r="AS448" s="6" t="s">
        <v>22</v>
      </c>
      <c r="AT448" s="6">
        <v>1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1</v>
      </c>
      <c r="BH448" s="6">
        <v>1</v>
      </c>
      <c r="BI448" s="6">
        <v>1</v>
      </c>
      <c r="BJ448" s="6" t="s">
        <v>22</v>
      </c>
      <c r="BK448" s="6">
        <v>0</v>
      </c>
      <c r="BL448" s="6">
        <v>0</v>
      </c>
      <c r="BM448" s="6">
        <v>1</v>
      </c>
      <c r="BN448" s="6">
        <v>0</v>
      </c>
      <c r="BO448" s="6" t="s">
        <v>3604</v>
      </c>
      <c r="BP448" s="6">
        <v>0</v>
      </c>
      <c r="BQ448" s="6">
        <v>0</v>
      </c>
      <c r="BR448" s="6">
        <v>0</v>
      </c>
      <c r="BS448" s="6">
        <v>0</v>
      </c>
      <c r="BT448" s="6">
        <v>0</v>
      </c>
      <c r="BU448" s="6">
        <v>0</v>
      </c>
      <c r="BV448" s="6">
        <v>0</v>
      </c>
      <c r="BW448" s="6" t="s">
        <v>22</v>
      </c>
      <c r="BX448" s="6">
        <v>0</v>
      </c>
      <c r="BY448" s="6">
        <v>0</v>
      </c>
      <c r="BZ448" s="6">
        <v>0</v>
      </c>
      <c r="CA448" s="6">
        <v>1</v>
      </c>
      <c r="CB448" s="6">
        <v>0</v>
      </c>
      <c r="CC448" s="6">
        <v>0</v>
      </c>
      <c r="CD448" s="6">
        <v>0</v>
      </c>
      <c r="CE448" s="6">
        <v>0</v>
      </c>
      <c r="CF448" s="6">
        <v>0</v>
      </c>
      <c r="CG448" s="6">
        <v>0</v>
      </c>
      <c r="CH448" s="6">
        <v>0</v>
      </c>
      <c r="CI448" s="6">
        <v>0</v>
      </c>
      <c r="CJ448" s="6">
        <v>0</v>
      </c>
      <c r="CK448" s="6">
        <v>0</v>
      </c>
      <c r="CL448" s="6">
        <v>0</v>
      </c>
      <c r="CM448" s="6">
        <v>0</v>
      </c>
      <c r="CN448" s="6">
        <v>0</v>
      </c>
      <c r="CO448" s="6">
        <v>0</v>
      </c>
      <c r="CP448" s="6">
        <v>0</v>
      </c>
      <c r="CQ448" s="6">
        <v>0</v>
      </c>
      <c r="CR448" s="6">
        <v>0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6">
        <v>0</v>
      </c>
      <c r="CY448" s="6">
        <v>0</v>
      </c>
      <c r="CZ448" s="6">
        <v>0</v>
      </c>
      <c r="DA448" s="6" t="s">
        <v>3354</v>
      </c>
      <c r="DB448" s="6" t="s">
        <v>218</v>
      </c>
      <c r="GX448" s="103"/>
    </row>
    <row r="449" spans="1:206">
      <c r="A449" s="102" t="s">
        <v>207</v>
      </c>
      <c r="B449" s="6">
        <v>448</v>
      </c>
      <c r="C449" s="102" t="s">
        <v>3386</v>
      </c>
      <c r="D449" s="102" t="s">
        <v>3424</v>
      </c>
      <c r="E449" s="100">
        <v>45328</v>
      </c>
      <c r="F449" s="6" t="s">
        <v>3897</v>
      </c>
      <c r="G449" s="6">
        <v>0</v>
      </c>
      <c r="H449" s="6">
        <v>15</v>
      </c>
      <c r="I449" s="6">
        <v>0</v>
      </c>
      <c r="J449" s="6" t="s">
        <v>22</v>
      </c>
      <c r="K449" s="6" t="s">
        <v>22</v>
      </c>
      <c r="L449" s="6" t="s">
        <v>1250</v>
      </c>
      <c r="M449" s="6" t="s">
        <v>411</v>
      </c>
      <c r="N449" s="6" t="s">
        <v>22</v>
      </c>
      <c r="O449" s="6" t="s">
        <v>22</v>
      </c>
      <c r="P449" s="6" t="s">
        <v>22</v>
      </c>
      <c r="Q449" s="6">
        <v>42.683599999999998</v>
      </c>
      <c r="R449" s="6" t="s">
        <v>22</v>
      </c>
      <c r="S449" s="6" t="s">
        <v>22</v>
      </c>
      <c r="T449" s="6" t="s">
        <v>22</v>
      </c>
      <c r="U449" s="6" t="s">
        <v>22</v>
      </c>
      <c r="V449" s="6">
        <v>9.3000000000000007</v>
      </c>
      <c r="W449" s="6" t="s">
        <v>39</v>
      </c>
      <c r="X449" s="6">
        <v>5</v>
      </c>
      <c r="Y449" s="6">
        <v>1</v>
      </c>
      <c r="Z449" s="101">
        <v>0.41666666666666669</v>
      </c>
      <c r="AA449" s="101">
        <v>0.45833333333333331</v>
      </c>
      <c r="AB449" s="101">
        <v>0.5</v>
      </c>
      <c r="AC449" s="108">
        <f>(Tableau2[[#This Row],[heure_enq]]-Tableau2[[#This Row],[h_debut]])</f>
        <v>4.166666666666663E-2</v>
      </c>
      <c r="AD449" s="108">
        <f>Tableau2[[#This Row],[h_fin]]-Tableau2[[#This Row],[h_debut]]</f>
        <v>8.3333333333333315E-2</v>
      </c>
      <c r="AE449" s="101">
        <v>0.375</v>
      </c>
      <c r="AF449" s="101">
        <v>0.58333333333333337</v>
      </c>
      <c r="AG449" s="6" t="s">
        <v>22</v>
      </c>
      <c r="AH449" s="6" t="s">
        <v>234</v>
      </c>
      <c r="AI449" s="6">
        <v>0</v>
      </c>
      <c r="AJ449" s="6" t="s">
        <v>1855</v>
      </c>
      <c r="AK449" s="6">
        <v>84007</v>
      </c>
      <c r="AL449" s="6" t="s">
        <v>1761</v>
      </c>
      <c r="AM449" s="6">
        <v>1</v>
      </c>
      <c r="AN449" s="6">
        <v>0</v>
      </c>
      <c r="AO449" s="6">
        <v>0</v>
      </c>
      <c r="AP449" s="6">
        <v>0</v>
      </c>
      <c r="AQ449" s="6" t="s">
        <v>404</v>
      </c>
      <c r="AR449" s="6" t="s">
        <v>22</v>
      </c>
      <c r="AS449" s="6" t="s">
        <v>22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1</v>
      </c>
      <c r="BH449" s="6">
        <v>0</v>
      </c>
      <c r="BI449" s="6">
        <v>0</v>
      </c>
      <c r="BJ449" s="6" t="s">
        <v>404</v>
      </c>
      <c r="BK449" s="6">
        <v>0</v>
      </c>
      <c r="BL449" s="6">
        <v>1</v>
      </c>
      <c r="BM449" s="6">
        <v>1</v>
      </c>
      <c r="BN449" s="6">
        <v>0</v>
      </c>
      <c r="BO449" s="6" t="s">
        <v>3644</v>
      </c>
      <c r="BP449" s="6">
        <v>0</v>
      </c>
      <c r="BQ449" s="6">
        <v>0</v>
      </c>
      <c r="BR449" s="6">
        <v>0</v>
      </c>
      <c r="BS449" s="6">
        <v>0</v>
      </c>
      <c r="BT449" s="6">
        <v>0</v>
      </c>
      <c r="BU449" s="6">
        <v>0</v>
      </c>
      <c r="BV449" s="6">
        <v>0</v>
      </c>
      <c r="BW449" s="6" t="s">
        <v>22</v>
      </c>
      <c r="BX449" s="6">
        <v>0</v>
      </c>
      <c r="BY449" s="6">
        <v>0</v>
      </c>
      <c r="BZ449" s="6">
        <v>0</v>
      </c>
      <c r="CA449" s="6">
        <v>0</v>
      </c>
      <c r="CB449" s="6">
        <v>0</v>
      </c>
      <c r="CC449" s="6">
        <v>0</v>
      </c>
      <c r="CD449" s="6">
        <v>0</v>
      </c>
      <c r="CE449" s="6">
        <v>0</v>
      </c>
      <c r="CF449" s="6">
        <v>0</v>
      </c>
      <c r="CG449" s="6">
        <v>0</v>
      </c>
      <c r="CH449" s="6">
        <v>0</v>
      </c>
      <c r="CI449" s="6">
        <v>1</v>
      </c>
      <c r="CJ449" s="6">
        <v>0</v>
      </c>
      <c r="CK449" s="6">
        <v>0</v>
      </c>
      <c r="CL449" s="6">
        <v>0</v>
      </c>
      <c r="CM449" s="6">
        <v>0</v>
      </c>
      <c r="CN449" s="6">
        <v>0</v>
      </c>
      <c r="CO449" s="6">
        <v>0</v>
      </c>
      <c r="CP449" s="6">
        <v>0</v>
      </c>
      <c r="CQ449" s="6">
        <v>0</v>
      </c>
      <c r="CR449" s="6">
        <v>0</v>
      </c>
      <c r="CS449" s="6">
        <v>0</v>
      </c>
      <c r="CT449" s="6">
        <v>0</v>
      </c>
      <c r="CU449" s="6">
        <v>0</v>
      </c>
      <c r="CV449" s="6">
        <v>0</v>
      </c>
      <c r="CW449" s="6">
        <v>0</v>
      </c>
      <c r="CX449" s="6">
        <v>0</v>
      </c>
      <c r="CY449" s="6">
        <v>0</v>
      </c>
      <c r="CZ449" s="6">
        <v>0</v>
      </c>
      <c r="DA449" s="6" t="s">
        <v>22</v>
      </c>
      <c r="DB449" s="6" t="s">
        <v>218</v>
      </c>
      <c r="GX449" s="103"/>
    </row>
    <row r="450" spans="1:206">
      <c r="A450" s="102" t="s">
        <v>207</v>
      </c>
      <c r="B450" s="6">
        <v>449</v>
      </c>
      <c r="C450" s="102" t="s">
        <v>3386</v>
      </c>
      <c r="D450" s="102" t="s">
        <v>3425</v>
      </c>
      <c r="E450" s="100">
        <v>45328</v>
      </c>
      <c r="F450" s="6" t="s">
        <v>3897</v>
      </c>
      <c r="G450" s="6">
        <v>0</v>
      </c>
      <c r="H450" s="6">
        <v>15</v>
      </c>
      <c r="I450" s="6">
        <v>0</v>
      </c>
      <c r="J450" s="6" t="s">
        <v>22</v>
      </c>
      <c r="K450" s="6" t="s">
        <v>22</v>
      </c>
      <c r="L450" s="6" t="s">
        <v>1250</v>
      </c>
      <c r="M450" s="6" t="s">
        <v>411</v>
      </c>
      <c r="N450" s="6" t="s">
        <v>22</v>
      </c>
      <c r="O450" s="6" t="s">
        <v>22</v>
      </c>
      <c r="P450" s="6" t="s">
        <v>22</v>
      </c>
      <c r="Q450" s="6">
        <v>42.68</v>
      </c>
      <c r="R450" s="6" t="s">
        <v>22</v>
      </c>
      <c r="S450" s="6" t="s">
        <v>22</v>
      </c>
      <c r="T450" s="6" t="s">
        <v>22</v>
      </c>
      <c r="U450" s="6" t="s">
        <v>22</v>
      </c>
      <c r="V450" s="6">
        <v>9.2970000000000006</v>
      </c>
      <c r="W450" s="6" t="s">
        <v>39</v>
      </c>
      <c r="X450" s="6">
        <v>4</v>
      </c>
      <c r="Y450" s="6">
        <v>1</v>
      </c>
      <c r="Z450" s="101">
        <v>0.33333333333333331</v>
      </c>
      <c r="AA450" s="101">
        <v>0.46875</v>
      </c>
      <c r="AB450" s="101">
        <v>0.54166666666666663</v>
      </c>
      <c r="AC450" s="108">
        <f>(Tableau2[[#This Row],[heure_enq]]-Tableau2[[#This Row],[h_debut]])</f>
        <v>0.13541666666666669</v>
      </c>
      <c r="AD450" s="108">
        <f>Tableau2[[#This Row],[h_fin]]-Tableau2[[#This Row],[h_debut]]</f>
        <v>0.20833333333333331</v>
      </c>
      <c r="AE450" s="101">
        <v>0.375</v>
      </c>
      <c r="AF450" s="101">
        <v>0.58333333333333337</v>
      </c>
      <c r="AG450" s="6" t="s">
        <v>22</v>
      </c>
      <c r="AH450" s="6" t="s">
        <v>256</v>
      </c>
      <c r="AI450" s="6">
        <v>0</v>
      </c>
      <c r="AJ450" s="6" t="s">
        <v>2634</v>
      </c>
      <c r="AK450" s="6" t="s">
        <v>215</v>
      </c>
      <c r="AL450" s="6" t="s">
        <v>419</v>
      </c>
      <c r="AM450" s="6">
        <v>1</v>
      </c>
      <c r="AN450" s="6">
        <v>1</v>
      </c>
      <c r="AO450" s="6">
        <v>0</v>
      </c>
      <c r="AP450" s="6">
        <v>0</v>
      </c>
      <c r="AQ450" s="6" t="s">
        <v>22</v>
      </c>
      <c r="AR450" s="6" t="s">
        <v>22</v>
      </c>
      <c r="AS450" s="6" t="s">
        <v>22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1</v>
      </c>
      <c r="BF450" s="6">
        <v>1</v>
      </c>
      <c r="BG450" s="6">
        <v>1</v>
      </c>
      <c r="BH450" s="6">
        <v>1</v>
      </c>
      <c r="BI450" s="6">
        <v>0</v>
      </c>
      <c r="BJ450" s="6" t="s">
        <v>22</v>
      </c>
      <c r="BK450" s="6">
        <v>0</v>
      </c>
      <c r="BL450" s="6">
        <v>1</v>
      </c>
      <c r="BM450" s="6">
        <v>0</v>
      </c>
      <c r="BN450" s="6">
        <v>0</v>
      </c>
      <c r="BO450" s="6" t="s">
        <v>3613</v>
      </c>
      <c r="BP450" s="6">
        <v>0</v>
      </c>
      <c r="BQ450" s="6">
        <v>0</v>
      </c>
      <c r="BR450" s="6">
        <v>0</v>
      </c>
      <c r="BS450" s="6">
        <v>0</v>
      </c>
      <c r="BT450" s="6">
        <v>0</v>
      </c>
      <c r="BU450" s="6">
        <v>0</v>
      </c>
      <c r="BV450" s="6">
        <v>0</v>
      </c>
      <c r="BW450" s="6" t="s">
        <v>22</v>
      </c>
      <c r="BX450" s="6">
        <v>0</v>
      </c>
      <c r="BY450" s="6">
        <v>0</v>
      </c>
      <c r="BZ450" s="6">
        <v>0</v>
      </c>
      <c r="CA450" s="6">
        <v>0</v>
      </c>
      <c r="CB450" s="6">
        <v>0</v>
      </c>
      <c r="CC450" s="6">
        <v>0</v>
      </c>
      <c r="CD450" s="6">
        <v>0</v>
      </c>
      <c r="CE450" s="6">
        <v>0</v>
      </c>
      <c r="CF450" s="6">
        <v>0</v>
      </c>
      <c r="CG450" s="6">
        <v>0</v>
      </c>
      <c r="CH450" s="6">
        <v>0</v>
      </c>
      <c r="CI450" s="6">
        <v>1</v>
      </c>
      <c r="CJ450" s="6">
        <v>0</v>
      </c>
      <c r="CK450" s="6">
        <v>0</v>
      </c>
      <c r="CL450" s="6">
        <v>0</v>
      </c>
      <c r="CM450" s="6">
        <v>0</v>
      </c>
      <c r="CN450" s="6">
        <v>0</v>
      </c>
      <c r="CO450" s="6">
        <v>0</v>
      </c>
      <c r="CP450" s="6">
        <v>0</v>
      </c>
      <c r="CQ450" s="6">
        <v>0</v>
      </c>
      <c r="CR450" s="6">
        <v>0</v>
      </c>
      <c r="CS450" s="6">
        <v>0</v>
      </c>
      <c r="CT450" s="6">
        <v>0</v>
      </c>
      <c r="CU450" s="6">
        <v>0</v>
      </c>
      <c r="CV450" s="6">
        <v>0</v>
      </c>
      <c r="CW450" s="6">
        <v>0</v>
      </c>
      <c r="CX450" s="6">
        <v>0</v>
      </c>
      <c r="CY450" s="6">
        <v>0</v>
      </c>
      <c r="CZ450" s="6">
        <v>0</v>
      </c>
      <c r="DA450" s="6" t="s">
        <v>22</v>
      </c>
      <c r="DB450" s="6" t="s">
        <v>218</v>
      </c>
      <c r="GX450" s="103"/>
    </row>
    <row r="451" spans="1:206">
      <c r="A451" s="102" t="s">
        <v>207</v>
      </c>
      <c r="B451" s="6">
        <v>450</v>
      </c>
      <c r="C451" s="102" t="s">
        <v>3386</v>
      </c>
      <c r="D451" s="102" t="s">
        <v>3426</v>
      </c>
      <c r="E451" s="100">
        <v>45328</v>
      </c>
      <c r="F451" s="6" t="s">
        <v>3897</v>
      </c>
      <c r="G451" s="6">
        <v>0</v>
      </c>
      <c r="H451" s="6">
        <v>15</v>
      </c>
      <c r="I451" s="6">
        <v>0</v>
      </c>
      <c r="J451" s="6" t="s">
        <v>22</v>
      </c>
      <c r="K451" s="6" t="s">
        <v>22</v>
      </c>
      <c r="L451" s="6" t="s">
        <v>1250</v>
      </c>
      <c r="M451" s="6" t="s">
        <v>411</v>
      </c>
      <c r="N451" s="6" t="s">
        <v>22</v>
      </c>
      <c r="O451" s="6" t="s">
        <v>22</v>
      </c>
      <c r="P451" s="6" t="s">
        <v>22</v>
      </c>
      <c r="Q451" s="6">
        <v>42.68</v>
      </c>
      <c r="R451" s="6" t="s">
        <v>22</v>
      </c>
      <c r="S451" s="6" t="s">
        <v>22</v>
      </c>
      <c r="T451" s="6" t="s">
        <v>22</v>
      </c>
      <c r="U451" s="6" t="s">
        <v>22</v>
      </c>
      <c r="V451" s="6">
        <v>9.2986000000000004</v>
      </c>
      <c r="W451" s="6" t="s">
        <v>39</v>
      </c>
      <c r="X451" s="6">
        <v>5</v>
      </c>
      <c r="Y451" s="6">
        <v>1</v>
      </c>
      <c r="Z451" s="101">
        <v>0.29166666666666669</v>
      </c>
      <c r="AA451" s="101">
        <v>0.47222222222222227</v>
      </c>
      <c r="AB451" s="101">
        <v>0.5</v>
      </c>
      <c r="AC451" s="108">
        <f>(Tableau2[[#This Row],[heure_enq]]-Tableau2[[#This Row],[h_debut]])</f>
        <v>0.18055555555555558</v>
      </c>
      <c r="AD451" s="108">
        <f>Tableau2[[#This Row],[h_fin]]-Tableau2[[#This Row],[h_debut]]</f>
        <v>0.20833333333333331</v>
      </c>
      <c r="AE451" s="101">
        <v>0.375</v>
      </c>
      <c r="AF451" s="101">
        <v>0.58333333333333337</v>
      </c>
      <c r="AG451" s="6" t="s">
        <v>22</v>
      </c>
      <c r="AH451" s="6" t="s">
        <v>256</v>
      </c>
      <c r="AI451" s="6">
        <v>0</v>
      </c>
      <c r="AJ451" s="6" t="s">
        <v>840</v>
      </c>
      <c r="AK451" s="6" t="s">
        <v>841</v>
      </c>
      <c r="AL451" s="6" t="s">
        <v>419</v>
      </c>
      <c r="AM451" s="6">
        <v>1</v>
      </c>
      <c r="AN451" s="6">
        <v>0</v>
      </c>
      <c r="AO451" s="6">
        <v>0</v>
      </c>
      <c r="AP451" s="6">
        <v>0</v>
      </c>
      <c r="AQ451" s="6" t="s">
        <v>1033</v>
      </c>
      <c r="AR451" s="6" t="s">
        <v>22</v>
      </c>
      <c r="AS451" s="6" t="s">
        <v>22</v>
      </c>
      <c r="AT451" s="6">
        <v>1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1</v>
      </c>
      <c r="BH451" s="6">
        <v>1</v>
      </c>
      <c r="BI451" s="6">
        <v>1</v>
      </c>
      <c r="BJ451" s="6" t="s">
        <v>1033</v>
      </c>
      <c r="BK451" s="6">
        <v>0</v>
      </c>
      <c r="BL451" s="6">
        <v>0</v>
      </c>
      <c r="BM451" s="6">
        <v>1</v>
      </c>
      <c r="BN451" s="6">
        <v>0</v>
      </c>
      <c r="BO451" s="6" t="s">
        <v>3645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 t="s">
        <v>22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0</v>
      </c>
      <c r="CD451" s="6">
        <v>0</v>
      </c>
      <c r="CE451" s="6">
        <v>0</v>
      </c>
      <c r="CF451" s="6">
        <v>0</v>
      </c>
      <c r="CG451" s="6">
        <v>0</v>
      </c>
      <c r="CH451" s="6">
        <v>0</v>
      </c>
      <c r="CI451" s="6">
        <v>1</v>
      </c>
      <c r="CJ451" s="6">
        <v>0</v>
      </c>
      <c r="CK451" s="6">
        <v>0</v>
      </c>
      <c r="CL451" s="6">
        <v>0</v>
      </c>
      <c r="CM451" s="6">
        <v>0</v>
      </c>
      <c r="CN451" s="6">
        <v>0</v>
      </c>
      <c r="CO451" s="6">
        <v>0</v>
      </c>
      <c r="CP451" s="6">
        <v>0</v>
      </c>
      <c r="CQ451" s="6">
        <v>0</v>
      </c>
      <c r="CR451" s="6">
        <v>0</v>
      </c>
      <c r="CS451" s="6">
        <v>0</v>
      </c>
      <c r="CT451" s="6">
        <v>0</v>
      </c>
      <c r="CU451" s="6">
        <v>0</v>
      </c>
      <c r="CV451" s="6">
        <v>0</v>
      </c>
      <c r="CW451" s="6">
        <v>0</v>
      </c>
      <c r="CX451" s="6">
        <v>0</v>
      </c>
      <c r="CY451" s="6">
        <v>0</v>
      </c>
      <c r="CZ451" s="6">
        <v>0</v>
      </c>
      <c r="DA451" s="6" t="s">
        <v>22</v>
      </c>
      <c r="DB451" s="6" t="s">
        <v>218</v>
      </c>
      <c r="GX451" s="103"/>
    </row>
    <row r="452" spans="1:206">
      <c r="A452" s="102" t="s">
        <v>207</v>
      </c>
      <c r="B452" s="6">
        <v>451</v>
      </c>
      <c r="C452" s="102" t="s">
        <v>3387</v>
      </c>
      <c r="D452" s="102" t="s">
        <v>3427</v>
      </c>
      <c r="E452" s="100">
        <v>45335</v>
      </c>
      <c r="F452" s="6" t="s">
        <v>3897</v>
      </c>
      <c r="G452" s="6">
        <v>0</v>
      </c>
      <c r="H452" s="6">
        <v>16</v>
      </c>
      <c r="I452" s="6">
        <v>0</v>
      </c>
      <c r="J452" s="6" t="s">
        <v>22</v>
      </c>
      <c r="K452" s="6" t="s">
        <v>22</v>
      </c>
      <c r="L452" s="6" t="s">
        <v>396</v>
      </c>
      <c r="M452" s="6" t="s">
        <v>411</v>
      </c>
      <c r="N452" s="6" t="s">
        <v>22</v>
      </c>
      <c r="O452" s="6" t="s">
        <v>22</v>
      </c>
      <c r="P452" s="6" t="s">
        <v>22</v>
      </c>
      <c r="Q452" s="6">
        <v>42.680399999999999</v>
      </c>
      <c r="R452" s="6" t="s">
        <v>22</v>
      </c>
      <c r="S452" s="6" t="s">
        <v>22</v>
      </c>
      <c r="T452" s="6" t="s">
        <v>22</v>
      </c>
      <c r="U452" s="6" t="s">
        <v>22</v>
      </c>
      <c r="V452" s="6">
        <v>9.2970000000000006</v>
      </c>
      <c r="W452" s="6" t="s">
        <v>39</v>
      </c>
      <c r="X452" s="6">
        <v>4</v>
      </c>
      <c r="Y452" s="6">
        <v>1</v>
      </c>
      <c r="Z452" s="101">
        <v>0.70833333333333337</v>
      </c>
      <c r="AA452" s="101">
        <v>0.72916666666666663</v>
      </c>
      <c r="AB452" s="101">
        <v>0.79166666666666663</v>
      </c>
      <c r="AC452" s="108">
        <f>(Tableau2[[#This Row],[heure_enq]]-Tableau2[[#This Row],[h_debut]])</f>
        <v>2.0833333333333259E-2</v>
      </c>
      <c r="AD452" s="108">
        <f>Tableau2[[#This Row],[h_fin]]-Tableau2[[#This Row],[h_debut]]</f>
        <v>8.3333333333333259E-2</v>
      </c>
      <c r="AE452" s="101">
        <v>0.625</v>
      </c>
      <c r="AF452" s="101">
        <v>0.75</v>
      </c>
      <c r="AG452" s="6" t="s">
        <v>22</v>
      </c>
      <c r="AH452" s="6" t="s">
        <v>287</v>
      </c>
      <c r="AI452" s="6">
        <v>0</v>
      </c>
      <c r="AJ452" s="6" t="s">
        <v>297</v>
      </c>
      <c r="AK452" s="6" t="s">
        <v>403</v>
      </c>
      <c r="AL452" s="6" t="s">
        <v>419</v>
      </c>
      <c r="AM452" s="6">
        <v>1</v>
      </c>
      <c r="AN452" s="6">
        <v>0</v>
      </c>
      <c r="AO452" s="6">
        <v>0</v>
      </c>
      <c r="AP452" s="6">
        <v>0</v>
      </c>
      <c r="AQ452" s="6" t="s">
        <v>22</v>
      </c>
      <c r="AR452" s="6" t="s">
        <v>22</v>
      </c>
      <c r="AS452" s="6" t="s">
        <v>22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1</v>
      </c>
      <c r="BG452" s="6">
        <v>1</v>
      </c>
      <c r="BH452" s="6">
        <v>1</v>
      </c>
      <c r="BI452" s="6">
        <v>0</v>
      </c>
      <c r="BJ452" s="6" t="s">
        <v>22</v>
      </c>
      <c r="BK452" s="6">
        <v>0</v>
      </c>
      <c r="BL452" s="6">
        <v>1</v>
      </c>
      <c r="BM452" s="6">
        <v>0</v>
      </c>
      <c r="BN452" s="6">
        <v>0</v>
      </c>
      <c r="BO452" s="6" t="s">
        <v>3613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 t="s">
        <v>22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 s="6">
        <v>0</v>
      </c>
      <c r="CF452" s="6">
        <v>0</v>
      </c>
      <c r="CG452" s="6">
        <v>0</v>
      </c>
      <c r="CH452" s="6">
        <v>0</v>
      </c>
      <c r="CI452" s="6">
        <v>1</v>
      </c>
      <c r="CJ452" s="6">
        <v>0</v>
      </c>
      <c r="CK452" s="6">
        <v>0</v>
      </c>
      <c r="CL452" s="6">
        <v>0</v>
      </c>
      <c r="CM452" s="6">
        <v>0</v>
      </c>
      <c r="CN452" s="6">
        <v>0</v>
      </c>
      <c r="CO452" s="6">
        <v>0</v>
      </c>
      <c r="CP452" s="6">
        <v>0</v>
      </c>
      <c r="CQ452" s="6">
        <v>0</v>
      </c>
      <c r="CR452" s="6">
        <v>0</v>
      </c>
      <c r="CS452" s="6">
        <v>0</v>
      </c>
      <c r="CT452" s="6">
        <v>0</v>
      </c>
      <c r="CU452" s="6">
        <v>0</v>
      </c>
      <c r="CV452" s="6">
        <v>0</v>
      </c>
      <c r="CW452" s="6">
        <v>0</v>
      </c>
      <c r="CX452" s="6">
        <v>0</v>
      </c>
      <c r="CY452" s="6">
        <v>0</v>
      </c>
      <c r="CZ452" s="6">
        <v>0</v>
      </c>
      <c r="DA452" s="6" t="s">
        <v>22</v>
      </c>
      <c r="DB452" s="6" t="s">
        <v>218</v>
      </c>
      <c r="GX452" s="103"/>
    </row>
    <row r="453" spans="1:206">
      <c r="A453" s="102" t="s">
        <v>207</v>
      </c>
      <c r="B453" s="6">
        <v>452</v>
      </c>
      <c r="C453" s="102" t="s">
        <v>3387</v>
      </c>
      <c r="D453" s="102" t="s">
        <v>3428</v>
      </c>
      <c r="E453" s="100">
        <v>45335</v>
      </c>
      <c r="F453" s="6" t="s">
        <v>3897</v>
      </c>
      <c r="G453" s="6">
        <v>0</v>
      </c>
      <c r="H453" s="6">
        <v>16</v>
      </c>
      <c r="I453" s="6">
        <v>0</v>
      </c>
      <c r="J453" s="6" t="s">
        <v>22</v>
      </c>
      <c r="K453" s="6" t="s">
        <v>22</v>
      </c>
      <c r="L453" s="6" t="s">
        <v>396</v>
      </c>
      <c r="M453" s="6" t="s">
        <v>411</v>
      </c>
      <c r="N453" s="6" t="s">
        <v>22</v>
      </c>
      <c r="O453" s="6" t="s">
        <v>22</v>
      </c>
      <c r="P453" s="6" t="s">
        <v>22</v>
      </c>
      <c r="Q453" s="6">
        <v>42.680199999999999</v>
      </c>
      <c r="R453" s="6" t="s">
        <v>22</v>
      </c>
      <c r="S453" s="6" t="s">
        <v>22</v>
      </c>
      <c r="T453" s="6" t="s">
        <v>22</v>
      </c>
      <c r="U453" s="6" t="s">
        <v>22</v>
      </c>
      <c r="V453" s="6">
        <v>9.2989999999999995</v>
      </c>
      <c r="W453" s="6" t="s">
        <v>39</v>
      </c>
      <c r="X453" s="6">
        <v>3</v>
      </c>
      <c r="Y453" s="6">
        <v>2</v>
      </c>
      <c r="Z453" s="101">
        <v>0.66666666666666663</v>
      </c>
      <c r="AA453" s="101">
        <v>0.72916666666666663</v>
      </c>
      <c r="AB453" s="101">
        <v>0.79166666666666663</v>
      </c>
      <c r="AC453" s="108">
        <f>(Tableau2[[#This Row],[heure_enq]]-Tableau2[[#This Row],[h_debut]])</f>
        <v>6.25E-2</v>
      </c>
      <c r="AD453" s="108">
        <f>Tableau2[[#This Row],[h_fin]]-Tableau2[[#This Row],[h_debut]]</f>
        <v>0.125</v>
      </c>
      <c r="AE453" s="101">
        <v>0.625</v>
      </c>
      <c r="AF453" s="101">
        <v>0.75</v>
      </c>
      <c r="AG453" s="6" t="s">
        <v>22</v>
      </c>
      <c r="AH453" s="6" t="s">
        <v>256</v>
      </c>
      <c r="AI453" s="6">
        <v>0</v>
      </c>
      <c r="AJ453" s="6" t="s">
        <v>402</v>
      </c>
      <c r="AK453" s="6" t="s">
        <v>403</v>
      </c>
      <c r="AL453" s="6" t="s">
        <v>419</v>
      </c>
      <c r="AM453" s="6">
        <v>1</v>
      </c>
      <c r="AN453" s="6">
        <v>0</v>
      </c>
      <c r="AO453" s="6">
        <v>0</v>
      </c>
      <c r="AP453" s="6">
        <v>0</v>
      </c>
      <c r="AQ453" s="6" t="s">
        <v>22</v>
      </c>
      <c r="AR453" s="6" t="s">
        <v>22</v>
      </c>
      <c r="AS453" s="6" t="s">
        <v>22</v>
      </c>
      <c r="AT453" s="6">
        <v>1</v>
      </c>
      <c r="AU453" s="6">
        <v>1</v>
      </c>
      <c r="AV453" s="6">
        <v>1</v>
      </c>
      <c r="AW453" s="6">
        <v>1</v>
      </c>
      <c r="AX453" s="6">
        <v>1</v>
      </c>
      <c r="AY453" s="6">
        <v>1</v>
      </c>
      <c r="AZ453" s="6">
        <v>1</v>
      </c>
      <c r="BA453" s="6">
        <v>1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1</v>
      </c>
      <c r="BH453" s="6">
        <v>1</v>
      </c>
      <c r="BI453" s="6">
        <v>1</v>
      </c>
      <c r="BJ453" s="6" t="s">
        <v>22</v>
      </c>
      <c r="BK453" s="6">
        <v>0</v>
      </c>
      <c r="BL453" s="6">
        <v>1</v>
      </c>
      <c r="BM453" s="6">
        <v>0</v>
      </c>
      <c r="BN453" s="6">
        <v>0</v>
      </c>
      <c r="BO453" s="6">
        <v>0</v>
      </c>
      <c r="BP453" s="6">
        <v>0</v>
      </c>
      <c r="BQ453" s="6">
        <v>0</v>
      </c>
      <c r="BR453" s="6">
        <v>0</v>
      </c>
      <c r="BS453" s="6">
        <v>0</v>
      </c>
      <c r="BT453" s="6">
        <v>1</v>
      </c>
      <c r="BU453" s="6">
        <v>0</v>
      </c>
      <c r="BV453" s="6" t="s">
        <v>2126</v>
      </c>
      <c r="BW453" s="6" t="s">
        <v>22</v>
      </c>
      <c r="BX453" s="6">
        <v>0</v>
      </c>
      <c r="BY453" s="6">
        <v>0</v>
      </c>
      <c r="BZ453" s="6">
        <v>0</v>
      </c>
      <c r="CA453" s="6">
        <v>0</v>
      </c>
      <c r="CB453" s="6">
        <v>0</v>
      </c>
      <c r="CC453" s="6">
        <v>0</v>
      </c>
      <c r="CD453" s="6">
        <v>0</v>
      </c>
      <c r="CE453" s="6">
        <v>0</v>
      </c>
      <c r="CF453" s="6">
        <v>0</v>
      </c>
      <c r="CG453" s="6">
        <v>0</v>
      </c>
      <c r="CH453" s="6">
        <v>0</v>
      </c>
      <c r="CI453" s="6">
        <v>0</v>
      </c>
      <c r="CJ453" s="6">
        <v>0</v>
      </c>
      <c r="CK453" s="6">
        <v>0</v>
      </c>
      <c r="CL453" s="6">
        <v>0</v>
      </c>
      <c r="CM453" s="6">
        <v>0</v>
      </c>
      <c r="CN453" s="6">
        <v>0</v>
      </c>
      <c r="CO453" s="6">
        <v>0</v>
      </c>
      <c r="CP453" s="6">
        <v>0</v>
      </c>
      <c r="CQ453" s="6">
        <v>0</v>
      </c>
      <c r="CR453" s="6">
        <v>1</v>
      </c>
      <c r="CS453" s="6">
        <v>0</v>
      </c>
      <c r="CT453" s="6">
        <v>0</v>
      </c>
      <c r="CU453" s="6">
        <v>0</v>
      </c>
      <c r="CV453" s="6">
        <v>0</v>
      </c>
      <c r="CW453" s="6">
        <v>0</v>
      </c>
      <c r="CX453" s="6">
        <v>0</v>
      </c>
      <c r="CY453" s="6">
        <v>0</v>
      </c>
      <c r="CZ453" s="6">
        <v>0</v>
      </c>
      <c r="DA453" s="6" t="s">
        <v>1033</v>
      </c>
      <c r="DB453" s="6" t="s">
        <v>218</v>
      </c>
      <c r="GX453" s="103"/>
    </row>
    <row r="454" spans="1:206">
      <c r="A454" s="102" t="s">
        <v>207</v>
      </c>
      <c r="B454" s="6">
        <v>453</v>
      </c>
      <c r="C454" s="102" t="s">
        <v>3388</v>
      </c>
      <c r="D454" s="102" t="s">
        <v>3429</v>
      </c>
      <c r="E454" s="100">
        <v>45336</v>
      </c>
      <c r="F454" s="6" t="s">
        <v>3897</v>
      </c>
      <c r="G454" s="6">
        <v>1</v>
      </c>
      <c r="H454" s="6">
        <v>18</v>
      </c>
      <c r="I454" s="6">
        <v>1</v>
      </c>
      <c r="J454" s="6" t="s">
        <v>352</v>
      </c>
      <c r="K454" s="6" t="s">
        <v>352</v>
      </c>
      <c r="L454" s="6" t="s">
        <v>396</v>
      </c>
      <c r="M454" s="6" t="s">
        <v>411</v>
      </c>
      <c r="N454" s="6" t="s">
        <v>22</v>
      </c>
      <c r="O454" s="6" t="s">
        <v>22</v>
      </c>
      <c r="P454" s="6" t="s">
        <v>22</v>
      </c>
      <c r="Q454" s="6">
        <v>42.739240000000002</v>
      </c>
      <c r="R454" s="6" t="s">
        <v>22</v>
      </c>
      <c r="S454" s="6" t="s">
        <v>22</v>
      </c>
      <c r="T454" s="6" t="s">
        <v>22</v>
      </c>
      <c r="U454" s="6" t="s">
        <v>22</v>
      </c>
      <c r="V454" s="6">
        <v>9.3437800000000006</v>
      </c>
      <c r="W454" s="6" t="s">
        <v>39</v>
      </c>
      <c r="X454" s="6">
        <v>5</v>
      </c>
      <c r="Y454" s="6">
        <v>3</v>
      </c>
      <c r="Z454" s="101">
        <v>0.29166666666666669</v>
      </c>
      <c r="AA454" s="101">
        <v>0.45833333333333331</v>
      </c>
      <c r="AB454" s="101">
        <v>0.5</v>
      </c>
      <c r="AC454" s="108">
        <f>(Tableau2[[#This Row],[heure_enq]]-Tableau2[[#This Row],[h_debut]])</f>
        <v>0.16666666666666663</v>
      </c>
      <c r="AD454" s="108">
        <f>Tableau2[[#This Row],[h_fin]]-Tableau2[[#This Row],[h_debut]]</f>
        <v>0.20833333333333331</v>
      </c>
      <c r="AE454" s="101">
        <v>0.375</v>
      </c>
      <c r="AF454" s="101">
        <v>0.66666666666666663</v>
      </c>
      <c r="AG454" s="6" t="s">
        <v>22</v>
      </c>
      <c r="AH454" s="6" t="s">
        <v>234</v>
      </c>
      <c r="AI454" s="6">
        <v>0</v>
      </c>
      <c r="AJ454" s="6" t="s">
        <v>3356</v>
      </c>
      <c r="AK454" s="6" t="s">
        <v>3357</v>
      </c>
      <c r="AL454" s="6" t="s">
        <v>419</v>
      </c>
      <c r="AM454" s="6">
        <v>1</v>
      </c>
      <c r="AN454" s="6">
        <v>0</v>
      </c>
      <c r="AO454" s="6">
        <v>0</v>
      </c>
      <c r="AP454" s="6">
        <v>0</v>
      </c>
      <c r="AQ454" s="6" t="s">
        <v>22</v>
      </c>
      <c r="AR454" s="6" t="s">
        <v>22</v>
      </c>
      <c r="AS454" s="6" t="s">
        <v>22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1</v>
      </c>
      <c r="BG454" s="6">
        <v>1</v>
      </c>
      <c r="BH454" s="6">
        <v>1</v>
      </c>
      <c r="BI454" s="6">
        <v>1</v>
      </c>
      <c r="BJ454" s="6" t="s">
        <v>22</v>
      </c>
      <c r="BK454" s="6">
        <v>0</v>
      </c>
      <c r="BL454" s="6">
        <v>1</v>
      </c>
      <c r="BM454" s="6">
        <v>0</v>
      </c>
      <c r="BN454" s="6">
        <v>0</v>
      </c>
      <c r="BO454" s="6" t="s">
        <v>3613</v>
      </c>
      <c r="BP454" s="6">
        <v>0</v>
      </c>
      <c r="BQ454" s="6">
        <v>0</v>
      </c>
      <c r="BR454" s="6">
        <v>0</v>
      </c>
      <c r="BS454" s="6">
        <v>0</v>
      </c>
      <c r="BT454" s="6">
        <v>0</v>
      </c>
      <c r="BU454" s="6">
        <v>0</v>
      </c>
      <c r="BV454" s="6">
        <v>0</v>
      </c>
      <c r="BW454" s="6" t="s">
        <v>22</v>
      </c>
      <c r="BX454" s="6">
        <v>0</v>
      </c>
      <c r="BY454" s="6">
        <v>0</v>
      </c>
      <c r="BZ454" s="6">
        <v>0</v>
      </c>
      <c r="CA454" s="6">
        <v>0</v>
      </c>
      <c r="CB454" s="6">
        <v>0</v>
      </c>
      <c r="CC454" s="6">
        <v>0</v>
      </c>
      <c r="CD454" s="6">
        <v>0</v>
      </c>
      <c r="CE454" s="6">
        <v>0</v>
      </c>
      <c r="CF454" s="6">
        <v>0</v>
      </c>
      <c r="CG454" s="6">
        <v>0</v>
      </c>
      <c r="CH454" s="6">
        <v>0</v>
      </c>
      <c r="CI454" s="6">
        <v>1</v>
      </c>
      <c r="CJ454" s="6">
        <v>0</v>
      </c>
      <c r="CK454" s="6">
        <v>0</v>
      </c>
      <c r="CL454" s="6">
        <v>0</v>
      </c>
      <c r="CM454" s="6">
        <v>0</v>
      </c>
      <c r="CN454" s="6">
        <v>0</v>
      </c>
      <c r="CO454" s="6">
        <v>0</v>
      </c>
      <c r="CP454" s="6">
        <v>0</v>
      </c>
      <c r="CQ454" s="6">
        <v>0</v>
      </c>
      <c r="CR454" s="6">
        <v>0</v>
      </c>
      <c r="CS454" s="6">
        <v>0</v>
      </c>
      <c r="CT454" s="6">
        <v>0</v>
      </c>
      <c r="CU454" s="6">
        <v>0</v>
      </c>
      <c r="CV454" s="6">
        <v>0</v>
      </c>
      <c r="CW454" s="6">
        <v>0</v>
      </c>
      <c r="CX454" s="6">
        <v>0</v>
      </c>
      <c r="CY454" s="6">
        <v>0</v>
      </c>
      <c r="CZ454" s="6">
        <v>0</v>
      </c>
      <c r="DA454" s="6" t="s">
        <v>22</v>
      </c>
      <c r="DB454" s="6" t="s">
        <v>218</v>
      </c>
      <c r="GX454" s="103"/>
    </row>
    <row r="455" spans="1:206">
      <c r="A455" s="102" t="s">
        <v>207</v>
      </c>
      <c r="B455" s="6">
        <v>454</v>
      </c>
      <c r="C455" s="102" t="s">
        <v>3388</v>
      </c>
      <c r="D455" s="102" t="s">
        <v>3430</v>
      </c>
      <c r="E455" s="100">
        <v>45336</v>
      </c>
      <c r="F455" s="6" t="s">
        <v>3897</v>
      </c>
      <c r="G455" s="6">
        <v>1</v>
      </c>
      <c r="H455" s="6">
        <v>18</v>
      </c>
      <c r="I455" s="6">
        <v>1</v>
      </c>
      <c r="J455" s="6" t="s">
        <v>352</v>
      </c>
      <c r="K455" s="6" t="s">
        <v>352</v>
      </c>
      <c r="L455" s="6" t="s">
        <v>396</v>
      </c>
      <c r="M455" s="6" t="s">
        <v>411</v>
      </c>
      <c r="N455" s="6" t="s">
        <v>22</v>
      </c>
      <c r="O455" s="6" t="s">
        <v>22</v>
      </c>
      <c r="P455" s="6" t="s">
        <v>22</v>
      </c>
      <c r="Q455" s="6">
        <v>42.724400000000003</v>
      </c>
      <c r="R455" s="6" t="s">
        <v>22</v>
      </c>
      <c r="S455" s="6" t="s">
        <v>22</v>
      </c>
      <c r="T455" s="6" t="s">
        <v>22</v>
      </c>
      <c r="U455" s="6" t="s">
        <v>22</v>
      </c>
      <c r="V455" s="6">
        <v>9.3341899999999995</v>
      </c>
      <c r="W455" s="6" t="s">
        <v>39</v>
      </c>
      <c r="X455" s="6">
        <v>10</v>
      </c>
      <c r="Y455" s="6">
        <v>1</v>
      </c>
      <c r="Z455" s="101">
        <v>0.58333333333333337</v>
      </c>
      <c r="AA455" s="101">
        <v>0.66666666666666663</v>
      </c>
      <c r="AB455" s="101">
        <v>0.70833333333333337</v>
      </c>
      <c r="AC455" s="108">
        <f>(Tableau2[[#This Row],[heure_enq]]-Tableau2[[#This Row],[h_debut]])</f>
        <v>8.3333333333333259E-2</v>
      </c>
      <c r="AD455" s="108">
        <f>Tableau2[[#This Row],[h_fin]]-Tableau2[[#This Row],[h_debut]]</f>
        <v>0.125</v>
      </c>
      <c r="AE455" s="101">
        <v>0.375</v>
      </c>
      <c r="AF455" s="101">
        <v>0.66666666666666663</v>
      </c>
      <c r="AG455" s="6" t="s">
        <v>22</v>
      </c>
      <c r="AH455" s="6" t="s">
        <v>234</v>
      </c>
      <c r="AI455" s="6">
        <v>0</v>
      </c>
      <c r="AJ455" s="6" t="s">
        <v>297</v>
      </c>
      <c r="AK455" s="6" t="s">
        <v>403</v>
      </c>
      <c r="AL455" s="6" t="s">
        <v>419</v>
      </c>
      <c r="AM455" s="6">
        <v>1</v>
      </c>
      <c r="AN455" s="6">
        <v>0</v>
      </c>
      <c r="AO455" s="6">
        <v>0</v>
      </c>
      <c r="AP455" s="6">
        <v>0</v>
      </c>
      <c r="AQ455" s="6" t="s">
        <v>22</v>
      </c>
      <c r="AR455" s="6" t="s">
        <v>22</v>
      </c>
      <c r="AS455" s="6" t="s">
        <v>22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1</v>
      </c>
      <c r="AZ455" s="6">
        <v>1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1</v>
      </c>
      <c r="BI455" s="6">
        <v>1</v>
      </c>
      <c r="BJ455" s="6" t="s">
        <v>22</v>
      </c>
      <c r="BK455" s="6">
        <v>0</v>
      </c>
      <c r="BL455" s="6">
        <v>1</v>
      </c>
      <c r="BM455" s="6">
        <v>0</v>
      </c>
      <c r="BN455" s="6">
        <v>0</v>
      </c>
      <c r="BO455" s="6" t="s">
        <v>3613</v>
      </c>
      <c r="BP455" s="6">
        <v>0</v>
      </c>
      <c r="BQ455" s="6">
        <v>0</v>
      </c>
      <c r="BR455" s="6">
        <v>0</v>
      </c>
      <c r="BS455" s="6">
        <v>0</v>
      </c>
      <c r="BT455" s="6">
        <v>0</v>
      </c>
      <c r="BU455" s="6">
        <v>0</v>
      </c>
      <c r="BV455" s="6">
        <v>0</v>
      </c>
      <c r="BW455" s="6" t="s">
        <v>22</v>
      </c>
      <c r="BX455" s="6">
        <v>0</v>
      </c>
      <c r="BY455" s="6">
        <v>0</v>
      </c>
      <c r="BZ455" s="6">
        <v>0</v>
      </c>
      <c r="CA455" s="6">
        <v>0</v>
      </c>
      <c r="CB455" s="6">
        <v>0</v>
      </c>
      <c r="CC455" s="6">
        <v>0</v>
      </c>
      <c r="CD455" s="6">
        <v>0</v>
      </c>
      <c r="CE455" s="6">
        <v>0</v>
      </c>
      <c r="CF455" s="6">
        <v>0</v>
      </c>
      <c r="CG455" s="6">
        <v>0</v>
      </c>
      <c r="CH455" s="6">
        <v>0</v>
      </c>
      <c r="CI455" s="6">
        <v>0</v>
      </c>
      <c r="CJ455" s="6">
        <v>0</v>
      </c>
      <c r="CK455" s="6">
        <v>0</v>
      </c>
      <c r="CL455" s="6">
        <v>0</v>
      </c>
      <c r="CM455" s="6">
        <v>0</v>
      </c>
      <c r="CN455" s="6">
        <v>1</v>
      </c>
      <c r="CO455" s="6">
        <v>0</v>
      </c>
      <c r="CP455" s="6">
        <v>0</v>
      </c>
      <c r="CQ455" s="6">
        <v>0</v>
      </c>
      <c r="CR455" s="6">
        <v>0</v>
      </c>
      <c r="CS455" s="6">
        <v>0</v>
      </c>
      <c r="CT455" s="6">
        <v>0</v>
      </c>
      <c r="CU455" s="6">
        <v>0</v>
      </c>
      <c r="CV455" s="6">
        <v>0</v>
      </c>
      <c r="CW455" s="6">
        <v>0</v>
      </c>
      <c r="CX455" s="6">
        <v>0</v>
      </c>
      <c r="CY455" s="6">
        <v>0</v>
      </c>
      <c r="CZ455" s="6">
        <v>0</v>
      </c>
      <c r="DA455" s="6" t="s">
        <v>22</v>
      </c>
      <c r="DB455" s="6" t="s">
        <v>348</v>
      </c>
      <c r="GX455" s="103"/>
    </row>
    <row r="456" spans="1:206">
      <c r="A456" s="102" t="s">
        <v>207</v>
      </c>
      <c r="B456" s="6">
        <v>455</v>
      </c>
      <c r="C456" s="6" t="s">
        <v>3389</v>
      </c>
      <c r="D456" s="6" t="s">
        <v>3431</v>
      </c>
      <c r="E456" s="100">
        <v>45337</v>
      </c>
      <c r="F456" s="6" t="s">
        <v>3897</v>
      </c>
      <c r="G456" s="6">
        <v>0</v>
      </c>
      <c r="H456" s="6">
        <v>17</v>
      </c>
      <c r="I456" s="6">
        <v>0</v>
      </c>
      <c r="J456" s="6" t="s">
        <v>22</v>
      </c>
      <c r="K456" s="6" t="s">
        <v>22</v>
      </c>
      <c r="L456" s="6" t="s">
        <v>396</v>
      </c>
      <c r="M456" s="6" t="s">
        <v>411</v>
      </c>
      <c r="N456" s="6" t="s">
        <v>22</v>
      </c>
      <c r="O456" s="6" t="s">
        <v>22</v>
      </c>
      <c r="P456" s="6" t="s">
        <v>22</v>
      </c>
      <c r="Q456" s="6">
        <v>42.841299999999997</v>
      </c>
      <c r="R456" s="6" t="s">
        <v>22</v>
      </c>
      <c r="S456" s="6" t="s">
        <v>22</v>
      </c>
      <c r="T456" s="6" t="s">
        <v>22</v>
      </c>
      <c r="U456" s="6" t="s">
        <v>22</v>
      </c>
      <c r="V456" s="6">
        <v>9.48414</v>
      </c>
      <c r="W456" s="6" t="s">
        <v>39</v>
      </c>
      <c r="X456" s="6">
        <v>7</v>
      </c>
      <c r="Y456" s="6">
        <v>1</v>
      </c>
      <c r="Z456" s="101">
        <v>0.39583333333333331</v>
      </c>
      <c r="AA456" s="101">
        <v>0.41666666666666669</v>
      </c>
      <c r="AB456" s="101">
        <v>0.47916666666666669</v>
      </c>
      <c r="AC456" s="108">
        <f>(Tableau2[[#This Row],[heure_enq]]-Tableau2[[#This Row],[h_debut]])</f>
        <v>2.083333333333337E-2</v>
      </c>
      <c r="AD456" s="108">
        <f>Tableau2[[#This Row],[h_fin]]-Tableau2[[#This Row],[h_debut]]</f>
        <v>8.333333333333337E-2</v>
      </c>
      <c r="AE456" s="101">
        <v>0.375</v>
      </c>
      <c r="AF456" s="101">
        <v>0.58333333333333337</v>
      </c>
      <c r="AG456" s="6" t="s">
        <v>22</v>
      </c>
      <c r="AH456" s="6" t="s">
        <v>234</v>
      </c>
      <c r="AI456" s="6">
        <v>0</v>
      </c>
      <c r="AJ456" s="6" t="s">
        <v>378</v>
      </c>
      <c r="AK456" s="6" t="s">
        <v>379</v>
      </c>
      <c r="AL456" s="6" t="s">
        <v>419</v>
      </c>
      <c r="AM456" s="6">
        <v>1</v>
      </c>
      <c r="AN456" s="6">
        <v>0</v>
      </c>
      <c r="AO456" s="6">
        <v>0</v>
      </c>
      <c r="AP456" s="6">
        <v>0</v>
      </c>
      <c r="AQ456" s="6" t="s">
        <v>22</v>
      </c>
      <c r="AR456" s="6" t="s">
        <v>22</v>
      </c>
      <c r="AS456" s="6" t="s">
        <v>22</v>
      </c>
      <c r="AT456" s="6">
        <v>0</v>
      </c>
      <c r="AU456" s="6">
        <v>0</v>
      </c>
      <c r="AV456" s="6">
        <v>0</v>
      </c>
      <c r="AW456" s="6">
        <v>0</v>
      </c>
      <c r="AX456" s="6">
        <v>1</v>
      </c>
      <c r="AY456" s="6">
        <v>1</v>
      </c>
      <c r="AZ456" s="6">
        <v>1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 t="s">
        <v>22</v>
      </c>
      <c r="BK456" s="6">
        <v>0</v>
      </c>
      <c r="BL456" s="6">
        <v>0</v>
      </c>
      <c r="BM456" s="6">
        <v>0</v>
      </c>
      <c r="BN456" s="6">
        <v>0</v>
      </c>
      <c r="BO456" s="6">
        <v>0</v>
      </c>
      <c r="BP456" s="6">
        <v>1</v>
      </c>
      <c r="BQ456" s="6">
        <v>0</v>
      </c>
      <c r="BR456" s="6">
        <v>0</v>
      </c>
      <c r="BS456" s="6">
        <v>0</v>
      </c>
      <c r="BT456" s="6">
        <v>0</v>
      </c>
      <c r="BU456" s="6" t="s">
        <v>3624</v>
      </c>
      <c r="BV456" s="6">
        <v>0</v>
      </c>
      <c r="BW456" s="6" t="s">
        <v>22</v>
      </c>
      <c r="BX456" s="6">
        <v>0</v>
      </c>
      <c r="BY456" s="6">
        <v>0</v>
      </c>
      <c r="BZ456" s="6">
        <v>0</v>
      </c>
      <c r="CA456" s="6">
        <v>0</v>
      </c>
      <c r="CB456" s="6">
        <v>0</v>
      </c>
      <c r="CC456" s="6">
        <v>0</v>
      </c>
      <c r="CD456" s="6">
        <v>0</v>
      </c>
      <c r="CE456" s="6">
        <v>0</v>
      </c>
      <c r="CF456" s="6">
        <v>0</v>
      </c>
      <c r="CG456" s="6">
        <v>0</v>
      </c>
      <c r="CH456" s="6">
        <v>0</v>
      </c>
      <c r="CI456" s="6">
        <v>1</v>
      </c>
      <c r="CJ456" s="6">
        <v>0</v>
      </c>
      <c r="CK456" s="6">
        <v>0</v>
      </c>
      <c r="CL456" s="6">
        <v>0</v>
      </c>
      <c r="CM456" s="6">
        <v>0</v>
      </c>
      <c r="CN456" s="6">
        <v>0</v>
      </c>
      <c r="CO456" s="6">
        <v>0</v>
      </c>
      <c r="CP456" s="6">
        <v>0</v>
      </c>
      <c r="CQ456" s="6">
        <v>0</v>
      </c>
      <c r="CR456" s="6">
        <v>0</v>
      </c>
      <c r="CS456" s="6">
        <v>0</v>
      </c>
      <c r="CT456" s="6">
        <v>0</v>
      </c>
      <c r="CU456" s="6">
        <v>0</v>
      </c>
      <c r="CV456" s="6">
        <v>0</v>
      </c>
      <c r="CW456" s="6">
        <v>0</v>
      </c>
      <c r="CX456" s="6">
        <v>0</v>
      </c>
      <c r="CY456" s="6">
        <v>0</v>
      </c>
      <c r="CZ456" s="6">
        <v>0</v>
      </c>
      <c r="DA456" s="6" t="s">
        <v>22</v>
      </c>
      <c r="DB456" s="6" t="s">
        <v>218</v>
      </c>
      <c r="GX456" s="103"/>
    </row>
    <row r="457" spans="1:206">
      <c r="A457" s="102" t="s">
        <v>207</v>
      </c>
      <c r="B457" s="6">
        <v>456</v>
      </c>
      <c r="C457" s="102" t="s">
        <v>3389</v>
      </c>
      <c r="D457" s="102" t="s">
        <v>3432</v>
      </c>
      <c r="E457" s="100">
        <v>45337</v>
      </c>
      <c r="F457" s="6" t="s">
        <v>3897</v>
      </c>
      <c r="G457" s="6">
        <v>0</v>
      </c>
      <c r="H457" s="6">
        <v>17</v>
      </c>
      <c r="I457" s="6">
        <v>0</v>
      </c>
      <c r="J457" s="6" t="s">
        <v>22</v>
      </c>
      <c r="K457" s="6" t="s">
        <v>22</v>
      </c>
      <c r="L457" s="6" t="s">
        <v>396</v>
      </c>
      <c r="M457" s="6" t="s">
        <v>411</v>
      </c>
      <c r="N457" s="6" t="s">
        <v>22</v>
      </c>
      <c r="O457" s="6" t="s">
        <v>22</v>
      </c>
      <c r="P457" s="6" t="s">
        <v>22</v>
      </c>
      <c r="Q457" s="6">
        <v>42.851460000000003</v>
      </c>
      <c r="R457" s="6" t="s">
        <v>22</v>
      </c>
      <c r="S457" s="6" t="s">
        <v>22</v>
      </c>
      <c r="T457" s="6" t="s">
        <v>22</v>
      </c>
      <c r="U457" s="6" t="s">
        <v>22</v>
      </c>
      <c r="V457" s="6">
        <v>9.4851200000000002</v>
      </c>
      <c r="W457" s="6" t="s">
        <v>39</v>
      </c>
      <c r="X457" s="6">
        <v>10</v>
      </c>
      <c r="Y457" s="6">
        <v>2</v>
      </c>
      <c r="Z457" s="101">
        <v>0.29166666666666669</v>
      </c>
      <c r="AA457" s="101">
        <v>0.41666666666666669</v>
      </c>
      <c r="AB457" s="101">
        <v>0.45833333333333331</v>
      </c>
      <c r="AC457" s="108">
        <f>(Tableau2[[#This Row],[heure_enq]]-Tableau2[[#This Row],[h_debut]])</f>
        <v>0.125</v>
      </c>
      <c r="AD457" s="108">
        <f>Tableau2[[#This Row],[h_fin]]-Tableau2[[#This Row],[h_debut]]</f>
        <v>0.16666666666666663</v>
      </c>
      <c r="AE457" s="101">
        <v>0.375</v>
      </c>
      <c r="AF457" s="101">
        <v>0.58333333333333337</v>
      </c>
      <c r="AG457" s="6" t="s">
        <v>22</v>
      </c>
      <c r="AH457" s="6" t="s">
        <v>234</v>
      </c>
      <c r="AI457" s="6">
        <v>0</v>
      </c>
      <c r="AJ457" s="6" t="s">
        <v>402</v>
      </c>
      <c r="AK457" s="6" t="s">
        <v>403</v>
      </c>
      <c r="AL457" s="6" t="s">
        <v>419</v>
      </c>
      <c r="AM457" s="6">
        <v>1</v>
      </c>
      <c r="AN457" s="6">
        <v>0</v>
      </c>
      <c r="AO457" s="6">
        <v>0</v>
      </c>
      <c r="AP457" s="6">
        <v>0</v>
      </c>
      <c r="AQ457" s="6" t="s">
        <v>22</v>
      </c>
      <c r="AR457" s="6" t="s">
        <v>22</v>
      </c>
      <c r="AS457" s="6" t="s">
        <v>22</v>
      </c>
      <c r="AT457" s="6">
        <v>0</v>
      </c>
      <c r="AU457" s="6">
        <v>0</v>
      </c>
      <c r="AV457" s="6">
        <v>0</v>
      </c>
      <c r="AW457" s="6">
        <v>0</v>
      </c>
      <c r="AX457" s="6">
        <v>1</v>
      </c>
      <c r="AY457" s="6">
        <v>1</v>
      </c>
      <c r="AZ457" s="6">
        <v>1</v>
      </c>
      <c r="BA457" s="6">
        <v>1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 t="s">
        <v>22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1</v>
      </c>
      <c r="BQ457" s="6">
        <v>0</v>
      </c>
      <c r="BR457" s="6">
        <v>0</v>
      </c>
      <c r="BS457" s="6">
        <v>0</v>
      </c>
      <c r="BT457" s="6">
        <v>0</v>
      </c>
      <c r="BU457" s="6" t="s">
        <v>3624</v>
      </c>
      <c r="BV457" s="6">
        <v>0</v>
      </c>
      <c r="BW457" s="6" t="s">
        <v>22</v>
      </c>
      <c r="BX457" s="6">
        <v>0</v>
      </c>
      <c r="BY457" s="6">
        <v>0</v>
      </c>
      <c r="BZ457" s="6">
        <v>0</v>
      </c>
      <c r="CA457" s="6">
        <v>0</v>
      </c>
      <c r="CB457" s="6">
        <v>0</v>
      </c>
      <c r="CC457" s="6">
        <v>0</v>
      </c>
      <c r="CD457" s="6">
        <v>0</v>
      </c>
      <c r="CE457" s="6">
        <v>0</v>
      </c>
      <c r="CF457" s="6">
        <v>0</v>
      </c>
      <c r="CG457" s="6">
        <v>0</v>
      </c>
      <c r="CH457" s="6">
        <v>0</v>
      </c>
      <c r="CI457" s="6">
        <v>1</v>
      </c>
      <c r="CJ457" s="6">
        <v>0</v>
      </c>
      <c r="CK457" s="6">
        <v>0</v>
      </c>
      <c r="CL457" s="6">
        <v>0</v>
      </c>
      <c r="CM457" s="6">
        <v>1</v>
      </c>
      <c r="CN457" s="6">
        <v>0</v>
      </c>
      <c r="CO457" s="6">
        <v>0</v>
      </c>
      <c r="CP457" s="6">
        <v>0</v>
      </c>
      <c r="CQ457" s="6">
        <v>0</v>
      </c>
      <c r="CR457" s="6">
        <v>0</v>
      </c>
      <c r="CS457" s="6">
        <v>0</v>
      </c>
      <c r="CT457" s="6">
        <v>0</v>
      </c>
      <c r="CU457" s="6">
        <v>0</v>
      </c>
      <c r="CV457" s="6">
        <v>0</v>
      </c>
      <c r="CW457" s="6">
        <v>0</v>
      </c>
      <c r="CX457" s="6">
        <v>0</v>
      </c>
      <c r="CY457" s="6">
        <v>0</v>
      </c>
      <c r="CZ457" s="6">
        <v>0</v>
      </c>
      <c r="DA457" s="6" t="s">
        <v>22</v>
      </c>
      <c r="DB457" s="6" t="s">
        <v>218</v>
      </c>
      <c r="GX457" s="103"/>
    </row>
    <row r="458" spans="1:206">
      <c r="A458" s="102" t="s">
        <v>207</v>
      </c>
      <c r="B458" s="6">
        <v>457</v>
      </c>
      <c r="C458" s="102" t="s">
        <v>3390</v>
      </c>
      <c r="D458" s="102" t="s">
        <v>3433</v>
      </c>
      <c r="E458" s="100">
        <v>45341</v>
      </c>
      <c r="F458" s="6" t="s">
        <v>3897</v>
      </c>
      <c r="G458" s="6">
        <v>1</v>
      </c>
      <c r="H458" s="6">
        <v>18</v>
      </c>
      <c r="I458" s="6">
        <v>1</v>
      </c>
      <c r="J458" s="6" t="s">
        <v>352</v>
      </c>
      <c r="K458" s="6" t="s">
        <v>352</v>
      </c>
      <c r="L458" s="6" t="s">
        <v>396</v>
      </c>
      <c r="M458" s="6" t="s">
        <v>411</v>
      </c>
      <c r="N458" s="6" t="s">
        <v>22</v>
      </c>
      <c r="O458" s="6" t="s">
        <v>22</v>
      </c>
      <c r="P458" s="6" t="s">
        <v>22</v>
      </c>
      <c r="Q458" s="6">
        <v>42.676000000000002</v>
      </c>
      <c r="R458" s="6" t="s">
        <v>22</v>
      </c>
      <c r="S458" s="6" t="s">
        <v>22</v>
      </c>
      <c r="T458" s="6" t="s">
        <v>22</v>
      </c>
      <c r="U458" s="6" t="s">
        <v>22</v>
      </c>
      <c r="V458" s="6">
        <v>9.3010000000000002</v>
      </c>
      <c r="W458" s="6" t="s">
        <v>39</v>
      </c>
      <c r="X458" s="6" t="s">
        <v>22</v>
      </c>
      <c r="Y458" s="6">
        <v>1</v>
      </c>
      <c r="Z458" s="101">
        <v>0.375</v>
      </c>
      <c r="AA458" s="101">
        <v>0.41666666666666669</v>
      </c>
      <c r="AB458" s="101">
        <v>0.45833333333333331</v>
      </c>
      <c r="AC458" s="108">
        <f>(Tableau2[[#This Row],[heure_enq]]-Tableau2[[#This Row],[h_debut]])</f>
        <v>4.1666666666666685E-2</v>
      </c>
      <c r="AD458" s="108">
        <f>Tableau2[[#This Row],[h_fin]]-Tableau2[[#This Row],[h_debut]]</f>
        <v>8.3333333333333315E-2</v>
      </c>
      <c r="AE458" s="101">
        <v>0.625</v>
      </c>
      <c r="AF458" s="101">
        <v>0.75</v>
      </c>
      <c r="AG458" s="6" t="s">
        <v>22</v>
      </c>
      <c r="AH458" s="6" t="s">
        <v>234</v>
      </c>
      <c r="AI458" s="6">
        <v>0</v>
      </c>
      <c r="AJ458" s="6" t="s">
        <v>840</v>
      </c>
      <c r="AK458" s="6" t="s">
        <v>841</v>
      </c>
      <c r="AL458" s="6" t="s">
        <v>419</v>
      </c>
      <c r="AM458" s="6">
        <v>1</v>
      </c>
      <c r="AN458" s="6">
        <v>1</v>
      </c>
      <c r="AO458" s="6">
        <v>0</v>
      </c>
      <c r="AP458" s="6">
        <v>0</v>
      </c>
      <c r="AQ458" s="6" t="s">
        <v>22</v>
      </c>
      <c r="AR458" s="6" t="s">
        <v>22</v>
      </c>
      <c r="AS458" s="6" t="s">
        <v>22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1</v>
      </c>
      <c r="BH458" s="6">
        <v>0</v>
      </c>
      <c r="BI458" s="6">
        <v>0</v>
      </c>
      <c r="BJ458" s="6" t="s">
        <v>22</v>
      </c>
      <c r="BK458" s="6">
        <v>0</v>
      </c>
      <c r="BL458" s="6">
        <v>0</v>
      </c>
      <c r="BM458" s="6">
        <v>0</v>
      </c>
      <c r="BN458" s="6">
        <v>0</v>
      </c>
      <c r="BO458" s="6">
        <v>0</v>
      </c>
      <c r="BP458" s="6">
        <v>1</v>
      </c>
      <c r="BQ458" s="6">
        <v>0</v>
      </c>
      <c r="BR458" s="6">
        <v>0</v>
      </c>
      <c r="BS458" s="6">
        <v>0</v>
      </c>
      <c r="BT458" s="6">
        <v>0</v>
      </c>
      <c r="BU458" s="6" t="s">
        <v>3624</v>
      </c>
      <c r="BV458" s="6">
        <v>0</v>
      </c>
      <c r="BW458" s="6" t="s">
        <v>22</v>
      </c>
      <c r="BX458" s="6">
        <v>0</v>
      </c>
      <c r="BY458" s="6">
        <v>0</v>
      </c>
      <c r="BZ458" s="6">
        <v>0</v>
      </c>
      <c r="CA458" s="6">
        <v>0</v>
      </c>
      <c r="CB458" s="6">
        <v>0</v>
      </c>
      <c r="CC458" s="6">
        <v>0</v>
      </c>
      <c r="CD458" s="6">
        <v>0</v>
      </c>
      <c r="CE458" s="6">
        <v>0</v>
      </c>
      <c r="CF458" s="6">
        <v>0</v>
      </c>
      <c r="CG458" s="6">
        <v>0</v>
      </c>
      <c r="CH458" s="6">
        <v>0</v>
      </c>
      <c r="CI458" s="6">
        <v>1</v>
      </c>
      <c r="CJ458" s="6">
        <v>0</v>
      </c>
      <c r="CK458" s="6">
        <v>0</v>
      </c>
      <c r="CL458" s="6">
        <v>0</v>
      </c>
      <c r="CM458" s="6">
        <v>0</v>
      </c>
      <c r="CN458" s="6">
        <v>0</v>
      </c>
      <c r="CO458" s="6">
        <v>0</v>
      </c>
      <c r="CP458" s="6">
        <v>0</v>
      </c>
      <c r="CQ458" s="6">
        <v>0</v>
      </c>
      <c r="CR458" s="6">
        <v>0</v>
      </c>
      <c r="CS458" s="6">
        <v>0</v>
      </c>
      <c r="CT458" s="6">
        <v>0</v>
      </c>
      <c r="CU458" s="6">
        <v>0</v>
      </c>
      <c r="CV458" s="6">
        <v>0</v>
      </c>
      <c r="CW458" s="6">
        <v>0</v>
      </c>
      <c r="CX458" s="6">
        <v>0</v>
      </c>
      <c r="CY458" s="6">
        <v>0</v>
      </c>
      <c r="CZ458" s="6">
        <v>0</v>
      </c>
      <c r="DA458" s="6" t="s">
        <v>22</v>
      </c>
      <c r="DB458" s="6" t="s">
        <v>218</v>
      </c>
      <c r="GX458" s="103"/>
    </row>
    <row r="459" spans="1:206">
      <c r="A459" s="102" t="s">
        <v>207</v>
      </c>
      <c r="B459" s="6">
        <v>458</v>
      </c>
      <c r="C459" s="102" t="s">
        <v>3390</v>
      </c>
      <c r="D459" s="102" t="s">
        <v>3434</v>
      </c>
      <c r="E459" s="100">
        <v>45341</v>
      </c>
      <c r="F459" s="6" t="s">
        <v>3897</v>
      </c>
      <c r="G459" s="6">
        <v>1</v>
      </c>
      <c r="H459" s="6">
        <v>18</v>
      </c>
      <c r="I459" s="6">
        <v>1</v>
      </c>
      <c r="J459" s="6" t="s">
        <v>352</v>
      </c>
      <c r="K459" s="6" t="s">
        <v>352</v>
      </c>
      <c r="L459" s="6" t="s">
        <v>396</v>
      </c>
      <c r="M459" s="6" t="s">
        <v>411</v>
      </c>
      <c r="N459" s="6" t="s">
        <v>22</v>
      </c>
      <c r="O459" s="6" t="s">
        <v>22</v>
      </c>
      <c r="P459" s="6" t="s">
        <v>22</v>
      </c>
      <c r="Q459" s="6">
        <v>42.676000000000002</v>
      </c>
      <c r="R459" s="6" t="s">
        <v>22</v>
      </c>
      <c r="S459" s="6" t="s">
        <v>22</v>
      </c>
      <c r="T459" s="6" t="s">
        <v>22</v>
      </c>
      <c r="U459" s="6" t="s">
        <v>22</v>
      </c>
      <c r="V459" s="6">
        <v>9.3010000000000002</v>
      </c>
      <c r="W459" s="6" t="s">
        <v>39</v>
      </c>
      <c r="X459" s="6" t="s">
        <v>22</v>
      </c>
      <c r="Y459" s="6">
        <v>1</v>
      </c>
      <c r="Z459" s="101">
        <v>0.33333333333333331</v>
      </c>
      <c r="AA459" s="101">
        <v>0.4375</v>
      </c>
      <c r="AB459" s="101">
        <v>0.45833333333333331</v>
      </c>
      <c r="AC459" s="108">
        <f>(Tableau2[[#This Row],[heure_enq]]-Tableau2[[#This Row],[h_debut]])</f>
        <v>0.10416666666666669</v>
      </c>
      <c r="AD459" s="101">
        <f>Tableau2[[#This Row],[h_fin]]-Tableau2[[#This Row],[h_debut]]</f>
        <v>0.125</v>
      </c>
      <c r="AE459" s="101">
        <v>0.625</v>
      </c>
      <c r="AF459" s="101">
        <v>0.75</v>
      </c>
      <c r="AG459" s="6" t="s">
        <v>22</v>
      </c>
      <c r="AH459" s="6" t="s">
        <v>256</v>
      </c>
      <c r="AI459" s="6">
        <v>0</v>
      </c>
      <c r="AJ459" s="6" t="s">
        <v>297</v>
      </c>
      <c r="AK459" s="6" t="s">
        <v>403</v>
      </c>
      <c r="AL459" s="6" t="s">
        <v>419</v>
      </c>
      <c r="AM459" s="6">
        <v>1</v>
      </c>
      <c r="AN459" s="6">
        <v>0</v>
      </c>
      <c r="AO459" s="6">
        <v>0</v>
      </c>
      <c r="AP459" s="6">
        <v>0</v>
      </c>
      <c r="AQ459" s="6" t="s">
        <v>22</v>
      </c>
      <c r="AR459" s="6" t="s">
        <v>22</v>
      </c>
      <c r="AS459" s="6" t="s">
        <v>22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1</v>
      </c>
      <c r="BH459" s="6">
        <v>0</v>
      </c>
      <c r="BI459" s="6">
        <v>0</v>
      </c>
      <c r="BJ459" s="6" t="s">
        <v>22</v>
      </c>
      <c r="BK459" s="6">
        <v>0</v>
      </c>
      <c r="BL459" s="6">
        <v>0</v>
      </c>
      <c r="BM459" s="6">
        <v>0</v>
      </c>
      <c r="BN459" s="6">
        <v>0</v>
      </c>
      <c r="BO459" s="6">
        <v>0</v>
      </c>
      <c r="BP459" s="6">
        <v>1</v>
      </c>
      <c r="BQ459" s="6">
        <v>0</v>
      </c>
      <c r="BR459" s="6">
        <v>0</v>
      </c>
      <c r="BS459" s="6">
        <v>0</v>
      </c>
      <c r="BT459" s="6">
        <v>0</v>
      </c>
      <c r="BU459" s="6" t="s">
        <v>3624</v>
      </c>
      <c r="BV459" s="6">
        <v>0</v>
      </c>
      <c r="BW459" s="6" t="s">
        <v>22</v>
      </c>
      <c r="BX459" s="6">
        <v>0</v>
      </c>
      <c r="BY459" s="6">
        <v>0</v>
      </c>
      <c r="BZ459" s="6">
        <v>0</v>
      </c>
      <c r="CA459" s="6">
        <v>0</v>
      </c>
      <c r="CB459" s="6">
        <v>0</v>
      </c>
      <c r="CC459" s="6">
        <v>0</v>
      </c>
      <c r="CD459" s="6">
        <v>0</v>
      </c>
      <c r="CE459" s="6">
        <v>0</v>
      </c>
      <c r="CF459" s="6">
        <v>0</v>
      </c>
      <c r="CG459" s="6">
        <v>0</v>
      </c>
      <c r="CH459" s="6">
        <v>0</v>
      </c>
      <c r="CI459" s="6">
        <v>1</v>
      </c>
      <c r="CJ459" s="6">
        <v>0</v>
      </c>
      <c r="CK459" s="6">
        <v>0</v>
      </c>
      <c r="CL459" s="6">
        <v>0</v>
      </c>
      <c r="CM459" s="6">
        <v>0</v>
      </c>
      <c r="CN459" s="6">
        <v>0</v>
      </c>
      <c r="CO459" s="6">
        <v>0</v>
      </c>
      <c r="CP459" s="6">
        <v>0</v>
      </c>
      <c r="CQ459" s="6">
        <v>0</v>
      </c>
      <c r="CR459" s="6">
        <v>0</v>
      </c>
      <c r="CS459" s="6">
        <v>0</v>
      </c>
      <c r="CT459" s="6">
        <v>0</v>
      </c>
      <c r="CU459" s="6">
        <v>0</v>
      </c>
      <c r="CV459" s="6">
        <v>0</v>
      </c>
      <c r="CW459" s="6">
        <v>0</v>
      </c>
      <c r="CX459" s="6">
        <v>0</v>
      </c>
      <c r="CY459" s="6">
        <v>0</v>
      </c>
      <c r="CZ459" s="6">
        <v>0</v>
      </c>
      <c r="DA459" s="6" t="s">
        <v>22</v>
      </c>
      <c r="DB459" s="6" t="s">
        <v>218</v>
      </c>
      <c r="GX459" s="103"/>
    </row>
    <row r="460" spans="1:206">
      <c r="A460" s="102" t="s">
        <v>207</v>
      </c>
      <c r="B460" s="6">
        <v>459</v>
      </c>
      <c r="C460" s="102" t="s">
        <v>3390</v>
      </c>
      <c r="D460" s="102" t="s">
        <v>3435</v>
      </c>
      <c r="E460" s="100">
        <v>45341</v>
      </c>
      <c r="F460" s="6" t="s">
        <v>3897</v>
      </c>
      <c r="G460" s="6">
        <v>1</v>
      </c>
      <c r="H460" s="6">
        <v>18</v>
      </c>
      <c r="I460" s="6">
        <v>1</v>
      </c>
      <c r="J460" s="6" t="s">
        <v>352</v>
      </c>
      <c r="K460" s="6" t="s">
        <v>352</v>
      </c>
      <c r="L460" s="6" t="s">
        <v>396</v>
      </c>
      <c r="M460" s="6" t="s">
        <v>411</v>
      </c>
      <c r="N460" s="6" t="s">
        <v>22</v>
      </c>
      <c r="O460" s="6" t="s">
        <v>22</v>
      </c>
      <c r="P460" s="6" t="s">
        <v>22</v>
      </c>
      <c r="Q460" s="6">
        <v>42.676000000000002</v>
      </c>
      <c r="R460" s="6" t="s">
        <v>22</v>
      </c>
      <c r="S460" s="6" t="s">
        <v>22</v>
      </c>
      <c r="T460" s="6" t="s">
        <v>22</v>
      </c>
      <c r="U460" s="6" t="s">
        <v>22</v>
      </c>
      <c r="V460" s="6">
        <v>9.3010000000000002</v>
      </c>
      <c r="W460" s="6" t="s">
        <v>39</v>
      </c>
      <c r="X460" s="6" t="s">
        <v>22</v>
      </c>
      <c r="Y460" s="6">
        <v>1</v>
      </c>
      <c r="Z460" s="101">
        <v>0.375</v>
      </c>
      <c r="AA460" s="101">
        <v>0.44791666666666669</v>
      </c>
      <c r="AB460" s="101">
        <v>0.5</v>
      </c>
      <c r="AC460" s="108">
        <f>(Tableau2[[#This Row],[heure_enq]]-Tableau2[[#This Row],[h_debut]])</f>
        <v>7.2916666666666685E-2</v>
      </c>
      <c r="AD460" s="101">
        <f>Tableau2[[#This Row],[h_fin]]-Tableau2[[#This Row],[h_debut]]</f>
        <v>0.125</v>
      </c>
      <c r="AE460" s="101">
        <v>0.625</v>
      </c>
      <c r="AF460" s="101">
        <v>0.75</v>
      </c>
      <c r="AG460" s="6" t="s">
        <v>22</v>
      </c>
      <c r="AH460" s="6" t="s">
        <v>256</v>
      </c>
      <c r="AI460" s="6">
        <v>0</v>
      </c>
      <c r="AJ460" s="6" t="s">
        <v>402</v>
      </c>
      <c r="AK460" s="6" t="s">
        <v>403</v>
      </c>
      <c r="AL460" s="6" t="s">
        <v>419</v>
      </c>
      <c r="AM460" s="6">
        <v>1</v>
      </c>
      <c r="AN460" s="6">
        <v>1</v>
      </c>
      <c r="AO460" s="6">
        <v>0</v>
      </c>
      <c r="AP460" s="6">
        <v>0</v>
      </c>
      <c r="AQ460" s="6" t="s">
        <v>22</v>
      </c>
      <c r="AR460" s="6" t="s">
        <v>22</v>
      </c>
      <c r="AS460" s="6" t="s">
        <v>22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1</v>
      </c>
      <c r="BH460" s="6">
        <v>0</v>
      </c>
      <c r="BI460" s="6">
        <v>0</v>
      </c>
      <c r="BJ460" s="6" t="s">
        <v>22</v>
      </c>
      <c r="BK460" s="6">
        <v>0</v>
      </c>
      <c r="BL460" s="6">
        <v>0</v>
      </c>
      <c r="BM460" s="6">
        <v>0</v>
      </c>
      <c r="BN460" s="6">
        <v>0</v>
      </c>
      <c r="BO460" s="6">
        <v>0</v>
      </c>
      <c r="BP460" s="6">
        <v>1</v>
      </c>
      <c r="BQ460" s="6">
        <v>0</v>
      </c>
      <c r="BR460" s="6">
        <v>0</v>
      </c>
      <c r="BS460" s="6">
        <v>0</v>
      </c>
      <c r="BT460" s="6">
        <v>0</v>
      </c>
      <c r="BU460" s="6" t="s">
        <v>3624</v>
      </c>
      <c r="BV460" s="6">
        <v>0</v>
      </c>
      <c r="BW460" s="6" t="s">
        <v>22</v>
      </c>
      <c r="BX460" s="6">
        <v>0</v>
      </c>
      <c r="BY460" s="6">
        <v>0</v>
      </c>
      <c r="BZ460" s="6">
        <v>0</v>
      </c>
      <c r="CA460" s="6">
        <v>0</v>
      </c>
      <c r="CB460" s="6">
        <v>0</v>
      </c>
      <c r="CC460" s="6">
        <v>0</v>
      </c>
      <c r="CD460" s="6">
        <v>0</v>
      </c>
      <c r="CE460" s="6">
        <v>0</v>
      </c>
      <c r="CF460" s="6">
        <v>0</v>
      </c>
      <c r="CG460" s="6">
        <v>0</v>
      </c>
      <c r="CH460" s="6">
        <v>0</v>
      </c>
      <c r="CI460" s="6">
        <v>0</v>
      </c>
      <c r="CJ460" s="6">
        <v>0</v>
      </c>
      <c r="CK460" s="6">
        <v>0</v>
      </c>
      <c r="CL460" s="6">
        <v>0</v>
      </c>
      <c r="CM460" s="6">
        <v>0</v>
      </c>
      <c r="CN460" s="6">
        <v>0</v>
      </c>
      <c r="CO460" s="6">
        <v>0</v>
      </c>
      <c r="CP460" s="6">
        <v>0</v>
      </c>
      <c r="CQ460" s="6">
        <v>0</v>
      </c>
      <c r="CR460" s="6">
        <v>0</v>
      </c>
      <c r="CS460" s="6">
        <v>0</v>
      </c>
      <c r="CT460" s="6">
        <v>0</v>
      </c>
      <c r="CU460" s="6">
        <v>0</v>
      </c>
      <c r="CV460" s="6">
        <v>0</v>
      </c>
      <c r="CW460" s="6">
        <v>0</v>
      </c>
      <c r="CX460" s="6">
        <v>0</v>
      </c>
      <c r="CY460" s="6">
        <v>0</v>
      </c>
      <c r="CZ460" s="6">
        <v>0</v>
      </c>
      <c r="DA460" s="6" t="s">
        <v>22</v>
      </c>
      <c r="DB460" s="6" t="s">
        <v>218</v>
      </c>
      <c r="GX460" s="103"/>
    </row>
    <row r="461" spans="1:206">
      <c r="A461" s="102" t="s">
        <v>207</v>
      </c>
      <c r="B461" s="6">
        <v>460</v>
      </c>
      <c r="C461" s="6" t="s">
        <v>3391</v>
      </c>
      <c r="D461" s="6" t="s">
        <v>3436</v>
      </c>
      <c r="E461" s="100">
        <v>45342</v>
      </c>
      <c r="F461" s="6" t="s">
        <v>3897</v>
      </c>
      <c r="G461" s="6">
        <v>2</v>
      </c>
      <c r="H461" s="6">
        <v>13</v>
      </c>
      <c r="I461" s="6">
        <v>1</v>
      </c>
      <c r="J461" s="6" t="s">
        <v>352</v>
      </c>
      <c r="K461" s="6" t="s">
        <v>410</v>
      </c>
      <c r="L461" s="6" t="s">
        <v>396</v>
      </c>
      <c r="M461" s="6" t="s">
        <v>1023</v>
      </c>
      <c r="N461" s="6" t="s">
        <v>22</v>
      </c>
      <c r="O461" s="6" t="s">
        <v>22</v>
      </c>
      <c r="P461" s="6" t="s">
        <v>22</v>
      </c>
      <c r="Q461" s="6">
        <v>42.68</v>
      </c>
      <c r="R461" s="6" t="s">
        <v>22</v>
      </c>
      <c r="S461" s="6" t="s">
        <v>22</v>
      </c>
      <c r="T461" s="6" t="s">
        <v>22</v>
      </c>
      <c r="U461" s="6" t="s">
        <v>22</v>
      </c>
      <c r="V461" s="6">
        <v>9.2972999999999999</v>
      </c>
      <c r="W461" s="6" t="s">
        <v>41</v>
      </c>
      <c r="X461" s="6" t="s">
        <v>22</v>
      </c>
      <c r="Y461" s="6">
        <v>2</v>
      </c>
      <c r="Z461" s="101">
        <v>0.58333333333333337</v>
      </c>
      <c r="AA461" s="101">
        <v>0.75</v>
      </c>
      <c r="AB461" s="101">
        <v>0.75</v>
      </c>
      <c r="AC461" s="108">
        <f>(Tableau2[[#This Row],[heure_enq]]-Tableau2[[#This Row],[h_debut]])</f>
        <v>0.16666666666666663</v>
      </c>
      <c r="AD461" s="101">
        <f>Tableau2[[#This Row],[h_fin]]-Tableau2[[#This Row],[h_debut]]</f>
        <v>0.16666666666666663</v>
      </c>
      <c r="AE461" s="101">
        <v>0.70833333333333337</v>
      </c>
      <c r="AF461" s="101">
        <v>0.79166666666666663</v>
      </c>
      <c r="AG461" s="6" t="s">
        <v>22</v>
      </c>
      <c r="AH461" s="6" t="s">
        <v>2498</v>
      </c>
      <c r="AI461" s="6">
        <v>1</v>
      </c>
      <c r="AJ461" s="6" t="s">
        <v>2634</v>
      </c>
      <c r="AK461" s="6" t="s">
        <v>215</v>
      </c>
      <c r="AL461" s="6" t="s">
        <v>419</v>
      </c>
      <c r="AM461" s="6">
        <v>1</v>
      </c>
      <c r="AN461" s="6">
        <v>0</v>
      </c>
      <c r="AO461" s="6">
        <v>1</v>
      </c>
      <c r="AP461" s="6">
        <v>0</v>
      </c>
      <c r="AQ461" s="6" t="s">
        <v>22</v>
      </c>
      <c r="AR461" s="6" t="s">
        <v>22</v>
      </c>
      <c r="AS461" s="6" t="s">
        <v>22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1</v>
      </c>
      <c r="BH461" s="6">
        <v>0</v>
      </c>
      <c r="BI461" s="6">
        <v>0</v>
      </c>
      <c r="BJ461" s="6" t="s">
        <v>22</v>
      </c>
      <c r="BK461" s="6">
        <v>0</v>
      </c>
      <c r="BL461" s="6">
        <v>0</v>
      </c>
      <c r="BM461" s="6">
        <v>0</v>
      </c>
      <c r="BN461" s="6">
        <v>0</v>
      </c>
      <c r="BO461" s="6">
        <v>0</v>
      </c>
      <c r="BP461" s="6">
        <v>0</v>
      </c>
      <c r="BQ461" s="6">
        <v>0</v>
      </c>
      <c r="BR461" s="6">
        <v>0</v>
      </c>
      <c r="BS461" s="6">
        <v>0</v>
      </c>
      <c r="BT461" s="6">
        <v>0</v>
      </c>
      <c r="BU461" s="6">
        <v>0</v>
      </c>
      <c r="BV461" s="6">
        <v>0</v>
      </c>
      <c r="BW461" s="6" t="s">
        <v>22</v>
      </c>
      <c r="BX461" s="6">
        <v>0</v>
      </c>
      <c r="BY461" s="6">
        <v>0</v>
      </c>
      <c r="BZ461" s="6">
        <v>0</v>
      </c>
      <c r="CA461" s="6">
        <v>0</v>
      </c>
      <c r="CB461" s="6">
        <v>0</v>
      </c>
      <c r="CC461" s="6">
        <v>0</v>
      </c>
      <c r="CD461" s="6">
        <v>0</v>
      </c>
      <c r="CE461" s="6">
        <v>0</v>
      </c>
      <c r="CF461" s="6">
        <v>0</v>
      </c>
      <c r="CG461" s="6">
        <v>0</v>
      </c>
      <c r="CH461" s="6">
        <v>0</v>
      </c>
      <c r="CI461" s="6">
        <v>0</v>
      </c>
      <c r="CJ461" s="6">
        <v>0</v>
      </c>
      <c r="CK461" s="6">
        <v>0</v>
      </c>
      <c r="CL461" s="6">
        <v>0</v>
      </c>
      <c r="CM461" s="6">
        <v>0</v>
      </c>
      <c r="CN461" s="6">
        <v>0</v>
      </c>
      <c r="CO461" s="6">
        <v>1</v>
      </c>
      <c r="CP461" s="6">
        <v>0</v>
      </c>
      <c r="CQ461" s="6">
        <v>0</v>
      </c>
      <c r="CR461" s="6">
        <v>0</v>
      </c>
      <c r="CS461" s="6">
        <v>0</v>
      </c>
      <c r="CT461" s="6">
        <v>0</v>
      </c>
      <c r="CU461" s="6">
        <v>0</v>
      </c>
      <c r="CV461" s="6">
        <v>0</v>
      </c>
      <c r="CW461" s="6">
        <v>1</v>
      </c>
      <c r="CX461" s="6">
        <v>0</v>
      </c>
      <c r="CY461" s="6">
        <v>0</v>
      </c>
      <c r="CZ461" s="6">
        <v>0</v>
      </c>
      <c r="DA461" s="6" t="s">
        <v>22</v>
      </c>
      <c r="DB461" s="6" t="s">
        <v>218</v>
      </c>
      <c r="GX461" s="103"/>
    </row>
    <row r="462" spans="1:206">
      <c r="A462" s="102" t="s">
        <v>207</v>
      </c>
      <c r="B462" s="6">
        <v>461</v>
      </c>
      <c r="C462" s="6" t="s">
        <v>3391</v>
      </c>
      <c r="D462" s="6" t="s">
        <v>3409</v>
      </c>
      <c r="E462" s="100">
        <v>45342</v>
      </c>
      <c r="F462" s="6" t="s">
        <v>3897</v>
      </c>
      <c r="G462" s="6">
        <v>2</v>
      </c>
      <c r="H462" s="6">
        <v>13</v>
      </c>
      <c r="I462" s="6">
        <v>1</v>
      </c>
      <c r="J462" s="6" t="s">
        <v>352</v>
      </c>
      <c r="K462" s="6" t="s">
        <v>410</v>
      </c>
      <c r="L462" s="6" t="s">
        <v>396</v>
      </c>
      <c r="M462" s="6" t="s">
        <v>1023</v>
      </c>
      <c r="N462" s="6" t="s">
        <v>22</v>
      </c>
      <c r="O462" s="6" t="s">
        <v>22</v>
      </c>
      <c r="P462" s="6" t="s">
        <v>22</v>
      </c>
      <c r="Q462" s="6">
        <v>42.68</v>
      </c>
      <c r="R462" s="6" t="s">
        <v>22</v>
      </c>
      <c r="S462" s="6" t="s">
        <v>22</v>
      </c>
      <c r="T462" s="6" t="s">
        <v>22</v>
      </c>
      <c r="U462" s="6" t="s">
        <v>22</v>
      </c>
      <c r="V462" s="6">
        <v>9.2972999999999999</v>
      </c>
      <c r="W462" s="6" t="s">
        <v>39</v>
      </c>
      <c r="X462" s="6">
        <v>5</v>
      </c>
      <c r="Y462" s="6">
        <v>1</v>
      </c>
      <c r="Z462" s="101">
        <v>0.66666666666666663</v>
      </c>
      <c r="AA462" s="101">
        <v>0.75</v>
      </c>
      <c r="AB462" s="101">
        <v>0.75</v>
      </c>
      <c r="AC462" s="101">
        <f>(Tableau2[[#This Row],[heure_enq]]-Tableau2[[#This Row],[h_debut]])</f>
        <v>8.333333333333337E-2</v>
      </c>
      <c r="AD462" s="101">
        <f>Tableau2[[#This Row],[h_fin]]-Tableau2[[#This Row],[h_debut]]</f>
        <v>8.333333333333337E-2</v>
      </c>
      <c r="AE462" s="101">
        <v>0.70833333333333337</v>
      </c>
      <c r="AF462" s="101">
        <v>0.79166666666666663</v>
      </c>
      <c r="AG462" s="6" t="s">
        <v>22</v>
      </c>
      <c r="AH462" s="6" t="s">
        <v>256</v>
      </c>
      <c r="AI462" s="6">
        <v>0</v>
      </c>
      <c r="AJ462" s="6" t="s">
        <v>297</v>
      </c>
      <c r="AK462" s="6" t="s">
        <v>403</v>
      </c>
      <c r="AL462" s="6" t="s">
        <v>419</v>
      </c>
      <c r="AM462" s="6">
        <v>1</v>
      </c>
      <c r="AN462" s="6">
        <v>0</v>
      </c>
      <c r="AO462" s="6">
        <v>0</v>
      </c>
      <c r="AP462" s="6">
        <v>0</v>
      </c>
      <c r="AQ462" s="6" t="s">
        <v>22</v>
      </c>
      <c r="AR462" s="6" t="s">
        <v>22</v>
      </c>
      <c r="AS462" s="6" t="s">
        <v>22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1</v>
      </c>
      <c r="BF462" s="6">
        <v>1</v>
      </c>
      <c r="BG462" s="6">
        <v>1</v>
      </c>
      <c r="BH462" s="6">
        <v>0</v>
      </c>
      <c r="BI462" s="6">
        <v>0</v>
      </c>
      <c r="BJ462" s="6" t="s">
        <v>22</v>
      </c>
      <c r="BK462" s="6">
        <v>0</v>
      </c>
      <c r="BL462" s="6">
        <v>0</v>
      </c>
      <c r="BM462" s="6">
        <v>0</v>
      </c>
      <c r="BN462" s="6">
        <v>0</v>
      </c>
      <c r="BO462" s="6">
        <v>0</v>
      </c>
      <c r="BP462" s="6">
        <v>0</v>
      </c>
      <c r="BQ462" s="6">
        <v>0</v>
      </c>
      <c r="BR462" s="6">
        <v>0</v>
      </c>
      <c r="BS462" s="6">
        <v>0</v>
      </c>
      <c r="BT462" s="6">
        <v>0</v>
      </c>
      <c r="BU462" s="6">
        <v>0</v>
      </c>
      <c r="BV462" s="6">
        <v>0</v>
      </c>
      <c r="BW462" s="6" t="s">
        <v>22</v>
      </c>
      <c r="BX462" s="6">
        <v>0</v>
      </c>
      <c r="BY462" s="6">
        <v>0</v>
      </c>
      <c r="BZ462" s="6">
        <v>0</v>
      </c>
      <c r="CA462" s="6">
        <v>0</v>
      </c>
      <c r="CB462" s="6">
        <v>0</v>
      </c>
      <c r="CC462" s="6">
        <v>0</v>
      </c>
      <c r="CD462" s="6">
        <v>0</v>
      </c>
      <c r="CE462" s="6">
        <v>0</v>
      </c>
      <c r="CF462" s="6">
        <v>0</v>
      </c>
      <c r="CG462" s="6">
        <v>0</v>
      </c>
      <c r="CH462" s="6">
        <v>0</v>
      </c>
      <c r="CI462" s="6">
        <v>0</v>
      </c>
      <c r="CJ462" s="6">
        <v>0</v>
      </c>
      <c r="CK462" s="6">
        <v>0</v>
      </c>
      <c r="CL462" s="6">
        <v>0</v>
      </c>
      <c r="CM462" s="6">
        <v>0</v>
      </c>
      <c r="CN462" s="6">
        <v>0</v>
      </c>
      <c r="CO462" s="6">
        <v>1</v>
      </c>
      <c r="CP462" s="6">
        <v>0</v>
      </c>
      <c r="CQ462" s="6">
        <v>0</v>
      </c>
      <c r="CR462" s="6">
        <v>0</v>
      </c>
      <c r="CS462" s="6">
        <v>0</v>
      </c>
      <c r="CT462" s="6">
        <v>0</v>
      </c>
      <c r="CU462" s="6">
        <v>0</v>
      </c>
      <c r="CV462" s="6">
        <v>0</v>
      </c>
      <c r="CW462" s="6">
        <v>0</v>
      </c>
      <c r="CX462" s="6">
        <v>0</v>
      </c>
      <c r="CY462" s="6">
        <v>0</v>
      </c>
      <c r="CZ462" s="6">
        <v>0</v>
      </c>
      <c r="DA462" s="6" t="s">
        <v>22</v>
      </c>
      <c r="DB462" s="6" t="s">
        <v>218</v>
      </c>
      <c r="GX462" s="103"/>
    </row>
    <row r="463" spans="1:206">
      <c r="A463" s="102" t="s">
        <v>207</v>
      </c>
      <c r="B463" s="6">
        <v>462</v>
      </c>
      <c r="C463" s="6" t="s">
        <v>3391</v>
      </c>
      <c r="D463" s="6" t="s">
        <v>3410</v>
      </c>
      <c r="E463" s="100">
        <v>45342</v>
      </c>
      <c r="F463" s="6" t="s">
        <v>3897</v>
      </c>
      <c r="G463" s="6">
        <v>2</v>
      </c>
      <c r="H463" s="6">
        <v>13</v>
      </c>
      <c r="I463" s="6">
        <v>1</v>
      </c>
      <c r="J463" s="6" t="s">
        <v>352</v>
      </c>
      <c r="K463" s="6" t="s">
        <v>410</v>
      </c>
      <c r="L463" s="6" t="s">
        <v>396</v>
      </c>
      <c r="M463" s="6" t="s">
        <v>1023</v>
      </c>
      <c r="N463" s="6" t="s">
        <v>22</v>
      </c>
      <c r="O463" s="6" t="s">
        <v>22</v>
      </c>
      <c r="P463" s="6" t="s">
        <v>22</v>
      </c>
      <c r="Q463" s="6">
        <v>42.680999999999997</v>
      </c>
      <c r="R463" s="6" t="s">
        <v>22</v>
      </c>
      <c r="S463" s="6" t="s">
        <v>22</v>
      </c>
      <c r="T463" s="6" t="s">
        <v>22</v>
      </c>
      <c r="U463" s="6" t="s">
        <v>22</v>
      </c>
      <c r="V463" s="6">
        <v>9.2966999999999995</v>
      </c>
      <c r="W463" s="6" t="s">
        <v>39</v>
      </c>
      <c r="X463" s="6">
        <v>7</v>
      </c>
      <c r="Y463" s="6">
        <v>1</v>
      </c>
      <c r="Z463" s="101">
        <v>0.70833333333333337</v>
      </c>
      <c r="AA463" s="101">
        <v>0.75347222222222221</v>
      </c>
      <c r="AB463" s="101">
        <v>0.75347222222222221</v>
      </c>
      <c r="AC463" s="101">
        <f>(Tableau2[[#This Row],[heure_enq]]-Tableau2[[#This Row],[h_debut]])</f>
        <v>4.513888888888884E-2</v>
      </c>
      <c r="AD463" s="101">
        <f>Tableau2[[#This Row],[h_fin]]-Tableau2[[#This Row],[h_debut]]</f>
        <v>4.513888888888884E-2</v>
      </c>
      <c r="AE463" s="101">
        <v>0.70833333333333337</v>
      </c>
      <c r="AF463" s="101">
        <v>0.79166666666666663</v>
      </c>
      <c r="AG463" s="6" t="s">
        <v>22</v>
      </c>
      <c r="AH463" s="6" t="s">
        <v>287</v>
      </c>
      <c r="AI463" s="6">
        <v>0</v>
      </c>
      <c r="AJ463" s="6" t="s">
        <v>402</v>
      </c>
      <c r="AK463" s="6" t="s">
        <v>403</v>
      </c>
      <c r="AL463" s="6" t="s">
        <v>419</v>
      </c>
      <c r="AM463" s="6">
        <v>1</v>
      </c>
      <c r="AN463" s="6">
        <v>0</v>
      </c>
      <c r="AO463" s="6">
        <v>0</v>
      </c>
      <c r="AP463" s="6">
        <v>0</v>
      </c>
      <c r="AQ463" s="6" t="s">
        <v>22</v>
      </c>
      <c r="AR463" s="6" t="s">
        <v>22</v>
      </c>
      <c r="AS463" s="6" t="s">
        <v>22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1</v>
      </c>
      <c r="AZ463" s="6">
        <v>1</v>
      </c>
      <c r="BA463" s="6">
        <v>1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1</v>
      </c>
      <c r="BH463" s="6">
        <v>0</v>
      </c>
      <c r="BI463" s="6">
        <v>0</v>
      </c>
      <c r="BJ463" s="6" t="s">
        <v>22</v>
      </c>
      <c r="BK463" s="6">
        <v>0</v>
      </c>
      <c r="BL463" s="6">
        <v>1</v>
      </c>
      <c r="BM463" s="6">
        <v>0</v>
      </c>
      <c r="BN463" s="6">
        <v>0</v>
      </c>
      <c r="BO463" s="6" t="s">
        <v>3613</v>
      </c>
      <c r="BP463" s="6">
        <v>0</v>
      </c>
      <c r="BQ463" s="6">
        <v>0</v>
      </c>
      <c r="BR463" s="6">
        <v>0</v>
      </c>
      <c r="BS463" s="6">
        <v>0</v>
      </c>
      <c r="BT463" s="6">
        <v>0</v>
      </c>
      <c r="BU463" s="6">
        <v>0</v>
      </c>
      <c r="BV463" s="6">
        <v>0</v>
      </c>
      <c r="BW463" s="6" t="s">
        <v>22</v>
      </c>
      <c r="BX463" s="6">
        <v>0</v>
      </c>
      <c r="BY463" s="6">
        <v>0</v>
      </c>
      <c r="BZ463" s="6">
        <v>0</v>
      </c>
      <c r="CA463" s="6">
        <v>0</v>
      </c>
      <c r="CB463" s="6">
        <v>0</v>
      </c>
      <c r="CC463" s="6">
        <v>0</v>
      </c>
      <c r="CD463" s="6">
        <v>0</v>
      </c>
      <c r="CE463" s="6">
        <v>0</v>
      </c>
      <c r="CF463" s="6">
        <v>0</v>
      </c>
      <c r="CG463" s="6">
        <v>0</v>
      </c>
      <c r="CH463" s="6">
        <v>0</v>
      </c>
      <c r="CI463" s="6">
        <v>0</v>
      </c>
      <c r="CJ463" s="6">
        <v>0</v>
      </c>
      <c r="CK463" s="6">
        <v>0</v>
      </c>
      <c r="CL463" s="6">
        <v>0</v>
      </c>
      <c r="CM463" s="6">
        <v>0</v>
      </c>
      <c r="CN463" s="6">
        <v>0</v>
      </c>
      <c r="CO463" s="6">
        <v>1</v>
      </c>
      <c r="CP463" s="6">
        <v>0</v>
      </c>
      <c r="CQ463" s="6">
        <v>0</v>
      </c>
      <c r="CR463" s="6">
        <v>0</v>
      </c>
      <c r="CS463" s="6">
        <v>0</v>
      </c>
      <c r="CT463" s="6">
        <v>0</v>
      </c>
      <c r="CU463" s="6">
        <v>0</v>
      </c>
      <c r="CV463" s="6">
        <v>0</v>
      </c>
      <c r="CW463" s="6">
        <v>0</v>
      </c>
      <c r="CX463" s="6">
        <v>0</v>
      </c>
      <c r="CY463" s="6">
        <v>0</v>
      </c>
      <c r="CZ463" s="6">
        <v>0</v>
      </c>
      <c r="DA463" s="6" t="s">
        <v>22</v>
      </c>
      <c r="DB463" s="6" t="s">
        <v>218</v>
      </c>
      <c r="GX463" s="103"/>
    </row>
    <row r="464" spans="1:206">
      <c r="A464" s="102" t="s">
        <v>207</v>
      </c>
      <c r="B464" s="6">
        <v>463</v>
      </c>
      <c r="C464" s="6" t="s">
        <v>3391</v>
      </c>
      <c r="D464" s="6" t="s">
        <v>3411</v>
      </c>
      <c r="E464" s="100">
        <v>45342</v>
      </c>
      <c r="F464" s="6" t="s">
        <v>3897</v>
      </c>
      <c r="G464" s="6">
        <v>2</v>
      </c>
      <c r="H464" s="6">
        <v>13</v>
      </c>
      <c r="I464" s="6">
        <v>1</v>
      </c>
      <c r="J464" s="6" t="s">
        <v>352</v>
      </c>
      <c r="K464" s="6" t="s">
        <v>410</v>
      </c>
      <c r="L464" s="6" t="s">
        <v>396</v>
      </c>
      <c r="M464" s="6" t="s">
        <v>1023</v>
      </c>
      <c r="N464" s="6" t="s">
        <v>22</v>
      </c>
      <c r="O464" s="6" t="s">
        <v>22</v>
      </c>
      <c r="P464" s="6" t="s">
        <v>22</v>
      </c>
      <c r="Q464" s="6">
        <v>42.68</v>
      </c>
      <c r="R464" s="6" t="s">
        <v>22</v>
      </c>
      <c r="S464" s="6" t="s">
        <v>22</v>
      </c>
      <c r="T464" s="6" t="s">
        <v>22</v>
      </c>
      <c r="U464" s="6" t="s">
        <v>22</v>
      </c>
      <c r="V464" s="6">
        <v>9.298</v>
      </c>
      <c r="W464" s="6" t="s">
        <v>39</v>
      </c>
      <c r="X464" s="6">
        <v>5</v>
      </c>
      <c r="Y464" s="6">
        <v>1</v>
      </c>
      <c r="Z464" s="101">
        <v>0.75694444444444453</v>
      </c>
      <c r="AA464" s="101">
        <v>0.75694444444444453</v>
      </c>
      <c r="AB464" s="101">
        <v>0.79166666666666663</v>
      </c>
      <c r="AC464" s="101">
        <f>(Tableau2[[#This Row],[heure_enq]]-Tableau2[[#This Row],[h_debut]])</f>
        <v>0</v>
      </c>
      <c r="AD464" s="101">
        <f>Tableau2[[#This Row],[h_fin]]-Tableau2[[#This Row],[h_debut]]</f>
        <v>3.4722222222222099E-2</v>
      </c>
      <c r="AE464" s="101">
        <v>0.70833333333333337</v>
      </c>
      <c r="AF464" s="101">
        <v>0.79166666666666663</v>
      </c>
      <c r="AG464" s="6" t="s">
        <v>22</v>
      </c>
      <c r="AH464" s="6" t="s">
        <v>256</v>
      </c>
      <c r="AI464" s="6">
        <v>0</v>
      </c>
      <c r="AJ464" s="6" t="s">
        <v>2634</v>
      </c>
      <c r="AK464" s="6" t="s">
        <v>215</v>
      </c>
      <c r="AL464" s="6" t="s">
        <v>419</v>
      </c>
      <c r="AM464" s="6">
        <v>1</v>
      </c>
      <c r="AN464" s="6">
        <v>0</v>
      </c>
      <c r="AO464" s="6">
        <v>0</v>
      </c>
      <c r="AP464" s="6">
        <v>0</v>
      </c>
      <c r="AQ464" s="6" t="s">
        <v>22</v>
      </c>
      <c r="AR464" s="6" t="s">
        <v>22</v>
      </c>
      <c r="AS464" s="6" t="s">
        <v>22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1</v>
      </c>
      <c r="BH464" s="6">
        <v>0</v>
      </c>
      <c r="BI464" s="6">
        <v>0</v>
      </c>
      <c r="BJ464" s="6" t="s">
        <v>22</v>
      </c>
      <c r="BK464" s="6">
        <v>0</v>
      </c>
      <c r="BL464" s="6">
        <v>1</v>
      </c>
      <c r="BM464" s="6">
        <v>0</v>
      </c>
      <c r="BN464" s="6">
        <v>0</v>
      </c>
      <c r="BO464" s="6" t="s">
        <v>3613</v>
      </c>
      <c r="BP464" s="6">
        <v>0</v>
      </c>
      <c r="BQ464" s="6">
        <v>0</v>
      </c>
      <c r="BR464" s="6">
        <v>0</v>
      </c>
      <c r="BS464" s="6">
        <v>0</v>
      </c>
      <c r="BT464" s="6">
        <v>0</v>
      </c>
      <c r="BU464" s="6">
        <v>0</v>
      </c>
      <c r="BV464" s="6">
        <v>0</v>
      </c>
      <c r="BW464" s="6" t="s">
        <v>22</v>
      </c>
      <c r="BX464" s="6">
        <v>0</v>
      </c>
      <c r="BY464" s="6">
        <v>0</v>
      </c>
      <c r="BZ464" s="6">
        <v>0</v>
      </c>
      <c r="CA464" s="6">
        <v>0</v>
      </c>
      <c r="CB464" s="6">
        <v>0</v>
      </c>
      <c r="CC464" s="6">
        <v>0</v>
      </c>
      <c r="CD464" s="6">
        <v>0</v>
      </c>
      <c r="CE464" s="6">
        <v>0</v>
      </c>
      <c r="CF464" s="6">
        <v>0</v>
      </c>
      <c r="CG464" s="6">
        <v>0</v>
      </c>
      <c r="CH464" s="6">
        <v>0</v>
      </c>
      <c r="CI464" s="6">
        <v>1</v>
      </c>
      <c r="CJ464" s="6">
        <v>0</v>
      </c>
      <c r="CK464" s="6">
        <v>0</v>
      </c>
      <c r="CL464" s="6">
        <v>0</v>
      </c>
      <c r="CM464" s="6">
        <v>0</v>
      </c>
      <c r="CN464" s="6">
        <v>0</v>
      </c>
      <c r="CO464" s="6">
        <v>0</v>
      </c>
      <c r="CP464" s="6">
        <v>0</v>
      </c>
      <c r="CQ464" s="6">
        <v>0</v>
      </c>
      <c r="CR464" s="6">
        <v>0</v>
      </c>
      <c r="CS464" s="6">
        <v>0</v>
      </c>
      <c r="CT464" s="6">
        <v>0</v>
      </c>
      <c r="CU464" s="6">
        <v>0</v>
      </c>
      <c r="CV464" s="6">
        <v>0</v>
      </c>
      <c r="CW464" s="6">
        <v>0</v>
      </c>
      <c r="CX464" s="6">
        <v>0</v>
      </c>
      <c r="CY464" s="6">
        <v>0</v>
      </c>
      <c r="CZ464" s="6">
        <v>0</v>
      </c>
      <c r="DA464" s="6" t="s">
        <v>22</v>
      </c>
      <c r="DB464" s="6" t="s">
        <v>218</v>
      </c>
      <c r="GX464" s="103"/>
    </row>
    <row r="465" spans="1:206">
      <c r="A465" s="102" t="s">
        <v>207</v>
      </c>
      <c r="B465" s="6">
        <v>464</v>
      </c>
      <c r="C465" s="6" t="s">
        <v>3391</v>
      </c>
      <c r="D465" s="6" t="s">
        <v>3412</v>
      </c>
      <c r="E465" s="100">
        <v>45342</v>
      </c>
      <c r="F465" s="6" t="s">
        <v>3897</v>
      </c>
      <c r="G465" s="6">
        <v>2</v>
      </c>
      <c r="H465" s="6">
        <v>13</v>
      </c>
      <c r="I465" s="6">
        <v>1</v>
      </c>
      <c r="J465" s="6" t="s">
        <v>352</v>
      </c>
      <c r="K465" s="6" t="s">
        <v>410</v>
      </c>
      <c r="L465" s="6" t="s">
        <v>396</v>
      </c>
      <c r="M465" s="6" t="s">
        <v>1023</v>
      </c>
      <c r="N465" s="6" t="s">
        <v>22</v>
      </c>
      <c r="O465" s="6" t="s">
        <v>22</v>
      </c>
      <c r="P465" s="6" t="s">
        <v>22</v>
      </c>
      <c r="Q465" s="6">
        <v>42.6798</v>
      </c>
      <c r="R465" s="6" t="s">
        <v>22</v>
      </c>
      <c r="S465" s="6" t="s">
        <v>22</v>
      </c>
      <c r="T465" s="6" t="s">
        <v>22</v>
      </c>
      <c r="U465" s="6" t="s">
        <v>22</v>
      </c>
      <c r="V465" s="6">
        <v>9.3000000000000007</v>
      </c>
      <c r="W465" s="6" t="s">
        <v>41</v>
      </c>
      <c r="X465" s="6" t="s">
        <v>22</v>
      </c>
      <c r="Y465" s="6">
        <v>2</v>
      </c>
      <c r="Z465" s="101">
        <v>0.66666666666666663</v>
      </c>
      <c r="AA465" s="101">
        <v>0.76041666666666663</v>
      </c>
      <c r="AB465" s="101">
        <v>0.76041666666666663</v>
      </c>
      <c r="AC465" s="101">
        <f>(Tableau2[[#This Row],[heure_enq]]-Tableau2[[#This Row],[h_debut]])</f>
        <v>9.375E-2</v>
      </c>
      <c r="AD465" s="101">
        <f>Tableau2[[#This Row],[h_fin]]-Tableau2[[#This Row],[h_debut]]</f>
        <v>9.375E-2</v>
      </c>
      <c r="AE465" s="101">
        <v>0.70833333333333337</v>
      </c>
      <c r="AF465" s="101">
        <v>0.79166666666666663</v>
      </c>
      <c r="AG465" s="6" t="s">
        <v>22</v>
      </c>
      <c r="AH465" s="6" t="s">
        <v>2498</v>
      </c>
      <c r="AI465" s="6">
        <v>1</v>
      </c>
      <c r="AJ465" s="6" t="s">
        <v>2634</v>
      </c>
      <c r="AK465" s="6" t="s">
        <v>215</v>
      </c>
      <c r="AL465" s="6" t="s">
        <v>419</v>
      </c>
      <c r="AM465" s="6">
        <v>0</v>
      </c>
      <c r="AN465" s="6">
        <v>0</v>
      </c>
      <c r="AO465" s="6">
        <v>1</v>
      </c>
      <c r="AP465" s="6">
        <v>0</v>
      </c>
      <c r="AQ465" s="6" t="s">
        <v>22</v>
      </c>
      <c r="AR465" s="6" t="s">
        <v>22</v>
      </c>
      <c r="AS465" s="6" t="s">
        <v>22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1</v>
      </c>
      <c r="BF465" s="6">
        <v>1</v>
      </c>
      <c r="BG465" s="6">
        <v>1</v>
      </c>
      <c r="BH465" s="6">
        <v>0</v>
      </c>
      <c r="BI465" s="6">
        <v>0</v>
      </c>
      <c r="BJ465" s="6" t="s">
        <v>22</v>
      </c>
      <c r="BK465" s="6">
        <v>0</v>
      </c>
      <c r="BL465" s="6">
        <v>0</v>
      </c>
      <c r="BM465" s="6">
        <v>0</v>
      </c>
      <c r="BN465" s="6">
        <v>0</v>
      </c>
      <c r="BO465" s="6">
        <v>0</v>
      </c>
      <c r="BP465" s="6">
        <v>1</v>
      </c>
      <c r="BQ465" s="6">
        <v>0</v>
      </c>
      <c r="BR465" s="6">
        <v>0</v>
      </c>
      <c r="BS465" s="6">
        <v>0</v>
      </c>
      <c r="BT465" s="6">
        <v>0</v>
      </c>
      <c r="BU465" s="6" t="s">
        <v>3633</v>
      </c>
      <c r="BV465" s="6">
        <v>0</v>
      </c>
      <c r="BW465" s="6" t="s">
        <v>22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 s="6">
        <v>0</v>
      </c>
      <c r="CF465" s="6">
        <v>0</v>
      </c>
      <c r="CG465" s="6">
        <v>0</v>
      </c>
      <c r="CH465" s="6">
        <v>0</v>
      </c>
      <c r="CI465" s="6">
        <v>1</v>
      </c>
      <c r="CJ465" s="6">
        <v>0</v>
      </c>
      <c r="CK465" s="6">
        <v>0</v>
      </c>
      <c r="CL465" s="6">
        <v>0</v>
      </c>
      <c r="CM465" s="6">
        <v>0</v>
      </c>
      <c r="CN465" s="6">
        <v>0</v>
      </c>
      <c r="CO465" s="6">
        <v>0</v>
      </c>
      <c r="CP465" s="6">
        <v>0</v>
      </c>
      <c r="CQ465" s="6">
        <v>0</v>
      </c>
      <c r="CR465" s="6">
        <v>0</v>
      </c>
      <c r="CS465" s="6">
        <v>0</v>
      </c>
      <c r="CT465" s="6">
        <v>0</v>
      </c>
      <c r="CU465" s="6">
        <v>0</v>
      </c>
      <c r="CV465" s="6">
        <v>0</v>
      </c>
      <c r="CW465" s="6">
        <v>0</v>
      </c>
      <c r="CX465" s="6">
        <v>0</v>
      </c>
      <c r="CY465" s="6">
        <v>0</v>
      </c>
      <c r="CZ465" s="6">
        <v>0</v>
      </c>
      <c r="DA465" s="6" t="s">
        <v>438</v>
      </c>
      <c r="DB465" s="6" t="s">
        <v>218</v>
      </c>
      <c r="GX465" s="103"/>
    </row>
    <row r="466" spans="1:206">
      <c r="A466" s="102" t="s">
        <v>207</v>
      </c>
      <c r="B466" s="6">
        <v>465</v>
      </c>
      <c r="C466" s="6" t="s">
        <v>3391</v>
      </c>
      <c r="D466" s="6" t="s">
        <v>3413</v>
      </c>
      <c r="E466" s="100">
        <v>45342</v>
      </c>
      <c r="F466" s="6" t="s">
        <v>3897</v>
      </c>
      <c r="G466" s="6">
        <v>2</v>
      </c>
      <c r="H466" s="6">
        <v>13</v>
      </c>
      <c r="I466" s="6">
        <v>1</v>
      </c>
      <c r="J466" s="6" t="s">
        <v>352</v>
      </c>
      <c r="K466" s="6" t="s">
        <v>410</v>
      </c>
      <c r="L466" s="6" t="s">
        <v>396</v>
      </c>
      <c r="M466" s="6" t="s">
        <v>1023</v>
      </c>
      <c r="N466" s="6" t="s">
        <v>22</v>
      </c>
      <c r="O466" s="6" t="s">
        <v>22</v>
      </c>
      <c r="P466" s="6" t="s">
        <v>22</v>
      </c>
      <c r="Q466" s="6">
        <v>42.679200000000002</v>
      </c>
      <c r="R466" s="6" t="s">
        <v>22</v>
      </c>
      <c r="S466" s="6" t="s">
        <v>22</v>
      </c>
      <c r="T466" s="6" t="s">
        <v>22</v>
      </c>
      <c r="U466" s="6" t="s">
        <v>22</v>
      </c>
      <c r="V466" s="6">
        <v>9.298</v>
      </c>
      <c r="W466" s="6" t="s">
        <v>39</v>
      </c>
      <c r="X466" s="6">
        <v>2</v>
      </c>
      <c r="Y466" s="6">
        <v>4</v>
      </c>
      <c r="Z466" s="101">
        <v>0.58333333333333337</v>
      </c>
      <c r="AA466" s="101">
        <v>0.76388888888888884</v>
      </c>
      <c r="AB466" s="101">
        <v>0.79166666666666663</v>
      </c>
      <c r="AC466" s="101">
        <f>(Tableau2[[#This Row],[heure_enq]]-Tableau2[[#This Row],[h_debut]])</f>
        <v>0.18055555555555547</v>
      </c>
      <c r="AD466" s="101">
        <f>Tableau2[[#This Row],[h_fin]]-Tableau2[[#This Row],[h_debut]]</f>
        <v>0.20833333333333326</v>
      </c>
      <c r="AE466" s="101">
        <v>0.70833333333333337</v>
      </c>
      <c r="AF466" s="101">
        <v>0.79166666666666663</v>
      </c>
      <c r="AG466" s="6" t="s">
        <v>22</v>
      </c>
      <c r="AH466" s="6" t="s">
        <v>287</v>
      </c>
      <c r="AI466" s="6">
        <v>0</v>
      </c>
      <c r="AJ466" s="6" t="s">
        <v>840</v>
      </c>
      <c r="AK466" s="6" t="s">
        <v>841</v>
      </c>
      <c r="AL466" s="6" t="s">
        <v>419</v>
      </c>
      <c r="AM466" s="6">
        <v>1</v>
      </c>
      <c r="AN466" s="6">
        <v>0</v>
      </c>
      <c r="AO466" s="6">
        <v>1</v>
      </c>
      <c r="AP466" s="6">
        <v>0</v>
      </c>
      <c r="AQ466" s="6" t="s">
        <v>22</v>
      </c>
      <c r="AR466" s="6" t="s">
        <v>22</v>
      </c>
      <c r="AS466" s="6" t="s">
        <v>22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1</v>
      </c>
      <c r="BH466" s="6">
        <v>0</v>
      </c>
      <c r="BI466" s="6">
        <v>0</v>
      </c>
      <c r="BJ466" s="6" t="s">
        <v>22</v>
      </c>
      <c r="BK466" s="6">
        <v>0</v>
      </c>
      <c r="BL466" s="6">
        <v>0</v>
      </c>
      <c r="BM466" s="6">
        <v>0</v>
      </c>
      <c r="BN466" s="6">
        <v>0</v>
      </c>
      <c r="BO466" s="6">
        <v>0</v>
      </c>
      <c r="BP466" s="6">
        <v>1</v>
      </c>
      <c r="BQ466" s="6">
        <v>0</v>
      </c>
      <c r="BR466" s="6">
        <v>0</v>
      </c>
      <c r="BS466" s="6">
        <v>0</v>
      </c>
      <c r="BT466" s="6">
        <v>0</v>
      </c>
      <c r="BU466" s="6" t="s">
        <v>3650</v>
      </c>
      <c r="BV466" s="6">
        <v>0</v>
      </c>
      <c r="BW466" s="6" t="s">
        <v>22</v>
      </c>
      <c r="BX466" s="6">
        <v>0</v>
      </c>
      <c r="BY466" s="6">
        <v>0</v>
      </c>
      <c r="BZ466" s="6">
        <v>0</v>
      </c>
      <c r="CA466" s="6">
        <v>0</v>
      </c>
      <c r="CB466" s="6">
        <v>0</v>
      </c>
      <c r="CC466" s="6">
        <v>0</v>
      </c>
      <c r="CD466" s="6">
        <v>0</v>
      </c>
      <c r="CE466" s="6">
        <v>0</v>
      </c>
      <c r="CF466" s="6">
        <v>0</v>
      </c>
      <c r="CG466" s="6">
        <v>0</v>
      </c>
      <c r="CH466" s="6">
        <v>0</v>
      </c>
      <c r="CI466" s="6">
        <v>1</v>
      </c>
      <c r="CJ466" s="6">
        <v>0</v>
      </c>
      <c r="CK466" s="6">
        <v>0</v>
      </c>
      <c r="CL466" s="6">
        <v>0</v>
      </c>
      <c r="CM466" s="6">
        <v>0</v>
      </c>
      <c r="CN466" s="6">
        <v>0</v>
      </c>
      <c r="CO466" s="6">
        <v>0</v>
      </c>
      <c r="CP466" s="6">
        <v>0</v>
      </c>
      <c r="CQ466" s="6">
        <v>0</v>
      </c>
      <c r="CR466" s="6">
        <v>0</v>
      </c>
      <c r="CS466" s="6">
        <v>0</v>
      </c>
      <c r="CT466" s="6">
        <v>0</v>
      </c>
      <c r="CU466" s="6">
        <v>0</v>
      </c>
      <c r="CV466" s="6">
        <v>0</v>
      </c>
      <c r="CW466" s="6">
        <v>0</v>
      </c>
      <c r="CX466" s="6">
        <v>0</v>
      </c>
      <c r="CY466" s="6">
        <v>0</v>
      </c>
      <c r="CZ466" s="6">
        <v>0</v>
      </c>
      <c r="DA466" s="6" t="s">
        <v>22</v>
      </c>
      <c r="DB466" s="6" t="s">
        <v>218</v>
      </c>
      <c r="GX466" s="103"/>
    </row>
    <row r="467" spans="1:206">
      <c r="A467" s="102" t="s">
        <v>207</v>
      </c>
      <c r="B467" s="6">
        <v>466</v>
      </c>
      <c r="C467" s="6" t="s">
        <v>3391</v>
      </c>
      <c r="D467" s="6" t="s">
        <v>3414</v>
      </c>
      <c r="E467" s="100">
        <v>45342</v>
      </c>
      <c r="F467" s="6" t="s">
        <v>3897</v>
      </c>
      <c r="G467" s="6">
        <v>2</v>
      </c>
      <c r="H467" s="6">
        <v>13</v>
      </c>
      <c r="I467" s="6">
        <v>1</v>
      </c>
      <c r="J467" s="6" t="s">
        <v>352</v>
      </c>
      <c r="K467" s="6" t="s">
        <v>410</v>
      </c>
      <c r="L467" s="6" t="s">
        <v>396</v>
      </c>
      <c r="M467" s="6" t="s">
        <v>1023</v>
      </c>
      <c r="N467" s="6" t="s">
        <v>22</v>
      </c>
      <c r="O467" s="6" t="s">
        <v>22</v>
      </c>
      <c r="P467" s="6" t="s">
        <v>22</v>
      </c>
      <c r="Q467" s="6">
        <v>42.679200000000002</v>
      </c>
      <c r="R467" s="6" t="s">
        <v>22</v>
      </c>
      <c r="S467" s="6" t="s">
        <v>22</v>
      </c>
      <c r="T467" s="6" t="s">
        <v>22</v>
      </c>
      <c r="U467" s="6" t="s">
        <v>22</v>
      </c>
      <c r="V467" s="6">
        <v>9.298</v>
      </c>
      <c r="W467" s="6" t="s">
        <v>39</v>
      </c>
      <c r="X467" s="6">
        <v>4</v>
      </c>
      <c r="Y467" s="6">
        <v>1</v>
      </c>
      <c r="Z467" s="101">
        <v>0.75</v>
      </c>
      <c r="AA467" s="101">
        <v>0.76388888888888884</v>
      </c>
      <c r="AB467" s="101">
        <v>0.875</v>
      </c>
      <c r="AC467" s="101">
        <f>(Tableau2[[#This Row],[heure_enq]]-Tableau2[[#This Row],[h_debut]])</f>
        <v>1.388888888888884E-2</v>
      </c>
      <c r="AD467" s="101">
        <f>Tableau2[[#This Row],[h_fin]]-Tableau2[[#This Row],[h_debut]]</f>
        <v>0.125</v>
      </c>
      <c r="AE467" s="101">
        <v>0.70833333333333337</v>
      </c>
      <c r="AF467" s="101">
        <v>0.79166666666666663</v>
      </c>
      <c r="AG467" s="6" t="s">
        <v>22</v>
      </c>
      <c r="AH467" s="6" t="s">
        <v>287</v>
      </c>
      <c r="AI467" s="6">
        <v>0</v>
      </c>
      <c r="AJ467" s="6" t="s">
        <v>2633</v>
      </c>
      <c r="AK467" s="6" t="s">
        <v>2657</v>
      </c>
      <c r="AL467" s="6" t="s">
        <v>419</v>
      </c>
      <c r="AM467" s="6">
        <v>1</v>
      </c>
      <c r="AN467" s="6">
        <v>1</v>
      </c>
      <c r="AO467" s="6">
        <v>0</v>
      </c>
      <c r="AP467" s="6">
        <v>0</v>
      </c>
      <c r="AQ467" s="6" t="s">
        <v>22</v>
      </c>
      <c r="AR467" s="6" t="s">
        <v>22</v>
      </c>
      <c r="AS467" s="6" t="s">
        <v>22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1</v>
      </c>
      <c r="BH467" s="6">
        <v>1</v>
      </c>
      <c r="BI467" s="6">
        <v>1</v>
      </c>
      <c r="BJ467" s="6" t="s">
        <v>22</v>
      </c>
      <c r="BK467" s="6">
        <v>0</v>
      </c>
      <c r="BL467" s="6">
        <v>0</v>
      </c>
      <c r="BM467" s="6">
        <v>0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 t="s">
        <v>22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6">
        <v>0</v>
      </c>
      <c r="CK467" s="6">
        <v>0</v>
      </c>
      <c r="CL467" s="6">
        <v>0</v>
      </c>
      <c r="CM467" s="6">
        <v>0</v>
      </c>
      <c r="CN467" s="6">
        <v>0</v>
      </c>
      <c r="CO467" s="6">
        <v>1</v>
      </c>
      <c r="CP467" s="6">
        <v>0</v>
      </c>
      <c r="CQ467" s="6">
        <v>0</v>
      </c>
      <c r="CR467" s="6">
        <v>0</v>
      </c>
      <c r="CS467" s="6">
        <v>0</v>
      </c>
      <c r="CT467" s="6">
        <v>0</v>
      </c>
      <c r="CU467" s="6">
        <v>0</v>
      </c>
      <c r="CV467" s="6">
        <v>0</v>
      </c>
      <c r="CW467" s="6">
        <v>0</v>
      </c>
      <c r="CX467" s="6">
        <v>0</v>
      </c>
      <c r="CY467" s="6">
        <v>0</v>
      </c>
      <c r="CZ467" s="6">
        <v>0</v>
      </c>
      <c r="DA467" s="6" t="s">
        <v>22</v>
      </c>
      <c r="DB467" s="6" t="s">
        <v>218</v>
      </c>
      <c r="GX467" s="103"/>
    </row>
    <row r="468" spans="1:206">
      <c r="A468" s="102" t="s">
        <v>207</v>
      </c>
      <c r="B468" s="6">
        <v>467</v>
      </c>
      <c r="C468" s="6" t="s">
        <v>3391</v>
      </c>
      <c r="D468" s="6" t="s">
        <v>3415</v>
      </c>
      <c r="E468" s="100">
        <v>45342</v>
      </c>
      <c r="F468" s="6" t="s">
        <v>3897</v>
      </c>
      <c r="G468" s="6">
        <v>2</v>
      </c>
      <c r="H468" s="6">
        <v>13</v>
      </c>
      <c r="I468" s="6">
        <v>1</v>
      </c>
      <c r="J468" s="6" t="s">
        <v>352</v>
      </c>
      <c r="K468" s="6" t="s">
        <v>410</v>
      </c>
      <c r="L468" s="6" t="s">
        <v>396</v>
      </c>
      <c r="M468" s="6" t="s">
        <v>1023</v>
      </c>
      <c r="N468" s="6" t="s">
        <v>22</v>
      </c>
      <c r="O468" s="6" t="s">
        <v>22</v>
      </c>
      <c r="P468" s="6" t="s">
        <v>22</v>
      </c>
      <c r="Q468" s="6">
        <v>42.679000000000002</v>
      </c>
      <c r="R468" s="6" t="s">
        <v>22</v>
      </c>
      <c r="S468" s="6" t="s">
        <v>22</v>
      </c>
      <c r="T468" s="6" t="s">
        <v>22</v>
      </c>
      <c r="U468" s="6" t="s">
        <v>22</v>
      </c>
      <c r="V468" s="6">
        <v>9.3000000000000007</v>
      </c>
      <c r="W468" s="6" t="s">
        <v>39</v>
      </c>
      <c r="X468" s="6">
        <v>5</v>
      </c>
      <c r="Y468" s="6">
        <v>1</v>
      </c>
      <c r="Z468" s="101">
        <v>0.70833333333333337</v>
      </c>
      <c r="AA468" s="101">
        <v>0.77083333333333337</v>
      </c>
      <c r="AB468" s="101">
        <v>0.79166666666666663</v>
      </c>
      <c r="AC468" s="101">
        <f>(Tableau2[[#This Row],[heure_enq]]-Tableau2[[#This Row],[h_debut]])</f>
        <v>6.25E-2</v>
      </c>
      <c r="AD468" s="101">
        <f>Tableau2[[#This Row],[h_fin]]-Tableau2[[#This Row],[h_debut]]</f>
        <v>8.3333333333333259E-2</v>
      </c>
      <c r="AE468" s="101">
        <v>0.70833333333333337</v>
      </c>
      <c r="AF468" s="101">
        <v>0.79166666666666663</v>
      </c>
      <c r="AG468" s="6" t="s">
        <v>22</v>
      </c>
      <c r="AH468" s="6" t="s">
        <v>256</v>
      </c>
      <c r="AI468" s="6">
        <v>0</v>
      </c>
      <c r="AJ468" s="6" t="s">
        <v>2634</v>
      </c>
      <c r="AK468" s="6" t="s">
        <v>215</v>
      </c>
      <c r="AL468" s="6" t="s">
        <v>419</v>
      </c>
      <c r="AM468" s="6">
        <v>1</v>
      </c>
      <c r="AN468" s="6">
        <v>0</v>
      </c>
      <c r="AO468" s="6">
        <v>0</v>
      </c>
      <c r="AP468" s="6">
        <v>0</v>
      </c>
      <c r="AQ468" s="6" t="s">
        <v>22</v>
      </c>
      <c r="AR468" s="6" t="s">
        <v>22</v>
      </c>
      <c r="AS468" s="6" t="s">
        <v>22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1</v>
      </c>
      <c r="BG468" s="6">
        <v>1</v>
      </c>
      <c r="BH468" s="6">
        <v>1</v>
      </c>
      <c r="BI468" s="6">
        <v>1</v>
      </c>
      <c r="BJ468" s="6" t="s">
        <v>22</v>
      </c>
      <c r="BK468" s="6">
        <v>0</v>
      </c>
      <c r="BL468" s="6">
        <v>0</v>
      </c>
      <c r="BM468" s="6">
        <v>0</v>
      </c>
      <c r="BN468" s="6">
        <v>0</v>
      </c>
      <c r="BO468" s="6">
        <v>0</v>
      </c>
      <c r="BP468" s="6">
        <v>0</v>
      </c>
      <c r="BQ468" s="6">
        <v>0</v>
      </c>
      <c r="BR468" s="6">
        <v>0</v>
      </c>
      <c r="BS468" s="6">
        <v>0</v>
      </c>
      <c r="BT468" s="6">
        <v>0</v>
      </c>
      <c r="BU468" s="6">
        <v>0</v>
      </c>
      <c r="BV468" s="6">
        <v>0</v>
      </c>
      <c r="BW468" s="6" t="s">
        <v>22</v>
      </c>
      <c r="BX468" s="6">
        <v>0</v>
      </c>
      <c r="BY468" s="6">
        <v>0</v>
      </c>
      <c r="BZ468" s="6">
        <v>0</v>
      </c>
      <c r="CA468" s="6">
        <v>0</v>
      </c>
      <c r="CB468" s="6">
        <v>0</v>
      </c>
      <c r="CC468" s="6">
        <v>0</v>
      </c>
      <c r="CD468" s="6">
        <v>0</v>
      </c>
      <c r="CE468" s="6">
        <v>0</v>
      </c>
      <c r="CF468" s="6">
        <v>0</v>
      </c>
      <c r="CG468" s="6">
        <v>0</v>
      </c>
      <c r="CH468" s="6">
        <v>0</v>
      </c>
      <c r="CI468" s="6">
        <v>0</v>
      </c>
      <c r="CJ468" s="6">
        <v>0</v>
      </c>
      <c r="CK468" s="6">
        <v>0</v>
      </c>
      <c r="CL468" s="6">
        <v>0</v>
      </c>
      <c r="CM468" s="6">
        <v>0</v>
      </c>
      <c r="CN468" s="6">
        <v>0</v>
      </c>
      <c r="CO468" s="6">
        <v>0</v>
      </c>
      <c r="CP468" s="6">
        <v>0</v>
      </c>
      <c r="CQ468" s="6">
        <v>0</v>
      </c>
      <c r="CR468" s="6">
        <v>0</v>
      </c>
      <c r="CS468" s="6">
        <v>0</v>
      </c>
      <c r="CT468" s="6">
        <v>0</v>
      </c>
      <c r="CU468" s="6">
        <v>0</v>
      </c>
      <c r="CV468" s="6">
        <v>0</v>
      </c>
      <c r="CW468" s="6">
        <v>0</v>
      </c>
      <c r="CX468" s="6">
        <v>0</v>
      </c>
      <c r="CY468" s="6">
        <v>0</v>
      </c>
      <c r="CZ468" s="6">
        <v>0</v>
      </c>
      <c r="DA468" s="6" t="s">
        <v>22</v>
      </c>
      <c r="DB468" s="6" t="s">
        <v>218</v>
      </c>
      <c r="GX468" s="103"/>
    </row>
    <row r="469" spans="1:206">
      <c r="A469" s="102" t="s">
        <v>207</v>
      </c>
      <c r="B469" s="6">
        <v>468</v>
      </c>
      <c r="C469" s="6" t="s">
        <v>3392</v>
      </c>
      <c r="D469" s="6" t="s">
        <v>3416</v>
      </c>
      <c r="E469" s="100">
        <v>45342</v>
      </c>
      <c r="F469" s="6" t="s">
        <v>3898</v>
      </c>
      <c r="G469" s="6">
        <v>1</v>
      </c>
      <c r="H469" s="6">
        <v>19</v>
      </c>
      <c r="I469" s="6">
        <v>1</v>
      </c>
      <c r="J469" s="6" t="s">
        <v>410</v>
      </c>
      <c r="K469" s="6" t="s">
        <v>410</v>
      </c>
      <c r="L469" s="6" t="s">
        <v>396</v>
      </c>
      <c r="M469" s="6" t="s">
        <v>1023</v>
      </c>
      <c r="N469" s="6" t="s">
        <v>22</v>
      </c>
      <c r="O469" s="6" t="s">
        <v>22</v>
      </c>
      <c r="P469" s="6" t="s">
        <v>22</v>
      </c>
      <c r="Q469" s="6">
        <v>42.83</v>
      </c>
      <c r="R469" s="6" t="s">
        <v>22</v>
      </c>
      <c r="S469" s="6" t="s">
        <v>22</v>
      </c>
      <c r="T469" s="6" t="s">
        <v>22</v>
      </c>
      <c r="U469" s="6" t="s">
        <v>22</v>
      </c>
      <c r="V469" s="6">
        <v>9.58</v>
      </c>
      <c r="W469" s="6" t="s">
        <v>39</v>
      </c>
      <c r="X469" s="6">
        <v>2</v>
      </c>
      <c r="Y469" s="6">
        <v>1</v>
      </c>
      <c r="Z469" s="101">
        <v>0.375</v>
      </c>
      <c r="AA469" s="101">
        <v>0.41666666666666669</v>
      </c>
      <c r="AB469" s="101">
        <v>0.5</v>
      </c>
      <c r="AC469" s="101">
        <f>(Tableau2[[#This Row],[heure_enq]]-Tableau2[[#This Row],[h_debut]])</f>
        <v>4.1666666666666685E-2</v>
      </c>
      <c r="AD469" s="101">
        <f>Tableau2[[#This Row],[h_fin]]-Tableau2[[#This Row],[h_debut]]</f>
        <v>0.125</v>
      </c>
      <c r="AE469" s="101">
        <v>0.375</v>
      </c>
      <c r="AF469" s="101">
        <v>0.91666666666666663</v>
      </c>
      <c r="AG469" s="6" t="s">
        <v>22</v>
      </c>
      <c r="AH469" s="6" t="s">
        <v>287</v>
      </c>
      <c r="AI469" s="6">
        <v>0</v>
      </c>
      <c r="AJ469" s="6" t="s">
        <v>402</v>
      </c>
      <c r="AK469" s="6" t="s">
        <v>403</v>
      </c>
      <c r="AL469" s="6" t="s">
        <v>419</v>
      </c>
      <c r="AM469" s="6">
        <v>1</v>
      </c>
      <c r="AN469" s="6">
        <v>0</v>
      </c>
      <c r="AO469" s="6">
        <v>1</v>
      </c>
      <c r="AP469" s="6">
        <v>0</v>
      </c>
      <c r="AQ469" s="6" t="s">
        <v>22</v>
      </c>
      <c r="AR469" s="6" t="s">
        <v>22</v>
      </c>
      <c r="AS469" s="6" t="s">
        <v>22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1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188" t="s">
        <v>1021</v>
      </c>
      <c r="BK469" s="6">
        <v>0</v>
      </c>
      <c r="BL469" s="6">
        <v>0</v>
      </c>
      <c r="BM469" s="6">
        <v>0</v>
      </c>
      <c r="BN469" s="6">
        <v>0</v>
      </c>
      <c r="BO469" s="6">
        <v>0</v>
      </c>
      <c r="BP469" s="6">
        <v>1</v>
      </c>
      <c r="BQ469" s="6">
        <v>0</v>
      </c>
      <c r="BR469" s="6">
        <v>0</v>
      </c>
      <c r="BS469" s="6">
        <v>0</v>
      </c>
      <c r="BT469" s="6">
        <v>0</v>
      </c>
      <c r="BU469" s="6" t="s">
        <v>3636</v>
      </c>
      <c r="BV469" s="6">
        <v>0</v>
      </c>
      <c r="BW469" s="6" t="s">
        <v>22</v>
      </c>
      <c r="BX469" s="6">
        <v>0</v>
      </c>
      <c r="BY469" s="6">
        <v>0</v>
      </c>
      <c r="BZ469" s="6">
        <v>0</v>
      </c>
      <c r="CA469" s="6">
        <v>0</v>
      </c>
      <c r="CB469" s="6">
        <v>0</v>
      </c>
      <c r="CC469" s="6">
        <v>0</v>
      </c>
      <c r="CD469" s="6">
        <v>0</v>
      </c>
      <c r="CE469" s="6">
        <v>0</v>
      </c>
      <c r="CF469" s="6">
        <v>0</v>
      </c>
      <c r="CG469" s="6">
        <v>0</v>
      </c>
      <c r="CH469" s="6">
        <v>0</v>
      </c>
      <c r="CI469" s="6">
        <v>0</v>
      </c>
      <c r="CJ469" s="6">
        <v>0</v>
      </c>
      <c r="CK469" s="6">
        <v>1</v>
      </c>
      <c r="CL469" s="6">
        <v>0</v>
      </c>
      <c r="CM469" s="6">
        <v>0</v>
      </c>
      <c r="CN469" s="6">
        <v>1</v>
      </c>
      <c r="CO469" s="6">
        <v>1</v>
      </c>
      <c r="CP469" s="6">
        <v>0</v>
      </c>
      <c r="CQ469" s="6">
        <v>0</v>
      </c>
      <c r="CR469" s="6">
        <v>0</v>
      </c>
      <c r="CS469" s="6">
        <v>0</v>
      </c>
      <c r="CT469" s="6">
        <v>0</v>
      </c>
      <c r="CU469" s="6">
        <v>0</v>
      </c>
      <c r="CV469" s="6">
        <v>0</v>
      </c>
      <c r="CW469" s="6">
        <v>0</v>
      </c>
      <c r="CX469" s="6">
        <v>0</v>
      </c>
      <c r="CY469" s="6">
        <v>0</v>
      </c>
      <c r="CZ469" s="6">
        <v>0</v>
      </c>
      <c r="DA469" s="6" t="s">
        <v>3358</v>
      </c>
      <c r="DB469" s="6" t="s">
        <v>218</v>
      </c>
      <c r="GX469" s="103"/>
    </row>
    <row r="470" spans="1:206">
      <c r="A470" s="102" t="s">
        <v>207</v>
      </c>
      <c r="B470" s="6">
        <v>469</v>
      </c>
      <c r="C470" s="6" t="s">
        <v>3392</v>
      </c>
      <c r="D470" s="6" t="s">
        <v>3399</v>
      </c>
      <c r="E470" s="100">
        <v>45342</v>
      </c>
      <c r="F470" s="6" t="s">
        <v>3898</v>
      </c>
      <c r="G470" s="6">
        <v>1</v>
      </c>
      <c r="H470" s="6">
        <v>19</v>
      </c>
      <c r="I470" s="6">
        <v>1</v>
      </c>
      <c r="J470" s="6" t="s">
        <v>410</v>
      </c>
      <c r="K470" s="6" t="s">
        <v>410</v>
      </c>
      <c r="L470" s="6" t="s">
        <v>396</v>
      </c>
      <c r="M470" s="6" t="s">
        <v>1023</v>
      </c>
      <c r="N470" s="6" t="s">
        <v>22</v>
      </c>
      <c r="O470" s="6" t="s">
        <v>22</v>
      </c>
      <c r="P470" s="6" t="s">
        <v>22</v>
      </c>
      <c r="Q470" s="6">
        <v>42.88</v>
      </c>
      <c r="R470" s="6" t="s">
        <v>22</v>
      </c>
      <c r="S470" s="6" t="s">
        <v>22</v>
      </c>
      <c r="T470" s="6" t="s">
        <v>22</v>
      </c>
      <c r="U470" s="6" t="s">
        <v>22</v>
      </c>
      <c r="V470" s="6">
        <v>9.4700000000000006</v>
      </c>
      <c r="W470" s="6" t="s">
        <v>39</v>
      </c>
      <c r="X470" s="6">
        <v>2</v>
      </c>
      <c r="Y470" s="6">
        <v>1</v>
      </c>
      <c r="Z470" s="101">
        <v>0.35416666666666669</v>
      </c>
      <c r="AA470" s="101">
        <v>0.4375</v>
      </c>
      <c r="AB470" s="101">
        <v>0.5</v>
      </c>
      <c r="AC470" s="101">
        <f>(Tableau2[[#This Row],[heure_enq]]-Tableau2[[#This Row],[h_debut]])</f>
        <v>8.3333333333333315E-2</v>
      </c>
      <c r="AD470" s="101">
        <f>Tableau2[[#This Row],[h_fin]]-Tableau2[[#This Row],[h_debut]]</f>
        <v>0.14583333333333331</v>
      </c>
      <c r="AE470" s="101">
        <v>0.375</v>
      </c>
      <c r="AF470" s="101">
        <v>0.91666666666666663</v>
      </c>
      <c r="AG470" s="6" t="s">
        <v>22</v>
      </c>
      <c r="AH470" s="6" t="s">
        <v>234</v>
      </c>
      <c r="AI470" s="6">
        <v>0</v>
      </c>
      <c r="AJ470" s="6" t="s">
        <v>274</v>
      </c>
      <c r="AK470" s="6" t="s">
        <v>275</v>
      </c>
      <c r="AL470" s="6" t="s">
        <v>419</v>
      </c>
      <c r="AM470" s="6">
        <v>1</v>
      </c>
      <c r="AN470" s="6">
        <v>0</v>
      </c>
      <c r="AO470" s="6">
        <v>0</v>
      </c>
      <c r="AP470" s="6">
        <v>0</v>
      </c>
      <c r="AQ470" s="6" t="s">
        <v>22</v>
      </c>
      <c r="AR470" s="6" t="s">
        <v>22</v>
      </c>
      <c r="AS470" s="6" t="s">
        <v>22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1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 t="s">
        <v>820</v>
      </c>
      <c r="BK470" s="6">
        <v>0</v>
      </c>
      <c r="BL470" s="6">
        <v>0</v>
      </c>
      <c r="BM470" s="6">
        <v>0</v>
      </c>
      <c r="BN470" s="6">
        <v>0</v>
      </c>
      <c r="BO470" s="6">
        <v>0</v>
      </c>
      <c r="BP470" s="6">
        <v>1</v>
      </c>
      <c r="BQ470" s="6">
        <v>0</v>
      </c>
      <c r="BR470" s="6">
        <v>0</v>
      </c>
      <c r="BS470" s="6">
        <v>0</v>
      </c>
      <c r="BT470" s="6">
        <v>0</v>
      </c>
      <c r="BU470" s="6" t="s">
        <v>3624</v>
      </c>
      <c r="BV470" s="6">
        <v>0</v>
      </c>
      <c r="BW470" s="6" t="s">
        <v>22</v>
      </c>
      <c r="BX470" s="6">
        <v>0</v>
      </c>
      <c r="BY470" s="6">
        <v>0</v>
      </c>
      <c r="BZ470" s="6">
        <v>0</v>
      </c>
      <c r="CA470" s="6">
        <v>0</v>
      </c>
      <c r="CB470" s="6">
        <v>0</v>
      </c>
      <c r="CC470" s="6">
        <v>0</v>
      </c>
      <c r="CD470" s="6">
        <v>0</v>
      </c>
      <c r="CE470" s="6">
        <v>0</v>
      </c>
      <c r="CF470" s="6">
        <v>0</v>
      </c>
      <c r="CG470" s="6">
        <v>0</v>
      </c>
      <c r="CH470" s="6">
        <v>0</v>
      </c>
      <c r="CI470" s="6">
        <v>1</v>
      </c>
      <c r="CJ470" s="6">
        <v>0</v>
      </c>
      <c r="CK470" s="6">
        <v>0</v>
      </c>
      <c r="CL470" s="6">
        <v>0</v>
      </c>
      <c r="CM470" s="6">
        <v>0</v>
      </c>
      <c r="CN470" s="6">
        <v>0</v>
      </c>
      <c r="CO470" s="6">
        <v>0</v>
      </c>
      <c r="CP470" s="6">
        <v>0</v>
      </c>
      <c r="CQ470" s="6">
        <v>0</v>
      </c>
      <c r="CR470" s="6">
        <v>0</v>
      </c>
      <c r="CS470" s="6">
        <v>0</v>
      </c>
      <c r="CT470" s="6">
        <v>0</v>
      </c>
      <c r="CU470" s="6">
        <v>0</v>
      </c>
      <c r="CV470" s="6">
        <v>0</v>
      </c>
      <c r="CW470" s="6">
        <v>0</v>
      </c>
      <c r="CX470" s="6">
        <v>0</v>
      </c>
      <c r="CY470" s="6">
        <v>0</v>
      </c>
      <c r="CZ470" s="6">
        <v>0</v>
      </c>
      <c r="DA470" s="6" t="s">
        <v>3359</v>
      </c>
      <c r="DB470" s="6" t="s">
        <v>218</v>
      </c>
      <c r="GX470" s="103"/>
    </row>
    <row r="471" spans="1:206">
      <c r="A471" s="102" t="s">
        <v>207</v>
      </c>
      <c r="B471" s="6">
        <v>470</v>
      </c>
      <c r="C471" s="6" t="s">
        <v>3392</v>
      </c>
      <c r="D471" s="6" t="s">
        <v>3400</v>
      </c>
      <c r="E471" s="100">
        <v>45342</v>
      </c>
      <c r="F471" s="6" t="s">
        <v>3898</v>
      </c>
      <c r="G471" s="6">
        <v>1</v>
      </c>
      <c r="H471" s="6">
        <v>19</v>
      </c>
      <c r="I471" s="6">
        <v>1</v>
      </c>
      <c r="J471" s="6" t="s">
        <v>410</v>
      </c>
      <c r="K471" s="6" t="s">
        <v>410</v>
      </c>
      <c r="L471" s="6" t="s">
        <v>396</v>
      </c>
      <c r="M471" s="6" t="s">
        <v>1023</v>
      </c>
      <c r="N471" s="6" t="s">
        <v>22</v>
      </c>
      <c r="O471" s="6" t="s">
        <v>22</v>
      </c>
      <c r="P471" s="6" t="s">
        <v>22</v>
      </c>
      <c r="Q471" s="6">
        <v>42.78</v>
      </c>
      <c r="R471" s="6" t="s">
        <v>22</v>
      </c>
      <c r="S471" s="6" t="s">
        <v>22</v>
      </c>
      <c r="T471" s="6" t="s">
        <v>22</v>
      </c>
      <c r="U471" s="6" t="s">
        <v>22</v>
      </c>
      <c r="V471" s="6">
        <v>9.48</v>
      </c>
      <c r="W471" s="6" t="s">
        <v>39</v>
      </c>
      <c r="X471" s="6" t="s">
        <v>22</v>
      </c>
      <c r="Y471" s="6">
        <v>1</v>
      </c>
      <c r="Z471" s="101">
        <v>0.66666666666666663</v>
      </c>
      <c r="AA471" s="101">
        <v>0.70833333333333337</v>
      </c>
      <c r="AB471" s="101">
        <v>0.75</v>
      </c>
      <c r="AC471" s="101">
        <f>(Tableau2[[#This Row],[heure_enq]]-Tableau2[[#This Row],[h_debut]])</f>
        <v>4.1666666666666741E-2</v>
      </c>
      <c r="AD471" s="101">
        <f>Tableau2[[#This Row],[h_fin]]-Tableau2[[#This Row],[h_debut]]</f>
        <v>8.333333333333337E-2</v>
      </c>
      <c r="AE471" s="101">
        <v>0.375</v>
      </c>
      <c r="AF471" s="101">
        <v>0.91666666666666663</v>
      </c>
      <c r="AG471" s="6" t="s">
        <v>22</v>
      </c>
      <c r="AH471" s="6" t="s">
        <v>234</v>
      </c>
      <c r="AI471" s="6">
        <v>0</v>
      </c>
      <c r="AJ471" s="6" t="s">
        <v>402</v>
      </c>
      <c r="AK471" s="6" t="s">
        <v>403</v>
      </c>
      <c r="AL471" s="6" t="s">
        <v>419</v>
      </c>
      <c r="AM471" s="6">
        <v>1</v>
      </c>
      <c r="AN471" s="6">
        <v>0</v>
      </c>
      <c r="AO471" s="6">
        <v>0</v>
      </c>
      <c r="AP471" s="6">
        <v>0</v>
      </c>
      <c r="AQ471" s="6" t="s">
        <v>745</v>
      </c>
      <c r="AR471" s="6" t="s">
        <v>22</v>
      </c>
      <c r="AS471" s="6" t="s">
        <v>22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1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 t="s">
        <v>745</v>
      </c>
      <c r="BK471" s="6">
        <v>0</v>
      </c>
      <c r="BL471" s="6">
        <v>0</v>
      </c>
      <c r="BM471" s="6">
        <v>0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0</v>
      </c>
      <c r="BU471" s="6">
        <v>0</v>
      </c>
      <c r="BV471" s="6">
        <v>0</v>
      </c>
      <c r="BW471" s="6" t="s">
        <v>22</v>
      </c>
      <c r="BX471" s="6">
        <v>0</v>
      </c>
      <c r="BY471" s="6">
        <v>0</v>
      </c>
      <c r="BZ471" s="6">
        <v>0</v>
      </c>
      <c r="CA471" s="6">
        <v>0</v>
      </c>
      <c r="CB471" s="6">
        <v>0</v>
      </c>
      <c r="CC471" s="6">
        <v>0</v>
      </c>
      <c r="CD471" s="6">
        <v>0</v>
      </c>
      <c r="CE471" s="6">
        <v>0</v>
      </c>
      <c r="CF471" s="6">
        <v>0</v>
      </c>
      <c r="CG471" s="6">
        <v>0</v>
      </c>
      <c r="CH471" s="6">
        <v>0</v>
      </c>
      <c r="CI471" s="6">
        <v>0</v>
      </c>
      <c r="CJ471" s="6">
        <v>0</v>
      </c>
      <c r="CK471" s="6">
        <v>0</v>
      </c>
      <c r="CL471" s="6">
        <v>0</v>
      </c>
      <c r="CM471" s="6">
        <v>0</v>
      </c>
      <c r="CN471" s="6">
        <v>0</v>
      </c>
      <c r="CO471" s="6">
        <v>1</v>
      </c>
      <c r="CP471" s="6">
        <v>0</v>
      </c>
      <c r="CQ471" s="6">
        <v>0</v>
      </c>
      <c r="CR471" s="6">
        <v>0</v>
      </c>
      <c r="CS471" s="6">
        <v>0</v>
      </c>
      <c r="CT471" s="6">
        <v>1</v>
      </c>
      <c r="CU471" s="6">
        <v>0</v>
      </c>
      <c r="CV471" s="6">
        <v>0</v>
      </c>
      <c r="CW471" s="6">
        <v>0</v>
      </c>
      <c r="CX471" s="6">
        <v>0</v>
      </c>
      <c r="CY471" s="6">
        <v>0</v>
      </c>
      <c r="CZ471" s="6">
        <v>0</v>
      </c>
      <c r="DA471" s="6" t="s">
        <v>22</v>
      </c>
      <c r="DB471" s="6" t="s">
        <v>218</v>
      </c>
      <c r="GX471" s="103"/>
    </row>
    <row r="472" spans="1:206">
      <c r="A472" s="102" t="s">
        <v>207</v>
      </c>
      <c r="B472" s="6">
        <v>471</v>
      </c>
      <c r="C472" s="6" t="s">
        <v>3392</v>
      </c>
      <c r="D472" s="6" t="s">
        <v>3401</v>
      </c>
      <c r="E472" s="100">
        <v>45342</v>
      </c>
      <c r="F472" s="6" t="s">
        <v>3898</v>
      </c>
      <c r="G472" s="6">
        <v>1</v>
      </c>
      <c r="H472" s="6">
        <v>10</v>
      </c>
      <c r="I472" s="6">
        <v>1</v>
      </c>
      <c r="J472" s="6" t="s">
        <v>999</v>
      </c>
      <c r="K472" s="6" t="s">
        <v>410</v>
      </c>
      <c r="L472" s="6" t="s">
        <v>396</v>
      </c>
      <c r="M472" s="6" t="s">
        <v>1023</v>
      </c>
      <c r="N472" s="6" t="s">
        <v>22</v>
      </c>
      <c r="O472" s="6" t="s">
        <v>22</v>
      </c>
      <c r="P472" s="6" t="s">
        <v>22</v>
      </c>
      <c r="Q472" s="6">
        <v>42.83</v>
      </c>
      <c r="R472" s="6" t="s">
        <v>22</v>
      </c>
      <c r="S472" s="6" t="s">
        <v>22</v>
      </c>
      <c r="T472" s="6" t="s">
        <v>22</v>
      </c>
      <c r="U472" s="6" t="s">
        <v>22</v>
      </c>
      <c r="V472" s="6">
        <v>9.48</v>
      </c>
      <c r="W472" s="6" t="s">
        <v>39</v>
      </c>
      <c r="X472" s="6" t="s">
        <v>22</v>
      </c>
      <c r="Y472" s="6">
        <v>1</v>
      </c>
      <c r="Z472" s="101">
        <v>0.83333333333333337</v>
      </c>
      <c r="AA472" s="101">
        <v>0.875</v>
      </c>
      <c r="AB472" s="101">
        <v>0.95833333333333337</v>
      </c>
      <c r="AC472" s="101">
        <f>(Tableau2[[#This Row],[heure_enq]]-Tableau2[[#This Row],[h_debut]])</f>
        <v>4.166666666666663E-2</v>
      </c>
      <c r="AD472" s="101">
        <f>Tableau2[[#This Row],[h_fin]]-Tableau2[[#This Row],[h_debut]]</f>
        <v>0.125</v>
      </c>
      <c r="AE472" s="101">
        <v>0.375</v>
      </c>
      <c r="AF472" s="101">
        <v>0.91666666666666663</v>
      </c>
      <c r="AG472" s="6" t="s">
        <v>22</v>
      </c>
      <c r="AH472" s="6" t="s">
        <v>213</v>
      </c>
      <c r="AI472" s="6">
        <v>0</v>
      </c>
      <c r="AJ472" s="6" t="s">
        <v>274</v>
      </c>
      <c r="AK472" s="6" t="s">
        <v>275</v>
      </c>
      <c r="AL472" s="6" t="s">
        <v>419</v>
      </c>
      <c r="AM472" s="6">
        <v>1</v>
      </c>
      <c r="AN472" s="6">
        <v>0</v>
      </c>
      <c r="AO472" s="6">
        <v>0</v>
      </c>
      <c r="AP472" s="6">
        <v>0</v>
      </c>
      <c r="AQ472" s="6" t="s">
        <v>22</v>
      </c>
      <c r="AR472" s="6" t="s">
        <v>22</v>
      </c>
      <c r="AS472" s="6" t="s">
        <v>22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1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 t="s">
        <v>3360</v>
      </c>
      <c r="BK472" s="6">
        <v>0</v>
      </c>
      <c r="BL472" s="6">
        <v>0</v>
      </c>
      <c r="BM472" s="6">
        <v>0</v>
      </c>
      <c r="BN472" s="6">
        <v>0</v>
      </c>
      <c r="BO472" s="6">
        <v>0</v>
      </c>
      <c r="BP472" s="6">
        <v>1</v>
      </c>
      <c r="BQ472" s="6">
        <v>1</v>
      </c>
      <c r="BR472" s="6">
        <v>0</v>
      </c>
      <c r="BS472" s="6">
        <v>0</v>
      </c>
      <c r="BT472" s="6">
        <v>0</v>
      </c>
      <c r="BU472" s="6" t="s">
        <v>3646</v>
      </c>
      <c r="BV472" s="6">
        <v>0</v>
      </c>
      <c r="BW472" s="6" t="s">
        <v>22</v>
      </c>
      <c r="BX472" s="6">
        <v>0</v>
      </c>
      <c r="BY472" s="6">
        <v>0</v>
      </c>
      <c r="BZ472" s="6">
        <v>0</v>
      </c>
      <c r="CA472" s="6">
        <v>0</v>
      </c>
      <c r="CB472" s="6">
        <v>0</v>
      </c>
      <c r="CC472" s="6">
        <v>0</v>
      </c>
      <c r="CD472" s="6">
        <v>0</v>
      </c>
      <c r="CE472" s="6">
        <v>0</v>
      </c>
      <c r="CF472" s="6">
        <v>0</v>
      </c>
      <c r="CG472" s="6">
        <v>0</v>
      </c>
      <c r="CH472" s="6">
        <v>0</v>
      </c>
      <c r="CI472" s="6">
        <v>0</v>
      </c>
      <c r="CJ472" s="6">
        <v>0</v>
      </c>
      <c r="CK472" s="6">
        <v>1</v>
      </c>
      <c r="CL472" s="6">
        <v>0</v>
      </c>
      <c r="CM472" s="6">
        <v>0</v>
      </c>
      <c r="CN472" s="6">
        <v>0</v>
      </c>
      <c r="CO472" s="6">
        <v>0</v>
      </c>
      <c r="CP472" s="6">
        <v>0</v>
      </c>
      <c r="CQ472" s="6">
        <v>0</v>
      </c>
      <c r="CR472" s="6">
        <v>0</v>
      </c>
      <c r="CS472" s="6">
        <v>0</v>
      </c>
      <c r="CT472" s="6">
        <v>0</v>
      </c>
      <c r="CU472" s="6">
        <v>0</v>
      </c>
      <c r="CV472" s="6">
        <v>0</v>
      </c>
      <c r="CW472" s="6">
        <v>0</v>
      </c>
      <c r="CX472" s="6">
        <v>0</v>
      </c>
      <c r="CY472" s="6">
        <v>0</v>
      </c>
      <c r="CZ472" s="6">
        <v>0</v>
      </c>
      <c r="DA472" s="6" t="s">
        <v>3361</v>
      </c>
      <c r="DB472" s="6" t="s">
        <v>218</v>
      </c>
      <c r="GX472" s="103"/>
    </row>
    <row r="473" spans="1:206">
      <c r="A473" s="102" t="s">
        <v>207</v>
      </c>
      <c r="B473" s="6">
        <v>472</v>
      </c>
      <c r="C473" s="6" t="s">
        <v>3392</v>
      </c>
      <c r="D473" s="6" t="s">
        <v>3402</v>
      </c>
      <c r="E473" s="100">
        <v>45342</v>
      </c>
      <c r="F473" s="6" t="s">
        <v>3898</v>
      </c>
      <c r="G473" s="6">
        <v>1</v>
      </c>
      <c r="H473" s="6">
        <v>10</v>
      </c>
      <c r="I473" s="6">
        <v>1</v>
      </c>
      <c r="J473" s="6" t="s">
        <v>999</v>
      </c>
      <c r="K473" s="6" t="s">
        <v>410</v>
      </c>
      <c r="L473" s="6" t="s">
        <v>396</v>
      </c>
      <c r="M473" s="6" t="s">
        <v>1023</v>
      </c>
      <c r="N473" s="6" t="s">
        <v>22</v>
      </c>
      <c r="O473" s="6" t="s">
        <v>22</v>
      </c>
      <c r="P473" s="6" t="s">
        <v>22</v>
      </c>
      <c r="Q473" s="6">
        <v>42.96</v>
      </c>
      <c r="R473" s="6" t="s">
        <v>22</v>
      </c>
      <c r="S473" s="6" t="s">
        <v>22</v>
      </c>
      <c r="T473" s="6" t="s">
        <v>22</v>
      </c>
      <c r="U473" s="6" t="s">
        <v>22</v>
      </c>
      <c r="V473" s="6">
        <v>9.4499999999999993</v>
      </c>
      <c r="W473" s="6" t="s">
        <v>39</v>
      </c>
      <c r="X473" s="6">
        <v>5</v>
      </c>
      <c r="Y473" s="6">
        <v>3</v>
      </c>
      <c r="Z473" s="101">
        <v>0.79166666666666663</v>
      </c>
      <c r="AA473" s="101">
        <v>0.89583333333333337</v>
      </c>
      <c r="AB473" s="185">
        <v>1</v>
      </c>
      <c r="AC473" s="101">
        <f>(Tableau2[[#This Row],[heure_enq]]-Tableau2[[#This Row],[h_debut]])</f>
        <v>0.10416666666666674</v>
      </c>
      <c r="AD473" s="101">
        <f>Tableau2[[#This Row],[h_fin]]-Tableau2[[#This Row],[h_debut]]</f>
        <v>0.20833333333333337</v>
      </c>
      <c r="AE473" s="101">
        <v>0.375</v>
      </c>
      <c r="AF473" s="101">
        <v>0.91666666666666663</v>
      </c>
      <c r="AG473" s="6" t="s">
        <v>22</v>
      </c>
      <c r="AH473" s="6" t="s">
        <v>256</v>
      </c>
      <c r="AI473" s="6">
        <v>0</v>
      </c>
      <c r="AJ473" s="6" t="s">
        <v>699</v>
      </c>
      <c r="AK473" s="6" t="s">
        <v>1018</v>
      </c>
      <c r="AL473" s="6" t="s">
        <v>419</v>
      </c>
      <c r="AM473" s="6">
        <v>1</v>
      </c>
      <c r="AN473" s="6">
        <v>0</v>
      </c>
      <c r="AO473" s="6">
        <v>0</v>
      </c>
      <c r="AP473" s="6">
        <v>0</v>
      </c>
      <c r="AQ473" s="188" t="s">
        <v>1021</v>
      </c>
      <c r="AR473" s="6" t="s">
        <v>22</v>
      </c>
      <c r="AS473" s="6" t="s">
        <v>22</v>
      </c>
      <c r="AT473" s="6">
        <v>0</v>
      </c>
      <c r="AU473" s="6">
        <v>0</v>
      </c>
      <c r="AV473" s="6">
        <v>0</v>
      </c>
      <c r="AW473" s="6">
        <v>0</v>
      </c>
      <c r="AX473" s="6">
        <v>1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188" t="s">
        <v>1021</v>
      </c>
      <c r="BK473" s="6">
        <v>0</v>
      </c>
      <c r="BL473" s="6">
        <v>0</v>
      </c>
      <c r="BM473" s="6">
        <v>0</v>
      </c>
      <c r="BN473" s="6">
        <v>0</v>
      </c>
      <c r="BO473" s="6">
        <v>0</v>
      </c>
      <c r="BP473" s="6">
        <v>0</v>
      </c>
      <c r="BQ473" s="6">
        <v>0</v>
      </c>
      <c r="BR473" s="6">
        <v>0</v>
      </c>
      <c r="BS473" s="6">
        <v>0</v>
      </c>
      <c r="BT473" s="6">
        <v>0</v>
      </c>
      <c r="BU473" s="6">
        <v>0</v>
      </c>
      <c r="BV473" s="6">
        <v>0</v>
      </c>
      <c r="BW473" s="6" t="s">
        <v>22</v>
      </c>
      <c r="BX473" s="6">
        <v>0</v>
      </c>
      <c r="BY473" s="6">
        <v>0</v>
      </c>
      <c r="BZ473" s="6">
        <v>0</v>
      </c>
      <c r="CA473" s="6">
        <v>0</v>
      </c>
      <c r="CB473" s="6">
        <v>0</v>
      </c>
      <c r="CC473" s="6">
        <v>0</v>
      </c>
      <c r="CD473" s="6">
        <v>0</v>
      </c>
      <c r="CE473" s="6">
        <v>0</v>
      </c>
      <c r="CF473" s="6">
        <v>0</v>
      </c>
      <c r="CG473" s="6">
        <v>0</v>
      </c>
      <c r="CH473" s="6">
        <v>0</v>
      </c>
      <c r="CI473" s="6">
        <v>0</v>
      </c>
      <c r="CJ473" s="6">
        <v>0</v>
      </c>
      <c r="CK473" s="6">
        <v>0</v>
      </c>
      <c r="CL473" s="6">
        <v>0</v>
      </c>
      <c r="CM473" s="6">
        <v>0</v>
      </c>
      <c r="CN473" s="6">
        <v>0</v>
      </c>
      <c r="CO473" s="6">
        <v>1</v>
      </c>
      <c r="CP473" s="6">
        <v>0</v>
      </c>
      <c r="CQ473" s="6">
        <v>0</v>
      </c>
      <c r="CR473" s="6">
        <v>0</v>
      </c>
      <c r="CS473" s="6">
        <v>0</v>
      </c>
      <c r="CT473" s="6">
        <v>0</v>
      </c>
      <c r="CU473" s="6">
        <v>0</v>
      </c>
      <c r="CV473" s="6">
        <v>0</v>
      </c>
      <c r="CW473" s="6">
        <v>0</v>
      </c>
      <c r="CX473" s="6">
        <v>0</v>
      </c>
      <c r="CY473" s="6">
        <v>0</v>
      </c>
      <c r="CZ473" s="6">
        <v>0</v>
      </c>
      <c r="DA473" s="188" t="s">
        <v>1021</v>
      </c>
      <c r="DB473" s="6" t="s">
        <v>218</v>
      </c>
      <c r="GX473" s="103"/>
    </row>
    <row r="474" spans="1:206">
      <c r="A474" s="102" t="s">
        <v>207</v>
      </c>
      <c r="B474" s="18">
        <v>473</v>
      </c>
      <c r="C474" s="18" t="s">
        <v>3393</v>
      </c>
      <c r="D474" s="18" t="s">
        <v>3403</v>
      </c>
      <c r="E474" s="109">
        <v>45312</v>
      </c>
      <c r="F474" s="18" t="s">
        <v>3898</v>
      </c>
      <c r="G474" s="18">
        <v>1</v>
      </c>
      <c r="H474" s="18">
        <v>18</v>
      </c>
      <c r="I474" s="18">
        <v>1</v>
      </c>
      <c r="J474" s="18" t="s">
        <v>1013</v>
      </c>
      <c r="K474" s="18" t="s">
        <v>264</v>
      </c>
      <c r="L474" s="6" t="s">
        <v>396</v>
      </c>
      <c r="M474" s="18" t="s">
        <v>3363</v>
      </c>
      <c r="N474" s="6" t="s">
        <v>22</v>
      </c>
      <c r="O474" s="6" t="s">
        <v>22</v>
      </c>
      <c r="P474" s="6" t="s">
        <v>22</v>
      </c>
      <c r="Q474" s="6">
        <v>42.678699999999999</v>
      </c>
      <c r="R474" s="6" t="s">
        <v>22</v>
      </c>
      <c r="S474" s="6" t="s">
        <v>22</v>
      </c>
      <c r="T474" s="6" t="s">
        <v>22</v>
      </c>
      <c r="U474" s="6" t="s">
        <v>22</v>
      </c>
      <c r="V474" s="6">
        <v>9.2797999999999998</v>
      </c>
      <c r="W474" s="18" t="s">
        <v>39</v>
      </c>
      <c r="X474" s="18">
        <v>10</v>
      </c>
      <c r="Y474" s="18">
        <v>1</v>
      </c>
      <c r="Z474" s="19">
        <v>0.58333333333333337</v>
      </c>
      <c r="AA474" s="19">
        <v>0.625</v>
      </c>
      <c r="AB474" s="19">
        <v>0.70833333333333337</v>
      </c>
      <c r="AC474" s="19">
        <f>(Tableau2[[#This Row],[heure_enq]]-Tableau2[[#This Row],[h_debut]])</f>
        <v>4.166666666666663E-2</v>
      </c>
      <c r="AD474" s="19">
        <f>Tableau2[[#This Row],[h_fin]]-Tableau2[[#This Row],[h_debut]]</f>
        <v>0.125</v>
      </c>
      <c r="AE474" s="19">
        <v>0.58333333333333337</v>
      </c>
      <c r="AF474" s="19">
        <v>0.79166666666666663</v>
      </c>
      <c r="AG474" s="6" t="s">
        <v>22</v>
      </c>
      <c r="AH474" s="18" t="s">
        <v>287</v>
      </c>
      <c r="AI474" s="18">
        <v>0</v>
      </c>
      <c r="AJ474" s="18" t="s">
        <v>402</v>
      </c>
      <c r="AK474" s="18" t="s">
        <v>403</v>
      </c>
      <c r="AL474" s="18" t="s">
        <v>419</v>
      </c>
      <c r="AM474" s="18">
        <v>1</v>
      </c>
      <c r="AN474" s="18">
        <v>0</v>
      </c>
      <c r="AO474" s="18">
        <v>1</v>
      </c>
      <c r="AP474" s="18">
        <v>0</v>
      </c>
      <c r="AQ474" s="18" t="s">
        <v>745</v>
      </c>
      <c r="AR474" s="6" t="s">
        <v>22</v>
      </c>
      <c r="AS474" s="6" t="s">
        <v>22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18">
        <v>1</v>
      </c>
      <c r="BH474" s="18">
        <v>0</v>
      </c>
      <c r="BI474" s="18">
        <v>0</v>
      </c>
      <c r="BJ474" s="18" t="s">
        <v>745</v>
      </c>
      <c r="BK474" s="18">
        <v>0</v>
      </c>
      <c r="BL474" s="18">
        <v>0</v>
      </c>
      <c r="BM474" s="18">
        <v>0</v>
      </c>
      <c r="BN474" s="18">
        <v>0</v>
      </c>
      <c r="BO474" s="18">
        <v>0</v>
      </c>
      <c r="BP474" s="18">
        <v>0</v>
      </c>
      <c r="BQ474" s="18">
        <v>1</v>
      </c>
      <c r="BR474" s="18">
        <v>0</v>
      </c>
      <c r="BS474" s="18">
        <v>0</v>
      </c>
      <c r="BT474" s="18">
        <v>0</v>
      </c>
      <c r="BU474" s="18" t="s">
        <v>3630</v>
      </c>
      <c r="BV474" s="18">
        <v>0</v>
      </c>
      <c r="BW474" s="6" t="s">
        <v>22</v>
      </c>
      <c r="BX474" s="18">
        <v>0</v>
      </c>
      <c r="BY474" s="18">
        <v>0</v>
      </c>
      <c r="BZ474" s="18">
        <v>0</v>
      </c>
      <c r="CA474" s="18">
        <v>0</v>
      </c>
      <c r="CB474" s="18">
        <v>0</v>
      </c>
      <c r="CC474" s="18">
        <v>0</v>
      </c>
      <c r="CD474" s="18">
        <v>0</v>
      </c>
      <c r="CE474" s="18">
        <v>0</v>
      </c>
      <c r="CF474" s="18">
        <v>0</v>
      </c>
      <c r="CG474" s="18">
        <v>0</v>
      </c>
      <c r="CH474" s="18">
        <v>0</v>
      </c>
      <c r="CI474" s="18">
        <v>0</v>
      </c>
      <c r="CJ474" s="18">
        <v>0</v>
      </c>
      <c r="CK474" s="18">
        <v>1</v>
      </c>
      <c r="CL474" s="18">
        <v>0</v>
      </c>
      <c r="CM474" s="18">
        <v>0</v>
      </c>
      <c r="CN474" s="18">
        <v>0</v>
      </c>
      <c r="CO474" s="18">
        <v>0</v>
      </c>
      <c r="CP474" s="18">
        <v>0</v>
      </c>
      <c r="CQ474" s="18">
        <v>0</v>
      </c>
      <c r="CR474" s="18">
        <v>0</v>
      </c>
      <c r="CS474" s="18">
        <v>0</v>
      </c>
      <c r="CT474" s="18">
        <v>0</v>
      </c>
      <c r="CU474" s="18">
        <v>0</v>
      </c>
      <c r="CV474" s="18">
        <v>0</v>
      </c>
      <c r="CW474" s="18">
        <v>0</v>
      </c>
      <c r="CX474" s="18">
        <v>0</v>
      </c>
      <c r="CY474" s="18">
        <v>0</v>
      </c>
      <c r="CZ474" s="18">
        <v>0</v>
      </c>
      <c r="DA474" s="18" t="s">
        <v>22</v>
      </c>
      <c r="DB474" s="18" t="s">
        <v>3364</v>
      </c>
      <c r="DC474" s="110"/>
      <c r="DD474" s="110"/>
      <c r="DE474" s="110"/>
      <c r="DF474" s="110"/>
      <c r="DG474" s="110"/>
      <c r="DH474" s="110"/>
      <c r="DI474" s="110"/>
      <c r="DJ474" s="110"/>
      <c r="DK474" s="110"/>
      <c r="DL474" s="110"/>
      <c r="DM474" s="110"/>
      <c r="DN474" s="110"/>
      <c r="DO474" s="110"/>
      <c r="DP474" s="110"/>
      <c r="DQ474" s="110"/>
      <c r="DR474" s="110"/>
      <c r="DS474" s="110"/>
      <c r="DT474" s="110"/>
      <c r="DU474" s="110"/>
      <c r="DV474" s="110"/>
      <c r="DW474" s="110"/>
      <c r="DX474" s="110"/>
      <c r="DY474" s="110"/>
      <c r="DZ474" s="110"/>
      <c r="EA474" s="110"/>
      <c r="EB474" s="110"/>
      <c r="EC474" s="110"/>
      <c r="ED474" s="110"/>
      <c r="EE474" s="110"/>
      <c r="EF474" s="110"/>
      <c r="EG474" s="110"/>
      <c r="EH474" s="110"/>
      <c r="EI474" s="110"/>
      <c r="EJ474" s="110"/>
      <c r="EK474" s="110"/>
      <c r="EL474" s="110"/>
      <c r="EM474" s="110"/>
      <c r="EN474" s="110"/>
      <c r="EO474" s="110"/>
      <c r="EP474" s="110"/>
      <c r="EQ474" s="110"/>
      <c r="ER474" s="110"/>
      <c r="ES474" s="110"/>
      <c r="ET474" s="110"/>
      <c r="EU474" s="110"/>
      <c r="EV474" s="110"/>
      <c r="EW474" s="110"/>
      <c r="EX474" s="110"/>
      <c r="EY474" s="110"/>
      <c r="EZ474" s="110"/>
      <c r="FA474" s="110"/>
      <c r="FB474" s="110"/>
      <c r="GX474" s="103"/>
    </row>
    <row r="475" spans="1:206">
      <c r="A475" s="102" t="s">
        <v>207</v>
      </c>
      <c r="B475" s="6">
        <v>474</v>
      </c>
      <c r="C475" s="18" t="s">
        <v>3393</v>
      </c>
      <c r="D475" s="18" t="s">
        <v>3404</v>
      </c>
      <c r="E475" s="109">
        <v>45312</v>
      </c>
      <c r="F475" s="18" t="s">
        <v>3898</v>
      </c>
      <c r="G475" s="6">
        <v>1</v>
      </c>
      <c r="H475" s="6">
        <v>17</v>
      </c>
      <c r="I475" s="6">
        <v>1</v>
      </c>
      <c r="J475" s="6" t="s">
        <v>1013</v>
      </c>
      <c r="K475" s="6" t="s">
        <v>264</v>
      </c>
      <c r="L475" s="6" t="s">
        <v>396</v>
      </c>
      <c r="M475" s="6" t="s">
        <v>3366</v>
      </c>
      <c r="N475" s="6" t="s">
        <v>22</v>
      </c>
      <c r="O475" s="6" t="s">
        <v>22</v>
      </c>
      <c r="P475" s="6" t="s">
        <v>22</v>
      </c>
      <c r="Q475" s="6">
        <v>42.68</v>
      </c>
      <c r="R475" s="6" t="s">
        <v>22</v>
      </c>
      <c r="S475" s="6" t="s">
        <v>22</v>
      </c>
      <c r="T475" s="6" t="s">
        <v>22</v>
      </c>
      <c r="U475" s="6" t="s">
        <v>22</v>
      </c>
      <c r="V475" s="6">
        <v>9.27</v>
      </c>
      <c r="W475" s="6" t="s">
        <v>39</v>
      </c>
      <c r="X475" s="6">
        <v>5</v>
      </c>
      <c r="Y475" s="6">
        <v>1</v>
      </c>
      <c r="Z475" s="101">
        <v>0.60416666666666663</v>
      </c>
      <c r="AA475" s="101">
        <v>0.64583333333333337</v>
      </c>
      <c r="AB475" s="101">
        <v>0.77083333333333337</v>
      </c>
      <c r="AC475" s="101">
        <f>(Tableau2[[#This Row],[heure_enq]]-Tableau2[[#This Row],[h_debut]])</f>
        <v>4.1666666666666741E-2</v>
      </c>
      <c r="AD475" s="101">
        <f>Tableau2[[#This Row],[h_fin]]-Tableau2[[#This Row],[h_debut]]</f>
        <v>0.16666666666666674</v>
      </c>
      <c r="AE475" s="101">
        <v>0.58333333333333337</v>
      </c>
      <c r="AF475" s="101">
        <v>0.79166666666666663</v>
      </c>
      <c r="AG475" s="6" t="s">
        <v>22</v>
      </c>
      <c r="AH475" s="6" t="s">
        <v>287</v>
      </c>
      <c r="AI475" s="6">
        <v>0</v>
      </c>
      <c r="AJ475" s="18" t="s">
        <v>840</v>
      </c>
      <c r="AK475" s="18" t="s">
        <v>841</v>
      </c>
      <c r="AL475" s="6" t="s">
        <v>419</v>
      </c>
      <c r="AM475" s="6">
        <v>1</v>
      </c>
      <c r="AN475" s="6">
        <v>0</v>
      </c>
      <c r="AO475" s="6">
        <v>0</v>
      </c>
      <c r="AP475" s="6">
        <v>0</v>
      </c>
      <c r="AQ475" s="6" t="s">
        <v>22</v>
      </c>
      <c r="AR475" s="6" t="s">
        <v>22</v>
      </c>
      <c r="AS475" s="6" t="s">
        <v>22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1</v>
      </c>
      <c r="BH475" s="6">
        <v>0</v>
      </c>
      <c r="BI475" s="6">
        <v>0</v>
      </c>
      <c r="BJ475" s="188" t="s">
        <v>3372</v>
      </c>
      <c r="BK475" s="6">
        <v>0</v>
      </c>
      <c r="BL475" s="6">
        <v>0</v>
      </c>
      <c r="BM475" s="6">
        <v>0</v>
      </c>
      <c r="BN475" s="6">
        <v>0</v>
      </c>
      <c r="BO475" s="6">
        <v>0</v>
      </c>
      <c r="BP475" s="6">
        <v>1</v>
      </c>
      <c r="BQ475" s="6">
        <v>0</v>
      </c>
      <c r="BR475" s="6">
        <v>0</v>
      </c>
      <c r="BS475" s="6">
        <v>0</v>
      </c>
      <c r="BT475" s="6">
        <v>0</v>
      </c>
      <c r="BU475" s="6" t="s">
        <v>3624</v>
      </c>
      <c r="BV475" s="6">
        <v>0</v>
      </c>
      <c r="BW475" s="6" t="s">
        <v>22</v>
      </c>
      <c r="BX475" s="6">
        <v>0</v>
      </c>
      <c r="BY475" s="6">
        <v>0</v>
      </c>
      <c r="BZ475" s="6">
        <v>0</v>
      </c>
      <c r="CA475" s="6">
        <v>0</v>
      </c>
      <c r="CB475" s="6">
        <v>0</v>
      </c>
      <c r="CC475" s="6">
        <v>0</v>
      </c>
      <c r="CD475" s="6">
        <v>0</v>
      </c>
      <c r="CE475" s="6">
        <v>0</v>
      </c>
      <c r="CF475" s="6">
        <v>0</v>
      </c>
      <c r="CG475" s="6">
        <v>0</v>
      </c>
      <c r="CH475" s="6">
        <v>0</v>
      </c>
      <c r="CI475" s="6">
        <v>1</v>
      </c>
      <c r="CJ475" s="6">
        <v>0</v>
      </c>
      <c r="CK475" s="6">
        <v>1</v>
      </c>
      <c r="CL475" s="6">
        <v>0</v>
      </c>
      <c r="CM475" s="6">
        <v>0</v>
      </c>
      <c r="CN475" s="6">
        <v>0</v>
      </c>
      <c r="CO475" s="6">
        <v>0</v>
      </c>
      <c r="CP475" s="6">
        <v>0</v>
      </c>
      <c r="CQ475" s="6">
        <v>0</v>
      </c>
      <c r="CR475" s="6">
        <v>0</v>
      </c>
      <c r="CS475" s="6">
        <v>0</v>
      </c>
      <c r="CT475" s="6">
        <v>0</v>
      </c>
      <c r="CU475" s="6">
        <v>0</v>
      </c>
      <c r="CV475" s="6">
        <v>0</v>
      </c>
      <c r="CW475" s="6">
        <v>0</v>
      </c>
      <c r="CX475" s="6">
        <v>0</v>
      </c>
      <c r="CY475" s="6">
        <v>0</v>
      </c>
      <c r="CZ475" s="6">
        <v>0</v>
      </c>
      <c r="DA475" s="6" t="s">
        <v>1304</v>
      </c>
      <c r="DB475" s="6" t="s">
        <v>3364</v>
      </c>
      <c r="GX475" s="103"/>
    </row>
    <row r="476" spans="1:206">
      <c r="A476" s="102" t="s">
        <v>207</v>
      </c>
      <c r="B476" s="6">
        <v>475</v>
      </c>
      <c r="C476" s="18" t="s">
        <v>3393</v>
      </c>
      <c r="D476" s="18" t="s">
        <v>3405</v>
      </c>
      <c r="E476" s="109">
        <v>45312</v>
      </c>
      <c r="F476" s="18" t="s">
        <v>3898</v>
      </c>
      <c r="G476" s="6">
        <v>2</v>
      </c>
      <c r="H476" s="6">
        <v>17</v>
      </c>
      <c r="I476" s="6">
        <v>2</v>
      </c>
      <c r="J476" s="6" t="s">
        <v>1013</v>
      </c>
      <c r="K476" s="6" t="s">
        <v>264</v>
      </c>
      <c r="L476" s="6" t="s">
        <v>396</v>
      </c>
      <c r="M476" s="6" t="s">
        <v>3367</v>
      </c>
      <c r="N476" s="6" t="s">
        <v>22</v>
      </c>
      <c r="O476" s="6" t="s">
        <v>22</v>
      </c>
      <c r="P476" s="6" t="s">
        <v>22</v>
      </c>
      <c r="Q476" s="6">
        <v>42.68</v>
      </c>
      <c r="R476" s="6" t="s">
        <v>22</v>
      </c>
      <c r="S476" s="6" t="s">
        <v>22</v>
      </c>
      <c r="T476" s="6" t="s">
        <v>22</v>
      </c>
      <c r="U476" s="6" t="s">
        <v>22</v>
      </c>
      <c r="V476" s="6">
        <v>9.27</v>
      </c>
      <c r="W476" s="6" t="s">
        <v>39</v>
      </c>
      <c r="X476" s="6">
        <v>4</v>
      </c>
      <c r="Y476" s="6">
        <v>1</v>
      </c>
      <c r="Z476" s="101">
        <v>0.65625</v>
      </c>
      <c r="AA476" s="101">
        <v>0.67708333333333337</v>
      </c>
      <c r="AB476" s="101">
        <v>0.83333333333333337</v>
      </c>
      <c r="AC476" s="101">
        <f>(Tableau2[[#This Row],[heure_enq]]-Tableau2[[#This Row],[h_debut]])</f>
        <v>2.083333333333337E-2</v>
      </c>
      <c r="AD476" s="101">
        <f>Tableau2[[#This Row],[h_fin]]-Tableau2[[#This Row],[h_debut]]</f>
        <v>0.17708333333333337</v>
      </c>
      <c r="AE476" s="101">
        <v>0.58333333333333337</v>
      </c>
      <c r="AF476" s="101">
        <v>0.79166666666666663</v>
      </c>
      <c r="AG476" s="6" t="s">
        <v>22</v>
      </c>
      <c r="AH476" s="6" t="s">
        <v>3365</v>
      </c>
      <c r="AI476" s="6">
        <v>0</v>
      </c>
      <c r="AJ476" s="6" t="s">
        <v>2633</v>
      </c>
      <c r="AK476" s="18" t="s">
        <v>2657</v>
      </c>
      <c r="AL476" s="6" t="s">
        <v>419</v>
      </c>
      <c r="AM476" s="6">
        <v>1</v>
      </c>
      <c r="AN476" s="6">
        <v>0</v>
      </c>
      <c r="AO476" s="6">
        <v>0</v>
      </c>
      <c r="AP476" s="6">
        <v>0</v>
      </c>
      <c r="AQ476" s="6" t="s">
        <v>22</v>
      </c>
      <c r="AR476" s="6" t="s">
        <v>22</v>
      </c>
      <c r="AS476" s="6" t="s">
        <v>22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1</v>
      </c>
      <c r="BH476" s="6">
        <v>0</v>
      </c>
      <c r="BI476" s="6">
        <v>0</v>
      </c>
      <c r="BJ476" s="6" t="s">
        <v>3368</v>
      </c>
      <c r="BK476" s="6">
        <v>0</v>
      </c>
      <c r="BL476" s="6">
        <v>0</v>
      </c>
      <c r="BM476" s="6">
        <v>0</v>
      </c>
      <c r="BN476" s="6">
        <v>0</v>
      </c>
      <c r="BO476" s="6">
        <v>0</v>
      </c>
      <c r="BP476" s="6">
        <v>1</v>
      </c>
      <c r="BQ476" s="6">
        <v>0</v>
      </c>
      <c r="BR476" s="6">
        <v>0</v>
      </c>
      <c r="BS476" s="6">
        <v>0</v>
      </c>
      <c r="BT476" s="6">
        <v>0</v>
      </c>
      <c r="BU476" s="6" t="s">
        <v>3624</v>
      </c>
      <c r="BV476" s="6">
        <v>0</v>
      </c>
      <c r="BW476" s="6" t="s">
        <v>22</v>
      </c>
      <c r="BX476" s="6">
        <v>0</v>
      </c>
      <c r="BY476" s="6">
        <v>0</v>
      </c>
      <c r="BZ476" s="6">
        <v>0</v>
      </c>
      <c r="CA476" s="6">
        <v>0</v>
      </c>
      <c r="CB476" s="6">
        <v>0</v>
      </c>
      <c r="CC476" s="6">
        <v>0</v>
      </c>
      <c r="CD476" s="6">
        <v>0</v>
      </c>
      <c r="CE476" s="6">
        <v>0</v>
      </c>
      <c r="CF476" s="6">
        <v>0</v>
      </c>
      <c r="CG476" s="6">
        <v>0</v>
      </c>
      <c r="CH476" s="6">
        <v>0</v>
      </c>
      <c r="CI476" s="6">
        <v>0</v>
      </c>
      <c r="CJ476" s="6">
        <v>0</v>
      </c>
      <c r="CK476" s="6">
        <v>1</v>
      </c>
      <c r="CL476" s="6">
        <v>0</v>
      </c>
      <c r="CM476" s="6">
        <v>0</v>
      </c>
      <c r="CN476" s="6">
        <v>0</v>
      </c>
      <c r="CO476" s="6">
        <v>0</v>
      </c>
      <c r="CP476" s="6">
        <v>0</v>
      </c>
      <c r="CQ476" s="6">
        <v>0</v>
      </c>
      <c r="CR476" s="6">
        <v>0</v>
      </c>
      <c r="CS476" s="6">
        <v>0</v>
      </c>
      <c r="CT476" s="6">
        <v>0</v>
      </c>
      <c r="CU476" s="6">
        <v>0</v>
      </c>
      <c r="CV476" s="6">
        <v>0</v>
      </c>
      <c r="CW476" s="6">
        <v>0</v>
      </c>
      <c r="CX476" s="6">
        <v>0</v>
      </c>
      <c r="CY476" s="6">
        <v>0</v>
      </c>
      <c r="CZ476" s="6">
        <v>0</v>
      </c>
      <c r="DA476" s="188" t="s">
        <v>3373</v>
      </c>
      <c r="DB476" s="6" t="s">
        <v>218</v>
      </c>
      <c r="GX476" s="103"/>
    </row>
    <row r="477" spans="1:206">
      <c r="A477" s="102" t="s">
        <v>207</v>
      </c>
      <c r="B477" s="6">
        <v>476</v>
      </c>
      <c r="C477" s="18" t="s">
        <v>3393</v>
      </c>
      <c r="D477" s="18" t="s">
        <v>3406</v>
      </c>
      <c r="E477" s="109">
        <v>45312</v>
      </c>
      <c r="F477" s="18" t="s">
        <v>3898</v>
      </c>
      <c r="G477" s="6">
        <v>2</v>
      </c>
      <c r="H477" s="6">
        <v>15</v>
      </c>
      <c r="I477" s="6">
        <v>2</v>
      </c>
      <c r="J477" s="6" t="s">
        <v>1013</v>
      </c>
      <c r="K477" s="6" t="s">
        <v>264</v>
      </c>
      <c r="L477" s="6" t="s">
        <v>396</v>
      </c>
      <c r="M477" s="6" t="s">
        <v>3367</v>
      </c>
      <c r="N477" s="6" t="s">
        <v>22</v>
      </c>
      <c r="O477" s="6" t="s">
        <v>22</v>
      </c>
      <c r="P477" s="6" t="s">
        <v>22</v>
      </c>
      <c r="Q477" s="6">
        <v>42.68</v>
      </c>
      <c r="R477" s="6" t="s">
        <v>22</v>
      </c>
      <c r="S477" s="6" t="s">
        <v>22</v>
      </c>
      <c r="T477" s="6" t="s">
        <v>22</v>
      </c>
      <c r="U477" s="6" t="s">
        <v>22</v>
      </c>
      <c r="V477" s="6">
        <v>9.27</v>
      </c>
      <c r="W477" s="6" t="s">
        <v>39</v>
      </c>
      <c r="X477" s="6">
        <v>5</v>
      </c>
      <c r="Y477" s="6">
        <v>1</v>
      </c>
      <c r="Z477" s="101">
        <v>0.64583333333333337</v>
      </c>
      <c r="AA477" s="101">
        <v>0.6875</v>
      </c>
      <c r="AB477" s="101">
        <v>0.83333333333333337</v>
      </c>
      <c r="AC477" s="101">
        <f>(Tableau2[[#This Row],[heure_enq]]-Tableau2[[#This Row],[h_debut]])</f>
        <v>4.166666666666663E-2</v>
      </c>
      <c r="AD477" s="101">
        <f>Tableau2[[#This Row],[h_fin]]-Tableau2[[#This Row],[h_debut]]</f>
        <v>0.1875</v>
      </c>
      <c r="AE477" s="101">
        <v>0.58333333333333337</v>
      </c>
      <c r="AF477" s="101">
        <v>0.79166666666666663</v>
      </c>
      <c r="AG477" s="6" t="s">
        <v>22</v>
      </c>
      <c r="AH477" s="6" t="s">
        <v>3365</v>
      </c>
      <c r="AI477" s="6">
        <v>0</v>
      </c>
      <c r="AJ477" s="6" t="s">
        <v>2634</v>
      </c>
      <c r="AK477" s="18" t="s">
        <v>215</v>
      </c>
      <c r="AL477" s="6" t="s">
        <v>419</v>
      </c>
      <c r="AM477" s="6">
        <v>1</v>
      </c>
      <c r="AN477" s="6">
        <v>0</v>
      </c>
      <c r="AO477" s="6">
        <v>1</v>
      </c>
      <c r="AP477" s="6">
        <v>0</v>
      </c>
      <c r="AQ477" s="6" t="s">
        <v>22</v>
      </c>
      <c r="AR477" s="6" t="s">
        <v>22</v>
      </c>
      <c r="AS477" s="6" t="s">
        <v>22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1</v>
      </c>
      <c r="BH477" s="6">
        <v>0</v>
      </c>
      <c r="BI477" s="6">
        <v>0</v>
      </c>
      <c r="BJ477" s="188" t="s">
        <v>3369</v>
      </c>
      <c r="BK477" s="6">
        <v>0</v>
      </c>
      <c r="BL477" s="6">
        <v>0</v>
      </c>
      <c r="BM477" s="6">
        <v>0</v>
      </c>
      <c r="BN477" s="6">
        <v>0</v>
      </c>
      <c r="BO477" s="6">
        <v>0</v>
      </c>
      <c r="BP477" s="6">
        <v>1</v>
      </c>
      <c r="BQ477" s="6">
        <v>0</v>
      </c>
      <c r="BR477" s="6">
        <v>0</v>
      </c>
      <c r="BS477" s="6">
        <v>0</v>
      </c>
      <c r="BT477" s="6">
        <v>0</v>
      </c>
      <c r="BU477" s="6" t="s">
        <v>3624</v>
      </c>
      <c r="BV477" s="6">
        <v>0</v>
      </c>
      <c r="BW477" s="6" t="s">
        <v>22</v>
      </c>
      <c r="BX477" s="6">
        <v>0</v>
      </c>
      <c r="BY477" s="6">
        <v>0</v>
      </c>
      <c r="BZ477" s="6">
        <v>0</v>
      </c>
      <c r="CA477" s="6">
        <v>0</v>
      </c>
      <c r="CB477" s="6">
        <v>0</v>
      </c>
      <c r="CC477" s="6">
        <v>0</v>
      </c>
      <c r="CD477" s="6">
        <v>0</v>
      </c>
      <c r="CE477" s="6">
        <v>0</v>
      </c>
      <c r="CF477" s="6">
        <v>0</v>
      </c>
      <c r="CG477" s="6">
        <v>0</v>
      </c>
      <c r="CH477" s="6">
        <v>0</v>
      </c>
      <c r="CI477" s="6">
        <v>0</v>
      </c>
      <c r="CJ477" s="6">
        <v>0</v>
      </c>
      <c r="CK477" s="6">
        <v>1</v>
      </c>
      <c r="CL477" s="6">
        <v>0</v>
      </c>
      <c r="CM477" s="6">
        <v>0</v>
      </c>
      <c r="CN477" s="6">
        <v>0</v>
      </c>
      <c r="CO477" s="6">
        <v>0</v>
      </c>
      <c r="CP477" s="6">
        <v>0</v>
      </c>
      <c r="CQ477" s="6">
        <v>0</v>
      </c>
      <c r="CR477" s="6">
        <v>0</v>
      </c>
      <c r="CS477" s="6">
        <v>0</v>
      </c>
      <c r="CT477" s="6">
        <v>0</v>
      </c>
      <c r="CU477" s="6">
        <v>0</v>
      </c>
      <c r="CV477" s="6">
        <v>0</v>
      </c>
      <c r="CW477" s="6">
        <v>0</v>
      </c>
      <c r="CX477" s="6">
        <v>0</v>
      </c>
      <c r="CY477" s="6">
        <v>0</v>
      </c>
      <c r="CZ477" s="6">
        <v>0</v>
      </c>
      <c r="DA477" s="6" t="s">
        <v>3374</v>
      </c>
      <c r="DB477" s="6" t="s">
        <v>218</v>
      </c>
      <c r="GX477" s="103"/>
    </row>
    <row r="478" spans="1:206">
      <c r="A478" s="102" t="s">
        <v>207</v>
      </c>
      <c r="B478" s="6">
        <v>477</v>
      </c>
      <c r="C478" s="18" t="s">
        <v>3393</v>
      </c>
      <c r="D478" s="18" t="s">
        <v>3407</v>
      </c>
      <c r="E478" s="109">
        <v>45312</v>
      </c>
      <c r="F478" s="18" t="s">
        <v>3898</v>
      </c>
      <c r="G478" s="6">
        <v>1</v>
      </c>
      <c r="H478" s="6">
        <v>15</v>
      </c>
      <c r="I478" s="6">
        <v>1</v>
      </c>
      <c r="J478" s="6" t="s">
        <v>1013</v>
      </c>
      <c r="K478" s="6" t="s">
        <v>264</v>
      </c>
      <c r="L478" s="6" t="s">
        <v>396</v>
      </c>
      <c r="M478" s="6" t="s">
        <v>3367</v>
      </c>
      <c r="N478" s="6" t="s">
        <v>22</v>
      </c>
      <c r="O478" s="6" t="s">
        <v>22</v>
      </c>
      <c r="P478" s="6" t="s">
        <v>22</v>
      </c>
      <c r="Q478" s="6">
        <v>42.68</v>
      </c>
      <c r="R478" s="6" t="s">
        <v>22</v>
      </c>
      <c r="S478" s="6" t="s">
        <v>22</v>
      </c>
      <c r="T478" s="6" t="s">
        <v>22</v>
      </c>
      <c r="U478" s="6" t="s">
        <v>22</v>
      </c>
      <c r="V478" s="6">
        <v>9.27</v>
      </c>
      <c r="W478" s="6" t="s">
        <v>39</v>
      </c>
      <c r="X478" s="6">
        <v>4</v>
      </c>
      <c r="Y478" s="6">
        <v>1</v>
      </c>
      <c r="Z478" s="101">
        <v>0.64583333333333337</v>
      </c>
      <c r="AA478" s="101">
        <v>0.75</v>
      </c>
      <c r="AB478" s="101">
        <v>0.875</v>
      </c>
      <c r="AC478" s="101">
        <f>(Tableau2[[#This Row],[heure_enq]]-Tableau2[[#This Row],[h_debut]])</f>
        <v>0.10416666666666663</v>
      </c>
      <c r="AD478" s="101">
        <f>Tableau2[[#This Row],[h_fin]]-Tableau2[[#This Row],[h_debut]]</f>
        <v>0.22916666666666663</v>
      </c>
      <c r="AE478" s="101">
        <v>0.58333333333333337</v>
      </c>
      <c r="AF478" s="101">
        <v>0.79166666666666663</v>
      </c>
      <c r="AG478" s="6" t="s">
        <v>22</v>
      </c>
      <c r="AH478" s="6" t="s">
        <v>287</v>
      </c>
      <c r="AI478" s="6">
        <v>0</v>
      </c>
      <c r="AJ478" s="6" t="s">
        <v>402</v>
      </c>
      <c r="AK478" s="18" t="s">
        <v>403</v>
      </c>
      <c r="AL478" s="6" t="s">
        <v>419</v>
      </c>
      <c r="AM478" s="6">
        <v>1</v>
      </c>
      <c r="AN478" s="6">
        <v>0</v>
      </c>
      <c r="AO478" s="6">
        <v>0</v>
      </c>
      <c r="AP478" s="6">
        <v>0</v>
      </c>
      <c r="AQ478" s="6" t="s">
        <v>22</v>
      </c>
      <c r="AR478" s="6" t="s">
        <v>22</v>
      </c>
      <c r="AS478" s="6" t="s">
        <v>22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1</v>
      </c>
      <c r="BH478" s="6">
        <v>0</v>
      </c>
      <c r="BI478" s="6">
        <v>0</v>
      </c>
      <c r="BJ478" s="6" t="s">
        <v>2183</v>
      </c>
      <c r="BK478" s="6">
        <v>0</v>
      </c>
      <c r="BL478" s="6">
        <v>0</v>
      </c>
      <c r="BM478" s="6">
        <v>0</v>
      </c>
      <c r="BN478" s="6">
        <v>0</v>
      </c>
      <c r="BO478" s="6">
        <v>0</v>
      </c>
      <c r="BP478" s="6">
        <v>1</v>
      </c>
      <c r="BQ478" s="6">
        <v>0</v>
      </c>
      <c r="BR478" s="6">
        <v>0</v>
      </c>
      <c r="BS478" s="6">
        <v>0</v>
      </c>
      <c r="BT478" s="6">
        <v>0</v>
      </c>
      <c r="BU478" s="6" t="s">
        <v>3624</v>
      </c>
      <c r="BV478" s="6">
        <v>0</v>
      </c>
      <c r="BW478" s="6" t="s">
        <v>22</v>
      </c>
      <c r="BX478" s="6">
        <v>0</v>
      </c>
      <c r="BY478" s="6">
        <v>0</v>
      </c>
      <c r="BZ478" s="6">
        <v>0</v>
      </c>
      <c r="CA478" s="6">
        <v>0</v>
      </c>
      <c r="CB478" s="6">
        <v>0</v>
      </c>
      <c r="CC478" s="6">
        <v>0</v>
      </c>
      <c r="CD478" s="6">
        <v>0</v>
      </c>
      <c r="CE478" s="6">
        <v>0</v>
      </c>
      <c r="CF478" s="6">
        <v>0</v>
      </c>
      <c r="CG478" s="6">
        <v>0</v>
      </c>
      <c r="CH478" s="6">
        <v>0</v>
      </c>
      <c r="CI478" s="6">
        <v>0</v>
      </c>
      <c r="CJ478" s="6">
        <v>0</v>
      </c>
      <c r="CK478" s="6">
        <v>1</v>
      </c>
      <c r="CL478" s="6">
        <v>0</v>
      </c>
      <c r="CM478" s="6">
        <v>0</v>
      </c>
      <c r="CN478" s="6">
        <v>0</v>
      </c>
      <c r="CO478" s="6">
        <v>0</v>
      </c>
      <c r="CP478" s="6">
        <v>0</v>
      </c>
      <c r="CQ478" s="6">
        <v>0</v>
      </c>
      <c r="CR478" s="6">
        <v>0</v>
      </c>
      <c r="CS478" s="6">
        <v>0</v>
      </c>
      <c r="CT478" s="6">
        <v>0</v>
      </c>
      <c r="CU478" s="6">
        <v>0</v>
      </c>
      <c r="CV478" s="6">
        <v>0</v>
      </c>
      <c r="CW478" s="6">
        <v>0</v>
      </c>
      <c r="CX478" s="6">
        <v>0</v>
      </c>
      <c r="CY478" s="6">
        <v>0</v>
      </c>
      <c r="CZ478" s="6">
        <v>0</v>
      </c>
      <c r="DA478" s="6" t="s">
        <v>3375</v>
      </c>
      <c r="DB478" s="6" t="s">
        <v>218</v>
      </c>
      <c r="GX478" s="103"/>
    </row>
    <row r="479" spans="1:206">
      <c r="A479" s="102" t="s">
        <v>207</v>
      </c>
      <c r="B479" s="6">
        <v>478</v>
      </c>
      <c r="C479" s="18" t="s">
        <v>3393</v>
      </c>
      <c r="D479" s="18" t="s">
        <v>3408</v>
      </c>
      <c r="E479" s="109">
        <v>45312</v>
      </c>
      <c r="F479" s="18" t="s">
        <v>3898</v>
      </c>
      <c r="G479" s="6">
        <v>1</v>
      </c>
      <c r="H479" s="6">
        <v>13</v>
      </c>
      <c r="I479" s="6">
        <v>1</v>
      </c>
      <c r="J479" s="6" t="s">
        <v>3371</v>
      </c>
      <c r="K479" s="6" t="s">
        <v>264</v>
      </c>
      <c r="L479" s="6" t="s">
        <v>396</v>
      </c>
      <c r="M479" s="6" t="s">
        <v>3367</v>
      </c>
      <c r="N479" s="6" t="s">
        <v>22</v>
      </c>
      <c r="O479" s="6" t="s">
        <v>22</v>
      </c>
      <c r="P479" s="6" t="s">
        <v>22</v>
      </c>
      <c r="Q479" s="6">
        <v>42.68</v>
      </c>
      <c r="R479" s="6" t="s">
        <v>22</v>
      </c>
      <c r="S479" s="6" t="s">
        <v>22</v>
      </c>
      <c r="T479" s="6" t="s">
        <v>22</v>
      </c>
      <c r="U479" s="6" t="s">
        <v>22</v>
      </c>
      <c r="V479" s="6">
        <v>9.27</v>
      </c>
      <c r="W479" s="6" t="s">
        <v>39</v>
      </c>
      <c r="X479" s="6">
        <v>4</v>
      </c>
      <c r="Y479" s="6">
        <v>1</v>
      </c>
      <c r="Z479" s="101">
        <v>0.75</v>
      </c>
      <c r="AA479" s="101">
        <v>0.77083333333333337</v>
      </c>
      <c r="AB479" s="101">
        <v>0.91666666666666663</v>
      </c>
      <c r="AC479" s="101">
        <f>(Tableau2[[#This Row],[heure_enq]]-Tableau2[[#This Row],[h_debut]])</f>
        <v>2.083333333333337E-2</v>
      </c>
      <c r="AD479" s="101">
        <f>Tableau2[[#This Row],[h_fin]]-Tableau2[[#This Row],[h_debut]]</f>
        <v>0.16666666666666663</v>
      </c>
      <c r="AE479" s="101">
        <v>0.58333333333333337</v>
      </c>
      <c r="AF479" s="101">
        <v>0.79166666666666663</v>
      </c>
      <c r="AG479" s="6" t="s">
        <v>22</v>
      </c>
      <c r="AH479" s="6" t="s">
        <v>256</v>
      </c>
      <c r="AI479" s="6">
        <v>0</v>
      </c>
      <c r="AJ479" s="6" t="s">
        <v>2634</v>
      </c>
      <c r="AK479" s="18" t="s">
        <v>215</v>
      </c>
      <c r="AL479" s="6" t="s">
        <v>419</v>
      </c>
      <c r="AM479" s="6">
        <v>1</v>
      </c>
      <c r="AN479" s="6">
        <v>0</v>
      </c>
      <c r="AO479" s="6">
        <v>0</v>
      </c>
      <c r="AP479" s="6">
        <v>0</v>
      </c>
      <c r="AQ479" s="188" t="s">
        <v>1021</v>
      </c>
      <c r="AR479" s="6" t="s">
        <v>22</v>
      </c>
      <c r="AS479" s="6" t="s">
        <v>22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1</v>
      </c>
      <c r="BH479" s="6">
        <v>0</v>
      </c>
      <c r="BI479" s="6">
        <v>0</v>
      </c>
      <c r="BJ479" s="6" t="s">
        <v>1021</v>
      </c>
      <c r="BK479" s="6">
        <v>0</v>
      </c>
      <c r="BL479" s="6">
        <v>0</v>
      </c>
      <c r="BM479" s="6">
        <v>0</v>
      </c>
      <c r="BN479" s="6">
        <v>0</v>
      </c>
      <c r="BO479" s="6">
        <v>0</v>
      </c>
      <c r="BP479" s="6">
        <v>0</v>
      </c>
      <c r="BQ479" s="6">
        <v>0</v>
      </c>
      <c r="BR479" s="6">
        <v>0</v>
      </c>
      <c r="BS479" s="6">
        <v>0</v>
      </c>
      <c r="BT479" s="6">
        <v>0</v>
      </c>
      <c r="BU479" s="6">
        <v>0</v>
      </c>
      <c r="BV479" s="6">
        <v>0</v>
      </c>
      <c r="BW479" s="6" t="s">
        <v>22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6">
        <v>0</v>
      </c>
      <c r="CM479" s="6">
        <v>0</v>
      </c>
      <c r="CN479" s="6">
        <v>0</v>
      </c>
      <c r="CO479" s="6">
        <v>1</v>
      </c>
      <c r="CP479" s="6">
        <v>0</v>
      </c>
      <c r="CQ479" s="6">
        <v>0</v>
      </c>
      <c r="CR479" s="6">
        <v>0</v>
      </c>
      <c r="CS479" s="6">
        <v>0</v>
      </c>
      <c r="CT479" s="6">
        <v>0</v>
      </c>
      <c r="CU479" s="6">
        <v>0</v>
      </c>
      <c r="CV479" s="6">
        <v>0</v>
      </c>
      <c r="CW479" s="6">
        <v>0</v>
      </c>
      <c r="CX479" s="6">
        <v>0</v>
      </c>
      <c r="CY479" s="6">
        <v>0</v>
      </c>
      <c r="CZ479" s="6">
        <v>0</v>
      </c>
      <c r="DA479" s="6" t="s">
        <v>1021</v>
      </c>
      <c r="DB479" s="6" t="s">
        <v>218</v>
      </c>
      <c r="GX479" s="103"/>
    </row>
    <row r="480" spans="1:206">
      <c r="A480" s="102" t="s">
        <v>207</v>
      </c>
      <c r="B480" s="6">
        <v>479</v>
      </c>
      <c r="C480" s="18" t="s">
        <v>3394</v>
      </c>
      <c r="D480" s="18" t="s">
        <v>3443</v>
      </c>
      <c r="E480" s="109">
        <v>45355</v>
      </c>
      <c r="F480" s="18" t="s">
        <v>3898</v>
      </c>
      <c r="G480" s="6">
        <v>3</v>
      </c>
      <c r="H480" s="6">
        <v>14</v>
      </c>
      <c r="I480" s="6">
        <v>3</v>
      </c>
      <c r="J480" s="6" t="s">
        <v>352</v>
      </c>
      <c r="K480" s="6" t="s">
        <v>410</v>
      </c>
      <c r="L480" s="179" t="s">
        <v>1152</v>
      </c>
      <c r="M480" s="6" t="s">
        <v>22</v>
      </c>
      <c r="N480" s="6" t="s">
        <v>22</v>
      </c>
      <c r="O480" s="6" t="s">
        <v>22</v>
      </c>
      <c r="P480" s="6" t="s">
        <v>22</v>
      </c>
      <c r="Q480" s="6">
        <v>42.83</v>
      </c>
      <c r="R480" s="6" t="s">
        <v>22</v>
      </c>
      <c r="S480" s="6" t="s">
        <v>22</v>
      </c>
      <c r="T480" s="6" t="s">
        <v>22</v>
      </c>
      <c r="U480" s="6" t="s">
        <v>22</v>
      </c>
      <c r="V480" s="6">
        <v>9.48</v>
      </c>
      <c r="W480" s="6" t="s">
        <v>39</v>
      </c>
      <c r="X480" s="6">
        <v>3</v>
      </c>
      <c r="Y480" s="6">
        <v>1</v>
      </c>
      <c r="Z480" s="101">
        <v>0.58333333333333337</v>
      </c>
      <c r="AA480" s="101">
        <v>0.625</v>
      </c>
      <c r="AB480" s="101">
        <v>0.66666666666666663</v>
      </c>
      <c r="AC480" s="101">
        <f>(Tableau2[[#This Row],[heure_enq]]-Tableau2[[#This Row],[h_debut]])</f>
        <v>4.166666666666663E-2</v>
      </c>
      <c r="AD480" s="101">
        <f>Tableau2[[#This Row],[h_fin]]-Tableau2[[#This Row],[h_debut]]</f>
        <v>8.3333333333333259E-2</v>
      </c>
      <c r="AE480" s="101">
        <v>0.58333333333333337</v>
      </c>
      <c r="AF480" s="101">
        <v>0.75</v>
      </c>
      <c r="AG480" s="6" t="s">
        <v>22</v>
      </c>
      <c r="AH480" s="6" t="s">
        <v>234</v>
      </c>
      <c r="AI480" s="6">
        <v>0</v>
      </c>
      <c r="AJ480" s="6" t="s">
        <v>378</v>
      </c>
      <c r="AK480" s="6" t="s">
        <v>379</v>
      </c>
      <c r="AL480" s="6" t="s">
        <v>419</v>
      </c>
      <c r="AM480" s="6">
        <v>1</v>
      </c>
      <c r="AN480" s="6">
        <v>0</v>
      </c>
      <c r="AO480" s="6">
        <v>0</v>
      </c>
      <c r="AP480" s="6">
        <v>0</v>
      </c>
      <c r="AQ480" s="6" t="s">
        <v>404</v>
      </c>
      <c r="AR480" s="6" t="s">
        <v>22</v>
      </c>
      <c r="AS480" s="6" t="s">
        <v>22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1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 t="s">
        <v>404</v>
      </c>
      <c r="BK480" s="6">
        <v>0</v>
      </c>
      <c r="BL480" s="6">
        <v>0</v>
      </c>
      <c r="BM480" s="6">
        <v>0</v>
      </c>
      <c r="BN480" s="6">
        <v>0</v>
      </c>
      <c r="BO480" s="6">
        <v>0</v>
      </c>
      <c r="BP480" s="6">
        <v>0</v>
      </c>
      <c r="BQ480" s="6">
        <v>0</v>
      </c>
      <c r="BR480" s="6">
        <v>1</v>
      </c>
      <c r="BS480" s="6">
        <v>0</v>
      </c>
      <c r="BT480" s="6">
        <v>0</v>
      </c>
      <c r="BU480" s="6">
        <v>0</v>
      </c>
      <c r="BV480" s="6">
        <v>0</v>
      </c>
      <c r="BW480" s="6" t="s">
        <v>22</v>
      </c>
      <c r="BX480" s="6">
        <v>0</v>
      </c>
      <c r="BY480" s="6">
        <v>0</v>
      </c>
      <c r="BZ480" s="6">
        <v>0</v>
      </c>
      <c r="CA480" s="6">
        <v>0</v>
      </c>
      <c r="CB480" s="6">
        <v>0</v>
      </c>
      <c r="CC480" s="6">
        <v>0</v>
      </c>
      <c r="CD480" s="6">
        <v>0</v>
      </c>
      <c r="CE480" s="6">
        <v>0</v>
      </c>
      <c r="CF480" s="6">
        <v>0</v>
      </c>
      <c r="CG480" s="6">
        <v>0</v>
      </c>
      <c r="CH480" s="6">
        <v>0</v>
      </c>
      <c r="CI480" s="6">
        <v>1</v>
      </c>
      <c r="CJ480" s="6">
        <v>0</v>
      </c>
      <c r="CK480" s="6">
        <v>0</v>
      </c>
      <c r="CL480" s="6">
        <v>0</v>
      </c>
      <c r="CM480" s="6">
        <v>0</v>
      </c>
      <c r="CN480" s="6">
        <v>0</v>
      </c>
      <c r="CO480" s="6">
        <v>0</v>
      </c>
      <c r="CP480" s="6">
        <v>0</v>
      </c>
      <c r="CQ480" s="6">
        <v>0</v>
      </c>
      <c r="CR480" s="6">
        <v>0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6">
        <v>0</v>
      </c>
      <c r="CY480" s="6">
        <v>0</v>
      </c>
      <c r="CZ480" s="6">
        <v>0</v>
      </c>
      <c r="DA480" s="6" t="s">
        <v>3376</v>
      </c>
      <c r="DB480" s="6" t="s">
        <v>218</v>
      </c>
      <c r="GX480" s="103"/>
    </row>
    <row r="481" spans="1:206">
      <c r="A481" s="102" t="s">
        <v>207</v>
      </c>
      <c r="B481" s="6">
        <v>480</v>
      </c>
      <c r="C481" s="18" t="s">
        <v>3394</v>
      </c>
      <c r="D481" s="18" t="s">
        <v>3444</v>
      </c>
      <c r="E481" s="109">
        <v>45355</v>
      </c>
      <c r="F481" s="18" t="s">
        <v>3898</v>
      </c>
      <c r="G481" s="6">
        <v>3</v>
      </c>
      <c r="H481" s="6">
        <v>14</v>
      </c>
      <c r="I481" s="6">
        <v>3</v>
      </c>
      <c r="J481" s="6" t="s">
        <v>352</v>
      </c>
      <c r="K481" s="6" t="s">
        <v>410</v>
      </c>
      <c r="L481" s="179" t="s">
        <v>1152</v>
      </c>
      <c r="M481" s="6" t="s">
        <v>22</v>
      </c>
      <c r="N481" s="6" t="s">
        <v>22</v>
      </c>
      <c r="O481" s="6" t="s">
        <v>22</v>
      </c>
      <c r="P481" s="6" t="s">
        <v>22</v>
      </c>
      <c r="Q481" s="6">
        <v>42.85</v>
      </c>
      <c r="R481" s="6" t="s">
        <v>22</v>
      </c>
      <c r="S481" s="6" t="s">
        <v>22</v>
      </c>
      <c r="T481" s="6" t="s">
        <v>22</v>
      </c>
      <c r="U481" s="6" t="s">
        <v>22</v>
      </c>
      <c r="V481" s="6">
        <v>9.48</v>
      </c>
      <c r="W481" s="6" t="s">
        <v>39</v>
      </c>
      <c r="X481" s="6">
        <v>4</v>
      </c>
      <c r="Y481" s="6">
        <v>3</v>
      </c>
      <c r="Z481" s="101">
        <v>0.625</v>
      </c>
      <c r="AA481" s="101">
        <v>0.65972222222222221</v>
      </c>
      <c r="AB481" s="101">
        <v>0.72916666666666663</v>
      </c>
      <c r="AC481" s="101">
        <f>(Tableau2[[#This Row],[heure_enq]]-Tableau2[[#This Row],[h_debut]])</f>
        <v>3.472222222222221E-2</v>
      </c>
      <c r="AD481" s="101">
        <f>Tableau2[[#This Row],[h_fin]]-Tableau2[[#This Row],[h_debut]]</f>
        <v>0.10416666666666663</v>
      </c>
      <c r="AE481" s="101">
        <v>0.58333333333333337</v>
      </c>
      <c r="AF481" s="101">
        <v>0.75</v>
      </c>
      <c r="AG481" s="6" t="s">
        <v>22</v>
      </c>
      <c r="AH481" s="6" t="s">
        <v>234</v>
      </c>
      <c r="AI481" s="6">
        <v>0</v>
      </c>
      <c r="AJ481" s="6" t="s">
        <v>402</v>
      </c>
      <c r="AK481" s="6" t="s">
        <v>403</v>
      </c>
      <c r="AL481" s="6" t="s">
        <v>419</v>
      </c>
      <c r="AM481" s="6">
        <v>1</v>
      </c>
      <c r="AN481" s="6">
        <v>0</v>
      </c>
      <c r="AO481" s="6">
        <v>0</v>
      </c>
      <c r="AP481" s="6">
        <v>0</v>
      </c>
      <c r="AQ481" s="6" t="s">
        <v>820</v>
      </c>
      <c r="AR481" s="6" t="s">
        <v>22</v>
      </c>
      <c r="AS481" s="6" t="s">
        <v>22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1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 t="s">
        <v>3377</v>
      </c>
      <c r="BK481" s="6">
        <v>0</v>
      </c>
      <c r="BL481" s="6">
        <v>0</v>
      </c>
      <c r="BM481" s="6">
        <v>0</v>
      </c>
      <c r="BN481" s="6">
        <v>0</v>
      </c>
      <c r="BO481" s="6">
        <v>0</v>
      </c>
      <c r="BP481" s="6">
        <v>1</v>
      </c>
      <c r="BQ481" s="6">
        <v>0</v>
      </c>
      <c r="BR481" s="6">
        <v>1</v>
      </c>
      <c r="BS481" s="6">
        <v>0</v>
      </c>
      <c r="BT481" s="6">
        <v>0</v>
      </c>
      <c r="BU481" s="6" t="s">
        <v>3647</v>
      </c>
      <c r="BV481" s="6">
        <v>0</v>
      </c>
      <c r="BW481" s="6" t="s">
        <v>22</v>
      </c>
      <c r="BX481" s="6">
        <v>0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 s="6">
        <v>0</v>
      </c>
      <c r="CF481" s="6">
        <v>0</v>
      </c>
      <c r="CG481" s="6">
        <v>0</v>
      </c>
      <c r="CH481" s="6">
        <v>0</v>
      </c>
      <c r="CI481" s="6">
        <v>1</v>
      </c>
      <c r="CJ481" s="6">
        <v>0</v>
      </c>
      <c r="CK481" s="6">
        <v>1</v>
      </c>
      <c r="CL481" s="6">
        <v>0</v>
      </c>
      <c r="CM481" s="6">
        <v>0</v>
      </c>
      <c r="CN481" s="6">
        <v>1</v>
      </c>
      <c r="CO481" s="6">
        <v>0</v>
      </c>
      <c r="CP481" s="6">
        <v>0</v>
      </c>
      <c r="CQ481" s="6">
        <v>0</v>
      </c>
      <c r="CR481" s="6">
        <v>0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0</v>
      </c>
      <c r="CY481" s="6">
        <v>0</v>
      </c>
      <c r="CZ481" s="6">
        <v>0</v>
      </c>
      <c r="DA481" s="6" t="s">
        <v>3378</v>
      </c>
      <c r="DB481" s="6" t="s">
        <v>218</v>
      </c>
      <c r="GX481" s="103"/>
    </row>
    <row r="482" spans="1:206">
      <c r="A482" s="102" t="s">
        <v>207</v>
      </c>
      <c r="B482" s="6">
        <v>481</v>
      </c>
      <c r="C482" s="18" t="s">
        <v>3394</v>
      </c>
      <c r="D482" s="18" t="s">
        <v>3445</v>
      </c>
      <c r="E482" s="109">
        <v>45355</v>
      </c>
      <c r="F482" s="18" t="s">
        <v>3898</v>
      </c>
      <c r="G482" s="6">
        <v>2</v>
      </c>
      <c r="H482" s="6">
        <v>13</v>
      </c>
      <c r="I482" s="6">
        <v>2</v>
      </c>
      <c r="J482" s="6" t="s">
        <v>352</v>
      </c>
      <c r="K482" s="6" t="s">
        <v>410</v>
      </c>
      <c r="L482" s="6" t="s">
        <v>1152</v>
      </c>
      <c r="M482" s="6" t="s">
        <v>22</v>
      </c>
      <c r="N482" s="6" t="s">
        <v>22</v>
      </c>
      <c r="O482" s="6" t="s">
        <v>22</v>
      </c>
      <c r="P482" s="6" t="s">
        <v>22</v>
      </c>
      <c r="Q482" s="6">
        <v>42.83</v>
      </c>
      <c r="R482" s="6" t="s">
        <v>22</v>
      </c>
      <c r="S482" s="6" t="s">
        <v>22</v>
      </c>
      <c r="T482" s="6" t="s">
        <v>22</v>
      </c>
      <c r="U482" s="6" t="s">
        <v>22</v>
      </c>
      <c r="V482" s="6">
        <v>9.49</v>
      </c>
      <c r="W482" s="6" t="s">
        <v>39</v>
      </c>
      <c r="X482" s="6">
        <v>2</v>
      </c>
      <c r="Y482" s="6">
        <v>1</v>
      </c>
      <c r="Z482" s="101">
        <v>0.60416666666666663</v>
      </c>
      <c r="AA482" s="101">
        <v>0.67708333333333337</v>
      </c>
      <c r="AB482" s="101">
        <v>0.75</v>
      </c>
      <c r="AC482" s="101">
        <f>(Tableau2[[#This Row],[heure_enq]]-Tableau2[[#This Row],[h_debut]])</f>
        <v>7.2916666666666741E-2</v>
      </c>
      <c r="AD482" s="101">
        <f>Tableau2[[#This Row],[h_fin]]-Tableau2[[#This Row],[h_debut]]</f>
        <v>0.14583333333333337</v>
      </c>
      <c r="AE482" s="101">
        <v>0.58333333333333337</v>
      </c>
      <c r="AF482" s="101">
        <v>0.75</v>
      </c>
      <c r="AG482" s="6" t="s">
        <v>22</v>
      </c>
      <c r="AH482" s="6" t="s">
        <v>234</v>
      </c>
      <c r="AI482" s="6">
        <v>0</v>
      </c>
      <c r="AJ482" s="6" t="s">
        <v>280</v>
      </c>
      <c r="AK482" s="6" t="s">
        <v>281</v>
      </c>
      <c r="AL482" s="6" t="s">
        <v>419</v>
      </c>
      <c r="AM482" s="6">
        <v>1</v>
      </c>
      <c r="AN482" s="6">
        <v>0</v>
      </c>
      <c r="AO482" s="6">
        <v>0</v>
      </c>
      <c r="AP482" s="6">
        <v>0</v>
      </c>
      <c r="AQ482" s="6" t="s">
        <v>820</v>
      </c>
      <c r="AR482" s="6" t="s">
        <v>22</v>
      </c>
      <c r="AS482" s="6" t="s">
        <v>22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1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 t="s">
        <v>820</v>
      </c>
      <c r="BK482" s="6">
        <v>0</v>
      </c>
      <c r="BL482" s="6">
        <v>0</v>
      </c>
      <c r="BM482" s="6">
        <v>0</v>
      </c>
      <c r="BN482" s="6">
        <v>0</v>
      </c>
      <c r="BO482" s="6">
        <v>0</v>
      </c>
      <c r="BP482" s="6">
        <v>0</v>
      </c>
      <c r="BQ482" s="6">
        <v>0</v>
      </c>
      <c r="BR482" s="6">
        <v>0</v>
      </c>
      <c r="BS482" s="6">
        <v>0</v>
      </c>
      <c r="BT482" s="6">
        <v>1</v>
      </c>
      <c r="BU482" s="6">
        <v>0</v>
      </c>
      <c r="BV482" s="6" t="s">
        <v>2126</v>
      </c>
      <c r="BW482" s="6" t="s">
        <v>22</v>
      </c>
      <c r="BX482" s="6">
        <v>0</v>
      </c>
      <c r="BY482" s="6">
        <v>0</v>
      </c>
      <c r="BZ482" s="6">
        <v>0</v>
      </c>
      <c r="CA482" s="6">
        <v>0</v>
      </c>
      <c r="CB482" s="6">
        <v>0</v>
      </c>
      <c r="CC482" s="6">
        <v>0</v>
      </c>
      <c r="CD482" s="6">
        <v>0</v>
      </c>
      <c r="CE482" s="6">
        <v>0</v>
      </c>
      <c r="CF482" s="6">
        <v>0</v>
      </c>
      <c r="CG482" s="6">
        <v>0</v>
      </c>
      <c r="CH482" s="6">
        <v>0</v>
      </c>
      <c r="CI482" s="6">
        <v>1</v>
      </c>
      <c r="CJ482" s="6">
        <v>0</v>
      </c>
      <c r="CK482" s="6">
        <v>0</v>
      </c>
      <c r="CL482" s="6">
        <v>0</v>
      </c>
      <c r="CM482" s="6">
        <v>0</v>
      </c>
      <c r="CN482" s="6">
        <v>0</v>
      </c>
      <c r="CO482" s="6">
        <v>0</v>
      </c>
      <c r="CP482" s="6">
        <v>0</v>
      </c>
      <c r="CQ482" s="6">
        <v>0</v>
      </c>
      <c r="CR482" s="6">
        <v>0</v>
      </c>
      <c r="CS482" s="6">
        <v>0</v>
      </c>
      <c r="CT482" s="6">
        <v>0</v>
      </c>
      <c r="CU482" s="6">
        <v>0</v>
      </c>
      <c r="CV482" s="6">
        <v>0</v>
      </c>
      <c r="CW482" s="6">
        <v>0</v>
      </c>
      <c r="CX482" s="6">
        <v>0</v>
      </c>
      <c r="CY482" s="6">
        <v>0</v>
      </c>
      <c r="CZ482" s="6">
        <v>0</v>
      </c>
      <c r="DA482" s="6" t="s">
        <v>22</v>
      </c>
      <c r="DB482" s="6" t="s">
        <v>348</v>
      </c>
      <c r="GX482" s="103"/>
    </row>
    <row r="483" spans="1:206">
      <c r="A483" s="102" t="s">
        <v>207</v>
      </c>
      <c r="B483" s="6">
        <v>482</v>
      </c>
      <c r="C483" s="18" t="s">
        <v>3394</v>
      </c>
      <c r="D483" s="18" t="s">
        <v>3446</v>
      </c>
      <c r="E483" s="109">
        <v>45355</v>
      </c>
      <c r="F483" s="18" t="s">
        <v>3898</v>
      </c>
      <c r="G483" s="6">
        <v>3</v>
      </c>
      <c r="H483" s="6">
        <v>10</v>
      </c>
      <c r="I483" s="6">
        <v>3</v>
      </c>
      <c r="J483" s="6" t="s">
        <v>352</v>
      </c>
      <c r="K483" s="6" t="s">
        <v>410</v>
      </c>
      <c r="L483" s="6" t="s">
        <v>1152</v>
      </c>
      <c r="M483" s="6" t="s">
        <v>22</v>
      </c>
      <c r="N483" s="6" t="s">
        <v>22</v>
      </c>
      <c r="O483" s="7" t="s">
        <v>22</v>
      </c>
      <c r="P483" s="6" t="s">
        <v>22</v>
      </c>
      <c r="Q483" s="6">
        <v>42.95</v>
      </c>
      <c r="R483" s="6" t="s">
        <v>22</v>
      </c>
      <c r="S483" s="6" t="s">
        <v>22</v>
      </c>
      <c r="T483" s="6" t="s">
        <v>22</v>
      </c>
      <c r="U483" s="6" t="s">
        <v>22</v>
      </c>
      <c r="V483" s="6">
        <v>9.4499999999999993</v>
      </c>
      <c r="W483" s="6" t="s">
        <v>39</v>
      </c>
      <c r="X483" s="6">
        <v>10</v>
      </c>
      <c r="Y483" s="6">
        <v>3</v>
      </c>
      <c r="Z483" s="101">
        <v>0.6875</v>
      </c>
      <c r="AA483" s="101">
        <v>0.70138888888888884</v>
      </c>
      <c r="AB483" s="101">
        <v>0.77083333333333337</v>
      </c>
      <c r="AC483" s="101">
        <f>(Tableau2[[#This Row],[heure_enq]]-Tableau2[[#This Row],[h_debut]])</f>
        <v>1.388888888888884E-2</v>
      </c>
      <c r="AD483" s="101">
        <f>Tableau2[[#This Row],[h_fin]]-Tableau2[[#This Row],[h_debut]]</f>
        <v>8.333333333333337E-2</v>
      </c>
      <c r="AE483" s="101">
        <v>0.58333333333333337</v>
      </c>
      <c r="AF483" s="101">
        <v>0.75</v>
      </c>
      <c r="AG483" s="6" t="s">
        <v>22</v>
      </c>
      <c r="AH483" s="6" t="s">
        <v>256</v>
      </c>
      <c r="AI483" s="6">
        <v>0</v>
      </c>
      <c r="AJ483" s="6" t="s">
        <v>368</v>
      </c>
      <c r="AK483" s="6" t="s">
        <v>369</v>
      </c>
      <c r="AL483" s="6" t="s">
        <v>419</v>
      </c>
      <c r="AM483" s="6">
        <v>1</v>
      </c>
      <c r="AN483" s="6">
        <v>0</v>
      </c>
      <c r="AO483" s="6">
        <v>0</v>
      </c>
      <c r="AP483" s="6">
        <v>0</v>
      </c>
      <c r="AQ483" s="6" t="s">
        <v>22</v>
      </c>
      <c r="AR483" s="6" t="s">
        <v>22</v>
      </c>
      <c r="AS483" s="6" t="s">
        <v>22</v>
      </c>
      <c r="AT483" s="6">
        <v>0</v>
      </c>
      <c r="AU483" s="6">
        <v>0</v>
      </c>
      <c r="AV483" s="6">
        <v>0</v>
      </c>
      <c r="AW483" s="6">
        <v>0</v>
      </c>
      <c r="AX483" s="6">
        <v>1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188" t="s">
        <v>1021</v>
      </c>
      <c r="BK483" s="6">
        <v>0</v>
      </c>
      <c r="BL483" s="6">
        <v>0</v>
      </c>
      <c r="BM483" s="6">
        <v>0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 t="s">
        <v>22</v>
      </c>
      <c r="BX483" s="6">
        <v>0</v>
      </c>
      <c r="BY483" s="6">
        <v>0</v>
      </c>
      <c r="BZ483" s="6">
        <v>0</v>
      </c>
      <c r="CA483" s="6">
        <v>0</v>
      </c>
      <c r="CB483" s="6">
        <v>0</v>
      </c>
      <c r="CC483" s="6">
        <v>0</v>
      </c>
      <c r="CD483" s="6">
        <v>0</v>
      </c>
      <c r="CE483" s="6">
        <v>0</v>
      </c>
      <c r="CF483" s="6">
        <v>0</v>
      </c>
      <c r="CG483" s="6">
        <v>0</v>
      </c>
      <c r="CH483" s="6">
        <v>0</v>
      </c>
      <c r="CI483" s="6">
        <v>0</v>
      </c>
      <c r="CJ483" s="6">
        <v>0</v>
      </c>
      <c r="CK483" s="6">
        <v>0</v>
      </c>
      <c r="CL483" s="6">
        <v>0</v>
      </c>
      <c r="CM483" s="6">
        <v>0</v>
      </c>
      <c r="CN483" s="6">
        <v>0</v>
      </c>
      <c r="CO483" s="6">
        <v>0</v>
      </c>
      <c r="CP483" s="6">
        <v>0</v>
      </c>
      <c r="CQ483" s="6">
        <v>1</v>
      </c>
      <c r="CR483" s="6">
        <v>0</v>
      </c>
      <c r="CS483" s="6">
        <v>0</v>
      </c>
      <c r="CT483" s="6">
        <v>0</v>
      </c>
      <c r="CU483" s="6">
        <v>0</v>
      </c>
      <c r="CV483" s="6">
        <v>0</v>
      </c>
      <c r="CW483" s="6">
        <v>0</v>
      </c>
      <c r="CX483" s="6">
        <v>0</v>
      </c>
      <c r="CY483" s="6">
        <v>0</v>
      </c>
      <c r="CZ483" s="6">
        <v>0</v>
      </c>
      <c r="DA483" s="188" t="s">
        <v>1021</v>
      </c>
      <c r="DB483" s="6" t="s">
        <v>218</v>
      </c>
      <c r="GX483" s="103"/>
    </row>
    <row r="484" spans="1:206">
      <c r="A484" s="102" t="s">
        <v>207</v>
      </c>
      <c r="B484" s="6">
        <v>483</v>
      </c>
      <c r="C484" s="18" t="s">
        <v>3395</v>
      </c>
      <c r="D484" s="18" t="s">
        <v>3447</v>
      </c>
      <c r="E484" s="109">
        <v>45356</v>
      </c>
      <c r="F484" s="18" t="s">
        <v>3898</v>
      </c>
      <c r="G484" s="6">
        <v>1</v>
      </c>
      <c r="H484" s="6">
        <v>19</v>
      </c>
      <c r="I484" s="6">
        <v>1</v>
      </c>
      <c r="J484" s="6" t="s">
        <v>410</v>
      </c>
      <c r="K484" s="6" t="s">
        <v>352</v>
      </c>
      <c r="L484" s="6" t="s">
        <v>396</v>
      </c>
      <c r="M484" s="6" t="s">
        <v>22</v>
      </c>
      <c r="N484" s="6" t="s">
        <v>22</v>
      </c>
      <c r="O484" s="7" t="s">
        <v>22</v>
      </c>
      <c r="P484" s="6" t="s">
        <v>22</v>
      </c>
      <c r="Q484" s="6">
        <v>42.67</v>
      </c>
      <c r="R484" s="6" t="s">
        <v>22</v>
      </c>
      <c r="S484" s="6" t="s">
        <v>22</v>
      </c>
      <c r="T484" s="6" t="s">
        <v>22</v>
      </c>
      <c r="U484" s="6" t="s">
        <v>22</v>
      </c>
      <c r="V484" s="6">
        <v>9.2899999999999991</v>
      </c>
      <c r="W484" s="6" t="s">
        <v>39</v>
      </c>
      <c r="X484" s="6">
        <v>2</v>
      </c>
      <c r="Y484" s="6">
        <v>2</v>
      </c>
      <c r="Z484" s="101">
        <v>0.4236111111111111</v>
      </c>
      <c r="AA484" s="101">
        <v>0.44791666666666669</v>
      </c>
      <c r="AB484" s="101">
        <v>0.48958333333333331</v>
      </c>
      <c r="AC484" s="101">
        <f>(Tableau2[[#This Row],[heure_enq]]-Tableau2[[#This Row],[h_debut]])</f>
        <v>2.430555555555558E-2</v>
      </c>
      <c r="AD484" s="101">
        <f>Tableau2[[#This Row],[h_fin]]-Tableau2[[#This Row],[h_debut]]</f>
        <v>6.597222222222221E-2</v>
      </c>
      <c r="AE484" s="101">
        <v>0.33333333333333331</v>
      </c>
      <c r="AF484" s="101">
        <v>0.58333333333333337</v>
      </c>
      <c r="AG484" s="6" t="s">
        <v>22</v>
      </c>
      <c r="AH484" s="6" t="s">
        <v>213</v>
      </c>
      <c r="AI484" s="6">
        <v>0</v>
      </c>
      <c r="AJ484" s="6" t="s">
        <v>2634</v>
      </c>
      <c r="AK484" s="6" t="s">
        <v>215</v>
      </c>
      <c r="AL484" s="6" t="s">
        <v>419</v>
      </c>
      <c r="AM484" s="6">
        <v>1</v>
      </c>
      <c r="AN484" s="6">
        <v>0</v>
      </c>
      <c r="AO484" s="6">
        <v>0</v>
      </c>
      <c r="AP484" s="6">
        <v>0</v>
      </c>
      <c r="AQ484" s="6" t="s">
        <v>235</v>
      </c>
      <c r="AR484" s="6" t="s">
        <v>22</v>
      </c>
      <c r="AS484" s="6" t="s">
        <v>22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1</v>
      </c>
      <c r="BH484" s="6">
        <v>0</v>
      </c>
      <c r="BI484" s="6">
        <v>0</v>
      </c>
      <c r="BJ484" s="6" t="s">
        <v>22</v>
      </c>
      <c r="BK484" s="6">
        <v>0</v>
      </c>
      <c r="BL484" s="6">
        <v>0</v>
      </c>
      <c r="BM484" s="6">
        <v>0</v>
      </c>
      <c r="BN484" s="6">
        <v>0</v>
      </c>
      <c r="BO484" s="6">
        <v>0</v>
      </c>
      <c r="BP484" s="6">
        <v>1</v>
      </c>
      <c r="BQ484" s="6">
        <v>0</v>
      </c>
      <c r="BR484" s="6">
        <v>0</v>
      </c>
      <c r="BS484" s="6">
        <v>0</v>
      </c>
      <c r="BT484" s="6">
        <v>0</v>
      </c>
      <c r="BU484" s="6" t="s">
        <v>3624</v>
      </c>
      <c r="BV484" s="6">
        <v>0</v>
      </c>
      <c r="BW484" s="6" t="s">
        <v>22</v>
      </c>
      <c r="BX484" s="6">
        <v>0</v>
      </c>
      <c r="BY484" s="6">
        <v>0</v>
      </c>
      <c r="BZ484" s="6">
        <v>0</v>
      </c>
      <c r="CA484" s="6">
        <v>0</v>
      </c>
      <c r="CB484" s="6">
        <v>0</v>
      </c>
      <c r="CC484" s="6">
        <v>0</v>
      </c>
      <c r="CD484" s="6">
        <v>0</v>
      </c>
      <c r="CE484" s="6">
        <v>0</v>
      </c>
      <c r="CF484" s="6">
        <v>0</v>
      </c>
      <c r="CG484" s="6">
        <v>0</v>
      </c>
      <c r="CH484" s="6">
        <v>0</v>
      </c>
      <c r="CI484" s="6">
        <v>0</v>
      </c>
      <c r="CJ484" s="6">
        <v>0</v>
      </c>
      <c r="CK484" s="6">
        <v>0</v>
      </c>
      <c r="CL484" s="6">
        <v>0</v>
      </c>
      <c r="CM484" s="6">
        <v>0</v>
      </c>
      <c r="CN484" s="6">
        <v>1</v>
      </c>
      <c r="CO484" s="6">
        <v>0</v>
      </c>
      <c r="CP484" s="6">
        <v>0</v>
      </c>
      <c r="CQ484" s="6">
        <v>0</v>
      </c>
      <c r="CR484" s="6">
        <v>0</v>
      </c>
      <c r="CS484" s="6">
        <v>0</v>
      </c>
      <c r="CT484" s="6">
        <v>0</v>
      </c>
      <c r="CU484" s="6">
        <v>0</v>
      </c>
      <c r="CV484" s="6">
        <v>0</v>
      </c>
      <c r="CW484" s="6">
        <v>0</v>
      </c>
      <c r="CX484" s="6">
        <v>0</v>
      </c>
      <c r="CY484" s="6">
        <v>0</v>
      </c>
      <c r="CZ484" s="6">
        <v>0</v>
      </c>
      <c r="DA484" s="6" t="s">
        <v>22</v>
      </c>
      <c r="DB484" s="6" t="s">
        <v>218</v>
      </c>
      <c r="GX484" s="103"/>
    </row>
    <row r="485" spans="1:206">
      <c r="A485" s="102" t="s">
        <v>207</v>
      </c>
      <c r="B485" s="6">
        <v>484</v>
      </c>
      <c r="C485" s="18" t="s">
        <v>3437</v>
      </c>
      <c r="D485" s="18" t="s">
        <v>3448</v>
      </c>
      <c r="E485" s="100">
        <v>45359</v>
      </c>
      <c r="F485" s="18" t="s">
        <v>3898</v>
      </c>
      <c r="G485" s="6">
        <v>3</v>
      </c>
      <c r="H485" s="6">
        <v>13</v>
      </c>
      <c r="I485" s="6">
        <v>2</v>
      </c>
      <c r="J485" s="6" t="s">
        <v>410</v>
      </c>
      <c r="K485" s="6" t="s">
        <v>352</v>
      </c>
      <c r="L485" s="6" t="s">
        <v>1152</v>
      </c>
      <c r="M485" s="6" t="s">
        <v>22</v>
      </c>
      <c r="N485" s="6" t="s">
        <v>22</v>
      </c>
      <c r="O485" s="7" t="s">
        <v>22</v>
      </c>
      <c r="P485" s="6" t="s">
        <v>22</v>
      </c>
      <c r="Q485" s="6">
        <v>42.67</v>
      </c>
      <c r="R485" s="6" t="s">
        <v>22</v>
      </c>
      <c r="S485" s="6" t="s">
        <v>22</v>
      </c>
      <c r="T485" s="6" t="s">
        <v>22</v>
      </c>
      <c r="U485" s="6" t="s">
        <v>22</v>
      </c>
      <c r="V485" s="6">
        <v>9.3000000000000007</v>
      </c>
      <c r="W485" s="6" t="s">
        <v>39</v>
      </c>
      <c r="X485" s="6">
        <v>2</v>
      </c>
      <c r="Y485" s="6">
        <v>1</v>
      </c>
      <c r="Z485" s="101">
        <v>0.375</v>
      </c>
      <c r="AA485" s="101">
        <v>0.42708333333333331</v>
      </c>
      <c r="AB485" s="101">
        <v>0.5</v>
      </c>
      <c r="AC485" s="101">
        <f>(Tableau2[[#This Row],[heure_enq]]-Tableau2[[#This Row],[h_debut]])</f>
        <v>5.2083333333333315E-2</v>
      </c>
      <c r="AD485" s="101">
        <f>Tableau2[[#This Row],[h_fin]]-Tableau2[[#This Row],[h_debut]]</f>
        <v>0.125</v>
      </c>
      <c r="AE485" s="101">
        <v>0.34722222222222227</v>
      </c>
      <c r="AF485" s="101">
        <v>0.79166666666666663</v>
      </c>
      <c r="AG485" s="6" t="s">
        <v>22</v>
      </c>
      <c r="AH485" s="6" t="s">
        <v>256</v>
      </c>
      <c r="AI485" s="6">
        <v>0</v>
      </c>
      <c r="AJ485" s="6" t="s">
        <v>2633</v>
      </c>
      <c r="AK485" s="6" t="s">
        <v>2657</v>
      </c>
      <c r="AL485" s="6" t="s">
        <v>419</v>
      </c>
      <c r="AM485" s="6">
        <v>1</v>
      </c>
      <c r="AN485" s="6">
        <v>0</v>
      </c>
      <c r="AO485" s="6">
        <v>1</v>
      </c>
      <c r="AP485" s="6">
        <v>0</v>
      </c>
      <c r="AQ485" s="6" t="s">
        <v>235</v>
      </c>
      <c r="AR485" s="6" t="s">
        <v>22</v>
      </c>
      <c r="AS485" s="6" t="s">
        <v>22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1</v>
      </c>
      <c r="BH485" s="6">
        <v>0</v>
      </c>
      <c r="BI485" s="6">
        <v>0</v>
      </c>
      <c r="BJ485" s="6" t="s">
        <v>1033</v>
      </c>
      <c r="BK485" s="6">
        <v>0</v>
      </c>
      <c r="BL485" s="6">
        <v>0</v>
      </c>
      <c r="BM485" s="6">
        <v>0</v>
      </c>
      <c r="BN485" s="6">
        <v>0</v>
      </c>
      <c r="BO485" s="6">
        <v>0</v>
      </c>
      <c r="BP485" s="6">
        <v>1</v>
      </c>
      <c r="BQ485" s="6">
        <v>0</v>
      </c>
      <c r="BR485" s="6">
        <v>0</v>
      </c>
      <c r="BS485" s="6">
        <v>0</v>
      </c>
      <c r="BT485" s="6">
        <v>0</v>
      </c>
      <c r="BU485" s="6" t="s">
        <v>3624</v>
      </c>
      <c r="BV485" s="6">
        <v>0</v>
      </c>
      <c r="BW485" s="6" t="s">
        <v>22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 s="6">
        <v>0</v>
      </c>
      <c r="CF485" s="6">
        <v>0</v>
      </c>
      <c r="CG485" s="6">
        <v>0</v>
      </c>
      <c r="CH485" s="6">
        <v>0</v>
      </c>
      <c r="CI485" s="6">
        <v>0</v>
      </c>
      <c r="CJ485" s="6">
        <v>1</v>
      </c>
      <c r="CK485" s="6">
        <v>0</v>
      </c>
      <c r="CL485" s="6">
        <v>0</v>
      </c>
      <c r="CM485" s="6">
        <v>0</v>
      </c>
      <c r="CN485" s="6">
        <v>0</v>
      </c>
      <c r="CO485" s="6">
        <v>0</v>
      </c>
      <c r="CP485" s="6">
        <v>0</v>
      </c>
      <c r="CQ485" s="6">
        <v>0</v>
      </c>
      <c r="CR485" s="6">
        <v>0</v>
      </c>
      <c r="CS485" s="6">
        <v>0</v>
      </c>
      <c r="CT485" s="6">
        <v>0</v>
      </c>
      <c r="CU485" s="6">
        <v>0</v>
      </c>
      <c r="CV485" s="6">
        <v>0</v>
      </c>
      <c r="CW485" s="6">
        <v>0</v>
      </c>
      <c r="CX485" s="6">
        <v>0</v>
      </c>
      <c r="CY485" s="6">
        <v>0</v>
      </c>
      <c r="CZ485" s="6">
        <v>0</v>
      </c>
      <c r="DA485" s="6" t="s">
        <v>1033</v>
      </c>
      <c r="DB485" s="6" t="s">
        <v>218</v>
      </c>
      <c r="GX485" s="103"/>
    </row>
    <row r="486" spans="1:206">
      <c r="A486" s="102" t="s">
        <v>207</v>
      </c>
      <c r="B486" s="6">
        <v>485</v>
      </c>
      <c r="C486" s="18" t="s">
        <v>3437</v>
      </c>
      <c r="D486" s="18" t="s">
        <v>3449</v>
      </c>
      <c r="E486" s="100">
        <v>45359</v>
      </c>
      <c r="F486" s="18" t="s">
        <v>3898</v>
      </c>
      <c r="G486" s="6">
        <v>2</v>
      </c>
      <c r="H486" s="6">
        <v>13</v>
      </c>
      <c r="I486" s="6">
        <v>2</v>
      </c>
      <c r="J486" s="6" t="s">
        <v>410</v>
      </c>
      <c r="K486" s="6" t="s">
        <v>352</v>
      </c>
      <c r="L486" s="6" t="s">
        <v>1152</v>
      </c>
      <c r="M486" s="6" t="s">
        <v>22</v>
      </c>
      <c r="N486" s="6" t="s">
        <v>22</v>
      </c>
      <c r="O486" s="7" t="s">
        <v>22</v>
      </c>
      <c r="P486" s="6" t="s">
        <v>22</v>
      </c>
      <c r="Q486" s="6">
        <v>42.68</v>
      </c>
      <c r="R486" s="6" t="s">
        <v>22</v>
      </c>
      <c r="S486" s="6" t="s">
        <v>22</v>
      </c>
      <c r="T486" s="6" t="s">
        <v>22</v>
      </c>
      <c r="U486" s="6" t="s">
        <v>22</v>
      </c>
      <c r="V486" s="6">
        <v>9.3000000000000007</v>
      </c>
      <c r="W486" s="6" t="s">
        <v>39</v>
      </c>
      <c r="X486" s="6">
        <v>4</v>
      </c>
      <c r="Y486" s="6">
        <v>1</v>
      </c>
      <c r="Z486" s="101">
        <v>0.39583333333333331</v>
      </c>
      <c r="AA486" s="101">
        <v>0.44444444444444442</v>
      </c>
      <c r="AB486" s="101">
        <v>0.58333333333333337</v>
      </c>
      <c r="AC486" s="101">
        <f>(Tableau2[[#This Row],[heure_enq]]-Tableau2[[#This Row],[h_debut]])</f>
        <v>4.8611111111111105E-2</v>
      </c>
      <c r="AD486" s="101">
        <f>Tableau2[[#This Row],[h_fin]]-Tableau2[[#This Row],[h_debut]]</f>
        <v>0.18750000000000006</v>
      </c>
      <c r="AE486" s="101">
        <v>0.34722222222222227</v>
      </c>
      <c r="AF486" s="101">
        <v>0.79166666666666663</v>
      </c>
      <c r="AG486" s="6" t="s">
        <v>22</v>
      </c>
      <c r="AH486" s="6" t="s">
        <v>234</v>
      </c>
      <c r="AI486" s="6">
        <v>0</v>
      </c>
      <c r="AJ486" s="6" t="s">
        <v>402</v>
      </c>
      <c r="AK486" s="6" t="s">
        <v>403</v>
      </c>
      <c r="AL486" s="6" t="s">
        <v>419</v>
      </c>
      <c r="AM486" s="6">
        <v>1</v>
      </c>
      <c r="AN486" s="6">
        <v>0</v>
      </c>
      <c r="AO486" s="6">
        <v>1</v>
      </c>
      <c r="AP486" s="6">
        <v>0</v>
      </c>
      <c r="AQ486" s="6" t="s">
        <v>3381</v>
      </c>
      <c r="AR486" s="6" t="s">
        <v>22</v>
      </c>
      <c r="AS486" s="6" t="s">
        <v>22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1</v>
      </c>
      <c r="BH486" s="6">
        <v>0</v>
      </c>
      <c r="BI486" s="6">
        <v>0</v>
      </c>
      <c r="BJ486" s="6" t="s">
        <v>3439</v>
      </c>
      <c r="BK486" s="6">
        <v>0</v>
      </c>
      <c r="BL486" s="6">
        <v>0</v>
      </c>
      <c r="BM486" s="6">
        <v>0</v>
      </c>
      <c r="BN486" s="6">
        <v>0</v>
      </c>
      <c r="BO486" s="6">
        <v>0</v>
      </c>
      <c r="BP486" s="6">
        <v>1</v>
      </c>
      <c r="BQ486" s="6">
        <v>0</v>
      </c>
      <c r="BR486" s="6">
        <v>1</v>
      </c>
      <c r="BS486" s="6">
        <v>0</v>
      </c>
      <c r="BT486" s="6">
        <v>1</v>
      </c>
      <c r="BU486" s="6" t="s">
        <v>3624</v>
      </c>
      <c r="BV486" s="6" t="s">
        <v>2126</v>
      </c>
      <c r="BW486" s="6" t="s">
        <v>22</v>
      </c>
      <c r="BX486" s="6">
        <v>0</v>
      </c>
      <c r="BY486" s="6">
        <v>0</v>
      </c>
      <c r="BZ486" s="6">
        <v>0</v>
      </c>
      <c r="CA486" s="6">
        <v>0</v>
      </c>
      <c r="CB486" s="6">
        <v>0</v>
      </c>
      <c r="CC486" s="6">
        <v>0</v>
      </c>
      <c r="CD486" s="6">
        <v>0</v>
      </c>
      <c r="CE486" s="6">
        <v>0</v>
      </c>
      <c r="CF486" s="6">
        <v>0</v>
      </c>
      <c r="CG486" s="6">
        <v>0</v>
      </c>
      <c r="CH486" s="6">
        <v>0</v>
      </c>
      <c r="CI486" s="6">
        <v>1</v>
      </c>
      <c r="CJ486" s="6">
        <v>0</v>
      </c>
      <c r="CK486" s="6">
        <v>0</v>
      </c>
      <c r="CL486" s="6">
        <v>0</v>
      </c>
      <c r="CM486" s="6">
        <v>0</v>
      </c>
      <c r="CN486" s="6">
        <v>1</v>
      </c>
      <c r="CO486" s="6">
        <v>0</v>
      </c>
      <c r="CP486" s="6">
        <v>0</v>
      </c>
      <c r="CQ486" s="6">
        <v>0</v>
      </c>
      <c r="CR486" s="6">
        <v>0</v>
      </c>
      <c r="CS486" s="6">
        <v>0</v>
      </c>
      <c r="CT486" s="6">
        <v>0</v>
      </c>
      <c r="CU486" s="6">
        <v>0</v>
      </c>
      <c r="CV486" s="6">
        <v>0</v>
      </c>
      <c r="CW486" s="6">
        <v>0</v>
      </c>
      <c r="CX486" s="6">
        <v>0</v>
      </c>
      <c r="CY486" s="6">
        <v>0</v>
      </c>
      <c r="CZ486" s="6">
        <v>0</v>
      </c>
      <c r="DA486" s="6" t="s">
        <v>3440</v>
      </c>
      <c r="DB486" s="6" t="s">
        <v>218</v>
      </c>
      <c r="GX486" s="103"/>
    </row>
    <row r="487" spans="1:206">
      <c r="A487" s="102" t="s">
        <v>207</v>
      </c>
      <c r="B487" s="6">
        <v>486</v>
      </c>
      <c r="C487" s="18" t="s">
        <v>3437</v>
      </c>
      <c r="D487" s="18" t="s">
        <v>3450</v>
      </c>
      <c r="E487" s="100">
        <v>45359</v>
      </c>
      <c r="F487" s="18" t="s">
        <v>3898</v>
      </c>
      <c r="G487" s="6">
        <v>2</v>
      </c>
      <c r="H487" s="6">
        <v>12</v>
      </c>
      <c r="I487" s="6">
        <v>2</v>
      </c>
      <c r="J487" s="6" t="s">
        <v>410</v>
      </c>
      <c r="K487" s="6" t="s">
        <v>352</v>
      </c>
      <c r="L487" s="179" t="s">
        <v>1152</v>
      </c>
      <c r="M487" s="6" t="s">
        <v>22</v>
      </c>
      <c r="N487" s="6" t="s">
        <v>22</v>
      </c>
      <c r="O487" s="7" t="s">
        <v>22</v>
      </c>
      <c r="P487" s="6" t="s">
        <v>22</v>
      </c>
      <c r="Q487" s="6">
        <v>42.67</v>
      </c>
      <c r="R487" s="6" t="s">
        <v>22</v>
      </c>
      <c r="S487" s="6" t="s">
        <v>22</v>
      </c>
      <c r="T487" s="6" t="s">
        <v>22</v>
      </c>
      <c r="U487" s="6" t="s">
        <v>22</v>
      </c>
      <c r="V487" s="6">
        <v>9.3000000000000007</v>
      </c>
      <c r="W487" s="6" t="s">
        <v>39</v>
      </c>
      <c r="X487" s="6">
        <v>3</v>
      </c>
      <c r="Y487" s="6">
        <v>1</v>
      </c>
      <c r="Z487" s="101">
        <v>0.4375</v>
      </c>
      <c r="AA487" s="101">
        <v>0.45833333333333331</v>
      </c>
      <c r="AB487" s="101">
        <v>0.58333333333333337</v>
      </c>
      <c r="AC487" s="101">
        <f>(Tableau2[[#This Row],[heure_enq]]-Tableau2[[#This Row],[h_debut]])</f>
        <v>2.0833333333333315E-2</v>
      </c>
      <c r="AD487" s="101">
        <f>Tableau2[[#This Row],[h_fin]]-Tableau2[[#This Row],[h_debut]]</f>
        <v>0.14583333333333337</v>
      </c>
      <c r="AE487" s="101">
        <v>0.34722222222222227</v>
      </c>
      <c r="AF487" s="101">
        <v>0.79166666666666663</v>
      </c>
      <c r="AG487" s="6" t="s">
        <v>22</v>
      </c>
      <c r="AH487" s="6" t="s">
        <v>256</v>
      </c>
      <c r="AI487" s="6">
        <v>0</v>
      </c>
      <c r="AJ487" s="6" t="s">
        <v>1579</v>
      </c>
      <c r="AK487" s="6" t="s">
        <v>1580</v>
      </c>
      <c r="AL487" s="6" t="s">
        <v>419</v>
      </c>
      <c r="AM487" s="6">
        <v>1</v>
      </c>
      <c r="AN487" s="6">
        <v>0</v>
      </c>
      <c r="AO487" s="6">
        <v>1</v>
      </c>
      <c r="AP487" s="6">
        <v>0</v>
      </c>
      <c r="AQ487" s="188" t="s">
        <v>1021</v>
      </c>
      <c r="AR487" s="6" t="s">
        <v>22</v>
      </c>
      <c r="AS487" s="6" t="s">
        <v>22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1</v>
      </c>
      <c r="BH487" s="6">
        <v>0</v>
      </c>
      <c r="BI487" s="6">
        <v>0</v>
      </c>
      <c r="BJ487" s="6" t="s">
        <v>1021</v>
      </c>
      <c r="BK487" s="6">
        <v>0</v>
      </c>
      <c r="BL487" s="6">
        <v>0</v>
      </c>
      <c r="BM487" s="6">
        <v>0</v>
      </c>
      <c r="BN487" s="6">
        <v>0</v>
      </c>
      <c r="BO487" s="6">
        <v>0</v>
      </c>
      <c r="BP487" s="6">
        <v>0</v>
      </c>
      <c r="BQ487" s="6">
        <v>0</v>
      </c>
      <c r="BR487" s="6">
        <v>0</v>
      </c>
      <c r="BS487" s="6">
        <v>0</v>
      </c>
      <c r="BT487" s="6">
        <v>0</v>
      </c>
      <c r="BU487" s="6">
        <v>0</v>
      </c>
      <c r="BV487" s="6">
        <v>0</v>
      </c>
      <c r="BW487" s="6" t="s">
        <v>22</v>
      </c>
      <c r="BX487" s="6">
        <v>0</v>
      </c>
      <c r="BY487" s="6">
        <v>0</v>
      </c>
      <c r="BZ487" s="6">
        <v>0</v>
      </c>
      <c r="CA487" s="6">
        <v>0</v>
      </c>
      <c r="CB487" s="6">
        <v>0</v>
      </c>
      <c r="CC487" s="6">
        <v>0</v>
      </c>
      <c r="CD487" s="6">
        <v>0</v>
      </c>
      <c r="CE487" s="6">
        <v>0</v>
      </c>
      <c r="CF487" s="6">
        <v>0</v>
      </c>
      <c r="CG487" s="6">
        <v>0</v>
      </c>
      <c r="CH487" s="6">
        <v>0</v>
      </c>
      <c r="CI487" s="6">
        <v>0</v>
      </c>
      <c r="CJ487" s="6">
        <v>0</v>
      </c>
      <c r="CK487" s="6">
        <v>0</v>
      </c>
      <c r="CL487" s="6">
        <v>0</v>
      </c>
      <c r="CM487" s="6">
        <v>0</v>
      </c>
      <c r="CN487" s="6">
        <v>0</v>
      </c>
      <c r="CO487" s="6">
        <v>1</v>
      </c>
      <c r="CP487" s="6">
        <v>0</v>
      </c>
      <c r="CQ487" s="6">
        <v>0</v>
      </c>
      <c r="CR487" s="6">
        <v>0</v>
      </c>
      <c r="CS487" s="6">
        <v>0</v>
      </c>
      <c r="CT487" s="6">
        <v>0</v>
      </c>
      <c r="CU487" s="6">
        <v>0</v>
      </c>
      <c r="CV487" s="6">
        <v>0</v>
      </c>
      <c r="CW487" s="6">
        <v>0</v>
      </c>
      <c r="CX487" s="6">
        <v>0</v>
      </c>
      <c r="CY487" s="6">
        <v>0</v>
      </c>
      <c r="CZ487" s="6">
        <v>0</v>
      </c>
      <c r="DB487" s="6" t="s">
        <v>218</v>
      </c>
      <c r="GX487" s="103"/>
    </row>
    <row r="488" spans="1:206">
      <c r="A488" s="102" t="s">
        <v>207</v>
      </c>
      <c r="B488" s="6">
        <v>487</v>
      </c>
      <c r="C488" s="18" t="s">
        <v>3437</v>
      </c>
      <c r="D488" s="18" t="s">
        <v>3451</v>
      </c>
      <c r="E488" s="100">
        <v>45359</v>
      </c>
      <c r="F488" s="18" t="s">
        <v>3898</v>
      </c>
      <c r="G488" s="6">
        <v>2</v>
      </c>
      <c r="H488" s="6">
        <v>10</v>
      </c>
      <c r="I488" s="6">
        <v>2</v>
      </c>
      <c r="J488" s="6" t="s">
        <v>999</v>
      </c>
      <c r="K488" s="6" t="s">
        <v>294</v>
      </c>
      <c r="L488" s="6" t="s">
        <v>1152</v>
      </c>
      <c r="M488" s="6" t="s">
        <v>22</v>
      </c>
      <c r="N488" s="6" t="s">
        <v>22</v>
      </c>
      <c r="O488" s="7" t="s">
        <v>22</v>
      </c>
      <c r="P488" s="6" t="s">
        <v>22</v>
      </c>
      <c r="Q488" s="6">
        <v>42.72</v>
      </c>
      <c r="R488" s="6" t="s">
        <v>22</v>
      </c>
      <c r="S488" s="6" t="s">
        <v>22</v>
      </c>
      <c r="T488" s="6" t="s">
        <v>22</v>
      </c>
      <c r="U488" s="6" t="s">
        <v>22</v>
      </c>
      <c r="V488" s="6">
        <v>9.32</v>
      </c>
      <c r="W488" s="6" t="s">
        <v>39</v>
      </c>
      <c r="X488" s="6">
        <v>3</v>
      </c>
      <c r="Y488" s="6">
        <v>2</v>
      </c>
      <c r="Z488" s="101">
        <v>0.375</v>
      </c>
      <c r="AA488" s="101">
        <v>0.47916666666666669</v>
      </c>
      <c r="AB488" s="101">
        <v>0.58333333333333337</v>
      </c>
      <c r="AC488" s="101">
        <f>(Tableau2[[#This Row],[heure_enq]]-Tableau2[[#This Row],[h_debut]])</f>
        <v>0.10416666666666669</v>
      </c>
      <c r="AD488" s="101">
        <f>Tableau2[[#This Row],[h_fin]]-Tableau2[[#This Row],[h_debut]]</f>
        <v>0.20833333333333337</v>
      </c>
      <c r="AE488" s="101">
        <v>0.34722222222222227</v>
      </c>
      <c r="AF488" s="101">
        <v>0.79166666666666663</v>
      </c>
      <c r="AG488" s="6" t="s">
        <v>22</v>
      </c>
      <c r="AH488" s="6" t="s">
        <v>213</v>
      </c>
      <c r="AI488" s="6">
        <v>0</v>
      </c>
      <c r="AJ488" s="6" t="s">
        <v>402</v>
      </c>
      <c r="AK488" s="6" t="s">
        <v>403</v>
      </c>
      <c r="AL488" s="6" t="s">
        <v>419</v>
      </c>
      <c r="AM488" s="6">
        <v>1</v>
      </c>
      <c r="AN488" s="6">
        <v>0</v>
      </c>
      <c r="AO488" s="6">
        <v>0</v>
      </c>
      <c r="AP488" s="6">
        <v>0</v>
      </c>
      <c r="AQ488" s="6" t="s">
        <v>3381</v>
      </c>
      <c r="AR488" s="6" t="s">
        <v>22</v>
      </c>
      <c r="AS488" s="6" t="s">
        <v>22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1</v>
      </c>
      <c r="BI488" s="6">
        <v>0</v>
      </c>
      <c r="BJ488" s="6" t="s">
        <v>1535</v>
      </c>
      <c r="BK488" s="6">
        <v>0</v>
      </c>
      <c r="BL488" s="6">
        <v>0</v>
      </c>
      <c r="BM488" s="6">
        <v>0</v>
      </c>
      <c r="BN488" s="6">
        <v>0</v>
      </c>
      <c r="BO488" s="6">
        <v>0</v>
      </c>
      <c r="BP488" s="6">
        <v>1</v>
      </c>
      <c r="BQ488" s="6">
        <v>0</v>
      </c>
      <c r="BR488" s="6">
        <v>0</v>
      </c>
      <c r="BS488" s="6">
        <v>0</v>
      </c>
      <c r="BT488" s="6">
        <v>0</v>
      </c>
      <c r="BU488" s="6" t="s">
        <v>3648</v>
      </c>
      <c r="BV488" s="6">
        <v>0</v>
      </c>
      <c r="BW488" s="6" t="s">
        <v>22</v>
      </c>
      <c r="BX488" s="6">
        <v>0</v>
      </c>
      <c r="BY488" s="6">
        <v>0</v>
      </c>
      <c r="BZ488" s="6">
        <v>0</v>
      </c>
      <c r="CA488" s="6">
        <v>0</v>
      </c>
      <c r="CB488" s="6">
        <v>0</v>
      </c>
      <c r="CC488" s="6">
        <v>0</v>
      </c>
      <c r="CD488" s="6">
        <v>0</v>
      </c>
      <c r="CE488" s="6">
        <v>0</v>
      </c>
      <c r="CF488" s="6">
        <v>0</v>
      </c>
      <c r="CG488" s="6">
        <v>0</v>
      </c>
      <c r="CH488" s="6">
        <v>0</v>
      </c>
      <c r="CI488" s="6">
        <v>0</v>
      </c>
      <c r="CJ488" s="6">
        <v>0</v>
      </c>
      <c r="CK488" s="6">
        <v>1</v>
      </c>
      <c r="CL488" s="6">
        <v>0</v>
      </c>
      <c r="CM488" s="6">
        <v>0</v>
      </c>
      <c r="CN488" s="6">
        <v>0</v>
      </c>
      <c r="CO488" s="6">
        <v>0</v>
      </c>
      <c r="CP488" s="6">
        <v>0</v>
      </c>
      <c r="CQ488" s="6">
        <v>0</v>
      </c>
      <c r="CR488" s="6">
        <v>0</v>
      </c>
      <c r="CS488" s="6">
        <v>0</v>
      </c>
      <c r="CT488" s="6">
        <v>0</v>
      </c>
      <c r="CU488" s="6">
        <v>0</v>
      </c>
      <c r="CV488" s="6">
        <v>0</v>
      </c>
      <c r="CW488" s="6">
        <v>0</v>
      </c>
      <c r="CX488" s="6">
        <v>0</v>
      </c>
      <c r="CY488" s="6">
        <v>0</v>
      </c>
      <c r="CZ488" s="6">
        <v>0</v>
      </c>
      <c r="DA488" s="6" t="s">
        <v>3442</v>
      </c>
      <c r="DB488" s="6" t="s">
        <v>218</v>
      </c>
      <c r="GX488" s="103"/>
    </row>
    <row r="489" spans="1:206">
      <c r="A489" s="102" t="s">
        <v>207</v>
      </c>
      <c r="B489" s="6">
        <v>488</v>
      </c>
      <c r="C489" s="18" t="s">
        <v>3437</v>
      </c>
      <c r="D489" s="18" t="s">
        <v>3452</v>
      </c>
      <c r="E489" s="100">
        <v>45359</v>
      </c>
      <c r="F489" s="18" t="s">
        <v>3898</v>
      </c>
      <c r="G489" s="6">
        <v>2</v>
      </c>
      <c r="H489" s="6">
        <v>12</v>
      </c>
      <c r="I489" s="6">
        <v>2</v>
      </c>
      <c r="J489" s="6" t="s">
        <v>410</v>
      </c>
      <c r="K489" s="6" t="s">
        <v>352</v>
      </c>
      <c r="L489" s="6" t="s">
        <v>396</v>
      </c>
      <c r="M489" s="6" t="s">
        <v>22</v>
      </c>
      <c r="N489" s="6" t="s">
        <v>22</v>
      </c>
      <c r="O489" s="7" t="s">
        <v>22</v>
      </c>
      <c r="P489" s="6" t="s">
        <v>22</v>
      </c>
      <c r="Q489" s="6">
        <v>42.83</v>
      </c>
      <c r="R489" s="6" t="s">
        <v>22</v>
      </c>
      <c r="S489" s="6" t="s">
        <v>22</v>
      </c>
      <c r="T489" s="6" t="s">
        <v>22</v>
      </c>
      <c r="U489" s="6" t="s">
        <v>22</v>
      </c>
      <c r="V489" s="6">
        <v>9.48</v>
      </c>
      <c r="W489" s="6" t="s">
        <v>39</v>
      </c>
      <c r="X489" s="6">
        <v>2</v>
      </c>
      <c r="Y489" s="6">
        <v>1</v>
      </c>
      <c r="Z489" s="101">
        <v>0.5</v>
      </c>
      <c r="AA489" s="101">
        <v>0.625</v>
      </c>
      <c r="AB489" s="101">
        <v>0.66666666666666663</v>
      </c>
      <c r="AC489" s="101">
        <f>(Tableau2[[#This Row],[heure_enq]]-Tableau2[[#This Row],[h_debut]])</f>
        <v>0.125</v>
      </c>
      <c r="AD489" s="101">
        <f>Tableau2[[#This Row],[h_fin]]-Tableau2[[#This Row],[h_debut]]</f>
        <v>0.16666666666666663</v>
      </c>
      <c r="AE489" s="101">
        <v>0.34722222222222227</v>
      </c>
      <c r="AF489" s="101">
        <v>0.79166666666666663</v>
      </c>
      <c r="AG489" s="6" t="s">
        <v>22</v>
      </c>
      <c r="AH489" s="6" t="s">
        <v>213</v>
      </c>
      <c r="AI489" s="6">
        <v>0</v>
      </c>
      <c r="AJ489" s="6" t="s">
        <v>280</v>
      </c>
      <c r="AK489" s="6" t="s">
        <v>281</v>
      </c>
      <c r="AL489" s="6" t="s">
        <v>419</v>
      </c>
      <c r="AM489" s="6">
        <v>1</v>
      </c>
      <c r="AN489" s="6">
        <v>0</v>
      </c>
      <c r="AO489" s="6">
        <v>0</v>
      </c>
      <c r="AP489" s="6">
        <v>0</v>
      </c>
      <c r="AQ489" s="6" t="s">
        <v>3360</v>
      </c>
      <c r="AR489" s="6" t="s">
        <v>22</v>
      </c>
      <c r="AS489" s="6" t="s">
        <v>22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1</v>
      </c>
      <c r="AZ489" s="6"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 t="s">
        <v>1535</v>
      </c>
      <c r="BK489" s="6">
        <v>0</v>
      </c>
      <c r="BL489" s="6">
        <v>0</v>
      </c>
      <c r="BM489" s="6">
        <v>0</v>
      </c>
      <c r="BN489" s="6">
        <v>0</v>
      </c>
      <c r="BO489" s="6">
        <v>0</v>
      </c>
      <c r="BP489" s="6">
        <v>1</v>
      </c>
      <c r="BQ489" s="6">
        <v>0</v>
      </c>
      <c r="BR489" s="6">
        <v>0</v>
      </c>
      <c r="BS489" s="6">
        <v>0</v>
      </c>
      <c r="BT489" s="6">
        <v>0</v>
      </c>
      <c r="BU489" s="6" t="s">
        <v>3648</v>
      </c>
      <c r="BV489" s="6">
        <v>0</v>
      </c>
      <c r="BW489" s="6" t="s">
        <v>22</v>
      </c>
      <c r="BX489" s="6">
        <v>0</v>
      </c>
      <c r="BY489" s="6">
        <v>0</v>
      </c>
      <c r="BZ489" s="6">
        <v>0</v>
      </c>
      <c r="CA489" s="6">
        <v>0</v>
      </c>
      <c r="CB489" s="6">
        <v>0</v>
      </c>
      <c r="CC489" s="6">
        <v>0</v>
      </c>
      <c r="CD489" s="6">
        <v>0</v>
      </c>
      <c r="CE489" s="6">
        <v>0</v>
      </c>
      <c r="CF489" s="6">
        <v>0</v>
      </c>
      <c r="CG489" s="6">
        <v>0</v>
      </c>
      <c r="CH489" s="6">
        <v>0</v>
      </c>
      <c r="CI489" s="6">
        <v>0</v>
      </c>
      <c r="CJ489" s="6">
        <v>0</v>
      </c>
      <c r="CK489" s="6">
        <v>1</v>
      </c>
      <c r="CL489" s="6">
        <v>0</v>
      </c>
      <c r="CM489" s="6">
        <v>0</v>
      </c>
      <c r="CN489" s="6">
        <v>0</v>
      </c>
      <c r="CO489" s="6">
        <v>0</v>
      </c>
      <c r="CP489" s="6">
        <v>0</v>
      </c>
      <c r="CQ489" s="6">
        <v>0</v>
      </c>
      <c r="CR489" s="6">
        <v>0</v>
      </c>
      <c r="CS489" s="6">
        <v>0</v>
      </c>
      <c r="CT489" s="6">
        <v>0</v>
      </c>
      <c r="CU489" s="6">
        <v>0</v>
      </c>
      <c r="CV489" s="6">
        <v>0</v>
      </c>
      <c r="CW489" s="6">
        <v>0</v>
      </c>
      <c r="CX489" s="6">
        <v>0</v>
      </c>
      <c r="CY489" s="6">
        <v>0</v>
      </c>
      <c r="CZ489" s="6">
        <v>0</v>
      </c>
      <c r="DA489" s="6" t="s">
        <v>3453</v>
      </c>
      <c r="DB489" s="6" t="s">
        <v>218</v>
      </c>
      <c r="GX489" s="103"/>
    </row>
    <row r="490" spans="1:206">
      <c r="A490" s="102" t="s">
        <v>207</v>
      </c>
      <c r="B490" s="6">
        <v>489</v>
      </c>
      <c r="C490" s="18" t="s">
        <v>3437</v>
      </c>
      <c r="D490" s="18" t="s">
        <v>3452</v>
      </c>
      <c r="E490" s="100">
        <v>45359</v>
      </c>
      <c r="F490" s="18" t="s">
        <v>3898</v>
      </c>
      <c r="G490" s="6">
        <v>2</v>
      </c>
      <c r="H490" s="6">
        <v>12</v>
      </c>
      <c r="I490" s="6">
        <v>2</v>
      </c>
      <c r="J490" s="6" t="s">
        <v>410</v>
      </c>
      <c r="K490" s="6" t="s">
        <v>352</v>
      </c>
      <c r="L490" s="6" t="s">
        <v>1152</v>
      </c>
      <c r="M490" s="6" t="s">
        <v>22</v>
      </c>
      <c r="N490" s="6" t="s">
        <v>22</v>
      </c>
      <c r="O490" s="7" t="s">
        <v>22</v>
      </c>
      <c r="P490" s="6" t="s">
        <v>22</v>
      </c>
      <c r="Q490" s="6">
        <v>42.83</v>
      </c>
      <c r="R490" s="6" t="s">
        <v>22</v>
      </c>
      <c r="S490" s="6" t="s">
        <v>22</v>
      </c>
      <c r="T490" s="6" t="s">
        <v>22</v>
      </c>
      <c r="U490" s="6" t="s">
        <v>22</v>
      </c>
      <c r="V490" s="6">
        <v>9.48</v>
      </c>
      <c r="W490" s="6" t="s">
        <v>39</v>
      </c>
      <c r="X490" s="6">
        <v>3</v>
      </c>
      <c r="Y490" s="6">
        <v>1</v>
      </c>
      <c r="Z490" s="101">
        <v>0.5</v>
      </c>
      <c r="AA490" s="101">
        <v>0.66666666666666663</v>
      </c>
      <c r="AB490" s="101">
        <v>0.75</v>
      </c>
      <c r="AC490" s="101">
        <f>(Tableau2[[#This Row],[heure_enq]]-Tableau2[[#This Row],[h_debut]])</f>
        <v>0.16666666666666663</v>
      </c>
      <c r="AD490" s="101">
        <f>Tableau2[[#This Row],[h_fin]]-Tableau2[[#This Row],[h_debut]]</f>
        <v>0.25</v>
      </c>
      <c r="AE490" s="101">
        <v>0.34722222222222227</v>
      </c>
      <c r="AF490" s="101">
        <v>0.79166666666666663</v>
      </c>
      <c r="AG490" s="6" t="s">
        <v>22</v>
      </c>
      <c r="AH490" s="6" t="s">
        <v>234</v>
      </c>
      <c r="AI490" s="6">
        <v>0</v>
      </c>
      <c r="AJ490" s="6" t="s">
        <v>378</v>
      </c>
      <c r="AK490" s="6" t="s">
        <v>379</v>
      </c>
      <c r="AL490" s="6" t="s">
        <v>419</v>
      </c>
      <c r="AM490" s="6">
        <v>1</v>
      </c>
      <c r="AN490" s="6">
        <v>0</v>
      </c>
      <c r="AO490" s="6">
        <v>1</v>
      </c>
      <c r="AQ490" s="6" t="s">
        <v>820</v>
      </c>
      <c r="AR490" s="6" t="s">
        <v>22</v>
      </c>
      <c r="AS490" s="6" t="s">
        <v>22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1</v>
      </c>
      <c r="AZ490" s="6"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 t="s">
        <v>404</v>
      </c>
      <c r="BK490" s="6">
        <v>0</v>
      </c>
      <c r="BL490" s="6">
        <v>0</v>
      </c>
      <c r="BM490" s="6">
        <v>0</v>
      </c>
      <c r="BN490" s="6">
        <v>0</v>
      </c>
      <c r="BO490" s="6">
        <v>0</v>
      </c>
      <c r="BP490" s="6">
        <v>0</v>
      </c>
      <c r="BQ490" s="6">
        <v>0</v>
      </c>
      <c r="BR490" s="6">
        <v>1</v>
      </c>
      <c r="BS490" s="6">
        <v>0</v>
      </c>
      <c r="BT490" s="6">
        <v>0</v>
      </c>
      <c r="BU490" s="6" t="s">
        <v>2131</v>
      </c>
      <c r="BV490" s="6">
        <v>0</v>
      </c>
      <c r="BW490" s="6" t="s">
        <v>22</v>
      </c>
      <c r="BX490" s="6">
        <v>0</v>
      </c>
      <c r="BY490" s="6">
        <v>0</v>
      </c>
      <c r="BZ490" s="6">
        <v>0</v>
      </c>
      <c r="CA490" s="6">
        <v>0</v>
      </c>
      <c r="CB490" s="6">
        <v>0</v>
      </c>
      <c r="CC490" s="6">
        <v>0</v>
      </c>
      <c r="CD490" s="6">
        <v>0</v>
      </c>
      <c r="CE490" s="6">
        <v>0</v>
      </c>
      <c r="CF490" s="6">
        <v>0</v>
      </c>
      <c r="CG490" s="6">
        <v>0</v>
      </c>
      <c r="CH490" s="6">
        <v>0</v>
      </c>
      <c r="CI490" s="6">
        <v>1</v>
      </c>
      <c r="CJ490" s="6">
        <v>0</v>
      </c>
      <c r="CK490" s="6">
        <v>0</v>
      </c>
      <c r="CL490" s="6">
        <v>0</v>
      </c>
      <c r="CM490" s="6">
        <v>0</v>
      </c>
      <c r="CN490" s="6">
        <v>0</v>
      </c>
      <c r="CO490" s="6">
        <v>0</v>
      </c>
      <c r="CP490" s="6">
        <v>0</v>
      </c>
      <c r="CQ490" s="6">
        <v>0</v>
      </c>
      <c r="CR490" s="6">
        <v>0</v>
      </c>
      <c r="CS490" s="6">
        <v>0</v>
      </c>
      <c r="CT490" s="6">
        <v>0</v>
      </c>
      <c r="CU490" s="6">
        <v>0</v>
      </c>
      <c r="CV490" s="6">
        <v>0</v>
      </c>
      <c r="CW490" s="6">
        <v>0</v>
      </c>
      <c r="CX490" s="6">
        <v>0</v>
      </c>
      <c r="CY490" s="6">
        <v>0</v>
      </c>
      <c r="CZ490" s="6">
        <v>0</v>
      </c>
      <c r="DA490" s="6" t="s">
        <v>404</v>
      </c>
      <c r="DB490" s="6" t="s">
        <v>218</v>
      </c>
      <c r="GX490" s="103"/>
    </row>
    <row r="491" spans="1:206">
      <c r="A491" s="102" t="s">
        <v>207</v>
      </c>
      <c r="B491" s="6">
        <v>490</v>
      </c>
      <c r="C491" s="18" t="s">
        <v>3438</v>
      </c>
      <c r="D491" s="18" t="s">
        <v>3454</v>
      </c>
      <c r="E491" s="100">
        <v>45364</v>
      </c>
      <c r="F491" s="18" t="s">
        <v>3898</v>
      </c>
      <c r="G491" s="6">
        <v>2</v>
      </c>
      <c r="H491" s="6">
        <v>17</v>
      </c>
      <c r="I491" s="6">
        <v>2</v>
      </c>
      <c r="J491" s="6" t="s">
        <v>999</v>
      </c>
      <c r="K491" s="6" t="s">
        <v>294</v>
      </c>
      <c r="L491" s="6" t="s">
        <v>396</v>
      </c>
      <c r="M491" s="6" t="s">
        <v>22</v>
      </c>
      <c r="N491" s="6" t="s">
        <v>22</v>
      </c>
      <c r="O491" s="7" t="s">
        <v>22</v>
      </c>
      <c r="P491" s="6" t="s">
        <v>22</v>
      </c>
      <c r="Q491" s="6">
        <v>42.67</v>
      </c>
      <c r="R491" s="6" t="s">
        <v>22</v>
      </c>
      <c r="S491" s="6" t="s">
        <v>22</v>
      </c>
      <c r="T491" s="6" t="s">
        <v>22</v>
      </c>
      <c r="U491" s="6" t="s">
        <v>22</v>
      </c>
      <c r="V491" s="6">
        <v>9.3000000000000007</v>
      </c>
      <c r="W491" s="6" t="s">
        <v>39</v>
      </c>
      <c r="X491" s="6">
        <v>4</v>
      </c>
      <c r="Y491" s="6">
        <v>2</v>
      </c>
      <c r="Z491" s="101">
        <v>0.35416666666666669</v>
      </c>
      <c r="AA491" s="101">
        <v>0.38541666666666669</v>
      </c>
      <c r="AB491" s="101">
        <v>0.58333333333333337</v>
      </c>
      <c r="AC491" s="101">
        <f>(Tableau2[[#This Row],[heure_enq]]-Tableau2[[#This Row],[h_debut]])</f>
        <v>3.125E-2</v>
      </c>
      <c r="AD491" s="101">
        <f>Tableau2[[#This Row],[h_fin]]-Tableau2[[#This Row],[h_debut]]</f>
        <v>0.22916666666666669</v>
      </c>
      <c r="AE491" s="101">
        <v>0.34722222222222227</v>
      </c>
      <c r="AF491" s="101">
        <v>0.79166666666666663</v>
      </c>
      <c r="AG491" s="6" t="s">
        <v>22</v>
      </c>
      <c r="AH491" s="6" t="s">
        <v>256</v>
      </c>
      <c r="AI491" s="6">
        <v>0</v>
      </c>
      <c r="AJ491" s="6" t="s">
        <v>840</v>
      </c>
      <c r="AK491" s="6" t="s">
        <v>841</v>
      </c>
      <c r="AL491" s="6" t="s">
        <v>419</v>
      </c>
      <c r="AM491" s="6">
        <v>1</v>
      </c>
      <c r="AN491" s="6">
        <v>0</v>
      </c>
      <c r="AO491" s="6">
        <v>1</v>
      </c>
      <c r="AP491" s="6">
        <v>0</v>
      </c>
      <c r="AQ491" s="6" t="s">
        <v>235</v>
      </c>
      <c r="AR491" s="6" t="s">
        <v>22</v>
      </c>
      <c r="AS491" s="6" t="s">
        <v>22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1</v>
      </c>
      <c r="BH491" s="6">
        <v>0</v>
      </c>
      <c r="BI491" s="6">
        <v>0</v>
      </c>
      <c r="BJ491" s="6" t="s">
        <v>1033</v>
      </c>
      <c r="BK491" s="6">
        <v>0</v>
      </c>
      <c r="BL491" s="6">
        <v>0</v>
      </c>
      <c r="BM491" s="6">
        <v>0</v>
      </c>
      <c r="BN491" s="6">
        <v>0</v>
      </c>
      <c r="BO491" s="6">
        <v>0</v>
      </c>
      <c r="BP491" s="6">
        <v>1</v>
      </c>
      <c r="BQ491" s="6">
        <v>0</v>
      </c>
      <c r="BR491" s="6">
        <v>0</v>
      </c>
      <c r="BS491" s="6">
        <v>0</v>
      </c>
      <c r="BT491" s="6">
        <v>0</v>
      </c>
      <c r="BU491" s="6" t="s">
        <v>3649</v>
      </c>
      <c r="BV491" s="6">
        <v>0</v>
      </c>
      <c r="BW491" s="6" t="s">
        <v>22</v>
      </c>
      <c r="BX491" s="6">
        <v>0</v>
      </c>
      <c r="BY491" s="6">
        <v>0</v>
      </c>
      <c r="BZ491" s="6">
        <v>0</v>
      </c>
      <c r="CA491" s="6">
        <v>0</v>
      </c>
      <c r="CB491" s="6">
        <v>0</v>
      </c>
      <c r="CC491" s="6">
        <v>0</v>
      </c>
      <c r="CD491" s="6">
        <v>0</v>
      </c>
      <c r="CE491" s="6">
        <v>0</v>
      </c>
      <c r="CF491" s="6">
        <v>0</v>
      </c>
      <c r="CG491" s="6">
        <v>0</v>
      </c>
      <c r="CH491" s="6">
        <v>0</v>
      </c>
      <c r="CI491" s="6">
        <v>0</v>
      </c>
      <c r="CJ491" s="6">
        <v>1</v>
      </c>
      <c r="CK491" s="6">
        <v>0</v>
      </c>
      <c r="CL491" s="6">
        <v>0</v>
      </c>
      <c r="CM491" s="6">
        <v>0</v>
      </c>
      <c r="CN491" s="6">
        <v>0</v>
      </c>
      <c r="CO491" s="6">
        <v>0</v>
      </c>
      <c r="CP491" s="6">
        <v>0</v>
      </c>
      <c r="CQ491" s="6">
        <v>0</v>
      </c>
      <c r="CR491" s="6">
        <v>0</v>
      </c>
      <c r="CS491" s="6">
        <v>0</v>
      </c>
      <c r="CT491" s="6">
        <v>0</v>
      </c>
      <c r="CU491" s="6">
        <v>0</v>
      </c>
      <c r="CV491" s="6">
        <v>0</v>
      </c>
      <c r="CW491" s="6">
        <v>0</v>
      </c>
      <c r="CX491" s="6">
        <v>0</v>
      </c>
      <c r="CY491" s="6">
        <v>0</v>
      </c>
      <c r="CZ491" s="6">
        <v>0</v>
      </c>
      <c r="DA491" s="6" t="s">
        <v>3455</v>
      </c>
      <c r="DB491" s="6" t="s">
        <v>218</v>
      </c>
      <c r="GX491" s="103"/>
    </row>
    <row r="492" spans="1:206">
      <c r="A492" s="102" t="s">
        <v>207</v>
      </c>
      <c r="B492" s="6">
        <v>491</v>
      </c>
      <c r="C492" s="18" t="s">
        <v>3438</v>
      </c>
      <c r="D492" s="18" t="s">
        <v>3459</v>
      </c>
      <c r="E492" s="100">
        <v>45364</v>
      </c>
      <c r="F492" s="18" t="s">
        <v>3898</v>
      </c>
      <c r="G492" s="6">
        <v>2</v>
      </c>
      <c r="H492" s="6">
        <v>17</v>
      </c>
      <c r="I492" s="6">
        <v>2</v>
      </c>
      <c r="J492" s="6" t="s">
        <v>999</v>
      </c>
      <c r="K492" s="6" t="s">
        <v>294</v>
      </c>
      <c r="L492" s="6" t="s">
        <v>396</v>
      </c>
      <c r="M492" s="6" t="s">
        <v>22</v>
      </c>
      <c r="N492" s="6" t="s">
        <v>22</v>
      </c>
      <c r="O492" s="7" t="s">
        <v>22</v>
      </c>
      <c r="P492" s="6" t="s">
        <v>22</v>
      </c>
      <c r="Q492" s="6">
        <v>42.67</v>
      </c>
      <c r="R492" s="6" t="s">
        <v>22</v>
      </c>
      <c r="S492" s="6" t="s">
        <v>22</v>
      </c>
      <c r="T492" s="6" t="s">
        <v>22</v>
      </c>
      <c r="U492" s="6" t="s">
        <v>22</v>
      </c>
      <c r="V492" s="6">
        <v>9.2899999999999991</v>
      </c>
      <c r="W492" s="6" t="s">
        <v>39</v>
      </c>
      <c r="X492" s="6">
        <v>3</v>
      </c>
      <c r="Y492" s="6">
        <v>2</v>
      </c>
      <c r="Z492" s="101">
        <v>0.38194444444444442</v>
      </c>
      <c r="AA492" s="101">
        <v>0.41666666666666669</v>
      </c>
      <c r="AB492" s="101">
        <v>0.58333333333333337</v>
      </c>
      <c r="AC492" s="101">
        <f>(Tableau2[[#This Row],[heure_enq]]-Tableau2[[#This Row],[h_debut]])</f>
        <v>3.4722222222222265E-2</v>
      </c>
      <c r="AD492" s="101">
        <f>Tableau2[[#This Row],[h_fin]]-Tableau2[[#This Row],[h_debut]]</f>
        <v>0.20138888888888895</v>
      </c>
      <c r="AE492" s="101">
        <v>0.34722222222222227</v>
      </c>
      <c r="AF492" s="101">
        <v>0.79166666666666663</v>
      </c>
      <c r="AG492" s="6" t="s">
        <v>22</v>
      </c>
      <c r="AH492" s="6" t="s">
        <v>234</v>
      </c>
      <c r="AI492" s="6">
        <v>0</v>
      </c>
      <c r="AJ492" s="6" t="s">
        <v>2634</v>
      </c>
      <c r="AK492" s="6" t="s">
        <v>215</v>
      </c>
      <c r="AL492" s="6" t="s">
        <v>419</v>
      </c>
      <c r="AM492" s="6">
        <v>1</v>
      </c>
      <c r="AN492" s="6">
        <v>0</v>
      </c>
      <c r="AO492" s="6">
        <v>1</v>
      </c>
      <c r="AP492" s="6">
        <v>0</v>
      </c>
      <c r="AQ492" s="6" t="s">
        <v>3381</v>
      </c>
      <c r="AR492" s="6" t="s">
        <v>22</v>
      </c>
      <c r="AS492" s="6" t="s">
        <v>22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1</v>
      </c>
      <c r="BH492" s="6">
        <v>0</v>
      </c>
      <c r="BI492" s="6">
        <v>0</v>
      </c>
      <c r="BJ492" s="6" t="s">
        <v>3457</v>
      </c>
      <c r="BK492" s="6">
        <v>0</v>
      </c>
      <c r="BL492" s="6">
        <v>0</v>
      </c>
      <c r="BM492" s="6">
        <v>0</v>
      </c>
      <c r="BN492" s="6">
        <v>0</v>
      </c>
      <c r="BO492" s="6">
        <v>0</v>
      </c>
      <c r="BP492" s="6">
        <v>1</v>
      </c>
      <c r="BQ492" s="6">
        <v>0</v>
      </c>
      <c r="BR492" s="6">
        <v>1</v>
      </c>
      <c r="BS492" s="6">
        <v>0</v>
      </c>
      <c r="BT492" s="6">
        <v>0</v>
      </c>
      <c r="BU492" s="6" t="s">
        <v>2131</v>
      </c>
      <c r="BV492" s="6">
        <v>0</v>
      </c>
      <c r="BW492" s="6" t="s">
        <v>22</v>
      </c>
      <c r="BX492" s="6">
        <v>0</v>
      </c>
      <c r="BY492" s="6">
        <v>0</v>
      </c>
      <c r="BZ492" s="6">
        <v>0</v>
      </c>
      <c r="CA492" s="6">
        <v>0</v>
      </c>
      <c r="CB492" s="6">
        <v>0</v>
      </c>
      <c r="CC492" s="6">
        <v>0</v>
      </c>
      <c r="CD492" s="6">
        <v>0</v>
      </c>
      <c r="CE492" s="6">
        <v>0</v>
      </c>
      <c r="CF492" s="6">
        <v>0</v>
      </c>
      <c r="CG492" s="6">
        <v>0</v>
      </c>
      <c r="CH492" s="6">
        <v>0</v>
      </c>
      <c r="CI492" s="6">
        <v>1</v>
      </c>
      <c r="CJ492" s="6">
        <v>0</v>
      </c>
      <c r="CK492" s="6">
        <v>0</v>
      </c>
      <c r="CL492" s="6">
        <v>0</v>
      </c>
      <c r="CM492" s="6">
        <v>0</v>
      </c>
      <c r="CN492" s="6">
        <v>1</v>
      </c>
      <c r="CO492" s="6">
        <v>0</v>
      </c>
      <c r="CP492" s="6">
        <v>0</v>
      </c>
      <c r="CQ492" s="6">
        <v>0</v>
      </c>
      <c r="CR492" s="6">
        <v>0</v>
      </c>
      <c r="CS492" s="6">
        <v>0</v>
      </c>
      <c r="CT492" s="6">
        <v>0</v>
      </c>
      <c r="CU492" s="6">
        <v>0</v>
      </c>
      <c r="CV492" s="6">
        <v>0</v>
      </c>
      <c r="CW492" s="6">
        <v>0</v>
      </c>
      <c r="CX492" s="6">
        <v>0</v>
      </c>
      <c r="CY492" s="6">
        <v>0</v>
      </c>
      <c r="CZ492" s="6">
        <v>0</v>
      </c>
      <c r="DA492" s="6" t="s">
        <v>3457</v>
      </c>
      <c r="DB492" s="6" t="s">
        <v>218</v>
      </c>
      <c r="GX492" s="103"/>
    </row>
    <row r="493" spans="1:206">
      <c r="A493" s="102" t="s">
        <v>207</v>
      </c>
      <c r="B493" s="6">
        <v>492</v>
      </c>
      <c r="C493" s="18" t="s">
        <v>3438</v>
      </c>
      <c r="D493" s="18" t="s">
        <v>3460</v>
      </c>
      <c r="E493" s="100">
        <v>45364</v>
      </c>
      <c r="F493" s="18" t="s">
        <v>3898</v>
      </c>
      <c r="G493" s="6">
        <v>1</v>
      </c>
      <c r="H493" s="6">
        <v>17</v>
      </c>
      <c r="I493" s="6">
        <v>1</v>
      </c>
      <c r="J493" s="6" t="s">
        <v>999</v>
      </c>
      <c r="K493" s="6" t="s">
        <v>294</v>
      </c>
      <c r="L493" s="6" t="s">
        <v>396</v>
      </c>
      <c r="M493" s="6" t="s">
        <v>22</v>
      </c>
      <c r="N493" s="6" t="s">
        <v>22</v>
      </c>
      <c r="O493" s="7" t="s">
        <v>22</v>
      </c>
      <c r="P493" s="6" t="s">
        <v>22</v>
      </c>
      <c r="Q493" s="6">
        <v>42.67</v>
      </c>
      <c r="R493" s="6" t="s">
        <v>22</v>
      </c>
      <c r="S493" s="6" t="s">
        <v>22</v>
      </c>
      <c r="T493" s="6" t="s">
        <v>22</v>
      </c>
      <c r="U493" s="6" t="s">
        <v>22</v>
      </c>
      <c r="V493" s="6">
        <v>9.2799999999999994</v>
      </c>
      <c r="W493" s="6" t="s">
        <v>39</v>
      </c>
      <c r="X493" s="6">
        <v>2</v>
      </c>
      <c r="Y493" s="6">
        <v>1</v>
      </c>
      <c r="Z493" s="101">
        <v>0.375</v>
      </c>
      <c r="AA493" s="101">
        <v>0.48402777777777778</v>
      </c>
      <c r="AB493" s="101">
        <v>0.54166666666666663</v>
      </c>
      <c r="AC493" s="101">
        <f>(Tableau2[[#This Row],[heure_enq]]-Tableau2[[#This Row],[h_debut]])</f>
        <v>0.10902777777777778</v>
      </c>
      <c r="AD493" s="101">
        <f>Tableau2[[#This Row],[h_fin]]-Tableau2[[#This Row],[h_debut]]</f>
        <v>0.16666666666666663</v>
      </c>
      <c r="AE493" s="101">
        <v>0.34722222222222227</v>
      </c>
      <c r="AF493" s="101">
        <v>0.79166666666666663</v>
      </c>
      <c r="AG493" s="6" t="s">
        <v>22</v>
      </c>
      <c r="AH493" s="6" t="s">
        <v>213</v>
      </c>
      <c r="AI493" s="6">
        <v>0</v>
      </c>
      <c r="AJ493" s="6" t="s">
        <v>402</v>
      </c>
      <c r="AK493" s="6" t="s">
        <v>403</v>
      </c>
      <c r="AL493" s="6" t="s">
        <v>419</v>
      </c>
      <c r="AM493" s="6">
        <v>1</v>
      </c>
      <c r="AN493" s="6">
        <v>0</v>
      </c>
      <c r="AO493" s="6">
        <v>0</v>
      </c>
      <c r="AP493" s="6">
        <v>0</v>
      </c>
      <c r="AQ493" s="6" t="s">
        <v>3360</v>
      </c>
      <c r="AR493" s="6" t="s">
        <v>22</v>
      </c>
      <c r="AS493" s="6" t="s">
        <v>22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1</v>
      </c>
      <c r="BH493" s="6">
        <v>0</v>
      </c>
      <c r="BI493" s="6">
        <v>0</v>
      </c>
      <c r="BJ493" s="6" t="s">
        <v>3461</v>
      </c>
      <c r="BK493" s="6">
        <v>0</v>
      </c>
      <c r="BL493" s="6">
        <v>0</v>
      </c>
      <c r="BM493" s="6">
        <v>0</v>
      </c>
      <c r="BN493" s="6">
        <v>0</v>
      </c>
      <c r="BO493" s="6">
        <v>0</v>
      </c>
      <c r="BP493" s="6">
        <v>1</v>
      </c>
      <c r="BQ493" s="6">
        <v>0</v>
      </c>
      <c r="BR493" s="6">
        <v>0</v>
      </c>
      <c r="BS493" s="6">
        <v>0</v>
      </c>
      <c r="BT493" s="6">
        <v>0</v>
      </c>
      <c r="BU493" s="6" t="s">
        <v>3650</v>
      </c>
      <c r="BV493" s="6">
        <v>0</v>
      </c>
      <c r="BW493" s="6" t="s">
        <v>22</v>
      </c>
      <c r="BX493" s="6">
        <v>0</v>
      </c>
      <c r="BY493" s="6">
        <v>0</v>
      </c>
      <c r="BZ493" s="6">
        <v>0</v>
      </c>
      <c r="CA493" s="6">
        <v>0</v>
      </c>
      <c r="CB493" s="6">
        <v>0</v>
      </c>
      <c r="CC493" s="6">
        <v>0</v>
      </c>
      <c r="CD493" s="6">
        <v>0</v>
      </c>
      <c r="CE493" s="6">
        <v>0</v>
      </c>
      <c r="CF493" s="6">
        <v>0</v>
      </c>
      <c r="CG493" s="6">
        <v>0</v>
      </c>
      <c r="CH493" s="6">
        <v>0</v>
      </c>
      <c r="CI493" s="6">
        <v>0</v>
      </c>
      <c r="CJ493" s="6">
        <v>0</v>
      </c>
      <c r="CK493" s="6">
        <v>1</v>
      </c>
      <c r="CL493" s="6">
        <v>0</v>
      </c>
      <c r="CM493" s="6">
        <v>0</v>
      </c>
      <c r="CN493" s="6">
        <v>0</v>
      </c>
      <c r="CO493" s="6">
        <v>0</v>
      </c>
      <c r="CP493" s="6">
        <v>0</v>
      </c>
      <c r="CQ493" s="6">
        <v>0</v>
      </c>
      <c r="CR493" s="6">
        <v>0</v>
      </c>
      <c r="CS493" s="6">
        <v>0</v>
      </c>
      <c r="CT493" s="6">
        <v>0</v>
      </c>
      <c r="CU493" s="6">
        <v>0</v>
      </c>
      <c r="CV493" s="6">
        <v>0</v>
      </c>
      <c r="CW493" s="6">
        <v>0</v>
      </c>
      <c r="CX493" s="6">
        <v>0</v>
      </c>
      <c r="CY493" s="6">
        <v>0</v>
      </c>
      <c r="CZ493" s="6">
        <v>0</v>
      </c>
      <c r="DA493" s="6" t="s">
        <v>3461</v>
      </c>
      <c r="DB493" s="6" t="s">
        <v>218</v>
      </c>
      <c r="GX493" s="103"/>
    </row>
    <row r="494" spans="1:206">
      <c r="A494" s="102" t="s">
        <v>207</v>
      </c>
      <c r="B494" s="6">
        <v>493</v>
      </c>
      <c r="C494" s="18" t="s">
        <v>3438</v>
      </c>
      <c r="D494" s="18" t="s">
        <v>3462</v>
      </c>
      <c r="E494" s="100">
        <v>45364</v>
      </c>
      <c r="F494" s="18" t="s">
        <v>3898</v>
      </c>
      <c r="G494" s="6">
        <v>1</v>
      </c>
      <c r="H494" s="6">
        <v>18</v>
      </c>
      <c r="I494" s="6">
        <v>1</v>
      </c>
      <c r="J494" s="6" t="s">
        <v>999</v>
      </c>
      <c r="K494" s="6" t="s">
        <v>294</v>
      </c>
      <c r="L494" s="6" t="s">
        <v>396</v>
      </c>
      <c r="M494" s="6" t="s">
        <v>22</v>
      </c>
      <c r="N494" s="6" t="s">
        <v>22</v>
      </c>
      <c r="O494" s="7" t="s">
        <v>22</v>
      </c>
      <c r="P494" s="6" t="s">
        <v>22</v>
      </c>
      <c r="Q494" s="6">
        <v>42.68</v>
      </c>
      <c r="R494" s="6" t="s">
        <v>22</v>
      </c>
      <c r="S494" s="6" t="s">
        <v>22</v>
      </c>
      <c r="T494" s="6" t="s">
        <v>22</v>
      </c>
      <c r="U494" s="6" t="s">
        <v>22</v>
      </c>
      <c r="V494" s="6">
        <v>9.27</v>
      </c>
      <c r="W494" s="6" t="s">
        <v>39</v>
      </c>
      <c r="X494" s="6">
        <v>4</v>
      </c>
      <c r="Y494" s="6">
        <v>2</v>
      </c>
      <c r="Z494" s="101">
        <v>0.45833333333333331</v>
      </c>
      <c r="AA494" s="101">
        <v>0.5625</v>
      </c>
      <c r="AB494" s="101">
        <v>0.70833333333333337</v>
      </c>
      <c r="AC494" s="101">
        <f>(Tableau2[[#This Row],[heure_enq]]-Tableau2[[#This Row],[h_debut]])</f>
        <v>0.10416666666666669</v>
      </c>
      <c r="AD494" s="101">
        <f>Tableau2[[#This Row],[h_fin]]-Tableau2[[#This Row],[h_debut]]</f>
        <v>0.25000000000000006</v>
      </c>
      <c r="AE494" s="101">
        <v>0.34722222222222227</v>
      </c>
      <c r="AF494" s="101">
        <v>0.79166666666666663</v>
      </c>
      <c r="AG494" s="6" t="s">
        <v>22</v>
      </c>
      <c r="AH494" s="6" t="s">
        <v>234</v>
      </c>
      <c r="AI494" s="6">
        <v>0</v>
      </c>
      <c r="AJ494" s="6" t="s">
        <v>402</v>
      </c>
      <c r="AK494" s="6" t="s">
        <v>403</v>
      </c>
      <c r="AL494" s="6" t="s">
        <v>419</v>
      </c>
      <c r="AM494" s="6">
        <v>1</v>
      </c>
      <c r="AN494" s="6">
        <v>0</v>
      </c>
      <c r="AO494" s="6">
        <v>0</v>
      </c>
      <c r="AP494" s="6">
        <v>0</v>
      </c>
      <c r="AQ494" s="6" t="s">
        <v>235</v>
      </c>
      <c r="AR494" s="6" t="s">
        <v>22</v>
      </c>
      <c r="AS494" s="6" t="s">
        <v>22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1</v>
      </c>
      <c r="BH494" s="6">
        <v>0</v>
      </c>
      <c r="BI494" s="6">
        <v>0</v>
      </c>
      <c r="BJ494" s="6" t="s">
        <v>1535</v>
      </c>
      <c r="BK494" s="6">
        <v>0</v>
      </c>
      <c r="BL494" s="6">
        <v>0</v>
      </c>
      <c r="BM494" s="6">
        <v>0</v>
      </c>
      <c r="BN494" s="6">
        <v>0</v>
      </c>
      <c r="BO494" s="6">
        <v>0</v>
      </c>
      <c r="BP494" s="6">
        <v>1</v>
      </c>
      <c r="BQ494" s="6">
        <v>0</v>
      </c>
      <c r="BR494" s="6">
        <v>0</v>
      </c>
      <c r="BS494" s="6">
        <v>0</v>
      </c>
      <c r="BT494" s="6">
        <v>0</v>
      </c>
      <c r="BU494" s="6" t="s">
        <v>3650</v>
      </c>
      <c r="BV494" s="6">
        <v>0</v>
      </c>
      <c r="BW494" s="6" t="s">
        <v>22</v>
      </c>
      <c r="BX494" s="6">
        <v>0</v>
      </c>
      <c r="BY494" s="6">
        <v>0</v>
      </c>
      <c r="BZ494" s="6">
        <v>0</v>
      </c>
      <c r="CA494" s="6">
        <v>0</v>
      </c>
      <c r="CB494" s="6">
        <v>0</v>
      </c>
      <c r="CC494" s="6">
        <v>0</v>
      </c>
      <c r="CD494" s="6">
        <v>0</v>
      </c>
      <c r="CE494" s="6">
        <v>0</v>
      </c>
      <c r="CF494" s="6">
        <v>0</v>
      </c>
      <c r="CG494" s="6">
        <v>0</v>
      </c>
      <c r="CH494" s="6">
        <v>0</v>
      </c>
      <c r="CI494" s="6">
        <v>0</v>
      </c>
      <c r="CJ494" s="6">
        <v>0</v>
      </c>
      <c r="CK494" s="6">
        <v>0</v>
      </c>
      <c r="CL494" s="6">
        <v>0</v>
      </c>
      <c r="CM494" s="6">
        <v>0</v>
      </c>
      <c r="CN494" s="6">
        <v>1</v>
      </c>
      <c r="CO494" s="6">
        <v>0</v>
      </c>
      <c r="CP494" s="6">
        <v>0</v>
      </c>
      <c r="CQ494" s="6">
        <v>0</v>
      </c>
      <c r="CR494" s="6">
        <v>0</v>
      </c>
      <c r="CS494" s="6">
        <v>0</v>
      </c>
      <c r="CT494" s="6">
        <v>0</v>
      </c>
      <c r="CU494" s="6">
        <v>0</v>
      </c>
      <c r="CV494" s="6">
        <v>0</v>
      </c>
      <c r="CW494" s="6">
        <v>0</v>
      </c>
      <c r="CX494" s="6">
        <v>0</v>
      </c>
      <c r="CY494" s="6">
        <v>0</v>
      </c>
      <c r="CZ494" s="6">
        <v>0</v>
      </c>
      <c r="DA494" s="6" t="s">
        <v>3463</v>
      </c>
      <c r="DB494" s="6" t="s">
        <v>218</v>
      </c>
      <c r="GX494" s="103"/>
    </row>
    <row r="495" spans="1:206">
      <c r="A495" s="102" t="s">
        <v>207</v>
      </c>
      <c r="B495" s="6">
        <v>494</v>
      </c>
      <c r="C495" s="18" t="s">
        <v>3438</v>
      </c>
      <c r="D495" s="18" t="s">
        <v>3464</v>
      </c>
      <c r="E495" s="100">
        <v>45364</v>
      </c>
      <c r="F495" s="18" t="s">
        <v>3898</v>
      </c>
      <c r="G495" s="6">
        <v>1</v>
      </c>
      <c r="H495" s="6">
        <v>16</v>
      </c>
      <c r="I495" s="6">
        <v>1</v>
      </c>
      <c r="J495" s="6" t="s">
        <v>999</v>
      </c>
      <c r="K495" s="6" t="s">
        <v>294</v>
      </c>
      <c r="L495" s="6" t="s">
        <v>396</v>
      </c>
      <c r="M495" s="6" t="s">
        <v>22</v>
      </c>
      <c r="N495" s="6" t="s">
        <v>22</v>
      </c>
      <c r="O495" s="7" t="s">
        <v>22</v>
      </c>
      <c r="P495" s="6" t="s">
        <v>22</v>
      </c>
      <c r="Q495" s="6">
        <v>42.69</v>
      </c>
      <c r="R495" s="6" t="s">
        <v>22</v>
      </c>
      <c r="S495" s="6" t="s">
        <v>22</v>
      </c>
      <c r="T495" s="6" t="s">
        <v>22</v>
      </c>
      <c r="U495" s="6" t="s">
        <v>22</v>
      </c>
      <c r="V495" s="6">
        <v>9.32</v>
      </c>
      <c r="W495" s="6" t="s">
        <v>39</v>
      </c>
      <c r="X495" s="6">
        <v>2</v>
      </c>
      <c r="Y495" s="6">
        <v>1</v>
      </c>
      <c r="Z495" s="101">
        <v>0.50694444444444442</v>
      </c>
      <c r="AA495" s="101">
        <v>0.625</v>
      </c>
      <c r="AB495" s="101">
        <v>0.70833333333333337</v>
      </c>
      <c r="AC495" s="101">
        <f>(Tableau2[[#This Row],[heure_enq]]-Tableau2[[#This Row],[h_debut]])</f>
        <v>0.11805555555555558</v>
      </c>
      <c r="AD495" s="101">
        <f>Tableau2[[#This Row],[h_fin]]-Tableau2[[#This Row],[h_debut]]</f>
        <v>0.20138888888888895</v>
      </c>
      <c r="AE495" s="101">
        <v>0.34722222222222227</v>
      </c>
      <c r="AF495" s="101">
        <v>0.79166666666666663</v>
      </c>
      <c r="AG495" s="6" t="s">
        <v>22</v>
      </c>
      <c r="AH495" s="6" t="s">
        <v>213</v>
      </c>
      <c r="AI495" s="6">
        <v>0</v>
      </c>
      <c r="AJ495" s="6" t="s">
        <v>402</v>
      </c>
      <c r="AK495" s="6" t="s">
        <v>403</v>
      </c>
      <c r="AL495" s="6" t="s">
        <v>419</v>
      </c>
      <c r="AM495" s="6">
        <v>1</v>
      </c>
      <c r="AN495" s="6">
        <v>0</v>
      </c>
      <c r="AO495" s="6">
        <v>0</v>
      </c>
      <c r="AP495" s="6">
        <v>0</v>
      </c>
      <c r="AQ495" s="6" t="s">
        <v>3360</v>
      </c>
      <c r="AR495" s="6" t="s">
        <v>22</v>
      </c>
      <c r="AS495" s="6" t="s">
        <v>22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1</v>
      </c>
      <c r="BH495" s="6">
        <v>0</v>
      </c>
      <c r="BI495" s="6">
        <v>0</v>
      </c>
      <c r="BJ495" s="6" t="s">
        <v>1665</v>
      </c>
      <c r="BK495" s="6">
        <v>0</v>
      </c>
      <c r="BL495" s="6">
        <v>0</v>
      </c>
      <c r="BM495" s="6">
        <v>0</v>
      </c>
      <c r="BN495" s="6">
        <v>0</v>
      </c>
      <c r="BO495" s="6">
        <v>0</v>
      </c>
      <c r="BP495" s="6">
        <v>1</v>
      </c>
      <c r="BQ495" s="6">
        <v>0</v>
      </c>
      <c r="BR495" s="6">
        <v>0</v>
      </c>
      <c r="BS495" s="6">
        <v>0</v>
      </c>
      <c r="BT495" s="6">
        <v>0</v>
      </c>
      <c r="BU495" s="6" t="s">
        <v>3633</v>
      </c>
      <c r="BV495" s="6">
        <v>0</v>
      </c>
      <c r="BW495" s="6" t="s">
        <v>22</v>
      </c>
      <c r="BX495" s="6">
        <v>0</v>
      </c>
      <c r="BY495" s="6">
        <v>0</v>
      </c>
      <c r="BZ495" s="6">
        <v>0</v>
      </c>
      <c r="CA495" s="6">
        <v>0</v>
      </c>
      <c r="CB495" s="6">
        <v>0</v>
      </c>
      <c r="CC495" s="6">
        <v>0</v>
      </c>
      <c r="CD495" s="6">
        <v>0</v>
      </c>
      <c r="CE495" s="6">
        <v>0</v>
      </c>
      <c r="CF495" s="6">
        <v>0</v>
      </c>
      <c r="CG495" s="6">
        <v>0</v>
      </c>
      <c r="CH495" s="6">
        <v>0</v>
      </c>
      <c r="CI495" s="6">
        <v>0</v>
      </c>
      <c r="CJ495" s="6">
        <v>0</v>
      </c>
      <c r="CK495" s="6">
        <v>1</v>
      </c>
      <c r="CL495" s="6">
        <v>0</v>
      </c>
      <c r="CM495" s="6">
        <v>0</v>
      </c>
      <c r="CN495" s="6">
        <v>0</v>
      </c>
      <c r="CO495" s="6">
        <v>0</v>
      </c>
      <c r="CP495" s="6">
        <v>0</v>
      </c>
      <c r="CQ495" s="6">
        <v>0</v>
      </c>
      <c r="CR495" s="6">
        <v>0</v>
      </c>
      <c r="CS495" s="6">
        <v>0</v>
      </c>
      <c r="CT495" s="6">
        <v>0</v>
      </c>
      <c r="CU495" s="6">
        <v>0</v>
      </c>
      <c r="CV495" s="6">
        <v>0</v>
      </c>
      <c r="CW495" s="6">
        <v>0</v>
      </c>
      <c r="CX495" s="6">
        <v>0</v>
      </c>
      <c r="CY495" s="6">
        <v>0</v>
      </c>
      <c r="CZ495" s="6">
        <v>0</v>
      </c>
      <c r="DA495" s="6" t="s">
        <v>1665</v>
      </c>
      <c r="DB495" s="6" t="s">
        <v>218</v>
      </c>
      <c r="GX495" s="103"/>
    </row>
    <row r="496" spans="1:206">
      <c r="A496" s="102" t="s">
        <v>207</v>
      </c>
      <c r="B496" s="6">
        <v>495</v>
      </c>
      <c r="C496" s="18" t="s">
        <v>3438</v>
      </c>
      <c r="D496" s="18" t="s">
        <v>3465</v>
      </c>
      <c r="E496" s="100">
        <v>45364</v>
      </c>
      <c r="F496" s="18" t="s">
        <v>3898</v>
      </c>
      <c r="G496" s="6">
        <v>2</v>
      </c>
      <c r="H496" s="6">
        <v>17</v>
      </c>
      <c r="I496" s="6">
        <v>2</v>
      </c>
      <c r="J496" s="6" t="s">
        <v>999</v>
      </c>
      <c r="K496" s="6" t="s">
        <v>294</v>
      </c>
      <c r="L496" s="6" t="s">
        <v>396</v>
      </c>
      <c r="M496" s="6" t="s">
        <v>22</v>
      </c>
      <c r="N496" s="6" t="s">
        <v>22</v>
      </c>
      <c r="O496" s="7" t="s">
        <v>22</v>
      </c>
      <c r="P496" s="6" t="s">
        <v>22</v>
      </c>
      <c r="Q496" s="6">
        <v>42.67</v>
      </c>
      <c r="R496" s="6" t="s">
        <v>22</v>
      </c>
      <c r="S496" s="6" t="s">
        <v>22</v>
      </c>
      <c r="T496" s="6" t="s">
        <v>22</v>
      </c>
      <c r="U496" s="6" t="s">
        <v>22</v>
      </c>
      <c r="V496" s="6">
        <v>9.2799999999999994</v>
      </c>
      <c r="W496" s="6" t="s">
        <v>39</v>
      </c>
      <c r="X496" s="6">
        <v>3</v>
      </c>
      <c r="Y496" s="6">
        <v>1</v>
      </c>
      <c r="Z496" s="101">
        <v>0.58333333333333337</v>
      </c>
      <c r="AA496" s="101">
        <v>0.66666666666666663</v>
      </c>
      <c r="AB496" s="101">
        <v>0.75</v>
      </c>
      <c r="AC496" s="101">
        <f>(Tableau2[[#This Row],[heure_enq]]-Tableau2[[#This Row],[h_debut]])</f>
        <v>8.3333333333333259E-2</v>
      </c>
      <c r="AD496" s="101">
        <f>Tableau2[[#This Row],[h_fin]]-Tableau2[[#This Row],[h_debut]]</f>
        <v>0.16666666666666663</v>
      </c>
      <c r="AE496" s="101">
        <v>0.34722222222222227</v>
      </c>
      <c r="AF496" s="101">
        <v>0.79166666666666663</v>
      </c>
      <c r="AG496" s="6" t="s">
        <v>22</v>
      </c>
      <c r="AH496" s="6" t="s">
        <v>213</v>
      </c>
      <c r="AI496" s="6">
        <v>0</v>
      </c>
      <c r="AJ496" s="6" t="s">
        <v>402</v>
      </c>
      <c r="AK496" s="6" t="s">
        <v>403</v>
      </c>
      <c r="AL496" s="6" t="s">
        <v>419</v>
      </c>
      <c r="AM496" s="6">
        <v>1</v>
      </c>
      <c r="AN496" s="6">
        <v>0</v>
      </c>
      <c r="AO496" s="6">
        <v>1</v>
      </c>
      <c r="AP496" s="6">
        <v>0</v>
      </c>
      <c r="AQ496" s="6" t="s">
        <v>3360</v>
      </c>
      <c r="AR496" s="6" t="s">
        <v>22</v>
      </c>
      <c r="AS496" s="6" t="s">
        <v>22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1</v>
      </c>
      <c r="BH496" s="6">
        <v>0</v>
      </c>
      <c r="BI496" s="6">
        <v>0</v>
      </c>
      <c r="BJ496" s="6" t="s">
        <v>1665</v>
      </c>
      <c r="BK496" s="6">
        <v>0</v>
      </c>
      <c r="BL496" s="6">
        <v>0</v>
      </c>
      <c r="BM496" s="6">
        <v>0</v>
      </c>
      <c r="BN496" s="6">
        <v>0</v>
      </c>
      <c r="BO496" s="6">
        <v>0</v>
      </c>
      <c r="BP496" s="6">
        <v>1</v>
      </c>
      <c r="BQ496" s="6">
        <v>0</v>
      </c>
      <c r="BR496" s="6">
        <v>0</v>
      </c>
      <c r="BS496" s="6">
        <v>0</v>
      </c>
      <c r="BT496" s="6">
        <v>0</v>
      </c>
      <c r="BU496" s="6" t="s">
        <v>3633</v>
      </c>
      <c r="BV496" s="6">
        <v>0</v>
      </c>
      <c r="BW496" s="6" t="s">
        <v>22</v>
      </c>
      <c r="BX496" s="6">
        <v>0</v>
      </c>
      <c r="BY496" s="6">
        <v>0</v>
      </c>
      <c r="BZ496" s="6">
        <v>0</v>
      </c>
      <c r="CA496" s="6">
        <v>0</v>
      </c>
      <c r="CB496" s="6">
        <v>0</v>
      </c>
      <c r="CC496" s="6">
        <v>0</v>
      </c>
      <c r="CD496" s="6">
        <v>0</v>
      </c>
      <c r="CE496" s="6">
        <v>0</v>
      </c>
      <c r="CF496" s="6">
        <v>0</v>
      </c>
      <c r="CG496" s="6">
        <v>0</v>
      </c>
      <c r="CH496" s="6">
        <v>0</v>
      </c>
      <c r="CI496" s="6">
        <v>0</v>
      </c>
      <c r="CJ496" s="6">
        <v>0</v>
      </c>
      <c r="CK496" s="6">
        <v>1</v>
      </c>
      <c r="CL496" s="6">
        <v>0</v>
      </c>
      <c r="CM496" s="6">
        <v>0</v>
      </c>
      <c r="CN496" s="6">
        <v>0</v>
      </c>
      <c r="CO496" s="6">
        <v>0</v>
      </c>
      <c r="CP496" s="6">
        <v>0</v>
      </c>
      <c r="CQ496" s="6">
        <v>0</v>
      </c>
      <c r="CR496" s="6">
        <v>0</v>
      </c>
      <c r="CS496" s="6">
        <v>0</v>
      </c>
      <c r="CT496" s="6">
        <v>0</v>
      </c>
      <c r="CU496" s="6">
        <v>0</v>
      </c>
      <c r="CV496" s="6">
        <v>0</v>
      </c>
      <c r="CW496" s="6">
        <v>0</v>
      </c>
      <c r="CX496" s="6">
        <v>0</v>
      </c>
      <c r="CY496" s="6">
        <v>0</v>
      </c>
      <c r="CZ496" s="6">
        <v>0</v>
      </c>
      <c r="DA496" s="6" t="s">
        <v>22</v>
      </c>
      <c r="DB496" s="6" t="s">
        <v>218</v>
      </c>
      <c r="GX496" s="103"/>
    </row>
    <row r="497" spans="1:206">
      <c r="A497" s="102" t="s">
        <v>207</v>
      </c>
      <c r="B497" s="6">
        <v>496</v>
      </c>
      <c r="C497" s="18" t="s">
        <v>3438</v>
      </c>
      <c r="D497" s="18" t="s">
        <v>3466</v>
      </c>
      <c r="E497" s="100">
        <v>45364</v>
      </c>
      <c r="F497" s="18" t="s">
        <v>3898</v>
      </c>
      <c r="G497" s="6">
        <v>1</v>
      </c>
      <c r="H497" s="6">
        <v>17</v>
      </c>
      <c r="I497" s="6">
        <v>1</v>
      </c>
      <c r="J497" s="6" t="s">
        <v>999</v>
      </c>
      <c r="K497" s="6" t="s">
        <v>294</v>
      </c>
      <c r="L497" s="6" t="s">
        <v>396</v>
      </c>
      <c r="M497" s="6" t="s">
        <v>22</v>
      </c>
      <c r="N497" s="6" t="s">
        <v>22</v>
      </c>
      <c r="O497" s="7" t="s">
        <v>22</v>
      </c>
      <c r="P497" s="6" t="s">
        <v>22</v>
      </c>
      <c r="Q497" s="6">
        <v>42.67</v>
      </c>
      <c r="R497" s="6" t="s">
        <v>22</v>
      </c>
      <c r="S497" s="6" t="s">
        <v>22</v>
      </c>
      <c r="T497" s="6" t="s">
        <v>22</v>
      </c>
      <c r="U497" s="6" t="s">
        <v>22</v>
      </c>
      <c r="V497" s="6">
        <v>9.2899999999999991</v>
      </c>
      <c r="W497" s="6" t="s">
        <v>39</v>
      </c>
      <c r="X497" s="6">
        <v>3</v>
      </c>
      <c r="Y497" s="6">
        <v>5</v>
      </c>
      <c r="Z497" s="101">
        <v>0.6875</v>
      </c>
      <c r="AA497" s="101">
        <v>0.69791666666666663</v>
      </c>
      <c r="AB497" s="101">
        <v>0.75</v>
      </c>
      <c r="AC497" s="101">
        <f>(Tableau2[[#This Row],[heure_enq]]-Tableau2[[#This Row],[h_debut]])</f>
        <v>1.041666666666663E-2</v>
      </c>
      <c r="AD497" s="101">
        <f>Tableau2[[#This Row],[h_fin]]-Tableau2[[#This Row],[h_debut]]</f>
        <v>6.25E-2</v>
      </c>
      <c r="AE497" s="101">
        <v>0.34722222222222227</v>
      </c>
      <c r="AF497" s="101">
        <v>0.79166666666666663</v>
      </c>
      <c r="AG497" s="6" t="s">
        <v>22</v>
      </c>
      <c r="AH497" s="6" t="s">
        <v>213</v>
      </c>
      <c r="AI497" s="6">
        <v>0</v>
      </c>
      <c r="AJ497" s="6" t="s">
        <v>840</v>
      </c>
      <c r="AK497" s="6" t="s">
        <v>841</v>
      </c>
      <c r="AL497" s="6" t="s">
        <v>419</v>
      </c>
      <c r="AM497" s="6">
        <v>1</v>
      </c>
      <c r="AN497" s="6">
        <v>0</v>
      </c>
      <c r="AO497" s="6">
        <v>0</v>
      </c>
      <c r="AP497" s="6">
        <v>0</v>
      </c>
      <c r="AQ497" s="6" t="s">
        <v>3360</v>
      </c>
      <c r="AR497" s="6" t="s">
        <v>22</v>
      </c>
      <c r="AS497" s="6" t="s">
        <v>22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1</v>
      </c>
      <c r="BH497" s="6">
        <v>0</v>
      </c>
      <c r="BI497" s="6">
        <v>0</v>
      </c>
      <c r="BJ497" s="6" t="s">
        <v>3360</v>
      </c>
      <c r="BK497" s="6">
        <v>0</v>
      </c>
      <c r="BL497" s="6">
        <v>0</v>
      </c>
      <c r="BM497" s="6">
        <v>0</v>
      </c>
      <c r="BN497" s="6">
        <v>0</v>
      </c>
      <c r="BO497" s="6">
        <v>0</v>
      </c>
      <c r="BP497" s="6">
        <v>1</v>
      </c>
      <c r="BQ497" s="6">
        <v>0</v>
      </c>
      <c r="BR497" s="6">
        <v>0</v>
      </c>
      <c r="BS497" s="6">
        <v>0</v>
      </c>
      <c r="BT497" s="6">
        <v>0</v>
      </c>
      <c r="BU497" s="6" t="s">
        <v>3650</v>
      </c>
      <c r="BV497" s="6">
        <v>0</v>
      </c>
      <c r="BW497" s="6" t="s">
        <v>22</v>
      </c>
      <c r="BX497" s="6">
        <v>0</v>
      </c>
      <c r="BY497" s="6">
        <v>0</v>
      </c>
      <c r="BZ497" s="6">
        <v>0</v>
      </c>
      <c r="CA497" s="6">
        <v>0</v>
      </c>
      <c r="CB497" s="6">
        <v>0</v>
      </c>
      <c r="CC497" s="6">
        <v>0</v>
      </c>
      <c r="CD497" s="6">
        <v>0</v>
      </c>
      <c r="CE497" s="6">
        <v>0</v>
      </c>
      <c r="CF497" s="6">
        <v>0</v>
      </c>
      <c r="CG497" s="6">
        <v>0</v>
      </c>
      <c r="CH497" s="6">
        <v>0</v>
      </c>
      <c r="CI497" s="6">
        <v>0</v>
      </c>
      <c r="CJ497" s="6">
        <v>0</v>
      </c>
      <c r="CK497" s="6">
        <v>1</v>
      </c>
      <c r="CL497" s="6">
        <v>0</v>
      </c>
      <c r="CM497" s="6">
        <v>0</v>
      </c>
      <c r="CN497" s="6">
        <v>0</v>
      </c>
      <c r="CO497" s="6">
        <v>0</v>
      </c>
      <c r="CP497" s="6">
        <v>0</v>
      </c>
      <c r="CQ497" s="6">
        <v>0</v>
      </c>
      <c r="CR497" s="6">
        <v>0</v>
      </c>
      <c r="CS497" s="6">
        <v>0</v>
      </c>
      <c r="CT497" s="6">
        <v>0</v>
      </c>
      <c r="CU497" s="6">
        <v>0</v>
      </c>
      <c r="CV497" s="6">
        <v>0</v>
      </c>
      <c r="CW497" s="6">
        <v>0</v>
      </c>
      <c r="CX497" s="6">
        <v>0</v>
      </c>
      <c r="CY497" s="6">
        <v>0</v>
      </c>
      <c r="CZ497" s="6">
        <v>0</v>
      </c>
      <c r="DA497" s="6" t="s">
        <v>3468</v>
      </c>
      <c r="DB497" s="6" t="s">
        <v>218</v>
      </c>
      <c r="GX497" s="103"/>
    </row>
    <row r="498" spans="1:206">
      <c r="A498" s="102" t="s">
        <v>207</v>
      </c>
      <c r="B498" s="6">
        <v>497</v>
      </c>
      <c r="C498" s="18" t="s">
        <v>3456</v>
      </c>
      <c r="D498" s="18" t="s">
        <v>3469</v>
      </c>
      <c r="E498" s="100">
        <v>45365</v>
      </c>
      <c r="F498" s="18" t="s">
        <v>3898</v>
      </c>
      <c r="G498" s="6">
        <v>2</v>
      </c>
      <c r="H498" s="6">
        <v>16</v>
      </c>
      <c r="I498" s="6">
        <v>1</v>
      </c>
      <c r="J498" s="6" t="s">
        <v>410</v>
      </c>
      <c r="K498" s="6" t="s">
        <v>352</v>
      </c>
      <c r="L498" s="6" t="s">
        <v>396</v>
      </c>
      <c r="M498" s="6" t="s">
        <v>22</v>
      </c>
      <c r="N498" s="6" t="s">
        <v>22</v>
      </c>
      <c r="O498" s="7" t="s">
        <v>22</v>
      </c>
      <c r="P498" s="6" t="s">
        <v>22</v>
      </c>
      <c r="Q498" s="6">
        <v>42.71</v>
      </c>
      <c r="R498" s="6" t="s">
        <v>22</v>
      </c>
      <c r="S498" s="6" t="s">
        <v>22</v>
      </c>
      <c r="T498" s="6" t="s">
        <v>22</v>
      </c>
      <c r="U498" s="6" t="s">
        <v>22</v>
      </c>
      <c r="V498" s="6">
        <v>9.4600000000000009</v>
      </c>
      <c r="W498" s="6" t="s">
        <v>39</v>
      </c>
      <c r="X498" s="6">
        <v>2</v>
      </c>
      <c r="Y498" s="6">
        <v>1</v>
      </c>
      <c r="Z498" s="101">
        <v>0.5</v>
      </c>
      <c r="AA498" s="101">
        <v>0.625</v>
      </c>
      <c r="AB498" s="101">
        <v>0.70833333333333337</v>
      </c>
      <c r="AC498" s="101">
        <f>(Tableau2[[#This Row],[heure_enq]]-Tableau2[[#This Row],[h_debut]])</f>
        <v>0.125</v>
      </c>
      <c r="AD498" s="101">
        <f>Tableau2[[#This Row],[h_fin]]-Tableau2[[#This Row],[h_debut]]</f>
        <v>0.20833333333333337</v>
      </c>
      <c r="AE498" s="101">
        <v>0.34722222222222227</v>
      </c>
      <c r="AF498" s="101">
        <v>0.79166666666666663</v>
      </c>
      <c r="AG498" s="6" t="s">
        <v>22</v>
      </c>
      <c r="AH498" s="6" t="s">
        <v>234</v>
      </c>
      <c r="AI498" s="6">
        <v>0</v>
      </c>
      <c r="AJ498" s="6" t="s">
        <v>1849</v>
      </c>
      <c r="AK498" s="6">
        <v>13055</v>
      </c>
      <c r="AL498" s="6" t="s">
        <v>1761</v>
      </c>
      <c r="AM498" s="6">
        <v>1</v>
      </c>
      <c r="AN498" s="6">
        <v>0</v>
      </c>
      <c r="AO498" s="6">
        <v>0</v>
      </c>
      <c r="AP498" s="6">
        <v>0</v>
      </c>
      <c r="AQ498" s="6" t="s">
        <v>235</v>
      </c>
      <c r="AR498" s="6" t="s">
        <v>22</v>
      </c>
      <c r="AS498" s="6" t="s">
        <v>22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9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 t="s">
        <v>820</v>
      </c>
      <c r="BK498" s="6">
        <v>0</v>
      </c>
      <c r="BL498" s="6">
        <v>0</v>
      </c>
      <c r="BM498" s="6">
        <v>0</v>
      </c>
      <c r="BN498" s="6">
        <v>0</v>
      </c>
      <c r="BO498" s="6">
        <v>0</v>
      </c>
      <c r="BP498" s="6">
        <v>1</v>
      </c>
      <c r="BQ498" s="6">
        <v>0</v>
      </c>
      <c r="BR498" s="6">
        <v>0</v>
      </c>
      <c r="BS498" s="6">
        <v>0</v>
      </c>
      <c r="BT498" s="6">
        <v>0</v>
      </c>
      <c r="BU498" s="6" t="s">
        <v>3664</v>
      </c>
      <c r="BV498" s="6">
        <v>0</v>
      </c>
      <c r="BW498" s="6" t="s">
        <v>22</v>
      </c>
      <c r="BX498" s="6">
        <v>0</v>
      </c>
      <c r="BY498" s="6">
        <v>0</v>
      </c>
      <c r="BZ498" s="6">
        <v>0</v>
      </c>
      <c r="CA498" s="6">
        <v>0</v>
      </c>
      <c r="CB498" s="6">
        <v>0</v>
      </c>
      <c r="CC498" s="6">
        <v>0</v>
      </c>
      <c r="CD498" s="6">
        <v>0</v>
      </c>
      <c r="CE498" s="6">
        <v>0</v>
      </c>
      <c r="CF498" s="6">
        <v>0</v>
      </c>
      <c r="CG498" s="6">
        <v>0</v>
      </c>
      <c r="CH498" s="6">
        <v>0</v>
      </c>
      <c r="CI498" s="6">
        <v>0</v>
      </c>
      <c r="CJ498" s="6">
        <v>0</v>
      </c>
      <c r="CK498" s="6">
        <v>0</v>
      </c>
      <c r="CL498" s="6">
        <v>0</v>
      </c>
      <c r="CM498" s="6">
        <v>0</v>
      </c>
      <c r="CN498" s="6">
        <v>1</v>
      </c>
      <c r="CO498" s="6">
        <v>0</v>
      </c>
      <c r="CP498" s="6">
        <v>0</v>
      </c>
      <c r="CQ498" s="6">
        <v>0</v>
      </c>
      <c r="CR498" s="6">
        <v>0</v>
      </c>
      <c r="CS498" s="6">
        <v>0</v>
      </c>
      <c r="CT498" s="6">
        <v>0</v>
      </c>
      <c r="CU498" s="6">
        <v>0</v>
      </c>
      <c r="CV498" s="6">
        <v>0</v>
      </c>
      <c r="CW498" s="6">
        <v>0</v>
      </c>
      <c r="CX498" s="6">
        <v>0</v>
      </c>
      <c r="CY498" s="6">
        <v>0</v>
      </c>
      <c r="CZ498" s="6">
        <v>0</v>
      </c>
      <c r="DA498" s="6" t="s">
        <v>3467</v>
      </c>
      <c r="DB498" s="6" t="s">
        <v>218</v>
      </c>
      <c r="GX498" s="103"/>
    </row>
    <row r="499" spans="1:206">
      <c r="A499" s="102" t="s">
        <v>207</v>
      </c>
      <c r="B499" s="6">
        <v>498</v>
      </c>
      <c r="C499" s="18" t="s">
        <v>3470</v>
      </c>
      <c r="D499" s="18" t="s">
        <v>3471</v>
      </c>
      <c r="E499" s="100">
        <v>45370</v>
      </c>
      <c r="F499" s="18" t="s">
        <v>3898</v>
      </c>
      <c r="G499" s="6">
        <v>1</v>
      </c>
      <c r="H499" s="6">
        <v>19</v>
      </c>
      <c r="I499" s="6">
        <v>1</v>
      </c>
      <c r="J499" s="6" t="s">
        <v>410</v>
      </c>
      <c r="K499" s="6" t="s">
        <v>352</v>
      </c>
      <c r="L499" s="6" t="s">
        <v>396</v>
      </c>
      <c r="M499" s="6" t="s">
        <v>22</v>
      </c>
      <c r="N499" s="6" t="s">
        <v>22</v>
      </c>
      <c r="O499" s="7" t="s">
        <v>22</v>
      </c>
      <c r="P499" s="6" t="s">
        <v>22</v>
      </c>
      <c r="Q499" s="6">
        <v>42.95</v>
      </c>
      <c r="R499" s="6" t="s">
        <v>22</v>
      </c>
      <c r="S499" s="6" t="s">
        <v>22</v>
      </c>
      <c r="T499" s="6" t="s">
        <v>22</v>
      </c>
      <c r="U499" s="6" t="s">
        <v>22</v>
      </c>
      <c r="V499" s="6">
        <v>9.4499999999999993</v>
      </c>
      <c r="W499" s="6" t="s">
        <v>40</v>
      </c>
      <c r="X499" s="6">
        <v>5</v>
      </c>
      <c r="Y499" s="6">
        <v>2</v>
      </c>
      <c r="Z499" s="101">
        <v>0.41666666666666669</v>
      </c>
      <c r="AA499" s="101">
        <v>0.50694444444444442</v>
      </c>
      <c r="AB499" s="101">
        <v>0.5</v>
      </c>
      <c r="AC499" s="101">
        <f>(Tableau2[[#This Row],[heure_enq]]-Tableau2[[#This Row],[h_debut]])</f>
        <v>9.0277777777777735E-2</v>
      </c>
      <c r="AD499" s="101">
        <f>Tableau2[[#This Row],[h_fin]]-Tableau2[[#This Row],[h_debut]]</f>
        <v>8.3333333333333315E-2</v>
      </c>
      <c r="AE499" s="101">
        <v>0.34722222222222227</v>
      </c>
      <c r="AF499" s="101">
        <v>0.79166666666666663</v>
      </c>
      <c r="AG499" s="6" t="s">
        <v>22</v>
      </c>
      <c r="AH499" s="6" t="s">
        <v>234</v>
      </c>
      <c r="AI499" s="6">
        <v>0</v>
      </c>
      <c r="AJ499" s="6" t="s">
        <v>1655</v>
      </c>
      <c r="AK499" s="6" t="s">
        <v>22</v>
      </c>
      <c r="AL499" s="6" t="s">
        <v>1761</v>
      </c>
      <c r="AM499" s="6">
        <v>0</v>
      </c>
      <c r="AN499" s="6">
        <v>1</v>
      </c>
      <c r="AO499" s="6">
        <v>0</v>
      </c>
      <c r="AP499" s="6">
        <v>0</v>
      </c>
      <c r="AQ499" s="6" t="s">
        <v>235</v>
      </c>
      <c r="AR499" s="6" t="s">
        <v>22</v>
      </c>
      <c r="AS499" s="6" t="s">
        <v>22</v>
      </c>
      <c r="AT499" s="6">
        <v>0</v>
      </c>
      <c r="AU499" s="6">
        <v>0</v>
      </c>
      <c r="AV499" s="6">
        <v>0</v>
      </c>
      <c r="AW499" s="6">
        <v>0</v>
      </c>
      <c r="AX499" s="6">
        <v>1</v>
      </c>
      <c r="AY499" s="6">
        <v>0</v>
      </c>
      <c r="AZ499" s="6"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 t="s">
        <v>235</v>
      </c>
      <c r="BK499" s="6">
        <v>0</v>
      </c>
      <c r="BL499" s="6">
        <v>0</v>
      </c>
      <c r="BM499" s="6">
        <v>0</v>
      </c>
      <c r="BN499" s="6">
        <v>0</v>
      </c>
      <c r="BO499" s="6">
        <v>0</v>
      </c>
      <c r="BP499" s="6">
        <v>0</v>
      </c>
      <c r="BQ499" s="6">
        <v>0</v>
      </c>
      <c r="BR499" s="6">
        <v>0</v>
      </c>
      <c r="BS499" s="6">
        <v>0</v>
      </c>
      <c r="BT499" s="6">
        <v>0</v>
      </c>
      <c r="BU499" s="6">
        <v>0</v>
      </c>
      <c r="BV499" s="6">
        <v>0</v>
      </c>
      <c r="BW499" s="6" t="s">
        <v>22</v>
      </c>
      <c r="BX499" s="6">
        <v>0</v>
      </c>
      <c r="BY499" s="6">
        <v>1</v>
      </c>
      <c r="BZ499" s="6">
        <v>0</v>
      </c>
      <c r="CA499" s="6">
        <v>0</v>
      </c>
      <c r="CB499" s="6">
        <v>0</v>
      </c>
      <c r="CC499" s="6">
        <v>0</v>
      </c>
      <c r="CD499" s="6">
        <v>0</v>
      </c>
      <c r="CE499" s="6">
        <v>0</v>
      </c>
      <c r="CF499" s="6">
        <v>0</v>
      </c>
      <c r="CG499" s="6">
        <v>0</v>
      </c>
      <c r="CH499" s="6">
        <v>0</v>
      </c>
      <c r="CI499" s="6">
        <v>0</v>
      </c>
      <c r="CJ499" s="6">
        <v>0</v>
      </c>
      <c r="CK499" s="6">
        <v>0</v>
      </c>
      <c r="CL499" s="6">
        <v>0</v>
      </c>
      <c r="CM499" s="6">
        <v>0</v>
      </c>
      <c r="CN499" s="6">
        <v>0</v>
      </c>
      <c r="CO499" s="6">
        <v>0</v>
      </c>
      <c r="CP499" s="6">
        <v>0</v>
      </c>
      <c r="CQ499" s="6">
        <v>0</v>
      </c>
      <c r="CR499" s="6">
        <v>0</v>
      </c>
      <c r="CS499" s="6">
        <v>0</v>
      </c>
      <c r="CT499" s="6">
        <v>0</v>
      </c>
      <c r="CU499" s="6">
        <v>0</v>
      </c>
      <c r="CV499" s="6">
        <v>0</v>
      </c>
      <c r="CW499" s="6">
        <v>0</v>
      </c>
      <c r="CX499" s="6">
        <v>0</v>
      </c>
      <c r="CY499" s="6">
        <v>0</v>
      </c>
      <c r="CZ499" s="6">
        <v>0</v>
      </c>
      <c r="DA499" s="6" t="s">
        <v>3472</v>
      </c>
      <c r="DB499" s="6" t="s">
        <v>218</v>
      </c>
      <c r="GX499" s="103"/>
    </row>
    <row r="500" spans="1:206">
      <c r="A500" s="102" t="s">
        <v>207</v>
      </c>
      <c r="B500" s="6">
        <v>499</v>
      </c>
      <c r="C500" s="18" t="s">
        <v>3470</v>
      </c>
      <c r="D500" s="18" t="s">
        <v>3474</v>
      </c>
      <c r="E500" s="100">
        <v>45370</v>
      </c>
      <c r="F500" s="18" t="s">
        <v>3898</v>
      </c>
      <c r="G500" s="6">
        <v>1</v>
      </c>
      <c r="H500" s="6">
        <v>20</v>
      </c>
      <c r="I500" s="6">
        <v>1</v>
      </c>
      <c r="J500" s="6" t="s">
        <v>1071</v>
      </c>
      <c r="K500" s="6" t="s">
        <v>1000</v>
      </c>
      <c r="L500" s="6" t="s">
        <v>396</v>
      </c>
      <c r="M500" s="6" t="s">
        <v>22</v>
      </c>
      <c r="N500" s="6" t="s">
        <v>22</v>
      </c>
      <c r="O500" s="7" t="s">
        <v>22</v>
      </c>
      <c r="P500" s="6" t="s">
        <v>22</v>
      </c>
      <c r="Q500" s="6">
        <v>42.69</v>
      </c>
      <c r="R500" s="6" t="s">
        <v>22</v>
      </c>
      <c r="S500" s="6" t="s">
        <v>22</v>
      </c>
      <c r="T500" s="6" t="s">
        <v>22</v>
      </c>
      <c r="U500" s="6" t="s">
        <v>22</v>
      </c>
      <c r="V500" s="6">
        <v>9.32</v>
      </c>
      <c r="W500" s="6" t="s">
        <v>39</v>
      </c>
      <c r="X500" s="6">
        <v>2</v>
      </c>
      <c r="Y500" s="6">
        <v>1</v>
      </c>
      <c r="Z500" s="101">
        <v>0.58333333333333337</v>
      </c>
      <c r="AA500" s="101">
        <v>0.625</v>
      </c>
      <c r="AB500" s="101">
        <v>0.70833333333333337</v>
      </c>
      <c r="AC500" s="101">
        <f>(Tableau2[[#This Row],[heure_enq]]-Tableau2[[#This Row],[h_debut]])</f>
        <v>4.166666666666663E-2</v>
      </c>
      <c r="AD500" s="101">
        <f>Tableau2[[#This Row],[h_fin]]-Tableau2[[#This Row],[h_debut]]</f>
        <v>0.125</v>
      </c>
      <c r="AE500" s="101">
        <v>0.34722222222222227</v>
      </c>
      <c r="AF500" s="101">
        <v>0.79166666666666663</v>
      </c>
      <c r="AG500" s="6" t="s">
        <v>22</v>
      </c>
      <c r="AH500" s="6" t="s">
        <v>213</v>
      </c>
      <c r="AI500" s="6">
        <v>0</v>
      </c>
      <c r="AJ500" s="6" t="s">
        <v>2634</v>
      </c>
      <c r="AK500" s="6" t="s">
        <v>215</v>
      </c>
      <c r="AL500" s="6" t="s">
        <v>419</v>
      </c>
      <c r="AM500" s="6">
        <v>1</v>
      </c>
      <c r="AN500" s="6">
        <v>0</v>
      </c>
      <c r="AO500" s="6">
        <v>1</v>
      </c>
      <c r="AP500" s="6">
        <v>0</v>
      </c>
      <c r="AQ500" s="6" t="s">
        <v>3360</v>
      </c>
      <c r="AR500" s="6" t="s">
        <v>22</v>
      </c>
      <c r="AS500" s="6" t="s">
        <v>22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1</v>
      </c>
      <c r="BG500" s="6">
        <v>0</v>
      </c>
      <c r="BH500" s="6">
        <v>0</v>
      </c>
      <c r="BI500" s="6">
        <v>0</v>
      </c>
      <c r="BJ500" s="6" t="s">
        <v>235</v>
      </c>
      <c r="BK500" s="6">
        <v>0</v>
      </c>
      <c r="BL500" s="6">
        <v>0</v>
      </c>
      <c r="BM500" s="6">
        <v>0</v>
      </c>
      <c r="BN500" s="6">
        <v>0</v>
      </c>
      <c r="BO500" s="6">
        <v>0</v>
      </c>
      <c r="BP500" s="6">
        <v>1</v>
      </c>
      <c r="BQ500" s="6">
        <v>0</v>
      </c>
      <c r="BR500" s="6">
        <v>0</v>
      </c>
      <c r="BS500" s="6">
        <v>0</v>
      </c>
      <c r="BT500" s="6">
        <v>0</v>
      </c>
      <c r="BU500" s="6" t="s">
        <v>3650</v>
      </c>
      <c r="BV500" s="6">
        <v>0</v>
      </c>
      <c r="BW500" s="6" t="s">
        <v>22</v>
      </c>
      <c r="BX500" s="6">
        <v>0</v>
      </c>
      <c r="BY500" s="6">
        <v>0</v>
      </c>
      <c r="BZ500" s="6">
        <v>0</v>
      </c>
      <c r="CA500" s="6">
        <v>0</v>
      </c>
      <c r="CB500" s="6">
        <v>0</v>
      </c>
      <c r="CC500" s="6">
        <v>0</v>
      </c>
      <c r="CD500" s="6">
        <v>0</v>
      </c>
      <c r="CE500" s="6">
        <v>0</v>
      </c>
      <c r="CF500" s="6">
        <v>0</v>
      </c>
      <c r="CG500" s="6">
        <v>0</v>
      </c>
      <c r="CH500" s="6">
        <v>0</v>
      </c>
      <c r="CI500" s="6">
        <v>0</v>
      </c>
      <c r="CJ500" s="6">
        <v>0</v>
      </c>
      <c r="CK500" s="6">
        <v>1</v>
      </c>
      <c r="CL500" s="6">
        <v>0</v>
      </c>
      <c r="CM500" s="6">
        <v>0</v>
      </c>
      <c r="CN500" s="6">
        <v>0</v>
      </c>
      <c r="CO500" s="6">
        <v>0</v>
      </c>
      <c r="CP500" s="6">
        <v>0</v>
      </c>
      <c r="CQ500" s="6">
        <v>0</v>
      </c>
      <c r="CR500" s="6">
        <v>0</v>
      </c>
      <c r="CS500" s="6">
        <v>0</v>
      </c>
      <c r="CT500" s="6">
        <v>0</v>
      </c>
      <c r="CU500" s="6">
        <v>0</v>
      </c>
      <c r="CV500" s="6">
        <v>0</v>
      </c>
      <c r="CW500" s="6">
        <v>0</v>
      </c>
      <c r="CX500" s="6">
        <v>0</v>
      </c>
      <c r="CY500" s="6">
        <v>0</v>
      </c>
      <c r="CZ500" s="6">
        <v>0</v>
      </c>
      <c r="DA500" s="6" t="s">
        <v>3475</v>
      </c>
      <c r="DB500" s="6" t="s">
        <v>218</v>
      </c>
      <c r="GX500" s="103"/>
    </row>
    <row r="501" spans="1:206">
      <c r="A501" s="102" t="s">
        <v>207</v>
      </c>
      <c r="B501" s="6">
        <v>500</v>
      </c>
      <c r="C501" s="18" t="s">
        <v>3470</v>
      </c>
      <c r="D501" s="18" t="s">
        <v>3477</v>
      </c>
      <c r="E501" s="100">
        <v>45370</v>
      </c>
      <c r="F501" s="18" t="s">
        <v>3898</v>
      </c>
      <c r="G501" s="6">
        <v>1</v>
      </c>
      <c r="H501" s="6">
        <v>18</v>
      </c>
      <c r="I501" s="6">
        <v>1</v>
      </c>
      <c r="J501" s="6" t="s">
        <v>1071</v>
      </c>
      <c r="K501" s="6" t="s">
        <v>1000</v>
      </c>
      <c r="L501" s="6" t="s">
        <v>396</v>
      </c>
      <c r="M501" s="6" t="s">
        <v>22</v>
      </c>
      <c r="N501" s="6" t="s">
        <v>22</v>
      </c>
      <c r="O501" s="7" t="s">
        <v>22</v>
      </c>
      <c r="P501" s="6" t="s">
        <v>22</v>
      </c>
      <c r="Q501" s="6">
        <v>42.68</v>
      </c>
      <c r="R501" s="6" t="s">
        <v>22</v>
      </c>
      <c r="S501" s="6" t="s">
        <v>22</v>
      </c>
      <c r="T501" s="6" t="s">
        <v>22</v>
      </c>
      <c r="U501" s="6" t="s">
        <v>22</v>
      </c>
      <c r="V501" s="6">
        <v>9.3000000000000007</v>
      </c>
      <c r="W501" s="6" t="s">
        <v>39</v>
      </c>
      <c r="X501" s="6">
        <v>3</v>
      </c>
      <c r="Y501" s="6">
        <v>2</v>
      </c>
      <c r="Z501" s="101">
        <v>0.66666666666666663</v>
      </c>
      <c r="AA501" s="101">
        <v>0.75</v>
      </c>
      <c r="AB501" s="101">
        <v>0.75</v>
      </c>
      <c r="AC501" s="101">
        <f>(Tableau2[[#This Row],[heure_enq]]-Tableau2[[#This Row],[h_debut]])</f>
        <v>8.333333333333337E-2</v>
      </c>
      <c r="AD501" s="101">
        <f>Tableau2[[#This Row],[h_fin]]-Tableau2[[#This Row],[h_debut]]</f>
        <v>8.333333333333337E-2</v>
      </c>
      <c r="AE501" s="101">
        <v>0.34722222222222227</v>
      </c>
      <c r="AF501" s="101">
        <v>0.79166666666666663</v>
      </c>
      <c r="AG501" s="6" t="s">
        <v>22</v>
      </c>
      <c r="AH501" s="6" t="s">
        <v>234</v>
      </c>
      <c r="AI501" s="6">
        <v>0</v>
      </c>
      <c r="AJ501" s="6" t="s">
        <v>2633</v>
      </c>
      <c r="AK501" s="6" t="s">
        <v>2657</v>
      </c>
      <c r="AL501" s="6" t="s">
        <v>419</v>
      </c>
      <c r="AM501" s="6">
        <v>1</v>
      </c>
      <c r="AN501" s="6">
        <v>0</v>
      </c>
      <c r="AO501" s="6">
        <v>0</v>
      </c>
      <c r="AP501" s="6">
        <v>0</v>
      </c>
      <c r="AQ501" s="6" t="s">
        <v>820</v>
      </c>
      <c r="AR501" s="6" t="s">
        <v>22</v>
      </c>
      <c r="AS501" s="6" t="s">
        <v>22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1</v>
      </c>
      <c r="BH501" s="6">
        <v>0</v>
      </c>
      <c r="BI501" s="6">
        <v>0</v>
      </c>
      <c r="BJ501" s="6" t="s">
        <v>235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1</v>
      </c>
      <c r="BQ501" s="6">
        <v>0</v>
      </c>
      <c r="BR501" s="6">
        <v>0</v>
      </c>
      <c r="BS501" s="6">
        <v>0</v>
      </c>
      <c r="BT501" s="6">
        <v>0</v>
      </c>
      <c r="BU501" s="6" t="s">
        <v>3633</v>
      </c>
      <c r="BV501" s="6">
        <v>0</v>
      </c>
      <c r="BW501" s="6" t="s">
        <v>22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 s="6">
        <v>0</v>
      </c>
      <c r="CF501" s="6">
        <v>0</v>
      </c>
      <c r="CG501" s="6">
        <v>0</v>
      </c>
      <c r="CH501" s="6">
        <v>0</v>
      </c>
      <c r="CI501" s="6">
        <v>0</v>
      </c>
      <c r="CJ501" s="6">
        <v>0</v>
      </c>
      <c r="CK501" s="6">
        <v>0</v>
      </c>
      <c r="CL501" s="6">
        <v>0</v>
      </c>
      <c r="CM501" s="6">
        <v>0</v>
      </c>
      <c r="CN501" s="6">
        <v>1</v>
      </c>
      <c r="CO501" s="6">
        <v>0</v>
      </c>
      <c r="CP501" s="6">
        <v>0</v>
      </c>
      <c r="CQ501" s="6">
        <v>0</v>
      </c>
      <c r="CR501" s="6">
        <v>0</v>
      </c>
      <c r="CS501" s="6">
        <v>0</v>
      </c>
      <c r="CT501" s="6">
        <v>0</v>
      </c>
      <c r="CU501" s="6">
        <v>0</v>
      </c>
      <c r="CV501" s="6">
        <v>0</v>
      </c>
      <c r="CW501" s="6">
        <v>0</v>
      </c>
      <c r="CX501" s="6">
        <v>0</v>
      </c>
      <c r="CY501" s="6">
        <v>0</v>
      </c>
      <c r="CZ501" s="6">
        <v>0</v>
      </c>
      <c r="DA501" s="6" t="s">
        <v>3478</v>
      </c>
      <c r="DB501" s="6" t="s">
        <v>218</v>
      </c>
      <c r="GX501" s="103"/>
    </row>
    <row r="502" spans="1:206">
      <c r="A502" s="102" t="s">
        <v>207</v>
      </c>
      <c r="B502" s="6">
        <v>501</v>
      </c>
      <c r="C502" s="18" t="s">
        <v>3473</v>
      </c>
      <c r="D502" s="18" t="s">
        <v>3479</v>
      </c>
      <c r="E502" s="100">
        <v>45371</v>
      </c>
      <c r="F502" s="18" t="s">
        <v>3898</v>
      </c>
      <c r="G502" s="6">
        <v>0</v>
      </c>
      <c r="H502" s="6">
        <v>17</v>
      </c>
      <c r="I502" s="6">
        <v>0</v>
      </c>
      <c r="J502" s="6" t="s">
        <v>22</v>
      </c>
      <c r="K502" s="6" t="s">
        <v>22</v>
      </c>
      <c r="L502" s="6" t="s">
        <v>396</v>
      </c>
      <c r="M502" s="6" t="s">
        <v>22</v>
      </c>
      <c r="N502" s="6" t="s">
        <v>22</v>
      </c>
      <c r="O502" s="7" t="s">
        <v>22</v>
      </c>
      <c r="P502" s="6" t="s">
        <v>22</v>
      </c>
      <c r="Q502" s="6">
        <v>42.67</v>
      </c>
      <c r="R502" s="6" t="s">
        <v>22</v>
      </c>
      <c r="S502" s="6" t="s">
        <v>22</v>
      </c>
      <c r="T502" s="6" t="s">
        <v>22</v>
      </c>
      <c r="U502" s="6" t="s">
        <v>22</v>
      </c>
      <c r="V502" s="6">
        <v>9.2799999999999994</v>
      </c>
      <c r="W502" s="6" t="s">
        <v>39</v>
      </c>
      <c r="X502" s="6">
        <v>1</v>
      </c>
      <c r="Y502" s="6">
        <v>2</v>
      </c>
      <c r="Z502" s="101">
        <v>0.33333333333333331</v>
      </c>
      <c r="AA502" s="101">
        <v>0.375</v>
      </c>
      <c r="AB502" s="101">
        <v>0.5</v>
      </c>
      <c r="AC502" s="101">
        <f>(Tableau2[[#This Row],[heure_enq]]-Tableau2[[#This Row],[h_debut]])</f>
        <v>4.1666666666666685E-2</v>
      </c>
      <c r="AD502" s="101">
        <f>Tableau2[[#This Row],[h_fin]]-Tableau2[[#This Row],[h_debut]]</f>
        <v>0.16666666666666669</v>
      </c>
      <c r="AE502" s="101">
        <v>0.34722222222222227</v>
      </c>
      <c r="AF502" s="101">
        <v>0.79166666666666663</v>
      </c>
      <c r="AG502" s="6" t="s">
        <v>22</v>
      </c>
      <c r="AH502" s="6" t="s">
        <v>234</v>
      </c>
      <c r="AI502" s="6">
        <v>0</v>
      </c>
      <c r="AJ502" s="6" t="s">
        <v>402</v>
      </c>
      <c r="AK502" s="6" t="s">
        <v>403</v>
      </c>
      <c r="AL502" s="6" t="s">
        <v>419</v>
      </c>
      <c r="AM502" s="6">
        <v>1</v>
      </c>
      <c r="AN502" s="6">
        <v>0</v>
      </c>
      <c r="AO502" s="6">
        <v>0</v>
      </c>
      <c r="AP502" s="6">
        <v>0</v>
      </c>
      <c r="AQ502" s="6" t="s">
        <v>820</v>
      </c>
      <c r="AR502" s="6" t="s">
        <v>22</v>
      </c>
      <c r="AS502" s="6" t="s">
        <v>22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1</v>
      </c>
      <c r="BH502" s="6">
        <v>0</v>
      </c>
      <c r="BI502" s="6">
        <v>0</v>
      </c>
      <c r="BJ502" s="6" t="s">
        <v>235</v>
      </c>
      <c r="BK502" s="6">
        <v>0</v>
      </c>
      <c r="BL502" s="6">
        <v>0</v>
      </c>
      <c r="BM502" s="6">
        <v>0</v>
      </c>
      <c r="BN502" s="6">
        <v>0</v>
      </c>
      <c r="BO502" s="6">
        <v>0</v>
      </c>
      <c r="BP502" s="6">
        <v>1</v>
      </c>
      <c r="BQ502" s="6">
        <v>0</v>
      </c>
      <c r="BR502" s="6">
        <v>0</v>
      </c>
      <c r="BS502" s="6">
        <v>0</v>
      </c>
      <c r="BT502" s="6">
        <v>0</v>
      </c>
      <c r="BU502" s="6" t="s">
        <v>3650</v>
      </c>
      <c r="BV502" s="6">
        <v>0</v>
      </c>
      <c r="BW502" s="6" t="s">
        <v>22</v>
      </c>
      <c r="BX502" s="6">
        <v>0</v>
      </c>
      <c r="BY502" s="6">
        <v>0</v>
      </c>
      <c r="BZ502" s="6">
        <v>0</v>
      </c>
      <c r="CA502" s="6">
        <v>0</v>
      </c>
      <c r="CB502" s="6">
        <v>0</v>
      </c>
      <c r="CC502" s="6">
        <v>0</v>
      </c>
      <c r="CD502" s="6">
        <v>0</v>
      </c>
      <c r="CE502" s="6">
        <v>0</v>
      </c>
      <c r="CF502" s="6">
        <v>0</v>
      </c>
      <c r="CG502" s="6">
        <v>0</v>
      </c>
      <c r="CH502" s="6">
        <v>0</v>
      </c>
      <c r="CI502" s="6">
        <v>0</v>
      </c>
      <c r="CJ502" s="6">
        <v>0</v>
      </c>
      <c r="CK502" s="6">
        <v>1</v>
      </c>
      <c r="CL502" s="6">
        <v>0</v>
      </c>
      <c r="CM502" s="6">
        <v>0</v>
      </c>
      <c r="CN502" s="6">
        <v>0</v>
      </c>
      <c r="CO502" s="6">
        <v>0</v>
      </c>
      <c r="CP502" s="6">
        <v>0</v>
      </c>
      <c r="CQ502" s="6">
        <v>0</v>
      </c>
      <c r="CR502" s="6">
        <v>0</v>
      </c>
      <c r="CS502" s="6">
        <v>0</v>
      </c>
      <c r="CT502" s="6">
        <v>0</v>
      </c>
      <c r="CU502" s="6">
        <v>0</v>
      </c>
      <c r="CV502" s="6">
        <v>0</v>
      </c>
      <c r="CW502" s="6">
        <v>0</v>
      </c>
      <c r="CX502" s="6">
        <v>0</v>
      </c>
      <c r="CY502" s="6">
        <v>0</v>
      </c>
      <c r="CZ502" s="6">
        <v>0</v>
      </c>
      <c r="DA502" s="6" t="s">
        <v>3480</v>
      </c>
      <c r="DB502" s="6" t="s">
        <v>218</v>
      </c>
      <c r="GX502" s="103"/>
    </row>
    <row r="503" spans="1:206">
      <c r="A503" s="102" t="s">
        <v>207</v>
      </c>
      <c r="B503" s="6">
        <v>502</v>
      </c>
      <c r="C503" s="18" t="s">
        <v>3473</v>
      </c>
      <c r="D503" s="18" t="s">
        <v>3481</v>
      </c>
      <c r="E503" s="100">
        <v>45371</v>
      </c>
      <c r="F503" s="6" t="s">
        <v>3898</v>
      </c>
      <c r="G503" s="6">
        <v>0</v>
      </c>
      <c r="H503" s="6">
        <v>19</v>
      </c>
      <c r="I503" s="6">
        <v>0</v>
      </c>
      <c r="J503" s="6" t="s">
        <v>22</v>
      </c>
      <c r="K503" s="6" t="s">
        <v>22</v>
      </c>
      <c r="L503" s="6" t="s">
        <v>396</v>
      </c>
      <c r="M503" s="6" t="s">
        <v>22</v>
      </c>
      <c r="N503" s="6" t="s">
        <v>22</v>
      </c>
      <c r="O503" s="7" t="s">
        <v>22</v>
      </c>
      <c r="P503" s="6" t="s">
        <v>22</v>
      </c>
      <c r="Q503" s="6">
        <v>42.68</v>
      </c>
      <c r="R503" s="6" t="s">
        <v>22</v>
      </c>
      <c r="S503" s="6" t="s">
        <v>22</v>
      </c>
      <c r="T503" s="6" t="s">
        <v>22</v>
      </c>
      <c r="U503" s="6" t="s">
        <v>22</v>
      </c>
      <c r="V503" s="6">
        <v>9.3000000000000007</v>
      </c>
      <c r="W503" s="6" t="s">
        <v>39</v>
      </c>
      <c r="X503" s="6">
        <v>2</v>
      </c>
      <c r="Y503" s="6">
        <v>1</v>
      </c>
      <c r="Z503" s="101">
        <v>0.375</v>
      </c>
      <c r="AA503" s="101">
        <v>0.41666666666666669</v>
      </c>
      <c r="AB503" s="101">
        <v>0.5</v>
      </c>
      <c r="AC503" s="101">
        <f>(Tableau2[[#This Row],[heure_enq]]-Tableau2[[#This Row],[h_debut]])</f>
        <v>4.1666666666666685E-2</v>
      </c>
      <c r="AD503" s="101">
        <f>Tableau2[[#This Row],[h_fin]]-Tableau2[[#This Row],[h_debut]]</f>
        <v>0.125</v>
      </c>
      <c r="AE503" s="101">
        <v>0.34722222222222227</v>
      </c>
      <c r="AF503" s="101">
        <v>0.79166666666666663</v>
      </c>
      <c r="AG503" s="6" t="s">
        <v>22</v>
      </c>
      <c r="AH503" s="6" t="s">
        <v>234</v>
      </c>
      <c r="AI503" s="6">
        <v>0</v>
      </c>
      <c r="AJ503" s="6" t="s">
        <v>840</v>
      </c>
      <c r="AK503" s="6" t="s">
        <v>841</v>
      </c>
      <c r="AL503" s="6" t="s">
        <v>419</v>
      </c>
      <c r="AM503" s="6">
        <v>1</v>
      </c>
      <c r="AN503" s="6">
        <v>0</v>
      </c>
      <c r="AO503" s="6">
        <v>1</v>
      </c>
      <c r="AP503" s="6">
        <v>0</v>
      </c>
      <c r="AQ503" s="6" t="s">
        <v>820</v>
      </c>
      <c r="AR503" s="6" t="s">
        <v>22</v>
      </c>
      <c r="AS503" s="6" t="s">
        <v>22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1</v>
      </c>
      <c r="BH503" s="6">
        <v>0</v>
      </c>
      <c r="BI503" s="6">
        <v>0</v>
      </c>
      <c r="BJ503" s="6" t="s">
        <v>235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1</v>
      </c>
      <c r="BQ503" s="6">
        <v>0</v>
      </c>
      <c r="BR503" s="6">
        <v>0</v>
      </c>
      <c r="BS503" s="6">
        <v>0</v>
      </c>
      <c r="BT503" s="6">
        <v>0</v>
      </c>
      <c r="BU503" s="6" t="s">
        <v>3664</v>
      </c>
      <c r="BV503" s="6">
        <v>0</v>
      </c>
      <c r="BW503" s="6" t="s">
        <v>22</v>
      </c>
      <c r="BX503" s="6">
        <v>0</v>
      </c>
      <c r="BY503" s="6">
        <v>0</v>
      </c>
      <c r="BZ503" s="6">
        <v>0</v>
      </c>
      <c r="CA503" s="6">
        <v>0</v>
      </c>
      <c r="CB503" s="6">
        <v>0</v>
      </c>
      <c r="CC503" s="6">
        <v>0</v>
      </c>
      <c r="CD503" s="6">
        <v>0</v>
      </c>
      <c r="CE503" s="6">
        <v>0</v>
      </c>
      <c r="CF503" s="6">
        <v>0</v>
      </c>
      <c r="CG503" s="6">
        <v>0</v>
      </c>
      <c r="CH503" s="6">
        <v>0</v>
      </c>
      <c r="CI503" s="6">
        <v>0</v>
      </c>
      <c r="CJ503" s="6">
        <v>0</v>
      </c>
      <c r="CK503" s="6">
        <v>0</v>
      </c>
      <c r="CL503" s="6">
        <v>0</v>
      </c>
      <c r="CM503" s="6">
        <v>0</v>
      </c>
      <c r="CN503" s="6">
        <v>1</v>
      </c>
      <c r="CO503" s="6">
        <v>0</v>
      </c>
      <c r="CP503" s="6">
        <v>0</v>
      </c>
      <c r="CQ503" s="6">
        <v>0</v>
      </c>
      <c r="CR503" s="6">
        <v>0</v>
      </c>
      <c r="CS503" s="6">
        <v>0</v>
      </c>
      <c r="CT503" s="6">
        <v>0</v>
      </c>
      <c r="CU503" s="6">
        <v>0</v>
      </c>
      <c r="CV503" s="6">
        <v>0</v>
      </c>
      <c r="CW503" s="6">
        <v>0</v>
      </c>
      <c r="CX503" s="6">
        <v>0</v>
      </c>
      <c r="CY503" s="6">
        <v>0</v>
      </c>
      <c r="CZ503" s="6">
        <v>0</v>
      </c>
      <c r="DA503" s="6" t="s">
        <v>1033</v>
      </c>
      <c r="DB503" s="6" t="s">
        <v>218</v>
      </c>
      <c r="GX503" s="103"/>
    </row>
    <row r="504" spans="1:206">
      <c r="A504" s="102" t="s">
        <v>207</v>
      </c>
      <c r="B504" s="6">
        <v>503</v>
      </c>
      <c r="C504" s="18" t="s">
        <v>3473</v>
      </c>
      <c r="D504" s="18" t="s">
        <v>3482</v>
      </c>
      <c r="E504" s="100">
        <v>45371</v>
      </c>
      <c r="F504" s="6" t="s">
        <v>3898</v>
      </c>
      <c r="G504" s="6">
        <v>1</v>
      </c>
      <c r="H504" s="6">
        <v>20</v>
      </c>
      <c r="I504" s="6">
        <v>1</v>
      </c>
      <c r="J504" s="6" t="s">
        <v>1013</v>
      </c>
      <c r="K504" s="6" t="s">
        <v>264</v>
      </c>
      <c r="L504" s="6" t="s">
        <v>396</v>
      </c>
      <c r="M504" s="6" t="s">
        <v>22</v>
      </c>
      <c r="N504" s="6" t="s">
        <v>22</v>
      </c>
      <c r="O504" s="7" t="s">
        <v>22</v>
      </c>
      <c r="P504" s="6" t="s">
        <v>22</v>
      </c>
      <c r="Q504" s="6">
        <v>42.68</v>
      </c>
      <c r="R504" s="6" t="s">
        <v>22</v>
      </c>
      <c r="S504" s="6" t="s">
        <v>22</v>
      </c>
      <c r="T504" s="6" t="s">
        <v>22</v>
      </c>
      <c r="U504" s="6" t="s">
        <v>22</v>
      </c>
      <c r="V504" s="6">
        <v>9.31</v>
      </c>
      <c r="W504" s="6" t="s">
        <v>39</v>
      </c>
      <c r="X504" s="6">
        <v>2</v>
      </c>
      <c r="Y504" s="6">
        <v>1</v>
      </c>
      <c r="Z504" s="101">
        <v>0.375</v>
      </c>
      <c r="AA504" s="101">
        <v>0.45833333333333331</v>
      </c>
      <c r="AB504" s="101">
        <v>0.58333333333333337</v>
      </c>
      <c r="AC504" s="101">
        <f>(Tableau2[[#This Row],[heure_enq]]-Tableau2[[#This Row],[h_debut]])</f>
        <v>8.3333333333333315E-2</v>
      </c>
      <c r="AD504" s="101">
        <f>Tableau2[[#This Row],[h_fin]]-Tableau2[[#This Row],[h_debut]]</f>
        <v>0.20833333333333337</v>
      </c>
      <c r="AE504" s="101">
        <v>0.34722222222222227</v>
      </c>
      <c r="AF504" s="101">
        <v>0.79166666666666663</v>
      </c>
      <c r="AG504" s="6" t="s">
        <v>22</v>
      </c>
      <c r="AH504" s="6" t="s">
        <v>213</v>
      </c>
      <c r="AI504" s="6">
        <v>0</v>
      </c>
      <c r="AJ504" s="6" t="s">
        <v>1579</v>
      </c>
      <c r="AK504" s="6" t="s">
        <v>1580</v>
      </c>
      <c r="AL504" s="6" t="s">
        <v>419</v>
      </c>
      <c r="AM504" s="6">
        <v>1</v>
      </c>
      <c r="AN504" s="6">
        <v>0</v>
      </c>
      <c r="AO504" s="6">
        <v>1</v>
      </c>
      <c r="AP504" s="6">
        <v>0</v>
      </c>
      <c r="AQ504" s="6" t="s">
        <v>3360</v>
      </c>
      <c r="AR504" s="6" t="s">
        <v>22</v>
      </c>
      <c r="AS504" s="6" t="s">
        <v>22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6"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1</v>
      </c>
      <c r="BH504" s="6">
        <v>0</v>
      </c>
      <c r="BI504" s="6">
        <v>0</v>
      </c>
      <c r="BJ504" s="6" t="s">
        <v>3360</v>
      </c>
      <c r="BK504" s="6">
        <v>0</v>
      </c>
      <c r="BL504" s="6">
        <v>0</v>
      </c>
      <c r="BM504" s="6">
        <v>0</v>
      </c>
      <c r="BN504" s="6">
        <v>0</v>
      </c>
      <c r="BO504" s="6">
        <v>0</v>
      </c>
      <c r="BP504" s="6">
        <v>1</v>
      </c>
      <c r="BQ504" s="6">
        <v>0</v>
      </c>
      <c r="BR504" s="6">
        <v>0</v>
      </c>
      <c r="BS504" s="6">
        <v>0</v>
      </c>
      <c r="BT504" s="6">
        <v>0</v>
      </c>
      <c r="BU504" s="6" t="s">
        <v>3650</v>
      </c>
      <c r="BV504" s="6">
        <v>0</v>
      </c>
      <c r="BW504" s="6" t="s">
        <v>22</v>
      </c>
      <c r="BX504" s="6">
        <v>0</v>
      </c>
      <c r="BY504" s="6">
        <v>0</v>
      </c>
      <c r="BZ504" s="6">
        <v>0</v>
      </c>
      <c r="CA504" s="6">
        <v>0</v>
      </c>
      <c r="CB504" s="6">
        <v>0</v>
      </c>
      <c r="CC504" s="6">
        <v>0</v>
      </c>
      <c r="CD504" s="6">
        <v>0</v>
      </c>
      <c r="CE504" s="6">
        <v>0</v>
      </c>
      <c r="CF504" s="6">
        <v>0</v>
      </c>
      <c r="CG504" s="6">
        <v>0</v>
      </c>
      <c r="CH504" s="6">
        <v>0</v>
      </c>
      <c r="CI504" s="6">
        <v>0</v>
      </c>
      <c r="CJ504" s="6">
        <v>0</v>
      </c>
      <c r="CK504" s="6">
        <v>1</v>
      </c>
      <c r="CL504" s="6">
        <v>0</v>
      </c>
      <c r="CM504" s="6">
        <v>0</v>
      </c>
      <c r="CN504" s="6">
        <v>0</v>
      </c>
      <c r="CO504" s="6">
        <v>0</v>
      </c>
      <c r="CP504" s="6">
        <v>0</v>
      </c>
      <c r="CQ504" s="6">
        <v>0</v>
      </c>
      <c r="CR504" s="6">
        <v>0</v>
      </c>
      <c r="CS504" s="6">
        <v>0</v>
      </c>
      <c r="CT504" s="6">
        <v>0</v>
      </c>
      <c r="CU504" s="6">
        <v>0</v>
      </c>
      <c r="CV504" s="6">
        <v>0</v>
      </c>
      <c r="CW504" s="6">
        <v>0</v>
      </c>
      <c r="CX504" s="6">
        <v>0</v>
      </c>
      <c r="CY504" s="6">
        <v>0</v>
      </c>
      <c r="CZ504" s="6">
        <v>0</v>
      </c>
      <c r="DA504" s="6" t="s">
        <v>3483</v>
      </c>
      <c r="DB504" s="6" t="s">
        <v>218</v>
      </c>
      <c r="GX504" s="103"/>
    </row>
    <row r="505" spans="1:206">
      <c r="A505" s="102" t="s">
        <v>207</v>
      </c>
      <c r="B505" s="6">
        <v>504</v>
      </c>
      <c r="C505" s="18" t="s">
        <v>3473</v>
      </c>
      <c r="D505" s="18" t="s">
        <v>3484</v>
      </c>
      <c r="E505" s="100">
        <v>45371</v>
      </c>
      <c r="F505" s="6" t="s">
        <v>3898</v>
      </c>
      <c r="G505" s="6">
        <v>1</v>
      </c>
      <c r="H505" s="6">
        <v>22</v>
      </c>
      <c r="I505" s="6">
        <v>1</v>
      </c>
      <c r="J505" s="6" t="s">
        <v>1071</v>
      </c>
      <c r="K505" s="6" t="s">
        <v>1000</v>
      </c>
      <c r="L505" s="6" t="s">
        <v>396</v>
      </c>
      <c r="M505" s="6" t="s">
        <v>22</v>
      </c>
      <c r="N505" s="6" t="s">
        <v>22</v>
      </c>
      <c r="O505" s="7" t="s">
        <v>22</v>
      </c>
      <c r="P505" s="6" t="s">
        <v>22</v>
      </c>
      <c r="Q505" s="6">
        <v>42.68</v>
      </c>
      <c r="R505" s="6" t="s">
        <v>22</v>
      </c>
      <c r="S505" s="6" t="s">
        <v>22</v>
      </c>
      <c r="T505" s="6" t="s">
        <v>22</v>
      </c>
      <c r="U505" s="6" t="s">
        <v>22</v>
      </c>
      <c r="V505" s="6">
        <v>9.32</v>
      </c>
      <c r="W505" s="6" t="s">
        <v>39</v>
      </c>
      <c r="X505" s="6">
        <v>2</v>
      </c>
      <c r="Y505" s="6">
        <v>1</v>
      </c>
      <c r="Z505" s="101">
        <v>0.375</v>
      </c>
      <c r="AA505" s="101">
        <v>0.48958333333333331</v>
      </c>
      <c r="AB505" s="101">
        <v>0.625</v>
      </c>
      <c r="AC505" s="101">
        <f>(Tableau2[[#This Row],[heure_enq]]-Tableau2[[#This Row],[h_debut]])</f>
        <v>0.11458333333333331</v>
      </c>
      <c r="AD505" s="101">
        <f>Tableau2[[#This Row],[h_fin]]-Tableau2[[#This Row],[h_debut]]</f>
        <v>0.25</v>
      </c>
      <c r="AE505" s="101">
        <v>0.34722222222222227</v>
      </c>
      <c r="AF505" s="101">
        <v>0.79166666666666663</v>
      </c>
      <c r="AG505" s="6" t="s">
        <v>22</v>
      </c>
      <c r="AH505" s="6" t="s">
        <v>213</v>
      </c>
      <c r="AI505" s="6">
        <v>0</v>
      </c>
      <c r="AJ505" s="6" t="s">
        <v>402</v>
      </c>
      <c r="AK505" s="6" t="s">
        <v>403</v>
      </c>
      <c r="AL505" s="6" t="s">
        <v>419</v>
      </c>
      <c r="AM505" s="6">
        <v>1</v>
      </c>
      <c r="AN505" s="6">
        <v>0</v>
      </c>
      <c r="AO505" s="6">
        <v>0</v>
      </c>
      <c r="AP505" s="6">
        <v>0</v>
      </c>
      <c r="AQ505" s="6" t="s">
        <v>3360</v>
      </c>
      <c r="AR505" s="6" t="s">
        <v>22</v>
      </c>
      <c r="AS505" s="6" t="s">
        <v>22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1</v>
      </c>
      <c r="BH505" s="6">
        <v>0</v>
      </c>
      <c r="BI505" s="6">
        <v>0</v>
      </c>
      <c r="BJ505" s="6" t="s">
        <v>3360</v>
      </c>
      <c r="BK505" s="6">
        <v>0</v>
      </c>
      <c r="BL505" s="6">
        <v>0</v>
      </c>
      <c r="BM505" s="6">
        <v>0</v>
      </c>
      <c r="BN505" s="6">
        <v>0</v>
      </c>
      <c r="BO505" s="6">
        <v>0</v>
      </c>
      <c r="BP505" s="6">
        <v>1</v>
      </c>
      <c r="BQ505" s="6">
        <v>0</v>
      </c>
      <c r="BR505" s="6">
        <v>0</v>
      </c>
      <c r="BS505" s="6">
        <v>0</v>
      </c>
      <c r="BT505" s="6">
        <v>0</v>
      </c>
      <c r="BU505" s="6" t="s">
        <v>3633</v>
      </c>
      <c r="BV505" s="6">
        <v>0</v>
      </c>
      <c r="BW505" s="6" t="s">
        <v>22</v>
      </c>
      <c r="BX505" s="6">
        <v>0</v>
      </c>
      <c r="BY505" s="6">
        <v>0</v>
      </c>
      <c r="BZ505" s="6">
        <v>0</v>
      </c>
      <c r="CA505" s="6">
        <v>0</v>
      </c>
      <c r="CB505" s="6">
        <v>0</v>
      </c>
      <c r="CC505" s="6">
        <v>0</v>
      </c>
      <c r="CD505" s="6">
        <v>0</v>
      </c>
      <c r="CE505" s="6">
        <v>0</v>
      </c>
      <c r="CF505" s="6">
        <v>0</v>
      </c>
      <c r="CG505" s="6">
        <v>0</v>
      </c>
      <c r="CH505" s="6">
        <v>0</v>
      </c>
      <c r="CI505" s="6">
        <v>0</v>
      </c>
      <c r="CJ505" s="6">
        <v>0</v>
      </c>
      <c r="CK505" s="6">
        <v>1</v>
      </c>
      <c r="CL505" s="6">
        <v>0</v>
      </c>
      <c r="CM505" s="6">
        <v>0</v>
      </c>
      <c r="CN505" s="6">
        <v>0</v>
      </c>
      <c r="CO505" s="6">
        <v>0</v>
      </c>
      <c r="CP505" s="6">
        <v>0</v>
      </c>
      <c r="CQ505" s="6">
        <v>0</v>
      </c>
      <c r="CR505" s="6">
        <v>0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6">
        <v>0</v>
      </c>
      <c r="CY505" s="6">
        <v>0</v>
      </c>
      <c r="CZ505" s="6">
        <v>0</v>
      </c>
      <c r="DA505" s="6" t="s">
        <v>3480</v>
      </c>
      <c r="DB505" s="6" t="s">
        <v>218</v>
      </c>
      <c r="GX505" s="103"/>
    </row>
    <row r="506" spans="1:206">
      <c r="A506" s="102" t="s">
        <v>207</v>
      </c>
      <c r="B506" s="6">
        <v>505</v>
      </c>
      <c r="C506" s="18" t="s">
        <v>3473</v>
      </c>
      <c r="D506" s="18" t="s">
        <v>3485</v>
      </c>
      <c r="E506" s="100">
        <v>45371</v>
      </c>
      <c r="F506" s="6" t="s">
        <v>3898</v>
      </c>
      <c r="G506" s="6">
        <v>0</v>
      </c>
      <c r="H506" s="6">
        <v>22</v>
      </c>
      <c r="I506" s="6">
        <v>1</v>
      </c>
      <c r="J506" s="6" t="s">
        <v>264</v>
      </c>
      <c r="K506" s="6" t="s">
        <v>1013</v>
      </c>
      <c r="L506" s="6" t="s">
        <v>396</v>
      </c>
      <c r="M506" s="6" t="s">
        <v>22</v>
      </c>
      <c r="N506" s="6" t="s">
        <v>22</v>
      </c>
      <c r="O506" s="7" t="s">
        <v>22</v>
      </c>
      <c r="P506" s="6" t="s">
        <v>22</v>
      </c>
      <c r="Q506" s="6">
        <v>42.69</v>
      </c>
      <c r="R506" s="6" t="s">
        <v>22</v>
      </c>
      <c r="S506" s="6" t="s">
        <v>22</v>
      </c>
      <c r="T506" s="6" t="s">
        <v>22</v>
      </c>
      <c r="U506" s="6" t="s">
        <v>22</v>
      </c>
      <c r="V506" s="6">
        <v>9.32</v>
      </c>
      <c r="W506" s="6" t="s">
        <v>39</v>
      </c>
      <c r="X506" s="6">
        <v>2</v>
      </c>
      <c r="Y506" s="6">
        <v>1</v>
      </c>
      <c r="Z506" s="101">
        <v>0.45833333333333331</v>
      </c>
      <c r="AA506" s="101">
        <v>0.58333333333333337</v>
      </c>
      <c r="AB506" s="101">
        <v>0.75</v>
      </c>
      <c r="AC506" s="101">
        <f>(Tableau2[[#This Row],[heure_enq]]-Tableau2[[#This Row],[h_debut]])</f>
        <v>0.12500000000000006</v>
      </c>
      <c r="AD506" s="101">
        <f>Tableau2[[#This Row],[h_fin]]-Tableau2[[#This Row],[h_debut]]</f>
        <v>0.29166666666666669</v>
      </c>
      <c r="AE506" s="101">
        <v>0.34722222222222227</v>
      </c>
      <c r="AF506" s="101">
        <v>0.79166666666666663</v>
      </c>
      <c r="AG506" s="6" t="s">
        <v>22</v>
      </c>
      <c r="AH506" s="6" t="s">
        <v>213</v>
      </c>
      <c r="AI506" s="6">
        <v>0</v>
      </c>
      <c r="AJ506" s="6" t="s">
        <v>402</v>
      </c>
      <c r="AK506" s="6" t="s">
        <v>403</v>
      </c>
      <c r="AL506" s="6" t="s">
        <v>419</v>
      </c>
      <c r="AM506" s="6">
        <v>1</v>
      </c>
      <c r="AN506" s="6">
        <v>0</v>
      </c>
      <c r="AO506" s="6">
        <v>0</v>
      </c>
      <c r="AP506" s="6">
        <v>0</v>
      </c>
      <c r="AQ506" s="6" t="s">
        <v>3360</v>
      </c>
      <c r="AR506" s="6" t="s">
        <v>3486</v>
      </c>
      <c r="AS506" s="6" t="s">
        <v>22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1</v>
      </c>
      <c r="BH506" s="6">
        <v>0</v>
      </c>
      <c r="BI506" s="6">
        <v>0</v>
      </c>
      <c r="BJ506" s="6" t="s">
        <v>3360</v>
      </c>
      <c r="BK506" s="6">
        <v>0</v>
      </c>
      <c r="BL506" s="6">
        <v>0</v>
      </c>
      <c r="BM506" s="6">
        <v>0</v>
      </c>
      <c r="BN506" s="6">
        <v>0</v>
      </c>
      <c r="BO506" s="6">
        <v>0</v>
      </c>
      <c r="BP506" s="6">
        <v>1</v>
      </c>
      <c r="BQ506" s="6">
        <v>0</v>
      </c>
      <c r="BR506" s="6">
        <v>0</v>
      </c>
      <c r="BS506" s="6">
        <v>0</v>
      </c>
      <c r="BT506" s="6">
        <v>0</v>
      </c>
      <c r="BU506" s="6" t="s">
        <v>3650</v>
      </c>
      <c r="BV506" s="6">
        <v>0</v>
      </c>
      <c r="BW506" s="6" t="s">
        <v>22</v>
      </c>
      <c r="BX506" s="6">
        <v>0</v>
      </c>
      <c r="BY506" s="6">
        <v>0</v>
      </c>
      <c r="BZ506" s="6">
        <v>0</v>
      </c>
      <c r="CA506" s="6">
        <v>0</v>
      </c>
      <c r="CB506" s="6">
        <v>0</v>
      </c>
      <c r="CC506" s="6">
        <v>0</v>
      </c>
      <c r="CD506" s="6">
        <v>0</v>
      </c>
      <c r="CE506" s="6">
        <v>0</v>
      </c>
      <c r="CF506" s="6">
        <v>0</v>
      </c>
      <c r="CG506" s="6">
        <v>0</v>
      </c>
      <c r="CH506" s="6">
        <v>0</v>
      </c>
      <c r="CI506" s="6">
        <v>0</v>
      </c>
      <c r="CJ506" s="6">
        <v>0</v>
      </c>
      <c r="CK506" s="6">
        <v>1</v>
      </c>
      <c r="CL506" s="6">
        <v>0</v>
      </c>
      <c r="CM506" s="6">
        <v>0</v>
      </c>
      <c r="CN506" s="6">
        <v>0</v>
      </c>
      <c r="CO506" s="6">
        <v>0</v>
      </c>
      <c r="CP506" s="6">
        <v>0</v>
      </c>
      <c r="CQ506" s="6">
        <v>0</v>
      </c>
      <c r="CR506" s="6">
        <v>0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0</v>
      </c>
      <c r="CY506" s="6">
        <v>0</v>
      </c>
      <c r="CZ506" s="6">
        <v>0</v>
      </c>
      <c r="DA506" s="6" t="s">
        <v>22</v>
      </c>
      <c r="DB506" s="6" t="s">
        <v>218</v>
      </c>
      <c r="GX506" s="103"/>
    </row>
    <row r="507" spans="1:206">
      <c r="A507" s="102" t="s">
        <v>207</v>
      </c>
      <c r="B507" s="6">
        <v>506</v>
      </c>
      <c r="C507" s="18" t="s">
        <v>3473</v>
      </c>
      <c r="D507" s="18" t="s">
        <v>3488</v>
      </c>
      <c r="E507" s="100">
        <v>45371</v>
      </c>
      <c r="F507" s="6" t="s">
        <v>3898</v>
      </c>
      <c r="G507" s="6">
        <v>0</v>
      </c>
      <c r="H507" s="6">
        <v>24</v>
      </c>
      <c r="I507" s="6">
        <v>0</v>
      </c>
      <c r="J507" s="6" t="s">
        <v>264</v>
      </c>
      <c r="K507" s="6" t="s">
        <v>1013</v>
      </c>
      <c r="L507" s="6" t="s">
        <v>396</v>
      </c>
      <c r="M507" s="6" t="s">
        <v>22</v>
      </c>
      <c r="N507" s="6" t="s">
        <v>22</v>
      </c>
      <c r="O507" s="7" t="s">
        <v>22</v>
      </c>
      <c r="P507" s="6" t="s">
        <v>22</v>
      </c>
      <c r="Q507" s="6">
        <v>42.68</v>
      </c>
      <c r="R507" s="6" t="s">
        <v>22</v>
      </c>
      <c r="S507" s="6" t="s">
        <v>22</v>
      </c>
      <c r="T507" s="6" t="s">
        <v>22</v>
      </c>
      <c r="U507" s="6" t="s">
        <v>22</v>
      </c>
      <c r="V507" s="6">
        <v>9.2899999999999991</v>
      </c>
      <c r="W507" s="6" t="s">
        <v>39</v>
      </c>
      <c r="X507" s="6">
        <v>3</v>
      </c>
      <c r="Y507" s="6">
        <v>1</v>
      </c>
      <c r="Z507" s="101">
        <v>0.58333333333333337</v>
      </c>
      <c r="AA507" s="101">
        <v>0.625</v>
      </c>
      <c r="AB507" s="101">
        <v>0.75</v>
      </c>
      <c r="AC507" s="101">
        <f>(Tableau2[[#This Row],[heure_enq]]-Tableau2[[#This Row],[h_debut]])</f>
        <v>4.166666666666663E-2</v>
      </c>
      <c r="AD507" s="101">
        <f>Tableau2[[#This Row],[h_fin]]-Tableau2[[#This Row],[h_debut]]</f>
        <v>0.16666666666666663</v>
      </c>
      <c r="AE507" s="101">
        <v>0.34722222222222227</v>
      </c>
      <c r="AF507" s="101">
        <v>0.79166666666666663</v>
      </c>
      <c r="AG507" s="6" t="s">
        <v>22</v>
      </c>
      <c r="AH507" s="6" t="s">
        <v>234</v>
      </c>
      <c r="AI507" s="6">
        <v>0</v>
      </c>
      <c r="AJ507" s="6" t="s">
        <v>402</v>
      </c>
      <c r="AK507" s="6" t="s">
        <v>403</v>
      </c>
      <c r="AL507" s="6" t="s">
        <v>419</v>
      </c>
      <c r="AM507" s="6">
        <v>1</v>
      </c>
      <c r="AN507" s="6">
        <v>0</v>
      </c>
      <c r="AO507" s="6">
        <v>1</v>
      </c>
      <c r="AP507" s="6">
        <v>0</v>
      </c>
      <c r="AQ507" s="6" t="s">
        <v>235</v>
      </c>
      <c r="AR507" s="6" t="s">
        <v>22</v>
      </c>
      <c r="AS507" s="6" t="s">
        <v>22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1</v>
      </c>
      <c r="BH507" s="6">
        <v>0</v>
      </c>
      <c r="BI507" s="6">
        <v>0</v>
      </c>
      <c r="BJ507" s="6" t="s">
        <v>820</v>
      </c>
      <c r="BK507" s="6">
        <v>0</v>
      </c>
      <c r="BL507" s="6">
        <v>0</v>
      </c>
      <c r="BM507" s="6">
        <v>0</v>
      </c>
      <c r="BN507" s="6">
        <v>0</v>
      </c>
      <c r="BO507" s="6">
        <v>0</v>
      </c>
      <c r="BP507" s="6">
        <v>1</v>
      </c>
      <c r="BQ507" s="6">
        <v>0</v>
      </c>
      <c r="BR507" s="6">
        <v>0</v>
      </c>
      <c r="BS507" s="6">
        <v>0</v>
      </c>
      <c r="BT507" s="6">
        <v>0</v>
      </c>
      <c r="BU507" s="6" t="s">
        <v>3648</v>
      </c>
      <c r="BV507" s="6">
        <v>0</v>
      </c>
      <c r="BW507" s="6" t="s">
        <v>22</v>
      </c>
      <c r="BX507" s="6">
        <v>0</v>
      </c>
      <c r="BY507" s="6">
        <v>0</v>
      </c>
      <c r="BZ507" s="6">
        <v>0</v>
      </c>
      <c r="CA507" s="6">
        <v>0</v>
      </c>
      <c r="CB507" s="6">
        <v>0</v>
      </c>
      <c r="CC507" s="6">
        <v>0</v>
      </c>
      <c r="CD507" s="6">
        <v>0</v>
      </c>
      <c r="CF507" s="6">
        <v>0</v>
      </c>
      <c r="CG507" s="6">
        <v>0</v>
      </c>
      <c r="CH507" s="6">
        <v>0</v>
      </c>
      <c r="CI507" s="6">
        <v>0</v>
      </c>
      <c r="CJ507" s="6">
        <v>0</v>
      </c>
      <c r="CK507" s="6">
        <v>0</v>
      </c>
      <c r="CL507" s="6">
        <v>0</v>
      </c>
      <c r="CM507" s="6">
        <v>0</v>
      </c>
      <c r="CN507" s="6">
        <v>1</v>
      </c>
      <c r="CO507" s="6">
        <v>0</v>
      </c>
      <c r="CP507" s="6">
        <v>0</v>
      </c>
      <c r="CQ507" s="6">
        <v>0</v>
      </c>
      <c r="CR507" s="6">
        <v>0</v>
      </c>
      <c r="CS507" s="6">
        <v>0</v>
      </c>
      <c r="CT507" s="6">
        <v>0</v>
      </c>
      <c r="CU507" s="6">
        <v>0</v>
      </c>
      <c r="CV507" s="6">
        <v>0</v>
      </c>
      <c r="CW507" s="6">
        <v>0</v>
      </c>
      <c r="CX507" s="6">
        <v>0</v>
      </c>
      <c r="CY507" s="6">
        <v>0</v>
      </c>
      <c r="CZ507" s="6">
        <v>0</v>
      </c>
      <c r="DA507" s="6" t="s">
        <v>3503</v>
      </c>
      <c r="DB507" s="6" t="s">
        <v>218</v>
      </c>
      <c r="GX507" s="103"/>
    </row>
    <row r="508" spans="1:206">
      <c r="A508" s="102" t="s">
        <v>207</v>
      </c>
      <c r="B508" s="6">
        <v>507</v>
      </c>
      <c r="C508" s="18" t="s">
        <v>3473</v>
      </c>
      <c r="D508" s="18" t="s">
        <v>3487</v>
      </c>
      <c r="E508" s="100">
        <v>45371</v>
      </c>
      <c r="F508" s="6" t="s">
        <v>3898</v>
      </c>
      <c r="G508" s="6">
        <v>1</v>
      </c>
      <c r="H508" s="6">
        <v>23</v>
      </c>
      <c r="I508" s="6">
        <v>1</v>
      </c>
      <c r="J508" s="6" t="s">
        <v>410</v>
      </c>
      <c r="K508" s="6" t="s">
        <v>352</v>
      </c>
      <c r="L508" s="6" t="s">
        <v>396</v>
      </c>
      <c r="M508" s="6" t="s">
        <v>22</v>
      </c>
      <c r="N508" s="6" t="s">
        <v>22</v>
      </c>
      <c r="O508" s="7" t="s">
        <v>22</v>
      </c>
      <c r="P508" s="6" t="s">
        <v>22</v>
      </c>
      <c r="Q508" s="6">
        <v>42.67</v>
      </c>
      <c r="R508" s="6" t="s">
        <v>22</v>
      </c>
      <c r="S508" s="6" t="s">
        <v>22</v>
      </c>
      <c r="T508" s="6" t="s">
        <v>22</v>
      </c>
      <c r="U508" s="6" t="s">
        <v>22</v>
      </c>
      <c r="V508" s="6">
        <v>9.3000000000000007</v>
      </c>
      <c r="W508" s="6" t="s">
        <v>39</v>
      </c>
      <c r="X508" s="6">
        <v>3</v>
      </c>
      <c r="Y508" s="6">
        <v>2</v>
      </c>
      <c r="Z508" s="101">
        <v>0.63541666666666663</v>
      </c>
      <c r="AA508" s="101">
        <v>0.67361111111111116</v>
      </c>
      <c r="AB508" s="101">
        <v>0.83333333333333337</v>
      </c>
      <c r="AC508" s="101">
        <f>(Tableau2[[#This Row],[heure_enq]]-Tableau2[[#This Row],[h_debut]])</f>
        <v>3.8194444444444531E-2</v>
      </c>
      <c r="AD508" s="101">
        <f>Tableau2[[#This Row],[h_fin]]-Tableau2[[#This Row],[h_debut]]</f>
        <v>0.19791666666666674</v>
      </c>
      <c r="AE508" s="101">
        <v>0.34722222222222227</v>
      </c>
      <c r="AF508" s="101">
        <v>0.79166666666666663</v>
      </c>
      <c r="AG508" s="6" t="s">
        <v>22</v>
      </c>
      <c r="AH508" s="6" t="s">
        <v>287</v>
      </c>
      <c r="AI508" s="6">
        <v>0</v>
      </c>
      <c r="AJ508" s="6" t="s">
        <v>2633</v>
      </c>
      <c r="AK508" s="6" t="s">
        <v>2657</v>
      </c>
      <c r="AL508" s="6" t="s">
        <v>419</v>
      </c>
      <c r="AM508" s="6">
        <v>1</v>
      </c>
      <c r="AN508" s="6">
        <v>0</v>
      </c>
      <c r="AO508" s="6">
        <v>0</v>
      </c>
      <c r="AP508" s="6">
        <v>0</v>
      </c>
      <c r="AQ508" s="6" t="s">
        <v>235</v>
      </c>
      <c r="AR508" s="6" t="s">
        <v>22</v>
      </c>
      <c r="AS508" s="6" t="s">
        <v>22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1</v>
      </c>
      <c r="BH508" s="6">
        <v>0</v>
      </c>
      <c r="BI508" s="6">
        <v>0</v>
      </c>
      <c r="BJ508" s="6" t="s">
        <v>3379</v>
      </c>
      <c r="BK508" s="6">
        <v>0</v>
      </c>
      <c r="BL508" s="6">
        <v>0</v>
      </c>
      <c r="BM508" s="6">
        <v>0</v>
      </c>
      <c r="BN508" s="6">
        <v>0</v>
      </c>
      <c r="BO508" s="6">
        <v>0</v>
      </c>
      <c r="BP508" s="6">
        <v>1</v>
      </c>
      <c r="BQ508" s="6">
        <v>0</v>
      </c>
      <c r="BR508" s="6">
        <v>0</v>
      </c>
      <c r="BS508" s="6">
        <v>0</v>
      </c>
      <c r="BT508" s="6">
        <v>0</v>
      </c>
      <c r="BU508" s="6" t="s">
        <v>3650</v>
      </c>
      <c r="BV508" s="6">
        <v>0</v>
      </c>
      <c r="BW508" s="6" t="s">
        <v>22</v>
      </c>
      <c r="BX508" s="6">
        <v>0</v>
      </c>
      <c r="BY508" s="6">
        <v>0</v>
      </c>
      <c r="BZ508" s="6">
        <v>0</v>
      </c>
      <c r="CA508" s="6">
        <v>0</v>
      </c>
      <c r="CB508" s="6">
        <v>0</v>
      </c>
      <c r="CC508" s="6">
        <v>0</v>
      </c>
      <c r="CD508" s="6">
        <v>0</v>
      </c>
      <c r="CE508" s="6">
        <v>0</v>
      </c>
      <c r="CF508" s="6">
        <v>0</v>
      </c>
      <c r="CG508" s="6">
        <v>0</v>
      </c>
      <c r="CH508" s="6">
        <v>0</v>
      </c>
      <c r="CI508" s="6">
        <v>1</v>
      </c>
      <c r="CJ508" s="6">
        <v>0</v>
      </c>
      <c r="CK508" s="6">
        <v>0</v>
      </c>
      <c r="CL508" s="6">
        <v>0</v>
      </c>
      <c r="CM508" s="6">
        <v>0</v>
      </c>
      <c r="CN508" s="6">
        <v>1</v>
      </c>
      <c r="CO508" s="6">
        <v>0</v>
      </c>
      <c r="CP508" s="6">
        <v>0</v>
      </c>
      <c r="CQ508" s="6">
        <v>0</v>
      </c>
      <c r="CR508" s="6">
        <v>0</v>
      </c>
      <c r="CS508" s="6">
        <v>0</v>
      </c>
      <c r="CT508" s="6">
        <v>0</v>
      </c>
      <c r="CU508" s="6">
        <v>0</v>
      </c>
      <c r="CV508" s="6">
        <v>0</v>
      </c>
      <c r="CW508" s="6">
        <v>0</v>
      </c>
      <c r="CX508" s="6">
        <v>0</v>
      </c>
      <c r="CY508" s="6">
        <v>0</v>
      </c>
      <c r="CZ508" s="6">
        <v>0</v>
      </c>
      <c r="DA508" s="6" t="s">
        <v>3489</v>
      </c>
      <c r="DB508" s="6" t="s">
        <v>218</v>
      </c>
      <c r="GX508" s="103"/>
    </row>
    <row r="509" spans="1:206">
      <c r="A509" s="102" t="s">
        <v>207</v>
      </c>
      <c r="B509" s="6">
        <v>508</v>
      </c>
      <c r="C509" s="18" t="s">
        <v>3491</v>
      </c>
      <c r="D509" s="18" t="s">
        <v>3492</v>
      </c>
      <c r="E509" s="100">
        <v>45385</v>
      </c>
      <c r="F509" s="6" t="s">
        <v>3898</v>
      </c>
      <c r="G509" s="6">
        <v>0</v>
      </c>
      <c r="H509" s="6">
        <v>17</v>
      </c>
      <c r="I509" s="6">
        <v>0</v>
      </c>
      <c r="J509" s="6" t="s">
        <v>22</v>
      </c>
      <c r="K509" s="6" t="s">
        <v>22</v>
      </c>
      <c r="L509" s="6" t="s">
        <v>396</v>
      </c>
      <c r="M509" s="6" t="s">
        <v>22</v>
      </c>
      <c r="N509" s="6" t="s">
        <v>22</v>
      </c>
      <c r="O509" s="7" t="s">
        <v>22</v>
      </c>
      <c r="P509" s="6" t="s">
        <v>22</v>
      </c>
      <c r="Q509" s="6">
        <v>42.67</v>
      </c>
      <c r="R509" s="6" t="s">
        <v>22</v>
      </c>
      <c r="S509" s="6" t="s">
        <v>22</v>
      </c>
      <c r="T509" s="6" t="s">
        <v>22</v>
      </c>
      <c r="U509" s="6" t="s">
        <v>22</v>
      </c>
      <c r="V509" s="6">
        <v>9.2799999999999994</v>
      </c>
      <c r="W509" s="6" t="s">
        <v>39</v>
      </c>
      <c r="X509" s="6">
        <v>2</v>
      </c>
      <c r="Y509" s="6">
        <v>1</v>
      </c>
      <c r="Z509" s="101">
        <v>0.35416666666666669</v>
      </c>
      <c r="AA509" s="101">
        <v>0.375</v>
      </c>
      <c r="AB509" s="101">
        <v>0.5</v>
      </c>
      <c r="AC509" s="101">
        <f>(Tableau2[[#This Row],[heure_enq]]-Tableau2[[#This Row],[h_debut]])</f>
        <v>2.0833333333333315E-2</v>
      </c>
      <c r="AD509" s="101">
        <f>Tableau2[[#This Row],[h_fin]]-Tableau2[[#This Row],[h_debut]]</f>
        <v>0.14583333333333331</v>
      </c>
      <c r="AE509" s="101">
        <v>0.34722222222222227</v>
      </c>
      <c r="AF509" s="101">
        <v>0.75</v>
      </c>
      <c r="AG509" s="6" t="s">
        <v>22</v>
      </c>
      <c r="AH509" s="6" t="s">
        <v>213</v>
      </c>
      <c r="AI509" s="6">
        <v>0</v>
      </c>
      <c r="AJ509" s="6" t="s">
        <v>402</v>
      </c>
      <c r="AK509" s="6" t="s">
        <v>403</v>
      </c>
      <c r="AL509" s="6" t="s">
        <v>419</v>
      </c>
      <c r="AM509" s="6">
        <v>1</v>
      </c>
      <c r="AN509" s="6">
        <v>0</v>
      </c>
      <c r="AO509" s="6">
        <v>0</v>
      </c>
      <c r="AP509" s="6">
        <v>0</v>
      </c>
      <c r="AQ509" s="6" t="s">
        <v>3360</v>
      </c>
      <c r="AR509" s="6" t="s">
        <v>22</v>
      </c>
      <c r="AS509" s="6" t="s">
        <v>22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1</v>
      </c>
      <c r="BH509" s="6">
        <v>0</v>
      </c>
      <c r="BI509" s="6">
        <v>0</v>
      </c>
      <c r="BJ509" s="6" t="s">
        <v>3360</v>
      </c>
      <c r="BK509" s="6">
        <v>0</v>
      </c>
      <c r="BL509" s="6">
        <v>0</v>
      </c>
      <c r="BM509" s="6">
        <v>0</v>
      </c>
      <c r="BN509" s="6">
        <v>0</v>
      </c>
      <c r="BO509" s="6">
        <v>0</v>
      </c>
      <c r="BP509" s="6">
        <v>1</v>
      </c>
      <c r="BQ509" s="6">
        <v>0</v>
      </c>
      <c r="BR509" s="6">
        <v>0</v>
      </c>
      <c r="BS509" s="6">
        <v>0</v>
      </c>
      <c r="BT509" s="6">
        <v>0</v>
      </c>
      <c r="BU509" s="6" t="s">
        <v>3650</v>
      </c>
      <c r="BV509" s="6">
        <v>0</v>
      </c>
      <c r="BW509" s="6" t="s">
        <v>22</v>
      </c>
      <c r="BX509" s="6">
        <v>0</v>
      </c>
      <c r="BY509" s="6">
        <v>0</v>
      </c>
      <c r="BZ509" s="6">
        <v>0</v>
      </c>
      <c r="CA509" s="6">
        <v>0</v>
      </c>
      <c r="CB509" s="6">
        <v>0</v>
      </c>
      <c r="CC509" s="6">
        <v>0</v>
      </c>
      <c r="CD509" s="6">
        <v>0</v>
      </c>
      <c r="CE509" s="6">
        <v>0</v>
      </c>
      <c r="CF509" s="6">
        <v>0</v>
      </c>
      <c r="CG509" s="6">
        <v>0</v>
      </c>
      <c r="CH509" s="6">
        <v>0</v>
      </c>
      <c r="CI509" s="6">
        <v>0</v>
      </c>
      <c r="CJ509" s="6">
        <v>0</v>
      </c>
      <c r="CK509" s="6">
        <v>1</v>
      </c>
      <c r="CL509" s="6">
        <v>0</v>
      </c>
      <c r="CM509" s="6">
        <v>0</v>
      </c>
      <c r="CN509" s="6">
        <v>0</v>
      </c>
      <c r="CO509" s="6">
        <v>0</v>
      </c>
      <c r="CP509" s="6">
        <v>0</v>
      </c>
      <c r="CQ509" s="6">
        <v>0</v>
      </c>
      <c r="CR509" s="6">
        <v>0</v>
      </c>
      <c r="CS509" s="6">
        <v>0</v>
      </c>
      <c r="CT509" s="6">
        <v>0</v>
      </c>
      <c r="CU509" s="6">
        <v>0</v>
      </c>
      <c r="CV509" s="6">
        <v>0</v>
      </c>
      <c r="CW509" s="6">
        <v>0</v>
      </c>
      <c r="CX509" s="6">
        <v>0</v>
      </c>
      <c r="CY509" s="6">
        <v>0</v>
      </c>
      <c r="CZ509" s="6">
        <v>0</v>
      </c>
      <c r="DA509" s="6" t="s">
        <v>3493</v>
      </c>
      <c r="DB509" s="6" t="s">
        <v>218</v>
      </c>
      <c r="GX509" s="103"/>
    </row>
    <row r="510" spans="1:206">
      <c r="A510" s="102" t="s">
        <v>207</v>
      </c>
      <c r="B510" s="6">
        <v>509</v>
      </c>
      <c r="C510" s="18" t="s">
        <v>3491</v>
      </c>
      <c r="D510" s="18" t="s">
        <v>3494</v>
      </c>
      <c r="E510" s="100">
        <v>45385</v>
      </c>
      <c r="F510" s="6" t="s">
        <v>3898</v>
      </c>
      <c r="G510" s="6">
        <v>0</v>
      </c>
      <c r="H510" s="6">
        <v>17</v>
      </c>
      <c r="I510" s="6">
        <v>0</v>
      </c>
      <c r="J510" s="6" t="s">
        <v>22</v>
      </c>
      <c r="K510" s="6" t="s">
        <v>22</v>
      </c>
      <c r="L510" s="6" t="s">
        <v>396</v>
      </c>
      <c r="M510" s="6" t="s">
        <v>22</v>
      </c>
      <c r="N510" s="6" t="s">
        <v>22</v>
      </c>
      <c r="O510" s="7" t="s">
        <v>22</v>
      </c>
      <c r="P510" s="6" t="s">
        <v>22</v>
      </c>
      <c r="Q510" s="6">
        <v>42.67</v>
      </c>
      <c r="R510" s="6" t="s">
        <v>22</v>
      </c>
      <c r="S510" s="6" t="s">
        <v>22</v>
      </c>
      <c r="T510" s="6" t="s">
        <v>22</v>
      </c>
      <c r="U510" s="6" t="s">
        <v>22</v>
      </c>
      <c r="V510" s="6">
        <v>9.2799999999999994</v>
      </c>
      <c r="W510" s="6" t="s">
        <v>39</v>
      </c>
      <c r="X510" s="6">
        <v>2</v>
      </c>
      <c r="Y510" s="6">
        <v>1</v>
      </c>
      <c r="Z510" s="101">
        <v>0.33333333333333331</v>
      </c>
      <c r="AA510" s="101">
        <v>0.38541666666666669</v>
      </c>
      <c r="AB510" s="101">
        <v>0.5</v>
      </c>
      <c r="AC510" s="101">
        <f>(Tableau2[[#This Row],[heure_enq]]-Tableau2[[#This Row],[h_debut]])</f>
        <v>5.208333333333337E-2</v>
      </c>
      <c r="AD510" s="101">
        <f>Tableau2[[#This Row],[h_fin]]-Tableau2[[#This Row],[h_debut]]</f>
        <v>0.16666666666666669</v>
      </c>
      <c r="AE510" s="101">
        <v>0.34722222222222227</v>
      </c>
      <c r="AF510" s="101">
        <v>0.75</v>
      </c>
      <c r="AG510" s="6" t="s">
        <v>22</v>
      </c>
      <c r="AH510" s="6" t="s">
        <v>213</v>
      </c>
      <c r="AI510" s="6">
        <v>0</v>
      </c>
      <c r="AJ510" s="6" t="s">
        <v>840</v>
      </c>
      <c r="AK510" s="6" t="s">
        <v>841</v>
      </c>
      <c r="AL510" s="6" t="s">
        <v>419</v>
      </c>
      <c r="AM510" s="6">
        <v>1</v>
      </c>
      <c r="AN510" s="6">
        <v>0</v>
      </c>
      <c r="AO510" s="6">
        <v>1</v>
      </c>
      <c r="AP510" s="6">
        <v>0</v>
      </c>
      <c r="AQ510" s="6" t="s">
        <v>3360</v>
      </c>
      <c r="AR510" s="6" t="s">
        <v>22</v>
      </c>
      <c r="AS510" s="6" t="s">
        <v>22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1</v>
      </c>
      <c r="BH510" s="6">
        <v>0</v>
      </c>
      <c r="BI510" s="6">
        <v>0</v>
      </c>
      <c r="BJ510" s="6" t="s">
        <v>3360</v>
      </c>
      <c r="BK510" s="6">
        <v>0</v>
      </c>
      <c r="BL510" s="6">
        <v>0</v>
      </c>
      <c r="BM510" s="6">
        <v>0</v>
      </c>
      <c r="BN510" s="6">
        <v>0</v>
      </c>
      <c r="BO510" s="6">
        <v>0</v>
      </c>
      <c r="BP510" s="6">
        <v>1</v>
      </c>
      <c r="BQ510" s="6">
        <v>0</v>
      </c>
      <c r="BR510" s="6">
        <v>0</v>
      </c>
      <c r="BS510" s="6">
        <v>0</v>
      </c>
      <c r="BT510" s="6">
        <v>0</v>
      </c>
      <c r="BU510" s="6" t="s">
        <v>3633</v>
      </c>
      <c r="BV510" s="6">
        <v>0</v>
      </c>
      <c r="BW510" s="6" t="s">
        <v>22</v>
      </c>
      <c r="BX510" s="6">
        <v>0</v>
      </c>
      <c r="BY510" s="6">
        <v>0</v>
      </c>
      <c r="BZ510" s="6">
        <v>0</v>
      </c>
      <c r="CA510" s="6">
        <v>0</v>
      </c>
      <c r="CB510" s="6">
        <v>0</v>
      </c>
      <c r="CC510" s="6">
        <v>0</v>
      </c>
      <c r="CD510" s="6">
        <v>0</v>
      </c>
      <c r="CE510" s="6">
        <v>0</v>
      </c>
      <c r="CF510" s="6">
        <v>0</v>
      </c>
      <c r="CG510" s="6">
        <v>0</v>
      </c>
      <c r="CH510" s="6">
        <v>0</v>
      </c>
      <c r="CI510" s="6">
        <v>0</v>
      </c>
      <c r="CJ510" s="6">
        <v>0</v>
      </c>
      <c r="CK510" s="6">
        <v>1</v>
      </c>
      <c r="CL510" s="6">
        <v>0</v>
      </c>
      <c r="CM510" s="6">
        <v>0</v>
      </c>
      <c r="CN510" s="6">
        <v>0</v>
      </c>
      <c r="CO510" s="6">
        <v>0</v>
      </c>
      <c r="CP510" s="6">
        <v>0</v>
      </c>
      <c r="CQ510" s="6">
        <v>0</v>
      </c>
      <c r="CR510" s="6">
        <v>0</v>
      </c>
      <c r="CS510" s="6">
        <v>0</v>
      </c>
      <c r="CT510" s="6">
        <v>0</v>
      </c>
      <c r="CU510" s="6">
        <v>0</v>
      </c>
      <c r="CV510" s="6">
        <v>0</v>
      </c>
      <c r="CW510" s="6">
        <v>0</v>
      </c>
      <c r="CX510" s="6">
        <v>0</v>
      </c>
      <c r="CY510" s="6">
        <v>0</v>
      </c>
      <c r="CZ510" s="6">
        <v>0</v>
      </c>
      <c r="DA510" s="6" t="s">
        <v>1033</v>
      </c>
      <c r="DB510" s="6" t="s">
        <v>218</v>
      </c>
      <c r="GX510" s="103"/>
    </row>
    <row r="511" spans="1:206">
      <c r="A511" s="102" t="s">
        <v>207</v>
      </c>
      <c r="B511" s="6">
        <v>510</v>
      </c>
      <c r="C511" s="18" t="s">
        <v>3491</v>
      </c>
      <c r="D511" s="18" t="s">
        <v>3495</v>
      </c>
      <c r="E511" s="100">
        <v>45385</v>
      </c>
      <c r="F511" s="6" t="s">
        <v>3898</v>
      </c>
      <c r="G511" s="6">
        <v>0</v>
      </c>
      <c r="H511" s="6">
        <v>17</v>
      </c>
      <c r="I511" s="6">
        <v>0</v>
      </c>
      <c r="J511" s="6" t="s">
        <v>22</v>
      </c>
      <c r="K511" s="6" t="s">
        <v>22</v>
      </c>
      <c r="L511" s="6" t="s">
        <v>396</v>
      </c>
      <c r="M511" s="6" t="s">
        <v>22</v>
      </c>
      <c r="N511" s="6" t="s">
        <v>22</v>
      </c>
      <c r="O511" s="6" t="s">
        <v>22</v>
      </c>
      <c r="P511" s="6" t="s">
        <v>22</v>
      </c>
      <c r="Q511" s="6">
        <v>42.67</v>
      </c>
      <c r="R511" s="6" t="s">
        <v>22</v>
      </c>
      <c r="S511" s="6" t="s">
        <v>22</v>
      </c>
      <c r="T511" s="6" t="s">
        <v>22</v>
      </c>
      <c r="U511" s="6" t="s">
        <v>22</v>
      </c>
      <c r="V511" s="6">
        <v>9.3000000000000007</v>
      </c>
      <c r="W511" s="6" t="s">
        <v>39</v>
      </c>
      <c r="X511" s="6">
        <v>3</v>
      </c>
      <c r="Y511" s="6">
        <v>2</v>
      </c>
      <c r="Z511" s="101">
        <v>0.375</v>
      </c>
      <c r="AA511" s="101">
        <v>0.4375</v>
      </c>
      <c r="AB511" s="101">
        <v>0.58333333333333337</v>
      </c>
      <c r="AC511" s="101">
        <f>(Tableau2[[#This Row],[heure_enq]]-Tableau2[[#This Row],[h_debut]])</f>
        <v>6.25E-2</v>
      </c>
      <c r="AD511" s="101">
        <f>Tableau2[[#This Row],[h_fin]]-Tableau2[[#This Row],[h_debut]]</f>
        <v>0.20833333333333337</v>
      </c>
      <c r="AE511" s="101">
        <v>0.34722222222222227</v>
      </c>
      <c r="AF511" s="101">
        <v>0.75</v>
      </c>
      <c r="AG511" s="6" t="s">
        <v>22</v>
      </c>
      <c r="AH511" s="6" t="s">
        <v>256</v>
      </c>
      <c r="AI511" s="6">
        <v>0</v>
      </c>
      <c r="AJ511" s="6" t="s">
        <v>840</v>
      </c>
      <c r="AK511" s="6" t="s">
        <v>841</v>
      </c>
      <c r="AL511" s="6" t="s">
        <v>419</v>
      </c>
      <c r="AM511" s="6">
        <v>1</v>
      </c>
      <c r="AN511" s="6">
        <v>0</v>
      </c>
      <c r="AO511" s="6">
        <v>0</v>
      </c>
      <c r="AP511" s="6">
        <v>0</v>
      </c>
      <c r="AQ511" s="6" t="s">
        <v>235</v>
      </c>
      <c r="AR511" s="6" t="s">
        <v>22</v>
      </c>
      <c r="AS511" s="6" t="s">
        <v>22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1</v>
      </c>
      <c r="BH511" s="6">
        <v>0</v>
      </c>
      <c r="BI511" s="6">
        <v>0</v>
      </c>
      <c r="BJ511" s="6" t="s">
        <v>235</v>
      </c>
      <c r="BK511" s="6">
        <v>0</v>
      </c>
      <c r="BL511" s="6">
        <v>0</v>
      </c>
      <c r="BM511" s="6">
        <v>0</v>
      </c>
      <c r="BN511" s="6">
        <v>0</v>
      </c>
      <c r="BO511" s="6">
        <v>0</v>
      </c>
      <c r="BP511" s="6">
        <v>1</v>
      </c>
      <c r="BQ511" s="6">
        <v>0</v>
      </c>
      <c r="BR511" s="6">
        <v>0</v>
      </c>
      <c r="BS511" s="6">
        <v>0</v>
      </c>
      <c r="BT511" s="6">
        <v>0</v>
      </c>
      <c r="BU511" s="6" t="s">
        <v>3650</v>
      </c>
      <c r="BV511" s="6">
        <v>0</v>
      </c>
      <c r="BW511" s="6" t="s">
        <v>22</v>
      </c>
      <c r="BX511" s="6">
        <v>0</v>
      </c>
      <c r="BY511" s="6">
        <v>0</v>
      </c>
      <c r="BZ511" s="6">
        <v>0</v>
      </c>
      <c r="CA511" s="6">
        <v>0</v>
      </c>
      <c r="CB511" s="6">
        <v>0</v>
      </c>
      <c r="CC511" s="6">
        <v>0</v>
      </c>
      <c r="CD511" s="6">
        <v>0</v>
      </c>
      <c r="CE511" s="6">
        <v>0</v>
      </c>
      <c r="CF511" s="6">
        <v>0</v>
      </c>
      <c r="CG511" s="6">
        <v>0</v>
      </c>
      <c r="CH511" s="6">
        <v>0</v>
      </c>
      <c r="CI511" s="6">
        <v>1</v>
      </c>
      <c r="CJ511" s="6">
        <v>0</v>
      </c>
      <c r="CK511" s="6">
        <v>0</v>
      </c>
      <c r="CL511" s="6">
        <v>0</v>
      </c>
      <c r="CM511" s="6">
        <v>0</v>
      </c>
      <c r="CN511" s="6">
        <v>0</v>
      </c>
      <c r="CO511" s="6">
        <v>0</v>
      </c>
      <c r="CP511" s="6">
        <v>0</v>
      </c>
      <c r="CQ511" s="6">
        <v>0</v>
      </c>
      <c r="CR511" s="6">
        <v>0</v>
      </c>
      <c r="CS511" s="6">
        <v>0</v>
      </c>
      <c r="CT511" s="6">
        <v>0</v>
      </c>
      <c r="CU511" s="6">
        <v>0</v>
      </c>
      <c r="CV511" s="6">
        <v>0</v>
      </c>
      <c r="CW511" s="6">
        <v>0</v>
      </c>
      <c r="CX511" s="6">
        <v>0</v>
      </c>
      <c r="CY511" s="6">
        <v>0</v>
      </c>
      <c r="CZ511" s="6">
        <v>0</v>
      </c>
      <c r="DA511" s="6" t="s">
        <v>1535</v>
      </c>
      <c r="DB511" s="6" t="s">
        <v>218</v>
      </c>
      <c r="GX511" s="103"/>
    </row>
    <row r="512" spans="1:206">
      <c r="A512" s="102" t="s">
        <v>207</v>
      </c>
      <c r="B512" s="6">
        <v>511</v>
      </c>
      <c r="C512" s="18" t="s">
        <v>3491</v>
      </c>
      <c r="D512" s="18" t="s">
        <v>3496</v>
      </c>
      <c r="E512" s="100">
        <v>45385</v>
      </c>
      <c r="F512" s="6" t="s">
        <v>3898</v>
      </c>
      <c r="G512" s="6">
        <v>0</v>
      </c>
      <c r="H512" s="6">
        <v>17</v>
      </c>
      <c r="I512" s="6">
        <v>0</v>
      </c>
      <c r="J512" s="6" t="s">
        <v>22</v>
      </c>
      <c r="K512" s="6" t="s">
        <v>22</v>
      </c>
      <c r="L512" s="6" t="s">
        <v>396</v>
      </c>
      <c r="M512" s="6" t="s">
        <v>22</v>
      </c>
      <c r="N512" s="6" t="s">
        <v>22</v>
      </c>
      <c r="O512" s="6" t="s">
        <v>22</v>
      </c>
      <c r="P512" s="6" t="s">
        <v>22</v>
      </c>
      <c r="Q512" s="6">
        <v>42.72</v>
      </c>
      <c r="R512" s="6" t="s">
        <v>22</v>
      </c>
      <c r="S512" s="6" t="s">
        <v>22</v>
      </c>
      <c r="T512" s="6" t="s">
        <v>22</v>
      </c>
      <c r="U512" s="6" t="s">
        <v>22</v>
      </c>
      <c r="V512" s="6">
        <v>9.33</v>
      </c>
      <c r="W512" s="6" t="s">
        <v>39</v>
      </c>
      <c r="X512" s="6">
        <v>2</v>
      </c>
      <c r="Y512" s="6">
        <v>2</v>
      </c>
      <c r="Z512" s="101">
        <v>0.375</v>
      </c>
      <c r="AA512" s="101">
        <v>0.45833333333333331</v>
      </c>
      <c r="AB512" s="101">
        <v>0.58333333333333337</v>
      </c>
      <c r="AC512" s="101">
        <f>(Tableau2[[#This Row],[heure_enq]]-Tableau2[[#This Row],[h_debut]])</f>
        <v>8.3333333333333315E-2</v>
      </c>
      <c r="AD512" s="101">
        <f>Tableau2[[#This Row],[h_fin]]-Tableau2[[#This Row],[h_debut]]</f>
        <v>0.20833333333333337</v>
      </c>
      <c r="AE512" s="101">
        <v>0.34722222222222227</v>
      </c>
      <c r="AF512" s="101">
        <v>0.75</v>
      </c>
      <c r="AG512" s="6" t="s">
        <v>22</v>
      </c>
      <c r="AH512" s="6" t="s">
        <v>213</v>
      </c>
      <c r="AI512" s="6">
        <v>0</v>
      </c>
      <c r="AJ512" s="6" t="s">
        <v>402</v>
      </c>
      <c r="AK512" s="6" t="s">
        <v>403</v>
      </c>
      <c r="AL512" s="6" t="s">
        <v>419</v>
      </c>
      <c r="AM512" s="6">
        <v>1</v>
      </c>
      <c r="AN512" s="6">
        <v>0</v>
      </c>
      <c r="AO512" s="6">
        <v>0</v>
      </c>
      <c r="AP512" s="6">
        <v>0</v>
      </c>
      <c r="AQ512" s="6" t="s">
        <v>3360</v>
      </c>
      <c r="AR512" s="6" t="s">
        <v>22</v>
      </c>
      <c r="AS512" s="6" t="s">
        <v>22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1</v>
      </c>
      <c r="BH512" s="6">
        <v>0</v>
      </c>
      <c r="BI512" s="6">
        <v>0</v>
      </c>
      <c r="BJ512" s="6" t="s">
        <v>3360</v>
      </c>
      <c r="BK512" s="6">
        <v>0</v>
      </c>
      <c r="BL512" s="6">
        <v>0</v>
      </c>
      <c r="BM512" s="6">
        <v>0</v>
      </c>
      <c r="BN512" s="6">
        <v>0</v>
      </c>
      <c r="BO512" s="6">
        <v>0</v>
      </c>
      <c r="BP512" s="6">
        <v>1</v>
      </c>
      <c r="BQ512" s="6">
        <v>0</v>
      </c>
      <c r="BR512" s="6">
        <v>0</v>
      </c>
      <c r="BS512" s="6">
        <v>0</v>
      </c>
      <c r="BT512" s="6">
        <v>0</v>
      </c>
      <c r="BU512" s="6" t="s">
        <v>3664</v>
      </c>
      <c r="BV512" s="6">
        <v>0</v>
      </c>
      <c r="BW512" s="6" t="s">
        <v>22</v>
      </c>
      <c r="BX512" s="6">
        <v>0</v>
      </c>
      <c r="BY512" s="6">
        <v>0</v>
      </c>
      <c r="BZ512" s="6">
        <v>0</v>
      </c>
      <c r="CA512" s="6">
        <v>0</v>
      </c>
      <c r="CB512" s="6">
        <v>0</v>
      </c>
      <c r="CC512" s="6">
        <v>0</v>
      </c>
      <c r="CD512" s="6">
        <v>0</v>
      </c>
      <c r="CE512" s="6">
        <v>0</v>
      </c>
      <c r="CF512" s="6">
        <v>0</v>
      </c>
      <c r="CG512" s="6">
        <v>0</v>
      </c>
      <c r="CH512" s="6">
        <v>0</v>
      </c>
      <c r="CI512" s="6">
        <v>0</v>
      </c>
      <c r="CJ512" s="6">
        <v>0</v>
      </c>
      <c r="CK512" s="6">
        <v>1</v>
      </c>
      <c r="CL512" s="6">
        <v>0</v>
      </c>
      <c r="CM512" s="6">
        <v>0</v>
      </c>
      <c r="CN512" s="6">
        <v>0</v>
      </c>
      <c r="CO512" s="6">
        <v>0</v>
      </c>
      <c r="CP512" s="6">
        <v>0</v>
      </c>
      <c r="CQ512" s="6">
        <v>0</v>
      </c>
      <c r="CR512" s="6">
        <v>0</v>
      </c>
      <c r="CS512" s="6">
        <v>0</v>
      </c>
      <c r="CT512" s="6">
        <v>0</v>
      </c>
      <c r="CU512" s="6">
        <v>0</v>
      </c>
      <c r="CV512" s="6">
        <v>0</v>
      </c>
      <c r="CW512" s="6">
        <v>0</v>
      </c>
      <c r="CX512" s="6">
        <v>0</v>
      </c>
      <c r="CY512" s="6">
        <v>0</v>
      </c>
      <c r="CZ512" s="6">
        <v>0</v>
      </c>
      <c r="DA512" s="6" t="s">
        <v>1033</v>
      </c>
      <c r="DB512" s="6" t="s">
        <v>218</v>
      </c>
      <c r="GX512" s="103"/>
    </row>
    <row r="513" spans="1:206">
      <c r="A513" s="102" t="s">
        <v>207</v>
      </c>
      <c r="B513" s="6">
        <v>512</v>
      </c>
      <c r="C513" s="18" t="s">
        <v>3491</v>
      </c>
      <c r="D513" s="18" t="s">
        <v>3497</v>
      </c>
      <c r="E513" s="100">
        <v>45385</v>
      </c>
      <c r="F513" s="6" t="s">
        <v>3898</v>
      </c>
      <c r="G513" s="6">
        <v>0</v>
      </c>
      <c r="H513" s="6">
        <v>17</v>
      </c>
      <c r="I513" s="6">
        <v>0</v>
      </c>
      <c r="J513" s="6" t="s">
        <v>22</v>
      </c>
      <c r="K513" s="6" t="s">
        <v>22</v>
      </c>
      <c r="L513" s="6" t="s">
        <v>396</v>
      </c>
      <c r="M513" s="6" t="s">
        <v>22</v>
      </c>
      <c r="N513" s="6" t="s">
        <v>22</v>
      </c>
      <c r="O513" s="6" t="s">
        <v>22</v>
      </c>
      <c r="P513" s="6" t="s">
        <v>22</v>
      </c>
      <c r="Q513" s="6">
        <v>42.71</v>
      </c>
      <c r="R513" s="6" t="s">
        <v>22</v>
      </c>
      <c r="S513" s="6" t="s">
        <v>22</v>
      </c>
      <c r="T513" s="6" t="s">
        <v>22</v>
      </c>
      <c r="U513" s="6" t="s">
        <v>22</v>
      </c>
      <c r="V513" s="6">
        <v>9.33</v>
      </c>
      <c r="W513" s="6" t="s">
        <v>39</v>
      </c>
      <c r="X513" s="6">
        <v>2</v>
      </c>
      <c r="Y513" s="6">
        <v>1</v>
      </c>
      <c r="Z513" s="101">
        <v>0.33333333333333331</v>
      </c>
      <c r="AA513" s="101">
        <v>0.47222222222222227</v>
      </c>
      <c r="AB513" s="101">
        <v>0.5</v>
      </c>
      <c r="AC513" s="101">
        <f>(Tableau2[[#This Row],[heure_enq]]-Tableau2[[#This Row],[h_debut]])</f>
        <v>0.13888888888888895</v>
      </c>
      <c r="AD513" s="101">
        <f>Tableau2[[#This Row],[h_fin]]-Tableau2[[#This Row],[h_debut]]</f>
        <v>0.16666666666666669</v>
      </c>
      <c r="AE513" s="101">
        <v>0.34722222222222227</v>
      </c>
      <c r="AF513" s="101">
        <v>0.75</v>
      </c>
      <c r="AG513" s="6" t="s">
        <v>22</v>
      </c>
      <c r="AH513" s="6" t="s">
        <v>213</v>
      </c>
      <c r="AI513" s="6">
        <v>0</v>
      </c>
      <c r="AJ513" s="6" t="s">
        <v>2634</v>
      </c>
      <c r="AK513" s="6" t="s">
        <v>215</v>
      </c>
      <c r="AL513" s="6" t="s">
        <v>419</v>
      </c>
      <c r="AM513" s="6">
        <v>1</v>
      </c>
      <c r="AN513" s="6">
        <v>0</v>
      </c>
      <c r="AO513" s="6">
        <v>1</v>
      </c>
      <c r="AP513" s="6">
        <v>0</v>
      </c>
      <c r="AQ513" s="6" t="s">
        <v>3360</v>
      </c>
      <c r="AR513" s="6" t="s">
        <v>22</v>
      </c>
      <c r="AS513" s="6" t="s">
        <v>22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1</v>
      </c>
      <c r="BH513" s="6">
        <v>0</v>
      </c>
      <c r="BI513" s="6">
        <v>0</v>
      </c>
      <c r="BJ513" s="6" t="s">
        <v>3360</v>
      </c>
      <c r="BK513" s="6">
        <v>0</v>
      </c>
      <c r="BL513" s="6">
        <v>0</v>
      </c>
      <c r="BM513" s="6">
        <v>0</v>
      </c>
      <c r="BN513" s="6">
        <v>0</v>
      </c>
      <c r="BO513" s="6">
        <v>0</v>
      </c>
      <c r="BP513" s="6">
        <v>1</v>
      </c>
      <c r="BQ513" s="6">
        <v>0</v>
      </c>
      <c r="BR513" s="6">
        <v>0</v>
      </c>
      <c r="BS513" s="6">
        <v>0</v>
      </c>
      <c r="BT513" s="6">
        <v>0</v>
      </c>
      <c r="BU513" s="6" t="s">
        <v>3650</v>
      </c>
      <c r="BV513" s="6">
        <v>0</v>
      </c>
      <c r="BW513" s="6" t="s">
        <v>22</v>
      </c>
      <c r="BX513" s="6">
        <v>0</v>
      </c>
      <c r="BY513" s="6">
        <v>0</v>
      </c>
      <c r="BZ513" s="6">
        <v>0</v>
      </c>
      <c r="CA513" s="6">
        <v>0</v>
      </c>
      <c r="CB513" s="6">
        <v>0</v>
      </c>
      <c r="CC513" s="6">
        <v>0</v>
      </c>
      <c r="CD513" s="6">
        <v>0</v>
      </c>
      <c r="CE513" s="6">
        <v>0</v>
      </c>
      <c r="CF513" s="6">
        <v>0</v>
      </c>
      <c r="CG513" s="6">
        <v>0</v>
      </c>
      <c r="CH513" s="6">
        <v>0</v>
      </c>
      <c r="CI513" s="6">
        <v>0</v>
      </c>
      <c r="CJ513" s="6">
        <v>0</v>
      </c>
      <c r="CK513" s="6">
        <v>1</v>
      </c>
      <c r="CL513" s="6">
        <v>0</v>
      </c>
      <c r="CM513" s="6">
        <v>0</v>
      </c>
      <c r="CN513" s="6">
        <v>0</v>
      </c>
      <c r="CO513" s="6">
        <v>0</v>
      </c>
      <c r="CP513" s="6">
        <v>0</v>
      </c>
      <c r="CQ513" s="6">
        <v>0</v>
      </c>
      <c r="CR513" s="6">
        <v>0</v>
      </c>
      <c r="CS513" s="6">
        <v>0</v>
      </c>
      <c r="CT513" s="6">
        <v>0</v>
      </c>
      <c r="CU513" s="6">
        <v>0</v>
      </c>
      <c r="CV513" s="6">
        <v>0</v>
      </c>
      <c r="CW513" s="6">
        <v>0</v>
      </c>
      <c r="CX513" s="6">
        <v>0</v>
      </c>
      <c r="CY513" s="6">
        <v>0</v>
      </c>
      <c r="CZ513" s="6">
        <v>0</v>
      </c>
      <c r="DA513" s="6" t="s">
        <v>1535</v>
      </c>
      <c r="DB513" s="6" t="s">
        <v>218</v>
      </c>
      <c r="GX513" s="103"/>
    </row>
    <row r="514" spans="1:206">
      <c r="A514" s="102" t="s">
        <v>207</v>
      </c>
      <c r="B514" s="6">
        <v>513</v>
      </c>
      <c r="C514" s="18" t="s">
        <v>3491</v>
      </c>
      <c r="D514" s="18" t="s">
        <v>3498</v>
      </c>
      <c r="E514" s="100">
        <v>45385</v>
      </c>
      <c r="F514" s="6" t="s">
        <v>3898</v>
      </c>
      <c r="G514" s="6">
        <v>0</v>
      </c>
      <c r="H514" s="6">
        <v>17</v>
      </c>
      <c r="I514" s="6">
        <v>0</v>
      </c>
      <c r="J514" s="6" t="s">
        <v>22</v>
      </c>
      <c r="K514" s="6" t="s">
        <v>22</v>
      </c>
      <c r="L514" s="6" t="s">
        <v>396</v>
      </c>
      <c r="M514" s="6" t="s">
        <v>22</v>
      </c>
      <c r="N514" s="6" t="s">
        <v>22</v>
      </c>
      <c r="O514" s="6" t="s">
        <v>22</v>
      </c>
      <c r="P514" s="6" t="s">
        <v>22</v>
      </c>
      <c r="Q514" s="6">
        <v>42.68</v>
      </c>
      <c r="R514" s="6" t="s">
        <v>22</v>
      </c>
      <c r="S514" s="6" t="s">
        <v>22</v>
      </c>
      <c r="T514" s="6" t="s">
        <v>22</v>
      </c>
      <c r="U514" s="6" t="s">
        <v>22</v>
      </c>
      <c r="V514" s="6">
        <v>9.3000000000000007</v>
      </c>
      <c r="W514" s="6" t="s">
        <v>39</v>
      </c>
      <c r="X514" s="6">
        <v>3</v>
      </c>
      <c r="Y514" s="6">
        <v>2</v>
      </c>
      <c r="Z514" s="101">
        <v>0.41666666666666669</v>
      </c>
      <c r="AA514" s="101">
        <v>0.52083333333333337</v>
      </c>
      <c r="AB514" s="101">
        <v>0.58333333333333337</v>
      </c>
      <c r="AC514" s="101">
        <f>(Tableau2[[#This Row],[heure_enq]]-Tableau2[[#This Row],[h_debut]])</f>
        <v>0.10416666666666669</v>
      </c>
      <c r="AD514" s="101">
        <f>Tableau2[[#This Row],[h_fin]]-Tableau2[[#This Row],[h_debut]]</f>
        <v>0.16666666666666669</v>
      </c>
      <c r="AE514" s="101">
        <v>0.34722222222222227</v>
      </c>
      <c r="AF514" s="101">
        <v>0.75</v>
      </c>
      <c r="AG514" s="6" t="s">
        <v>22</v>
      </c>
      <c r="AH514" s="6" t="s">
        <v>234</v>
      </c>
      <c r="AI514" s="6">
        <v>0</v>
      </c>
      <c r="AJ514" s="6" t="s">
        <v>2634</v>
      </c>
      <c r="AK514" s="6" t="s">
        <v>215</v>
      </c>
      <c r="AL514" s="6" t="s">
        <v>419</v>
      </c>
      <c r="AM514" s="6">
        <v>1</v>
      </c>
      <c r="AN514" s="6">
        <v>0</v>
      </c>
      <c r="AO514" s="6">
        <v>1</v>
      </c>
      <c r="AP514" s="6">
        <v>0</v>
      </c>
      <c r="AQ514" s="6" t="s">
        <v>22</v>
      </c>
      <c r="AR514" s="6" t="s">
        <v>22</v>
      </c>
      <c r="AS514" s="6" t="s">
        <v>22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6"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1</v>
      </c>
      <c r="BH514" s="6">
        <v>0</v>
      </c>
      <c r="BI514" s="6">
        <v>0</v>
      </c>
      <c r="BJ514" s="6" t="s">
        <v>22</v>
      </c>
      <c r="BK514" s="6">
        <v>0</v>
      </c>
      <c r="BL514" s="6">
        <v>0</v>
      </c>
      <c r="BM514" s="6">
        <v>0</v>
      </c>
      <c r="BN514" s="6">
        <v>0</v>
      </c>
      <c r="BO514" s="6">
        <v>0</v>
      </c>
      <c r="BP514" s="6">
        <v>1</v>
      </c>
      <c r="BQ514" s="6">
        <v>0</v>
      </c>
      <c r="BR514" s="6">
        <v>0</v>
      </c>
      <c r="BS514" s="6">
        <v>0</v>
      </c>
      <c r="BT514" s="6">
        <v>0</v>
      </c>
      <c r="BU514" s="6" t="s">
        <v>3650</v>
      </c>
      <c r="BV514" s="6">
        <v>0</v>
      </c>
      <c r="BW514" s="6" t="s">
        <v>22</v>
      </c>
      <c r="BX514" s="6">
        <v>0</v>
      </c>
      <c r="BY514" s="6">
        <v>0</v>
      </c>
      <c r="BZ514" s="6">
        <v>0</v>
      </c>
      <c r="CA514" s="6">
        <v>0</v>
      </c>
      <c r="CB514" s="6">
        <v>0</v>
      </c>
      <c r="CC514" s="6">
        <v>0</v>
      </c>
      <c r="CD514" s="6">
        <v>0</v>
      </c>
      <c r="CE514" s="6">
        <v>0</v>
      </c>
      <c r="CF514" s="6">
        <v>0</v>
      </c>
      <c r="CG514" s="6">
        <v>0</v>
      </c>
      <c r="CH514" s="6">
        <v>0</v>
      </c>
      <c r="CI514" s="6">
        <v>0</v>
      </c>
      <c r="CJ514" s="6">
        <v>0</v>
      </c>
      <c r="CK514" s="6">
        <v>0</v>
      </c>
      <c r="CL514" s="6">
        <v>0</v>
      </c>
      <c r="CM514" s="6">
        <v>0</v>
      </c>
      <c r="CN514" s="6">
        <v>1</v>
      </c>
      <c r="CO514" s="6">
        <v>0</v>
      </c>
      <c r="CP514" s="6">
        <v>0</v>
      </c>
      <c r="CQ514" s="6">
        <v>0</v>
      </c>
      <c r="CR514" s="6">
        <v>0</v>
      </c>
      <c r="CS514" s="6">
        <v>0</v>
      </c>
      <c r="CT514" s="6">
        <v>0</v>
      </c>
      <c r="CU514" s="6">
        <v>0</v>
      </c>
      <c r="CV514" s="6">
        <v>0</v>
      </c>
      <c r="CW514" s="6">
        <v>0</v>
      </c>
      <c r="CX514" s="6">
        <v>0</v>
      </c>
      <c r="CY514" s="6">
        <v>0</v>
      </c>
      <c r="CZ514" s="6">
        <v>0</v>
      </c>
      <c r="DA514" s="6" t="s">
        <v>3504</v>
      </c>
      <c r="DB514" s="6" t="s">
        <v>218</v>
      </c>
      <c r="GX514" s="103"/>
    </row>
    <row r="515" spans="1:206">
      <c r="A515" s="102" t="s">
        <v>207</v>
      </c>
      <c r="B515" s="6">
        <v>514</v>
      </c>
      <c r="C515" s="18" t="s">
        <v>3499</v>
      </c>
      <c r="D515" s="18" t="s">
        <v>3500</v>
      </c>
      <c r="E515" s="100">
        <v>45386</v>
      </c>
      <c r="F515" s="6" t="s">
        <v>3898</v>
      </c>
      <c r="G515" s="6">
        <v>1</v>
      </c>
      <c r="H515" s="6">
        <v>1</v>
      </c>
      <c r="I515" s="6" t="s">
        <v>264</v>
      </c>
      <c r="J515" s="6" t="s">
        <v>3509</v>
      </c>
      <c r="K515" s="6" t="s">
        <v>22</v>
      </c>
      <c r="L515" s="6" t="s">
        <v>396</v>
      </c>
      <c r="M515" s="6" t="s">
        <v>22</v>
      </c>
      <c r="N515" s="6" t="s">
        <v>22</v>
      </c>
      <c r="O515" s="6" t="s">
        <v>22</v>
      </c>
      <c r="P515" s="6" t="s">
        <v>22</v>
      </c>
      <c r="Q515" s="6">
        <v>42.683599999999998</v>
      </c>
      <c r="R515" s="6" t="s">
        <v>22</v>
      </c>
      <c r="S515" s="6" t="s">
        <v>22</v>
      </c>
      <c r="T515" s="6" t="s">
        <v>22</v>
      </c>
      <c r="U515" s="6" t="s">
        <v>22</v>
      </c>
      <c r="V515" s="6">
        <v>9.3000000000000007</v>
      </c>
      <c r="W515" s="6" t="s">
        <v>39</v>
      </c>
      <c r="X515" s="6">
        <v>3</v>
      </c>
      <c r="Y515" s="6">
        <v>1</v>
      </c>
      <c r="Z515" s="101">
        <v>0.375</v>
      </c>
      <c r="AA515" s="101">
        <v>0.41666666666666669</v>
      </c>
      <c r="AB515" s="101">
        <v>0.47916666666666669</v>
      </c>
      <c r="AC515" s="101">
        <f>(Tableau2[[#This Row],[heure_enq]]-Tableau2[[#This Row],[h_debut]])</f>
        <v>4.1666666666666685E-2</v>
      </c>
      <c r="AD515" s="101">
        <f>Tableau2[[#This Row],[h_fin]]-Tableau2[[#This Row],[h_debut]]</f>
        <v>0.10416666666666669</v>
      </c>
      <c r="AE515" s="101">
        <v>0.34722222222222227</v>
      </c>
      <c r="AF515" s="101">
        <v>0.75</v>
      </c>
      <c r="AG515" s="6" t="s">
        <v>22</v>
      </c>
      <c r="AH515" s="6" t="s">
        <v>234</v>
      </c>
      <c r="AI515" s="6">
        <v>0</v>
      </c>
      <c r="AJ515" s="6" t="s">
        <v>840</v>
      </c>
      <c r="AK515" s="6" t="s">
        <v>841</v>
      </c>
      <c r="AL515" s="6" t="s">
        <v>419</v>
      </c>
      <c r="AM515" s="6">
        <v>1</v>
      </c>
      <c r="AN515" s="6">
        <v>0</v>
      </c>
      <c r="AO515" s="6">
        <v>1</v>
      </c>
      <c r="AP515" s="6">
        <v>0</v>
      </c>
      <c r="AQ515" s="6" t="s">
        <v>3515</v>
      </c>
      <c r="AR515" s="6" t="s">
        <v>22</v>
      </c>
      <c r="AS515" s="6" t="s">
        <v>22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1</v>
      </c>
      <c r="BG515" s="6">
        <v>1</v>
      </c>
      <c r="BH515" s="6">
        <v>1</v>
      </c>
      <c r="BI515" s="6">
        <v>0</v>
      </c>
      <c r="BJ515" s="6" t="s">
        <v>3515</v>
      </c>
      <c r="BK515" s="6">
        <v>0</v>
      </c>
      <c r="BL515" s="6">
        <v>0</v>
      </c>
      <c r="BM515" s="6">
        <v>0</v>
      </c>
      <c r="BN515" s="6">
        <v>0</v>
      </c>
      <c r="BO515" s="6">
        <v>0</v>
      </c>
      <c r="BP515" s="6">
        <v>0</v>
      </c>
      <c r="BQ515" s="6">
        <v>0</v>
      </c>
      <c r="BR515" s="6">
        <v>0</v>
      </c>
      <c r="BS515" s="6">
        <v>0</v>
      </c>
      <c r="BT515" s="6">
        <v>0</v>
      </c>
      <c r="BU515" s="6">
        <v>0</v>
      </c>
      <c r="BV515" s="6">
        <v>0</v>
      </c>
      <c r="BW515" s="6" t="s">
        <v>22</v>
      </c>
      <c r="BX515" s="6">
        <v>0</v>
      </c>
      <c r="BY515" s="6">
        <v>0</v>
      </c>
      <c r="BZ515" s="6">
        <v>0</v>
      </c>
      <c r="CA515" s="6">
        <v>0</v>
      </c>
      <c r="CB515" s="6">
        <v>0</v>
      </c>
      <c r="CC515" s="6">
        <v>0</v>
      </c>
      <c r="CD515" s="6">
        <v>0</v>
      </c>
      <c r="CE515" s="6">
        <v>0</v>
      </c>
      <c r="CF515" s="6">
        <v>0</v>
      </c>
      <c r="CG515" s="6">
        <v>0</v>
      </c>
      <c r="CH515" s="6">
        <v>0</v>
      </c>
      <c r="CI515" s="6">
        <v>0</v>
      </c>
      <c r="CJ515" s="6">
        <v>0</v>
      </c>
      <c r="CK515" s="6">
        <v>0</v>
      </c>
      <c r="CL515" s="6">
        <v>0</v>
      </c>
      <c r="CM515" s="6">
        <v>0</v>
      </c>
      <c r="CN515" s="6">
        <v>1</v>
      </c>
      <c r="CO515" s="6">
        <v>0</v>
      </c>
      <c r="CP515" s="6">
        <v>0</v>
      </c>
      <c r="CQ515" s="6">
        <v>0</v>
      </c>
      <c r="CR515" s="6">
        <v>0</v>
      </c>
      <c r="CS515" s="6">
        <v>0</v>
      </c>
      <c r="CT515" s="6">
        <v>0</v>
      </c>
      <c r="CU515" s="6">
        <v>0</v>
      </c>
      <c r="CV515" s="6">
        <v>0</v>
      </c>
      <c r="CW515" s="6">
        <v>0</v>
      </c>
      <c r="CX515" s="6">
        <v>0</v>
      </c>
      <c r="CY515" s="6">
        <v>0</v>
      </c>
      <c r="CZ515" s="6">
        <v>0</v>
      </c>
      <c r="DA515" s="6" t="s">
        <v>22</v>
      </c>
      <c r="DB515" s="6" t="s">
        <v>218</v>
      </c>
      <c r="GX515" s="103"/>
    </row>
    <row r="516" spans="1:206">
      <c r="A516" s="102" t="s">
        <v>207</v>
      </c>
      <c r="B516" s="6">
        <v>515</v>
      </c>
      <c r="C516" s="18" t="s">
        <v>3499</v>
      </c>
      <c r="D516" s="18" t="s">
        <v>3501</v>
      </c>
      <c r="E516" s="100">
        <v>45386</v>
      </c>
      <c r="F516" s="6" t="s">
        <v>3898</v>
      </c>
      <c r="G516" s="6">
        <v>0</v>
      </c>
      <c r="H516" s="6">
        <v>19</v>
      </c>
      <c r="I516" s="6">
        <v>0</v>
      </c>
      <c r="J516" s="6" t="s">
        <v>22</v>
      </c>
      <c r="K516" s="6" t="s">
        <v>22</v>
      </c>
      <c r="L516" s="6" t="s">
        <v>396</v>
      </c>
      <c r="M516" s="6" t="s">
        <v>22</v>
      </c>
      <c r="N516" s="6" t="s">
        <v>22</v>
      </c>
      <c r="O516" s="6" t="s">
        <v>22</v>
      </c>
      <c r="P516" s="6" t="s">
        <v>22</v>
      </c>
      <c r="Q516" s="6">
        <v>42.679000000000002</v>
      </c>
      <c r="R516" s="6" t="s">
        <v>22</v>
      </c>
      <c r="S516" s="6" t="s">
        <v>22</v>
      </c>
      <c r="T516" s="6" t="s">
        <v>22</v>
      </c>
      <c r="U516" s="6" t="s">
        <v>22</v>
      </c>
      <c r="V516" s="6">
        <v>9.3000000000000007</v>
      </c>
      <c r="W516" s="6" t="s">
        <v>39</v>
      </c>
      <c r="X516" s="6">
        <v>2</v>
      </c>
      <c r="Y516" s="6">
        <v>1</v>
      </c>
      <c r="Z516" s="101">
        <v>0.41666666666666669</v>
      </c>
      <c r="AA516" s="101">
        <v>0.44791666666666669</v>
      </c>
      <c r="AB516" s="101">
        <v>0.45833333333333331</v>
      </c>
      <c r="AC516" s="101">
        <f>(Tableau2[[#This Row],[heure_enq]]-Tableau2[[#This Row],[h_debut]])</f>
        <v>3.125E-2</v>
      </c>
      <c r="AD516" s="101">
        <f>Tableau2[[#This Row],[h_fin]]-Tableau2[[#This Row],[h_debut]]</f>
        <v>4.166666666666663E-2</v>
      </c>
      <c r="AE516" s="101">
        <v>0.34722222222222227</v>
      </c>
      <c r="AF516" s="101">
        <v>0.75</v>
      </c>
      <c r="AG516" s="6" t="s">
        <v>22</v>
      </c>
      <c r="AH516" s="6" t="s">
        <v>256</v>
      </c>
      <c r="AI516" s="6">
        <v>0</v>
      </c>
      <c r="AJ516" s="6" t="s">
        <v>402</v>
      </c>
      <c r="AK516" s="6" t="s">
        <v>403</v>
      </c>
      <c r="AL516" s="6" t="s">
        <v>419</v>
      </c>
      <c r="AM516" s="6">
        <v>1</v>
      </c>
      <c r="AN516" s="6">
        <v>0</v>
      </c>
      <c r="AO516" s="6">
        <v>0</v>
      </c>
      <c r="AP516" s="6">
        <v>0</v>
      </c>
      <c r="AQ516" s="6" t="s">
        <v>22</v>
      </c>
      <c r="AR516" s="6" t="s">
        <v>22</v>
      </c>
      <c r="AS516" s="6" t="s">
        <v>22</v>
      </c>
      <c r="AT516" s="6">
        <v>0</v>
      </c>
      <c r="AU516" s="6">
        <v>0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1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1</v>
      </c>
      <c r="BH516" s="6">
        <v>0</v>
      </c>
      <c r="BI516" s="6">
        <v>0</v>
      </c>
      <c r="BJ516" s="6" t="s">
        <v>22</v>
      </c>
      <c r="BK516" s="6">
        <v>0</v>
      </c>
      <c r="BL516" s="6">
        <v>0</v>
      </c>
      <c r="BM516" s="6">
        <v>0</v>
      </c>
      <c r="BN516" s="6">
        <v>0</v>
      </c>
      <c r="BO516" s="6">
        <v>0</v>
      </c>
      <c r="BP516" s="6">
        <v>0</v>
      </c>
      <c r="BQ516" s="6">
        <v>0</v>
      </c>
      <c r="BR516" s="6">
        <v>0</v>
      </c>
      <c r="BS516" s="6">
        <v>0</v>
      </c>
      <c r="BT516" s="6">
        <v>1</v>
      </c>
      <c r="BU516" s="6">
        <v>0</v>
      </c>
      <c r="BV516" s="6" t="s">
        <v>2126</v>
      </c>
      <c r="BW516" s="6" t="s">
        <v>22</v>
      </c>
      <c r="BX516" s="6">
        <v>0</v>
      </c>
      <c r="BY516" s="6">
        <v>0</v>
      </c>
      <c r="BZ516" s="6">
        <v>0</v>
      </c>
      <c r="CA516" s="6">
        <v>0</v>
      </c>
      <c r="CB516" s="6">
        <v>0</v>
      </c>
      <c r="CC516" s="6">
        <v>0</v>
      </c>
      <c r="CD516" s="6">
        <v>0</v>
      </c>
      <c r="CE516" s="6">
        <v>0</v>
      </c>
      <c r="CF516" s="6">
        <v>0</v>
      </c>
      <c r="CG516" s="6">
        <v>0</v>
      </c>
      <c r="CH516" s="6">
        <v>0</v>
      </c>
      <c r="CI516" s="6">
        <v>1</v>
      </c>
      <c r="CJ516" s="6">
        <v>0</v>
      </c>
      <c r="CK516" s="6">
        <v>0</v>
      </c>
      <c r="CL516" s="6">
        <v>0</v>
      </c>
      <c r="CM516" s="6">
        <v>0</v>
      </c>
      <c r="CN516" s="6">
        <v>0</v>
      </c>
      <c r="CO516" s="6">
        <v>0</v>
      </c>
      <c r="CP516" s="6">
        <v>0</v>
      </c>
      <c r="CQ516" s="6">
        <v>0</v>
      </c>
      <c r="CR516" s="6">
        <v>0</v>
      </c>
      <c r="CS516" s="6">
        <v>0</v>
      </c>
      <c r="CT516" s="6">
        <v>0</v>
      </c>
      <c r="CU516" s="6">
        <v>0</v>
      </c>
      <c r="CV516" s="6">
        <v>0</v>
      </c>
      <c r="CW516" s="6">
        <v>0</v>
      </c>
      <c r="CX516" s="6">
        <v>0</v>
      </c>
      <c r="CY516" s="6">
        <v>0</v>
      </c>
      <c r="CZ516" s="6">
        <v>0</v>
      </c>
      <c r="DA516" s="188" t="s">
        <v>3516</v>
      </c>
      <c r="DB516" s="6" t="s">
        <v>218</v>
      </c>
      <c r="GX516" s="103"/>
    </row>
    <row r="517" spans="1:206">
      <c r="A517" s="102" t="s">
        <v>207</v>
      </c>
      <c r="B517" s="6">
        <v>516</v>
      </c>
      <c r="C517" s="18" t="s">
        <v>3499</v>
      </c>
      <c r="D517" s="18" t="s">
        <v>3502</v>
      </c>
      <c r="E517" s="100">
        <v>45386</v>
      </c>
      <c r="F517" s="6" t="s">
        <v>3898</v>
      </c>
      <c r="G517" s="6">
        <v>0</v>
      </c>
      <c r="H517" s="6">
        <v>19</v>
      </c>
      <c r="I517" s="6">
        <v>0</v>
      </c>
      <c r="J517" s="6" t="s">
        <v>22</v>
      </c>
      <c r="K517" s="6" t="s">
        <v>22</v>
      </c>
      <c r="L517" s="6" t="s">
        <v>396</v>
      </c>
      <c r="M517" s="6" t="s">
        <v>22</v>
      </c>
      <c r="N517" s="6" t="s">
        <v>22</v>
      </c>
      <c r="O517" s="6" t="s">
        <v>22</v>
      </c>
      <c r="P517" s="6" t="s">
        <v>22</v>
      </c>
      <c r="Q517" s="6">
        <v>42.679000000000002</v>
      </c>
      <c r="R517" s="6" t="s">
        <v>22</v>
      </c>
      <c r="S517" s="6" t="s">
        <v>22</v>
      </c>
      <c r="T517" s="6" t="s">
        <v>22</v>
      </c>
      <c r="U517" s="6" t="s">
        <v>22</v>
      </c>
      <c r="V517" s="6">
        <v>9.298</v>
      </c>
      <c r="W517" s="6" t="s">
        <v>39</v>
      </c>
      <c r="X517" s="6">
        <v>1</v>
      </c>
      <c r="Y517" s="6">
        <v>1</v>
      </c>
      <c r="Z517" s="101">
        <v>0.33333333333333331</v>
      </c>
      <c r="AA517" s="101">
        <v>0.45833333333333331</v>
      </c>
      <c r="AB517" s="101">
        <v>0.5</v>
      </c>
      <c r="AC517" s="101">
        <f>(Tableau2[[#This Row],[heure_enq]]-Tableau2[[#This Row],[h_debut]])</f>
        <v>0.125</v>
      </c>
      <c r="AD517" s="101">
        <f>Tableau2[[#This Row],[h_fin]]-Tableau2[[#This Row],[h_debut]]</f>
        <v>0.16666666666666669</v>
      </c>
      <c r="AE517" s="101">
        <v>0.34722222222222227</v>
      </c>
      <c r="AF517" s="101">
        <v>0.75</v>
      </c>
      <c r="AG517" s="6" t="s">
        <v>22</v>
      </c>
      <c r="AH517" s="6" t="s">
        <v>213</v>
      </c>
      <c r="AI517" s="6">
        <v>0</v>
      </c>
      <c r="AJ517" s="6" t="s">
        <v>2639</v>
      </c>
      <c r="AK517" s="6" t="s">
        <v>1207</v>
      </c>
      <c r="AL517" s="6" t="s">
        <v>419</v>
      </c>
      <c r="AM517" s="6">
        <v>1</v>
      </c>
      <c r="AN517" s="6">
        <v>0</v>
      </c>
      <c r="AO517" s="6">
        <v>0</v>
      </c>
      <c r="AP517" s="6">
        <v>0</v>
      </c>
      <c r="AQ517" s="6" t="s">
        <v>1033</v>
      </c>
      <c r="AR517" s="6" t="s">
        <v>22</v>
      </c>
      <c r="AS517" s="6" t="s">
        <v>22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1</v>
      </c>
      <c r="BH517" s="6">
        <v>0</v>
      </c>
      <c r="BI517" s="6">
        <v>0</v>
      </c>
      <c r="BJ517" s="6" t="s">
        <v>1033</v>
      </c>
      <c r="BK517" s="6">
        <v>0</v>
      </c>
      <c r="BL517" s="6">
        <v>0</v>
      </c>
      <c r="BM517" s="6">
        <v>0</v>
      </c>
      <c r="BN517" s="6">
        <v>0</v>
      </c>
      <c r="BO517" s="6">
        <v>0</v>
      </c>
      <c r="BP517" s="6">
        <v>0</v>
      </c>
      <c r="BQ517" s="6">
        <v>0</v>
      </c>
      <c r="BR517" s="6">
        <v>1</v>
      </c>
      <c r="BS517" s="6">
        <v>0</v>
      </c>
      <c r="BT517" s="6">
        <v>0</v>
      </c>
      <c r="BU517" s="6" t="s">
        <v>2131</v>
      </c>
      <c r="BV517" s="6">
        <v>0</v>
      </c>
      <c r="BW517" s="6" t="s">
        <v>22</v>
      </c>
      <c r="BX517" s="6">
        <v>0</v>
      </c>
      <c r="BY517" s="6">
        <v>0</v>
      </c>
      <c r="BZ517" s="6">
        <v>0</v>
      </c>
      <c r="CA517" s="6">
        <v>0</v>
      </c>
      <c r="CB517" s="6">
        <v>0</v>
      </c>
      <c r="CC517" s="6">
        <v>0</v>
      </c>
      <c r="CD517" s="6">
        <v>0</v>
      </c>
      <c r="CE517" s="6">
        <v>0</v>
      </c>
      <c r="CF517" s="6">
        <v>0</v>
      </c>
      <c r="CG517" s="6">
        <v>0</v>
      </c>
      <c r="CH517" s="6">
        <v>0</v>
      </c>
      <c r="CI517" s="6">
        <v>0</v>
      </c>
      <c r="CJ517" s="6">
        <v>0</v>
      </c>
      <c r="CK517" s="6">
        <v>1</v>
      </c>
      <c r="CL517" s="6">
        <v>0</v>
      </c>
      <c r="CM517" s="6">
        <v>0</v>
      </c>
      <c r="CN517" s="6">
        <v>0</v>
      </c>
      <c r="CO517" s="6">
        <v>0</v>
      </c>
      <c r="CP517" s="6">
        <v>0</v>
      </c>
      <c r="CQ517" s="6">
        <v>0</v>
      </c>
      <c r="CR517" s="6">
        <v>0</v>
      </c>
      <c r="CS517" s="6">
        <v>0</v>
      </c>
      <c r="CT517" s="6">
        <v>0</v>
      </c>
      <c r="CU517" s="6">
        <v>0</v>
      </c>
      <c r="CV517" s="6">
        <v>0</v>
      </c>
      <c r="CW517" s="6">
        <v>0</v>
      </c>
      <c r="CX517" s="6">
        <v>0</v>
      </c>
      <c r="CY517" s="6">
        <v>0</v>
      </c>
      <c r="CZ517" s="6">
        <v>0</v>
      </c>
      <c r="DA517" s="6" t="s">
        <v>1033</v>
      </c>
      <c r="DB517" s="6" t="s">
        <v>218</v>
      </c>
      <c r="GX517" s="103"/>
    </row>
    <row r="518" spans="1:206">
      <c r="A518" s="102" t="s">
        <v>207</v>
      </c>
      <c r="B518" s="6">
        <v>517</v>
      </c>
      <c r="C518" s="18" t="s">
        <v>3505</v>
      </c>
      <c r="D518" s="18" t="s">
        <v>3506</v>
      </c>
      <c r="E518" s="100">
        <v>45397</v>
      </c>
      <c r="F518" s="6" t="s">
        <v>3898</v>
      </c>
      <c r="G518" s="6">
        <v>2</v>
      </c>
      <c r="H518" s="6">
        <v>17</v>
      </c>
      <c r="I518" s="6">
        <v>2</v>
      </c>
      <c r="J518" s="6" t="s">
        <v>352</v>
      </c>
      <c r="K518" s="6" t="s">
        <v>264</v>
      </c>
      <c r="L518" s="6" t="s">
        <v>1152</v>
      </c>
      <c r="M518" s="6" t="s">
        <v>22</v>
      </c>
      <c r="N518" s="6" t="s">
        <v>22</v>
      </c>
      <c r="O518" s="6" t="s">
        <v>22</v>
      </c>
      <c r="P518" s="6" t="s">
        <v>22</v>
      </c>
      <c r="Q518" s="6">
        <v>42.898000000000003</v>
      </c>
      <c r="R518" s="6" t="s">
        <v>22</v>
      </c>
      <c r="S518" s="6" t="s">
        <v>22</v>
      </c>
      <c r="T518" s="6" t="s">
        <v>22</v>
      </c>
      <c r="U518" s="6" t="s">
        <v>22</v>
      </c>
      <c r="V518" s="6">
        <v>9.4700000000000006</v>
      </c>
      <c r="W518" s="6" t="s">
        <v>41</v>
      </c>
      <c r="X518" s="6">
        <v>10</v>
      </c>
      <c r="Y518" s="6">
        <v>1</v>
      </c>
      <c r="Z518" s="101">
        <v>0.4375</v>
      </c>
      <c r="AA518" s="101">
        <v>0.46527777777777773</v>
      </c>
      <c r="AB518" s="101">
        <v>0.46527777777777773</v>
      </c>
      <c r="AC518" s="101">
        <f>(Tableau2[[#This Row],[heure_enq]]-Tableau2[[#This Row],[h_debut]])</f>
        <v>2.7777777777777735E-2</v>
      </c>
      <c r="AD518" s="101">
        <f>Tableau2[[#This Row],[h_fin]]-Tableau2[[#This Row],[h_debut]]</f>
        <v>2.7777777777777735E-2</v>
      </c>
      <c r="AE518" s="101">
        <v>0.4375</v>
      </c>
      <c r="AF518" s="101">
        <v>0.625</v>
      </c>
      <c r="AG518" s="6" t="s">
        <v>22</v>
      </c>
      <c r="AH518" s="6" t="s">
        <v>242</v>
      </c>
      <c r="AI518" s="6">
        <v>0</v>
      </c>
      <c r="AJ518" s="6" t="s">
        <v>274</v>
      </c>
      <c r="AK518" s="6" t="s">
        <v>275</v>
      </c>
      <c r="AL518" s="6" t="s">
        <v>419</v>
      </c>
      <c r="AM518" s="6">
        <v>0</v>
      </c>
      <c r="AN518" s="6">
        <v>0</v>
      </c>
      <c r="AO518" s="6">
        <v>1</v>
      </c>
      <c r="AP518" s="6">
        <v>0</v>
      </c>
      <c r="AQ518" s="6" t="s">
        <v>435</v>
      </c>
      <c r="AR518" s="6" t="s">
        <v>22</v>
      </c>
      <c r="AS518" s="6" t="s">
        <v>22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1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 t="s">
        <v>435</v>
      </c>
      <c r="BK518" s="6">
        <v>0</v>
      </c>
      <c r="BL518" s="6">
        <v>1</v>
      </c>
      <c r="BM518" s="6">
        <v>0</v>
      </c>
      <c r="BN518" s="6">
        <v>0</v>
      </c>
      <c r="BO518" s="6" t="s">
        <v>3613</v>
      </c>
      <c r="BP518" s="6">
        <v>0</v>
      </c>
      <c r="BQ518" s="6">
        <v>0</v>
      </c>
      <c r="BR518" s="6">
        <v>0</v>
      </c>
      <c r="BS518" s="6">
        <v>0</v>
      </c>
      <c r="BT518" s="6">
        <v>0</v>
      </c>
      <c r="BU518" s="6">
        <v>0</v>
      </c>
      <c r="BV518" s="6">
        <v>0</v>
      </c>
      <c r="BW518" s="6" t="s">
        <v>22</v>
      </c>
      <c r="BX518" s="6">
        <v>0</v>
      </c>
      <c r="BY518" s="6">
        <v>0</v>
      </c>
      <c r="BZ518" s="6">
        <v>0</v>
      </c>
      <c r="CA518" s="6">
        <v>1</v>
      </c>
      <c r="CB518" s="6">
        <v>0</v>
      </c>
      <c r="CC518" s="6">
        <v>0</v>
      </c>
      <c r="CD518" s="6">
        <v>0</v>
      </c>
      <c r="CE518" s="6">
        <v>0</v>
      </c>
      <c r="CF518" s="6">
        <v>0</v>
      </c>
      <c r="CG518" s="6">
        <v>0</v>
      </c>
      <c r="CH518" s="6">
        <v>0</v>
      </c>
      <c r="CI518" s="6">
        <v>0</v>
      </c>
      <c r="CJ518" s="6">
        <v>0</v>
      </c>
      <c r="CK518" s="6">
        <v>0</v>
      </c>
      <c r="CL518" s="6">
        <v>0</v>
      </c>
      <c r="CM518" s="6">
        <v>0</v>
      </c>
      <c r="CN518" s="6">
        <v>0</v>
      </c>
      <c r="CO518" s="6">
        <v>0</v>
      </c>
      <c r="CP518" s="6">
        <v>0</v>
      </c>
      <c r="CQ518" s="6">
        <v>0</v>
      </c>
      <c r="CR518" s="6">
        <v>0</v>
      </c>
      <c r="CS518" s="6">
        <v>0</v>
      </c>
      <c r="CT518" s="6">
        <v>0</v>
      </c>
      <c r="CU518" s="6">
        <v>0</v>
      </c>
      <c r="CV518" s="6">
        <v>0</v>
      </c>
      <c r="CW518" s="6">
        <v>0</v>
      </c>
      <c r="CX518" s="6">
        <v>0</v>
      </c>
      <c r="CY518" s="6">
        <v>0</v>
      </c>
      <c r="CZ518" s="6">
        <v>0</v>
      </c>
      <c r="DA518" s="6" t="s">
        <v>3517</v>
      </c>
      <c r="DB518" s="6" t="s">
        <v>218</v>
      </c>
      <c r="GX518" s="103"/>
    </row>
    <row r="519" spans="1:206">
      <c r="A519" s="102" t="s">
        <v>207</v>
      </c>
      <c r="B519" s="6">
        <v>518</v>
      </c>
      <c r="C519" s="18" t="s">
        <v>3505</v>
      </c>
      <c r="D519" s="18" t="s">
        <v>3507</v>
      </c>
      <c r="E519" s="100">
        <v>45397</v>
      </c>
      <c r="F519" s="6" t="s">
        <v>3898</v>
      </c>
      <c r="G519" s="6">
        <v>2</v>
      </c>
      <c r="H519" s="6">
        <v>17</v>
      </c>
      <c r="I519" s="6">
        <v>2</v>
      </c>
      <c r="J519" s="6" t="s">
        <v>352</v>
      </c>
      <c r="K519" s="6" t="s">
        <v>264</v>
      </c>
      <c r="L519" s="6" t="s">
        <v>1152</v>
      </c>
      <c r="M519" s="6" t="s">
        <v>22</v>
      </c>
      <c r="N519" s="6" t="s">
        <v>22</v>
      </c>
      <c r="O519" s="6" t="s">
        <v>22</v>
      </c>
      <c r="P519" s="6" t="s">
        <v>22</v>
      </c>
      <c r="Q519" s="6">
        <v>43.027999999999999</v>
      </c>
      <c r="R519" s="6" t="s">
        <v>22</v>
      </c>
      <c r="S519" s="6" t="s">
        <v>22</v>
      </c>
      <c r="T519" s="6" t="s">
        <v>22</v>
      </c>
      <c r="U519" s="6" t="s">
        <v>22</v>
      </c>
      <c r="V519" s="6">
        <v>9.4589999999999996</v>
      </c>
      <c r="W519" s="6" t="s">
        <v>41</v>
      </c>
      <c r="X519" s="6">
        <v>30</v>
      </c>
      <c r="Y519" s="6">
        <v>2</v>
      </c>
      <c r="Z519" s="101">
        <v>0.39583333333333331</v>
      </c>
      <c r="AA519" s="101">
        <v>0.5</v>
      </c>
      <c r="AB519" s="101">
        <v>0.58333333333333337</v>
      </c>
      <c r="AC519" s="101">
        <f>(Tableau2[[#This Row],[heure_enq]]-Tableau2[[#This Row],[h_debut]])</f>
        <v>0.10416666666666669</v>
      </c>
      <c r="AD519" s="101">
        <f>Tableau2[[#This Row],[h_fin]]-Tableau2[[#This Row],[h_debut]]</f>
        <v>0.18750000000000006</v>
      </c>
      <c r="AE519" s="101">
        <v>0.4375</v>
      </c>
      <c r="AF519" s="101">
        <v>0.625</v>
      </c>
      <c r="AG519" s="6" t="s">
        <v>22</v>
      </c>
      <c r="AH519" s="6" t="s">
        <v>242</v>
      </c>
      <c r="AI519" s="6">
        <v>0</v>
      </c>
      <c r="AJ519" s="6" t="s">
        <v>3511</v>
      </c>
      <c r="AK519" s="6">
        <v>6088</v>
      </c>
      <c r="AL519" s="6" t="s">
        <v>1761</v>
      </c>
      <c r="AM519" s="6">
        <v>0</v>
      </c>
      <c r="AN519" s="6">
        <v>0</v>
      </c>
      <c r="AO519" s="6">
        <v>1</v>
      </c>
      <c r="AP519" s="6">
        <v>0</v>
      </c>
      <c r="AQ519" s="6" t="s">
        <v>435</v>
      </c>
      <c r="AR519" s="6" t="s">
        <v>22</v>
      </c>
      <c r="AS519" s="6" t="s">
        <v>22</v>
      </c>
      <c r="AT519" s="6">
        <v>0</v>
      </c>
      <c r="AU519" s="6">
        <v>0</v>
      </c>
      <c r="AV519" s="6">
        <v>0</v>
      </c>
      <c r="AW519" s="6">
        <v>0</v>
      </c>
      <c r="AX519" s="6">
        <v>1</v>
      </c>
      <c r="AY519" s="6"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 t="s">
        <v>435</v>
      </c>
      <c r="BK519" s="6">
        <v>0</v>
      </c>
      <c r="BL519" s="6">
        <v>0</v>
      </c>
      <c r="BM519" s="6">
        <v>1</v>
      </c>
      <c r="BN519" s="6">
        <v>0</v>
      </c>
      <c r="BO519" s="6" t="s">
        <v>3604</v>
      </c>
      <c r="BP519" s="6">
        <v>0</v>
      </c>
      <c r="BQ519" s="6">
        <v>0</v>
      </c>
      <c r="BR519" s="6">
        <v>0</v>
      </c>
      <c r="BS519" s="6">
        <v>0</v>
      </c>
      <c r="BT519" s="6">
        <v>0</v>
      </c>
      <c r="BU519" s="6">
        <v>0</v>
      </c>
      <c r="BV519" s="6">
        <v>0</v>
      </c>
      <c r="BW519" s="6" t="s">
        <v>22</v>
      </c>
      <c r="BX519" s="6">
        <v>0</v>
      </c>
      <c r="BY519" s="6">
        <v>0</v>
      </c>
      <c r="BZ519" s="6">
        <v>0</v>
      </c>
      <c r="CA519" s="6">
        <v>1</v>
      </c>
      <c r="CB519" s="6">
        <v>0</v>
      </c>
      <c r="CC519" s="6">
        <v>0</v>
      </c>
      <c r="CD519" s="6">
        <v>0</v>
      </c>
      <c r="CE519" s="6">
        <v>0</v>
      </c>
      <c r="CF519" s="6">
        <v>0</v>
      </c>
      <c r="CG519" s="6">
        <v>0</v>
      </c>
      <c r="CH519" s="6">
        <v>0</v>
      </c>
      <c r="CI519" s="6">
        <v>0</v>
      </c>
      <c r="CJ519" s="6">
        <v>0</v>
      </c>
      <c r="CK519" s="6">
        <v>0</v>
      </c>
      <c r="CL519" s="6">
        <v>0</v>
      </c>
      <c r="CM519" s="6">
        <v>0</v>
      </c>
      <c r="CN519" s="6">
        <v>0</v>
      </c>
      <c r="CO519" s="6">
        <v>0</v>
      </c>
      <c r="CP519" s="6">
        <v>0</v>
      </c>
      <c r="CQ519" s="6">
        <v>0</v>
      </c>
      <c r="CR519" s="6">
        <v>0</v>
      </c>
      <c r="CS519" s="6">
        <v>0</v>
      </c>
      <c r="CT519" s="6">
        <v>0</v>
      </c>
      <c r="CU519" s="6">
        <v>0</v>
      </c>
      <c r="CV519" s="6">
        <v>0</v>
      </c>
      <c r="CW519" s="6">
        <v>0</v>
      </c>
      <c r="CX519" s="6">
        <v>0</v>
      </c>
      <c r="CY519" s="6">
        <v>0</v>
      </c>
      <c r="CZ519" s="6">
        <v>0</v>
      </c>
      <c r="DA519" s="6" t="s">
        <v>3518</v>
      </c>
      <c r="DB519" s="6" t="s">
        <v>218</v>
      </c>
      <c r="GX519" s="103"/>
    </row>
    <row r="520" spans="1:206">
      <c r="A520" s="102" t="s">
        <v>207</v>
      </c>
      <c r="B520" s="6">
        <v>519</v>
      </c>
      <c r="C520" s="18" t="s">
        <v>3505</v>
      </c>
      <c r="D520" s="18" t="s">
        <v>3508</v>
      </c>
      <c r="E520" s="100">
        <v>45397</v>
      </c>
      <c r="F520" s="6" t="s">
        <v>3898</v>
      </c>
      <c r="G520" s="6">
        <v>2</v>
      </c>
      <c r="H520" s="6">
        <v>17</v>
      </c>
      <c r="I520" s="6">
        <v>2</v>
      </c>
      <c r="J520" s="6" t="s">
        <v>352</v>
      </c>
      <c r="K520" s="6" t="s">
        <v>264</v>
      </c>
      <c r="L520" s="6" t="s">
        <v>1152</v>
      </c>
      <c r="M520" s="6" t="s">
        <v>22</v>
      </c>
      <c r="N520" s="6" t="s">
        <v>22</v>
      </c>
      <c r="O520" s="6" t="s">
        <v>22</v>
      </c>
      <c r="P520" s="6" t="s">
        <v>22</v>
      </c>
      <c r="Q520" s="6">
        <v>43.036000000000001</v>
      </c>
      <c r="R520" s="6" t="s">
        <v>22</v>
      </c>
      <c r="S520" s="6" t="s">
        <v>22</v>
      </c>
      <c r="T520" s="6" t="s">
        <v>22</v>
      </c>
      <c r="U520" s="6" t="s">
        <v>22</v>
      </c>
      <c r="V520" s="6">
        <v>9.407</v>
      </c>
      <c r="W520" s="6" t="s">
        <v>41</v>
      </c>
      <c r="X520" s="6">
        <v>30</v>
      </c>
      <c r="Y520" s="6">
        <v>3</v>
      </c>
      <c r="Z520" s="101">
        <v>0.29166666666666669</v>
      </c>
      <c r="AA520" s="101">
        <v>0.52083333333333337</v>
      </c>
      <c r="AB520" s="101">
        <v>0.54166666666666663</v>
      </c>
      <c r="AC520" s="101">
        <f>(Tableau2[[#This Row],[heure_enq]]-Tableau2[[#This Row],[h_debut]])</f>
        <v>0.22916666666666669</v>
      </c>
      <c r="AD520" s="101">
        <f>Tableau2[[#This Row],[h_fin]]-Tableau2[[#This Row],[h_debut]]</f>
        <v>0.24999999999999994</v>
      </c>
      <c r="AE520" s="101">
        <v>0.4375</v>
      </c>
      <c r="AF520" s="101">
        <v>0.625</v>
      </c>
      <c r="AG520" s="6" t="s">
        <v>22</v>
      </c>
      <c r="AH520" s="6" t="s">
        <v>242</v>
      </c>
      <c r="AI520" s="6">
        <v>0</v>
      </c>
      <c r="AJ520" s="6" t="s">
        <v>274</v>
      </c>
      <c r="AK520" s="6" t="s">
        <v>275</v>
      </c>
      <c r="AL520" s="6" t="s">
        <v>419</v>
      </c>
      <c r="AM520" s="6">
        <v>0</v>
      </c>
      <c r="AN520" s="6">
        <v>0</v>
      </c>
      <c r="AO520" s="6">
        <v>1</v>
      </c>
      <c r="AP520" s="6">
        <v>0</v>
      </c>
      <c r="AQ520" s="6" t="s">
        <v>435</v>
      </c>
      <c r="AR520" s="6" t="s">
        <v>22</v>
      </c>
      <c r="AS520" s="6" t="s">
        <v>22</v>
      </c>
      <c r="AT520" s="6">
        <v>0</v>
      </c>
      <c r="AU520" s="6">
        <v>0</v>
      </c>
      <c r="AV520" s="6">
        <v>0</v>
      </c>
      <c r="AW520" s="6">
        <v>1</v>
      </c>
      <c r="AX520" s="6">
        <v>0</v>
      </c>
      <c r="AY520" s="6">
        <v>0</v>
      </c>
      <c r="AZ520" s="6"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 t="s">
        <v>435</v>
      </c>
      <c r="BK520" s="6">
        <v>0</v>
      </c>
      <c r="BL520" s="6">
        <v>1</v>
      </c>
      <c r="BM520" s="6">
        <v>1</v>
      </c>
      <c r="BN520" s="6">
        <v>0</v>
      </c>
      <c r="BO520" s="6" t="s">
        <v>3623</v>
      </c>
      <c r="BP520" s="6">
        <v>0</v>
      </c>
      <c r="BQ520" s="6">
        <v>0</v>
      </c>
      <c r="BR520" s="6">
        <v>0</v>
      </c>
      <c r="BS520" s="6">
        <v>0</v>
      </c>
      <c r="BT520" s="6">
        <v>0</v>
      </c>
      <c r="BU520" s="6">
        <v>0</v>
      </c>
      <c r="BV520" s="6">
        <v>0</v>
      </c>
      <c r="BW520" s="6" t="s">
        <v>22</v>
      </c>
      <c r="BX520" s="6">
        <v>0</v>
      </c>
      <c r="BY520" s="6">
        <v>0</v>
      </c>
      <c r="BZ520" s="6">
        <v>0</v>
      </c>
      <c r="CA520" s="6">
        <v>1</v>
      </c>
      <c r="CB520" s="6">
        <v>0</v>
      </c>
      <c r="CC520" s="6">
        <v>0</v>
      </c>
      <c r="CD520" s="6">
        <v>0</v>
      </c>
      <c r="CE520" s="6">
        <v>0</v>
      </c>
      <c r="CF520" s="6">
        <v>0</v>
      </c>
      <c r="CG520" s="6">
        <v>0</v>
      </c>
      <c r="CH520" s="6">
        <v>0</v>
      </c>
      <c r="CI520" s="6">
        <v>0</v>
      </c>
      <c r="CJ520" s="6">
        <v>0</v>
      </c>
      <c r="CK520" s="6">
        <v>0</v>
      </c>
      <c r="CL520" s="6">
        <v>0</v>
      </c>
      <c r="CM520" s="6">
        <v>0</v>
      </c>
      <c r="CN520" s="6">
        <v>0</v>
      </c>
      <c r="CO520" s="6">
        <v>0</v>
      </c>
      <c r="CP520" s="6">
        <v>0</v>
      </c>
      <c r="CQ520" s="6">
        <v>0</v>
      </c>
      <c r="CR520" s="6">
        <v>0</v>
      </c>
      <c r="CS520" s="6">
        <v>0</v>
      </c>
      <c r="CT520" s="6">
        <v>0</v>
      </c>
      <c r="CU520" s="6">
        <v>0</v>
      </c>
      <c r="CV520" s="6">
        <v>0</v>
      </c>
      <c r="CW520" s="6">
        <v>0</v>
      </c>
      <c r="CX520" s="6">
        <v>0</v>
      </c>
      <c r="CY520" s="6">
        <v>0</v>
      </c>
      <c r="CZ520" s="6">
        <v>0</v>
      </c>
      <c r="DA520" s="6" t="s">
        <v>3519</v>
      </c>
      <c r="DB520" s="6" t="s">
        <v>218</v>
      </c>
      <c r="GX520" s="103"/>
    </row>
    <row r="521" spans="1:206">
      <c r="A521" s="102"/>
      <c r="AC521" s="101">
        <f>(Tableau2[[#This Row],[heure_enq]]-Tableau2[[#This Row],[h_debut]])</f>
        <v>0</v>
      </c>
      <c r="AD521" s="101">
        <f>Tableau2[[#This Row],[h_fin]]-Tableau2[[#This Row],[h_debut]]</f>
        <v>0</v>
      </c>
      <c r="BO521" s="6"/>
      <c r="BU521" s="6"/>
      <c r="GX521" s="103"/>
    </row>
    <row r="522" spans="1:206">
      <c r="A522" s="102"/>
      <c r="AC522" s="101">
        <f>(Tableau2[[#This Row],[heure_enq]]-Tableau2[[#This Row],[h_debut]])</f>
        <v>0</v>
      </c>
      <c r="AD522" s="101">
        <f>Tableau2[[#This Row],[h_fin]]-Tableau2[[#This Row],[h_debut]]</f>
        <v>0</v>
      </c>
      <c r="BO522" s="6"/>
      <c r="BU522" s="6"/>
      <c r="GX522" s="103"/>
    </row>
    <row r="523" spans="1:206">
      <c r="A523" s="102"/>
      <c r="AC523" s="101">
        <f>(Tableau2[[#This Row],[heure_enq]]-Tableau2[[#This Row],[h_debut]])</f>
        <v>0</v>
      </c>
      <c r="AD523" s="101">
        <f>Tableau2[[#This Row],[h_fin]]-Tableau2[[#This Row],[h_debut]]</f>
        <v>0</v>
      </c>
      <c r="BO523" s="6"/>
      <c r="BU523" s="6"/>
      <c r="GX523" s="103"/>
    </row>
    <row r="524" spans="1:206">
      <c r="A524" s="102"/>
      <c r="AC524" s="101">
        <f>(Tableau2[[#This Row],[heure_enq]]-Tableau2[[#This Row],[h_debut]])</f>
        <v>0</v>
      </c>
      <c r="AD524" s="101">
        <f>Tableau2[[#This Row],[h_fin]]-Tableau2[[#This Row],[h_debut]]</f>
        <v>0</v>
      </c>
      <c r="BO524" s="6"/>
      <c r="BU524" s="6"/>
      <c r="GX524" s="103"/>
    </row>
    <row r="525" spans="1:206">
      <c r="A525" s="102"/>
      <c r="AC525" s="101">
        <f>(Tableau2[[#This Row],[heure_enq]]-Tableau2[[#This Row],[h_debut]])</f>
        <v>0</v>
      </c>
      <c r="AD525" s="101">
        <f>Tableau2[[#This Row],[h_fin]]-Tableau2[[#This Row],[h_debut]]</f>
        <v>0</v>
      </c>
      <c r="BO525" s="6"/>
      <c r="BU525" s="6"/>
      <c r="GX525" s="103"/>
    </row>
    <row r="526" spans="1:206">
      <c r="A526" s="102"/>
      <c r="AC526" s="101">
        <f>(Tableau2[[#This Row],[heure_enq]]-Tableau2[[#This Row],[h_debut]])</f>
        <v>0</v>
      </c>
      <c r="AD526" s="101">
        <f>Tableau2[[#This Row],[h_fin]]-Tableau2[[#This Row],[h_debut]]</f>
        <v>0</v>
      </c>
      <c r="BO526" s="6"/>
      <c r="BU526" s="6"/>
      <c r="GX526" s="103"/>
    </row>
    <row r="527" spans="1:206">
      <c r="A527" s="102"/>
      <c r="AC527" s="101">
        <f>(Tableau2[[#This Row],[heure_enq]]-Tableau2[[#This Row],[h_debut]])</f>
        <v>0</v>
      </c>
      <c r="AD527" s="101">
        <f>Tableau2[[#This Row],[h_fin]]-Tableau2[[#This Row],[h_debut]]</f>
        <v>0</v>
      </c>
      <c r="BO527" s="6"/>
      <c r="BU527" s="6"/>
      <c r="GX527" s="103"/>
    </row>
    <row r="528" spans="1:206">
      <c r="A528" s="102"/>
      <c r="AC528" s="101">
        <f>(Tableau2[[#This Row],[heure_enq]]-Tableau2[[#This Row],[h_debut]])</f>
        <v>0</v>
      </c>
      <c r="AD528" s="101">
        <f>Tableau2[[#This Row],[h_fin]]-Tableau2[[#This Row],[h_debut]]</f>
        <v>0</v>
      </c>
      <c r="BO528" s="6"/>
      <c r="BU528" s="6"/>
      <c r="GX528" s="103"/>
    </row>
    <row r="529" spans="1:206">
      <c r="A529" s="102"/>
      <c r="AC529" s="101">
        <f>(Tableau2[[#This Row],[heure_enq]]-Tableau2[[#This Row],[h_debut]])</f>
        <v>0</v>
      </c>
      <c r="AD529" s="101">
        <f>Tableau2[[#This Row],[h_fin]]-Tableau2[[#This Row],[h_debut]]</f>
        <v>0</v>
      </c>
      <c r="BO529" s="6"/>
      <c r="BU529" s="6"/>
      <c r="GX529" s="103"/>
    </row>
    <row r="530" spans="1:206">
      <c r="A530" s="102"/>
      <c r="AC530" s="101">
        <f>(Tableau2[[#This Row],[heure_enq]]-Tableau2[[#This Row],[h_debut]])</f>
        <v>0</v>
      </c>
      <c r="AD530" s="101">
        <f>Tableau2[[#This Row],[h_fin]]-Tableau2[[#This Row],[h_debut]]</f>
        <v>0</v>
      </c>
      <c r="BO530" s="6"/>
      <c r="BU530" s="6"/>
      <c r="GX530" s="103"/>
    </row>
    <row r="531" spans="1:206">
      <c r="A531" s="102"/>
      <c r="AC531" s="101">
        <f>(Tableau2[[#This Row],[heure_enq]]-Tableau2[[#This Row],[h_debut]])</f>
        <v>0</v>
      </c>
      <c r="AD531" s="101">
        <f>Tableau2[[#This Row],[h_fin]]-Tableau2[[#This Row],[h_debut]]</f>
        <v>0</v>
      </c>
      <c r="BO531" s="6"/>
      <c r="BU531" s="6"/>
      <c r="GX531" s="103"/>
    </row>
    <row r="532" spans="1:206">
      <c r="A532" s="102"/>
      <c r="AC532" s="101">
        <f>(Tableau2[[#This Row],[heure_enq]]-Tableau2[[#This Row],[h_debut]])</f>
        <v>0</v>
      </c>
      <c r="AD532" s="101">
        <f>Tableau2[[#This Row],[h_fin]]-Tableau2[[#This Row],[h_debut]]</f>
        <v>0</v>
      </c>
      <c r="BO532" s="6"/>
      <c r="BU532" s="6"/>
      <c r="GX532" s="103"/>
    </row>
    <row r="533" spans="1:206">
      <c r="A533" s="102"/>
      <c r="AC533" s="101">
        <f>(Tableau2[[#This Row],[heure_enq]]-Tableau2[[#This Row],[h_debut]])</f>
        <v>0</v>
      </c>
      <c r="AD533" s="101">
        <f>Tableau2[[#This Row],[h_fin]]-Tableau2[[#This Row],[h_debut]]</f>
        <v>0</v>
      </c>
      <c r="BO533" s="6"/>
      <c r="BU533" s="6"/>
      <c r="GX533" s="103"/>
    </row>
    <row r="534" spans="1:206">
      <c r="A534" s="102"/>
      <c r="AC534" s="101">
        <f>(Tableau2[[#This Row],[heure_enq]]-Tableau2[[#This Row],[h_debut]])</f>
        <v>0</v>
      </c>
      <c r="AD534" s="101">
        <f>Tableau2[[#This Row],[h_fin]]-Tableau2[[#This Row],[h_debut]]</f>
        <v>0</v>
      </c>
      <c r="BO534" s="6"/>
      <c r="BU534" s="6"/>
      <c r="GX534" s="103"/>
    </row>
    <row r="535" spans="1:206">
      <c r="A535" s="102"/>
      <c r="AC535" s="101">
        <f>(Tableau2[[#This Row],[heure_enq]]-Tableau2[[#This Row],[h_debut]])</f>
        <v>0</v>
      </c>
      <c r="AD535" s="101">
        <f>Tableau2[[#This Row],[h_fin]]-Tableau2[[#This Row],[h_debut]]</f>
        <v>0</v>
      </c>
      <c r="BO535" s="6"/>
      <c r="BU535" s="6"/>
      <c r="GX535" s="103"/>
    </row>
    <row r="536" spans="1:206">
      <c r="A536" s="102"/>
      <c r="AC536" s="101">
        <f>(Tableau2[[#This Row],[heure_enq]]-Tableau2[[#This Row],[h_debut]])</f>
        <v>0</v>
      </c>
      <c r="AD536" s="101">
        <f>Tableau2[[#This Row],[h_fin]]-Tableau2[[#This Row],[h_debut]]</f>
        <v>0</v>
      </c>
      <c r="BO536" s="6"/>
      <c r="BU536" s="6"/>
      <c r="GX536" s="103"/>
    </row>
    <row r="537" spans="1:206">
      <c r="A537" s="102"/>
      <c r="AC537" s="101">
        <f>(Tableau2[[#This Row],[heure_enq]]-Tableau2[[#This Row],[h_debut]])</f>
        <v>0</v>
      </c>
      <c r="AD537" s="101">
        <f>Tableau2[[#This Row],[h_fin]]-Tableau2[[#This Row],[h_debut]]</f>
        <v>0</v>
      </c>
      <c r="BO537" s="6"/>
      <c r="BU537" s="6"/>
      <c r="GX537" s="103"/>
    </row>
    <row r="538" spans="1:206">
      <c r="A538" s="102"/>
      <c r="AC538" s="101">
        <f>(Tableau2[[#This Row],[heure_enq]]-Tableau2[[#This Row],[h_debut]])</f>
        <v>0</v>
      </c>
      <c r="AD538" s="101">
        <f>Tableau2[[#This Row],[h_fin]]-Tableau2[[#This Row],[h_debut]]</f>
        <v>0</v>
      </c>
      <c r="BO538" s="6"/>
      <c r="BU538" s="6"/>
      <c r="GX538" s="103"/>
    </row>
    <row r="539" spans="1:206">
      <c r="A539" s="102"/>
      <c r="AC539" s="101">
        <f>(Tableau2[[#This Row],[heure_enq]]-Tableau2[[#This Row],[h_debut]])</f>
        <v>0</v>
      </c>
      <c r="AD539" s="101">
        <f>Tableau2[[#This Row],[h_fin]]-Tableau2[[#This Row],[h_debut]]</f>
        <v>0</v>
      </c>
      <c r="BO539" s="6"/>
      <c r="BU539" s="6"/>
      <c r="GX539" s="103"/>
    </row>
    <row r="540" spans="1:206">
      <c r="A540" s="102"/>
      <c r="AC540" s="101">
        <f>(Tableau2[[#This Row],[heure_enq]]-Tableau2[[#This Row],[h_debut]])</f>
        <v>0</v>
      </c>
      <c r="AD540" s="101">
        <f>Tableau2[[#This Row],[h_fin]]-Tableau2[[#This Row],[h_debut]]</f>
        <v>0</v>
      </c>
      <c r="BO540" s="6"/>
      <c r="BU540" s="6"/>
      <c r="GX540" s="103"/>
    </row>
    <row r="541" spans="1:206">
      <c r="A541" s="102"/>
      <c r="AC541" s="101">
        <f>(Tableau2[[#This Row],[heure_enq]]-Tableau2[[#This Row],[h_debut]])</f>
        <v>0</v>
      </c>
      <c r="AD541" s="101">
        <f>Tableau2[[#This Row],[h_fin]]-Tableau2[[#This Row],[h_debut]]</f>
        <v>0</v>
      </c>
      <c r="BO541" s="6"/>
      <c r="BU541" s="6"/>
      <c r="GX541" s="103"/>
    </row>
    <row r="542" spans="1:206">
      <c r="A542" s="102"/>
      <c r="AC542" s="101">
        <f>(Tableau2[[#This Row],[heure_enq]]-Tableau2[[#This Row],[h_debut]])</f>
        <v>0</v>
      </c>
      <c r="AD542" s="101">
        <f>Tableau2[[#This Row],[h_fin]]-Tableau2[[#This Row],[h_debut]]</f>
        <v>0</v>
      </c>
      <c r="BO542" s="6"/>
      <c r="BU542" s="6"/>
      <c r="GX542" s="103"/>
    </row>
    <row r="543" spans="1:206">
      <c r="A543" s="102"/>
      <c r="AC543" s="101">
        <f>(Tableau2[[#This Row],[heure_enq]]-Tableau2[[#This Row],[h_debut]])</f>
        <v>0</v>
      </c>
      <c r="AD543" s="101">
        <f>Tableau2[[#This Row],[h_fin]]-Tableau2[[#This Row],[h_debut]]</f>
        <v>0</v>
      </c>
      <c r="BO543" s="6"/>
      <c r="BU543" s="6"/>
      <c r="GX543" s="103"/>
    </row>
    <row r="544" spans="1:206">
      <c r="A544" s="102"/>
      <c r="AC544" s="101">
        <f>(Tableau2[[#This Row],[heure_enq]]-Tableau2[[#This Row],[h_debut]])</f>
        <v>0</v>
      </c>
      <c r="AD544" s="101">
        <f>Tableau2[[#This Row],[h_fin]]-Tableau2[[#This Row],[h_debut]]</f>
        <v>0</v>
      </c>
      <c r="BO544" s="6"/>
      <c r="BU544" s="6"/>
      <c r="GX544" s="103"/>
    </row>
    <row r="545" spans="1:206">
      <c r="A545" s="102"/>
      <c r="AC545" s="101">
        <f>(Tableau2[[#This Row],[heure_enq]]-Tableau2[[#This Row],[h_debut]])</f>
        <v>0</v>
      </c>
      <c r="AD545" s="101">
        <f>Tableau2[[#This Row],[h_fin]]-Tableau2[[#This Row],[h_debut]]</f>
        <v>0</v>
      </c>
      <c r="BO545" s="6"/>
      <c r="BU545" s="6"/>
      <c r="GX545" s="103"/>
    </row>
    <row r="546" spans="1:206">
      <c r="A546" s="102"/>
      <c r="AC546" s="101">
        <f>(Tableau2[[#This Row],[heure_enq]]-Tableau2[[#This Row],[h_debut]])</f>
        <v>0</v>
      </c>
      <c r="AD546" s="101">
        <f>Tableau2[[#This Row],[h_fin]]-Tableau2[[#This Row],[h_debut]]</f>
        <v>0</v>
      </c>
      <c r="BO546" s="6"/>
      <c r="BU546" s="6"/>
      <c r="GX546" s="103"/>
    </row>
    <row r="547" spans="1:206">
      <c r="A547" s="102"/>
      <c r="AC547" s="101">
        <f>(Tableau2[[#This Row],[heure_enq]]-Tableau2[[#This Row],[h_debut]])</f>
        <v>0</v>
      </c>
      <c r="AD547" s="101">
        <f>Tableau2[[#This Row],[h_fin]]-Tableau2[[#This Row],[h_debut]]</f>
        <v>0</v>
      </c>
      <c r="BO547" s="6"/>
      <c r="BU547" s="6"/>
      <c r="GX547" s="103"/>
    </row>
    <row r="548" spans="1:206">
      <c r="A548" s="102"/>
      <c r="AC548" s="101">
        <f>(Tableau2[[#This Row],[heure_enq]]-Tableau2[[#This Row],[h_debut]])</f>
        <v>0</v>
      </c>
      <c r="AD548" s="101">
        <f>Tableau2[[#This Row],[h_fin]]-Tableau2[[#This Row],[h_debut]]</f>
        <v>0</v>
      </c>
      <c r="BO548" s="6"/>
      <c r="BU548" s="6"/>
      <c r="GX548" s="103"/>
    </row>
    <row r="549" spans="1:206">
      <c r="A549" s="102"/>
      <c r="AC549" s="101">
        <f>(Tableau2[[#This Row],[heure_enq]]-Tableau2[[#This Row],[h_debut]])</f>
        <v>0</v>
      </c>
      <c r="AD549" s="101">
        <f>Tableau2[[#This Row],[h_fin]]-Tableau2[[#This Row],[h_debut]]</f>
        <v>0</v>
      </c>
      <c r="BO549" s="6"/>
      <c r="BU549" s="6"/>
      <c r="GX549" s="103"/>
    </row>
    <row r="550" spans="1:206">
      <c r="A550" s="102"/>
      <c r="AC550" s="101">
        <f>(Tableau2[[#This Row],[heure_enq]]-Tableau2[[#This Row],[h_debut]])</f>
        <v>0</v>
      </c>
      <c r="AD550" s="101">
        <f>Tableau2[[#This Row],[h_fin]]-Tableau2[[#This Row],[h_debut]]</f>
        <v>0</v>
      </c>
      <c r="BO550" s="6"/>
      <c r="BU550" s="6"/>
      <c r="GX550" s="103"/>
    </row>
    <row r="551" spans="1:206">
      <c r="A551" s="102"/>
      <c r="AC551" s="101">
        <f>(Tableau2[[#This Row],[heure_enq]]-Tableau2[[#This Row],[h_debut]])</f>
        <v>0</v>
      </c>
      <c r="AD551" s="101">
        <f>Tableau2[[#This Row],[h_fin]]-Tableau2[[#This Row],[h_debut]]</f>
        <v>0</v>
      </c>
      <c r="BO551" s="6"/>
      <c r="BU551" s="6"/>
      <c r="GX551" s="103"/>
    </row>
    <row r="552" spans="1:206">
      <c r="A552" s="102"/>
      <c r="AC552" s="101">
        <f>(Tableau2[[#This Row],[heure_enq]]-Tableau2[[#This Row],[h_debut]])</f>
        <v>0</v>
      </c>
      <c r="AD552" s="101">
        <f>Tableau2[[#This Row],[h_fin]]-Tableau2[[#This Row],[h_debut]]</f>
        <v>0</v>
      </c>
      <c r="BO552" s="6"/>
      <c r="BU552" s="6"/>
      <c r="GX552" s="103"/>
    </row>
    <row r="553" spans="1:206">
      <c r="A553" s="102"/>
      <c r="AC553" s="101">
        <f>(Tableau2[[#This Row],[heure_enq]]-Tableau2[[#This Row],[h_debut]])</f>
        <v>0</v>
      </c>
      <c r="AD553" s="101">
        <f>Tableau2[[#This Row],[h_fin]]-Tableau2[[#This Row],[h_debut]]</f>
        <v>0</v>
      </c>
      <c r="BO553" s="6"/>
      <c r="BU553" s="6"/>
      <c r="GX553" s="103"/>
    </row>
    <row r="554" spans="1:206">
      <c r="A554" s="102"/>
      <c r="AC554" s="101">
        <f>(Tableau2[[#This Row],[heure_enq]]-Tableau2[[#This Row],[h_debut]])</f>
        <v>0</v>
      </c>
      <c r="AD554" s="101">
        <f>Tableau2[[#This Row],[h_fin]]-Tableau2[[#This Row],[h_debut]]</f>
        <v>0</v>
      </c>
      <c r="BO554" s="6"/>
      <c r="BU554" s="6"/>
      <c r="GX554" s="103"/>
    </row>
    <row r="555" spans="1:206">
      <c r="A555" s="102"/>
      <c r="AC555" s="101">
        <f>(Tableau2[[#This Row],[heure_enq]]-Tableau2[[#This Row],[h_debut]])</f>
        <v>0</v>
      </c>
      <c r="AD555" s="101">
        <f>Tableau2[[#This Row],[h_fin]]-Tableau2[[#This Row],[h_debut]]</f>
        <v>0</v>
      </c>
      <c r="BO555" s="6"/>
      <c r="BU555" s="6"/>
      <c r="GX555" s="103"/>
    </row>
    <row r="556" spans="1:206">
      <c r="A556" s="102"/>
      <c r="AC556" s="101">
        <f>(Tableau2[[#This Row],[heure_enq]]-Tableau2[[#This Row],[h_debut]])</f>
        <v>0</v>
      </c>
      <c r="AD556" s="101">
        <f>Tableau2[[#This Row],[h_fin]]-Tableau2[[#This Row],[h_debut]]</f>
        <v>0</v>
      </c>
      <c r="BO556" s="6"/>
      <c r="BU556" s="6"/>
      <c r="GX556" s="103"/>
    </row>
    <row r="557" spans="1:206">
      <c r="A557" s="102"/>
      <c r="AC557" s="101">
        <f>(Tableau2[[#This Row],[heure_enq]]-Tableau2[[#This Row],[h_debut]])</f>
        <v>0</v>
      </c>
      <c r="AD557" s="101">
        <f>Tableau2[[#This Row],[h_fin]]-Tableau2[[#This Row],[h_debut]]</f>
        <v>0</v>
      </c>
      <c r="BO557" s="6"/>
      <c r="BU557" s="6"/>
      <c r="GX557" s="103"/>
    </row>
    <row r="558" spans="1:206">
      <c r="A558" s="102"/>
      <c r="AC558" s="101">
        <f>(Tableau2[[#This Row],[heure_enq]]-Tableau2[[#This Row],[h_debut]])</f>
        <v>0</v>
      </c>
      <c r="AD558" s="101">
        <f>Tableau2[[#This Row],[h_fin]]-Tableau2[[#This Row],[h_debut]]</f>
        <v>0</v>
      </c>
      <c r="BO558" s="6"/>
      <c r="BU558" s="6"/>
      <c r="GX558" s="103"/>
    </row>
    <row r="559" spans="1:206">
      <c r="A559" s="102"/>
      <c r="AC559" s="101">
        <f>(Tableau2[[#This Row],[heure_enq]]-Tableau2[[#This Row],[h_debut]])</f>
        <v>0</v>
      </c>
      <c r="AD559" s="101">
        <f>Tableau2[[#This Row],[h_fin]]-Tableau2[[#This Row],[h_debut]]</f>
        <v>0</v>
      </c>
      <c r="BO559" s="6"/>
      <c r="BU559" s="6"/>
      <c r="GX559" s="103"/>
    </row>
    <row r="560" spans="1:206">
      <c r="A560" s="102"/>
      <c r="AC560" s="101">
        <f>(Tableau2[[#This Row],[heure_enq]]-Tableau2[[#This Row],[h_debut]])</f>
        <v>0</v>
      </c>
      <c r="AD560" s="101">
        <f>Tableau2[[#This Row],[h_fin]]-Tableau2[[#This Row],[h_debut]]</f>
        <v>0</v>
      </c>
      <c r="BO560" s="6"/>
      <c r="BU560" s="6"/>
      <c r="GX560" s="103"/>
    </row>
    <row r="561" spans="1:206">
      <c r="A561" s="102"/>
      <c r="AC561" s="101">
        <f>(Tableau2[[#This Row],[heure_enq]]-Tableau2[[#This Row],[h_debut]])</f>
        <v>0</v>
      </c>
      <c r="AD561" s="101">
        <f>Tableau2[[#This Row],[h_fin]]-Tableau2[[#This Row],[h_debut]]</f>
        <v>0</v>
      </c>
      <c r="BO561" s="6"/>
      <c r="BU561" s="6"/>
      <c r="GX561" s="103"/>
    </row>
    <row r="562" spans="1:206">
      <c r="A562" s="102"/>
      <c r="AC562" s="101">
        <f>(Tableau2[[#This Row],[heure_enq]]-Tableau2[[#This Row],[h_debut]])</f>
        <v>0</v>
      </c>
      <c r="AD562" s="101">
        <f>Tableau2[[#This Row],[h_fin]]-Tableau2[[#This Row],[h_debut]]</f>
        <v>0</v>
      </c>
      <c r="BO562" s="6"/>
      <c r="BU562" s="6"/>
      <c r="GX562" s="103"/>
    </row>
    <row r="563" spans="1:206">
      <c r="A563" s="102"/>
      <c r="AC563" s="101">
        <f>(Tableau2[[#This Row],[heure_enq]]-Tableau2[[#This Row],[h_debut]])</f>
        <v>0</v>
      </c>
      <c r="AD563" s="101">
        <f>Tableau2[[#This Row],[h_fin]]-Tableau2[[#This Row],[h_debut]]</f>
        <v>0</v>
      </c>
      <c r="BO563" s="6"/>
      <c r="BU563" s="6"/>
      <c r="GX563" s="103"/>
    </row>
    <row r="564" spans="1:206">
      <c r="A564" s="102"/>
      <c r="AC564" s="101">
        <f>(Tableau2[[#This Row],[heure_enq]]-Tableau2[[#This Row],[h_debut]])</f>
        <v>0</v>
      </c>
      <c r="AD564" s="101">
        <f>Tableau2[[#This Row],[h_fin]]-Tableau2[[#This Row],[h_debut]]</f>
        <v>0</v>
      </c>
      <c r="BO564" s="6"/>
      <c r="BU564" s="6"/>
      <c r="GX564" s="103"/>
    </row>
    <row r="565" spans="1:206">
      <c r="A565" s="102"/>
      <c r="AC565" s="101">
        <f>(Tableau2[[#This Row],[heure_enq]]-Tableau2[[#This Row],[h_debut]])</f>
        <v>0</v>
      </c>
      <c r="AD565" s="101">
        <f>Tableau2[[#This Row],[h_fin]]-Tableau2[[#This Row],[h_debut]]</f>
        <v>0</v>
      </c>
      <c r="BO565" s="6"/>
      <c r="BU565" s="6"/>
      <c r="GX565" s="103"/>
    </row>
    <row r="566" spans="1:206">
      <c r="A566" s="102"/>
      <c r="AC566" s="101">
        <f>(Tableau2[[#This Row],[heure_enq]]-Tableau2[[#This Row],[h_debut]])</f>
        <v>0</v>
      </c>
      <c r="AD566" s="101">
        <f>Tableau2[[#This Row],[h_fin]]-Tableau2[[#This Row],[h_debut]]</f>
        <v>0</v>
      </c>
      <c r="BO566" s="6"/>
      <c r="BU566" s="6"/>
      <c r="GX566" s="103"/>
    </row>
    <row r="567" spans="1:206">
      <c r="A567" s="102"/>
      <c r="AC567" s="101">
        <f>(Tableau2[[#This Row],[heure_enq]]-Tableau2[[#This Row],[h_debut]])</f>
        <v>0</v>
      </c>
      <c r="AD567" s="101">
        <f>Tableau2[[#This Row],[h_fin]]-Tableau2[[#This Row],[h_debut]]</f>
        <v>0</v>
      </c>
      <c r="BO567" s="6"/>
      <c r="BU567" s="6"/>
      <c r="GX567" s="103"/>
    </row>
    <row r="568" spans="1:206">
      <c r="A568" s="102"/>
      <c r="AC568" s="101">
        <f>(Tableau2[[#This Row],[heure_enq]]-Tableau2[[#This Row],[h_debut]])</f>
        <v>0</v>
      </c>
      <c r="AD568" s="101">
        <f>Tableau2[[#This Row],[h_fin]]-Tableau2[[#This Row],[h_debut]]</f>
        <v>0</v>
      </c>
      <c r="BO568" s="6"/>
      <c r="BU568" s="6"/>
      <c r="GX568" s="103"/>
    </row>
    <row r="569" spans="1:206">
      <c r="A569" s="102"/>
      <c r="AC569" s="101">
        <f>(Tableau2[[#This Row],[heure_enq]]-Tableau2[[#This Row],[h_debut]])</f>
        <v>0</v>
      </c>
      <c r="AD569" s="101">
        <f>Tableau2[[#This Row],[h_fin]]-Tableau2[[#This Row],[h_debut]]</f>
        <v>0</v>
      </c>
      <c r="BO569" s="6"/>
      <c r="BU569" s="6"/>
      <c r="GX569" s="103"/>
    </row>
    <row r="570" spans="1:206">
      <c r="A570" s="102"/>
      <c r="AC570" s="101">
        <f>(Tableau2[[#This Row],[heure_enq]]-Tableau2[[#This Row],[h_debut]])</f>
        <v>0</v>
      </c>
      <c r="AD570" s="101">
        <f>Tableau2[[#This Row],[h_fin]]-Tableau2[[#This Row],[h_debut]]</f>
        <v>0</v>
      </c>
      <c r="BO570" s="6"/>
      <c r="BU570" s="6"/>
      <c r="GX570" s="103"/>
    </row>
    <row r="571" spans="1:206">
      <c r="A571" s="102"/>
      <c r="AC571" s="101">
        <f>(Tableau2[[#This Row],[heure_enq]]-Tableau2[[#This Row],[h_debut]])</f>
        <v>0</v>
      </c>
      <c r="AD571" s="101">
        <f>Tableau2[[#This Row],[h_fin]]-Tableau2[[#This Row],[h_debut]]</f>
        <v>0</v>
      </c>
      <c r="BO571" s="6"/>
      <c r="BU571" s="6"/>
      <c r="GX571" s="103"/>
    </row>
    <row r="572" spans="1:206">
      <c r="A572" s="102"/>
      <c r="AC572" s="101">
        <f>(Tableau2[[#This Row],[heure_enq]]-Tableau2[[#This Row],[h_debut]])</f>
        <v>0</v>
      </c>
      <c r="AD572" s="101">
        <f>Tableau2[[#This Row],[h_fin]]-Tableau2[[#This Row],[h_debut]]</f>
        <v>0</v>
      </c>
      <c r="BO572" s="6"/>
      <c r="BU572" s="6"/>
      <c r="GX572" s="103"/>
    </row>
    <row r="573" spans="1:206">
      <c r="A573" s="102"/>
      <c r="AC573" s="101">
        <f>(Tableau2[[#This Row],[heure_enq]]-Tableau2[[#This Row],[h_debut]])</f>
        <v>0</v>
      </c>
      <c r="AD573" s="101">
        <f>Tableau2[[#This Row],[h_fin]]-Tableau2[[#This Row],[h_debut]]</f>
        <v>0</v>
      </c>
      <c r="BO573" s="6"/>
      <c r="BU573" s="6"/>
      <c r="GX573" s="103"/>
    </row>
    <row r="574" spans="1:206">
      <c r="A574" s="102"/>
      <c r="AC574" s="101">
        <f>(Tableau2[[#This Row],[heure_enq]]-Tableau2[[#This Row],[h_debut]])</f>
        <v>0</v>
      </c>
      <c r="AD574" s="101">
        <f>Tableau2[[#This Row],[h_fin]]-Tableau2[[#This Row],[h_debut]]</f>
        <v>0</v>
      </c>
      <c r="BO574" s="6"/>
      <c r="BU574" s="6"/>
      <c r="GX574" s="103"/>
    </row>
    <row r="575" spans="1:206">
      <c r="A575" s="102"/>
      <c r="AC575" s="101">
        <f>(Tableau2[[#This Row],[heure_enq]]-Tableau2[[#This Row],[h_debut]])</f>
        <v>0</v>
      </c>
      <c r="AD575" s="101">
        <f>Tableau2[[#This Row],[h_fin]]-Tableau2[[#This Row],[h_debut]]</f>
        <v>0</v>
      </c>
      <c r="BO575" s="6"/>
      <c r="BU575" s="6"/>
      <c r="GX575" s="103"/>
    </row>
    <row r="576" spans="1:206">
      <c r="A576" s="102"/>
      <c r="AC576" s="101">
        <f>(Tableau2[[#This Row],[heure_enq]]-Tableau2[[#This Row],[h_debut]])</f>
        <v>0</v>
      </c>
      <c r="AD576" s="101">
        <f>Tableau2[[#This Row],[h_fin]]-Tableau2[[#This Row],[h_debut]]</f>
        <v>0</v>
      </c>
      <c r="BO576" s="6"/>
      <c r="BU576" s="6"/>
      <c r="GX576" s="103"/>
    </row>
    <row r="577" spans="1:206">
      <c r="A577" s="102"/>
      <c r="AC577" s="101">
        <f>(Tableau2[[#This Row],[heure_enq]]-Tableau2[[#This Row],[h_debut]])</f>
        <v>0</v>
      </c>
      <c r="AD577" s="101">
        <f>Tableau2[[#This Row],[h_fin]]-Tableau2[[#This Row],[h_debut]]</f>
        <v>0</v>
      </c>
      <c r="BO577" s="6"/>
      <c r="BU577" s="6"/>
      <c r="GX577" s="103"/>
    </row>
    <row r="578" spans="1:206">
      <c r="A578" s="102"/>
      <c r="AC578" s="101">
        <f>(Tableau2[[#This Row],[heure_enq]]-Tableau2[[#This Row],[h_debut]])</f>
        <v>0</v>
      </c>
      <c r="AD578" s="101">
        <f>Tableau2[[#This Row],[h_fin]]-Tableau2[[#This Row],[h_debut]]</f>
        <v>0</v>
      </c>
      <c r="BO578" s="6"/>
      <c r="BU578" s="6"/>
      <c r="GX578" s="103"/>
    </row>
    <row r="579" spans="1:206">
      <c r="A579" s="102"/>
      <c r="AC579" s="101">
        <f>(Tableau2[[#This Row],[heure_enq]]-Tableau2[[#This Row],[h_debut]])</f>
        <v>0</v>
      </c>
      <c r="AD579" s="101">
        <f>Tableau2[[#This Row],[h_fin]]-Tableau2[[#This Row],[h_debut]]</f>
        <v>0</v>
      </c>
      <c r="BO579" s="6"/>
      <c r="BU579" s="6"/>
      <c r="GX579" s="103"/>
    </row>
    <row r="580" spans="1:206">
      <c r="A580" s="102"/>
      <c r="AC580" s="101">
        <f>(Tableau2[[#This Row],[heure_enq]]-Tableau2[[#This Row],[h_debut]])</f>
        <v>0</v>
      </c>
      <c r="AD580" s="101">
        <f>Tableau2[[#This Row],[h_fin]]-Tableau2[[#This Row],[h_debut]]</f>
        <v>0</v>
      </c>
      <c r="BO580" s="6"/>
      <c r="BU580" s="6"/>
      <c r="GX580" s="103"/>
    </row>
    <row r="581" spans="1:206">
      <c r="A581" s="102"/>
      <c r="AC581" s="101">
        <f>(Tableau2[[#This Row],[heure_enq]]-Tableau2[[#This Row],[h_debut]])</f>
        <v>0</v>
      </c>
      <c r="AD581" s="101">
        <f>Tableau2[[#This Row],[h_fin]]-Tableau2[[#This Row],[h_debut]]</f>
        <v>0</v>
      </c>
      <c r="BO581" s="6"/>
      <c r="BU581" s="6"/>
      <c r="GX581" s="103"/>
    </row>
    <row r="582" spans="1:206">
      <c r="A582" s="102"/>
      <c r="AC582" s="101">
        <f>(Tableau2[[#This Row],[heure_enq]]-Tableau2[[#This Row],[h_debut]])</f>
        <v>0</v>
      </c>
      <c r="AD582" s="101">
        <f>Tableau2[[#This Row],[h_fin]]-Tableau2[[#This Row],[h_debut]]</f>
        <v>0</v>
      </c>
      <c r="BO582" s="6"/>
      <c r="BU582" s="6"/>
      <c r="GX582" s="103"/>
    </row>
    <row r="583" spans="1:206">
      <c r="A583" s="102"/>
      <c r="AC583" s="101">
        <f>(Tableau2[[#This Row],[heure_enq]]-Tableau2[[#This Row],[h_debut]])</f>
        <v>0</v>
      </c>
      <c r="AD583" s="101">
        <f>Tableau2[[#This Row],[h_fin]]-Tableau2[[#This Row],[h_debut]]</f>
        <v>0</v>
      </c>
      <c r="BO583" s="6"/>
      <c r="BU583" s="6"/>
      <c r="GX583" s="103"/>
    </row>
    <row r="584" spans="1:206">
      <c r="A584" s="102"/>
      <c r="AC584" s="101">
        <f>(Tableau2[[#This Row],[heure_enq]]-Tableau2[[#This Row],[h_debut]])</f>
        <v>0</v>
      </c>
      <c r="AD584" s="101">
        <f>Tableau2[[#This Row],[h_fin]]-Tableau2[[#This Row],[h_debut]]</f>
        <v>0</v>
      </c>
      <c r="BO584" s="6"/>
      <c r="BU584" s="6"/>
      <c r="GX584" s="103"/>
    </row>
    <row r="585" spans="1:206">
      <c r="A585" s="102"/>
      <c r="AC585" s="101">
        <f>(Tableau2[[#This Row],[heure_enq]]-Tableau2[[#This Row],[h_debut]])</f>
        <v>0</v>
      </c>
      <c r="AD585" s="101">
        <f>Tableau2[[#This Row],[h_fin]]-Tableau2[[#This Row],[h_debut]]</f>
        <v>0</v>
      </c>
      <c r="BO585" s="6"/>
      <c r="BU585" s="6"/>
      <c r="GX585" s="103"/>
    </row>
    <row r="586" spans="1:206">
      <c r="A586" s="102"/>
      <c r="AC586" s="101">
        <f>(Tableau2[[#This Row],[heure_enq]]-Tableau2[[#This Row],[h_debut]])</f>
        <v>0</v>
      </c>
      <c r="AD586" s="101">
        <f>Tableau2[[#This Row],[h_fin]]-Tableau2[[#This Row],[h_debut]]</f>
        <v>0</v>
      </c>
      <c r="BO586" s="6"/>
      <c r="BU586" s="6"/>
      <c r="GX586" s="103"/>
    </row>
    <row r="587" spans="1:206">
      <c r="A587" s="102"/>
      <c r="AC587" s="101">
        <f>(Tableau2[[#This Row],[heure_enq]]-Tableau2[[#This Row],[h_debut]])</f>
        <v>0</v>
      </c>
      <c r="AD587" s="101">
        <f>Tableau2[[#This Row],[h_fin]]-Tableau2[[#This Row],[h_debut]]</f>
        <v>0</v>
      </c>
      <c r="BO587" s="6"/>
      <c r="BU587" s="6"/>
      <c r="GX587" s="103"/>
    </row>
    <row r="588" spans="1:206">
      <c r="A588" s="102"/>
      <c r="AC588" s="101">
        <f>(Tableau2[[#This Row],[heure_enq]]-Tableau2[[#This Row],[h_debut]])</f>
        <v>0</v>
      </c>
      <c r="AD588" s="101">
        <f>Tableau2[[#This Row],[h_fin]]-Tableau2[[#This Row],[h_debut]]</f>
        <v>0</v>
      </c>
      <c r="BO588" s="6"/>
      <c r="BU588" s="6"/>
      <c r="GX588" s="103"/>
    </row>
    <row r="589" spans="1:206">
      <c r="A589" s="102"/>
      <c r="AC589" s="101">
        <f>(Tableau2[[#This Row],[heure_enq]]-Tableau2[[#This Row],[h_debut]])</f>
        <v>0</v>
      </c>
      <c r="AD589" s="101">
        <f>Tableau2[[#This Row],[h_fin]]-Tableau2[[#This Row],[h_debut]]</f>
        <v>0</v>
      </c>
      <c r="BO589" s="6"/>
      <c r="BU589" s="6"/>
      <c r="GX589" s="103"/>
    </row>
    <row r="590" spans="1:206">
      <c r="A590" s="102"/>
      <c r="AC590" s="101">
        <f>(Tableau2[[#This Row],[heure_enq]]-Tableau2[[#This Row],[h_debut]])</f>
        <v>0</v>
      </c>
      <c r="AD590" s="101">
        <f>Tableau2[[#This Row],[h_fin]]-Tableau2[[#This Row],[h_debut]]</f>
        <v>0</v>
      </c>
      <c r="BO590" s="6"/>
      <c r="BU590" s="6"/>
      <c r="GX590" s="103"/>
    </row>
    <row r="591" spans="1:206">
      <c r="A591" s="102"/>
      <c r="AC591" s="101">
        <f>(Tableau2[[#This Row],[heure_enq]]-Tableau2[[#This Row],[h_debut]])</f>
        <v>0</v>
      </c>
      <c r="AD591" s="101">
        <f>Tableau2[[#This Row],[h_fin]]-Tableau2[[#This Row],[h_debut]]</f>
        <v>0</v>
      </c>
      <c r="BO591" s="6"/>
      <c r="BU591" s="6"/>
      <c r="GX591" s="103"/>
    </row>
    <row r="592" spans="1:206">
      <c r="A592" s="102"/>
      <c r="AC592" s="101">
        <f>(Tableau2[[#This Row],[heure_enq]]-Tableau2[[#This Row],[h_debut]])</f>
        <v>0</v>
      </c>
      <c r="AD592" s="101">
        <f>Tableau2[[#This Row],[h_fin]]-Tableau2[[#This Row],[h_debut]]</f>
        <v>0</v>
      </c>
      <c r="BO592" s="6"/>
      <c r="BU592" s="6"/>
      <c r="GX592" s="103"/>
    </row>
    <row r="593" spans="1:206">
      <c r="A593" s="102"/>
      <c r="AC593" s="101">
        <f>(Tableau2[[#This Row],[heure_enq]]-Tableau2[[#This Row],[h_debut]])</f>
        <v>0</v>
      </c>
      <c r="AD593" s="101">
        <f>Tableau2[[#This Row],[h_fin]]-Tableau2[[#This Row],[h_debut]]</f>
        <v>0</v>
      </c>
      <c r="BO593" s="6"/>
      <c r="BU593" s="6"/>
      <c r="GX593" s="103"/>
    </row>
    <row r="594" spans="1:206">
      <c r="A594" s="102"/>
      <c r="AC594" s="101">
        <f>(Tableau2[[#This Row],[heure_enq]]-Tableau2[[#This Row],[h_debut]])</f>
        <v>0</v>
      </c>
      <c r="AD594" s="101">
        <f>Tableau2[[#This Row],[h_fin]]-Tableau2[[#This Row],[h_debut]]</f>
        <v>0</v>
      </c>
      <c r="BO594" s="6"/>
      <c r="BU594" s="6"/>
      <c r="GX594" s="103"/>
    </row>
    <row r="595" spans="1:206">
      <c r="A595" s="102"/>
      <c r="AC595" s="101">
        <f>(Tableau2[[#This Row],[heure_enq]]-Tableau2[[#This Row],[h_debut]])</f>
        <v>0</v>
      </c>
      <c r="AD595" s="101">
        <f>Tableau2[[#This Row],[h_fin]]-Tableau2[[#This Row],[h_debut]]</f>
        <v>0</v>
      </c>
      <c r="BO595" s="6"/>
      <c r="BU595" s="6"/>
      <c r="GX595" s="103"/>
    </row>
    <row r="596" spans="1:206">
      <c r="A596" s="102"/>
      <c r="AC596" s="101">
        <f>(Tableau2[[#This Row],[heure_enq]]-Tableau2[[#This Row],[h_debut]])</f>
        <v>0</v>
      </c>
      <c r="AD596" s="101">
        <f>Tableau2[[#This Row],[h_fin]]-Tableau2[[#This Row],[h_debut]]</f>
        <v>0</v>
      </c>
      <c r="BO596" s="6"/>
      <c r="BU596" s="6"/>
      <c r="GX596" s="103"/>
    </row>
    <row r="597" spans="1:206">
      <c r="A597" s="102"/>
      <c r="AC597" s="101">
        <f>(Tableau2[[#This Row],[heure_enq]]-Tableau2[[#This Row],[h_debut]])</f>
        <v>0</v>
      </c>
      <c r="AD597" s="101">
        <f>Tableau2[[#This Row],[h_fin]]-Tableau2[[#This Row],[h_debut]]</f>
        <v>0</v>
      </c>
      <c r="BO597" s="6"/>
      <c r="BU597" s="6"/>
      <c r="GX597" s="103"/>
    </row>
    <row r="598" spans="1:206">
      <c r="A598" s="102"/>
      <c r="AC598" s="101">
        <f>(Tableau2[[#This Row],[heure_enq]]-Tableau2[[#This Row],[h_debut]])</f>
        <v>0</v>
      </c>
      <c r="AD598" s="101">
        <f>Tableau2[[#This Row],[h_fin]]-Tableau2[[#This Row],[h_debut]]</f>
        <v>0</v>
      </c>
      <c r="BO598" s="6"/>
      <c r="BU598" s="6"/>
      <c r="GX598" s="103"/>
    </row>
    <row r="599" spans="1:206">
      <c r="A599" s="102"/>
      <c r="AC599" s="101">
        <f>(Tableau2[[#This Row],[heure_enq]]-Tableau2[[#This Row],[h_debut]])</f>
        <v>0</v>
      </c>
      <c r="AD599" s="101">
        <f>Tableau2[[#This Row],[h_fin]]-Tableau2[[#This Row],[h_debut]]</f>
        <v>0</v>
      </c>
      <c r="BO599" s="6"/>
      <c r="BU599" s="6"/>
      <c r="GX599" s="103"/>
    </row>
    <row r="600" spans="1:206">
      <c r="A600" s="186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8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8">
        <f>(Tableau2[[#This Row],[heure_enq]]-Tableau2[[#This Row],[h_debut]])</f>
        <v>0</v>
      </c>
      <c r="AD600" s="108">
        <f>Tableau2[[#This Row],[h_fin]]-Tableau2[[#This Row],[h_debut]]</f>
        <v>0</v>
      </c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  <c r="BR600" s="107"/>
      <c r="BS600" s="107"/>
      <c r="BT600" s="107"/>
      <c r="BU600" s="107"/>
      <c r="BV600" s="107"/>
      <c r="BW600" s="107"/>
      <c r="BX600" s="107"/>
      <c r="BY600" s="107"/>
      <c r="BZ600" s="107"/>
      <c r="CA600" s="107"/>
      <c r="CB600" s="107"/>
      <c r="CC600" s="107"/>
      <c r="CD600" s="107"/>
      <c r="CE600" s="107"/>
      <c r="CF600" s="107"/>
      <c r="CG600" s="107"/>
      <c r="CH600" s="107"/>
      <c r="CI600" s="107"/>
      <c r="CJ600" s="107"/>
      <c r="CK600" s="107"/>
      <c r="CL600" s="107"/>
      <c r="CM600" s="107"/>
      <c r="CN600" s="107"/>
      <c r="CO600" s="107"/>
      <c r="CP600" s="107"/>
      <c r="CQ600" s="107"/>
      <c r="CR600" s="107"/>
      <c r="CS600" s="107"/>
      <c r="CT600" s="107"/>
      <c r="CU600" s="107"/>
      <c r="CV600" s="107"/>
      <c r="CW600" s="107"/>
      <c r="CX600" s="107"/>
      <c r="CY600" s="107"/>
      <c r="CZ600" s="107"/>
      <c r="DA600" s="107"/>
      <c r="DB600" s="107"/>
      <c r="DC600" s="107"/>
      <c r="DD600" s="107"/>
      <c r="DE600" s="107"/>
      <c r="DF600" s="107"/>
      <c r="DG600" s="107"/>
      <c r="DH600" s="107"/>
      <c r="DI600" s="107"/>
      <c r="DJ600" s="107"/>
      <c r="DK600" s="107"/>
      <c r="DL600" s="107"/>
      <c r="DM600" s="107"/>
      <c r="DN600" s="107"/>
      <c r="DO600" s="107"/>
      <c r="DP600" s="107"/>
      <c r="DQ600" s="107"/>
      <c r="DR600" s="107"/>
      <c r="DS600" s="107"/>
      <c r="DT600" s="107"/>
      <c r="DU600" s="107"/>
      <c r="DV600" s="107"/>
      <c r="DW600" s="107"/>
      <c r="DX600" s="107"/>
      <c r="DY600" s="107"/>
      <c r="DZ600" s="107"/>
      <c r="EA600" s="107"/>
      <c r="EB600" s="107"/>
      <c r="EC600" s="107"/>
      <c r="ED600" s="107"/>
      <c r="EE600" s="107"/>
      <c r="EF600" s="107"/>
      <c r="EG600" s="107"/>
      <c r="EH600" s="107"/>
      <c r="EI600" s="107"/>
      <c r="EJ600" s="107"/>
      <c r="EK600" s="107"/>
      <c r="EL600" s="107"/>
      <c r="EM600" s="107"/>
      <c r="EN600" s="107"/>
      <c r="EO600" s="107"/>
      <c r="EP600" s="107"/>
      <c r="EQ600" s="107"/>
      <c r="ER600" s="107"/>
      <c r="ES600" s="107"/>
      <c r="ET600" s="107"/>
      <c r="EU600" s="107"/>
      <c r="EV600" s="107"/>
      <c r="EW600" s="107"/>
      <c r="EX600" s="107"/>
      <c r="EY600" s="107"/>
      <c r="EZ600" s="107"/>
      <c r="FA600" s="107"/>
      <c r="FB600" s="107"/>
      <c r="FC600" s="107"/>
      <c r="FD600" s="107"/>
      <c r="FE600" s="107"/>
      <c r="FF600" s="107"/>
      <c r="FG600" s="107"/>
      <c r="FH600" s="107"/>
      <c r="FI600" s="107"/>
      <c r="FJ600" s="107"/>
      <c r="FK600" s="107"/>
      <c r="FL600" s="107"/>
      <c r="FM600" s="107"/>
      <c r="FN600" s="107"/>
      <c r="FO600" s="107"/>
      <c r="FP600" s="107"/>
      <c r="FQ600" s="107"/>
      <c r="FR600" s="107"/>
      <c r="FS600" s="107"/>
      <c r="FT600" s="107"/>
      <c r="FU600" s="107"/>
      <c r="FV600" s="107"/>
      <c r="FW600" s="107"/>
      <c r="FX600" s="107"/>
      <c r="FY600" s="107"/>
      <c r="FZ600" s="107"/>
      <c r="GA600" s="107"/>
      <c r="GB600" s="107"/>
      <c r="GC600" s="107"/>
      <c r="GD600" s="107"/>
      <c r="GE600" s="107"/>
      <c r="GF600" s="107"/>
      <c r="GG600" s="107"/>
      <c r="GH600" s="107"/>
      <c r="GI600" s="107"/>
      <c r="GJ600" s="107"/>
      <c r="GK600" s="107"/>
      <c r="GL600" s="107"/>
      <c r="GM600" s="107"/>
      <c r="GN600" s="107"/>
      <c r="GO600" s="107"/>
      <c r="GP600" s="107"/>
      <c r="GQ600" s="107"/>
      <c r="GR600" s="107"/>
      <c r="GS600" s="107"/>
      <c r="GT600" s="107"/>
      <c r="GU600" s="107"/>
      <c r="GV600" s="107"/>
      <c r="GW600" s="107"/>
      <c r="GX600" s="184"/>
    </row>
    <row r="601" spans="1:206">
      <c r="A601" s="102"/>
      <c r="AC601" s="101">
        <f>(Tableau2[[#This Row],[heure_enq]]-Tableau2[[#This Row],[h_debut]])</f>
        <v>0</v>
      </c>
      <c r="AD601" s="101">
        <f>Tableau2[[#This Row],[h_fin]]-Tableau2[[#This Row],[h_debut]]</f>
        <v>0</v>
      </c>
      <c r="BO601" s="6"/>
      <c r="BU601" s="6"/>
      <c r="GX601" s="103"/>
    </row>
    <row r="602" spans="1:206">
      <c r="A602" s="102"/>
      <c r="AC602" s="101">
        <f>(Tableau2[[#This Row],[heure_enq]]-Tableau2[[#This Row],[h_debut]])</f>
        <v>0</v>
      </c>
      <c r="AD602" s="101">
        <f>Tableau2[[#This Row],[h_fin]]-Tableau2[[#This Row],[h_debut]]</f>
        <v>0</v>
      </c>
      <c r="BO602" s="6"/>
      <c r="BU602" s="6"/>
      <c r="GX602" s="103"/>
    </row>
    <row r="603" spans="1:206">
      <c r="A603" s="102"/>
      <c r="AC603" s="101">
        <f>(Tableau2[[#This Row],[heure_enq]]-Tableau2[[#This Row],[h_debut]])</f>
        <v>0</v>
      </c>
      <c r="AD603" s="101">
        <f>Tableau2[[#This Row],[h_fin]]-Tableau2[[#This Row],[h_debut]]</f>
        <v>0</v>
      </c>
      <c r="BO603" s="6"/>
      <c r="BU603" s="6"/>
      <c r="GX603" s="103"/>
    </row>
    <row r="604" spans="1:206">
      <c r="A604" s="102"/>
      <c r="AC604" s="101">
        <f>(Tableau2[[#This Row],[heure_enq]]-Tableau2[[#This Row],[h_debut]])</f>
        <v>0</v>
      </c>
      <c r="AD604" s="101">
        <f>Tableau2[[#This Row],[h_fin]]-Tableau2[[#This Row],[h_debut]]</f>
        <v>0</v>
      </c>
      <c r="BO604" s="6"/>
      <c r="BU604" s="6"/>
      <c r="GX604" s="103"/>
    </row>
    <row r="605" spans="1:206">
      <c r="A605" s="102"/>
      <c r="AC605" s="101">
        <f>(Tableau2[[#This Row],[heure_enq]]-Tableau2[[#This Row],[h_debut]])</f>
        <v>0</v>
      </c>
      <c r="AD605" s="101">
        <f>Tableau2[[#This Row],[h_fin]]-Tableau2[[#This Row],[h_debut]]</f>
        <v>0</v>
      </c>
      <c r="BO605" s="6"/>
      <c r="BU605" s="6"/>
      <c r="GX605" s="103"/>
    </row>
    <row r="606" spans="1:206">
      <c r="A606" s="102"/>
      <c r="AC606" s="101">
        <f>(Tableau2[[#This Row],[heure_enq]]-Tableau2[[#This Row],[h_debut]])</f>
        <v>0</v>
      </c>
      <c r="AD606" s="101">
        <f>Tableau2[[#This Row],[h_fin]]-Tableau2[[#This Row],[h_debut]]</f>
        <v>0</v>
      </c>
      <c r="BO606" s="6"/>
      <c r="BU606" s="6"/>
      <c r="GX606" s="103"/>
    </row>
    <row r="607" spans="1:206">
      <c r="A607" s="102"/>
      <c r="AC607" s="101">
        <f>(Tableau2[[#This Row],[heure_enq]]-Tableau2[[#This Row],[h_debut]])</f>
        <v>0</v>
      </c>
      <c r="AD607" s="101">
        <f>Tableau2[[#This Row],[h_fin]]-Tableau2[[#This Row],[h_debut]]</f>
        <v>0</v>
      </c>
      <c r="BO607" s="6"/>
      <c r="BU607" s="6"/>
      <c r="GX607" s="103"/>
    </row>
    <row r="608" spans="1:206">
      <c r="A608" s="102"/>
      <c r="AC608" s="101">
        <f>(Tableau2[[#This Row],[heure_enq]]-Tableau2[[#This Row],[h_debut]])</f>
        <v>0</v>
      </c>
      <c r="AD608" s="101">
        <f>Tableau2[[#This Row],[h_fin]]-Tableau2[[#This Row],[h_debut]]</f>
        <v>0</v>
      </c>
      <c r="BO608" s="6"/>
      <c r="BU608" s="6"/>
      <c r="GX608" s="103"/>
    </row>
    <row r="609" spans="1:206">
      <c r="A609" s="102"/>
      <c r="AC609" s="101">
        <f>(Tableau2[[#This Row],[heure_enq]]-Tableau2[[#This Row],[h_debut]])</f>
        <v>0</v>
      </c>
      <c r="AD609" s="101">
        <f>Tableau2[[#This Row],[h_fin]]-Tableau2[[#This Row],[h_debut]]</f>
        <v>0</v>
      </c>
      <c r="BO609" s="6"/>
      <c r="BU609" s="6"/>
      <c r="GX609" s="103"/>
    </row>
    <row r="610" spans="1:206">
      <c r="A610" s="102"/>
      <c r="AC610" s="101">
        <f>(Tableau2[[#This Row],[heure_enq]]-Tableau2[[#This Row],[h_debut]])</f>
        <v>0</v>
      </c>
      <c r="AD610" s="101">
        <f>Tableau2[[#This Row],[h_fin]]-Tableau2[[#This Row],[h_debut]]</f>
        <v>0</v>
      </c>
      <c r="BO610" s="6"/>
      <c r="BU610" s="6"/>
      <c r="GX610" s="103"/>
    </row>
    <row r="611" spans="1:206">
      <c r="A611" s="102"/>
      <c r="AC611" s="101">
        <f>(Tableau2[[#This Row],[heure_enq]]-Tableau2[[#This Row],[h_debut]])</f>
        <v>0</v>
      </c>
      <c r="AD611" s="101">
        <f>Tableau2[[#This Row],[h_fin]]-Tableau2[[#This Row],[h_debut]]</f>
        <v>0</v>
      </c>
      <c r="BO611" s="6"/>
      <c r="BU611" s="6"/>
      <c r="GX611" s="103"/>
    </row>
    <row r="612" spans="1:206">
      <c r="A612" s="102"/>
      <c r="AC612" s="101">
        <f>(Tableau2[[#This Row],[heure_enq]]-Tableau2[[#This Row],[h_debut]])</f>
        <v>0</v>
      </c>
      <c r="AD612" s="101">
        <f>Tableau2[[#This Row],[h_fin]]-Tableau2[[#This Row],[h_debut]]</f>
        <v>0</v>
      </c>
      <c r="BO612" s="6"/>
      <c r="BU612" s="6"/>
      <c r="GX612" s="103"/>
    </row>
    <row r="613" spans="1:206">
      <c r="A613" s="102"/>
      <c r="AC613" s="101">
        <f>(Tableau2[[#This Row],[heure_enq]]-Tableau2[[#This Row],[h_debut]])</f>
        <v>0</v>
      </c>
      <c r="AD613" s="101">
        <f>Tableau2[[#This Row],[h_fin]]-Tableau2[[#This Row],[h_debut]]</f>
        <v>0</v>
      </c>
      <c r="BO613" s="6"/>
      <c r="BU613" s="6"/>
      <c r="GX613" s="103"/>
    </row>
    <row r="614" spans="1:206">
      <c r="A614" s="102"/>
      <c r="AC614" s="101">
        <f>(Tableau2[[#This Row],[heure_enq]]-Tableau2[[#This Row],[h_debut]])</f>
        <v>0</v>
      </c>
      <c r="AD614" s="101">
        <f>Tableau2[[#This Row],[h_fin]]-Tableau2[[#This Row],[h_debut]]</f>
        <v>0</v>
      </c>
      <c r="BO614" s="6"/>
      <c r="BU614" s="6"/>
      <c r="GX614" s="103"/>
    </row>
    <row r="615" spans="1:206">
      <c r="A615" s="102"/>
      <c r="AC615" s="101">
        <f>(Tableau2[[#This Row],[heure_enq]]-Tableau2[[#This Row],[h_debut]])</f>
        <v>0</v>
      </c>
      <c r="AD615" s="101">
        <f>Tableau2[[#This Row],[h_fin]]-Tableau2[[#This Row],[h_debut]]</f>
        <v>0</v>
      </c>
      <c r="BO615" s="6"/>
      <c r="BU615" s="6"/>
      <c r="GX615" s="103"/>
    </row>
    <row r="616" spans="1:206">
      <c r="A616" s="102"/>
      <c r="AC616" s="101">
        <f>(Tableau2[[#This Row],[heure_enq]]-Tableau2[[#This Row],[h_debut]])</f>
        <v>0</v>
      </c>
      <c r="AD616" s="101">
        <f>Tableau2[[#This Row],[h_fin]]-Tableau2[[#This Row],[h_debut]]</f>
        <v>0</v>
      </c>
      <c r="BO616" s="6"/>
      <c r="BU616" s="6"/>
      <c r="GX616" s="103"/>
    </row>
    <row r="617" spans="1:206">
      <c r="A617" s="102"/>
      <c r="AC617" s="101">
        <f>(Tableau2[[#This Row],[heure_enq]]-Tableau2[[#This Row],[h_debut]])</f>
        <v>0</v>
      </c>
      <c r="AD617" s="101">
        <f>Tableau2[[#This Row],[h_fin]]-Tableau2[[#This Row],[h_debut]]</f>
        <v>0</v>
      </c>
      <c r="BO617" s="6"/>
      <c r="BU617" s="6"/>
      <c r="GX617" s="103"/>
    </row>
    <row r="618" spans="1:206">
      <c r="A618" s="102"/>
      <c r="AC618" s="101">
        <f>(Tableau2[[#This Row],[heure_enq]]-Tableau2[[#This Row],[h_debut]])</f>
        <v>0</v>
      </c>
      <c r="AD618" s="101">
        <f>Tableau2[[#This Row],[h_fin]]-Tableau2[[#This Row],[h_debut]]</f>
        <v>0</v>
      </c>
      <c r="BO618" s="6"/>
      <c r="BU618" s="6"/>
      <c r="GX618" s="103"/>
    </row>
    <row r="619" spans="1:206">
      <c r="A619" s="102"/>
      <c r="AC619" s="101">
        <f>(Tableau2[[#This Row],[heure_enq]]-Tableau2[[#This Row],[h_debut]])</f>
        <v>0</v>
      </c>
      <c r="AD619" s="101">
        <f>Tableau2[[#This Row],[h_fin]]-Tableau2[[#This Row],[h_debut]]</f>
        <v>0</v>
      </c>
      <c r="BO619" s="6"/>
      <c r="BU619" s="6"/>
      <c r="GX619" s="103"/>
    </row>
    <row r="620" spans="1:206">
      <c r="A620" s="102"/>
      <c r="AC620" s="101">
        <f>(Tableau2[[#This Row],[heure_enq]]-Tableau2[[#This Row],[h_debut]])</f>
        <v>0</v>
      </c>
      <c r="AD620" s="101">
        <f>Tableau2[[#This Row],[h_fin]]-Tableau2[[#This Row],[h_debut]]</f>
        <v>0</v>
      </c>
      <c r="BO620" s="6"/>
      <c r="BU620" s="6"/>
      <c r="GX620" s="103"/>
    </row>
    <row r="621" spans="1:206">
      <c r="A621" s="102"/>
      <c r="AC621" s="101">
        <f>(Tableau2[[#This Row],[heure_enq]]-Tableau2[[#This Row],[h_debut]])</f>
        <v>0</v>
      </c>
      <c r="AD621" s="101">
        <f>Tableau2[[#This Row],[h_fin]]-Tableau2[[#This Row],[h_debut]]</f>
        <v>0</v>
      </c>
      <c r="BO621" s="6"/>
      <c r="BU621" s="6"/>
      <c r="GX621" s="103"/>
    </row>
    <row r="622" spans="1:206">
      <c r="A622" s="102"/>
      <c r="AC622" s="101">
        <f>(Tableau2[[#This Row],[heure_enq]]-Tableau2[[#This Row],[h_debut]])</f>
        <v>0</v>
      </c>
      <c r="AD622" s="101">
        <f>Tableau2[[#This Row],[h_fin]]-Tableau2[[#This Row],[h_debut]]</f>
        <v>0</v>
      </c>
      <c r="BO622" s="6"/>
      <c r="BU622" s="6"/>
      <c r="GX622" s="103"/>
    </row>
    <row r="623" spans="1:206">
      <c r="A623" s="102"/>
      <c r="AC623" s="101">
        <f>(Tableau2[[#This Row],[heure_enq]]-Tableau2[[#This Row],[h_debut]])</f>
        <v>0</v>
      </c>
      <c r="AD623" s="101">
        <f>Tableau2[[#This Row],[h_fin]]-Tableau2[[#This Row],[h_debut]]</f>
        <v>0</v>
      </c>
      <c r="BO623" s="6"/>
      <c r="BU623" s="6"/>
      <c r="GX623" s="103"/>
    </row>
    <row r="624" spans="1:206">
      <c r="A624" s="102"/>
      <c r="AC624" s="101">
        <f>(Tableau2[[#This Row],[heure_enq]]-Tableau2[[#This Row],[h_debut]])</f>
        <v>0</v>
      </c>
      <c r="AD624" s="101">
        <f>Tableau2[[#This Row],[h_fin]]-Tableau2[[#This Row],[h_debut]]</f>
        <v>0</v>
      </c>
      <c r="BO624" s="6"/>
      <c r="BU624" s="6"/>
      <c r="GX624" s="103"/>
    </row>
    <row r="625" spans="1:206">
      <c r="A625" s="102"/>
      <c r="AC625" s="101">
        <f>(Tableau2[[#This Row],[heure_enq]]-Tableau2[[#This Row],[h_debut]])</f>
        <v>0</v>
      </c>
      <c r="AD625" s="101">
        <f>Tableau2[[#This Row],[h_fin]]-Tableau2[[#This Row],[h_debut]]</f>
        <v>0</v>
      </c>
      <c r="BO625" s="6"/>
      <c r="BU625" s="6"/>
      <c r="GX625" s="103"/>
    </row>
    <row r="626" spans="1:206">
      <c r="A626" s="102"/>
      <c r="AC626" s="101">
        <f>(Tableau2[[#This Row],[heure_enq]]-Tableau2[[#This Row],[h_debut]])</f>
        <v>0</v>
      </c>
      <c r="AD626" s="101">
        <f>Tableau2[[#This Row],[h_fin]]-Tableau2[[#This Row],[h_debut]]</f>
        <v>0</v>
      </c>
      <c r="BO626" s="6"/>
      <c r="BU626" s="6"/>
      <c r="GX626" s="103"/>
    </row>
    <row r="627" spans="1:206">
      <c r="A627" s="102"/>
      <c r="AC627" s="101">
        <f>(Tableau2[[#This Row],[heure_enq]]-Tableau2[[#This Row],[h_debut]])</f>
        <v>0</v>
      </c>
      <c r="AD627" s="101">
        <f>Tableau2[[#This Row],[h_fin]]-Tableau2[[#This Row],[h_debut]]</f>
        <v>0</v>
      </c>
      <c r="BO627" s="6"/>
      <c r="BU627" s="6"/>
      <c r="GX627" s="103"/>
    </row>
    <row r="628" spans="1:206">
      <c r="A628" s="102"/>
      <c r="AC628" s="101">
        <f>(Tableau2[[#This Row],[heure_enq]]-Tableau2[[#This Row],[h_debut]])</f>
        <v>0</v>
      </c>
      <c r="AD628" s="101">
        <f>Tableau2[[#This Row],[h_fin]]-Tableau2[[#This Row],[h_debut]]</f>
        <v>0</v>
      </c>
      <c r="BO628" s="6"/>
      <c r="BU628" s="6"/>
      <c r="GX628" s="103"/>
    </row>
    <row r="629" spans="1:206">
      <c r="A629" s="102"/>
      <c r="AC629" s="101">
        <f>(Tableau2[[#This Row],[heure_enq]]-Tableau2[[#This Row],[h_debut]])</f>
        <v>0</v>
      </c>
      <c r="AD629" s="101">
        <f>Tableau2[[#This Row],[h_fin]]-Tableau2[[#This Row],[h_debut]]</f>
        <v>0</v>
      </c>
      <c r="BO629" s="6"/>
      <c r="BU629" s="6"/>
      <c r="GX629" s="103"/>
    </row>
    <row r="630" spans="1:206">
      <c r="A630" s="102"/>
      <c r="AC630" s="101">
        <f>(Tableau2[[#This Row],[heure_enq]]-Tableau2[[#This Row],[h_debut]])</f>
        <v>0</v>
      </c>
      <c r="AD630" s="101">
        <f>Tableau2[[#This Row],[h_fin]]-Tableau2[[#This Row],[h_debut]]</f>
        <v>0</v>
      </c>
      <c r="BO630" s="6"/>
      <c r="BU630" s="6"/>
      <c r="GX630" s="103"/>
    </row>
    <row r="631" spans="1:206">
      <c r="A631" s="102"/>
      <c r="AC631" s="101">
        <f>(Tableau2[[#This Row],[heure_enq]]-Tableau2[[#This Row],[h_debut]])</f>
        <v>0</v>
      </c>
      <c r="AD631" s="101">
        <f>Tableau2[[#This Row],[h_fin]]-Tableau2[[#This Row],[h_debut]]</f>
        <v>0</v>
      </c>
      <c r="BO631" s="6"/>
      <c r="BU631" s="6"/>
      <c r="GX631" s="103"/>
    </row>
    <row r="632" spans="1:206">
      <c r="A632" s="102"/>
      <c r="AC632" s="101">
        <f>(Tableau2[[#This Row],[heure_enq]]-Tableau2[[#This Row],[h_debut]])</f>
        <v>0</v>
      </c>
      <c r="AD632" s="101">
        <f>Tableau2[[#This Row],[h_fin]]-Tableau2[[#This Row],[h_debut]]</f>
        <v>0</v>
      </c>
      <c r="BO632" s="6"/>
      <c r="BU632" s="6"/>
      <c r="GX632" s="103"/>
    </row>
    <row r="633" spans="1:206">
      <c r="A633" s="102"/>
      <c r="AC633" s="101">
        <f>(Tableau2[[#This Row],[heure_enq]]-Tableau2[[#This Row],[h_debut]])</f>
        <v>0</v>
      </c>
      <c r="AD633" s="101">
        <f>Tableau2[[#This Row],[h_fin]]-Tableau2[[#This Row],[h_debut]]</f>
        <v>0</v>
      </c>
      <c r="BO633" s="6"/>
      <c r="BU633" s="6"/>
      <c r="GX633" s="103"/>
    </row>
    <row r="634" spans="1:206">
      <c r="A634" s="102"/>
      <c r="AC634" s="101">
        <f>(Tableau2[[#This Row],[heure_enq]]-Tableau2[[#This Row],[h_debut]])</f>
        <v>0</v>
      </c>
      <c r="AD634" s="101">
        <f>Tableau2[[#This Row],[h_fin]]-Tableau2[[#This Row],[h_debut]]</f>
        <v>0</v>
      </c>
      <c r="BO634" s="6"/>
      <c r="BU634" s="6"/>
      <c r="GX634" s="103"/>
    </row>
    <row r="635" spans="1:206">
      <c r="A635" s="102"/>
      <c r="AC635" s="101">
        <f>(Tableau2[[#This Row],[heure_enq]]-Tableau2[[#This Row],[h_debut]])</f>
        <v>0</v>
      </c>
      <c r="AD635" s="101">
        <f>Tableau2[[#This Row],[h_fin]]-Tableau2[[#This Row],[h_debut]]</f>
        <v>0</v>
      </c>
      <c r="BO635" s="6"/>
      <c r="BU635" s="6"/>
      <c r="GX635" s="103"/>
    </row>
    <row r="636" spans="1:206">
      <c r="A636" s="102"/>
      <c r="AC636" s="101">
        <f>(Tableau2[[#This Row],[heure_enq]]-Tableau2[[#This Row],[h_debut]])</f>
        <v>0</v>
      </c>
      <c r="AD636" s="101">
        <f>Tableau2[[#This Row],[h_fin]]-Tableau2[[#This Row],[h_debut]]</f>
        <v>0</v>
      </c>
      <c r="BO636" s="6"/>
      <c r="BU636" s="6"/>
      <c r="GX636" s="103"/>
    </row>
    <row r="637" spans="1:206">
      <c r="A637" s="102"/>
      <c r="AC637" s="101">
        <f>(Tableau2[[#This Row],[heure_enq]]-Tableau2[[#This Row],[h_debut]])</f>
        <v>0</v>
      </c>
      <c r="AD637" s="101">
        <f>Tableau2[[#This Row],[h_fin]]-Tableau2[[#This Row],[h_debut]]</f>
        <v>0</v>
      </c>
      <c r="BO637" s="6"/>
      <c r="BU637" s="6"/>
      <c r="GX637" s="103"/>
    </row>
    <row r="638" spans="1:206">
      <c r="A638" s="102"/>
      <c r="AC638" s="101">
        <f>(Tableau2[[#This Row],[heure_enq]]-Tableau2[[#This Row],[h_debut]])</f>
        <v>0</v>
      </c>
      <c r="AD638" s="101">
        <f>Tableau2[[#This Row],[h_fin]]-Tableau2[[#This Row],[h_debut]]</f>
        <v>0</v>
      </c>
      <c r="BO638" s="6"/>
      <c r="BU638" s="6"/>
      <c r="GX638" s="103"/>
    </row>
    <row r="639" spans="1:206">
      <c r="A639" s="102"/>
      <c r="AC639" s="101">
        <f>(Tableau2[[#This Row],[heure_enq]]-Tableau2[[#This Row],[h_debut]])</f>
        <v>0</v>
      </c>
      <c r="AD639" s="101">
        <f>Tableau2[[#This Row],[h_fin]]-Tableau2[[#This Row],[h_debut]]</f>
        <v>0</v>
      </c>
      <c r="BO639" s="6"/>
      <c r="BU639" s="6"/>
      <c r="GX639" s="103"/>
    </row>
    <row r="640" spans="1:206">
      <c r="A640" s="102"/>
      <c r="AC640" s="101">
        <f>(Tableau2[[#This Row],[heure_enq]]-Tableau2[[#This Row],[h_debut]])</f>
        <v>0</v>
      </c>
      <c r="AD640" s="101">
        <f>Tableau2[[#This Row],[h_fin]]-Tableau2[[#This Row],[h_debut]]</f>
        <v>0</v>
      </c>
      <c r="BO640" s="6"/>
      <c r="BU640" s="6"/>
      <c r="GX640" s="103"/>
    </row>
    <row r="641" spans="1:206">
      <c r="A641" s="102"/>
      <c r="AC641" s="101">
        <f>(Tableau2[[#This Row],[heure_enq]]-Tableau2[[#This Row],[h_debut]])</f>
        <v>0</v>
      </c>
      <c r="AD641" s="101">
        <f>Tableau2[[#This Row],[h_fin]]-Tableau2[[#This Row],[h_debut]]</f>
        <v>0</v>
      </c>
      <c r="BO641" s="6"/>
      <c r="BU641" s="6"/>
      <c r="GX641" s="103"/>
    </row>
    <row r="642" spans="1:206">
      <c r="A642" s="102"/>
      <c r="AC642" s="101">
        <f>(Tableau2[[#This Row],[heure_enq]]-Tableau2[[#This Row],[h_debut]])</f>
        <v>0</v>
      </c>
      <c r="AD642" s="101">
        <f>Tableau2[[#This Row],[h_fin]]-Tableau2[[#This Row],[h_debut]]</f>
        <v>0</v>
      </c>
      <c r="BO642" s="6"/>
      <c r="BU642" s="6"/>
      <c r="GX642" s="103"/>
    </row>
    <row r="643" spans="1:206">
      <c r="A643" s="102"/>
      <c r="AC643" s="101">
        <f>(Tableau2[[#This Row],[heure_enq]]-Tableau2[[#This Row],[h_debut]])</f>
        <v>0</v>
      </c>
      <c r="AD643" s="101">
        <f>Tableau2[[#This Row],[h_fin]]-Tableau2[[#This Row],[h_debut]]</f>
        <v>0</v>
      </c>
      <c r="BO643" s="6"/>
      <c r="BU643" s="6"/>
      <c r="GX643" s="103"/>
    </row>
    <row r="644" spans="1:206">
      <c r="A644" s="102"/>
      <c r="AC644" s="101">
        <f>(Tableau2[[#This Row],[heure_enq]]-Tableau2[[#This Row],[h_debut]])</f>
        <v>0</v>
      </c>
      <c r="AD644" s="101">
        <f>Tableau2[[#This Row],[h_fin]]-Tableau2[[#This Row],[h_debut]]</f>
        <v>0</v>
      </c>
      <c r="BO644" s="6"/>
      <c r="BU644" s="6"/>
      <c r="GX644" s="103"/>
    </row>
    <row r="645" spans="1:206">
      <c r="A645" s="102"/>
      <c r="AC645" s="101">
        <f>(Tableau2[[#This Row],[heure_enq]]-Tableau2[[#This Row],[h_debut]])</f>
        <v>0</v>
      </c>
      <c r="AD645" s="101">
        <f>Tableau2[[#This Row],[h_fin]]-Tableau2[[#This Row],[h_debut]]</f>
        <v>0</v>
      </c>
      <c r="BO645" s="6"/>
      <c r="BU645" s="6"/>
      <c r="GX645" s="103"/>
    </row>
    <row r="646" spans="1:206">
      <c r="A646" s="102"/>
      <c r="AC646" s="101">
        <f>(Tableau2[[#This Row],[heure_enq]]-Tableau2[[#This Row],[h_debut]])</f>
        <v>0</v>
      </c>
      <c r="AD646" s="101">
        <f>Tableau2[[#This Row],[h_fin]]-Tableau2[[#This Row],[h_debut]]</f>
        <v>0</v>
      </c>
      <c r="BO646" s="6"/>
      <c r="BU646" s="6"/>
      <c r="GX646" s="103"/>
    </row>
    <row r="647" spans="1:206">
      <c r="A647" s="102"/>
      <c r="AC647" s="101">
        <f>(Tableau2[[#This Row],[heure_enq]]-Tableau2[[#This Row],[h_debut]])</f>
        <v>0</v>
      </c>
      <c r="AD647" s="101">
        <f>Tableau2[[#This Row],[h_fin]]-Tableau2[[#This Row],[h_debut]]</f>
        <v>0</v>
      </c>
      <c r="BO647" s="6"/>
      <c r="BU647" s="6"/>
      <c r="GX647" s="103"/>
    </row>
    <row r="648" spans="1:206">
      <c r="A648" s="102"/>
      <c r="AC648" s="101">
        <f>(Tableau2[[#This Row],[heure_enq]]-Tableau2[[#This Row],[h_debut]])</f>
        <v>0</v>
      </c>
      <c r="AD648" s="101">
        <f>Tableau2[[#This Row],[h_fin]]-Tableau2[[#This Row],[h_debut]]</f>
        <v>0</v>
      </c>
      <c r="BO648" s="6"/>
      <c r="BU648" s="6"/>
      <c r="GX648" s="103"/>
    </row>
    <row r="649" spans="1:206">
      <c r="A649" s="102"/>
      <c r="AC649" s="101">
        <f>(Tableau2[[#This Row],[heure_enq]]-Tableau2[[#This Row],[h_debut]])</f>
        <v>0</v>
      </c>
      <c r="AD649" s="101">
        <f>Tableau2[[#This Row],[h_fin]]-Tableau2[[#This Row],[h_debut]]</f>
        <v>0</v>
      </c>
      <c r="BO649" s="6"/>
      <c r="BU649" s="6"/>
      <c r="GX649" s="103"/>
    </row>
    <row r="650" spans="1:206">
      <c r="A650" s="102"/>
      <c r="AC650" s="101">
        <f>(Tableau2[[#This Row],[heure_enq]]-Tableau2[[#This Row],[h_debut]])</f>
        <v>0</v>
      </c>
      <c r="AD650" s="101">
        <f>Tableau2[[#This Row],[h_fin]]-Tableau2[[#This Row],[h_debut]]</f>
        <v>0</v>
      </c>
      <c r="BO650" s="6"/>
      <c r="BU650" s="6"/>
      <c r="GX650" s="103"/>
    </row>
    <row r="651" spans="1:206">
      <c r="A651" s="102"/>
      <c r="AC651" s="101">
        <f>(Tableau2[[#This Row],[heure_enq]]-Tableau2[[#This Row],[h_debut]])</f>
        <v>0</v>
      </c>
      <c r="AD651" s="101">
        <f>Tableau2[[#This Row],[h_fin]]-Tableau2[[#This Row],[h_debut]]</f>
        <v>0</v>
      </c>
      <c r="BO651" s="6"/>
      <c r="BU651" s="6"/>
      <c r="GX651" s="103"/>
    </row>
    <row r="652" spans="1:206">
      <c r="A652" s="102"/>
      <c r="AC652" s="101">
        <f>(Tableau2[[#This Row],[heure_enq]]-Tableau2[[#This Row],[h_debut]])</f>
        <v>0</v>
      </c>
      <c r="AD652" s="101">
        <f>Tableau2[[#This Row],[h_fin]]-Tableau2[[#This Row],[h_debut]]</f>
        <v>0</v>
      </c>
      <c r="BO652" s="6"/>
      <c r="BU652" s="6"/>
      <c r="GX652" s="103"/>
    </row>
    <row r="653" spans="1:206">
      <c r="A653" s="102"/>
      <c r="AC653" s="101">
        <f>(Tableau2[[#This Row],[heure_enq]]-Tableau2[[#This Row],[h_debut]])</f>
        <v>0</v>
      </c>
      <c r="AD653" s="101">
        <f>Tableau2[[#This Row],[h_fin]]-Tableau2[[#This Row],[h_debut]]</f>
        <v>0</v>
      </c>
      <c r="BO653" s="6"/>
      <c r="BU653" s="6"/>
      <c r="GX653" s="103"/>
    </row>
    <row r="654" spans="1:206">
      <c r="A654" s="102"/>
      <c r="AC654" s="101">
        <f>(Tableau2[[#This Row],[heure_enq]]-Tableau2[[#This Row],[h_debut]])</f>
        <v>0</v>
      </c>
      <c r="AD654" s="101">
        <f>Tableau2[[#This Row],[h_fin]]-Tableau2[[#This Row],[h_debut]]</f>
        <v>0</v>
      </c>
      <c r="BO654" s="6"/>
      <c r="BU654" s="6"/>
      <c r="GX654" s="103"/>
    </row>
    <row r="655" spans="1:206">
      <c r="A655" s="102"/>
      <c r="AC655" s="101">
        <f>(Tableau2[[#This Row],[heure_enq]]-Tableau2[[#This Row],[h_debut]])</f>
        <v>0</v>
      </c>
      <c r="AD655" s="101">
        <f>Tableau2[[#This Row],[h_fin]]-Tableau2[[#This Row],[h_debut]]</f>
        <v>0</v>
      </c>
      <c r="BO655" s="6"/>
      <c r="BU655" s="6"/>
      <c r="GX655" s="103"/>
    </row>
    <row r="656" spans="1:206">
      <c r="A656" s="102"/>
      <c r="AC656" s="101">
        <f>(Tableau2[[#This Row],[heure_enq]]-Tableau2[[#This Row],[h_debut]])</f>
        <v>0</v>
      </c>
      <c r="AD656" s="101">
        <f>Tableau2[[#This Row],[h_fin]]-Tableau2[[#This Row],[h_debut]]</f>
        <v>0</v>
      </c>
      <c r="BO656" s="6"/>
      <c r="BU656" s="6"/>
      <c r="GX656" s="103"/>
    </row>
    <row r="657" spans="1:206">
      <c r="A657" s="102"/>
      <c r="AC657" s="101">
        <f>(Tableau2[[#This Row],[heure_enq]]-Tableau2[[#This Row],[h_debut]])</f>
        <v>0</v>
      </c>
      <c r="AD657" s="101">
        <f>Tableau2[[#This Row],[h_fin]]-Tableau2[[#This Row],[h_debut]]</f>
        <v>0</v>
      </c>
      <c r="BO657" s="6"/>
      <c r="BU657" s="6"/>
      <c r="GX657" s="103"/>
    </row>
    <row r="658" spans="1:206">
      <c r="A658" s="102"/>
      <c r="AC658" s="101">
        <f>(Tableau2[[#This Row],[heure_enq]]-Tableau2[[#This Row],[h_debut]])</f>
        <v>0</v>
      </c>
      <c r="AD658" s="101">
        <f>Tableau2[[#This Row],[h_fin]]-Tableau2[[#This Row],[h_debut]]</f>
        <v>0</v>
      </c>
      <c r="BO658" s="6"/>
      <c r="BU658" s="6"/>
      <c r="GX658" s="103"/>
    </row>
    <row r="659" spans="1:206">
      <c r="A659" s="102"/>
      <c r="AC659" s="101">
        <f>(Tableau2[[#This Row],[heure_enq]]-Tableau2[[#This Row],[h_debut]])</f>
        <v>0</v>
      </c>
      <c r="AD659" s="101">
        <f>Tableau2[[#This Row],[h_fin]]-Tableau2[[#This Row],[h_debut]]</f>
        <v>0</v>
      </c>
      <c r="BO659" s="6"/>
      <c r="BU659" s="6"/>
      <c r="GX659" s="103"/>
    </row>
    <row r="660" spans="1:206">
      <c r="A660" s="102"/>
      <c r="AC660" s="101">
        <f>(Tableau2[[#This Row],[heure_enq]]-Tableau2[[#This Row],[h_debut]])</f>
        <v>0</v>
      </c>
      <c r="AD660" s="101">
        <f>Tableau2[[#This Row],[h_fin]]-Tableau2[[#This Row],[h_debut]]</f>
        <v>0</v>
      </c>
      <c r="BO660" s="6"/>
      <c r="BU660" s="6"/>
      <c r="GX660" s="103"/>
    </row>
    <row r="661" spans="1:206">
      <c r="A661" s="102"/>
      <c r="AC661" s="101">
        <f>(Tableau2[[#This Row],[heure_enq]]-Tableau2[[#This Row],[h_debut]])</f>
        <v>0</v>
      </c>
      <c r="AD661" s="101">
        <f>Tableau2[[#This Row],[h_fin]]-Tableau2[[#This Row],[h_debut]]</f>
        <v>0</v>
      </c>
      <c r="BO661" s="6"/>
      <c r="BU661" s="6"/>
      <c r="GX661" s="103"/>
    </row>
    <row r="662" spans="1:206">
      <c r="A662" s="102"/>
      <c r="AC662" s="101">
        <f>(Tableau2[[#This Row],[heure_enq]]-Tableau2[[#This Row],[h_debut]])</f>
        <v>0</v>
      </c>
      <c r="AD662" s="101">
        <f>Tableau2[[#This Row],[h_fin]]-Tableau2[[#This Row],[h_debut]]</f>
        <v>0</v>
      </c>
      <c r="BO662" s="6"/>
      <c r="BU662" s="6"/>
      <c r="GX662" s="103"/>
    </row>
    <row r="663" spans="1:206">
      <c r="A663" s="102"/>
      <c r="AC663" s="101">
        <f>(Tableau2[[#This Row],[heure_enq]]-Tableau2[[#This Row],[h_debut]])</f>
        <v>0</v>
      </c>
      <c r="AD663" s="101">
        <f>Tableau2[[#This Row],[h_fin]]-Tableau2[[#This Row],[h_debut]]</f>
        <v>0</v>
      </c>
      <c r="BO663" s="6"/>
      <c r="BU663" s="6"/>
      <c r="GX663" s="103"/>
    </row>
    <row r="664" spans="1:206">
      <c r="A664" s="102"/>
      <c r="AC664" s="101">
        <f>(Tableau2[[#This Row],[heure_enq]]-Tableau2[[#This Row],[h_debut]])</f>
        <v>0</v>
      </c>
      <c r="AD664" s="101">
        <f>Tableau2[[#This Row],[h_fin]]-Tableau2[[#This Row],[h_debut]]</f>
        <v>0</v>
      </c>
      <c r="BO664" s="6"/>
      <c r="BU664" s="6"/>
      <c r="GX664" s="103"/>
    </row>
    <row r="665" spans="1:206">
      <c r="A665" s="102"/>
      <c r="AC665" s="101">
        <f>(Tableau2[[#This Row],[heure_enq]]-Tableau2[[#This Row],[h_debut]])</f>
        <v>0</v>
      </c>
      <c r="AD665" s="101">
        <f>Tableau2[[#This Row],[h_fin]]-Tableau2[[#This Row],[h_debut]]</f>
        <v>0</v>
      </c>
      <c r="BO665" s="6"/>
      <c r="BU665" s="6"/>
      <c r="GX665" s="103"/>
    </row>
    <row r="666" spans="1:206">
      <c r="A666" s="102"/>
      <c r="AC666" s="101">
        <f>(Tableau2[[#This Row],[heure_enq]]-Tableau2[[#This Row],[h_debut]])</f>
        <v>0</v>
      </c>
      <c r="AD666" s="101">
        <f>Tableau2[[#This Row],[h_fin]]-Tableau2[[#This Row],[h_debut]]</f>
        <v>0</v>
      </c>
      <c r="BO666" s="6"/>
      <c r="BU666" s="6"/>
      <c r="GX666" s="103"/>
    </row>
    <row r="667" spans="1:206">
      <c r="A667" s="102"/>
      <c r="AC667" s="101">
        <f>(Tableau2[[#This Row],[heure_enq]]-Tableau2[[#This Row],[h_debut]])</f>
        <v>0</v>
      </c>
      <c r="AD667" s="101">
        <f>Tableau2[[#This Row],[h_fin]]-Tableau2[[#This Row],[h_debut]]</f>
        <v>0</v>
      </c>
      <c r="BO667" s="6"/>
      <c r="BU667" s="6"/>
      <c r="GX667" s="103"/>
    </row>
    <row r="668" spans="1:206">
      <c r="A668" s="102"/>
      <c r="AC668" s="101">
        <f>(Tableau2[[#This Row],[heure_enq]]-Tableau2[[#This Row],[h_debut]])</f>
        <v>0</v>
      </c>
      <c r="AD668" s="101">
        <f>Tableau2[[#This Row],[h_fin]]-Tableau2[[#This Row],[h_debut]]</f>
        <v>0</v>
      </c>
      <c r="BO668" s="6"/>
      <c r="BU668" s="6"/>
      <c r="GX668" s="103"/>
    </row>
    <row r="669" spans="1:206">
      <c r="A669" s="102"/>
      <c r="AC669" s="101">
        <f>(Tableau2[[#This Row],[heure_enq]]-Tableau2[[#This Row],[h_debut]])</f>
        <v>0</v>
      </c>
      <c r="AD669" s="101">
        <f>Tableau2[[#This Row],[h_fin]]-Tableau2[[#This Row],[h_debut]]</f>
        <v>0</v>
      </c>
      <c r="BO669" s="6"/>
      <c r="BU669" s="6"/>
      <c r="GX669" s="103"/>
    </row>
    <row r="670" spans="1:206">
      <c r="A670" s="102"/>
      <c r="AC670" s="101">
        <f>(Tableau2[[#This Row],[heure_enq]]-Tableau2[[#This Row],[h_debut]])</f>
        <v>0</v>
      </c>
      <c r="AD670" s="101">
        <f>Tableau2[[#This Row],[h_fin]]-Tableau2[[#This Row],[h_debut]]</f>
        <v>0</v>
      </c>
      <c r="BO670" s="6"/>
      <c r="BU670" s="6"/>
      <c r="GX670" s="103"/>
    </row>
    <row r="671" spans="1:206">
      <c r="A671" s="102"/>
      <c r="AC671" s="101">
        <f>(Tableau2[[#This Row],[heure_enq]]-Tableau2[[#This Row],[h_debut]])</f>
        <v>0</v>
      </c>
      <c r="AD671" s="101">
        <f>Tableau2[[#This Row],[h_fin]]-Tableau2[[#This Row],[h_debut]]</f>
        <v>0</v>
      </c>
      <c r="BO671" s="6"/>
      <c r="BU671" s="6"/>
      <c r="GX671" s="103"/>
    </row>
    <row r="672" spans="1:206">
      <c r="A672" s="102"/>
      <c r="AC672" s="101">
        <f>(Tableau2[[#This Row],[heure_enq]]-Tableau2[[#This Row],[h_debut]])</f>
        <v>0</v>
      </c>
      <c r="AD672" s="101">
        <f>Tableau2[[#This Row],[h_fin]]-Tableau2[[#This Row],[h_debut]]</f>
        <v>0</v>
      </c>
      <c r="BO672" s="6"/>
      <c r="BU672" s="6"/>
      <c r="GX672" s="103"/>
    </row>
    <row r="673" spans="1:206">
      <c r="A673" s="102"/>
      <c r="AC673" s="101">
        <f>(Tableau2[[#This Row],[heure_enq]]-Tableau2[[#This Row],[h_debut]])</f>
        <v>0</v>
      </c>
      <c r="AD673" s="101">
        <f>Tableau2[[#This Row],[h_fin]]-Tableau2[[#This Row],[h_debut]]</f>
        <v>0</v>
      </c>
      <c r="BO673" s="6"/>
      <c r="BU673" s="6"/>
      <c r="GX673" s="103"/>
    </row>
    <row r="674" spans="1:206">
      <c r="A674" s="102"/>
      <c r="AC674" s="101">
        <f>(Tableau2[[#This Row],[heure_enq]]-Tableau2[[#This Row],[h_debut]])</f>
        <v>0</v>
      </c>
      <c r="AD674" s="101">
        <f>Tableau2[[#This Row],[h_fin]]-Tableau2[[#This Row],[h_debut]]</f>
        <v>0</v>
      </c>
      <c r="BO674" s="6"/>
      <c r="BU674" s="6"/>
      <c r="GX674" s="103"/>
    </row>
    <row r="675" spans="1:206">
      <c r="A675" s="102"/>
      <c r="AC675" s="101">
        <f>(Tableau2[[#This Row],[heure_enq]]-Tableau2[[#This Row],[h_debut]])</f>
        <v>0</v>
      </c>
      <c r="AD675" s="101">
        <f>Tableau2[[#This Row],[h_fin]]-Tableau2[[#This Row],[h_debut]]</f>
        <v>0</v>
      </c>
      <c r="BO675" s="6"/>
      <c r="BU675" s="6"/>
      <c r="GX675" s="103"/>
    </row>
    <row r="676" spans="1:206">
      <c r="A676" s="102"/>
      <c r="AC676" s="101">
        <f>(Tableau2[[#This Row],[heure_enq]]-Tableau2[[#This Row],[h_debut]])</f>
        <v>0</v>
      </c>
      <c r="AD676" s="101">
        <f>Tableau2[[#This Row],[h_fin]]-Tableau2[[#This Row],[h_debut]]</f>
        <v>0</v>
      </c>
      <c r="BO676" s="6"/>
      <c r="BU676" s="6"/>
      <c r="GX676" s="103"/>
    </row>
    <row r="677" spans="1:206">
      <c r="A677" s="102"/>
      <c r="AC677" s="101">
        <f>(Tableau2[[#This Row],[heure_enq]]-Tableau2[[#This Row],[h_debut]])</f>
        <v>0</v>
      </c>
      <c r="AD677" s="101">
        <f>Tableau2[[#This Row],[h_fin]]-Tableau2[[#This Row],[h_debut]]</f>
        <v>0</v>
      </c>
      <c r="BO677" s="6"/>
      <c r="BU677" s="6"/>
      <c r="GX677" s="103"/>
    </row>
    <row r="678" spans="1:206">
      <c r="A678" s="102"/>
      <c r="AC678" s="101">
        <f>(Tableau2[[#This Row],[heure_enq]]-Tableau2[[#This Row],[h_debut]])</f>
        <v>0</v>
      </c>
      <c r="AD678" s="101">
        <f>Tableau2[[#This Row],[h_fin]]-Tableau2[[#This Row],[h_debut]]</f>
        <v>0</v>
      </c>
      <c r="BO678" s="6"/>
      <c r="BU678" s="6"/>
      <c r="GX678" s="103"/>
    </row>
    <row r="679" spans="1:206">
      <c r="A679" s="102"/>
      <c r="AC679" s="101">
        <f>(Tableau2[[#This Row],[heure_enq]]-Tableau2[[#This Row],[h_debut]])</f>
        <v>0</v>
      </c>
      <c r="AD679" s="101">
        <f>Tableau2[[#This Row],[h_fin]]-Tableau2[[#This Row],[h_debut]]</f>
        <v>0</v>
      </c>
      <c r="BO679" s="6"/>
      <c r="BU679" s="6"/>
      <c r="GX679" s="103"/>
    </row>
    <row r="680" spans="1:206">
      <c r="A680" s="102"/>
      <c r="AC680" s="101">
        <f>(Tableau2[[#This Row],[heure_enq]]-Tableau2[[#This Row],[h_debut]])</f>
        <v>0</v>
      </c>
      <c r="AD680" s="101">
        <f>Tableau2[[#This Row],[h_fin]]-Tableau2[[#This Row],[h_debut]]</f>
        <v>0</v>
      </c>
      <c r="BO680" s="6"/>
      <c r="BU680" s="6"/>
      <c r="GX680" s="103"/>
    </row>
    <row r="681" spans="1:206">
      <c r="A681" s="102"/>
      <c r="AC681" s="101">
        <f>(Tableau2[[#This Row],[heure_enq]]-Tableau2[[#This Row],[h_debut]])</f>
        <v>0</v>
      </c>
      <c r="AD681" s="101">
        <f>Tableau2[[#This Row],[h_fin]]-Tableau2[[#This Row],[h_debut]]</f>
        <v>0</v>
      </c>
      <c r="BO681" s="6"/>
      <c r="BU681" s="6"/>
      <c r="GX681" s="103"/>
    </row>
    <row r="682" spans="1:206">
      <c r="A682" s="102"/>
      <c r="AC682" s="101">
        <f>(Tableau2[[#This Row],[heure_enq]]-Tableau2[[#This Row],[h_debut]])</f>
        <v>0</v>
      </c>
      <c r="AD682" s="101">
        <f>Tableau2[[#This Row],[h_fin]]-Tableau2[[#This Row],[h_debut]]</f>
        <v>0</v>
      </c>
      <c r="BO682" s="6"/>
      <c r="BU682" s="6"/>
      <c r="GX682" s="103"/>
    </row>
    <row r="683" spans="1:206">
      <c r="A683" s="102"/>
      <c r="AC683" s="101">
        <f>(Tableau2[[#This Row],[heure_enq]]-Tableau2[[#This Row],[h_debut]])</f>
        <v>0</v>
      </c>
      <c r="AD683" s="101">
        <f>Tableau2[[#This Row],[h_fin]]-Tableau2[[#This Row],[h_debut]]</f>
        <v>0</v>
      </c>
      <c r="BO683" s="6"/>
      <c r="BU683" s="6"/>
      <c r="GX683" s="103"/>
    </row>
    <row r="684" spans="1:206">
      <c r="A684" s="102"/>
      <c r="AC684" s="101">
        <f>(Tableau2[[#This Row],[heure_enq]]-Tableau2[[#This Row],[h_debut]])</f>
        <v>0</v>
      </c>
      <c r="AD684" s="101">
        <f>Tableau2[[#This Row],[h_fin]]-Tableau2[[#This Row],[h_debut]]</f>
        <v>0</v>
      </c>
      <c r="BO684" s="6"/>
      <c r="BU684" s="6"/>
      <c r="GX684" s="103"/>
    </row>
    <row r="685" spans="1:206">
      <c r="A685" s="102"/>
      <c r="AC685" s="101">
        <f>(Tableau2[[#This Row],[heure_enq]]-Tableau2[[#This Row],[h_debut]])</f>
        <v>0</v>
      </c>
      <c r="AD685" s="101">
        <f>Tableau2[[#This Row],[h_fin]]-Tableau2[[#This Row],[h_debut]]</f>
        <v>0</v>
      </c>
      <c r="BO685" s="6"/>
      <c r="BU685" s="6"/>
      <c r="GX685" s="103"/>
    </row>
    <row r="686" spans="1:206">
      <c r="A686" s="102"/>
      <c r="AC686" s="101">
        <f>(Tableau2[[#This Row],[heure_enq]]-Tableau2[[#This Row],[h_debut]])</f>
        <v>0</v>
      </c>
      <c r="AD686" s="101">
        <f>Tableau2[[#This Row],[h_fin]]-Tableau2[[#This Row],[h_debut]]</f>
        <v>0</v>
      </c>
      <c r="BO686" s="6"/>
      <c r="BU686" s="6"/>
      <c r="GX686" s="103"/>
    </row>
    <row r="687" spans="1:206">
      <c r="A687" s="102"/>
      <c r="AC687" s="101">
        <f>(Tableau2[[#This Row],[heure_enq]]-Tableau2[[#This Row],[h_debut]])</f>
        <v>0</v>
      </c>
      <c r="AD687" s="101">
        <f>Tableau2[[#This Row],[h_fin]]-Tableau2[[#This Row],[h_debut]]</f>
        <v>0</v>
      </c>
      <c r="BO687" s="6"/>
      <c r="BU687" s="6"/>
      <c r="GX687" s="103"/>
    </row>
    <row r="688" spans="1:206">
      <c r="A688" s="102"/>
      <c r="AC688" s="101">
        <f>(Tableau2[[#This Row],[heure_enq]]-Tableau2[[#This Row],[h_debut]])</f>
        <v>0</v>
      </c>
      <c r="AD688" s="101">
        <f>Tableau2[[#This Row],[h_fin]]-Tableau2[[#This Row],[h_debut]]</f>
        <v>0</v>
      </c>
      <c r="BO688" s="6"/>
      <c r="BU688" s="6"/>
      <c r="GX688" s="103"/>
    </row>
    <row r="689" spans="1:206">
      <c r="A689" s="102"/>
      <c r="AC689" s="101">
        <f>(Tableau2[[#This Row],[heure_enq]]-Tableau2[[#This Row],[h_debut]])</f>
        <v>0</v>
      </c>
      <c r="AD689" s="101">
        <f>Tableau2[[#This Row],[h_fin]]-Tableau2[[#This Row],[h_debut]]</f>
        <v>0</v>
      </c>
      <c r="BO689" s="6"/>
      <c r="BU689" s="6"/>
      <c r="GX689" s="103"/>
    </row>
    <row r="690" spans="1:206">
      <c r="A690" s="102"/>
      <c r="AC690" s="101">
        <f>(Tableau2[[#This Row],[heure_enq]]-Tableau2[[#This Row],[h_debut]])</f>
        <v>0</v>
      </c>
      <c r="AD690" s="101">
        <f>Tableau2[[#This Row],[h_fin]]-Tableau2[[#This Row],[h_debut]]</f>
        <v>0</v>
      </c>
      <c r="BO690" s="6"/>
      <c r="BU690" s="6"/>
      <c r="GX690" s="103"/>
    </row>
    <row r="691" spans="1:206">
      <c r="A691" s="102"/>
      <c r="AC691" s="101">
        <f>(Tableau2[[#This Row],[heure_enq]]-Tableau2[[#This Row],[h_debut]])</f>
        <v>0</v>
      </c>
      <c r="AD691" s="101">
        <f>Tableau2[[#This Row],[h_fin]]-Tableau2[[#This Row],[h_debut]]</f>
        <v>0</v>
      </c>
      <c r="BO691" s="6"/>
      <c r="BU691" s="6"/>
      <c r="GX691" s="103"/>
    </row>
    <row r="692" spans="1:206">
      <c r="A692" s="102"/>
      <c r="AC692" s="101">
        <f>(Tableau2[[#This Row],[heure_enq]]-Tableau2[[#This Row],[h_debut]])</f>
        <v>0</v>
      </c>
      <c r="AD692" s="101">
        <f>Tableau2[[#This Row],[h_fin]]-Tableau2[[#This Row],[h_debut]]</f>
        <v>0</v>
      </c>
      <c r="BO692" s="6"/>
      <c r="BU692" s="6"/>
      <c r="GX692" s="103"/>
    </row>
    <row r="693" spans="1:206">
      <c r="A693" s="102"/>
      <c r="AC693" s="101">
        <f>(Tableau2[[#This Row],[heure_enq]]-Tableau2[[#This Row],[h_debut]])</f>
        <v>0</v>
      </c>
      <c r="AD693" s="101">
        <f>Tableau2[[#This Row],[h_fin]]-Tableau2[[#This Row],[h_debut]]</f>
        <v>0</v>
      </c>
      <c r="BO693" s="6"/>
      <c r="BU693" s="6"/>
      <c r="GX693" s="103"/>
    </row>
    <row r="694" spans="1:206">
      <c r="A694" s="102"/>
      <c r="AC694" s="101">
        <f>(Tableau2[[#This Row],[heure_enq]]-Tableau2[[#This Row],[h_debut]])</f>
        <v>0</v>
      </c>
      <c r="AD694" s="101">
        <f>Tableau2[[#This Row],[h_fin]]-Tableau2[[#This Row],[h_debut]]</f>
        <v>0</v>
      </c>
      <c r="BO694" s="6"/>
      <c r="BU694" s="6"/>
      <c r="GX694" s="103"/>
    </row>
    <row r="695" spans="1:206">
      <c r="A695" s="102"/>
      <c r="AC695" s="101">
        <f>(Tableau2[[#This Row],[heure_enq]]-Tableau2[[#This Row],[h_debut]])</f>
        <v>0</v>
      </c>
      <c r="AD695" s="101">
        <f>Tableau2[[#This Row],[h_fin]]-Tableau2[[#This Row],[h_debut]]</f>
        <v>0</v>
      </c>
      <c r="BO695" s="6"/>
      <c r="BU695" s="6"/>
      <c r="GX695" s="103"/>
    </row>
    <row r="696" spans="1:206">
      <c r="A696" s="102"/>
      <c r="AC696" s="101">
        <f>(Tableau2[[#This Row],[heure_enq]]-Tableau2[[#This Row],[h_debut]])</f>
        <v>0</v>
      </c>
      <c r="AD696" s="101">
        <f>Tableau2[[#This Row],[h_fin]]-Tableau2[[#This Row],[h_debut]]</f>
        <v>0</v>
      </c>
      <c r="BO696" s="6"/>
      <c r="BU696" s="6"/>
      <c r="GX696" s="103"/>
    </row>
    <row r="697" spans="1:206">
      <c r="A697" s="102"/>
      <c r="AC697" s="101">
        <f>(Tableau2[[#This Row],[heure_enq]]-Tableau2[[#This Row],[h_debut]])</f>
        <v>0</v>
      </c>
      <c r="AD697" s="101">
        <f>Tableau2[[#This Row],[h_fin]]-Tableau2[[#This Row],[h_debut]]</f>
        <v>0</v>
      </c>
      <c r="BO697" s="6"/>
      <c r="BU697" s="6"/>
      <c r="GX697" s="103"/>
    </row>
    <row r="698" spans="1:206" s="97" customFormat="1">
      <c r="A698" s="111"/>
      <c r="O698" s="112"/>
      <c r="AC698" s="113">
        <f>(Tableau2[[#This Row],[heure_enq]]-Tableau2[[#This Row],[h_debut]])</f>
        <v>0</v>
      </c>
      <c r="AD698" s="113">
        <f>Tableau2[[#This Row],[h_fin]]-Tableau2[[#This Row],[h_debut]]</f>
        <v>0</v>
      </c>
      <c r="GX698" s="114"/>
    </row>
    <row r="699" spans="1:206">
      <c r="A699" s="186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8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8">
        <f>(Tableau2[[#This Row],[heure_enq]]-Tableau2[[#This Row],[h_debut]])</f>
        <v>0</v>
      </c>
      <c r="AD699" s="108">
        <f>Tableau2[[#This Row],[h_fin]]-Tableau2[[#This Row],[h_debut]]</f>
        <v>0</v>
      </c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  <c r="BR699" s="107"/>
      <c r="BS699" s="107"/>
      <c r="BT699" s="107"/>
      <c r="BU699" s="107"/>
      <c r="BV699" s="107"/>
      <c r="BW699" s="107"/>
      <c r="BX699" s="107"/>
      <c r="BY699" s="107"/>
      <c r="BZ699" s="107"/>
      <c r="CA699" s="107"/>
      <c r="CB699" s="107"/>
      <c r="CC699" s="107"/>
      <c r="CD699" s="107"/>
      <c r="CE699" s="107"/>
      <c r="CF699" s="107"/>
      <c r="CG699" s="107"/>
      <c r="CH699" s="107"/>
      <c r="CI699" s="107"/>
      <c r="CJ699" s="107"/>
      <c r="CK699" s="107"/>
      <c r="CL699" s="107"/>
      <c r="CM699" s="107"/>
      <c r="CN699" s="107"/>
      <c r="CO699" s="107"/>
      <c r="CP699" s="107"/>
      <c r="CQ699" s="107"/>
      <c r="CR699" s="107"/>
      <c r="CS699" s="107"/>
      <c r="CT699" s="107"/>
      <c r="CU699" s="107"/>
      <c r="CV699" s="107"/>
      <c r="CW699" s="107"/>
      <c r="CX699" s="107"/>
      <c r="CY699" s="107"/>
      <c r="CZ699" s="107"/>
      <c r="DA699" s="107"/>
      <c r="DB699" s="107"/>
      <c r="DC699" s="107"/>
      <c r="DD699" s="107"/>
      <c r="DE699" s="107"/>
      <c r="DF699" s="107"/>
      <c r="DG699" s="107"/>
      <c r="DH699" s="107"/>
      <c r="DI699" s="107"/>
      <c r="DJ699" s="107"/>
      <c r="DK699" s="107"/>
      <c r="DL699" s="107"/>
      <c r="DM699" s="107"/>
      <c r="DN699" s="107"/>
      <c r="DO699" s="107"/>
      <c r="DP699" s="107"/>
      <c r="DQ699" s="107"/>
      <c r="DR699" s="107"/>
      <c r="DS699" s="107"/>
      <c r="DT699" s="107"/>
      <c r="DU699" s="107"/>
      <c r="DV699" s="107"/>
      <c r="DW699" s="107"/>
      <c r="DX699" s="107"/>
      <c r="DY699" s="107"/>
      <c r="DZ699" s="107"/>
      <c r="EA699" s="107"/>
      <c r="EB699" s="107"/>
      <c r="EC699" s="107"/>
      <c r="ED699" s="107"/>
      <c r="EE699" s="107"/>
      <c r="EF699" s="107"/>
      <c r="EG699" s="107"/>
      <c r="EH699" s="107"/>
      <c r="EI699" s="107"/>
      <c r="EJ699" s="107"/>
      <c r="EK699" s="107"/>
      <c r="EL699" s="107"/>
      <c r="EM699" s="107"/>
      <c r="EN699" s="107"/>
      <c r="EO699" s="107"/>
      <c r="EP699" s="107"/>
      <c r="EQ699" s="107"/>
      <c r="ER699" s="107"/>
      <c r="ES699" s="107"/>
      <c r="ET699" s="107"/>
      <c r="EU699" s="107"/>
      <c r="EV699" s="107"/>
      <c r="EW699" s="107"/>
      <c r="EX699" s="107"/>
      <c r="EY699" s="107"/>
      <c r="EZ699" s="107"/>
      <c r="FA699" s="107"/>
      <c r="FB699" s="107"/>
      <c r="FC699" s="107"/>
      <c r="FD699" s="107"/>
      <c r="FE699" s="107"/>
      <c r="FF699" s="107"/>
      <c r="FG699" s="107"/>
      <c r="FH699" s="107"/>
      <c r="FI699" s="107"/>
      <c r="FJ699" s="107"/>
      <c r="FK699" s="107"/>
      <c r="FL699" s="107"/>
      <c r="FM699" s="107"/>
      <c r="FN699" s="107"/>
      <c r="FO699" s="107"/>
      <c r="FP699" s="107"/>
      <c r="FQ699" s="107"/>
      <c r="FR699" s="107"/>
      <c r="FS699" s="107"/>
      <c r="FT699" s="107"/>
      <c r="FU699" s="107"/>
      <c r="FV699" s="107"/>
      <c r="FW699" s="107"/>
      <c r="FX699" s="107"/>
      <c r="FY699" s="107"/>
      <c r="FZ699" s="107"/>
      <c r="GA699" s="107"/>
      <c r="GB699" s="107"/>
      <c r="GC699" s="107"/>
      <c r="GD699" s="107"/>
      <c r="GE699" s="107"/>
      <c r="GF699" s="107"/>
      <c r="GG699" s="107"/>
      <c r="GH699" s="107"/>
      <c r="GI699" s="107"/>
      <c r="GJ699" s="107"/>
      <c r="GK699" s="107"/>
      <c r="GL699" s="107"/>
      <c r="GM699" s="107"/>
      <c r="GN699" s="107"/>
      <c r="GO699" s="107"/>
      <c r="GP699" s="107"/>
      <c r="GQ699" s="107"/>
      <c r="GR699" s="107"/>
      <c r="GS699" s="107"/>
      <c r="GT699" s="107"/>
      <c r="GU699" s="107"/>
      <c r="GV699" s="107"/>
      <c r="GW699" s="107"/>
      <c r="GX699" s="184"/>
    </row>
    <row r="700" spans="1:206">
      <c r="A700" s="6" t="s">
        <v>1944</v>
      </c>
      <c r="B700" s="6" t="s">
        <v>22</v>
      </c>
      <c r="C700" s="6" t="s">
        <v>1945</v>
      </c>
      <c r="D700" s="6" t="s">
        <v>22</v>
      </c>
      <c r="E700" s="6" t="s">
        <v>22</v>
      </c>
      <c r="G700" s="6" t="s">
        <v>22</v>
      </c>
      <c r="H700" s="6" t="s">
        <v>22</v>
      </c>
      <c r="I700" s="6" t="s">
        <v>22</v>
      </c>
      <c r="J700" s="6" t="s">
        <v>22</v>
      </c>
      <c r="K700" s="6" t="s">
        <v>22</v>
      </c>
      <c r="L700" s="6" t="s">
        <v>22</v>
      </c>
      <c r="M700" s="6" t="s">
        <v>22</v>
      </c>
      <c r="N700" s="6" t="s">
        <v>22</v>
      </c>
      <c r="O700" s="7" t="s">
        <v>22</v>
      </c>
      <c r="P700" s="6" t="s">
        <v>22</v>
      </c>
      <c r="S700" s="6" t="s">
        <v>22</v>
      </c>
      <c r="T700" s="6" t="s">
        <v>22</v>
      </c>
      <c r="V700" s="6" t="s">
        <v>22</v>
      </c>
      <c r="AE700" s="6" t="s">
        <v>22</v>
      </c>
      <c r="AF700" s="6" t="s">
        <v>22</v>
      </c>
      <c r="AG700" s="6" t="s">
        <v>22</v>
      </c>
      <c r="AH700" s="6" t="s">
        <v>22</v>
      </c>
      <c r="AI700" s="6" t="s">
        <v>22</v>
      </c>
      <c r="AJ700" s="6" t="s">
        <v>368</v>
      </c>
      <c r="AK700" s="6" t="s">
        <v>369</v>
      </c>
      <c r="AL700" s="6" t="s">
        <v>419</v>
      </c>
      <c r="AM700" s="6">
        <v>0</v>
      </c>
      <c r="AN700" s="6">
        <v>0</v>
      </c>
      <c r="AO700" s="6">
        <v>1</v>
      </c>
      <c r="AP700" s="6">
        <v>0</v>
      </c>
      <c r="AQ700" s="6" t="s">
        <v>1054</v>
      </c>
      <c r="AR700" s="6" t="s">
        <v>438</v>
      </c>
      <c r="AS700" s="6" t="s">
        <v>435</v>
      </c>
      <c r="AT700" s="6">
        <v>0</v>
      </c>
      <c r="AU700" s="6">
        <v>0</v>
      </c>
      <c r="AV700" s="6">
        <v>0</v>
      </c>
      <c r="AW700" s="6">
        <v>1</v>
      </c>
      <c r="AX700" s="6">
        <v>1</v>
      </c>
      <c r="AY700" s="6">
        <v>1</v>
      </c>
      <c r="AZ700" s="6">
        <v>1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 t="s">
        <v>22</v>
      </c>
      <c r="BK700" s="6" t="s">
        <v>22</v>
      </c>
      <c r="BL700" s="6" t="s">
        <v>22</v>
      </c>
      <c r="BM700" s="6" t="s">
        <v>22</v>
      </c>
      <c r="BN700" s="6" t="s">
        <v>22</v>
      </c>
      <c r="BO700" s="16" t="s">
        <v>22</v>
      </c>
      <c r="BP700" s="6" t="s">
        <v>22</v>
      </c>
      <c r="BQ700" s="6" t="s">
        <v>22</v>
      </c>
      <c r="BR700" s="6" t="s">
        <v>22</v>
      </c>
      <c r="BS700" s="6" t="s">
        <v>22</v>
      </c>
      <c r="BT700" s="6" t="s">
        <v>22</v>
      </c>
      <c r="BU700" s="16" t="s">
        <v>22</v>
      </c>
      <c r="BV700" s="6" t="s">
        <v>22</v>
      </c>
      <c r="BW700" s="6" t="s">
        <v>22</v>
      </c>
      <c r="BX700" s="6" t="s">
        <v>22</v>
      </c>
      <c r="BY700" s="6" t="s">
        <v>22</v>
      </c>
      <c r="BZ700" s="6" t="s">
        <v>22</v>
      </c>
      <c r="CA700" s="6" t="s">
        <v>22</v>
      </c>
      <c r="CB700" s="6" t="s">
        <v>22</v>
      </c>
      <c r="CC700" s="6" t="s">
        <v>22</v>
      </c>
      <c r="CD700" s="6" t="s">
        <v>22</v>
      </c>
      <c r="CE700" s="6" t="s">
        <v>22</v>
      </c>
      <c r="CF700" s="6" t="s">
        <v>22</v>
      </c>
      <c r="CG700" s="6" t="s">
        <v>22</v>
      </c>
      <c r="CH700" s="6" t="s">
        <v>22</v>
      </c>
      <c r="CI700" s="6" t="s">
        <v>22</v>
      </c>
      <c r="CJ700" s="6" t="s">
        <v>22</v>
      </c>
      <c r="CK700" s="6" t="s">
        <v>22</v>
      </c>
      <c r="CL700" s="6" t="s">
        <v>22</v>
      </c>
      <c r="CM700" s="6" t="s">
        <v>22</v>
      </c>
      <c r="CN700" s="6" t="s">
        <v>22</v>
      </c>
      <c r="CO700" s="6" t="s">
        <v>22</v>
      </c>
      <c r="CP700" s="6" t="s">
        <v>22</v>
      </c>
      <c r="CQ700" s="6" t="s">
        <v>22</v>
      </c>
      <c r="CR700" s="6" t="s">
        <v>22</v>
      </c>
      <c r="CS700" s="6" t="s">
        <v>22</v>
      </c>
      <c r="CT700" s="6" t="s">
        <v>22</v>
      </c>
      <c r="CU700" s="6" t="s">
        <v>22</v>
      </c>
      <c r="CV700" s="6" t="s">
        <v>22</v>
      </c>
      <c r="CW700" s="6" t="s">
        <v>22</v>
      </c>
      <c r="CX700" s="6" t="s">
        <v>22</v>
      </c>
      <c r="CY700" s="6" t="s">
        <v>22</v>
      </c>
      <c r="CZ700" s="6" t="s">
        <v>22</v>
      </c>
      <c r="DA700" s="6" t="s">
        <v>22</v>
      </c>
      <c r="DB700" s="6" t="s">
        <v>218</v>
      </c>
      <c r="DC700" s="9">
        <v>66</v>
      </c>
      <c r="DD700" s="6">
        <v>66</v>
      </c>
      <c r="DE700" s="6" t="s">
        <v>244</v>
      </c>
      <c r="DF700" s="6" t="s">
        <v>244</v>
      </c>
      <c r="DG700" s="6" t="s">
        <v>22</v>
      </c>
      <c r="DH700" s="6" t="s">
        <v>22</v>
      </c>
      <c r="DI700" s="6" t="s">
        <v>22</v>
      </c>
      <c r="DK700" s="6">
        <v>0</v>
      </c>
      <c r="DL700" s="6" t="s">
        <v>22</v>
      </c>
      <c r="DM700" s="6" t="s">
        <v>22</v>
      </c>
      <c r="DN700" s="6" t="s">
        <v>22</v>
      </c>
      <c r="DO700" s="6" t="s">
        <v>22</v>
      </c>
      <c r="DP700" s="6" t="s">
        <v>22</v>
      </c>
      <c r="DQ700" s="6" t="s">
        <v>22</v>
      </c>
      <c r="DR700" s="6" t="s">
        <v>22</v>
      </c>
      <c r="DS700" s="6" t="s">
        <v>22</v>
      </c>
      <c r="DT700" s="6" t="s">
        <v>22</v>
      </c>
      <c r="DU700" s="6" t="s">
        <v>22</v>
      </c>
      <c r="DV700" s="6" t="s">
        <v>22</v>
      </c>
      <c r="DW700" s="6" t="s">
        <v>22</v>
      </c>
      <c r="DX700" s="6" t="s">
        <v>22</v>
      </c>
      <c r="DY700" s="6" t="s">
        <v>22</v>
      </c>
      <c r="DZ700" s="6" t="s">
        <v>22</v>
      </c>
      <c r="EA700" s="6" t="s">
        <v>22</v>
      </c>
      <c r="EB700" s="6" t="s">
        <v>22</v>
      </c>
      <c r="EC700" s="6" t="s">
        <v>22</v>
      </c>
      <c r="ED700" s="6" t="s">
        <v>22</v>
      </c>
      <c r="EE700" s="6" t="s">
        <v>22</v>
      </c>
      <c r="EF700" s="6" t="s">
        <v>22</v>
      </c>
      <c r="EG700" s="6" t="s">
        <v>22</v>
      </c>
      <c r="EH700" s="6" t="s">
        <v>22</v>
      </c>
      <c r="EI700" s="6" t="s">
        <v>22</v>
      </c>
      <c r="EJ700" s="6" t="s">
        <v>22</v>
      </c>
      <c r="EK700" s="6" t="s">
        <v>22</v>
      </c>
      <c r="EL700" s="6" t="s">
        <v>22</v>
      </c>
      <c r="EM700" s="6" t="s">
        <v>22</v>
      </c>
      <c r="EN700" s="6" t="s">
        <v>22</v>
      </c>
      <c r="EO700" s="6" t="s">
        <v>22</v>
      </c>
      <c r="EP700" s="6" t="s">
        <v>22</v>
      </c>
      <c r="EQ700" s="6" t="s">
        <v>22</v>
      </c>
      <c r="ER700" s="6" t="s">
        <v>22</v>
      </c>
      <c r="ES700" s="6" t="s">
        <v>22</v>
      </c>
      <c r="ET700" s="6" t="s">
        <v>22</v>
      </c>
      <c r="EU700" s="6" t="s">
        <v>22</v>
      </c>
      <c r="EV700" s="6" t="s">
        <v>22</v>
      </c>
      <c r="EW700" s="6" t="s">
        <v>22</v>
      </c>
      <c r="EX700" s="6" t="s">
        <v>22</v>
      </c>
      <c r="EY700" s="6" t="s">
        <v>22</v>
      </c>
      <c r="EZ700" s="6" t="s">
        <v>22</v>
      </c>
      <c r="FA700" s="6" t="s">
        <v>22</v>
      </c>
      <c r="FB700" s="6" t="s">
        <v>22</v>
      </c>
      <c r="FC700" s="6" t="s">
        <v>22</v>
      </c>
      <c r="FD700" s="6" t="s">
        <v>22</v>
      </c>
      <c r="FE700" s="6" t="s">
        <v>22</v>
      </c>
      <c r="FF700" s="6" t="s">
        <v>22</v>
      </c>
      <c r="FG700" s="6" t="s">
        <v>22</v>
      </c>
      <c r="FH700" s="6" t="s">
        <v>22</v>
      </c>
      <c r="FI700" s="6" t="s">
        <v>22</v>
      </c>
      <c r="FJ700" s="6" t="s">
        <v>22</v>
      </c>
      <c r="FK700" s="6" t="s">
        <v>22</v>
      </c>
      <c r="FL700" s="6" t="s">
        <v>22</v>
      </c>
      <c r="FM700" s="6" t="s">
        <v>22</v>
      </c>
      <c r="FN700" s="6" t="s">
        <v>22</v>
      </c>
      <c r="FO700" s="6" t="s">
        <v>22</v>
      </c>
      <c r="FP700" s="6" t="s">
        <v>22</v>
      </c>
      <c r="FQ700" s="6" t="s">
        <v>22</v>
      </c>
      <c r="FR700" s="6">
        <v>0</v>
      </c>
      <c r="FS700" s="6">
        <v>0</v>
      </c>
      <c r="FT700" s="6">
        <v>0</v>
      </c>
      <c r="FU700" s="6">
        <v>0</v>
      </c>
      <c r="FV700" s="6" t="s">
        <v>223</v>
      </c>
      <c r="FW700" s="6" t="s">
        <v>22</v>
      </c>
      <c r="FX700" s="6" t="s">
        <v>22</v>
      </c>
      <c r="FY700" s="6" t="s">
        <v>22</v>
      </c>
      <c r="FZ700" s="6" t="s">
        <v>22</v>
      </c>
      <c r="GA700" s="6" t="s">
        <v>22</v>
      </c>
      <c r="GB700" s="6" t="s">
        <v>22</v>
      </c>
      <c r="GC700" s="6" t="s">
        <v>22</v>
      </c>
      <c r="GD700" s="6" t="s">
        <v>22</v>
      </c>
      <c r="GE700" s="6" t="s">
        <v>22</v>
      </c>
      <c r="GF700" s="6" t="s">
        <v>22</v>
      </c>
      <c r="GG700" s="6" t="s">
        <v>22</v>
      </c>
      <c r="GH700" s="6" t="s">
        <v>22</v>
      </c>
      <c r="GI700" s="6" t="s">
        <v>22</v>
      </c>
      <c r="GJ700" s="6" t="s">
        <v>22</v>
      </c>
      <c r="GK700" s="6" t="s">
        <v>22</v>
      </c>
      <c r="GL700" s="6" t="s">
        <v>22</v>
      </c>
      <c r="GM700" s="6" t="s">
        <v>22</v>
      </c>
      <c r="GN700" s="6" t="s">
        <v>22</v>
      </c>
      <c r="GO700" s="6" t="s">
        <v>22</v>
      </c>
      <c r="GP700" s="6" t="s">
        <v>228</v>
      </c>
      <c r="GQ700" s="6" t="s">
        <v>22</v>
      </c>
      <c r="GR700" s="6" t="s">
        <v>22</v>
      </c>
      <c r="GS700" s="6" t="s">
        <v>22</v>
      </c>
      <c r="GT700" s="6" t="s">
        <v>22</v>
      </c>
      <c r="GU700" s="6" t="s">
        <v>22</v>
      </c>
      <c r="GV700" s="6" t="s">
        <v>22</v>
      </c>
      <c r="GW700" s="6" t="s">
        <v>22</v>
      </c>
      <c r="GX700" s="6" t="s">
        <v>22</v>
      </c>
    </row>
    <row r="701" spans="1:206">
      <c r="A701" s="6" t="s">
        <v>1944</v>
      </c>
      <c r="B701" s="6" t="s">
        <v>22</v>
      </c>
      <c r="C701" s="6" t="s">
        <v>1946</v>
      </c>
      <c r="D701" s="6" t="s">
        <v>22</v>
      </c>
      <c r="E701" s="6" t="s">
        <v>22</v>
      </c>
      <c r="G701" s="6" t="s">
        <v>22</v>
      </c>
      <c r="H701" s="6" t="s">
        <v>22</v>
      </c>
      <c r="I701" s="6" t="s">
        <v>22</v>
      </c>
      <c r="J701" s="6" t="s">
        <v>22</v>
      </c>
      <c r="K701" s="6" t="s">
        <v>22</v>
      </c>
      <c r="L701" s="6" t="s">
        <v>22</v>
      </c>
      <c r="M701" s="6" t="s">
        <v>22</v>
      </c>
      <c r="N701" s="6" t="s">
        <v>22</v>
      </c>
      <c r="O701" s="7" t="s">
        <v>22</v>
      </c>
      <c r="P701" s="6" t="s">
        <v>22</v>
      </c>
      <c r="S701" s="6" t="s">
        <v>22</v>
      </c>
      <c r="T701" s="6" t="s">
        <v>22</v>
      </c>
      <c r="V701" s="6" t="s">
        <v>22</v>
      </c>
      <c r="AE701" s="6" t="s">
        <v>22</v>
      </c>
      <c r="AF701" s="6" t="s">
        <v>22</v>
      </c>
      <c r="AG701" s="6" t="s">
        <v>22</v>
      </c>
      <c r="AH701" s="6" t="s">
        <v>22</v>
      </c>
      <c r="AI701" s="6" t="s">
        <v>22</v>
      </c>
      <c r="AJ701" s="6" t="s">
        <v>1947</v>
      </c>
      <c r="AK701" s="6" t="s">
        <v>1948</v>
      </c>
      <c r="AL701" s="6" t="s">
        <v>419</v>
      </c>
      <c r="AM701" s="6">
        <v>0</v>
      </c>
      <c r="AN701" s="6">
        <v>1</v>
      </c>
      <c r="AO701" s="6">
        <v>0</v>
      </c>
      <c r="AP701" s="6">
        <v>0</v>
      </c>
      <c r="AQ701" s="6" t="s">
        <v>745</v>
      </c>
      <c r="AR701" s="6" t="s">
        <v>1949</v>
      </c>
      <c r="AS701" s="6" t="s">
        <v>1007</v>
      </c>
      <c r="AT701" s="6">
        <v>1</v>
      </c>
      <c r="AU701" s="6">
        <v>1</v>
      </c>
      <c r="AV701" s="6">
        <v>0</v>
      </c>
      <c r="AW701" s="6">
        <v>0</v>
      </c>
      <c r="AX701" s="6">
        <v>1</v>
      </c>
      <c r="AY701" s="6">
        <v>0</v>
      </c>
      <c r="AZ701" s="6">
        <v>1</v>
      </c>
      <c r="BA701" s="6">
        <v>1</v>
      </c>
      <c r="BB701" s="6">
        <v>1</v>
      </c>
      <c r="BC701" s="6">
        <v>1</v>
      </c>
      <c r="BD701" s="6">
        <v>1</v>
      </c>
      <c r="BE701" s="6">
        <v>1</v>
      </c>
      <c r="BF701" s="6">
        <v>1</v>
      </c>
      <c r="BG701" s="6">
        <v>1</v>
      </c>
      <c r="BH701" s="6">
        <v>1</v>
      </c>
      <c r="BI701" s="6">
        <v>1</v>
      </c>
      <c r="BJ701" s="6" t="s">
        <v>22</v>
      </c>
      <c r="BK701" s="6" t="s">
        <v>22</v>
      </c>
      <c r="BL701" s="6" t="s">
        <v>22</v>
      </c>
      <c r="BM701" s="6" t="s">
        <v>22</v>
      </c>
      <c r="BN701" s="6" t="s">
        <v>22</v>
      </c>
      <c r="BO701" s="16" t="s">
        <v>22</v>
      </c>
      <c r="BP701" s="6" t="s">
        <v>22</v>
      </c>
      <c r="BQ701" s="6" t="s">
        <v>22</v>
      </c>
      <c r="BR701" s="6" t="s">
        <v>22</v>
      </c>
      <c r="BS701" s="6" t="s">
        <v>22</v>
      </c>
      <c r="BT701" s="6" t="s">
        <v>22</v>
      </c>
      <c r="BU701" s="16" t="s">
        <v>22</v>
      </c>
      <c r="BV701" s="6" t="s">
        <v>22</v>
      </c>
      <c r="BW701" s="6" t="s">
        <v>22</v>
      </c>
      <c r="BX701" s="6" t="s">
        <v>22</v>
      </c>
      <c r="BY701" s="6" t="s">
        <v>22</v>
      </c>
      <c r="BZ701" s="6" t="s">
        <v>22</v>
      </c>
      <c r="CA701" s="6" t="s">
        <v>22</v>
      </c>
      <c r="CB701" s="6" t="s">
        <v>22</v>
      </c>
      <c r="CC701" s="6" t="s">
        <v>22</v>
      </c>
      <c r="CD701" s="6" t="s">
        <v>22</v>
      </c>
      <c r="CE701" s="6" t="s">
        <v>22</v>
      </c>
      <c r="CF701" s="6" t="s">
        <v>22</v>
      </c>
      <c r="CG701" s="6" t="s">
        <v>22</v>
      </c>
      <c r="CH701" s="6" t="s">
        <v>22</v>
      </c>
      <c r="CI701" s="6" t="s">
        <v>22</v>
      </c>
      <c r="CJ701" s="6" t="s">
        <v>22</v>
      </c>
      <c r="CK701" s="6" t="s">
        <v>22</v>
      </c>
      <c r="CL701" s="6" t="s">
        <v>22</v>
      </c>
      <c r="CM701" s="6" t="s">
        <v>22</v>
      </c>
      <c r="CN701" s="6" t="s">
        <v>22</v>
      </c>
      <c r="CO701" s="6" t="s">
        <v>22</v>
      </c>
      <c r="CP701" s="6" t="s">
        <v>22</v>
      </c>
      <c r="CQ701" s="6" t="s">
        <v>22</v>
      </c>
      <c r="CR701" s="6" t="s">
        <v>22</v>
      </c>
      <c r="CS701" s="6" t="s">
        <v>22</v>
      </c>
      <c r="CT701" s="6" t="s">
        <v>22</v>
      </c>
      <c r="CU701" s="6" t="s">
        <v>22</v>
      </c>
      <c r="CV701" s="6" t="s">
        <v>22</v>
      </c>
      <c r="CW701" s="6" t="s">
        <v>22</v>
      </c>
      <c r="CX701" s="6" t="s">
        <v>22</v>
      </c>
      <c r="CY701" s="6" t="s">
        <v>22</v>
      </c>
      <c r="CZ701" s="6" t="s">
        <v>22</v>
      </c>
      <c r="DA701" s="6" t="s">
        <v>22</v>
      </c>
      <c r="DB701" s="6" t="s">
        <v>218</v>
      </c>
      <c r="DC701" s="6">
        <v>42</v>
      </c>
      <c r="DD701" s="6">
        <v>42</v>
      </c>
      <c r="DE701" s="6" t="s">
        <v>220</v>
      </c>
      <c r="DF701" s="6" t="s">
        <v>220</v>
      </c>
      <c r="DG701" s="6" t="s">
        <v>22</v>
      </c>
      <c r="DH701" s="6" t="s">
        <v>22</v>
      </c>
      <c r="DI701" s="6" t="s">
        <v>22</v>
      </c>
      <c r="DJ701" s="6" t="s">
        <v>22</v>
      </c>
      <c r="DK701" s="6">
        <v>100</v>
      </c>
      <c r="DL701" s="6" t="s">
        <v>22</v>
      </c>
      <c r="DM701" s="6" t="s">
        <v>22</v>
      </c>
      <c r="DN701" s="6" t="s">
        <v>22</v>
      </c>
      <c r="DO701" s="6" t="s">
        <v>22</v>
      </c>
      <c r="DP701" s="6" t="s">
        <v>22</v>
      </c>
      <c r="DQ701" s="6" t="s">
        <v>22</v>
      </c>
      <c r="DR701" s="6" t="s">
        <v>22</v>
      </c>
      <c r="DS701" s="6" t="s">
        <v>22</v>
      </c>
      <c r="DT701" s="6" t="s">
        <v>22</v>
      </c>
      <c r="DU701" s="6" t="s">
        <v>22</v>
      </c>
      <c r="DV701" s="6" t="s">
        <v>22</v>
      </c>
      <c r="DW701" s="6" t="s">
        <v>22</v>
      </c>
      <c r="DX701" s="6" t="s">
        <v>22</v>
      </c>
      <c r="DY701" s="6" t="s">
        <v>22</v>
      </c>
      <c r="DZ701" s="6" t="s">
        <v>22</v>
      </c>
      <c r="EA701" s="6" t="s">
        <v>22</v>
      </c>
      <c r="EB701" s="6" t="s">
        <v>22</v>
      </c>
      <c r="EC701" s="6" t="s">
        <v>22</v>
      </c>
      <c r="ED701" s="6" t="s">
        <v>22</v>
      </c>
      <c r="EE701" s="6" t="s">
        <v>22</v>
      </c>
      <c r="EF701" s="6" t="s">
        <v>22</v>
      </c>
      <c r="EG701" s="6" t="s">
        <v>22</v>
      </c>
      <c r="EH701" s="6" t="s">
        <v>22</v>
      </c>
      <c r="EI701" s="6" t="s">
        <v>22</v>
      </c>
      <c r="EJ701" s="6" t="s">
        <v>22</v>
      </c>
      <c r="EK701" s="6" t="s">
        <v>22</v>
      </c>
      <c r="EL701" s="6" t="s">
        <v>22</v>
      </c>
      <c r="EM701" s="6" t="s">
        <v>22</v>
      </c>
      <c r="EN701" s="6" t="s">
        <v>22</v>
      </c>
      <c r="EO701" s="6" t="s">
        <v>22</v>
      </c>
      <c r="EP701" s="6" t="s">
        <v>22</v>
      </c>
      <c r="EQ701" s="6" t="s">
        <v>22</v>
      </c>
      <c r="ER701" s="6" t="s">
        <v>22</v>
      </c>
      <c r="ES701" s="6" t="s">
        <v>22</v>
      </c>
      <c r="ET701" s="6" t="s">
        <v>22</v>
      </c>
      <c r="EU701" s="6" t="s">
        <v>22</v>
      </c>
      <c r="EV701" s="6" t="s">
        <v>22</v>
      </c>
      <c r="EW701" s="6" t="s">
        <v>22</v>
      </c>
      <c r="EX701" s="6" t="s">
        <v>22</v>
      </c>
      <c r="EY701" s="6" t="s">
        <v>22</v>
      </c>
      <c r="EZ701" s="6" t="s">
        <v>22</v>
      </c>
      <c r="FA701" s="6" t="s">
        <v>22</v>
      </c>
      <c r="FB701" s="6" t="s">
        <v>22</v>
      </c>
      <c r="FC701" s="6" t="s">
        <v>22</v>
      </c>
      <c r="FD701" s="6" t="s">
        <v>22</v>
      </c>
      <c r="FE701" s="6" t="s">
        <v>22</v>
      </c>
      <c r="FF701" s="6" t="s">
        <v>22</v>
      </c>
      <c r="FG701" s="6" t="s">
        <v>22</v>
      </c>
      <c r="FH701" s="6" t="s">
        <v>22</v>
      </c>
      <c r="FI701" s="6" t="s">
        <v>22</v>
      </c>
      <c r="FJ701" s="6" t="s">
        <v>22</v>
      </c>
      <c r="FK701" s="6" t="s">
        <v>22</v>
      </c>
      <c r="FL701" s="6" t="s">
        <v>22</v>
      </c>
      <c r="FM701" s="6" t="s">
        <v>22</v>
      </c>
      <c r="FN701" s="6" t="s">
        <v>22</v>
      </c>
      <c r="FO701" s="6" t="s">
        <v>22</v>
      </c>
      <c r="FP701" s="6" t="s">
        <v>22</v>
      </c>
      <c r="FQ701" s="6" t="s">
        <v>22</v>
      </c>
      <c r="FR701" s="6">
        <v>0</v>
      </c>
      <c r="FS701" s="6">
        <v>0</v>
      </c>
      <c r="FT701" s="6">
        <v>0</v>
      </c>
      <c r="FU701" s="6">
        <v>0</v>
      </c>
      <c r="FV701" s="6" t="s">
        <v>223</v>
      </c>
      <c r="FW701" s="6" t="s">
        <v>22</v>
      </c>
      <c r="FX701" s="6" t="s">
        <v>22</v>
      </c>
      <c r="FY701" s="6" t="s">
        <v>22</v>
      </c>
      <c r="FZ701" s="6" t="s">
        <v>22</v>
      </c>
      <c r="GA701" s="6" t="s">
        <v>22</v>
      </c>
      <c r="GB701" s="6" t="s">
        <v>22</v>
      </c>
      <c r="GC701" s="6" t="s">
        <v>22</v>
      </c>
      <c r="GD701" s="6" t="s">
        <v>22</v>
      </c>
      <c r="GE701" s="6" t="s">
        <v>22</v>
      </c>
      <c r="GF701" s="6" t="s">
        <v>22</v>
      </c>
      <c r="GG701" s="6" t="s">
        <v>22</v>
      </c>
      <c r="GH701" s="6" t="s">
        <v>22</v>
      </c>
      <c r="GI701" s="6" t="s">
        <v>22</v>
      </c>
      <c r="GJ701" s="6" t="s">
        <v>22</v>
      </c>
      <c r="GK701" s="6" t="s">
        <v>22</v>
      </c>
      <c r="GL701" s="6" t="s">
        <v>22</v>
      </c>
      <c r="GM701" s="6" t="s">
        <v>22</v>
      </c>
      <c r="GN701" s="6" t="s">
        <v>22</v>
      </c>
      <c r="GO701" s="6" t="s">
        <v>22</v>
      </c>
      <c r="GP701" s="6" t="s">
        <v>228</v>
      </c>
      <c r="GQ701" s="6" t="s">
        <v>22</v>
      </c>
      <c r="GR701" s="6" t="s">
        <v>22</v>
      </c>
      <c r="GS701" s="6" t="s">
        <v>22</v>
      </c>
      <c r="GT701" s="6" t="s">
        <v>22</v>
      </c>
      <c r="GU701" s="6" t="s">
        <v>22</v>
      </c>
      <c r="GV701" s="6" t="s">
        <v>22</v>
      </c>
      <c r="GW701" s="6" t="s">
        <v>22</v>
      </c>
      <c r="GX701" s="6" t="s">
        <v>22</v>
      </c>
    </row>
    <row r="702" spans="1:206">
      <c r="A702" s="6" t="s">
        <v>1944</v>
      </c>
      <c r="B702" s="6" t="s">
        <v>22</v>
      </c>
      <c r="C702" s="6" t="s">
        <v>1950</v>
      </c>
      <c r="D702" s="6" t="s">
        <v>22</v>
      </c>
      <c r="E702" s="6" t="s">
        <v>22</v>
      </c>
      <c r="G702" s="6" t="s">
        <v>22</v>
      </c>
      <c r="H702" s="6" t="s">
        <v>22</v>
      </c>
      <c r="I702" s="6" t="s">
        <v>22</v>
      </c>
      <c r="J702" s="6" t="s">
        <v>22</v>
      </c>
      <c r="K702" s="6" t="s">
        <v>22</v>
      </c>
      <c r="L702" s="6" t="s">
        <v>22</v>
      </c>
      <c r="M702" s="6" t="s">
        <v>22</v>
      </c>
      <c r="N702" s="6" t="s">
        <v>22</v>
      </c>
      <c r="O702" s="7" t="s">
        <v>22</v>
      </c>
      <c r="P702" s="6" t="s">
        <v>22</v>
      </c>
      <c r="S702" s="6" t="s">
        <v>22</v>
      </c>
      <c r="T702" s="6" t="s">
        <v>22</v>
      </c>
      <c r="V702" s="6" t="s">
        <v>22</v>
      </c>
      <c r="AE702" s="6" t="s">
        <v>22</v>
      </c>
      <c r="AF702" s="6" t="s">
        <v>22</v>
      </c>
      <c r="AG702" s="6" t="s">
        <v>22</v>
      </c>
      <c r="AH702" s="6" t="s">
        <v>22</v>
      </c>
      <c r="AI702" s="6" t="s">
        <v>22</v>
      </c>
      <c r="AJ702" s="6" t="s">
        <v>1726</v>
      </c>
      <c r="AK702" s="6" t="s">
        <v>755</v>
      </c>
      <c r="AL702" s="6" t="s">
        <v>419</v>
      </c>
      <c r="AM702" s="6">
        <v>1</v>
      </c>
      <c r="AN702" s="6">
        <v>1</v>
      </c>
      <c r="AO702" s="6">
        <v>1</v>
      </c>
      <c r="AP702" s="6">
        <v>1</v>
      </c>
      <c r="AQ702" s="6" t="s">
        <v>1045</v>
      </c>
      <c r="AR702" s="6" t="s">
        <v>1060</v>
      </c>
      <c r="AS702" s="6" t="s">
        <v>745</v>
      </c>
      <c r="AT702" s="6">
        <v>0</v>
      </c>
      <c r="AU702" s="6">
        <v>0</v>
      </c>
      <c r="AV702" s="6">
        <v>1</v>
      </c>
      <c r="AW702" s="6">
        <v>1</v>
      </c>
      <c r="AX702" s="6">
        <v>0</v>
      </c>
      <c r="AY702" s="6">
        <v>0</v>
      </c>
      <c r="AZ702" s="6">
        <v>0</v>
      </c>
      <c r="BA702" s="6">
        <v>1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 t="s">
        <v>22</v>
      </c>
      <c r="BK702" s="6" t="s">
        <v>22</v>
      </c>
      <c r="BL702" s="6" t="s">
        <v>22</v>
      </c>
      <c r="BM702" s="6" t="s">
        <v>22</v>
      </c>
      <c r="BN702" s="6" t="s">
        <v>22</v>
      </c>
      <c r="BO702" s="16" t="s">
        <v>22</v>
      </c>
      <c r="BP702" s="6" t="s">
        <v>22</v>
      </c>
      <c r="BQ702" s="6" t="s">
        <v>22</v>
      </c>
      <c r="BR702" s="6" t="s">
        <v>22</v>
      </c>
      <c r="BS702" s="6" t="s">
        <v>22</v>
      </c>
      <c r="BT702" s="6" t="s">
        <v>22</v>
      </c>
      <c r="BU702" s="16" t="s">
        <v>22</v>
      </c>
      <c r="BV702" s="6" t="s">
        <v>22</v>
      </c>
      <c r="BW702" s="6" t="s">
        <v>22</v>
      </c>
      <c r="BX702" s="6" t="s">
        <v>22</v>
      </c>
      <c r="BY702" s="6" t="s">
        <v>22</v>
      </c>
      <c r="BZ702" s="6" t="s">
        <v>22</v>
      </c>
      <c r="CA702" s="6" t="s">
        <v>22</v>
      </c>
      <c r="CB702" s="6" t="s">
        <v>22</v>
      </c>
      <c r="CC702" s="6" t="s">
        <v>22</v>
      </c>
      <c r="CD702" s="6" t="s">
        <v>22</v>
      </c>
      <c r="CE702" s="6" t="s">
        <v>22</v>
      </c>
      <c r="CF702" s="6" t="s">
        <v>22</v>
      </c>
      <c r="CG702" s="6" t="s">
        <v>22</v>
      </c>
      <c r="CH702" s="6" t="s">
        <v>22</v>
      </c>
      <c r="CI702" s="6" t="s">
        <v>22</v>
      </c>
      <c r="CJ702" s="6" t="s">
        <v>22</v>
      </c>
      <c r="CK702" s="6" t="s">
        <v>22</v>
      </c>
      <c r="CL702" s="6" t="s">
        <v>22</v>
      </c>
      <c r="CM702" s="6" t="s">
        <v>22</v>
      </c>
      <c r="CN702" s="6" t="s">
        <v>22</v>
      </c>
      <c r="CO702" s="6" t="s">
        <v>22</v>
      </c>
      <c r="CP702" s="6" t="s">
        <v>22</v>
      </c>
      <c r="CQ702" s="6" t="s">
        <v>22</v>
      </c>
      <c r="CR702" s="6" t="s">
        <v>22</v>
      </c>
      <c r="CS702" s="6" t="s">
        <v>22</v>
      </c>
      <c r="CT702" s="6" t="s">
        <v>22</v>
      </c>
      <c r="CU702" s="6" t="s">
        <v>22</v>
      </c>
      <c r="CV702" s="6" t="s">
        <v>22</v>
      </c>
      <c r="CW702" s="6" t="s">
        <v>22</v>
      </c>
      <c r="CX702" s="6" t="s">
        <v>22</v>
      </c>
      <c r="CY702" s="6" t="s">
        <v>22</v>
      </c>
      <c r="CZ702" s="6" t="s">
        <v>22</v>
      </c>
      <c r="DA702" s="6" t="s">
        <v>22</v>
      </c>
      <c r="DB702" s="6" t="s">
        <v>218</v>
      </c>
      <c r="DC702" s="6">
        <v>49</v>
      </c>
      <c r="DD702" s="6">
        <v>49</v>
      </c>
      <c r="DE702" s="6" t="s">
        <v>220</v>
      </c>
      <c r="DF702" s="6" t="s">
        <v>220</v>
      </c>
      <c r="DG702" s="6" t="s">
        <v>22</v>
      </c>
      <c r="DH702" s="6" t="s">
        <v>22</v>
      </c>
      <c r="DI702" s="6" t="s">
        <v>22</v>
      </c>
      <c r="DJ702" s="6" t="s">
        <v>22</v>
      </c>
      <c r="DK702" s="6">
        <v>30</v>
      </c>
      <c r="DL702" s="6" t="s">
        <v>22</v>
      </c>
      <c r="DM702" s="6" t="s">
        <v>22</v>
      </c>
      <c r="DN702" s="6" t="s">
        <v>22</v>
      </c>
      <c r="DO702" s="6" t="s">
        <v>22</v>
      </c>
      <c r="DP702" s="6" t="s">
        <v>22</v>
      </c>
      <c r="DQ702" s="6" t="s">
        <v>22</v>
      </c>
      <c r="DR702" s="6" t="s">
        <v>22</v>
      </c>
      <c r="DS702" s="6" t="s">
        <v>22</v>
      </c>
      <c r="DT702" s="6" t="s">
        <v>22</v>
      </c>
      <c r="DU702" s="6" t="s">
        <v>22</v>
      </c>
      <c r="DV702" s="6" t="s">
        <v>22</v>
      </c>
      <c r="DW702" s="6" t="s">
        <v>22</v>
      </c>
      <c r="DX702" s="6" t="s">
        <v>22</v>
      </c>
      <c r="DY702" s="6" t="s">
        <v>22</v>
      </c>
      <c r="DZ702" s="6" t="s">
        <v>22</v>
      </c>
      <c r="EA702" s="6" t="s">
        <v>22</v>
      </c>
      <c r="EB702" s="6" t="s">
        <v>22</v>
      </c>
      <c r="EC702" s="6" t="s">
        <v>22</v>
      </c>
      <c r="ED702" s="6" t="s">
        <v>22</v>
      </c>
      <c r="EE702" s="6" t="s">
        <v>22</v>
      </c>
      <c r="EF702" s="6" t="s">
        <v>22</v>
      </c>
      <c r="EG702" s="6" t="s">
        <v>22</v>
      </c>
      <c r="EH702" s="6" t="s">
        <v>22</v>
      </c>
      <c r="EI702" s="6" t="s">
        <v>22</v>
      </c>
      <c r="EJ702" s="6" t="s">
        <v>22</v>
      </c>
      <c r="EK702" s="6" t="s">
        <v>22</v>
      </c>
      <c r="EL702" s="6" t="s">
        <v>22</v>
      </c>
      <c r="EM702" s="6" t="s">
        <v>22</v>
      </c>
      <c r="EN702" s="6" t="s">
        <v>22</v>
      </c>
      <c r="EO702" s="6" t="s">
        <v>22</v>
      </c>
      <c r="EP702" s="6" t="s">
        <v>22</v>
      </c>
      <c r="EQ702" s="6" t="s">
        <v>22</v>
      </c>
      <c r="ER702" s="6" t="s">
        <v>22</v>
      </c>
      <c r="ES702" s="6" t="s">
        <v>22</v>
      </c>
      <c r="ET702" s="6" t="s">
        <v>22</v>
      </c>
      <c r="EU702" s="6" t="s">
        <v>22</v>
      </c>
      <c r="EV702" s="6" t="s">
        <v>22</v>
      </c>
      <c r="EW702" s="6" t="s">
        <v>22</v>
      </c>
      <c r="EX702" s="6" t="s">
        <v>22</v>
      </c>
      <c r="EY702" s="6" t="s">
        <v>22</v>
      </c>
      <c r="EZ702" s="6" t="s">
        <v>22</v>
      </c>
      <c r="FA702" s="6" t="s">
        <v>22</v>
      </c>
      <c r="FB702" s="6" t="s">
        <v>22</v>
      </c>
      <c r="FC702" s="6" t="s">
        <v>22</v>
      </c>
      <c r="FD702" s="6" t="s">
        <v>22</v>
      </c>
      <c r="FE702" s="6" t="s">
        <v>22</v>
      </c>
      <c r="FF702" s="6" t="s">
        <v>22</v>
      </c>
      <c r="FG702" s="6" t="s">
        <v>22</v>
      </c>
      <c r="FH702" s="6" t="s">
        <v>22</v>
      </c>
      <c r="FI702" s="6" t="s">
        <v>22</v>
      </c>
      <c r="FJ702" s="6" t="s">
        <v>22</v>
      </c>
      <c r="FK702" s="6" t="s">
        <v>22</v>
      </c>
      <c r="FL702" s="6" t="s">
        <v>22</v>
      </c>
      <c r="FM702" s="6" t="s">
        <v>22</v>
      </c>
      <c r="FN702" s="6" t="s">
        <v>22</v>
      </c>
      <c r="FO702" s="6" t="s">
        <v>22</v>
      </c>
      <c r="FP702" s="6" t="s">
        <v>22</v>
      </c>
      <c r="FQ702" s="6" t="s">
        <v>22</v>
      </c>
      <c r="FR702" s="6">
        <v>1</v>
      </c>
      <c r="FS702" s="6">
        <v>0</v>
      </c>
      <c r="FT702" s="6">
        <v>0</v>
      </c>
      <c r="FU702" s="6">
        <v>1</v>
      </c>
      <c r="FV702" s="6" t="s">
        <v>223</v>
      </c>
      <c r="FW702" s="6" t="s">
        <v>22</v>
      </c>
      <c r="FX702" s="6" t="s">
        <v>22</v>
      </c>
      <c r="FY702" s="6" t="s">
        <v>22</v>
      </c>
      <c r="FZ702" s="6" t="s">
        <v>22</v>
      </c>
      <c r="GA702" s="6" t="s">
        <v>22</v>
      </c>
      <c r="GB702" s="6" t="s">
        <v>22</v>
      </c>
      <c r="GC702" s="6" t="s">
        <v>22</v>
      </c>
      <c r="GD702" s="6" t="s">
        <v>22</v>
      </c>
      <c r="GE702" s="6" t="s">
        <v>22</v>
      </c>
      <c r="GF702" s="6" t="s">
        <v>22</v>
      </c>
      <c r="GG702" s="6" t="s">
        <v>22</v>
      </c>
      <c r="GH702" s="6" t="s">
        <v>22</v>
      </c>
      <c r="GI702" s="6" t="s">
        <v>22</v>
      </c>
      <c r="GJ702" s="6" t="s">
        <v>22</v>
      </c>
      <c r="GK702" s="6" t="s">
        <v>22</v>
      </c>
      <c r="GL702" s="6" t="s">
        <v>22</v>
      </c>
      <c r="GM702" s="6" t="s">
        <v>22</v>
      </c>
      <c r="GN702" s="6" t="s">
        <v>22</v>
      </c>
      <c r="GO702" s="6" t="s">
        <v>22</v>
      </c>
      <c r="GP702" s="6" t="s">
        <v>228</v>
      </c>
      <c r="GQ702" s="6" t="s">
        <v>22</v>
      </c>
      <c r="GR702" s="6" t="s">
        <v>22</v>
      </c>
      <c r="GS702" s="6" t="s">
        <v>22</v>
      </c>
      <c r="GT702" s="6" t="s">
        <v>22</v>
      </c>
      <c r="GU702" s="6" t="s">
        <v>22</v>
      </c>
      <c r="GV702" s="6" t="s">
        <v>22</v>
      </c>
      <c r="GW702" s="6" t="s">
        <v>22</v>
      </c>
      <c r="GX702" s="6" t="s">
        <v>22</v>
      </c>
    </row>
    <row r="703" spans="1:206">
      <c r="A703" s="6" t="s">
        <v>1944</v>
      </c>
      <c r="B703" s="6" t="s">
        <v>22</v>
      </c>
      <c r="C703" s="6" t="s">
        <v>1951</v>
      </c>
      <c r="D703" s="6" t="s">
        <v>22</v>
      </c>
      <c r="E703" s="6" t="s">
        <v>22</v>
      </c>
      <c r="G703" s="6" t="s">
        <v>22</v>
      </c>
      <c r="H703" s="6" t="s">
        <v>22</v>
      </c>
      <c r="I703" s="6" t="s">
        <v>22</v>
      </c>
      <c r="J703" s="6" t="s">
        <v>22</v>
      </c>
      <c r="K703" s="6" t="s">
        <v>22</v>
      </c>
      <c r="L703" s="6" t="s">
        <v>22</v>
      </c>
      <c r="M703" s="6" t="s">
        <v>22</v>
      </c>
      <c r="N703" s="6" t="s">
        <v>22</v>
      </c>
      <c r="O703" s="7" t="s">
        <v>22</v>
      </c>
      <c r="P703" s="6" t="s">
        <v>22</v>
      </c>
      <c r="S703" s="6" t="s">
        <v>22</v>
      </c>
      <c r="T703" s="6" t="s">
        <v>22</v>
      </c>
      <c r="V703" s="6" t="s">
        <v>22</v>
      </c>
      <c r="AE703" s="6" t="s">
        <v>22</v>
      </c>
      <c r="AF703" s="6" t="s">
        <v>22</v>
      </c>
      <c r="AG703" s="6" t="s">
        <v>22</v>
      </c>
      <c r="AH703" s="6" t="s">
        <v>22</v>
      </c>
      <c r="AI703" s="6" t="s">
        <v>22</v>
      </c>
      <c r="AJ703" s="6" t="s">
        <v>1257</v>
      </c>
      <c r="AK703" s="6" t="s">
        <v>1258</v>
      </c>
      <c r="AL703" s="6" t="s">
        <v>419</v>
      </c>
      <c r="AM703" s="6">
        <v>1</v>
      </c>
      <c r="AN703" s="6">
        <v>1</v>
      </c>
      <c r="AO703" s="6">
        <v>1</v>
      </c>
      <c r="AP703" s="6">
        <v>1</v>
      </c>
      <c r="AQ703" s="6" t="s">
        <v>1060</v>
      </c>
      <c r="AR703" s="6" t="s">
        <v>1055</v>
      </c>
      <c r="AS703" s="6" t="s">
        <v>1033</v>
      </c>
      <c r="AT703" s="6">
        <v>1</v>
      </c>
      <c r="AU703" s="6">
        <v>1</v>
      </c>
      <c r="AV703" s="6">
        <v>1</v>
      </c>
      <c r="AW703" s="6">
        <v>0</v>
      </c>
      <c r="AX703" s="6">
        <v>0</v>
      </c>
      <c r="AY703" s="6">
        <v>1</v>
      </c>
      <c r="AZ703" s="6">
        <v>1</v>
      </c>
      <c r="BA703" s="6">
        <v>1</v>
      </c>
      <c r="BB703" s="6">
        <v>0</v>
      </c>
      <c r="BC703" s="6">
        <v>0</v>
      </c>
      <c r="BD703" s="6">
        <v>0</v>
      </c>
      <c r="BE703" s="6">
        <v>0</v>
      </c>
      <c r="BF703" s="6">
        <v>1</v>
      </c>
      <c r="BG703" s="6">
        <v>1</v>
      </c>
      <c r="BH703" s="6">
        <v>1</v>
      </c>
      <c r="BI703" s="6">
        <v>1</v>
      </c>
      <c r="BJ703" s="6" t="s">
        <v>22</v>
      </c>
      <c r="BK703" s="6" t="s">
        <v>22</v>
      </c>
      <c r="BL703" s="6" t="s">
        <v>22</v>
      </c>
      <c r="BM703" s="6" t="s">
        <v>22</v>
      </c>
      <c r="BN703" s="6" t="s">
        <v>22</v>
      </c>
      <c r="BO703" s="16" t="s">
        <v>22</v>
      </c>
      <c r="BP703" s="6" t="s">
        <v>22</v>
      </c>
      <c r="BQ703" s="6" t="s">
        <v>22</v>
      </c>
      <c r="BR703" s="6" t="s">
        <v>22</v>
      </c>
      <c r="BS703" s="6" t="s">
        <v>22</v>
      </c>
      <c r="BT703" s="6" t="s">
        <v>22</v>
      </c>
      <c r="BU703" s="16" t="s">
        <v>22</v>
      </c>
      <c r="BV703" s="6" t="s">
        <v>22</v>
      </c>
      <c r="BW703" s="6" t="s">
        <v>22</v>
      </c>
      <c r="BX703" s="6" t="s">
        <v>22</v>
      </c>
      <c r="BY703" s="6" t="s">
        <v>22</v>
      </c>
      <c r="BZ703" s="6" t="s">
        <v>22</v>
      </c>
      <c r="CA703" s="6" t="s">
        <v>22</v>
      </c>
      <c r="CB703" s="6" t="s">
        <v>22</v>
      </c>
      <c r="CC703" s="6" t="s">
        <v>22</v>
      </c>
      <c r="CD703" s="6" t="s">
        <v>22</v>
      </c>
      <c r="CE703" s="6" t="s">
        <v>22</v>
      </c>
      <c r="CF703" s="6" t="s">
        <v>22</v>
      </c>
      <c r="CG703" s="6" t="s">
        <v>22</v>
      </c>
      <c r="CH703" s="6" t="s">
        <v>22</v>
      </c>
      <c r="CI703" s="6" t="s">
        <v>22</v>
      </c>
      <c r="CJ703" s="6" t="s">
        <v>22</v>
      </c>
      <c r="CK703" s="6" t="s">
        <v>22</v>
      </c>
      <c r="CL703" s="6" t="s">
        <v>22</v>
      </c>
      <c r="CM703" s="6" t="s">
        <v>22</v>
      </c>
      <c r="CN703" s="6" t="s">
        <v>22</v>
      </c>
      <c r="CO703" s="6" t="s">
        <v>22</v>
      </c>
      <c r="CP703" s="6" t="s">
        <v>22</v>
      </c>
      <c r="CQ703" s="6" t="s">
        <v>22</v>
      </c>
      <c r="CR703" s="6" t="s">
        <v>22</v>
      </c>
      <c r="CS703" s="6" t="s">
        <v>22</v>
      </c>
      <c r="CT703" s="6" t="s">
        <v>22</v>
      </c>
      <c r="CU703" s="6" t="s">
        <v>22</v>
      </c>
      <c r="CV703" s="6" t="s">
        <v>22</v>
      </c>
      <c r="CW703" s="6" t="s">
        <v>22</v>
      </c>
      <c r="CX703" s="6" t="s">
        <v>22</v>
      </c>
      <c r="CY703" s="6" t="s">
        <v>22</v>
      </c>
      <c r="CZ703" s="6" t="s">
        <v>22</v>
      </c>
      <c r="DA703" s="6" t="s">
        <v>22</v>
      </c>
      <c r="DB703" s="6" t="s">
        <v>218</v>
      </c>
      <c r="DC703" s="6">
        <v>30</v>
      </c>
      <c r="DD703" s="6">
        <v>30</v>
      </c>
      <c r="DE703" s="6" t="s">
        <v>220</v>
      </c>
      <c r="DF703" s="6" t="s">
        <v>220</v>
      </c>
      <c r="DG703" s="6" t="s">
        <v>22</v>
      </c>
      <c r="DH703" s="6" t="s">
        <v>22</v>
      </c>
      <c r="DI703" s="6" t="s">
        <v>22</v>
      </c>
      <c r="DJ703" s="6" t="s">
        <v>22</v>
      </c>
      <c r="DK703" s="6">
        <v>100</v>
      </c>
      <c r="DL703" s="6" t="s">
        <v>22</v>
      </c>
      <c r="DM703" s="6" t="s">
        <v>22</v>
      </c>
      <c r="DN703" s="6" t="s">
        <v>22</v>
      </c>
      <c r="DO703" s="6" t="s">
        <v>22</v>
      </c>
      <c r="DP703" s="6" t="s">
        <v>22</v>
      </c>
      <c r="DQ703" s="6" t="s">
        <v>22</v>
      </c>
      <c r="DR703" s="6" t="s">
        <v>22</v>
      </c>
      <c r="DS703" s="6" t="s">
        <v>22</v>
      </c>
      <c r="DT703" s="6" t="s">
        <v>22</v>
      </c>
      <c r="DU703" s="6" t="s">
        <v>22</v>
      </c>
      <c r="DV703" s="6" t="s">
        <v>22</v>
      </c>
      <c r="DW703" s="6" t="s">
        <v>22</v>
      </c>
      <c r="DX703" s="6" t="s">
        <v>22</v>
      </c>
      <c r="DY703" s="6" t="s">
        <v>22</v>
      </c>
      <c r="DZ703" s="6" t="s">
        <v>22</v>
      </c>
      <c r="EA703" s="6" t="s">
        <v>22</v>
      </c>
      <c r="EB703" s="6" t="s">
        <v>22</v>
      </c>
      <c r="EC703" s="6" t="s">
        <v>22</v>
      </c>
      <c r="ED703" s="6" t="s">
        <v>22</v>
      </c>
      <c r="EE703" s="6" t="s">
        <v>22</v>
      </c>
      <c r="EF703" s="6" t="s">
        <v>22</v>
      </c>
      <c r="EG703" s="6" t="s">
        <v>22</v>
      </c>
      <c r="EH703" s="6" t="s">
        <v>22</v>
      </c>
      <c r="EI703" s="6" t="s">
        <v>22</v>
      </c>
      <c r="EJ703" s="6" t="s">
        <v>22</v>
      </c>
      <c r="EK703" s="6" t="s">
        <v>22</v>
      </c>
      <c r="EL703" s="6" t="s">
        <v>22</v>
      </c>
      <c r="EM703" s="6" t="s">
        <v>22</v>
      </c>
      <c r="EN703" s="6" t="s">
        <v>22</v>
      </c>
      <c r="EO703" s="6" t="s">
        <v>22</v>
      </c>
      <c r="EP703" s="6" t="s">
        <v>22</v>
      </c>
      <c r="EQ703" s="6" t="s">
        <v>22</v>
      </c>
      <c r="ER703" s="6" t="s">
        <v>22</v>
      </c>
      <c r="ES703" s="6" t="s">
        <v>22</v>
      </c>
      <c r="ET703" s="6" t="s">
        <v>22</v>
      </c>
      <c r="EU703" s="6" t="s">
        <v>22</v>
      </c>
      <c r="EV703" s="6" t="s">
        <v>22</v>
      </c>
      <c r="EW703" s="6" t="s">
        <v>22</v>
      </c>
      <c r="EX703" s="6" t="s">
        <v>22</v>
      </c>
      <c r="EY703" s="6" t="s">
        <v>22</v>
      </c>
      <c r="EZ703" s="6" t="s">
        <v>22</v>
      </c>
      <c r="FA703" s="6" t="s">
        <v>22</v>
      </c>
      <c r="FB703" s="6" t="s">
        <v>22</v>
      </c>
      <c r="FC703" s="6" t="s">
        <v>22</v>
      </c>
      <c r="FD703" s="6" t="s">
        <v>22</v>
      </c>
      <c r="FE703" s="6" t="s">
        <v>22</v>
      </c>
      <c r="FF703" s="6" t="s">
        <v>22</v>
      </c>
      <c r="FG703" s="6" t="s">
        <v>22</v>
      </c>
      <c r="FH703" s="6" t="s">
        <v>22</v>
      </c>
      <c r="FI703" s="6" t="s">
        <v>22</v>
      </c>
      <c r="FJ703" s="6" t="s">
        <v>22</v>
      </c>
      <c r="FK703" s="6" t="s">
        <v>22</v>
      </c>
      <c r="FL703" s="6" t="s">
        <v>22</v>
      </c>
      <c r="FM703" s="6" t="s">
        <v>22</v>
      </c>
      <c r="FN703" s="6" t="s">
        <v>22</v>
      </c>
      <c r="FO703" s="6" t="s">
        <v>22</v>
      </c>
      <c r="FP703" s="6" t="s">
        <v>22</v>
      </c>
      <c r="FQ703" s="6" t="s">
        <v>22</v>
      </c>
      <c r="FR703" s="6">
        <v>2</v>
      </c>
      <c r="FS703" s="6">
        <v>0</v>
      </c>
      <c r="FT703" s="6">
        <v>0</v>
      </c>
      <c r="FU703" s="6">
        <v>1</v>
      </c>
      <c r="FV703" s="6" t="s">
        <v>223</v>
      </c>
      <c r="FW703" s="6" t="s">
        <v>22</v>
      </c>
      <c r="FX703" s="6" t="s">
        <v>22</v>
      </c>
      <c r="FY703" s="6" t="s">
        <v>22</v>
      </c>
      <c r="FZ703" s="6" t="s">
        <v>22</v>
      </c>
      <c r="GA703" s="6" t="s">
        <v>22</v>
      </c>
      <c r="GB703" s="6" t="s">
        <v>22</v>
      </c>
      <c r="GC703" s="6" t="s">
        <v>22</v>
      </c>
      <c r="GD703" s="6" t="s">
        <v>22</v>
      </c>
      <c r="GE703" s="6" t="s">
        <v>22</v>
      </c>
      <c r="GF703" s="6" t="s">
        <v>22</v>
      </c>
      <c r="GG703" s="6" t="s">
        <v>22</v>
      </c>
      <c r="GH703" s="6" t="s">
        <v>22</v>
      </c>
      <c r="GI703" s="6" t="s">
        <v>22</v>
      </c>
      <c r="GJ703" s="6" t="s">
        <v>22</v>
      </c>
      <c r="GK703" s="6" t="s">
        <v>22</v>
      </c>
      <c r="GL703" s="6" t="s">
        <v>22</v>
      </c>
      <c r="GM703" s="6" t="s">
        <v>22</v>
      </c>
      <c r="GN703" s="6" t="s">
        <v>22</v>
      </c>
      <c r="GO703" s="6" t="s">
        <v>22</v>
      </c>
      <c r="GP703" s="6" t="s">
        <v>228</v>
      </c>
      <c r="GQ703" s="6" t="s">
        <v>22</v>
      </c>
      <c r="GR703" s="6" t="s">
        <v>22</v>
      </c>
      <c r="GS703" s="6" t="s">
        <v>22</v>
      </c>
      <c r="GT703" s="6" t="s">
        <v>22</v>
      </c>
      <c r="GU703" s="6" t="s">
        <v>22</v>
      </c>
      <c r="GV703" s="6" t="s">
        <v>22</v>
      </c>
      <c r="GW703" s="6" t="s">
        <v>22</v>
      </c>
      <c r="GX703" s="6" t="s">
        <v>22</v>
      </c>
    </row>
    <row r="704" spans="1:206">
      <c r="A704" s="6" t="s">
        <v>1944</v>
      </c>
      <c r="B704" s="6" t="s">
        <v>22</v>
      </c>
      <c r="C704" s="6" t="s">
        <v>1952</v>
      </c>
      <c r="D704" s="6" t="s">
        <v>22</v>
      </c>
      <c r="E704" s="6" t="s">
        <v>22</v>
      </c>
      <c r="G704" s="6" t="s">
        <v>22</v>
      </c>
      <c r="H704" s="6" t="s">
        <v>22</v>
      </c>
      <c r="I704" s="6" t="s">
        <v>22</v>
      </c>
      <c r="J704" s="6" t="s">
        <v>22</v>
      </c>
      <c r="K704" s="6" t="s">
        <v>22</v>
      </c>
      <c r="L704" s="6" t="s">
        <v>22</v>
      </c>
      <c r="M704" s="6" t="s">
        <v>22</v>
      </c>
      <c r="N704" s="6" t="s">
        <v>22</v>
      </c>
      <c r="O704" s="7" t="s">
        <v>22</v>
      </c>
      <c r="P704" s="6" t="s">
        <v>22</v>
      </c>
      <c r="S704" s="6" t="s">
        <v>22</v>
      </c>
      <c r="T704" s="6" t="s">
        <v>22</v>
      </c>
      <c r="V704" s="6" t="s">
        <v>22</v>
      </c>
      <c r="AE704" s="6" t="s">
        <v>22</v>
      </c>
      <c r="AF704" s="6" t="s">
        <v>22</v>
      </c>
      <c r="AG704" s="6" t="s">
        <v>22</v>
      </c>
      <c r="AH704" s="6" t="s">
        <v>22</v>
      </c>
      <c r="AI704" s="6" t="s">
        <v>22</v>
      </c>
      <c r="AJ704" s="6" t="s">
        <v>384</v>
      </c>
      <c r="AK704" s="6" t="s">
        <v>339</v>
      </c>
      <c r="AL704" s="6" t="s">
        <v>419</v>
      </c>
      <c r="AM704" s="6">
        <v>1</v>
      </c>
      <c r="AN704" s="6">
        <v>0</v>
      </c>
      <c r="AO704" s="6">
        <v>1</v>
      </c>
      <c r="AP704" s="6">
        <v>0</v>
      </c>
      <c r="AQ704" s="6" t="s">
        <v>22</v>
      </c>
      <c r="AR704" s="6" t="s">
        <v>22</v>
      </c>
      <c r="AS704" s="6" t="s">
        <v>22</v>
      </c>
      <c r="AT704" s="6">
        <v>0</v>
      </c>
      <c r="AU704" s="6">
        <v>1</v>
      </c>
      <c r="AV704" s="6">
        <v>1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 t="s">
        <v>22</v>
      </c>
      <c r="BK704" s="6" t="s">
        <v>22</v>
      </c>
      <c r="BL704" s="6" t="s">
        <v>22</v>
      </c>
      <c r="BM704" s="6" t="s">
        <v>22</v>
      </c>
      <c r="BN704" s="6" t="s">
        <v>22</v>
      </c>
      <c r="BO704" s="16" t="s">
        <v>22</v>
      </c>
      <c r="BP704" s="6" t="s">
        <v>22</v>
      </c>
      <c r="BQ704" s="6" t="s">
        <v>22</v>
      </c>
      <c r="BR704" s="6" t="s">
        <v>22</v>
      </c>
      <c r="BS704" s="6" t="s">
        <v>22</v>
      </c>
      <c r="BT704" s="6" t="s">
        <v>22</v>
      </c>
      <c r="BU704" s="16" t="s">
        <v>22</v>
      </c>
      <c r="BV704" s="6" t="s">
        <v>22</v>
      </c>
      <c r="BW704" s="6" t="s">
        <v>22</v>
      </c>
      <c r="BX704" s="6" t="s">
        <v>22</v>
      </c>
      <c r="BY704" s="6" t="s">
        <v>22</v>
      </c>
      <c r="BZ704" s="6" t="s">
        <v>22</v>
      </c>
      <c r="CA704" s="6" t="s">
        <v>22</v>
      </c>
      <c r="CB704" s="6" t="s">
        <v>22</v>
      </c>
      <c r="CC704" s="6" t="s">
        <v>22</v>
      </c>
      <c r="CD704" s="6" t="s">
        <v>22</v>
      </c>
      <c r="CE704" s="6" t="s">
        <v>22</v>
      </c>
      <c r="CF704" s="6" t="s">
        <v>22</v>
      </c>
      <c r="CG704" s="6" t="s">
        <v>22</v>
      </c>
      <c r="CH704" s="6" t="s">
        <v>22</v>
      </c>
      <c r="CI704" s="6" t="s">
        <v>22</v>
      </c>
      <c r="CJ704" s="6" t="s">
        <v>22</v>
      </c>
      <c r="CK704" s="6" t="s">
        <v>22</v>
      </c>
      <c r="CL704" s="6" t="s">
        <v>22</v>
      </c>
      <c r="CM704" s="6" t="s">
        <v>22</v>
      </c>
      <c r="CN704" s="6" t="s">
        <v>22</v>
      </c>
      <c r="CO704" s="6" t="s">
        <v>22</v>
      </c>
      <c r="CP704" s="6" t="s">
        <v>22</v>
      </c>
      <c r="CQ704" s="6" t="s">
        <v>22</v>
      </c>
      <c r="CR704" s="6" t="s">
        <v>22</v>
      </c>
      <c r="CS704" s="6" t="s">
        <v>22</v>
      </c>
      <c r="CT704" s="6" t="s">
        <v>22</v>
      </c>
      <c r="CU704" s="6" t="s">
        <v>22</v>
      </c>
      <c r="CV704" s="6" t="s">
        <v>22</v>
      </c>
      <c r="CW704" s="6" t="s">
        <v>22</v>
      </c>
      <c r="CX704" s="6" t="s">
        <v>22</v>
      </c>
      <c r="CY704" s="6" t="s">
        <v>22</v>
      </c>
      <c r="CZ704" s="6" t="s">
        <v>22</v>
      </c>
      <c r="DA704" s="6" t="s">
        <v>22</v>
      </c>
      <c r="DB704" s="6" t="s">
        <v>218</v>
      </c>
      <c r="DC704" s="6">
        <v>58</v>
      </c>
      <c r="DD704" s="6">
        <v>58</v>
      </c>
      <c r="DE704" s="6" t="s">
        <v>220</v>
      </c>
      <c r="DF704" s="6" t="s">
        <v>220</v>
      </c>
      <c r="DG704" s="6" t="s">
        <v>22</v>
      </c>
      <c r="DH704" s="6" t="s">
        <v>22</v>
      </c>
      <c r="DI704" s="6" t="s">
        <v>22</v>
      </c>
      <c r="DJ704" s="6" t="s">
        <v>22</v>
      </c>
      <c r="DK704" s="6">
        <v>10</v>
      </c>
      <c r="DL704" s="6" t="s">
        <v>22</v>
      </c>
      <c r="DM704" s="6" t="s">
        <v>22</v>
      </c>
      <c r="DN704" s="6" t="s">
        <v>22</v>
      </c>
      <c r="DO704" s="6" t="s">
        <v>22</v>
      </c>
      <c r="DP704" s="6" t="s">
        <v>22</v>
      </c>
      <c r="DQ704" s="6" t="s">
        <v>22</v>
      </c>
      <c r="DR704" s="6" t="s">
        <v>22</v>
      </c>
      <c r="DS704" s="6" t="s">
        <v>22</v>
      </c>
      <c r="DT704" s="6" t="s">
        <v>22</v>
      </c>
      <c r="DU704" s="6" t="s">
        <v>22</v>
      </c>
      <c r="DV704" s="6" t="s">
        <v>22</v>
      </c>
      <c r="DW704" s="6" t="s">
        <v>22</v>
      </c>
      <c r="DX704" s="6" t="s">
        <v>22</v>
      </c>
      <c r="DY704" s="6" t="s">
        <v>22</v>
      </c>
      <c r="DZ704" s="6" t="s">
        <v>22</v>
      </c>
      <c r="EA704" s="6" t="s">
        <v>22</v>
      </c>
      <c r="EB704" s="6" t="s">
        <v>22</v>
      </c>
      <c r="EC704" s="6" t="s">
        <v>22</v>
      </c>
      <c r="ED704" s="6" t="s">
        <v>22</v>
      </c>
      <c r="EE704" s="6" t="s">
        <v>22</v>
      </c>
      <c r="EF704" s="6" t="s">
        <v>22</v>
      </c>
      <c r="EG704" s="6" t="s">
        <v>22</v>
      </c>
      <c r="EH704" s="6" t="s">
        <v>22</v>
      </c>
      <c r="EI704" s="6" t="s">
        <v>22</v>
      </c>
      <c r="EJ704" s="6" t="s">
        <v>22</v>
      </c>
      <c r="EK704" s="6" t="s">
        <v>22</v>
      </c>
      <c r="EL704" s="6" t="s">
        <v>22</v>
      </c>
      <c r="EM704" s="6" t="s">
        <v>22</v>
      </c>
      <c r="EN704" s="6" t="s">
        <v>22</v>
      </c>
      <c r="EO704" s="6" t="s">
        <v>22</v>
      </c>
      <c r="EP704" s="6" t="s">
        <v>22</v>
      </c>
      <c r="EQ704" s="6" t="s">
        <v>22</v>
      </c>
      <c r="ER704" s="6" t="s">
        <v>22</v>
      </c>
      <c r="ES704" s="6" t="s">
        <v>22</v>
      </c>
      <c r="ET704" s="6" t="s">
        <v>22</v>
      </c>
      <c r="EU704" s="6" t="s">
        <v>22</v>
      </c>
      <c r="EV704" s="6" t="s">
        <v>22</v>
      </c>
      <c r="EW704" s="6" t="s">
        <v>22</v>
      </c>
      <c r="EX704" s="6" t="s">
        <v>22</v>
      </c>
      <c r="EY704" s="6" t="s">
        <v>22</v>
      </c>
      <c r="EZ704" s="6" t="s">
        <v>22</v>
      </c>
      <c r="FA704" s="6" t="s">
        <v>22</v>
      </c>
      <c r="FB704" s="6" t="s">
        <v>22</v>
      </c>
      <c r="FC704" s="6" t="s">
        <v>22</v>
      </c>
      <c r="FD704" s="6" t="s">
        <v>22</v>
      </c>
      <c r="FE704" s="6" t="s">
        <v>22</v>
      </c>
      <c r="FF704" s="6" t="s">
        <v>22</v>
      </c>
      <c r="FG704" s="6" t="s">
        <v>22</v>
      </c>
      <c r="FH704" s="6" t="s">
        <v>22</v>
      </c>
      <c r="FI704" s="6" t="s">
        <v>22</v>
      </c>
      <c r="FJ704" s="6" t="s">
        <v>22</v>
      </c>
      <c r="FK704" s="6" t="s">
        <v>22</v>
      </c>
      <c r="FL704" s="6" t="s">
        <v>22</v>
      </c>
      <c r="FM704" s="6" t="s">
        <v>22</v>
      </c>
      <c r="FN704" s="6" t="s">
        <v>22</v>
      </c>
      <c r="FO704" s="6" t="s">
        <v>22</v>
      </c>
      <c r="FP704" s="6" t="s">
        <v>22</v>
      </c>
      <c r="FQ704" s="6" t="s">
        <v>22</v>
      </c>
      <c r="FR704" s="6">
        <v>2</v>
      </c>
      <c r="FS704" s="6">
        <v>0</v>
      </c>
      <c r="FT704" s="6">
        <v>0</v>
      </c>
      <c r="FU704" s="6">
        <v>0</v>
      </c>
      <c r="FV704" s="6" t="s">
        <v>223</v>
      </c>
      <c r="FW704" s="6" t="s">
        <v>22</v>
      </c>
      <c r="FX704" s="6" t="s">
        <v>22</v>
      </c>
      <c r="FY704" s="6" t="s">
        <v>22</v>
      </c>
      <c r="FZ704" s="6" t="s">
        <v>22</v>
      </c>
      <c r="GA704" s="6" t="s">
        <v>22</v>
      </c>
      <c r="GB704" s="6" t="s">
        <v>22</v>
      </c>
      <c r="GC704" s="6" t="s">
        <v>22</v>
      </c>
      <c r="GD704" s="6" t="s">
        <v>22</v>
      </c>
      <c r="GE704" s="6" t="s">
        <v>22</v>
      </c>
      <c r="GF704" s="6" t="s">
        <v>22</v>
      </c>
      <c r="GG704" s="6" t="s">
        <v>22</v>
      </c>
      <c r="GH704" s="6" t="s">
        <v>22</v>
      </c>
      <c r="GI704" s="6" t="s">
        <v>22</v>
      </c>
      <c r="GJ704" s="6" t="s">
        <v>22</v>
      </c>
      <c r="GK704" s="6" t="s">
        <v>22</v>
      </c>
      <c r="GL704" s="6" t="s">
        <v>22</v>
      </c>
      <c r="GM704" s="6" t="s">
        <v>22</v>
      </c>
      <c r="GN704" s="6" t="s">
        <v>22</v>
      </c>
      <c r="GO704" s="6" t="s">
        <v>22</v>
      </c>
      <c r="GP704" s="6" t="s">
        <v>1273</v>
      </c>
      <c r="GQ704" s="6" t="s">
        <v>22</v>
      </c>
      <c r="GR704" s="6" t="s">
        <v>22</v>
      </c>
      <c r="GS704" s="6" t="s">
        <v>22</v>
      </c>
      <c r="GT704" s="6" t="s">
        <v>22</v>
      </c>
      <c r="GU704" s="6" t="s">
        <v>22</v>
      </c>
      <c r="GV704" s="6" t="s">
        <v>22</v>
      </c>
      <c r="GW704" s="6" t="s">
        <v>22</v>
      </c>
      <c r="GX704" s="6" t="s">
        <v>22</v>
      </c>
    </row>
    <row r="705" spans="1:206">
      <c r="A705" s="6" t="s">
        <v>1944</v>
      </c>
      <c r="B705" s="6" t="s">
        <v>22</v>
      </c>
      <c r="C705" s="6" t="s">
        <v>1953</v>
      </c>
      <c r="D705" s="6" t="s">
        <v>22</v>
      </c>
      <c r="E705" s="6" t="s">
        <v>22</v>
      </c>
      <c r="G705" s="6" t="s">
        <v>22</v>
      </c>
      <c r="H705" s="6" t="s">
        <v>22</v>
      </c>
      <c r="I705" s="6" t="s">
        <v>22</v>
      </c>
      <c r="J705" s="6" t="s">
        <v>22</v>
      </c>
      <c r="K705" s="6" t="s">
        <v>22</v>
      </c>
      <c r="L705" s="6" t="s">
        <v>22</v>
      </c>
      <c r="M705" s="6" t="s">
        <v>22</v>
      </c>
      <c r="N705" s="6" t="s">
        <v>22</v>
      </c>
      <c r="O705" s="7" t="s">
        <v>22</v>
      </c>
      <c r="P705" s="6" t="s">
        <v>22</v>
      </c>
      <c r="S705" s="6" t="s">
        <v>22</v>
      </c>
      <c r="T705" s="6" t="s">
        <v>22</v>
      </c>
      <c r="V705" s="6" t="s">
        <v>22</v>
      </c>
      <c r="AE705" s="6" t="s">
        <v>22</v>
      </c>
      <c r="AF705" s="6" t="s">
        <v>22</v>
      </c>
      <c r="AG705" s="6" t="s">
        <v>22</v>
      </c>
      <c r="AH705" s="6" t="s">
        <v>22</v>
      </c>
      <c r="AI705" s="6" t="s">
        <v>22</v>
      </c>
      <c r="AJ705" s="6" t="s">
        <v>402</v>
      </c>
      <c r="AK705" s="6" t="s">
        <v>403</v>
      </c>
      <c r="AL705" s="6" t="s">
        <v>419</v>
      </c>
      <c r="AM705" s="6">
        <v>0</v>
      </c>
      <c r="AN705" s="6">
        <v>0</v>
      </c>
      <c r="AO705" s="6">
        <v>1</v>
      </c>
      <c r="AP705" s="6">
        <v>0</v>
      </c>
      <c r="AQ705" s="6" t="s">
        <v>745</v>
      </c>
      <c r="AR705" s="6" t="s">
        <v>1060</v>
      </c>
      <c r="AS705" s="6" t="s">
        <v>1046</v>
      </c>
      <c r="AT705" s="6">
        <v>1</v>
      </c>
      <c r="AU705" s="6">
        <v>1</v>
      </c>
      <c r="AV705" s="6">
        <v>1</v>
      </c>
      <c r="AW705" s="6">
        <v>0</v>
      </c>
      <c r="AX705" s="6">
        <v>0</v>
      </c>
      <c r="AY705" s="6">
        <v>0</v>
      </c>
      <c r="AZ705" s="6">
        <v>0</v>
      </c>
      <c r="BA705" s="6">
        <v>0</v>
      </c>
      <c r="BB705" s="6">
        <v>0</v>
      </c>
      <c r="BC705" s="6">
        <v>0</v>
      </c>
      <c r="BD705" s="6">
        <v>1</v>
      </c>
      <c r="BE705" s="6">
        <v>1</v>
      </c>
      <c r="BF705" s="6">
        <v>1</v>
      </c>
      <c r="BG705" s="6">
        <v>1</v>
      </c>
      <c r="BH705" s="6">
        <v>1</v>
      </c>
      <c r="BI705" s="6">
        <v>1</v>
      </c>
      <c r="BJ705" s="6" t="s">
        <v>22</v>
      </c>
      <c r="BK705" s="6" t="s">
        <v>22</v>
      </c>
      <c r="BL705" s="6" t="s">
        <v>22</v>
      </c>
      <c r="BM705" s="6" t="s">
        <v>22</v>
      </c>
      <c r="BN705" s="6" t="s">
        <v>22</v>
      </c>
      <c r="BO705" s="16" t="s">
        <v>22</v>
      </c>
      <c r="BP705" s="6" t="s">
        <v>22</v>
      </c>
      <c r="BQ705" s="6" t="s">
        <v>22</v>
      </c>
      <c r="BR705" s="6" t="s">
        <v>22</v>
      </c>
      <c r="BS705" s="6" t="s">
        <v>22</v>
      </c>
      <c r="BT705" s="6" t="s">
        <v>22</v>
      </c>
      <c r="BU705" s="16" t="s">
        <v>22</v>
      </c>
      <c r="BV705" s="6" t="s">
        <v>22</v>
      </c>
      <c r="BW705" s="6" t="s">
        <v>22</v>
      </c>
      <c r="BX705" s="6" t="s">
        <v>22</v>
      </c>
      <c r="BY705" s="6" t="s">
        <v>22</v>
      </c>
      <c r="BZ705" s="6" t="s">
        <v>22</v>
      </c>
      <c r="CA705" s="6" t="s">
        <v>22</v>
      </c>
      <c r="CB705" s="6" t="s">
        <v>22</v>
      </c>
      <c r="CC705" s="6" t="s">
        <v>22</v>
      </c>
      <c r="CD705" s="6" t="s">
        <v>22</v>
      </c>
      <c r="CE705" s="6" t="s">
        <v>22</v>
      </c>
      <c r="CF705" s="6" t="s">
        <v>22</v>
      </c>
      <c r="CG705" s="6" t="s">
        <v>22</v>
      </c>
      <c r="CH705" s="6" t="s">
        <v>22</v>
      </c>
      <c r="CI705" s="6" t="s">
        <v>22</v>
      </c>
      <c r="CJ705" s="6" t="s">
        <v>22</v>
      </c>
      <c r="CK705" s="6" t="s">
        <v>22</v>
      </c>
      <c r="CL705" s="6" t="s">
        <v>22</v>
      </c>
      <c r="CM705" s="6" t="s">
        <v>22</v>
      </c>
      <c r="CN705" s="6" t="s">
        <v>22</v>
      </c>
      <c r="CO705" s="6" t="s">
        <v>22</v>
      </c>
      <c r="CP705" s="6" t="s">
        <v>22</v>
      </c>
      <c r="CQ705" s="6" t="s">
        <v>22</v>
      </c>
      <c r="CR705" s="6" t="s">
        <v>22</v>
      </c>
      <c r="CS705" s="6" t="s">
        <v>22</v>
      </c>
      <c r="CT705" s="6" t="s">
        <v>22</v>
      </c>
      <c r="CU705" s="6" t="s">
        <v>22</v>
      </c>
      <c r="CV705" s="6" t="s">
        <v>22</v>
      </c>
      <c r="CW705" s="6" t="s">
        <v>22</v>
      </c>
      <c r="CX705" s="6" t="s">
        <v>22</v>
      </c>
      <c r="CY705" s="6" t="s">
        <v>22</v>
      </c>
      <c r="CZ705" s="6" t="s">
        <v>22</v>
      </c>
      <c r="DA705" s="6" t="s">
        <v>22</v>
      </c>
      <c r="DB705" s="6" t="s">
        <v>218</v>
      </c>
      <c r="DC705" s="6">
        <v>60</v>
      </c>
      <c r="DD705" s="6">
        <v>60</v>
      </c>
      <c r="DE705" s="6" t="s">
        <v>220</v>
      </c>
      <c r="DF705" s="6" t="s">
        <v>220</v>
      </c>
      <c r="DG705" s="6" t="s">
        <v>22</v>
      </c>
      <c r="DH705" s="6" t="s">
        <v>22</v>
      </c>
      <c r="DI705" s="6" t="s">
        <v>22</v>
      </c>
      <c r="DJ705" s="6" t="s">
        <v>22</v>
      </c>
      <c r="DK705" s="6">
        <v>35</v>
      </c>
      <c r="DL705" s="6" t="s">
        <v>22</v>
      </c>
      <c r="DM705" s="6" t="s">
        <v>22</v>
      </c>
      <c r="DN705" s="6" t="s">
        <v>22</v>
      </c>
      <c r="DO705" s="6" t="s">
        <v>22</v>
      </c>
      <c r="DP705" s="6" t="s">
        <v>22</v>
      </c>
      <c r="DQ705" s="6" t="s">
        <v>22</v>
      </c>
      <c r="DR705" s="6" t="s">
        <v>22</v>
      </c>
      <c r="DS705" s="6" t="s">
        <v>22</v>
      </c>
      <c r="DT705" s="6" t="s">
        <v>22</v>
      </c>
      <c r="DU705" s="6" t="s">
        <v>22</v>
      </c>
      <c r="DV705" s="6" t="s">
        <v>22</v>
      </c>
      <c r="DW705" s="6" t="s">
        <v>22</v>
      </c>
      <c r="DX705" s="6" t="s">
        <v>22</v>
      </c>
      <c r="DY705" s="6" t="s">
        <v>22</v>
      </c>
      <c r="DZ705" s="6" t="s">
        <v>22</v>
      </c>
      <c r="EA705" s="6" t="s">
        <v>22</v>
      </c>
      <c r="EB705" s="6" t="s">
        <v>22</v>
      </c>
      <c r="EC705" s="6" t="s">
        <v>22</v>
      </c>
      <c r="ED705" s="6" t="s">
        <v>22</v>
      </c>
      <c r="EE705" s="6" t="s">
        <v>22</v>
      </c>
      <c r="EF705" s="6" t="s">
        <v>22</v>
      </c>
      <c r="EG705" s="6" t="s">
        <v>22</v>
      </c>
      <c r="EH705" s="6" t="s">
        <v>22</v>
      </c>
      <c r="EI705" s="6" t="s">
        <v>22</v>
      </c>
      <c r="EJ705" s="6" t="s">
        <v>22</v>
      </c>
      <c r="EK705" s="6" t="s">
        <v>22</v>
      </c>
      <c r="EL705" s="6" t="s">
        <v>22</v>
      </c>
      <c r="EM705" s="6" t="s">
        <v>22</v>
      </c>
      <c r="EN705" s="6" t="s">
        <v>22</v>
      </c>
      <c r="EO705" s="6" t="s">
        <v>22</v>
      </c>
      <c r="EP705" s="6" t="s">
        <v>22</v>
      </c>
      <c r="EQ705" s="6" t="s">
        <v>22</v>
      </c>
      <c r="ER705" s="6" t="s">
        <v>22</v>
      </c>
      <c r="ES705" s="6" t="s">
        <v>22</v>
      </c>
      <c r="ET705" s="6" t="s">
        <v>22</v>
      </c>
      <c r="EU705" s="6" t="s">
        <v>22</v>
      </c>
      <c r="EV705" s="6" t="s">
        <v>22</v>
      </c>
      <c r="EW705" s="6" t="s">
        <v>22</v>
      </c>
      <c r="EX705" s="6" t="s">
        <v>22</v>
      </c>
      <c r="EY705" s="6" t="s">
        <v>22</v>
      </c>
      <c r="EZ705" s="6" t="s">
        <v>22</v>
      </c>
      <c r="FA705" s="6" t="s">
        <v>22</v>
      </c>
      <c r="FB705" s="6" t="s">
        <v>22</v>
      </c>
      <c r="FC705" s="6" t="s">
        <v>22</v>
      </c>
      <c r="FD705" s="6" t="s">
        <v>22</v>
      </c>
      <c r="FE705" s="6" t="s">
        <v>22</v>
      </c>
      <c r="FF705" s="6" t="s">
        <v>22</v>
      </c>
      <c r="FG705" s="6" t="s">
        <v>22</v>
      </c>
      <c r="FH705" s="6" t="s">
        <v>22</v>
      </c>
      <c r="FI705" s="6" t="s">
        <v>22</v>
      </c>
      <c r="FJ705" s="6" t="s">
        <v>22</v>
      </c>
      <c r="FK705" s="6" t="s">
        <v>22</v>
      </c>
      <c r="FL705" s="6" t="s">
        <v>22</v>
      </c>
      <c r="FM705" s="6" t="s">
        <v>22</v>
      </c>
      <c r="FN705" s="6" t="s">
        <v>22</v>
      </c>
      <c r="FO705" s="6" t="s">
        <v>22</v>
      </c>
      <c r="FP705" s="6" t="s">
        <v>22</v>
      </c>
      <c r="FQ705" s="6" t="s">
        <v>22</v>
      </c>
      <c r="FR705" s="6">
        <v>0</v>
      </c>
      <c r="FS705" s="6">
        <v>0</v>
      </c>
      <c r="FT705" s="6">
        <v>0</v>
      </c>
      <c r="FU705" s="6">
        <v>0</v>
      </c>
      <c r="FV705" s="6" t="s">
        <v>223</v>
      </c>
      <c r="FW705" s="6" t="s">
        <v>22</v>
      </c>
      <c r="FX705" s="6" t="s">
        <v>22</v>
      </c>
      <c r="FY705" s="6" t="s">
        <v>22</v>
      </c>
      <c r="FZ705" s="6" t="s">
        <v>22</v>
      </c>
      <c r="GA705" s="6" t="s">
        <v>22</v>
      </c>
      <c r="GB705" s="6" t="s">
        <v>22</v>
      </c>
      <c r="GC705" s="6" t="s">
        <v>22</v>
      </c>
      <c r="GD705" s="6" t="s">
        <v>22</v>
      </c>
      <c r="GE705" s="6" t="s">
        <v>22</v>
      </c>
      <c r="GF705" s="6" t="s">
        <v>22</v>
      </c>
      <c r="GG705" s="6" t="s">
        <v>22</v>
      </c>
      <c r="GH705" s="6" t="s">
        <v>22</v>
      </c>
      <c r="GI705" s="6" t="s">
        <v>22</v>
      </c>
      <c r="GJ705" s="6" t="s">
        <v>22</v>
      </c>
      <c r="GK705" s="6" t="s">
        <v>22</v>
      </c>
      <c r="GL705" s="6" t="s">
        <v>22</v>
      </c>
      <c r="GM705" s="6" t="s">
        <v>22</v>
      </c>
      <c r="GN705" s="6" t="s">
        <v>22</v>
      </c>
      <c r="GO705" s="6" t="s">
        <v>22</v>
      </c>
      <c r="GP705" s="6" t="s">
        <v>228</v>
      </c>
      <c r="GQ705" s="6" t="s">
        <v>22</v>
      </c>
      <c r="GR705" s="6" t="s">
        <v>22</v>
      </c>
      <c r="GS705" s="6" t="s">
        <v>22</v>
      </c>
      <c r="GT705" s="6" t="s">
        <v>22</v>
      </c>
      <c r="GU705" s="6" t="s">
        <v>22</v>
      </c>
      <c r="GV705" s="6" t="s">
        <v>22</v>
      </c>
      <c r="GW705" s="6" t="s">
        <v>22</v>
      </c>
      <c r="GX705" s="6" t="s">
        <v>22</v>
      </c>
    </row>
    <row r="706" spans="1:206">
      <c r="A706" s="6" t="s">
        <v>1944</v>
      </c>
      <c r="B706" s="6" t="s">
        <v>22</v>
      </c>
      <c r="C706" s="6" t="s">
        <v>1954</v>
      </c>
      <c r="D706" s="6" t="s">
        <v>22</v>
      </c>
      <c r="E706" s="6" t="s">
        <v>22</v>
      </c>
      <c r="G706" s="6" t="s">
        <v>22</v>
      </c>
      <c r="H706" s="6" t="s">
        <v>22</v>
      </c>
      <c r="I706" s="6" t="s">
        <v>22</v>
      </c>
      <c r="J706" s="6" t="s">
        <v>22</v>
      </c>
      <c r="K706" s="6" t="s">
        <v>22</v>
      </c>
      <c r="L706" s="6" t="s">
        <v>22</v>
      </c>
      <c r="M706" s="6" t="s">
        <v>22</v>
      </c>
      <c r="N706" s="6" t="s">
        <v>22</v>
      </c>
      <c r="O706" s="7" t="s">
        <v>22</v>
      </c>
      <c r="P706" s="6" t="s">
        <v>22</v>
      </c>
      <c r="S706" s="6" t="s">
        <v>22</v>
      </c>
      <c r="T706" s="6" t="s">
        <v>22</v>
      </c>
      <c r="V706" s="6" t="s">
        <v>22</v>
      </c>
      <c r="AE706" s="6" t="s">
        <v>22</v>
      </c>
      <c r="AF706" s="6" t="s">
        <v>22</v>
      </c>
      <c r="AG706" s="6" t="s">
        <v>22</v>
      </c>
      <c r="AH706" s="6" t="s">
        <v>22</v>
      </c>
      <c r="AI706" s="6" t="s">
        <v>22</v>
      </c>
      <c r="AJ706" s="6" t="s">
        <v>1726</v>
      </c>
      <c r="AK706" s="6" t="s">
        <v>755</v>
      </c>
      <c r="AL706" s="6" t="s">
        <v>419</v>
      </c>
      <c r="AM706" s="6">
        <v>0</v>
      </c>
      <c r="AN706" s="6">
        <v>0</v>
      </c>
      <c r="AO706" s="6">
        <v>1</v>
      </c>
      <c r="AP706" s="6">
        <v>0</v>
      </c>
      <c r="AQ706" s="6" t="s">
        <v>1045</v>
      </c>
      <c r="AR706" s="6" t="s">
        <v>435</v>
      </c>
      <c r="AS706" s="6" t="s">
        <v>22</v>
      </c>
      <c r="AT706" s="6">
        <v>0</v>
      </c>
      <c r="AU706" s="6">
        <v>1</v>
      </c>
      <c r="AV706" s="6">
        <v>1</v>
      </c>
      <c r="AW706" s="6">
        <v>1</v>
      </c>
      <c r="AX706" s="6">
        <v>0</v>
      </c>
      <c r="AY706" s="6">
        <v>0</v>
      </c>
      <c r="AZ706" s="6"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 t="s">
        <v>22</v>
      </c>
      <c r="BK706" s="6" t="s">
        <v>22</v>
      </c>
      <c r="BL706" s="6" t="s">
        <v>22</v>
      </c>
      <c r="BM706" s="6" t="s">
        <v>22</v>
      </c>
      <c r="BN706" s="6" t="s">
        <v>22</v>
      </c>
      <c r="BO706" s="16" t="s">
        <v>22</v>
      </c>
      <c r="BP706" s="6" t="s">
        <v>22</v>
      </c>
      <c r="BQ706" s="6" t="s">
        <v>22</v>
      </c>
      <c r="BR706" s="6" t="s">
        <v>22</v>
      </c>
      <c r="BS706" s="6" t="s">
        <v>22</v>
      </c>
      <c r="BT706" s="6" t="s">
        <v>22</v>
      </c>
      <c r="BU706" s="16" t="s">
        <v>22</v>
      </c>
      <c r="BV706" s="6" t="s">
        <v>22</v>
      </c>
      <c r="BW706" s="6" t="s">
        <v>22</v>
      </c>
      <c r="BX706" s="6" t="s">
        <v>22</v>
      </c>
      <c r="BY706" s="6" t="s">
        <v>22</v>
      </c>
      <c r="BZ706" s="6" t="s">
        <v>22</v>
      </c>
      <c r="CA706" s="6" t="s">
        <v>22</v>
      </c>
      <c r="CB706" s="6" t="s">
        <v>22</v>
      </c>
      <c r="CC706" s="6" t="s">
        <v>22</v>
      </c>
      <c r="CD706" s="6" t="s">
        <v>22</v>
      </c>
      <c r="CE706" s="6" t="s">
        <v>22</v>
      </c>
      <c r="CF706" s="6" t="s">
        <v>22</v>
      </c>
      <c r="CG706" s="6" t="s">
        <v>22</v>
      </c>
      <c r="CH706" s="6" t="s">
        <v>22</v>
      </c>
      <c r="CI706" s="6" t="s">
        <v>22</v>
      </c>
      <c r="CJ706" s="6" t="s">
        <v>22</v>
      </c>
      <c r="CK706" s="6" t="s">
        <v>22</v>
      </c>
      <c r="CL706" s="6" t="s">
        <v>22</v>
      </c>
      <c r="CM706" s="6" t="s">
        <v>22</v>
      </c>
      <c r="CN706" s="6" t="s">
        <v>22</v>
      </c>
      <c r="CO706" s="6" t="s">
        <v>22</v>
      </c>
      <c r="CP706" s="6" t="s">
        <v>22</v>
      </c>
      <c r="CQ706" s="6" t="s">
        <v>22</v>
      </c>
      <c r="CR706" s="6" t="s">
        <v>22</v>
      </c>
      <c r="CS706" s="6" t="s">
        <v>22</v>
      </c>
      <c r="CT706" s="6" t="s">
        <v>22</v>
      </c>
      <c r="CU706" s="6" t="s">
        <v>22</v>
      </c>
      <c r="CV706" s="6" t="s">
        <v>22</v>
      </c>
      <c r="CW706" s="6" t="s">
        <v>22</v>
      </c>
      <c r="CX706" s="6" t="s">
        <v>22</v>
      </c>
      <c r="CY706" s="6" t="s">
        <v>22</v>
      </c>
      <c r="CZ706" s="6" t="s">
        <v>22</v>
      </c>
      <c r="DA706" s="6" t="s">
        <v>22</v>
      </c>
      <c r="DB706" s="6" t="s">
        <v>218</v>
      </c>
      <c r="DC706" s="6">
        <v>55</v>
      </c>
      <c r="DD706" s="6">
        <v>55</v>
      </c>
      <c r="DE706" s="6" t="s">
        <v>220</v>
      </c>
      <c r="DF706" s="6" t="s">
        <v>220</v>
      </c>
      <c r="DG706" s="6" t="s">
        <v>22</v>
      </c>
      <c r="DH706" s="6" t="s">
        <v>22</v>
      </c>
      <c r="DI706" s="6" t="s">
        <v>22</v>
      </c>
      <c r="DJ706" s="6" t="s">
        <v>22</v>
      </c>
      <c r="DK706" s="6">
        <v>20</v>
      </c>
      <c r="DL706" s="6" t="s">
        <v>22</v>
      </c>
      <c r="DM706" s="6" t="s">
        <v>22</v>
      </c>
      <c r="DN706" s="6" t="s">
        <v>22</v>
      </c>
      <c r="DO706" s="6" t="s">
        <v>22</v>
      </c>
      <c r="DP706" s="6" t="s">
        <v>22</v>
      </c>
      <c r="DQ706" s="6" t="s">
        <v>22</v>
      </c>
      <c r="DR706" s="6" t="s">
        <v>22</v>
      </c>
      <c r="DS706" s="6" t="s">
        <v>22</v>
      </c>
      <c r="DT706" s="6" t="s">
        <v>22</v>
      </c>
      <c r="DU706" s="6" t="s">
        <v>22</v>
      </c>
      <c r="DV706" s="6" t="s">
        <v>22</v>
      </c>
      <c r="DW706" s="6" t="s">
        <v>22</v>
      </c>
      <c r="DX706" s="6" t="s">
        <v>22</v>
      </c>
      <c r="DY706" s="6" t="s">
        <v>22</v>
      </c>
      <c r="DZ706" s="6" t="s">
        <v>22</v>
      </c>
      <c r="EA706" s="6" t="s">
        <v>22</v>
      </c>
      <c r="EB706" s="6" t="s">
        <v>22</v>
      </c>
      <c r="EC706" s="6" t="s">
        <v>22</v>
      </c>
      <c r="ED706" s="6" t="s">
        <v>22</v>
      </c>
      <c r="EE706" s="6" t="s">
        <v>22</v>
      </c>
      <c r="EF706" s="6" t="s">
        <v>22</v>
      </c>
      <c r="EG706" s="6" t="s">
        <v>22</v>
      </c>
      <c r="EH706" s="6" t="s">
        <v>22</v>
      </c>
      <c r="EI706" s="6" t="s">
        <v>22</v>
      </c>
      <c r="EJ706" s="6" t="s">
        <v>22</v>
      </c>
      <c r="EK706" s="6" t="s">
        <v>22</v>
      </c>
      <c r="EL706" s="6" t="s">
        <v>22</v>
      </c>
      <c r="EM706" s="6" t="s">
        <v>22</v>
      </c>
      <c r="EN706" s="6" t="s">
        <v>22</v>
      </c>
      <c r="EO706" s="6" t="s">
        <v>22</v>
      </c>
      <c r="EP706" s="6" t="s">
        <v>22</v>
      </c>
      <c r="EQ706" s="6" t="s">
        <v>22</v>
      </c>
      <c r="ER706" s="6" t="s">
        <v>22</v>
      </c>
      <c r="ES706" s="6" t="s">
        <v>22</v>
      </c>
      <c r="ET706" s="6" t="s">
        <v>22</v>
      </c>
      <c r="EU706" s="6" t="s">
        <v>22</v>
      </c>
      <c r="EV706" s="6" t="s">
        <v>22</v>
      </c>
      <c r="EW706" s="6" t="s">
        <v>22</v>
      </c>
      <c r="EX706" s="6" t="s">
        <v>22</v>
      </c>
      <c r="EY706" s="6" t="s">
        <v>22</v>
      </c>
      <c r="EZ706" s="6" t="s">
        <v>22</v>
      </c>
      <c r="FA706" s="6" t="s">
        <v>22</v>
      </c>
      <c r="FB706" s="6" t="s">
        <v>22</v>
      </c>
      <c r="FC706" s="6" t="s">
        <v>22</v>
      </c>
      <c r="FD706" s="6" t="s">
        <v>22</v>
      </c>
      <c r="FE706" s="6" t="s">
        <v>22</v>
      </c>
      <c r="FF706" s="6" t="s">
        <v>22</v>
      </c>
      <c r="FG706" s="6" t="s">
        <v>22</v>
      </c>
      <c r="FH706" s="6" t="s">
        <v>22</v>
      </c>
      <c r="FI706" s="6" t="s">
        <v>22</v>
      </c>
      <c r="FJ706" s="6" t="s">
        <v>22</v>
      </c>
      <c r="FK706" s="6" t="s">
        <v>22</v>
      </c>
      <c r="FL706" s="6" t="s">
        <v>22</v>
      </c>
      <c r="FM706" s="6" t="s">
        <v>22</v>
      </c>
      <c r="FN706" s="6" t="s">
        <v>22</v>
      </c>
      <c r="FO706" s="6" t="s">
        <v>22</v>
      </c>
      <c r="FP706" s="6" t="s">
        <v>22</v>
      </c>
      <c r="FQ706" s="6" t="s">
        <v>22</v>
      </c>
      <c r="FR706" s="6">
        <v>0</v>
      </c>
      <c r="FS706" s="6">
        <v>0</v>
      </c>
      <c r="FT706" s="6">
        <v>0</v>
      </c>
      <c r="FU706" s="6">
        <v>0</v>
      </c>
      <c r="FV706" s="6" t="s">
        <v>223</v>
      </c>
      <c r="FW706" s="6" t="s">
        <v>22</v>
      </c>
      <c r="FX706" s="6" t="s">
        <v>22</v>
      </c>
      <c r="FY706" s="6" t="s">
        <v>22</v>
      </c>
      <c r="FZ706" s="6" t="s">
        <v>22</v>
      </c>
      <c r="GA706" s="6" t="s">
        <v>22</v>
      </c>
      <c r="GB706" s="6" t="s">
        <v>22</v>
      </c>
      <c r="GC706" s="6" t="s">
        <v>22</v>
      </c>
      <c r="GD706" s="6" t="s">
        <v>22</v>
      </c>
      <c r="GE706" s="6" t="s">
        <v>22</v>
      </c>
      <c r="GF706" s="6" t="s">
        <v>22</v>
      </c>
      <c r="GG706" s="6" t="s">
        <v>22</v>
      </c>
      <c r="GH706" s="6" t="s">
        <v>22</v>
      </c>
      <c r="GI706" s="6" t="s">
        <v>22</v>
      </c>
      <c r="GJ706" s="6" t="s">
        <v>22</v>
      </c>
      <c r="GK706" s="6" t="s">
        <v>22</v>
      </c>
      <c r="GL706" s="6" t="s">
        <v>22</v>
      </c>
      <c r="GM706" s="6" t="s">
        <v>22</v>
      </c>
      <c r="GN706" s="6" t="s">
        <v>22</v>
      </c>
      <c r="GO706" s="6" t="s">
        <v>22</v>
      </c>
      <c r="GP706" s="6" t="s">
        <v>228</v>
      </c>
      <c r="GQ706" s="6" t="s">
        <v>22</v>
      </c>
      <c r="GR706" s="6" t="s">
        <v>22</v>
      </c>
      <c r="GS706" s="6" t="s">
        <v>22</v>
      </c>
      <c r="GT706" s="6" t="s">
        <v>22</v>
      </c>
      <c r="GU706" s="6" t="s">
        <v>22</v>
      </c>
      <c r="GV706" s="6" t="s">
        <v>22</v>
      </c>
      <c r="GW706" s="6" t="s">
        <v>22</v>
      </c>
      <c r="GX706" s="6" t="s">
        <v>22</v>
      </c>
    </row>
    <row r="707" spans="1:206">
      <c r="A707" s="6" t="s">
        <v>1944</v>
      </c>
      <c r="B707" s="6" t="s">
        <v>22</v>
      </c>
      <c r="C707" s="6" t="s">
        <v>1955</v>
      </c>
      <c r="D707" s="6" t="s">
        <v>22</v>
      </c>
      <c r="E707" s="6" t="s">
        <v>22</v>
      </c>
      <c r="G707" s="6" t="s">
        <v>22</v>
      </c>
      <c r="H707" s="6" t="s">
        <v>22</v>
      </c>
      <c r="I707" s="6" t="s">
        <v>22</v>
      </c>
      <c r="J707" s="6" t="s">
        <v>22</v>
      </c>
      <c r="K707" s="6" t="s">
        <v>22</v>
      </c>
      <c r="L707" s="6" t="s">
        <v>22</v>
      </c>
      <c r="M707" s="6" t="s">
        <v>22</v>
      </c>
      <c r="N707" s="6" t="s">
        <v>22</v>
      </c>
      <c r="O707" s="7" t="s">
        <v>22</v>
      </c>
      <c r="P707" s="6" t="s">
        <v>22</v>
      </c>
      <c r="S707" s="6" t="s">
        <v>22</v>
      </c>
      <c r="T707" s="6" t="s">
        <v>22</v>
      </c>
      <c r="V707" s="6" t="s">
        <v>22</v>
      </c>
      <c r="AE707" s="6" t="s">
        <v>22</v>
      </c>
      <c r="AF707" s="6" t="s">
        <v>22</v>
      </c>
      <c r="AG707" s="6" t="s">
        <v>22</v>
      </c>
      <c r="AH707" s="6" t="s">
        <v>22</v>
      </c>
      <c r="AI707" s="6" t="s">
        <v>22</v>
      </c>
      <c r="AJ707" s="6" t="s">
        <v>1461</v>
      </c>
      <c r="AK707" s="6" t="s">
        <v>1462</v>
      </c>
      <c r="AL707" s="6" t="s">
        <v>1669</v>
      </c>
      <c r="AM707" s="6">
        <v>1</v>
      </c>
      <c r="AN707" s="6">
        <v>0</v>
      </c>
      <c r="AO707" s="6">
        <v>1</v>
      </c>
      <c r="AP707" s="6">
        <v>0</v>
      </c>
      <c r="AQ707" s="6" t="s">
        <v>745</v>
      </c>
      <c r="AR707" s="6" t="s">
        <v>1060</v>
      </c>
      <c r="AS707" s="6" t="s">
        <v>1055</v>
      </c>
      <c r="AT707" s="6">
        <v>0</v>
      </c>
      <c r="AU707" s="6">
        <v>1</v>
      </c>
      <c r="AV707" s="6">
        <v>1</v>
      </c>
      <c r="AW707" s="6">
        <v>1</v>
      </c>
      <c r="AX707" s="6">
        <v>1</v>
      </c>
      <c r="AY707" s="6">
        <v>1</v>
      </c>
      <c r="AZ707" s="6"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 t="s">
        <v>22</v>
      </c>
      <c r="BK707" s="6" t="s">
        <v>22</v>
      </c>
      <c r="BL707" s="6" t="s">
        <v>22</v>
      </c>
      <c r="BM707" s="6" t="s">
        <v>22</v>
      </c>
      <c r="BN707" s="6" t="s">
        <v>22</v>
      </c>
      <c r="BO707" s="16" t="s">
        <v>22</v>
      </c>
      <c r="BP707" s="6" t="s">
        <v>22</v>
      </c>
      <c r="BQ707" s="6" t="s">
        <v>22</v>
      </c>
      <c r="BR707" s="6" t="s">
        <v>22</v>
      </c>
      <c r="BS707" s="6" t="s">
        <v>22</v>
      </c>
      <c r="BT707" s="6" t="s">
        <v>22</v>
      </c>
      <c r="BU707" s="16" t="s">
        <v>22</v>
      </c>
      <c r="BV707" s="6" t="s">
        <v>22</v>
      </c>
      <c r="BW707" s="6" t="s">
        <v>22</v>
      </c>
      <c r="BX707" s="6" t="s">
        <v>22</v>
      </c>
      <c r="BY707" s="6" t="s">
        <v>22</v>
      </c>
      <c r="BZ707" s="6" t="s">
        <v>22</v>
      </c>
      <c r="CA707" s="6" t="s">
        <v>22</v>
      </c>
      <c r="CB707" s="6" t="s">
        <v>22</v>
      </c>
      <c r="CC707" s="6" t="s">
        <v>22</v>
      </c>
      <c r="CD707" s="6" t="s">
        <v>22</v>
      </c>
      <c r="CE707" s="6" t="s">
        <v>22</v>
      </c>
      <c r="CF707" s="6" t="s">
        <v>22</v>
      </c>
      <c r="CG707" s="6" t="s">
        <v>22</v>
      </c>
      <c r="CH707" s="6" t="s">
        <v>22</v>
      </c>
      <c r="CI707" s="6" t="s">
        <v>22</v>
      </c>
      <c r="CJ707" s="6" t="s">
        <v>22</v>
      </c>
      <c r="CK707" s="6" t="s">
        <v>22</v>
      </c>
      <c r="CL707" s="6" t="s">
        <v>22</v>
      </c>
      <c r="CM707" s="6" t="s">
        <v>22</v>
      </c>
      <c r="CN707" s="6" t="s">
        <v>22</v>
      </c>
      <c r="CO707" s="6" t="s">
        <v>22</v>
      </c>
      <c r="CP707" s="6" t="s">
        <v>22</v>
      </c>
      <c r="CQ707" s="6" t="s">
        <v>22</v>
      </c>
      <c r="CR707" s="6" t="s">
        <v>22</v>
      </c>
      <c r="CS707" s="6" t="s">
        <v>22</v>
      </c>
      <c r="CT707" s="6" t="s">
        <v>22</v>
      </c>
      <c r="CU707" s="6" t="s">
        <v>22</v>
      </c>
      <c r="CV707" s="6" t="s">
        <v>22</v>
      </c>
      <c r="CW707" s="6" t="s">
        <v>22</v>
      </c>
      <c r="CX707" s="6" t="s">
        <v>22</v>
      </c>
      <c r="CY707" s="6" t="s">
        <v>22</v>
      </c>
      <c r="CZ707" s="6" t="s">
        <v>22</v>
      </c>
      <c r="DA707" s="6" t="s">
        <v>22</v>
      </c>
      <c r="DB707" s="6" t="s">
        <v>218</v>
      </c>
      <c r="DC707" s="6">
        <v>66</v>
      </c>
      <c r="DD707" s="6">
        <v>66</v>
      </c>
      <c r="DE707" s="6" t="s">
        <v>244</v>
      </c>
      <c r="DF707" s="6" t="s">
        <v>244</v>
      </c>
      <c r="DG707" s="6" t="s">
        <v>22</v>
      </c>
      <c r="DH707" s="6" t="s">
        <v>22</v>
      </c>
      <c r="DI707" s="6" t="s">
        <v>22</v>
      </c>
      <c r="DJ707" s="6" t="s">
        <v>22</v>
      </c>
      <c r="DK707" s="6">
        <v>30</v>
      </c>
      <c r="DL707" s="6" t="s">
        <v>22</v>
      </c>
      <c r="DM707" s="6" t="s">
        <v>22</v>
      </c>
      <c r="DN707" s="6" t="s">
        <v>22</v>
      </c>
      <c r="DO707" s="6" t="s">
        <v>22</v>
      </c>
      <c r="DP707" s="6" t="s">
        <v>22</v>
      </c>
      <c r="DQ707" s="6" t="s">
        <v>22</v>
      </c>
      <c r="DR707" s="6" t="s">
        <v>22</v>
      </c>
      <c r="DS707" s="6" t="s">
        <v>22</v>
      </c>
      <c r="DT707" s="6" t="s">
        <v>22</v>
      </c>
      <c r="DU707" s="6" t="s">
        <v>22</v>
      </c>
      <c r="DV707" s="6" t="s">
        <v>22</v>
      </c>
      <c r="DW707" s="6" t="s">
        <v>22</v>
      </c>
      <c r="DX707" s="6" t="s">
        <v>22</v>
      </c>
      <c r="DY707" s="6" t="s">
        <v>22</v>
      </c>
      <c r="DZ707" s="6" t="s">
        <v>22</v>
      </c>
      <c r="EA707" s="6" t="s">
        <v>22</v>
      </c>
      <c r="EB707" s="6" t="s">
        <v>22</v>
      </c>
      <c r="EC707" s="6" t="s">
        <v>22</v>
      </c>
      <c r="ED707" s="6" t="s">
        <v>22</v>
      </c>
      <c r="EE707" s="6" t="s">
        <v>22</v>
      </c>
      <c r="EF707" s="6" t="s">
        <v>22</v>
      </c>
      <c r="EG707" s="6" t="s">
        <v>22</v>
      </c>
      <c r="EH707" s="6" t="s">
        <v>22</v>
      </c>
      <c r="EI707" s="6" t="s">
        <v>22</v>
      </c>
      <c r="EJ707" s="6" t="s">
        <v>22</v>
      </c>
      <c r="EK707" s="6" t="s">
        <v>22</v>
      </c>
      <c r="EL707" s="6" t="s">
        <v>22</v>
      </c>
      <c r="EM707" s="6" t="s">
        <v>22</v>
      </c>
      <c r="EN707" s="6" t="s">
        <v>22</v>
      </c>
      <c r="EO707" s="6" t="s">
        <v>22</v>
      </c>
      <c r="EP707" s="6" t="s">
        <v>22</v>
      </c>
      <c r="EQ707" s="6" t="s">
        <v>22</v>
      </c>
      <c r="ER707" s="6" t="s">
        <v>22</v>
      </c>
      <c r="ES707" s="6" t="s">
        <v>22</v>
      </c>
      <c r="ET707" s="6" t="s">
        <v>22</v>
      </c>
      <c r="EU707" s="6" t="s">
        <v>22</v>
      </c>
      <c r="EV707" s="6" t="s">
        <v>22</v>
      </c>
      <c r="EW707" s="6" t="s">
        <v>22</v>
      </c>
      <c r="EX707" s="6" t="s">
        <v>22</v>
      </c>
      <c r="EY707" s="6" t="s">
        <v>22</v>
      </c>
      <c r="EZ707" s="6" t="s">
        <v>22</v>
      </c>
      <c r="FA707" s="6" t="s">
        <v>22</v>
      </c>
      <c r="FB707" s="6" t="s">
        <v>22</v>
      </c>
      <c r="FC707" s="6" t="s">
        <v>22</v>
      </c>
      <c r="FD707" s="6" t="s">
        <v>22</v>
      </c>
      <c r="FE707" s="6" t="s">
        <v>22</v>
      </c>
      <c r="FF707" s="6" t="s">
        <v>22</v>
      </c>
      <c r="FG707" s="6" t="s">
        <v>22</v>
      </c>
      <c r="FH707" s="6" t="s">
        <v>22</v>
      </c>
      <c r="FI707" s="6" t="s">
        <v>22</v>
      </c>
      <c r="FJ707" s="6" t="s">
        <v>22</v>
      </c>
      <c r="FK707" s="6" t="s">
        <v>22</v>
      </c>
      <c r="FL707" s="6" t="s">
        <v>22</v>
      </c>
      <c r="FM707" s="6" t="s">
        <v>22</v>
      </c>
      <c r="FN707" s="6" t="s">
        <v>22</v>
      </c>
      <c r="FO707" s="6" t="s">
        <v>22</v>
      </c>
      <c r="FP707" s="6" t="s">
        <v>22</v>
      </c>
      <c r="FQ707" s="6" t="s">
        <v>22</v>
      </c>
      <c r="FR707" s="6">
        <v>1</v>
      </c>
      <c r="FS707" s="6">
        <v>0</v>
      </c>
      <c r="FT707" s="6">
        <v>0</v>
      </c>
      <c r="FU707" s="6">
        <v>0</v>
      </c>
      <c r="FV707" s="6" t="s">
        <v>223</v>
      </c>
      <c r="FW707" s="6" t="s">
        <v>22</v>
      </c>
      <c r="FX707" s="6" t="s">
        <v>22</v>
      </c>
      <c r="FY707" s="6" t="s">
        <v>22</v>
      </c>
      <c r="FZ707" s="6" t="s">
        <v>22</v>
      </c>
      <c r="GA707" s="6" t="s">
        <v>22</v>
      </c>
      <c r="GB707" s="6" t="s">
        <v>22</v>
      </c>
      <c r="GC707" s="6" t="s">
        <v>22</v>
      </c>
      <c r="GD707" s="6" t="s">
        <v>22</v>
      </c>
      <c r="GE707" s="6" t="s">
        <v>22</v>
      </c>
      <c r="GF707" s="6" t="s">
        <v>22</v>
      </c>
      <c r="GG707" s="6" t="s">
        <v>22</v>
      </c>
      <c r="GH707" s="6" t="s">
        <v>22</v>
      </c>
      <c r="GI707" s="6" t="s">
        <v>22</v>
      </c>
      <c r="GJ707" s="6" t="s">
        <v>22</v>
      </c>
      <c r="GK707" s="6" t="s">
        <v>22</v>
      </c>
      <c r="GL707" s="6" t="s">
        <v>22</v>
      </c>
      <c r="GM707" s="6" t="s">
        <v>22</v>
      </c>
      <c r="GN707" s="6" t="s">
        <v>22</v>
      </c>
      <c r="GO707" s="6" t="s">
        <v>22</v>
      </c>
      <c r="GP707" s="6" t="s">
        <v>226</v>
      </c>
      <c r="GQ707" s="6" t="s">
        <v>22</v>
      </c>
      <c r="GR707" s="6" t="s">
        <v>22</v>
      </c>
      <c r="GS707" s="6" t="s">
        <v>22</v>
      </c>
      <c r="GT707" s="6" t="s">
        <v>22</v>
      </c>
      <c r="GU707" s="6" t="s">
        <v>22</v>
      </c>
      <c r="GV707" s="6" t="s">
        <v>22</v>
      </c>
      <c r="GW707" s="6" t="s">
        <v>22</v>
      </c>
      <c r="GX707" s="6" t="s">
        <v>22</v>
      </c>
    </row>
    <row r="708" spans="1:206">
      <c r="A708" s="6" t="s">
        <v>1944</v>
      </c>
      <c r="B708" s="6" t="s">
        <v>22</v>
      </c>
      <c r="C708" s="6" t="s">
        <v>1956</v>
      </c>
      <c r="D708" s="6" t="s">
        <v>22</v>
      </c>
      <c r="E708" s="6" t="s">
        <v>22</v>
      </c>
      <c r="G708" s="6" t="s">
        <v>22</v>
      </c>
      <c r="H708" s="6" t="s">
        <v>22</v>
      </c>
      <c r="I708" s="6" t="s">
        <v>22</v>
      </c>
      <c r="J708" s="6" t="s">
        <v>22</v>
      </c>
      <c r="K708" s="6" t="s">
        <v>22</v>
      </c>
      <c r="L708" s="6" t="s">
        <v>22</v>
      </c>
      <c r="M708" s="6" t="s">
        <v>22</v>
      </c>
      <c r="N708" s="6" t="s">
        <v>22</v>
      </c>
      <c r="O708" s="7" t="s">
        <v>22</v>
      </c>
      <c r="P708" s="6" t="s">
        <v>22</v>
      </c>
      <c r="S708" s="6" t="s">
        <v>22</v>
      </c>
      <c r="T708" s="6" t="s">
        <v>22</v>
      </c>
      <c r="V708" s="6" t="s">
        <v>22</v>
      </c>
      <c r="AE708" s="6" t="s">
        <v>22</v>
      </c>
      <c r="AF708" s="6" t="s">
        <v>22</v>
      </c>
      <c r="AG708" s="6" t="s">
        <v>22</v>
      </c>
      <c r="AH708" s="6" t="s">
        <v>22</v>
      </c>
      <c r="AI708" s="6" t="s">
        <v>22</v>
      </c>
      <c r="AJ708" s="6" t="s">
        <v>274</v>
      </c>
      <c r="AK708" s="6" t="s">
        <v>275</v>
      </c>
      <c r="AL708" s="6" t="s">
        <v>419</v>
      </c>
      <c r="AM708" s="6">
        <v>1</v>
      </c>
      <c r="AN708" s="6">
        <v>1</v>
      </c>
      <c r="AO708" s="6">
        <v>1</v>
      </c>
      <c r="AP708" s="6">
        <v>1</v>
      </c>
      <c r="AQ708" s="6" t="s">
        <v>1060</v>
      </c>
      <c r="AR708" s="6" t="s">
        <v>745</v>
      </c>
      <c r="AS708" s="6" t="s">
        <v>1055</v>
      </c>
      <c r="AT708" s="6">
        <v>1</v>
      </c>
      <c r="AU708" s="6">
        <v>1</v>
      </c>
      <c r="AV708" s="6">
        <v>1</v>
      </c>
      <c r="AW708" s="6">
        <v>1</v>
      </c>
      <c r="AX708" s="6">
        <v>1</v>
      </c>
      <c r="AY708" s="6">
        <v>1</v>
      </c>
      <c r="AZ708" s="6"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 t="s">
        <v>22</v>
      </c>
      <c r="BK708" s="6" t="s">
        <v>22</v>
      </c>
      <c r="BL708" s="6" t="s">
        <v>22</v>
      </c>
      <c r="BM708" s="6" t="s">
        <v>22</v>
      </c>
      <c r="BN708" s="6" t="s">
        <v>22</v>
      </c>
      <c r="BO708" s="16" t="s">
        <v>22</v>
      </c>
      <c r="BP708" s="6" t="s">
        <v>22</v>
      </c>
      <c r="BQ708" s="6" t="s">
        <v>22</v>
      </c>
      <c r="BR708" s="6" t="s">
        <v>22</v>
      </c>
      <c r="BS708" s="6" t="s">
        <v>22</v>
      </c>
      <c r="BT708" s="6" t="s">
        <v>22</v>
      </c>
      <c r="BU708" s="16" t="s">
        <v>22</v>
      </c>
      <c r="BV708" s="6" t="s">
        <v>22</v>
      </c>
      <c r="BW708" s="6" t="s">
        <v>22</v>
      </c>
      <c r="BX708" s="6" t="s">
        <v>22</v>
      </c>
      <c r="BY708" s="6" t="s">
        <v>22</v>
      </c>
      <c r="BZ708" s="6" t="s">
        <v>22</v>
      </c>
      <c r="CA708" s="6" t="s">
        <v>22</v>
      </c>
      <c r="CB708" s="6" t="s">
        <v>22</v>
      </c>
      <c r="CC708" s="6" t="s">
        <v>22</v>
      </c>
      <c r="CD708" s="6" t="s">
        <v>22</v>
      </c>
      <c r="CE708" s="6" t="s">
        <v>22</v>
      </c>
      <c r="CF708" s="6" t="s">
        <v>22</v>
      </c>
      <c r="CG708" s="6" t="s">
        <v>22</v>
      </c>
      <c r="CH708" s="6" t="s">
        <v>22</v>
      </c>
      <c r="CI708" s="6" t="s">
        <v>22</v>
      </c>
      <c r="CJ708" s="6" t="s">
        <v>22</v>
      </c>
      <c r="CK708" s="6" t="s">
        <v>22</v>
      </c>
      <c r="CL708" s="6" t="s">
        <v>22</v>
      </c>
      <c r="CM708" s="6" t="s">
        <v>22</v>
      </c>
      <c r="CN708" s="6" t="s">
        <v>22</v>
      </c>
      <c r="CO708" s="6" t="s">
        <v>22</v>
      </c>
      <c r="CP708" s="6" t="s">
        <v>22</v>
      </c>
      <c r="CQ708" s="6" t="s">
        <v>22</v>
      </c>
      <c r="CR708" s="6" t="s">
        <v>22</v>
      </c>
      <c r="CS708" s="6" t="s">
        <v>22</v>
      </c>
      <c r="CT708" s="6" t="s">
        <v>22</v>
      </c>
      <c r="CU708" s="6" t="s">
        <v>22</v>
      </c>
      <c r="CV708" s="6" t="s">
        <v>22</v>
      </c>
      <c r="CW708" s="6" t="s">
        <v>22</v>
      </c>
      <c r="CX708" s="6" t="s">
        <v>22</v>
      </c>
      <c r="CY708" s="6" t="s">
        <v>22</v>
      </c>
      <c r="CZ708" s="6" t="s">
        <v>22</v>
      </c>
      <c r="DA708" s="6" t="s">
        <v>22</v>
      </c>
      <c r="DB708" s="6" t="s">
        <v>218</v>
      </c>
      <c r="DC708" s="6">
        <v>28</v>
      </c>
      <c r="DD708" s="6">
        <v>28</v>
      </c>
      <c r="DE708" s="6" t="s">
        <v>220</v>
      </c>
      <c r="DF708" s="6" t="s">
        <v>220</v>
      </c>
      <c r="DG708" s="6" t="s">
        <v>22</v>
      </c>
      <c r="DH708" s="6" t="s">
        <v>22</v>
      </c>
      <c r="DI708" s="6" t="s">
        <v>22</v>
      </c>
      <c r="DJ708" s="6" t="s">
        <v>22</v>
      </c>
      <c r="DK708" s="6">
        <v>30</v>
      </c>
      <c r="DL708" s="6" t="s">
        <v>22</v>
      </c>
      <c r="DM708" s="6" t="s">
        <v>22</v>
      </c>
      <c r="DN708" s="6" t="s">
        <v>22</v>
      </c>
      <c r="DO708" s="6" t="s">
        <v>22</v>
      </c>
      <c r="DP708" s="6" t="s">
        <v>22</v>
      </c>
      <c r="DQ708" s="6" t="s">
        <v>22</v>
      </c>
      <c r="DR708" s="6" t="s">
        <v>22</v>
      </c>
      <c r="DS708" s="6" t="s">
        <v>22</v>
      </c>
      <c r="DT708" s="6" t="s">
        <v>22</v>
      </c>
      <c r="DU708" s="6" t="s">
        <v>22</v>
      </c>
      <c r="DV708" s="6" t="s">
        <v>22</v>
      </c>
      <c r="DW708" s="6" t="s">
        <v>22</v>
      </c>
      <c r="DX708" s="6" t="s">
        <v>22</v>
      </c>
      <c r="DY708" s="6" t="s">
        <v>22</v>
      </c>
      <c r="DZ708" s="6" t="s">
        <v>22</v>
      </c>
      <c r="EA708" s="6" t="s">
        <v>22</v>
      </c>
      <c r="EB708" s="6" t="s">
        <v>22</v>
      </c>
      <c r="EC708" s="6" t="s">
        <v>22</v>
      </c>
      <c r="ED708" s="6" t="s">
        <v>22</v>
      </c>
      <c r="EE708" s="6" t="s">
        <v>22</v>
      </c>
      <c r="EF708" s="6" t="s">
        <v>22</v>
      </c>
      <c r="EG708" s="6" t="s">
        <v>22</v>
      </c>
      <c r="EH708" s="6" t="s">
        <v>22</v>
      </c>
      <c r="EI708" s="6" t="s">
        <v>22</v>
      </c>
      <c r="EJ708" s="6" t="s">
        <v>22</v>
      </c>
      <c r="EK708" s="6" t="s">
        <v>22</v>
      </c>
      <c r="EL708" s="6" t="s">
        <v>22</v>
      </c>
      <c r="EM708" s="6" t="s">
        <v>22</v>
      </c>
      <c r="EN708" s="6" t="s">
        <v>22</v>
      </c>
      <c r="EO708" s="6" t="s">
        <v>22</v>
      </c>
      <c r="EP708" s="6" t="s">
        <v>22</v>
      </c>
      <c r="EQ708" s="6" t="s">
        <v>22</v>
      </c>
      <c r="ER708" s="6" t="s">
        <v>22</v>
      </c>
      <c r="ES708" s="6" t="s">
        <v>22</v>
      </c>
      <c r="ET708" s="6" t="s">
        <v>22</v>
      </c>
      <c r="EU708" s="6" t="s">
        <v>22</v>
      </c>
      <c r="EV708" s="6" t="s">
        <v>22</v>
      </c>
      <c r="EW708" s="6" t="s">
        <v>22</v>
      </c>
      <c r="EX708" s="6" t="s">
        <v>22</v>
      </c>
      <c r="EY708" s="6" t="s">
        <v>22</v>
      </c>
      <c r="EZ708" s="6" t="s">
        <v>22</v>
      </c>
      <c r="FA708" s="6" t="s">
        <v>22</v>
      </c>
      <c r="FB708" s="6" t="s">
        <v>22</v>
      </c>
      <c r="FC708" s="6" t="s">
        <v>22</v>
      </c>
      <c r="FD708" s="6" t="s">
        <v>22</v>
      </c>
      <c r="FE708" s="6" t="s">
        <v>22</v>
      </c>
      <c r="FF708" s="6" t="s">
        <v>22</v>
      </c>
      <c r="FG708" s="6" t="s">
        <v>22</v>
      </c>
      <c r="FH708" s="6" t="s">
        <v>22</v>
      </c>
      <c r="FI708" s="6" t="s">
        <v>22</v>
      </c>
      <c r="FJ708" s="6" t="s">
        <v>22</v>
      </c>
      <c r="FK708" s="6" t="s">
        <v>22</v>
      </c>
      <c r="FL708" s="6" t="s">
        <v>22</v>
      </c>
      <c r="FM708" s="6" t="s">
        <v>22</v>
      </c>
      <c r="FN708" s="6" t="s">
        <v>22</v>
      </c>
      <c r="FO708" s="6" t="s">
        <v>22</v>
      </c>
      <c r="FP708" s="6" t="s">
        <v>22</v>
      </c>
      <c r="FQ708" s="6" t="s">
        <v>22</v>
      </c>
      <c r="FR708" s="6">
        <v>3</v>
      </c>
      <c r="FS708" s="6">
        <v>0</v>
      </c>
      <c r="FT708" s="6">
        <v>0</v>
      </c>
      <c r="FU708" s="6">
        <v>1</v>
      </c>
      <c r="FV708" s="6" t="s">
        <v>223</v>
      </c>
      <c r="FW708" s="6" t="s">
        <v>22</v>
      </c>
      <c r="FX708" s="6" t="s">
        <v>22</v>
      </c>
      <c r="FY708" s="6" t="s">
        <v>22</v>
      </c>
      <c r="FZ708" s="6" t="s">
        <v>22</v>
      </c>
      <c r="GA708" s="6" t="s">
        <v>22</v>
      </c>
      <c r="GB708" s="6" t="s">
        <v>22</v>
      </c>
      <c r="GC708" s="6" t="s">
        <v>22</v>
      </c>
      <c r="GD708" s="6" t="s">
        <v>22</v>
      </c>
      <c r="GE708" s="6" t="s">
        <v>22</v>
      </c>
      <c r="GF708" s="6" t="s">
        <v>22</v>
      </c>
      <c r="GG708" s="6" t="s">
        <v>22</v>
      </c>
      <c r="GH708" s="6" t="s">
        <v>22</v>
      </c>
      <c r="GI708" s="6" t="s">
        <v>22</v>
      </c>
      <c r="GJ708" s="6" t="s">
        <v>22</v>
      </c>
      <c r="GK708" s="6" t="s">
        <v>22</v>
      </c>
      <c r="GL708" s="6" t="s">
        <v>22</v>
      </c>
      <c r="GM708" s="6" t="s">
        <v>22</v>
      </c>
      <c r="GN708" s="6" t="s">
        <v>22</v>
      </c>
      <c r="GO708" s="6" t="s">
        <v>22</v>
      </c>
      <c r="GP708" s="6" t="s">
        <v>228</v>
      </c>
      <c r="GQ708" s="6" t="s">
        <v>22</v>
      </c>
      <c r="GR708" s="6" t="s">
        <v>22</v>
      </c>
      <c r="GS708" s="6" t="s">
        <v>22</v>
      </c>
      <c r="GT708" s="6" t="s">
        <v>22</v>
      </c>
      <c r="GU708" s="6" t="s">
        <v>22</v>
      </c>
      <c r="GV708" s="6" t="s">
        <v>22</v>
      </c>
      <c r="GW708" s="6" t="s">
        <v>22</v>
      </c>
      <c r="GX708" s="6" t="s">
        <v>22</v>
      </c>
    </row>
    <row r="709" spans="1:206">
      <c r="A709" s="6" t="s">
        <v>1944</v>
      </c>
      <c r="B709" s="6" t="s">
        <v>22</v>
      </c>
      <c r="C709" s="6" t="s">
        <v>1957</v>
      </c>
      <c r="D709" s="6" t="s">
        <v>22</v>
      </c>
      <c r="E709" s="6" t="s">
        <v>22</v>
      </c>
      <c r="G709" s="6" t="s">
        <v>22</v>
      </c>
      <c r="H709" s="6" t="s">
        <v>22</v>
      </c>
      <c r="I709" s="6" t="s">
        <v>22</v>
      </c>
      <c r="J709" s="6" t="s">
        <v>22</v>
      </c>
      <c r="K709" s="6" t="s">
        <v>22</v>
      </c>
      <c r="L709" s="6" t="s">
        <v>22</v>
      </c>
      <c r="M709" s="6" t="s">
        <v>22</v>
      </c>
      <c r="N709" s="6" t="s">
        <v>22</v>
      </c>
      <c r="O709" s="7" t="s">
        <v>22</v>
      </c>
      <c r="P709" s="6" t="s">
        <v>22</v>
      </c>
      <c r="S709" s="6" t="s">
        <v>22</v>
      </c>
      <c r="T709" s="6" t="s">
        <v>22</v>
      </c>
      <c r="V709" s="6" t="s">
        <v>22</v>
      </c>
      <c r="AE709" s="6" t="s">
        <v>22</v>
      </c>
      <c r="AF709" s="6" t="s">
        <v>22</v>
      </c>
      <c r="AG709" s="6" t="s">
        <v>22</v>
      </c>
      <c r="AH709" s="6" t="s">
        <v>22</v>
      </c>
      <c r="AI709" s="6" t="s">
        <v>22</v>
      </c>
      <c r="AJ709" s="6" t="s">
        <v>305</v>
      </c>
      <c r="AK709" s="6" t="s">
        <v>306</v>
      </c>
      <c r="AL709" s="6" t="s">
        <v>419</v>
      </c>
      <c r="AM709" s="6">
        <v>1</v>
      </c>
      <c r="AN709" s="6">
        <v>0</v>
      </c>
      <c r="AO709" s="6">
        <v>1</v>
      </c>
      <c r="AP709" s="6">
        <v>0</v>
      </c>
      <c r="AQ709" s="6" t="s">
        <v>756</v>
      </c>
      <c r="AR709" s="6" t="s">
        <v>404</v>
      </c>
      <c r="AS709" s="6" t="s">
        <v>22</v>
      </c>
      <c r="AT709" s="6">
        <v>1</v>
      </c>
      <c r="AU709" s="6">
        <v>0</v>
      </c>
      <c r="AV709" s="6">
        <v>0</v>
      </c>
      <c r="AW709" s="6">
        <v>0</v>
      </c>
      <c r="AX709" s="6">
        <v>0</v>
      </c>
      <c r="AY709" s="6">
        <v>0</v>
      </c>
      <c r="AZ709" s="6"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 t="s">
        <v>22</v>
      </c>
      <c r="BK709" s="6" t="s">
        <v>22</v>
      </c>
      <c r="BL709" s="6" t="s">
        <v>22</v>
      </c>
      <c r="BM709" s="6" t="s">
        <v>22</v>
      </c>
      <c r="BN709" s="6" t="s">
        <v>22</v>
      </c>
      <c r="BO709" s="16" t="s">
        <v>22</v>
      </c>
      <c r="BP709" s="6" t="s">
        <v>22</v>
      </c>
      <c r="BQ709" s="6" t="s">
        <v>22</v>
      </c>
      <c r="BR709" s="6" t="s">
        <v>22</v>
      </c>
      <c r="BS709" s="6" t="s">
        <v>22</v>
      </c>
      <c r="BT709" s="6" t="s">
        <v>22</v>
      </c>
      <c r="BU709" s="16" t="s">
        <v>22</v>
      </c>
      <c r="BV709" s="6" t="s">
        <v>22</v>
      </c>
      <c r="BW709" s="6" t="s">
        <v>22</v>
      </c>
      <c r="BX709" s="6" t="s">
        <v>22</v>
      </c>
      <c r="BY709" s="6" t="s">
        <v>22</v>
      </c>
      <c r="BZ709" s="6" t="s">
        <v>22</v>
      </c>
      <c r="CA709" s="6" t="s">
        <v>22</v>
      </c>
      <c r="CB709" s="6" t="s">
        <v>22</v>
      </c>
      <c r="CC709" s="6" t="s">
        <v>22</v>
      </c>
      <c r="CD709" s="6" t="s">
        <v>22</v>
      </c>
      <c r="CE709" s="6" t="s">
        <v>22</v>
      </c>
      <c r="CF709" s="6" t="s">
        <v>22</v>
      </c>
      <c r="CG709" s="6" t="s">
        <v>22</v>
      </c>
      <c r="CH709" s="6" t="s">
        <v>22</v>
      </c>
      <c r="CI709" s="6" t="s">
        <v>22</v>
      </c>
      <c r="CJ709" s="6" t="s">
        <v>22</v>
      </c>
      <c r="CK709" s="6" t="s">
        <v>22</v>
      </c>
      <c r="CL709" s="6" t="s">
        <v>22</v>
      </c>
      <c r="CM709" s="6" t="s">
        <v>22</v>
      </c>
      <c r="CN709" s="6" t="s">
        <v>22</v>
      </c>
      <c r="CO709" s="6" t="s">
        <v>22</v>
      </c>
      <c r="CP709" s="6" t="s">
        <v>22</v>
      </c>
      <c r="CQ709" s="6" t="s">
        <v>22</v>
      </c>
      <c r="CR709" s="6" t="s">
        <v>22</v>
      </c>
      <c r="CS709" s="6" t="s">
        <v>22</v>
      </c>
      <c r="CT709" s="6" t="s">
        <v>22</v>
      </c>
      <c r="CU709" s="6" t="s">
        <v>22</v>
      </c>
      <c r="CV709" s="6" t="s">
        <v>22</v>
      </c>
      <c r="CW709" s="6" t="s">
        <v>22</v>
      </c>
      <c r="CX709" s="6" t="s">
        <v>22</v>
      </c>
      <c r="CY709" s="6" t="s">
        <v>22</v>
      </c>
      <c r="CZ709" s="6" t="s">
        <v>22</v>
      </c>
      <c r="DA709" s="6" t="s">
        <v>22</v>
      </c>
      <c r="DB709" s="6" t="s">
        <v>348</v>
      </c>
      <c r="DC709" s="6">
        <v>25</v>
      </c>
      <c r="DD709" s="6">
        <v>25</v>
      </c>
      <c r="DE709" s="6" t="s">
        <v>220</v>
      </c>
      <c r="DF709" s="6" t="s">
        <v>220</v>
      </c>
      <c r="DG709" s="6" t="s">
        <v>22</v>
      </c>
      <c r="DH709" s="6" t="s">
        <v>22</v>
      </c>
      <c r="DI709" s="6" t="s">
        <v>22</v>
      </c>
      <c r="DJ709" s="6" t="s">
        <v>22</v>
      </c>
      <c r="DK709" s="6">
        <v>10</v>
      </c>
      <c r="DL709" s="6" t="s">
        <v>22</v>
      </c>
      <c r="DM709" s="6" t="s">
        <v>22</v>
      </c>
      <c r="DN709" s="6" t="s">
        <v>22</v>
      </c>
      <c r="DO709" s="6" t="s">
        <v>22</v>
      </c>
      <c r="DP709" s="6" t="s">
        <v>22</v>
      </c>
      <c r="DQ709" s="6" t="s">
        <v>22</v>
      </c>
      <c r="DR709" s="6" t="s">
        <v>22</v>
      </c>
      <c r="DS709" s="6" t="s">
        <v>22</v>
      </c>
      <c r="DT709" s="6" t="s">
        <v>22</v>
      </c>
      <c r="DU709" s="6" t="s">
        <v>22</v>
      </c>
      <c r="DV709" s="6" t="s">
        <v>22</v>
      </c>
      <c r="DW709" s="6" t="s">
        <v>22</v>
      </c>
      <c r="DX709" s="6" t="s">
        <v>22</v>
      </c>
      <c r="DY709" s="6" t="s">
        <v>22</v>
      </c>
      <c r="DZ709" s="6" t="s">
        <v>22</v>
      </c>
      <c r="EA709" s="6" t="s">
        <v>22</v>
      </c>
      <c r="EB709" s="6" t="s">
        <v>22</v>
      </c>
      <c r="EC709" s="6" t="s">
        <v>22</v>
      </c>
      <c r="ED709" s="6" t="s">
        <v>22</v>
      </c>
      <c r="EE709" s="6" t="s">
        <v>22</v>
      </c>
      <c r="EF709" s="6" t="s">
        <v>22</v>
      </c>
      <c r="EG709" s="6" t="s">
        <v>22</v>
      </c>
      <c r="EH709" s="6" t="s">
        <v>22</v>
      </c>
      <c r="EI709" s="6" t="s">
        <v>22</v>
      </c>
      <c r="EJ709" s="6" t="s">
        <v>22</v>
      </c>
      <c r="EK709" s="6" t="s">
        <v>22</v>
      </c>
      <c r="EL709" s="6" t="s">
        <v>22</v>
      </c>
      <c r="EM709" s="6" t="s">
        <v>22</v>
      </c>
      <c r="EN709" s="6" t="s">
        <v>22</v>
      </c>
      <c r="EO709" s="6" t="s">
        <v>22</v>
      </c>
      <c r="EP709" s="6" t="s">
        <v>22</v>
      </c>
      <c r="EQ709" s="6" t="s">
        <v>22</v>
      </c>
      <c r="ER709" s="6" t="s">
        <v>22</v>
      </c>
      <c r="ES709" s="6" t="s">
        <v>22</v>
      </c>
      <c r="ET709" s="6" t="s">
        <v>22</v>
      </c>
      <c r="EU709" s="6" t="s">
        <v>22</v>
      </c>
      <c r="EV709" s="6" t="s">
        <v>22</v>
      </c>
      <c r="EW709" s="6" t="s">
        <v>22</v>
      </c>
      <c r="EX709" s="6" t="s">
        <v>22</v>
      </c>
      <c r="EY709" s="6" t="s">
        <v>22</v>
      </c>
      <c r="EZ709" s="6" t="s">
        <v>22</v>
      </c>
      <c r="FA709" s="6" t="s">
        <v>22</v>
      </c>
      <c r="FB709" s="6" t="s">
        <v>22</v>
      </c>
      <c r="FC709" s="6" t="s">
        <v>22</v>
      </c>
      <c r="FD709" s="6" t="s">
        <v>22</v>
      </c>
      <c r="FE709" s="6" t="s">
        <v>22</v>
      </c>
      <c r="FF709" s="6" t="s">
        <v>22</v>
      </c>
      <c r="FG709" s="6" t="s">
        <v>22</v>
      </c>
      <c r="FH709" s="6" t="s">
        <v>22</v>
      </c>
      <c r="FI709" s="6" t="s">
        <v>22</v>
      </c>
      <c r="FJ709" s="6" t="s">
        <v>22</v>
      </c>
      <c r="FK709" s="6" t="s">
        <v>22</v>
      </c>
      <c r="FL709" s="6" t="s">
        <v>22</v>
      </c>
      <c r="FM709" s="6" t="s">
        <v>22</v>
      </c>
      <c r="FN709" s="6" t="s">
        <v>22</v>
      </c>
      <c r="FO709" s="6" t="s">
        <v>22</v>
      </c>
      <c r="FP709" s="6" t="s">
        <v>22</v>
      </c>
      <c r="FQ709" s="6" t="s">
        <v>22</v>
      </c>
      <c r="FR709" s="6">
        <v>1</v>
      </c>
      <c r="FS709" s="6">
        <v>0</v>
      </c>
      <c r="FT709" s="6">
        <v>0</v>
      </c>
      <c r="FU709" s="6">
        <v>1</v>
      </c>
      <c r="FV709" s="6" t="s">
        <v>223</v>
      </c>
      <c r="FW709" s="6" t="s">
        <v>22</v>
      </c>
      <c r="FX709" s="6" t="s">
        <v>22</v>
      </c>
      <c r="FY709" s="6" t="s">
        <v>22</v>
      </c>
      <c r="FZ709" s="6" t="s">
        <v>22</v>
      </c>
      <c r="GA709" s="6" t="s">
        <v>22</v>
      </c>
      <c r="GB709" s="6" t="s">
        <v>22</v>
      </c>
      <c r="GC709" s="6" t="s">
        <v>22</v>
      </c>
      <c r="GD709" s="6" t="s">
        <v>22</v>
      </c>
      <c r="GE709" s="6" t="s">
        <v>22</v>
      </c>
      <c r="GF709" s="6" t="s">
        <v>22</v>
      </c>
      <c r="GG709" s="6" t="s">
        <v>22</v>
      </c>
      <c r="GH709" s="6" t="s">
        <v>22</v>
      </c>
      <c r="GI709" s="6" t="s">
        <v>22</v>
      </c>
      <c r="GJ709" s="6" t="s">
        <v>22</v>
      </c>
      <c r="GK709" s="6" t="s">
        <v>22</v>
      </c>
      <c r="GL709" s="6" t="s">
        <v>22</v>
      </c>
      <c r="GM709" s="6" t="s">
        <v>22</v>
      </c>
      <c r="GN709" s="6" t="s">
        <v>22</v>
      </c>
      <c r="GO709" s="6" t="s">
        <v>22</v>
      </c>
      <c r="GP709" s="6" t="s">
        <v>261</v>
      </c>
      <c r="GQ709" s="6" t="s">
        <v>22</v>
      </c>
      <c r="GR709" s="6" t="s">
        <v>22</v>
      </c>
      <c r="GS709" s="6" t="s">
        <v>22</v>
      </c>
      <c r="GT709" s="6" t="s">
        <v>22</v>
      </c>
      <c r="GU709" s="6" t="s">
        <v>22</v>
      </c>
      <c r="GV709" s="6" t="s">
        <v>22</v>
      </c>
      <c r="GW709" s="6" t="s">
        <v>22</v>
      </c>
      <c r="GX709" s="6" t="s">
        <v>22</v>
      </c>
    </row>
    <row r="710" spans="1:206">
      <c r="A710" s="6" t="s">
        <v>1944</v>
      </c>
      <c r="B710" s="6" t="s">
        <v>22</v>
      </c>
      <c r="C710" s="6" t="s">
        <v>1958</v>
      </c>
      <c r="D710" s="6" t="s">
        <v>22</v>
      </c>
      <c r="E710" s="6" t="s">
        <v>22</v>
      </c>
      <c r="G710" s="6" t="s">
        <v>22</v>
      </c>
      <c r="H710" s="6" t="s">
        <v>22</v>
      </c>
      <c r="I710" s="6" t="s">
        <v>22</v>
      </c>
      <c r="J710" s="6" t="s">
        <v>22</v>
      </c>
      <c r="K710" s="6" t="s">
        <v>22</v>
      </c>
      <c r="L710" s="6" t="s">
        <v>22</v>
      </c>
      <c r="M710" s="6" t="s">
        <v>22</v>
      </c>
      <c r="N710" s="6" t="s">
        <v>22</v>
      </c>
      <c r="O710" s="7" t="s">
        <v>22</v>
      </c>
      <c r="P710" s="6" t="s">
        <v>22</v>
      </c>
      <c r="S710" s="6" t="s">
        <v>22</v>
      </c>
      <c r="T710" s="6" t="s">
        <v>22</v>
      </c>
      <c r="V710" s="6" t="s">
        <v>22</v>
      </c>
      <c r="AE710" s="6" t="s">
        <v>22</v>
      </c>
      <c r="AF710" s="6" t="s">
        <v>22</v>
      </c>
      <c r="AG710" s="6" t="s">
        <v>22</v>
      </c>
      <c r="AH710" s="6" t="s">
        <v>22</v>
      </c>
      <c r="AI710" s="6" t="s">
        <v>22</v>
      </c>
      <c r="AJ710" s="6" t="s">
        <v>402</v>
      </c>
      <c r="AK710" s="6" t="s">
        <v>403</v>
      </c>
      <c r="AL710" s="6" t="s">
        <v>419</v>
      </c>
      <c r="AM710" s="6">
        <v>1</v>
      </c>
      <c r="AN710" s="6">
        <v>1</v>
      </c>
      <c r="AO710" s="6">
        <v>1</v>
      </c>
      <c r="AP710" s="6">
        <v>0</v>
      </c>
      <c r="AQ710" s="6" t="s">
        <v>404</v>
      </c>
      <c r="AR710" s="6" t="s">
        <v>438</v>
      </c>
      <c r="AS710" s="6" t="s">
        <v>1033</v>
      </c>
      <c r="AT710" s="6">
        <v>0</v>
      </c>
      <c r="AU710" s="6">
        <v>0</v>
      </c>
      <c r="AV710" s="6">
        <v>0</v>
      </c>
      <c r="AW710" s="6">
        <v>0</v>
      </c>
      <c r="AX710" s="6">
        <v>1</v>
      </c>
      <c r="AY710" s="6">
        <v>0</v>
      </c>
      <c r="AZ710" s="6">
        <v>0</v>
      </c>
      <c r="BA710" s="6">
        <v>1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 t="s">
        <v>22</v>
      </c>
      <c r="BK710" s="6" t="s">
        <v>22</v>
      </c>
      <c r="BL710" s="6" t="s">
        <v>22</v>
      </c>
      <c r="BM710" s="6" t="s">
        <v>22</v>
      </c>
      <c r="BN710" s="6" t="s">
        <v>22</v>
      </c>
      <c r="BO710" s="16" t="s">
        <v>22</v>
      </c>
      <c r="BP710" s="6" t="s">
        <v>22</v>
      </c>
      <c r="BQ710" s="6" t="s">
        <v>22</v>
      </c>
      <c r="BR710" s="6" t="s">
        <v>22</v>
      </c>
      <c r="BS710" s="6" t="s">
        <v>22</v>
      </c>
      <c r="BT710" s="6" t="s">
        <v>22</v>
      </c>
      <c r="BU710" s="16" t="s">
        <v>22</v>
      </c>
      <c r="BV710" s="6" t="s">
        <v>22</v>
      </c>
      <c r="BW710" s="6" t="s">
        <v>22</v>
      </c>
      <c r="BX710" s="6" t="s">
        <v>22</v>
      </c>
      <c r="BY710" s="6" t="s">
        <v>22</v>
      </c>
      <c r="BZ710" s="6" t="s">
        <v>22</v>
      </c>
      <c r="CA710" s="6" t="s">
        <v>22</v>
      </c>
      <c r="CB710" s="6" t="s">
        <v>22</v>
      </c>
      <c r="CC710" s="6" t="s">
        <v>22</v>
      </c>
      <c r="CD710" s="6" t="s">
        <v>22</v>
      </c>
      <c r="CE710" s="6" t="s">
        <v>22</v>
      </c>
      <c r="CF710" s="6" t="s">
        <v>22</v>
      </c>
      <c r="CG710" s="6" t="s">
        <v>22</v>
      </c>
      <c r="CH710" s="6" t="s">
        <v>22</v>
      </c>
      <c r="CI710" s="6" t="s">
        <v>22</v>
      </c>
      <c r="CJ710" s="6" t="s">
        <v>22</v>
      </c>
      <c r="CK710" s="6" t="s">
        <v>22</v>
      </c>
      <c r="CL710" s="6" t="s">
        <v>22</v>
      </c>
      <c r="CM710" s="6" t="s">
        <v>22</v>
      </c>
      <c r="CN710" s="6" t="s">
        <v>22</v>
      </c>
      <c r="CO710" s="6" t="s">
        <v>22</v>
      </c>
      <c r="CP710" s="6" t="s">
        <v>22</v>
      </c>
      <c r="CQ710" s="6" t="s">
        <v>22</v>
      </c>
      <c r="CR710" s="6" t="s">
        <v>22</v>
      </c>
      <c r="CS710" s="6" t="s">
        <v>22</v>
      </c>
      <c r="CT710" s="6" t="s">
        <v>22</v>
      </c>
      <c r="CU710" s="6" t="s">
        <v>22</v>
      </c>
      <c r="CV710" s="6" t="s">
        <v>22</v>
      </c>
      <c r="CW710" s="6" t="s">
        <v>22</v>
      </c>
      <c r="CX710" s="6" t="s">
        <v>22</v>
      </c>
      <c r="CY710" s="6" t="s">
        <v>22</v>
      </c>
      <c r="CZ710" s="6" t="s">
        <v>22</v>
      </c>
      <c r="DA710" s="6" t="s">
        <v>22</v>
      </c>
      <c r="DB710" s="6" t="s">
        <v>218</v>
      </c>
      <c r="DC710" s="6">
        <v>57</v>
      </c>
      <c r="DD710" s="6">
        <v>57</v>
      </c>
      <c r="DE710" s="6" t="s">
        <v>220</v>
      </c>
      <c r="DF710" s="6" t="s">
        <v>220</v>
      </c>
      <c r="DG710" s="6" t="s">
        <v>22</v>
      </c>
      <c r="DH710" s="6" t="s">
        <v>22</v>
      </c>
      <c r="DI710" s="6" t="s">
        <v>22</v>
      </c>
      <c r="DJ710" s="6" t="s">
        <v>22</v>
      </c>
      <c r="DK710" s="6">
        <v>20</v>
      </c>
      <c r="DL710" s="6" t="s">
        <v>22</v>
      </c>
      <c r="DM710" s="6" t="s">
        <v>22</v>
      </c>
      <c r="DN710" s="6" t="s">
        <v>22</v>
      </c>
      <c r="DO710" s="6" t="s">
        <v>22</v>
      </c>
      <c r="DP710" s="6" t="s">
        <v>22</v>
      </c>
      <c r="DQ710" s="6" t="s">
        <v>22</v>
      </c>
      <c r="DR710" s="6" t="s">
        <v>22</v>
      </c>
      <c r="DS710" s="6" t="s">
        <v>22</v>
      </c>
      <c r="DT710" s="6" t="s">
        <v>22</v>
      </c>
      <c r="DU710" s="6" t="s">
        <v>22</v>
      </c>
      <c r="DV710" s="6" t="s">
        <v>22</v>
      </c>
      <c r="DW710" s="6" t="s">
        <v>22</v>
      </c>
      <c r="DX710" s="6" t="s">
        <v>22</v>
      </c>
      <c r="DY710" s="6" t="s">
        <v>22</v>
      </c>
      <c r="DZ710" s="6" t="s">
        <v>22</v>
      </c>
      <c r="EA710" s="6" t="s">
        <v>22</v>
      </c>
      <c r="EB710" s="6" t="s">
        <v>22</v>
      </c>
      <c r="EC710" s="6" t="s">
        <v>22</v>
      </c>
      <c r="ED710" s="6" t="s">
        <v>22</v>
      </c>
      <c r="EE710" s="6" t="s">
        <v>22</v>
      </c>
      <c r="EF710" s="6" t="s">
        <v>22</v>
      </c>
      <c r="EG710" s="6" t="s">
        <v>22</v>
      </c>
      <c r="EH710" s="6" t="s">
        <v>22</v>
      </c>
      <c r="EI710" s="6" t="s">
        <v>22</v>
      </c>
      <c r="EJ710" s="6" t="s">
        <v>22</v>
      </c>
      <c r="EK710" s="6" t="s">
        <v>22</v>
      </c>
      <c r="EL710" s="6" t="s">
        <v>22</v>
      </c>
      <c r="EM710" s="6" t="s">
        <v>22</v>
      </c>
      <c r="EN710" s="6" t="s">
        <v>22</v>
      </c>
      <c r="EO710" s="6" t="s">
        <v>22</v>
      </c>
      <c r="EP710" s="6" t="s">
        <v>22</v>
      </c>
      <c r="EQ710" s="6" t="s">
        <v>22</v>
      </c>
      <c r="ER710" s="6" t="s">
        <v>22</v>
      </c>
      <c r="ES710" s="6" t="s">
        <v>22</v>
      </c>
      <c r="ET710" s="6" t="s">
        <v>22</v>
      </c>
      <c r="EU710" s="6" t="s">
        <v>22</v>
      </c>
      <c r="EV710" s="6" t="s">
        <v>22</v>
      </c>
      <c r="EW710" s="6" t="s">
        <v>22</v>
      </c>
      <c r="EX710" s="6" t="s">
        <v>22</v>
      </c>
      <c r="EY710" s="6" t="s">
        <v>22</v>
      </c>
      <c r="EZ710" s="6" t="s">
        <v>22</v>
      </c>
      <c r="FA710" s="6" t="s">
        <v>22</v>
      </c>
      <c r="FB710" s="6" t="s">
        <v>22</v>
      </c>
      <c r="FC710" s="6" t="s">
        <v>22</v>
      </c>
      <c r="FD710" s="6" t="s">
        <v>22</v>
      </c>
      <c r="FE710" s="6" t="s">
        <v>22</v>
      </c>
      <c r="FF710" s="6" t="s">
        <v>22</v>
      </c>
      <c r="FG710" s="6" t="s">
        <v>22</v>
      </c>
      <c r="FH710" s="6" t="s">
        <v>22</v>
      </c>
      <c r="FI710" s="6" t="s">
        <v>22</v>
      </c>
      <c r="FJ710" s="6" t="s">
        <v>22</v>
      </c>
      <c r="FK710" s="6" t="s">
        <v>22</v>
      </c>
      <c r="FL710" s="6" t="s">
        <v>22</v>
      </c>
      <c r="FM710" s="6" t="s">
        <v>22</v>
      </c>
      <c r="FN710" s="6" t="s">
        <v>22</v>
      </c>
      <c r="FO710" s="6" t="s">
        <v>22</v>
      </c>
      <c r="FP710" s="6" t="s">
        <v>22</v>
      </c>
      <c r="FQ710" s="6" t="s">
        <v>22</v>
      </c>
      <c r="FR710" s="6">
        <v>1</v>
      </c>
      <c r="FS710" s="6">
        <v>0</v>
      </c>
      <c r="FT710" s="6">
        <v>0</v>
      </c>
      <c r="FU710" s="6">
        <v>1</v>
      </c>
      <c r="FV710" s="6" t="s">
        <v>223</v>
      </c>
      <c r="FW710" s="6" t="s">
        <v>22</v>
      </c>
      <c r="FX710" s="6" t="s">
        <v>22</v>
      </c>
      <c r="FY710" s="6" t="s">
        <v>22</v>
      </c>
      <c r="FZ710" s="6" t="s">
        <v>22</v>
      </c>
      <c r="GA710" s="6" t="s">
        <v>22</v>
      </c>
      <c r="GB710" s="6" t="s">
        <v>22</v>
      </c>
      <c r="GC710" s="6" t="s">
        <v>22</v>
      </c>
      <c r="GD710" s="6" t="s">
        <v>22</v>
      </c>
      <c r="GE710" s="6" t="s">
        <v>22</v>
      </c>
      <c r="GF710" s="6" t="s">
        <v>22</v>
      </c>
      <c r="GG710" s="6" t="s">
        <v>22</v>
      </c>
      <c r="GH710" s="6" t="s">
        <v>22</v>
      </c>
      <c r="GI710" s="6" t="s">
        <v>22</v>
      </c>
      <c r="GJ710" s="6" t="s">
        <v>22</v>
      </c>
      <c r="GK710" s="6" t="s">
        <v>22</v>
      </c>
      <c r="GL710" s="6" t="s">
        <v>22</v>
      </c>
      <c r="GM710" s="6" t="s">
        <v>22</v>
      </c>
      <c r="GN710" s="6" t="s">
        <v>22</v>
      </c>
      <c r="GO710" s="6" t="s">
        <v>22</v>
      </c>
      <c r="GP710" s="6" t="s">
        <v>261</v>
      </c>
      <c r="GQ710" s="6" t="s">
        <v>22</v>
      </c>
      <c r="GR710" s="6" t="s">
        <v>22</v>
      </c>
      <c r="GS710" s="6" t="s">
        <v>22</v>
      </c>
      <c r="GT710" s="6" t="s">
        <v>22</v>
      </c>
      <c r="GU710" s="6" t="s">
        <v>22</v>
      </c>
      <c r="GV710" s="6" t="s">
        <v>22</v>
      </c>
      <c r="GW710" s="6" t="s">
        <v>22</v>
      </c>
      <c r="GX710" s="6" t="s">
        <v>22</v>
      </c>
    </row>
    <row r="711" spans="1:206">
      <c r="A711" s="6" t="s">
        <v>1944</v>
      </c>
      <c r="B711" s="6" t="s">
        <v>22</v>
      </c>
      <c r="C711" s="6" t="s">
        <v>1959</v>
      </c>
      <c r="D711" s="6" t="s">
        <v>22</v>
      </c>
      <c r="E711" s="6" t="s">
        <v>22</v>
      </c>
      <c r="G711" s="6" t="s">
        <v>22</v>
      </c>
      <c r="H711" s="6" t="s">
        <v>22</v>
      </c>
      <c r="I711" s="6" t="s">
        <v>22</v>
      </c>
      <c r="J711" s="6" t="s">
        <v>22</v>
      </c>
      <c r="K711" s="6" t="s">
        <v>22</v>
      </c>
      <c r="L711" s="6" t="s">
        <v>22</v>
      </c>
      <c r="M711" s="6" t="s">
        <v>22</v>
      </c>
      <c r="N711" s="6" t="s">
        <v>22</v>
      </c>
      <c r="O711" s="7" t="s">
        <v>22</v>
      </c>
      <c r="P711" s="6" t="s">
        <v>22</v>
      </c>
      <c r="S711" s="6" t="s">
        <v>22</v>
      </c>
      <c r="T711" s="6" t="s">
        <v>22</v>
      </c>
      <c r="V711" s="6" t="s">
        <v>22</v>
      </c>
      <c r="AE711" s="6" t="s">
        <v>22</v>
      </c>
      <c r="AF711" s="6" t="s">
        <v>22</v>
      </c>
      <c r="AG711" s="6" t="s">
        <v>22</v>
      </c>
      <c r="AH711" s="6" t="s">
        <v>22</v>
      </c>
      <c r="AI711" s="6" t="s">
        <v>22</v>
      </c>
      <c r="AJ711" s="6" t="s">
        <v>328</v>
      </c>
      <c r="AK711" s="6" t="s">
        <v>329</v>
      </c>
      <c r="AL711" s="6" t="s">
        <v>419</v>
      </c>
      <c r="AM711" s="6">
        <v>1</v>
      </c>
      <c r="AN711" s="6">
        <v>1</v>
      </c>
      <c r="AO711" s="6">
        <v>1</v>
      </c>
      <c r="AP711" s="6">
        <v>0</v>
      </c>
      <c r="AQ711" s="6" t="s">
        <v>22</v>
      </c>
      <c r="AR711" s="6" t="s">
        <v>22</v>
      </c>
      <c r="AS711" s="6" t="s">
        <v>22</v>
      </c>
      <c r="AT711" s="6">
        <v>1</v>
      </c>
      <c r="AU711" s="6">
        <v>1</v>
      </c>
      <c r="AV711" s="6">
        <v>1</v>
      </c>
      <c r="AW711" s="6">
        <v>1</v>
      </c>
      <c r="AX711" s="6">
        <v>1</v>
      </c>
      <c r="AY711" s="6">
        <v>1</v>
      </c>
      <c r="AZ711" s="6"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 t="s">
        <v>22</v>
      </c>
      <c r="BK711" s="6" t="s">
        <v>22</v>
      </c>
      <c r="BL711" s="6" t="s">
        <v>22</v>
      </c>
      <c r="BM711" s="6" t="s">
        <v>22</v>
      </c>
      <c r="BN711" s="6" t="s">
        <v>22</v>
      </c>
      <c r="BO711" s="16" t="s">
        <v>22</v>
      </c>
      <c r="BP711" s="6" t="s">
        <v>22</v>
      </c>
      <c r="BQ711" s="6" t="s">
        <v>22</v>
      </c>
      <c r="BR711" s="6" t="s">
        <v>22</v>
      </c>
      <c r="BS711" s="6" t="s">
        <v>22</v>
      </c>
      <c r="BT711" s="6" t="s">
        <v>22</v>
      </c>
      <c r="BU711" s="16" t="s">
        <v>22</v>
      </c>
      <c r="BV711" s="6" t="s">
        <v>22</v>
      </c>
      <c r="BW711" s="6" t="s">
        <v>22</v>
      </c>
      <c r="BX711" s="6" t="s">
        <v>22</v>
      </c>
      <c r="BY711" s="6" t="s">
        <v>22</v>
      </c>
      <c r="BZ711" s="6" t="s">
        <v>22</v>
      </c>
      <c r="CA711" s="6" t="s">
        <v>22</v>
      </c>
      <c r="CB711" s="6" t="s">
        <v>22</v>
      </c>
      <c r="CC711" s="6" t="s">
        <v>22</v>
      </c>
      <c r="CD711" s="6" t="s">
        <v>22</v>
      </c>
      <c r="CE711" s="6" t="s">
        <v>22</v>
      </c>
      <c r="CF711" s="6" t="s">
        <v>22</v>
      </c>
      <c r="CG711" s="6" t="s">
        <v>22</v>
      </c>
      <c r="CH711" s="6" t="s">
        <v>22</v>
      </c>
      <c r="CI711" s="6" t="s">
        <v>22</v>
      </c>
      <c r="CJ711" s="6" t="s">
        <v>22</v>
      </c>
      <c r="CK711" s="6" t="s">
        <v>22</v>
      </c>
      <c r="CL711" s="6" t="s">
        <v>22</v>
      </c>
      <c r="CM711" s="6" t="s">
        <v>22</v>
      </c>
      <c r="CN711" s="6" t="s">
        <v>22</v>
      </c>
      <c r="CO711" s="6" t="s">
        <v>22</v>
      </c>
      <c r="CP711" s="6" t="s">
        <v>22</v>
      </c>
      <c r="CQ711" s="6" t="s">
        <v>22</v>
      </c>
      <c r="CR711" s="6" t="s">
        <v>22</v>
      </c>
      <c r="CS711" s="6" t="s">
        <v>22</v>
      </c>
      <c r="CT711" s="6" t="s">
        <v>22</v>
      </c>
      <c r="CU711" s="6" t="s">
        <v>22</v>
      </c>
      <c r="CV711" s="6" t="s">
        <v>22</v>
      </c>
      <c r="CW711" s="6" t="s">
        <v>22</v>
      </c>
      <c r="CX711" s="6" t="s">
        <v>22</v>
      </c>
      <c r="CY711" s="6" t="s">
        <v>22</v>
      </c>
      <c r="CZ711" s="6" t="s">
        <v>22</v>
      </c>
      <c r="DA711" s="6" t="s">
        <v>22</v>
      </c>
      <c r="DB711" s="6" t="s">
        <v>218</v>
      </c>
      <c r="DC711" s="6">
        <v>56</v>
      </c>
      <c r="DD711" s="6">
        <v>56</v>
      </c>
      <c r="DE711" s="6" t="s">
        <v>220</v>
      </c>
      <c r="DF711" s="6" t="s">
        <v>220</v>
      </c>
      <c r="DG711" s="6" t="s">
        <v>22</v>
      </c>
      <c r="DH711" s="6" t="s">
        <v>22</v>
      </c>
      <c r="DI711" s="6" t="s">
        <v>22</v>
      </c>
      <c r="DJ711" s="6" t="s">
        <v>22</v>
      </c>
      <c r="DK711" s="6">
        <v>30</v>
      </c>
      <c r="DL711" s="6" t="s">
        <v>22</v>
      </c>
      <c r="DM711" s="6" t="s">
        <v>22</v>
      </c>
      <c r="DN711" s="6" t="s">
        <v>22</v>
      </c>
      <c r="DO711" s="6" t="s">
        <v>22</v>
      </c>
      <c r="DP711" s="6" t="s">
        <v>22</v>
      </c>
      <c r="DQ711" s="6" t="s">
        <v>22</v>
      </c>
      <c r="DR711" s="6" t="s">
        <v>22</v>
      </c>
      <c r="DS711" s="6" t="s">
        <v>22</v>
      </c>
      <c r="DT711" s="6" t="s">
        <v>22</v>
      </c>
      <c r="DU711" s="6" t="s">
        <v>22</v>
      </c>
      <c r="DV711" s="6" t="s">
        <v>22</v>
      </c>
      <c r="DW711" s="6" t="s">
        <v>22</v>
      </c>
      <c r="DX711" s="6" t="s">
        <v>22</v>
      </c>
      <c r="DY711" s="6" t="s">
        <v>22</v>
      </c>
      <c r="DZ711" s="6" t="s">
        <v>22</v>
      </c>
      <c r="EA711" s="6" t="s">
        <v>22</v>
      </c>
      <c r="EB711" s="6" t="s">
        <v>22</v>
      </c>
      <c r="EC711" s="6" t="s">
        <v>22</v>
      </c>
      <c r="ED711" s="6" t="s">
        <v>22</v>
      </c>
      <c r="EE711" s="6" t="s">
        <v>22</v>
      </c>
      <c r="EF711" s="6" t="s">
        <v>22</v>
      </c>
      <c r="EG711" s="6" t="s">
        <v>22</v>
      </c>
      <c r="EH711" s="6" t="s">
        <v>22</v>
      </c>
      <c r="EI711" s="6" t="s">
        <v>22</v>
      </c>
      <c r="EJ711" s="6" t="s">
        <v>22</v>
      </c>
      <c r="EK711" s="6" t="s">
        <v>22</v>
      </c>
      <c r="EL711" s="6" t="s">
        <v>22</v>
      </c>
      <c r="EM711" s="6" t="s">
        <v>22</v>
      </c>
      <c r="EN711" s="6" t="s">
        <v>22</v>
      </c>
      <c r="EO711" s="6" t="s">
        <v>22</v>
      </c>
      <c r="EP711" s="6" t="s">
        <v>22</v>
      </c>
      <c r="EQ711" s="6" t="s">
        <v>22</v>
      </c>
      <c r="ER711" s="6" t="s">
        <v>22</v>
      </c>
      <c r="ES711" s="6" t="s">
        <v>22</v>
      </c>
      <c r="ET711" s="6" t="s">
        <v>22</v>
      </c>
      <c r="EU711" s="6" t="s">
        <v>22</v>
      </c>
      <c r="EV711" s="6" t="s">
        <v>22</v>
      </c>
      <c r="EW711" s="6" t="s">
        <v>22</v>
      </c>
      <c r="EX711" s="6" t="s">
        <v>22</v>
      </c>
      <c r="EY711" s="6" t="s">
        <v>22</v>
      </c>
      <c r="EZ711" s="6" t="s">
        <v>22</v>
      </c>
      <c r="FA711" s="6" t="s">
        <v>22</v>
      </c>
      <c r="FB711" s="6" t="s">
        <v>22</v>
      </c>
      <c r="FC711" s="6" t="s">
        <v>22</v>
      </c>
      <c r="FD711" s="6" t="s">
        <v>22</v>
      </c>
      <c r="FE711" s="6" t="s">
        <v>22</v>
      </c>
      <c r="FF711" s="6" t="s">
        <v>22</v>
      </c>
      <c r="FG711" s="6" t="s">
        <v>22</v>
      </c>
      <c r="FH711" s="6" t="s">
        <v>22</v>
      </c>
      <c r="FI711" s="6" t="s">
        <v>22</v>
      </c>
      <c r="FJ711" s="6" t="s">
        <v>22</v>
      </c>
      <c r="FK711" s="6" t="s">
        <v>22</v>
      </c>
      <c r="FL711" s="6" t="s">
        <v>22</v>
      </c>
      <c r="FM711" s="6" t="s">
        <v>22</v>
      </c>
      <c r="FN711" s="6" t="s">
        <v>22</v>
      </c>
      <c r="FO711" s="6" t="s">
        <v>22</v>
      </c>
      <c r="FP711" s="6" t="s">
        <v>22</v>
      </c>
      <c r="FQ711" s="6" t="s">
        <v>22</v>
      </c>
      <c r="FR711" s="6">
        <v>2</v>
      </c>
      <c r="FS711" s="6">
        <v>0</v>
      </c>
      <c r="FT711" s="6">
        <v>0</v>
      </c>
      <c r="FU711" s="6">
        <v>0</v>
      </c>
      <c r="FV711" s="6" t="s">
        <v>223</v>
      </c>
      <c r="FW711" s="6" t="s">
        <v>22</v>
      </c>
      <c r="FX711" s="6" t="s">
        <v>22</v>
      </c>
      <c r="FY711" s="6" t="s">
        <v>22</v>
      </c>
      <c r="FZ711" s="6" t="s">
        <v>22</v>
      </c>
      <c r="GA711" s="6" t="s">
        <v>22</v>
      </c>
      <c r="GB711" s="6" t="s">
        <v>22</v>
      </c>
      <c r="GC711" s="6" t="s">
        <v>22</v>
      </c>
      <c r="GD711" s="6" t="s">
        <v>22</v>
      </c>
      <c r="GE711" s="6" t="s">
        <v>22</v>
      </c>
      <c r="GF711" s="6" t="s">
        <v>22</v>
      </c>
      <c r="GG711" s="6" t="s">
        <v>22</v>
      </c>
      <c r="GH711" s="6" t="s">
        <v>22</v>
      </c>
      <c r="GI711" s="6" t="s">
        <v>22</v>
      </c>
      <c r="GJ711" s="6" t="s">
        <v>22</v>
      </c>
      <c r="GK711" s="6" t="s">
        <v>22</v>
      </c>
      <c r="GL711" s="6" t="s">
        <v>22</v>
      </c>
      <c r="GM711" s="6" t="s">
        <v>22</v>
      </c>
      <c r="GN711" s="6" t="s">
        <v>22</v>
      </c>
      <c r="GO711" s="6" t="s">
        <v>22</v>
      </c>
      <c r="GP711" s="6" t="s">
        <v>227</v>
      </c>
      <c r="GQ711" s="6" t="s">
        <v>22</v>
      </c>
      <c r="GR711" s="6" t="s">
        <v>22</v>
      </c>
      <c r="GS711" s="6" t="s">
        <v>22</v>
      </c>
      <c r="GT711" s="6" t="s">
        <v>22</v>
      </c>
      <c r="GU711" s="6" t="s">
        <v>22</v>
      </c>
      <c r="GV711" s="6" t="s">
        <v>22</v>
      </c>
      <c r="GW711" s="6" t="s">
        <v>22</v>
      </c>
      <c r="GX711" s="6" t="s">
        <v>22</v>
      </c>
    </row>
    <row r="712" spans="1:206">
      <c r="A712" s="6" t="s">
        <v>1944</v>
      </c>
      <c r="B712" s="6" t="s">
        <v>22</v>
      </c>
      <c r="C712" s="6" t="s">
        <v>1960</v>
      </c>
      <c r="D712" s="6" t="s">
        <v>22</v>
      </c>
      <c r="E712" s="6" t="s">
        <v>22</v>
      </c>
      <c r="G712" s="6" t="s">
        <v>22</v>
      </c>
      <c r="H712" s="6" t="s">
        <v>22</v>
      </c>
      <c r="I712" s="6" t="s">
        <v>22</v>
      </c>
      <c r="J712" s="6" t="s">
        <v>22</v>
      </c>
      <c r="K712" s="6" t="s">
        <v>22</v>
      </c>
      <c r="L712" s="6" t="s">
        <v>22</v>
      </c>
      <c r="M712" s="6" t="s">
        <v>22</v>
      </c>
      <c r="N712" s="6" t="s">
        <v>22</v>
      </c>
      <c r="O712" s="7" t="s">
        <v>22</v>
      </c>
      <c r="P712" s="6" t="s">
        <v>22</v>
      </c>
      <c r="S712" s="6" t="s">
        <v>22</v>
      </c>
      <c r="T712" s="6" t="s">
        <v>22</v>
      </c>
      <c r="V712" s="6" t="s">
        <v>22</v>
      </c>
      <c r="AE712" s="6" t="s">
        <v>22</v>
      </c>
      <c r="AF712" s="6" t="s">
        <v>22</v>
      </c>
      <c r="AG712" s="6" t="s">
        <v>22</v>
      </c>
      <c r="AH712" s="6" t="s">
        <v>22</v>
      </c>
      <c r="AI712" s="6" t="s">
        <v>22</v>
      </c>
      <c r="AJ712" s="6" t="s">
        <v>402</v>
      </c>
      <c r="AK712" s="6" t="s">
        <v>403</v>
      </c>
      <c r="AL712" s="6" t="s">
        <v>419</v>
      </c>
      <c r="AM712" s="6">
        <v>0</v>
      </c>
      <c r="AN712" s="6">
        <v>1</v>
      </c>
      <c r="AO712" s="6">
        <v>0</v>
      </c>
      <c r="AP712" s="6">
        <v>0</v>
      </c>
      <c r="AQ712" s="6" t="s">
        <v>745</v>
      </c>
      <c r="AR712" s="6" t="s">
        <v>1055</v>
      </c>
      <c r="AS712" s="6" t="s">
        <v>404</v>
      </c>
      <c r="AT712" s="6">
        <v>1</v>
      </c>
      <c r="AU712" s="6">
        <v>1</v>
      </c>
      <c r="AV712" s="6">
        <v>1</v>
      </c>
      <c r="AW712" s="6">
        <v>1</v>
      </c>
      <c r="AX712" s="6">
        <v>1</v>
      </c>
      <c r="AY712" s="6">
        <v>1</v>
      </c>
      <c r="AZ712" s="6">
        <v>1</v>
      </c>
      <c r="BA712" s="6">
        <v>1</v>
      </c>
      <c r="BB712" s="6">
        <v>1</v>
      </c>
      <c r="BC712" s="6">
        <v>1</v>
      </c>
      <c r="BD712" s="6">
        <v>1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 t="s">
        <v>22</v>
      </c>
      <c r="BK712" s="6" t="s">
        <v>22</v>
      </c>
      <c r="BL712" s="6" t="s">
        <v>22</v>
      </c>
      <c r="BM712" s="6" t="s">
        <v>22</v>
      </c>
      <c r="BN712" s="6" t="s">
        <v>22</v>
      </c>
      <c r="BO712" s="16" t="s">
        <v>22</v>
      </c>
      <c r="BP712" s="6" t="s">
        <v>22</v>
      </c>
      <c r="BQ712" s="6" t="s">
        <v>22</v>
      </c>
      <c r="BR712" s="6" t="s">
        <v>22</v>
      </c>
      <c r="BS712" s="6" t="s">
        <v>22</v>
      </c>
      <c r="BT712" s="6" t="s">
        <v>22</v>
      </c>
      <c r="BU712" s="16" t="s">
        <v>22</v>
      </c>
      <c r="BV712" s="6" t="s">
        <v>22</v>
      </c>
      <c r="BW712" s="6" t="s">
        <v>22</v>
      </c>
      <c r="BX712" s="6" t="s">
        <v>22</v>
      </c>
      <c r="BY712" s="6" t="s">
        <v>22</v>
      </c>
      <c r="BZ712" s="6" t="s">
        <v>22</v>
      </c>
      <c r="CA712" s="6" t="s">
        <v>22</v>
      </c>
      <c r="CB712" s="6" t="s">
        <v>22</v>
      </c>
      <c r="CC712" s="6" t="s">
        <v>22</v>
      </c>
      <c r="CD712" s="6" t="s">
        <v>22</v>
      </c>
      <c r="CE712" s="6" t="s">
        <v>22</v>
      </c>
      <c r="CF712" s="6" t="s">
        <v>22</v>
      </c>
      <c r="CG712" s="6" t="s">
        <v>22</v>
      </c>
      <c r="CH712" s="6" t="s">
        <v>22</v>
      </c>
      <c r="CI712" s="6" t="s">
        <v>22</v>
      </c>
      <c r="CJ712" s="6" t="s">
        <v>22</v>
      </c>
      <c r="CK712" s="6" t="s">
        <v>22</v>
      </c>
      <c r="CL712" s="6" t="s">
        <v>22</v>
      </c>
      <c r="CM712" s="6" t="s">
        <v>22</v>
      </c>
      <c r="CN712" s="6" t="s">
        <v>22</v>
      </c>
      <c r="CO712" s="6" t="s">
        <v>22</v>
      </c>
      <c r="CP712" s="6" t="s">
        <v>22</v>
      </c>
      <c r="CQ712" s="6" t="s">
        <v>22</v>
      </c>
      <c r="CR712" s="6" t="s">
        <v>22</v>
      </c>
      <c r="CS712" s="6" t="s">
        <v>22</v>
      </c>
      <c r="CT712" s="6" t="s">
        <v>22</v>
      </c>
      <c r="CU712" s="6" t="s">
        <v>22</v>
      </c>
      <c r="CV712" s="6" t="s">
        <v>22</v>
      </c>
      <c r="CW712" s="6" t="s">
        <v>22</v>
      </c>
      <c r="CX712" s="6" t="s">
        <v>22</v>
      </c>
      <c r="CY712" s="6" t="s">
        <v>22</v>
      </c>
      <c r="CZ712" s="6" t="s">
        <v>22</v>
      </c>
      <c r="DA712" s="6" t="s">
        <v>22</v>
      </c>
      <c r="DB712" s="6" t="s">
        <v>218</v>
      </c>
      <c r="DC712" s="6">
        <v>49</v>
      </c>
      <c r="DD712" s="6">
        <v>49</v>
      </c>
      <c r="DE712" s="6" t="s">
        <v>220</v>
      </c>
      <c r="DF712" s="6" t="s">
        <v>220</v>
      </c>
      <c r="DG712" s="6" t="s">
        <v>22</v>
      </c>
      <c r="DH712" s="6" t="s">
        <v>22</v>
      </c>
      <c r="DI712" s="6" t="s">
        <v>22</v>
      </c>
      <c r="DJ712" s="6" t="s">
        <v>22</v>
      </c>
      <c r="DK712" s="6">
        <v>200</v>
      </c>
      <c r="DL712" s="6" t="s">
        <v>22</v>
      </c>
      <c r="DM712" s="6" t="s">
        <v>22</v>
      </c>
      <c r="DN712" s="6" t="s">
        <v>22</v>
      </c>
      <c r="DO712" s="6" t="s">
        <v>22</v>
      </c>
      <c r="DP712" s="6" t="s">
        <v>22</v>
      </c>
      <c r="DQ712" s="6" t="s">
        <v>22</v>
      </c>
      <c r="DR712" s="6" t="s">
        <v>22</v>
      </c>
      <c r="DS712" s="6" t="s">
        <v>22</v>
      </c>
      <c r="DT712" s="6" t="s">
        <v>22</v>
      </c>
      <c r="DU712" s="6" t="s">
        <v>22</v>
      </c>
      <c r="DV712" s="6" t="s">
        <v>22</v>
      </c>
      <c r="DW712" s="6" t="s">
        <v>22</v>
      </c>
      <c r="DX712" s="6" t="s">
        <v>22</v>
      </c>
      <c r="DY712" s="6" t="s">
        <v>22</v>
      </c>
      <c r="DZ712" s="6" t="s">
        <v>22</v>
      </c>
      <c r="EA712" s="6" t="s">
        <v>22</v>
      </c>
      <c r="EB712" s="6" t="s">
        <v>22</v>
      </c>
      <c r="EC712" s="6" t="s">
        <v>22</v>
      </c>
      <c r="ED712" s="6" t="s">
        <v>22</v>
      </c>
      <c r="EE712" s="6" t="s">
        <v>22</v>
      </c>
      <c r="EF712" s="6" t="s">
        <v>22</v>
      </c>
      <c r="EG712" s="6" t="s">
        <v>22</v>
      </c>
      <c r="EH712" s="6" t="s">
        <v>22</v>
      </c>
      <c r="EI712" s="6" t="s">
        <v>22</v>
      </c>
      <c r="EJ712" s="6" t="s">
        <v>22</v>
      </c>
      <c r="EK712" s="6" t="s">
        <v>22</v>
      </c>
      <c r="EL712" s="6" t="s">
        <v>22</v>
      </c>
      <c r="EM712" s="6" t="s">
        <v>22</v>
      </c>
      <c r="EN712" s="6" t="s">
        <v>22</v>
      </c>
      <c r="EO712" s="6" t="s">
        <v>22</v>
      </c>
      <c r="EP712" s="6" t="s">
        <v>22</v>
      </c>
      <c r="EQ712" s="6" t="s">
        <v>22</v>
      </c>
      <c r="ER712" s="6" t="s">
        <v>22</v>
      </c>
      <c r="ES712" s="6" t="s">
        <v>22</v>
      </c>
      <c r="ET712" s="6" t="s">
        <v>22</v>
      </c>
      <c r="EU712" s="6" t="s">
        <v>22</v>
      </c>
      <c r="EV712" s="6" t="s">
        <v>22</v>
      </c>
      <c r="EW712" s="6" t="s">
        <v>22</v>
      </c>
      <c r="EX712" s="6" t="s">
        <v>22</v>
      </c>
      <c r="EY712" s="6" t="s">
        <v>22</v>
      </c>
      <c r="EZ712" s="6" t="s">
        <v>22</v>
      </c>
      <c r="FA712" s="6" t="s">
        <v>22</v>
      </c>
      <c r="FB712" s="6" t="s">
        <v>22</v>
      </c>
      <c r="FC712" s="6" t="s">
        <v>22</v>
      </c>
      <c r="FD712" s="6" t="s">
        <v>22</v>
      </c>
      <c r="FE712" s="6" t="s">
        <v>22</v>
      </c>
      <c r="FF712" s="6" t="s">
        <v>22</v>
      </c>
      <c r="FG712" s="6" t="s">
        <v>22</v>
      </c>
      <c r="FH712" s="6" t="s">
        <v>22</v>
      </c>
      <c r="FI712" s="6" t="s">
        <v>22</v>
      </c>
      <c r="FJ712" s="6" t="s">
        <v>22</v>
      </c>
      <c r="FK712" s="6" t="s">
        <v>22</v>
      </c>
      <c r="FL712" s="6" t="s">
        <v>22</v>
      </c>
      <c r="FM712" s="6" t="s">
        <v>22</v>
      </c>
      <c r="FN712" s="6" t="s">
        <v>22</v>
      </c>
      <c r="FO712" s="6" t="s">
        <v>22</v>
      </c>
      <c r="FP712" s="6" t="s">
        <v>22</v>
      </c>
      <c r="FQ712" s="6" t="s">
        <v>22</v>
      </c>
      <c r="FR712" s="6">
        <v>0</v>
      </c>
      <c r="FS712" s="6">
        <v>0</v>
      </c>
      <c r="FT712" s="6">
        <v>0</v>
      </c>
      <c r="FU712" s="6">
        <v>0</v>
      </c>
      <c r="FV712" s="6" t="s">
        <v>223</v>
      </c>
      <c r="FW712" s="6" t="s">
        <v>22</v>
      </c>
      <c r="FX712" s="6" t="s">
        <v>22</v>
      </c>
      <c r="FY712" s="6" t="s">
        <v>22</v>
      </c>
      <c r="FZ712" s="6" t="s">
        <v>22</v>
      </c>
      <c r="GA712" s="6" t="s">
        <v>22</v>
      </c>
      <c r="GB712" s="6" t="s">
        <v>22</v>
      </c>
      <c r="GC712" s="6" t="s">
        <v>22</v>
      </c>
      <c r="GD712" s="6" t="s">
        <v>22</v>
      </c>
      <c r="GE712" s="6" t="s">
        <v>22</v>
      </c>
      <c r="GF712" s="6" t="s">
        <v>22</v>
      </c>
      <c r="GG712" s="6" t="s">
        <v>22</v>
      </c>
      <c r="GH712" s="6" t="s">
        <v>22</v>
      </c>
      <c r="GI712" s="6" t="s">
        <v>22</v>
      </c>
      <c r="GJ712" s="6" t="s">
        <v>22</v>
      </c>
      <c r="GK712" s="6" t="s">
        <v>22</v>
      </c>
      <c r="GL712" s="6" t="s">
        <v>22</v>
      </c>
      <c r="GM712" s="6" t="s">
        <v>22</v>
      </c>
      <c r="GN712" s="6" t="s">
        <v>22</v>
      </c>
      <c r="GO712" s="6" t="s">
        <v>22</v>
      </c>
      <c r="GP712" s="6" t="s">
        <v>228</v>
      </c>
      <c r="GQ712" s="6" t="s">
        <v>22</v>
      </c>
      <c r="GR712" s="6" t="s">
        <v>22</v>
      </c>
      <c r="GS712" s="6" t="s">
        <v>22</v>
      </c>
      <c r="GT712" s="6" t="s">
        <v>22</v>
      </c>
      <c r="GU712" s="6" t="s">
        <v>22</v>
      </c>
      <c r="GV712" s="6" t="s">
        <v>22</v>
      </c>
      <c r="GW712" s="6" t="s">
        <v>22</v>
      </c>
      <c r="GX712" s="6" t="s">
        <v>22</v>
      </c>
    </row>
    <row r="713" spans="1:206">
      <c r="A713" s="6" t="s">
        <v>1944</v>
      </c>
      <c r="B713" s="6" t="s">
        <v>22</v>
      </c>
      <c r="C713" s="6" t="s">
        <v>1961</v>
      </c>
      <c r="D713" s="6" t="s">
        <v>22</v>
      </c>
      <c r="E713" s="6" t="s">
        <v>22</v>
      </c>
      <c r="G713" s="6" t="s">
        <v>22</v>
      </c>
      <c r="H713" s="6" t="s">
        <v>22</v>
      </c>
      <c r="I713" s="6" t="s">
        <v>22</v>
      </c>
      <c r="J713" s="6" t="s">
        <v>22</v>
      </c>
      <c r="K713" s="6" t="s">
        <v>22</v>
      </c>
      <c r="L713" s="6" t="s">
        <v>22</v>
      </c>
      <c r="M713" s="6" t="s">
        <v>22</v>
      </c>
      <c r="N713" s="6" t="s">
        <v>22</v>
      </c>
      <c r="O713" s="7" t="s">
        <v>22</v>
      </c>
      <c r="P713" s="6" t="s">
        <v>22</v>
      </c>
      <c r="S713" s="6" t="s">
        <v>22</v>
      </c>
      <c r="T713" s="6" t="s">
        <v>22</v>
      </c>
      <c r="V713" s="6" t="s">
        <v>22</v>
      </c>
      <c r="AE713" s="6" t="s">
        <v>22</v>
      </c>
      <c r="AF713" s="6" t="s">
        <v>22</v>
      </c>
      <c r="AG713" s="6" t="s">
        <v>22</v>
      </c>
      <c r="AH713" s="6" t="s">
        <v>22</v>
      </c>
      <c r="AI713" s="6" t="s">
        <v>22</v>
      </c>
      <c r="AJ713" s="6" t="s">
        <v>1174</v>
      </c>
      <c r="AK713" s="6" t="s">
        <v>369</v>
      </c>
      <c r="AL713" s="6" t="s">
        <v>1669</v>
      </c>
      <c r="AM713" s="6">
        <v>0</v>
      </c>
      <c r="AN713" s="6">
        <v>1</v>
      </c>
      <c r="AO713" s="6">
        <v>0</v>
      </c>
      <c r="AP713" s="6">
        <v>0</v>
      </c>
      <c r="AQ713" s="6" t="s">
        <v>404</v>
      </c>
      <c r="AR713" s="6" t="s">
        <v>745</v>
      </c>
      <c r="AS713" s="6" t="s">
        <v>1021</v>
      </c>
      <c r="AT713" s="6">
        <v>0</v>
      </c>
      <c r="AU713" s="6">
        <v>1</v>
      </c>
      <c r="AV713" s="6">
        <v>1</v>
      </c>
      <c r="AW713" s="6">
        <v>1</v>
      </c>
      <c r="AX713" s="6">
        <v>1</v>
      </c>
      <c r="AY713" s="6">
        <v>0</v>
      </c>
      <c r="AZ713" s="6"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 t="s">
        <v>22</v>
      </c>
      <c r="BK713" s="6" t="s">
        <v>22</v>
      </c>
      <c r="BL713" s="6" t="s">
        <v>22</v>
      </c>
      <c r="BM713" s="6" t="s">
        <v>22</v>
      </c>
      <c r="BN713" s="6" t="s">
        <v>22</v>
      </c>
      <c r="BO713" s="16" t="s">
        <v>22</v>
      </c>
      <c r="BP713" s="6" t="s">
        <v>22</v>
      </c>
      <c r="BQ713" s="6" t="s">
        <v>22</v>
      </c>
      <c r="BR713" s="6" t="s">
        <v>22</v>
      </c>
      <c r="BS713" s="6" t="s">
        <v>22</v>
      </c>
      <c r="BT713" s="6" t="s">
        <v>22</v>
      </c>
      <c r="BU713" s="16" t="s">
        <v>22</v>
      </c>
      <c r="BV713" s="6" t="s">
        <v>22</v>
      </c>
      <c r="BW713" s="6" t="s">
        <v>22</v>
      </c>
      <c r="BX713" s="6" t="s">
        <v>22</v>
      </c>
      <c r="BY713" s="6" t="s">
        <v>22</v>
      </c>
      <c r="BZ713" s="6" t="s">
        <v>22</v>
      </c>
      <c r="CA713" s="6" t="s">
        <v>22</v>
      </c>
      <c r="CB713" s="6" t="s">
        <v>22</v>
      </c>
      <c r="CC713" s="6" t="s">
        <v>22</v>
      </c>
      <c r="CD713" s="6" t="s">
        <v>22</v>
      </c>
      <c r="CE713" s="6" t="s">
        <v>22</v>
      </c>
      <c r="CF713" s="6" t="s">
        <v>22</v>
      </c>
      <c r="CG713" s="6" t="s">
        <v>22</v>
      </c>
      <c r="CH713" s="6" t="s">
        <v>22</v>
      </c>
      <c r="CI713" s="6" t="s">
        <v>22</v>
      </c>
      <c r="CJ713" s="6" t="s">
        <v>22</v>
      </c>
      <c r="CK713" s="6" t="s">
        <v>22</v>
      </c>
      <c r="CL713" s="6" t="s">
        <v>22</v>
      </c>
      <c r="CM713" s="6" t="s">
        <v>22</v>
      </c>
      <c r="CN713" s="6" t="s">
        <v>22</v>
      </c>
      <c r="CO713" s="6" t="s">
        <v>22</v>
      </c>
      <c r="CP713" s="6" t="s">
        <v>22</v>
      </c>
      <c r="CQ713" s="6" t="s">
        <v>22</v>
      </c>
      <c r="CR713" s="6" t="s">
        <v>22</v>
      </c>
      <c r="CS713" s="6" t="s">
        <v>22</v>
      </c>
      <c r="CT713" s="6" t="s">
        <v>22</v>
      </c>
      <c r="CU713" s="6" t="s">
        <v>22</v>
      </c>
      <c r="CV713" s="6" t="s">
        <v>22</v>
      </c>
      <c r="CW713" s="6" t="s">
        <v>22</v>
      </c>
      <c r="CX713" s="6" t="s">
        <v>22</v>
      </c>
      <c r="CY713" s="6" t="s">
        <v>22</v>
      </c>
      <c r="CZ713" s="6" t="s">
        <v>22</v>
      </c>
      <c r="DA713" s="6" t="s">
        <v>22</v>
      </c>
      <c r="DB713" s="6" t="s">
        <v>218</v>
      </c>
      <c r="DC713" s="6">
        <v>23</v>
      </c>
      <c r="DD713" s="6">
        <v>23</v>
      </c>
      <c r="DE713" s="6" t="s">
        <v>583</v>
      </c>
      <c r="DF713" s="6" t="s">
        <v>583</v>
      </c>
      <c r="DG713" s="6" t="s">
        <v>22</v>
      </c>
      <c r="DH713" s="6" t="s">
        <v>22</v>
      </c>
      <c r="DI713" s="6" t="s">
        <v>22</v>
      </c>
      <c r="DJ713" s="6" t="s">
        <v>22</v>
      </c>
      <c r="DK713" s="6">
        <v>15</v>
      </c>
      <c r="DL713" s="6" t="s">
        <v>22</v>
      </c>
      <c r="DM713" s="6" t="s">
        <v>22</v>
      </c>
      <c r="DN713" s="6" t="s">
        <v>22</v>
      </c>
      <c r="DO713" s="6" t="s">
        <v>22</v>
      </c>
      <c r="DP713" s="6" t="s">
        <v>22</v>
      </c>
      <c r="DQ713" s="6" t="s">
        <v>22</v>
      </c>
      <c r="DR713" s="6" t="s">
        <v>22</v>
      </c>
      <c r="DS713" s="6" t="s">
        <v>22</v>
      </c>
      <c r="DT713" s="6" t="s">
        <v>22</v>
      </c>
      <c r="DU713" s="6" t="s">
        <v>22</v>
      </c>
      <c r="DV713" s="6" t="s">
        <v>22</v>
      </c>
      <c r="DW713" s="6" t="s">
        <v>22</v>
      </c>
      <c r="DX713" s="6" t="s">
        <v>22</v>
      </c>
      <c r="DY713" s="6" t="s">
        <v>22</v>
      </c>
      <c r="DZ713" s="6" t="s">
        <v>22</v>
      </c>
      <c r="EA713" s="6" t="s">
        <v>22</v>
      </c>
      <c r="EB713" s="6" t="s">
        <v>22</v>
      </c>
      <c r="EC713" s="6" t="s">
        <v>22</v>
      </c>
      <c r="ED713" s="6" t="s">
        <v>22</v>
      </c>
      <c r="EE713" s="6" t="s">
        <v>22</v>
      </c>
      <c r="EF713" s="6" t="s">
        <v>22</v>
      </c>
      <c r="EG713" s="6" t="s">
        <v>22</v>
      </c>
      <c r="EH713" s="6" t="s">
        <v>22</v>
      </c>
      <c r="EI713" s="6" t="s">
        <v>22</v>
      </c>
      <c r="EJ713" s="6" t="s">
        <v>22</v>
      </c>
      <c r="EK713" s="6" t="s">
        <v>22</v>
      </c>
      <c r="EL713" s="6" t="s">
        <v>22</v>
      </c>
      <c r="EM713" s="6" t="s">
        <v>22</v>
      </c>
      <c r="EN713" s="6" t="s">
        <v>22</v>
      </c>
      <c r="EO713" s="6" t="s">
        <v>22</v>
      </c>
      <c r="EP713" s="6" t="s">
        <v>22</v>
      </c>
      <c r="EQ713" s="6" t="s">
        <v>22</v>
      </c>
      <c r="ER713" s="6" t="s">
        <v>22</v>
      </c>
      <c r="ES713" s="6" t="s">
        <v>22</v>
      </c>
      <c r="ET713" s="6" t="s">
        <v>22</v>
      </c>
      <c r="EU713" s="6" t="s">
        <v>22</v>
      </c>
      <c r="EV713" s="6" t="s">
        <v>22</v>
      </c>
      <c r="EW713" s="6" t="s">
        <v>22</v>
      </c>
      <c r="EX713" s="6" t="s">
        <v>22</v>
      </c>
      <c r="EY713" s="6" t="s">
        <v>22</v>
      </c>
      <c r="EZ713" s="6" t="s">
        <v>22</v>
      </c>
      <c r="FA713" s="6" t="s">
        <v>22</v>
      </c>
      <c r="FB713" s="6" t="s">
        <v>22</v>
      </c>
      <c r="FC713" s="6" t="s">
        <v>22</v>
      </c>
      <c r="FD713" s="6" t="s">
        <v>22</v>
      </c>
      <c r="FE713" s="6" t="s">
        <v>22</v>
      </c>
      <c r="FF713" s="6" t="s">
        <v>22</v>
      </c>
      <c r="FG713" s="6" t="s">
        <v>22</v>
      </c>
      <c r="FH713" s="6" t="s">
        <v>22</v>
      </c>
      <c r="FI713" s="6" t="s">
        <v>22</v>
      </c>
      <c r="FJ713" s="6" t="s">
        <v>22</v>
      </c>
      <c r="FK713" s="6" t="s">
        <v>22</v>
      </c>
      <c r="FL713" s="6" t="s">
        <v>22</v>
      </c>
      <c r="FM713" s="6" t="s">
        <v>22</v>
      </c>
      <c r="FN713" s="6" t="s">
        <v>22</v>
      </c>
      <c r="FO713" s="6" t="s">
        <v>22</v>
      </c>
      <c r="FP713" s="6" t="s">
        <v>22</v>
      </c>
      <c r="FQ713" s="6" t="s">
        <v>22</v>
      </c>
      <c r="FR713" s="6">
        <v>0</v>
      </c>
      <c r="FS713" s="6">
        <v>0</v>
      </c>
      <c r="FT713" s="6">
        <v>0</v>
      </c>
      <c r="FU713" s="6">
        <v>0</v>
      </c>
      <c r="FV713" s="6" t="s">
        <v>223</v>
      </c>
      <c r="FW713" s="6" t="s">
        <v>22</v>
      </c>
      <c r="FX713" s="6" t="s">
        <v>22</v>
      </c>
      <c r="FY713" s="6" t="s">
        <v>22</v>
      </c>
      <c r="FZ713" s="6" t="s">
        <v>22</v>
      </c>
      <c r="GA713" s="6" t="s">
        <v>22</v>
      </c>
      <c r="GB713" s="6" t="s">
        <v>22</v>
      </c>
      <c r="GC713" s="6" t="s">
        <v>22</v>
      </c>
      <c r="GD713" s="6" t="s">
        <v>22</v>
      </c>
      <c r="GE713" s="6" t="s">
        <v>22</v>
      </c>
      <c r="GF713" s="6" t="s">
        <v>22</v>
      </c>
      <c r="GG713" s="6" t="s">
        <v>22</v>
      </c>
      <c r="GH713" s="6" t="s">
        <v>22</v>
      </c>
      <c r="GI713" s="6" t="s">
        <v>22</v>
      </c>
      <c r="GJ713" s="6" t="s">
        <v>22</v>
      </c>
      <c r="GK713" s="6" t="s">
        <v>22</v>
      </c>
      <c r="GL713" s="6" t="s">
        <v>22</v>
      </c>
      <c r="GM713" s="6" t="s">
        <v>22</v>
      </c>
      <c r="GN713" s="6" t="s">
        <v>22</v>
      </c>
      <c r="GO713" s="6" t="s">
        <v>22</v>
      </c>
      <c r="GP713" s="6" t="s">
        <v>228</v>
      </c>
      <c r="GQ713" s="6" t="s">
        <v>22</v>
      </c>
      <c r="GR713" s="6" t="s">
        <v>22</v>
      </c>
      <c r="GS713" s="6" t="s">
        <v>22</v>
      </c>
      <c r="GT713" s="6" t="s">
        <v>22</v>
      </c>
      <c r="GU713" s="6" t="s">
        <v>22</v>
      </c>
      <c r="GV713" s="6" t="s">
        <v>22</v>
      </c>
      <c r="GW713" s="6" t="s">
        <v>22</v>
      </c>
      <c r="GX713" s="6" t="s">
        <v>22</v>
      </c>
    </row>
    <row r="714" spans="1:206">
      <c r="A714" s="6" t="s">
        <v>1944</v>
      </c>
      <c r="B714" s="6" t="s">
        <v>22</v>
      </c>
      <c r="C714" s="6" t="s">
        <v>1962</v>
      </c>
      <c r="D714" s="6" t="s">
        <v>22</v>
      </c>
      <c r="E714" s="6" t="s">
        <v>22</v>
      </c>
      <c r="G714" s="6" t="s">
        <v>22</v>
      </c>
      <c r="H714" s="6" t="s">
        <v>22</v>
      </c>
      <c r="I714" s="6" t="s">
        <v>22</v>
      </c>
      <c r="J714" s="6" t="s">
        <v>22</v>
      </c>
      <c r="K714" s="6" t="s">
        <v>22</v>
      </c>
      <c r="L714" s="6" t="s">
        <v>22</v>
      </c>
      <c r="M714" s="6" t="s">
        <v>22</v>
      </c>
      <c r="N714" s="6" t="s">
        <v>22</v>
      </c>
      <c r="O714" s="7" t="s">
        <v>22</v>
      </c>
      <c r="P714" s="6" t="s">
        <v>22</v>
      </c>
      <c r="S714" s="6" t="s">
        <v>22</v>
      </c>
      <c r="T714" s="6" t="s">
        <v>22</v>
      </c>
      <c r="V714" s="6" t="s">
        <v>22</v>
      </c>
      <c r="AE714" s="6" t="s">
        <v>22</v>
      </c>
      <c r="AF714" s="6" t="s">
        <v>22</v>
      </c>
      <c r="AG714" s="6" t="s">
        <v>22</v>
      </c>
      <c r="AH714" s="6" t="s">
        <v>22</v>
      </c>
      <c r="AI714" s="6" t="s">
        <v>22</v>
      </c>
      <c r="AJ714" s="6" t="s">
        <v>2644</v>
      </c>
      <c r="AK714" s="6" t="s">
        <v>347</v>
      </c>
      <c r="AL714" s="6" t="s">
        <v>419</v>
      </c>
      <c r="AM714" s="6">
        <v>0</v>
      </c>
      <c r="AN714" s="6">
        <v>1</v>
      </c>
      <c r="AO714" s="6">
        <v>0</v>
      </c>
      <c r="AP714" s="6">
        <v>1</v>
      </c>
      <c r="AQ714" s="6" t="s">
        <v>1054</v>
      </c>
      <c r="AR714" s="6" t="s">
        <v>404</v>
      </c>
      <c r="AS714" s="6" t="s">
        <v>1007</v>
      </c>
      <c r="AT714" s="6">
        <v>0</v>
      </c>
      <c r="AU714" s="6">
        <v>1</v>
      </c>
      <c r="AV714" s="6">
        <v>1</v>
      </c>
      <c r="AW714" s="6">
        <v>1</v>
      </c>
      <c r="AX714" s="6">
        <v>1</v>
      </c>
      <c r="AY714" s="6">
        <v>1</v>
      </c>
      <c r="AZ714" s="6">
        <v>1</v>
      </c>
      <c r="BA714" s="6">
        <v>1</v>
      </c>
      <c r="BB714" s="6">
        <v>0</v>
      </c>
      <c r="BC714" s="6">
        <v>0</v>
      </c>
      <c r="BD714" s="6">
        <v>0</v>
      </c>
      <c r="BE714" s="6">
        <v>1</v>
      </c>
      <c r="BF714" s="6">
        <v>1</v>
      </c>
      <c r="BG714" s="6">
        <v>1</v>
      </c>
      <c r="BH714" s="6">
        <v>1</v>
      </c>
      <c r="BI714" s="6">
        <v>1</v>
      </c>
      <c r="BJ714" s="6" t="s">
        <v>22</v>
      </c>
      <c r="BK714" s="6" t="s">
        <v>22</v>
      </c>
      <c r="BL714" s="6" t="s">
        <v>22</v>
      </c>
      <c r="BM714" s="6" t="s">
        <v>22</v>
      </c>
      <c r="BN714" s="6" t="s">
        <v>22</v>
      </c>
      <c r="BO714" s="16" t="s">
        <v>22</v>
      </c>
      <c r="BP714" s="6" t="s">
        <v>22</v>
      </c>
      <c r="BQ714" s="6" t="s">
        <v>22</v>
      </c>
      <c r="BR714" s="6" t="s">
        <v>22</v>
      </c>
      <c r="BS714" s="6" t="s">
        <v>22</v>
      </c>
      <c r="BT714" s="6" t="s">
        <v>22</v>
      </c>
      <c r="BU714" s="16" t="s">
        <v>22</v>
      </c>
      <c r="BV714" s="6" t="s">
        <v>22</v>
      </c>
      <c r="BW714" s="6" t="s">
        <v>22</v>
      </c>
      <c r="BX714" s="6" t="s">
        <v>22</v>
      </c>
      <c r="BY714" s="6" t="s">
        <v>22</v>
      </c>
      <c r="BZ714" s="6" t="s">
        <v>22</v>
      </c>
      <c r="CA714" s="6" t="s">
        <v>22</v>
      </c>
      <c r="CB714" s="6" t="s">
        <v>22</v>
      </c>
      <c r="CC714" s="6" t="s">
        <v>22</v>
      </c>
      <c r="CD714" s="6" t="s">
        <v>22</v>
      </c>
      <c r="CE714" s="6" t="s">
        <v>22</v>
      </c>
      <c r="CF714" s="6" t="s">
        <v>22</v>
      </c>
      <c r="CG714" s="6" t="s">
        <v>22</v>
      </c>
      <c r="CH714" s="6" t="s">
        <v>22</v>
      </c>
      <c r="CI714" s="6" t="s">
        <v>22</v>
      </c>
      <c r="CJ714" s="6" t="s">
        <v>22</v>
      </c>
      <c r="CK714" s="6" t="s">
        <v>22</v>
      </c>
      <c r="CL714" s="6" t="s">
        <v>22</v>
      </c>
      <c r="CM714" s="6" t="s">
        <v>22</v>
      </c>
      <c r="CN714" s="6" t="s">
        <v>22</v>
      </c>
      <c r="CO714" s="6" t="s">
        <v>22</v>
      </c>
      <c r="CP714" s="6" t="s">
        <v>22</v>
      </c>
      <c r="CQ714" s="6" t="s">
        <v>22</v>
      </c>
      <c r="CR714" s="6" t="s">
        <v>22</v>
      </c>
      <c r="CS714" s="6" t="s">
        <v>22</v>
      </c>
      <c r="CT714" s="6" t="s">
        <v>22</v>
      </c>
      <c r="CU714" s="6" t="s">
        <v>22</v>
      </c>
      <c r="CV714" s="6" t="s">
        <v>22</v>
      </c>
      <c r="CW714" s="6" t="s">
        <v>22</v>
      </c>
      <c r="CX714" s="6" t="s">
        <v>22</v>
      </c>
      <c r="CY714" s="6" t="s">
        <v>22</v>
      </c>
      <c r="CZ714" s="6" t="s">
        <v>22</v>
      </c>
      <c r="DA714" s="6" t="s">
        <v>22</v>
      </c>
      <c r="DB714" s="6" t="s">
        <v>218</v>
      </c>
      <c r="DC714" s="6">
        <v>50</v>
      </c>
      <c r="DD714" s="6">
        <v>50</v>
      </c>
      <c r="DE714" s="6" t="s">
        <v>220</v>
      </c>
      <c r="DF714" s="6" t="s">
        <v>220</v>
      </c>
      <c r="DG714" s="6" t="s">
        <v>22</v>
      </c>
      <c r="DH714" s="6" t="s">
        <v>22</v>
      </c>
      <c r="DI714" s="6" t="s">
        <v>22</v>
      </c>
      <c r="DJ714" s="6" t="s">
        <v>22</v>
      </c>
      <c r="DK714" s="6">
        <v>2</v>
      </c>
      <c r="DL714" s="6" t="s">
        <v>22</v>
      </c>
      <c r="DM714" s="6" t="s">
        <v>22</v>
      </c>
      <c r="DN714" s="6" t="s">
        <v>22</v>
      </c>
      <c r="DO714" s="6" t="s">
        <v>22</v>
      </c>
      <c r="DP714" s="6" t="s">
        <v>22</v>
      </c>
      <c r="DQ714" s="6" t="s">
        <v>22</v>
      </c>
      <c r="DR714" s="6" t="s">
        <v>22</v>
      </c>
      <c r="DS714" s="6" t="s">
        <v>22</v>
      </c>
      <c r="DT714" s="6" t="s">
        <v>22</v>
      </c>
      <c r="DU714" s="6" t="s">
        <v>22</v>
      </c>
      <c r="DV714" s="6" t="s">
        <v>22</v>
      </c>
      <c r="DW714" s="6" t="s">
        <v>22</v>
      </c>
      <c r="DX714" s="6" t="s">
        <v>22</v>
      </c>
      <c r="DY714" s="6" t="s">
        <v>22</v>
      </c>
      <c r="DZ714" s="6" t="s">
        <v>22</v>
      </c>
      <c r="EA714" s="6" t="s">
        <v>22</v>
      </c>
      <c r="EB714" s="6" t="s">
        <v>22</v>
      </c>
      <c r="EC714" s="6" t="s">
        <v>22</v>
      </c>
      <c r="ED714" s="6" t="s">
        <v>22</v>
      </c>
      <c r="EE714" s="6" t="s">
        <v>22</v>
      </c>
      <c r="EF714" s="6" t="s">
        <v>22</v>
      </c>
      <c r="EG714" s="6" t="s">
        <v>22</v>
      </c>
      <c r="EH714" s="6" t="s">
        <v>22</v>
      </c>
      <c r="EI714" s="6" t="s">
        <v>22</v>
      </c>
      <c r="EJ714" s="6" t="s">
        <v>22</v>
      </c>
      <c r="EK714" s="6" t="s">
        <v>22</v>
      </c>
      <c r="EL714" s="6" t="s">
        <v>22</v>
      </c>
      <c r="EM714" s="6" t="s">
        <v>22</v>
      </c>
      <c r="EN714" s="6" t="s">
        <v>22</v>
      </c>
      <c r="EO714" s="6" t="s">
        <v>22</v>
      </c>
      <c r="EP714" s="6" t="s">
        <v>22</v>
      </c>
      <c r="EQ714" s="6" t="s">
        <v>22</v>
      </c>
      <c r="ER714" s="6" t="s">
        <v>22</v>
      </c>
      <c r="ES714" s="6" t="s">
        <v>22</v>
      </c>
      <c r="ET714" s="6" t="s">
        <v>22</v>
      </c>
      <c r="EU714" s="6" t="s">
        <v>22</v>
      </c>
      <c r="EV714" s="6" t="s">
        <v>22</v>
      </c>
      <c r="EW714" s="6" t="s">
        <v>22</v>
      </c>
      <c r="EX714" s="6" t="s">
        <v>22</v>
      </c>
      <c r="EY714" s="6" t="s">
        <v>22</v>
      </c>
      <c r="EZ714" s="6" t="s">
        <v>22</v>
      </c>
      <c r="FA714" s="6" t="s">
        <v>22</v>
      </c>
      <c r="FB714" s="6" t="s">
        <v>22</v>
      </c>
      <c r="FC714" s="6" t="s">
        <v>22</v>
      </c>
      <c r="FD714" s="6" t="s">
        <v>22</v>
      </c>
      <c r="FE714" s="6" t="s">
        <v>22</v>
      </c>
      <c r="FF714" s="6" t="s">
        <v>22</v>
      </c>
      <c r="FG714" s="6" t="s">
        <v>22</v>
      </c>
      <c r="FH714" s="6" t="s">
        <v>22</v>
      </c>
      <c r="FI714" s="6" t="s">
        <v>22</v>
      </c>
      <c r="FJ714" s="6" t="s">
        <v>22</v>
      </c>
      <c r="FK714" s="6" t="s">
        <v>22</v>
      </c>
      <c r="FL714" s="6" t="s">
        <v>22</v>
      </c>
      <c r="FM714" s="6" t="s">
        <v>22</v>
      </c>
      <c r="FN714" s="6" t="s">
        <v>22</v>
      </c>
      <c r="FO714" s="6" t="s">
        <v>22</v>
      </c>
      <c r="FP714" s="6" t="s">
        <v>22</v>
      </c>
      <c r="FQ714" s="6" t="s">
        <v>22</v>
      </c>
      <c r="FR714" s="6">
        <v>0</v>
      </c>
      <c r="FS714" s="6">
        <v>0</v>
      </c>
      <c r="FT714" s="6">
        <v>0</v>
      </c>
      <c r="FU714" s="6">
        <v>1</v>
      </c>
      <c r="FV714" s="6" t="s">
        <v>222</v>
      </c>
      <c r="FW714" s="6" t="s">
        <v>22</v>
      </c>
      <c r="FX714" s="6" t="s">
        <v>22</v>
      </c>
      <c r="FY714" s="6" t="s">
        <v>22</v>
      </c>
      <c r="FZ714" s="6" t="s">
        <v>22</v>
      </c>
      <c r="GA714" s="6" t="s">
        <v>22</v>
      </c>
      <c r="GB714" s="6" t="s">
        <v>22</v>
      </c>
      <c r="GC714" s="6" t="s">
        <v>22</v>
      </c>
      <c r="GD714" s="6" t="s">
        <v>22</v>
      </c>
      <c r="GE714" s="6" t="s">
        <v>22</v>
      </c>
      <c r="GF714" s="6" t="s">
        <v>22</v>
      </c>
      <c r="GG714" s="6" t="s">
        <v>22</v>
      </c>
      <c r="GH714" s="6" t="s">
        <v>22</v>
      </c>
      <c r="GI714" s="6" t="s">
        <v>22</v>
      </c>
      <c r="GJ714" s="6" t="s">
        <v>22</v>
      </c>
      <c r="GK714" s="6" t="s">
        <v>22</v>
      </c>
      <c r="GL714" s="6" t="s">
        <v>22</v>
      </c>
      <c r="GM714" s="6" t="s">
        <v>22</v>
      </c>
      <c r="GN714" s="6" t="s">
        <v>22</v>
      </c>
      <c r="GO714" s="6" t="s">
        <v>22</v>
      </c>
      <c r="GP714" s="6" t="s">
        <v>228</v>
      </c>
      <c r="GQ714" s="6" t="s">
        <v>22</v>
      </c>
      <c r="GR714" s="6" t="s">
        <v>22</v>
      </c>
      <c r="GS714" s="6" t="s">
        <v>22</v>
      </c>
      <c r="GT714" s="6" t="s">
        <v>22</v>
      </c>
      <c r="GU714" s="6" t="s">
        <v>22</v>
      </c>
      <c r="GV714" s="6" t="s">
        <v>22</v>
      </c>
      <c r="GW714" s="6" t="s">
        <v>22</v>
      </c>
      <c r="GX714" s="6" t="s">
        <v>22</v>
      </c>
    </row>
    <row r="715" spans="1:206">
      <c r="A715" s="6" t="s">
        <v>1944</v>
      </c>
      <c r="B715" s="6" t="s">
        <v>22</v>
      </c>
      <c r="C715" s="6" t="s">
        <v>1963</v>
      </c>
      <c r="D715" s="6" t="s">
        <v>22</v>
      </c>
      <c r="E715" s="6" t="s">
        <v>22</v>
      </c>
      <c r="G715" s="6" t="s">
        <v>22</v>
      </c>
      <c r="H715" s="6" t="s">
        <v>22</v>
      </c>
      <c r="I715" s="6" t="s">
        <v>22</v>
      </c>
      <c r="J715" s="6" t="s">
        <v>22</v>
      </c>
      <c r="K715" s="6" t="s">
        <v>22</v>
      </c>
      <c r="L715" s="6" t="s">
        <v>22</v>
      </c>
      <c r="M715" s="6" t="s">
        <v>22</v>
      </c>
      <c r="N715" s="6" t="s">
        <v>22</v>
      </c>
      <c r="O715" s="7" t="s">
        <v>22</v>
      </c>
      <c r="P715" s="6" t="s">
        <v>22</v>
      </c>
      <c r="S715" s="6" t="s">
        <v>22</v>
      </c>
      <c r="T715" s="6" t="s">
        <v>22</v>
      </c>
      <c r="V715" s="6" t="s">
        <v>22</v>
      </c>
      <c r="AE715" s="6" t="s">
        <v>22</v>
      </c>
      <c r="AF715" s="6" t="s">
        <v>22</v>
      </c>
      <c r="AG715" s="6" t="s">
        <v>22</v>
      </c>
      <c r="AH715" s="6" t="s">
        <v>22</v>
      </c>
      <c r="AI715" s="6" t="s">
        <v>22</v>
      </c>
      <c r="AJ715" s="6" t="s">
        <v>2644</v>
      </c>
      <c r="AK715" s="6" t="s">
        <v>347</v>
      </c>
      <c r="AL715" s="6" t="s">
        <v>419</v>
      </c>
      <c r="AM715" s="6">
        <v>0</v>
      </c>
      <c r="AN715" s="6">
        <v>1</v>
      </c>
      <c r="AO715" s="6">
        <v>1</v>
      </c>
      <c r="AP715" s="6">
        <v>0</v>
      </c>
      <c r="AQ715" s="6" t="s">
        <v>745</v>
      </c>
      <c r="AR715" s="6" t="s">
        <v>1055</v>
      </c>
      <c r="AS715" s="6" t="s">
        <v>1964</v>
      </c>
      <c r="AT715" s="6">
        <v>1</v>
      </c>
      <c r="AU715" s="6">
        <v>1</v>
      </c>
      <c r="AV715" s="6">
        <v>1</v>
      </c>
      <c r="AW715" s="6">
        <v>1</v>
      </c>
      <c r="AX715" s="6">
        <v>1</v>
      </c>
      <c r="AY715" s="6">
        <v>1</v>
      </c>
      <c r="AZ715" s="6">
        <v>1</v>
      </c>
      <c r="BA715" s="6">
        <v>1</v>
      </c>
      <c r="BB715" s="6">
        <v>0</v>
      </c>
      <c r="BC715" s="6">
        <v>0</v>
      </c>
      <c r="BD715" s="6">
        <v>1</v>
      </c>
      <c r="BE715" s="6">
        <v>1</v>
      </c>
      <c r="BF715" s="6">
        <v>1</v>
      </c>
      <c r="BG715" s="6">
        <v>1</v>
      </c>
      <c r="BH715" s="6">
        <v>1</v>
      </c>
      <c r="BI715" s="6">
        <v>1</v>
      </c>
      <c r="BJ715" s="6" t="s">
        <v>22</v>
      </c>
      <c r="BK715" s="6" t="s">
        <v>22</v>
      </c>
      <c r="BL715" s="6" t="s">
        <v>22</v>
      </c>
      <c r="BM715" s="6" t="s">
        <v>22</v>
      </c>
      <c r="BN715" s="6" t="s">
        <v>22</v>
      </c>
      <c r="BO715" s="16" t="s">
        <v>22</v>
      </c>
      <c r="BP715" s="6" t="s">
        <v>22</v>
      </c>
      <c r="BQ715" s="6" t="s">
        <v>22</v>
      </c>
      <c r="BR715" s="6" t="s">
        <v>22</v>
      </c>
      <c r="BS715" s="6" t="s">
        <v>22</v>
      </c>
      <c r="BT715" s="6" t="s">
        <v>22</v>
      </c>
      <c r="BU715" s="16" t="s">
        <v>22</v>
      </c>
      <c r="BV715" s="6" t="s">
        <v>22</v>
      </c>
      <c r="BW715" s="6" t="s">
        <v>22</v>
      </c>
      <c r="BX715" s="6" t="s">
        <v>22</v>
      </c>
      <c r="BY715" s="6" t="s">
        <v>22</v>
      </c>
      <c r="BZ715" s="6" t="s">
        <v>22</v>
      </c>
      <c r="CA715" s="6" t="s">
        <v>22</v>
      </c>
      <c r="CB715" s="6" t="s">
        <v>22</v>
      </c>
      <c r="CC715" s="6" t="s">
        <v>22</v>
      </c>
      <c r="CD715" s="6" t="s">
        <v>22</v>
      </c>
      <c r="CE715" s="6" t="s">
        <v>22</v>
      </c>
      <c r="CF715" s="6" t="s">
        <v>22</v>
      </c>
      <c r="CG715" s="6" t="s">
        <v>22</v>
      </c>
      <c r="CH715" s="6" t="s">
        <v>22</v>
      </c>
      <c r="CI715" s="6" t="s">
        <v>22</v>
      </c>
      <c r="CJ715" s="6" t="s">
        <v>22</v>
      </c>
      <c r="CK715" s="6" t="s">
        <v>22</v>
      </c>
      <c r="CL715" s="6" t="s">
        <v>22</v>
      </c>
      <c r="CM715" s="6" t="s">
        <v>22</v>
      </c>
      <c r="CN715" s="6" t="s">
        <v>22</v>
      </c>
      <c r="CO715" s="6" t="s">
        <v>22</v>
      </c>
      <c r="CP715" s="6" t="s">
        <v>22</v>
      </c>
      <c r="CQ715" s="6" t="s">
        <v>22</v>
      </c>
      <c r="CR715" s="6" t="s">
        <v>22</v>
      </c>
      <c r="CS715" s="6" t="s">
        <v>22</v>
      </c>
      <c r="CT715" s="6" t="s">
        <v>22</v>
      </c>
      <c r="CU715" s="6" t="s">
        <v>22</v>
      </c>
      <c r="CV715" s="6" t="s">
        <v>22</v>
      </c>
      <c r="CW715" s="6" t="s">
        <v>22</v>
      </c>
      <c r="CX715" s="6" t="s">
        <v>22</v>
      </c>
      <c r="CY715" s="6" t="s">
        <v>22</v>
      </c>
      <c r="CZ715" s="6" t="s">
        <v>22</v>
      </c>
      <c r="DA715" s="6" t="s">
        <v>22</v>
      </c>
      <c r="DB715" s="6" t="s">
        <v>218</v>
      </c>
      <c r="DC715" s="6">
        <v>47</v>
      </c>
      <c r="DD715" s="6">
        <v>47</v>
      </c>
      <c r="DE715" s="6" t="s">
        <v>220</v>
      </c>
      <c r="DF715" s="6" t="s">
        <v>220</v>
      </c>
      <c r="DG715" s="6" t="s">
        <v>22</v>
      </c>
      <c r="DH715" s="6" t="s">
        <v>22</v>
      </c>
      <c r="DI715" s="6" t="s">
        <v>22</v>
      </c>
      <c r="DJ715" s="6" t="s">
        <v>22</v>
      </c>
      <c r="DK715" s="6">
        <v>80</v>
      </c>
      <c r="DL715" s="6" t="s">
        <v>22</v>
      </c>
      <c r="DM715" s="6" t="s">
        <v>22</v>
      </c>
      <c r="DN715" s="6" t="s">
        <v>22</v>
      </c>
      <c r="DO715" s="6" t="s">
        <v>22</v>
      </c>
      <c r="DP715" s="6" t="s">
        <v>22</v>
      </c>
      <c r="DQ715" s="6" t="s">
        <v>22</v>
      </c>
      <c r="DR715" s="6" t="s">
        <v>22</v>
      </c>
      <c r="DS715" s="6" t="s">
        <v>22</v>
      </c>
      <c r="DT715" s="6" t="s">
        <v>22</v>
      </c>
      <c r="DU715" s="6" t="s">
        <v>22</v>
      </c>
      <c r="DV715" s="6" t="s">
        <v>22</v>
      </c>
      <c r="DW715" s="6" t="s">
        <v>22</v>
      </c>
      <c r="DX715" s="6" t="s">
        <v>22</v>
      </c>
      <c r="DY715" s="6" t="s">
        <v>22</v>
      </c>
      <c r="DZ715" s="6" t="s">
        <v>22</v>
      </c>
      <c r="EA715" s="6" t="s">
        <v>22</v>
      </c>
      <c r="EB715" s="6" t="s">
        <v>22</v>
      </c>
      <c r="EC715" s="6" t="s">
        <v>22</v>
      </c>
      <c r="ED715" s="6" t="s">
        <v>22</v>
      </c>
      <c r="EE715" s="6" t="s">
        <v>22</v>
      </c>
      <c r="EF715" s="6" t="s">
        <v>22</v>
      </c>
      <c r="EG715" s="6" t="s">
        <v>22</v>
      </c>
      <c r="EH715" s="6" t="s">
        <v>22</v>
      </c>
      <c r="EI715" s="6" t="s">
        <v>22</v>
      </c>
      <c r="EJ715" s="6" t="s">
        <v>22</v>
      </c>
      <c r="EK715" s="6" t="s">
        <v>22</v>
      </c>
      <c r="EL715" s="6" t="s">
        <v>22</v>
      </c>
      <c r="EM715" s="6" t="s">
        <v>22</v>
      </c>
      <c r="EN715" s="6" t="s">
        <v>22</v>
      </c>
      <c r="EO715" s="6" t="s">
        <v>22</v>
      </c>
      <c r="EP715" s="6" t="s">
        <v>22</v>
      </c>
      <c r="EQ715" s="6" t="s">
        <v>22</v>
      </c>
      <c r="ER715" s="6" t="s">
        <v>22</v>
      </c>
      <c r="ES715" s="6" t="s">
        <v>22</v>
      </c>
      <c r="ET715" s="6" t="s">
        <v>22</v>
      </c>
      <c r="EU715" s="6" t="s">
        <v>22</v>
      </c>
      <c r="EV715" s="6" t="s">
        <v>22</v>
      </c>
      <c r="EW715" s="6" t="s">
        <v>22</v>
      </c>
      <c r="EX715" s="6" t="s">
        <v>22</v>
      </c>
      <c r="EY715" s="6" t="s">
        <v>22</v>
      </c>
      <c r="EZ715" s="6" t="s">
        <v>22</v>
      </c>
      <c r="FA715" s="6" t="s">
        <v>22</v>
      </c>
      <c r="FB715" s="6" t="s">
        <v>22</v>
      </c>
      <c r="FC715" s="6" t="s">
        <v>22</v>
      </c>
      <c r="FD715" s="6" t="s">
        <v>22</v>
      </c>
      <c r="FE715" s="6" t="s">
        <v>22</v>
      </c>
      <c r="FF715" s="6" t="s">
        <v>22</v>
      </c>
      <c r="FG715" s="6" t="s">
        <v>22</v>
      </c>
      <c r="FH715" s="6" t="s">
        <v>22</v>
      </c>
      <c r="FI715" s="6" t="s">
        <v>22</v>
      </c>
      <c r="FJ715" s="6" t="s">
        <v>22</v>
      </c>
      <c r="FK715" s="6" t="s">
        <v>22</v>
      </c>
      <c r="FL715" s="6" t="s">
        <v>22</v>
      </c>
      <c r="FM715" s="6" t="s">
        <v>22</v>
      </c>
      <c r="FN715" s="6" t="s">
        <v>22</v>
      </c>
      <c r="FO715" s="6" t="s">
        <v>22</v>
      </c>
      <c r="FP715" s="6" t="s">
        <v>22</v>
      </c>
      <c r="FQ715" s="6" t="s">
        <v>22</v>
      </c>
      <c r="FR715" s="6">
        <v>1</v>
      </c>
      <c r="FS715" s="6">
        <v>0</v>
      </c>
      <c r="FT715" s="6">
        <v>0</v>
      </c>
      <c r="FU715" s="6">
        <v>0</v>
      </c>
      <c r="FV715" s="6" t="s">
        <v>223</v>
      </c>
      <c r="FW715" s="6" t="s">
        <v>22</v>
      </c>
      <c r="FX715" s="6" t="s">
        <v>22</v>
      </c>
      <c r="FY715" s="6" t="s">
        <v>22</v>
      </c>
      <c r="FZ715" s="6" t="s">
        <v>22</v>
      </c>
      <c r="GA715" s="6" t="s">
        <v>22</v>
      </c>
      <c r="GB715" s="6" t="s">
        <v>22</v>
      </c>
      <c r="GC715" s="6" t="s">
        <v>22</v>
      </c>
      <c r="GD715" s="6" t="s">
        <v>22</v>
      </c>
      <c r="GE715" s="6" t="s">
        <v>22</v>
      </c>
      <c r="GF715" s="6" t="s">
        <v>22</v>
      </c>
      <c r="GG715" s="6" t="s">
        <v>22</v>
      </c>
      <c r="GH715" s="6" t="s">
        <v>22</v>
      </c>
      <c r="GI715" s="6" t="s">
        <v>22</v>
      </c>
      <c r="GJ715" s="6" t="s">
        <v>22</v>
      </c>
      <c r="GK715" s="6" t="s">
        <v>22</v>
      </c>
      <c r="GL715" s="6" t="s">
        <v>22</v>
      </c>
      <c r="GM715" s="6" t="s">
        <v>22</v>
      </c>
      <c r="GN715" s="6" t="s">
        <v>22</v>
      </c>
      <c r="GO715" s="6" t="s">
        <v>22</v>
      </c>
      <c r="GP715" s="6" t="s">
        <v>1273</v>
      </c>
      <c r="GQ715" s="6" t="s">
        <v>22</v>
      </c>
      <c r="GR715" s="6" t="s">
        <v>22</v>
      </c>
      <c r="GS715" s="6" t="s">
        <v>22</v>
      </c>
      <c r="GT715" s="6" t="s">
        <v>22</v>
      </c>
      <c r="GU715" s="6" t="s">
        <v>22</v>
      </c>
      <c r="GV715" s="6" t="s">
        <v>22</v>
      </c>
      <c r="GW715" s="6" t="s">
        <v>22</v>
      </c>
      <c r="GX715" s="6" t="s">
        <v>22</v>
      </c>
    </row>
    <row r="716" spans="1:206">
      <c r="A716" s="6" t="s">
        <v>1944</v>
      </c>
      <c r="B716" s="6" t="s">
        <v>22</v>
      </c>
      <c r="C716" s="6" t="s">
        <v>1965</v>
      </c>
      <c r="D716" s="6" t="s">
        <v>22</v>
      </c>
      <c r="E716" s="6" t="s">
        <v>22</v>
      </c>
      <c r="G716" s="6" t="s">
        <v>22</v>
      </c>
      <c r="H716" s="6" t="s">
        <v>22</v>
      </c>
      <c r="I716" s="6" t="s">
        <v>22</v>
      </c>
      <c r="J716" s="6" t="s">
        <v>22</v>
      </c>
      <c r="K716" s="6" t="s">
        <v>22</v>
      </c>
      <c r="L716" s="6" t="s">
        <v>22</v>
      </c>
      <c r="M716" s="6" t="s">
        <v>22</v>
      </c>
      <c r="N716" s="6" t="s">
        <v>22</v>
      </c>
      <c r="O716" s="7" t="s">
        <v>22</v>
      </c>
      <c r="P716" s="6" t="s">
        <v>22</v>
      </c>
      <c r="S716" s="6" t="s">
        <v>22</v>
      </c>
      <c r="T716" s="6" t="s">
        <v>22</v>
      </c>
      <c r="V716" s="6" t="s">
        <v>22</v>
      </c>
      <c r="AE716" s="6" t="s">
        <v>22</v>
      </c>
      <c r="AF716" s="6" t="s">
        <v>22</v>
      </c>
      <c r="AG716" s="6" t="s">
        <v>22</v>
      </c>
      <c r="AH716" s="6" t="s">
        <v>22</v>
      </c>
      <c r="AI716" s="6" t="s">
        <v>22</v>
      </c>
      <c r="AJ716" s="6" t="s">
        <v>699</v>
      </c>
      <c r="AK716" s="6" t="s">
        <v>1018</v>
      </c>
      <c r="AL716" s="6" t="s">
        <v>419</v>
      </c>
      <c r="AM716" s="6">
        <v>0</v>
      </c>
      <c r="AN716" s="6">
        <v>0</v>
      </c>
      <c r="AO716" s="6">
        <v>1</v>
      </c>
      <c r="AP716" s="6">
        <v>1</v>
      </c>
      <c r="AQ716" s="6" t="s">
        <v>1352</v>
      </c>
      <c r="AR716" s="6" t="s">
        <v>1567</v>
      </c>
      <c r="AS716" s="6" t="s">
        <v>1966</v>
      </c>
      <c r="AT716" s="6">
        <v>0</v>
      </c>
      <c r="AU716" s="6">
        <v>1</v>
      </c>
      <c r="AV716" s="6">
        <v>1</v>
      </c>
      <c r="AW716" s="6">
        <v>1</v>
      </c>
      <c r="AX716" s="6">
        <v>1</v>
      </c>
      <c r="AY716" s="6">
        <v>1</v>
      </c>
      <c r="AZ716" s="6">
        <v>1</v>
      </c>
      <c r="BA716" s="6">
        <v>1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 t="s">
        <v>22</v>
      </c>
      <c r="BK716" s="6" t="s">
        <v>22</v>
      </c>
      <c r="BL716" s="6" t="s">
        <v>22</v>
      </c>
      <c r="BM716" s="6" t="s">
        <v>22</v>
      </c>
      <c r="BN716" s="6" t="s">
        <v>22</v>
      </c>
      <c r="BO716" s="16" t="s">
        <v>22</v>
      </c>
      <c r="BP716" s="6" t="s">
        <v>22</v>
      </c>
      <c r="BQ716" s="6" t="s">
        <v>22</v>
      </c>
      <c r="BR716" s="6" t="s">
        <v>22</v>
      </c>
      <c r="BS716" s="6" t="s">
        <v>22</v>
      </c>
      <c r="BT716" s="6" t="s">
        <v>22</v>
      </c>
      <c r="BU716" s="16" t="s">
        <v>22</v>
      </c>
      <c r="BV716" s="6" t="s">
        <v>22</v>
      </c>
      <c r="BW716" s="6" t="s">
        <v>22</v>
      </c>
      <c r="BX716" s="6" t="s">
        <v>22</v>
      </c>
      <c r="BY716" s="6" t="s">
        <v>22</v>
      </c>
      <c r="BZ716" s="6" t="s">
        <v>22</v>
      </c>
      <c r="CA716" s="6" t="s">
        <v>22</v>
      </c>
      <c r="CB716" s="6" t="s">
        <v>22</v>
      </c>
      <c r="CC716" s="6" t="s">
        <v>22</v>
      </c>
      <c r="CD716" s="6" t="s">
        <v>22</v>
      </c>
      <c r="CE716" s="6" t="s">
        <v>22</v>
      </c>
      <c r="CF716" s="6" t="s">
        <v>22</v>
      </c>
      <c r="CG716" s="6" t="s">
        <v>22</v>
      </c>
      <c r="CH716" s="6" t="s">
        <v>22</v>
      </c>
      <c r="CI716" s="6" t="s">
        <v>22</v>
      </c>
      <c r="CJ716" s="6" t="s">
        <v>22</v>
      </c>
      <c r="CK716" s="6" t="s">
        <v>22</v>
      </c>
      <c r="CL716" s="6" t="s">
        <v>22</v>
      </c>
      <c r="CM716" s="6" t="s">
        <v>22</v>
      </c>
      <c r="CN716" s="6" t="s">
        <v>22</v>
      </c>
      <c r="CO716" s="6" t="s">
        <v>22</v>
      </c>
      <c r="CP716" s="6" t="s">
        <v>22</v>
      </c>
      <c r="CQ716" s="6" t="s">
        <v>22</v>
      </c>
      <c r="CR716" s="6" t="s">
        <v>22</v>
      </c>
      <c r="CS716" s="6" t="s">
        <v>22</v>
      </c>
      <c r="CT716" s="6" t="s">
        <v>22</v>
      </c>
      <c r="CU716" s="6" t="s">
        <v>22</v>
      </c>
      <c r="CV716" s="6" t="s">
        <v>22</v>
      </c>
      <c r="CW716" s="6" t="s">
        <v>22</v>
      </c>
      <c r="CX716" s="6" t="s">
        <v>22</v>
      </c>
      <c r="CY716" s="6" t="s">
        <v>22</v>
      </c>
      <c r="CZ716" s="6" t="s">
        <v>22</v>
      </c>
      <c r="DA716" s="6" t="s">
        <v>22</v>
      </c>
      <c r="DB716" s="6" t="s">
        <v>218</v>
      </c>
      <c r="DC716" s="6">
        <v>43</v>
      </c>
      <c r="DD716" s="6">
        <v>43</v>
      </c>
      <c r="DE716" s="6" t="s">
        <v>220</v>
      </c>
      <c r="DF716" s="6" t="s">
        <v>220</v>
      </c>
      <c r="DG716" s="6" t="s">
        <v>22</v>
      </c>
      <c r="DH716" s="6" t="s">
        <v>22</v>
      </c>
      <c r="DI716" s="6" t="s">
        <v>22</v>
      </c>
      <c r="DJ716" s="6" t="s">
        <v>22</v>
      </c>
      <c r="DK716" s="6">
        <v>15</v>
      </c>
      <c r="DL716" s="6" t="s">
        <v>22</v>
      </c>
      <c r="DM716" s="6" t="s">
        <v>22</v>
      </c>
      <c r="DN716" s="6" t="s">
        <v>22</v>
      </c>
      <c r="DO716" s="6" t="s">
        <v>22</v>
      </c>
      <c r="DP716" s="6" t="s">
        <v>22</v>
      </c>
      <c r="DQ716" s="6" t="s">
        <v>22</v>
      </c>
      <c r="DR716" s="6" t="s">
        <v>22</v>
      </c>
      <c r="DS716" s="6" t="s">
        <v>22</v>
      </c>
      <c r="DT716" s="6" t="s">
        <v>22</v>
      </c>
      <c r="DU716" s="6" t="s">
        <v>22</v>
      </c>
      <c r="DV716" s="6" t="s">
        <v>22</v>
      </c>
      <c r="DW716" s="6" t="s">
        <v>22</v>
      </c>
      <c r="DX716" s="6" t="s">
        <v>22</v>
      </c>
      <c r="DY716" s="6" t="s">
        <v>22</v>
      </c>
      <c r="DZ716" s="6" t="s">
        <v>22</v>
      </c>
      <c r="EA716" s="6" t="s">
        <v>22</v>
      </c>
      <c r="EB716" s="6" t="s">
        <v>22</v>
      </c>
      <c r="EC716" s="6" t="s">
        <v>22</v>
      </c>
      <c r="ED716" s="6" t="s">
        <v>22</v>
      </c>
      <c r="EE716" s="6" t="s">
        <v>22</v>
      </c>
      <c r="EF716" s="6" t="s">
        <v>22</v>
      </c>
      <c r="EG716" s="6" t="s">
        <v>22</v>
      </c>
      <c r="EH716" s="6" t="s">
        <v>22</v>
      </c>
      <c r="EI716" s="6" t="s">
        <v>22</v>
      </c>
      <c r="EJ716" s="6" t="s">
        <v>22</v>
      </c>
      <c r="EK716" s="6" t="s">
        <v>22</v>
      </c>
      <c r="EL716" s="6" t="s">
        <v>22</v>
      </c>
      <c r="EM716" s="6" t="s">
        <v>22</v>
      </c>
      <c r="EN716" s="6" t="s">
        <v>22</v>
      </c>
      <c r="EO716" s="6" t="s">
        <v>22</v>
      </c>
      <c r="EP716" s="6" t="s">
        <v>22</v>
      </c>
      <c r="EQ716" s="6" t="s">
        <v>22</v>
      </c>
      <c r="ER716" s="6" t="s">
        <v>22</v>
      </c>
      <c r="ES716" s="6" t="s">
        <v>22</v>
      </c>
      <c r="ET716" s="6" t="s">
        <v>22</v>
      </c>
      <c r="EU716" s="6" t="s">
        <v>22</v>
      </c>
      <c r="EV716" s="6" t="s">
        <v>22</v>
      </c>
      <c r="EW716" s="6" t="s">
        <v>22</v>
      </c>
      <c r="EX716" s="6" t="s">
        <v>22</v>
      </c>
      <c r="EY716" s="6" t="s">
        <v>22</v>
      </c>
      <c r="EZ716" s="6" t="s">
        <v>22</v>
      </c>
      <c r="FA716" s="6" t="s">
        <v>22</v>
      </c>
      <c r="FB716" s="6" t="s">
        <v>22</v>
      </c>
      <c r="FC716" s="6" t="s">
        <v>22</v>
      </c>
      <c r="FD716" s="6" t="s">
        <v>22</v>
      </c>
      <c r="FE716" s="6" t="s">
        <v>22</v>
      </c>
      <c r="FF716" s="6" t="s">
        <v>22</v>
      </c>
      <c r="FG716" s="6" t="s">
        <v>22</v>
      </c>
      <c r="FH716" s="6" t="s">
        <v>22</v>
      </c>
      <c r="FI716" s="6" t="s">
        <v>22</v>
      </c>
      <c r="FJ716" s="6" t="s">
        <v>22</v>
      </c>
      <c r="FK716" s="6" t="s">
        <v>22</v>
      </c>
      <c r="FL716" s="6" t="s">
        <v>22</v>
      </c>
      <c r="FM716" s="6" t="s">
        <v>22</v>
      </c>
      <c r="FN716" s="6" t="s">
        <v>22</v>
      </c>
      <c r="FO716" s="6" t="s">
        <v>22</v>
      </c>
      <c r="FP716" s="6" t="s">
        <v>22</v>
      </c>
      <c r="FQ716" s="6" t="s">
        <v>22</v>
      </c>
      <c r="FR716" s="6">
        <v>0</v>
      </c>
      <c r="FS716" s="6">
        <v>0</v>
      </c>
      <c r="FT716" s="6">
        <v>0</v>
      </c>
      <c r="FU716" s="6">
        <v>3</v>
      </c>
      <c r="FV716" s="6" t="s">
        <v>223</v>
      </c>
      <c r="FW716" s="6" t="s">
        <v>22</v>
      </c>
      <c r="FX716" s="6" t="s">
        <v>22</v>
      </c>
      <c r="FY716" s="6" t="s">
        <v>22</v>
      </c>
      <c r="FZ716" s="6" t="s">
        <v>22</v>
      </c>
      <c r="GA716" s="6" t="s">
        <v>22</v>
      </c>
      <c r="GB716" s="6" t="s">
        <v>22</v>
      </c>
      <c r="GC716" s="6" t="s">
        <v>22</v>
      </c>
      <c r="GD716" s="6" t="s">
        <v>22</v>
      </c>
      <c r="GE716" s="6" t="s">
        <v>22</v>
      </c>
      <c r="GF716" s="6" t="s">
        <v>22</v>
      </c>
      <c r="GG716" s="6" t="s">
        <v>22</v>
      </c>
      <c r="GH716" s="6" t="s">
        <v>22</v>
      </c>
      <c r="GI716" s="6" t="s">
        <v>22</v>
      </c>
      <c r="GJ716" s="6" t="s">
        <v>22</v>
      </c>
      <c r="GK716" s="6" t="s">
        <v>22</v>
      </c>
      <c r="GL716" s="6" t="s">
        <v>22</v>
      </c>
      <c r="GM716" s="6" t="s">
        <v>22</v>
      </c>
      <c r="GN716" s="6" t="s">
        <v>22</v>
      </c>
      <c r="GO716" s="6" t="s">
        <v>22</v>
      </c>
      <c r="GP716" s="6" t="s">
        <v>228</v>
      </c>
      <c r="GQ716" s="6" t="s">
        <v>22</v>
      </c>
      <c r="GR716" s="6" t="s">
        <v>22</v>
      </c>
      <c r="GS716" s="6" t="s">
        <v>22</v>
      </c>
      <c r="GT716" s="6" t="s">
        <v>22</v>
      </c>
      <c r="GU716" s="6" t="s">
        <v>22</v>
      </c>
      <c r="GV716" s="6" t="s">
        <v>22</v>
      </c>
      <c r="GW716" s="6" t="s">
        <v>22</v>
      </c>
      <c r="GX716" s="6" t="s">
        <v>22</v>
      </c>
    </row>
    <row r="717" spans="1:206">
      <c r="A717" s="6" t="s">
        <v>1944</v>
      </c>
      <c r="B717" s="6" t="s">
        <v>22</v>
      </c>
      <c r="C717" s="6" t="s">
        <v>1967</v>
      </c>
      <c r="D717" s="6" t="s">
        <v>22</v>
      </c>
      <c r="E717" s="6" t="s">
        <v>22</v>
      </c>
      <c r="G717" s="6" t="s">
        <v>22</v>
      </c>
      <c r="H717" s="6" t="s">
        <v>22</v>
      </c>
      <c r="I717" s="6" t="s">
        <v>22</v>
      </c>
      <c r="J717" s="6" t="s">
        <v>22</v>
      </c>
      <c r="K717" s="6" t="s">
        <v>22</v>
      </c>
      <c r="L717" s="6" t="s">
        <v>22</v>
      </c>
      <c r="M717" s="6" t="s">
        <v>22</v>
      </c>
      <c r="N717" s="6" t="s">
        <v>22</v>
      </c>
      <c r="O717" s="7" t="s">
        <v>22</v>
      </c>
      <c r="P717" s="6" t="s">
        <v>22</v>
      </c>
      <c r="S717" s="6" t="s">
        <v>22</v>
      </c>
      <c r="T717" s="6" t="s">
        <v>22</v>
      </c>
      <c r="V717" s="6" t="s">
        <v>22</v>
      </c>
      <c r="AE717" s="6" t="s">
        <v>22</v>
      </c>
      <c r="AF717" s="6" t="s">
        <v>22</v>
      </c>
      <c r="AG717" s="6" t="s">
        <v>22</v>
      </c>
      <c r="AH717" s="6" t="s">
        <v>22</v>
      </c>
      <c r="AI717" s="6" t="s">
        <v>22</v>
      </c>
      <c r="AJ717" s="6" t="s">
        <v>712</v>
      </c>
      <c r="AK717" s="6" t="s">
        <v>713</v>
      </c>
      <c r="AL717" s="6" t="s">
        <v>419</v>
      </c>
      <c r="AM717" s="6">
        <v>1</v>
      </c>
      <c r="AN717" s="6">
        <v>0</v>
      </c>
      <c r="AO717" s="6">
        <v>1</v>
      </c>
      <c r="AP717" s="6">
        <v>1</v>
      </c>
      <c r="AQ717" s="6" t="s">
        <v>404</v>
      </c>
      <c r="AR717" s="6" t="s">
        <v>1007</v>
      </c>
      <c r="AS717" s="6" t="s">
        <v>745</v>
      </c>
      <c r="AT717" s="6">
        <v>1</v>
      </c>
      <c r="AU717" s="6">
        <v>1</v>
      </c>
      <c r="AV717" s="6">
        <v>1</v>
      </c>
      <c r="AW717" s="6">
        <v>1</v>
      </c>
      <c r="AX717" s="6">
        <v>1</v>
      </c>
      <c r="AY717" s="6">
        <v>1</v>
      </c>
      <c r="AZ717" s="6">
        <v>1</v>
      </c>
      <c r="BA717" s="6">
        <v>1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 t="s">
        <v>22</v>
      </c>
      <c r="BK717" s="6" t="s">
        <v>22</v>
      </c>
      <c r="BL717" s="6" t="s">
        <v>22</v>
      </c>
      <c r="BM717" s="6" t="s">
        <v>22</v>
      </c>
      <c r="BN717" s="6" t="s">
        <v>22</v>
      </c>
      <c r="BO717" s="16" t="s">
        <v>22</v>
      </c>
      <c r="BP717" s="6" t="s">
        <v>22</v>
      </c>
      <c r="BQ717" s="6" t="s">
        <v>22</v>
      </c>
      <c r="BR717" s="6" t="s">
        <v>22</v>
      </c>
      <c r="BS717" s="6" t="s">
        <v>22</v>
      </c>
      <c r="BT717" s="6" t="s">
        <v>22</v>
      </c>
      <c r="BU717" s="16" t="s">
        <v>22</v>
      </c>
      <c r="BV717" s="6" t="s">
        <v>22</v>
      </c>
      <c r="BW717" s="6" t="s">
        <v>22</v>
      </c>
      <c r="BX717" s="6" t="s">
        <v>22</v>
      </c>
      <c r="BY717" s="6" t="s">
        <v>22</v>
      </c>
      <c r="BZ717" s="6" t="s">
        <v>22</v>
      </c>
      <c r="CA717" s="6" t="s">
        <v>22</v>
      </c>
      <c r="CB717" s="6" t="s">
        <v>22</v>
      </c>
      <c r="CC717" s="6" t="s">
        <v>22</v>
      </c>
      <c r="CD717" s="6" t="s">
        <v>22</v>
      </c>
      <c r="CE717" s="6" t="s">
        <v>22</v>
      </c>
      <c r="CF717" s="6" t="s">
        <v>22</v>
      </c>
      <c r="CG717" s="6" t="s">
        <v>22</v>
      </c>
      <c r="CH717" s="6" t="s">
        <v>22</v>
      </c>
      <c r="CI717" s="6" t="s">
        <v>22</v>
      </c>
      <c r="CJ717" s="6" t="s">
        <v>22</v>
      </c>
      <c r="CK717" s="6" t="s">
        <v>22</v>
      </c>
      <c r="CL717" s="6" t="s">
        <v>22</v>
      </c>
      <c r="CM717" s="6" t="s">
        <v>22</v>
      </c>
      <c r="CN717" s="6" t="s">
        <v>22</v>
      </c>
      <c r="CO717" s="6" t="s">
        <v>22</v>
      </c>
      <c r="CP717" s="6" t="s">
        <v>22</v>
      </c>
      <c r="CQ717" s="6" t="s">
        <v>22</v>
      </c>
      <c r="CR717" s="6" t="s">
        <v>22</v>
      </c>
      <c r="CS717" s="6" t="s">
        <v>22</v>
      </c>
      <c r="CT717" s="6" t="s">
        <v>22</v>
      </c>
      <c r="CU717" s="6" t="s">
        <v>22</v>
      </c>
      <c r="CV717" s="6" t="s">
        <v>22</v>
      </c>
      <c r="CW717" s="6" t="s">
        <v>22</v>
      </c>
      <c r="CX717" s="6" t="s">
        <v>22</v>
      </c>
      <c r="CY717" s="6" t="s">
        <v>22</v>
      </c>
      <c r="CZ717" s="6" t="s">
        <v>22</v>
      </c>
      <c r="DA717" s="6" t="s">
        <v>22</v>
      </c>
      <c r="DB717" s="6" t="s">
        <v>218</v>
      </c>
      <c r="DC717" s="6">
        <v>54</v>
      </c>
      <c r="DD717" s="6">
        <v>54</v>
      </c>
      <c r="DE717" s="6" t="s">
        <v>220</v>
      </c>
      <c r="DF717" s="6" t="s">
        <v>220</v>
      </c>
      <c r="DG717" s="6" t="s">
        <v>22</v>
      </c>
      <c r="DH717" s="6" t="s">
        <v>22</v>
      </c>
      <c r="DI717" s="6" t="s">
        <v>22</v>
      </c>
      <c r="DJ717" s="6" t="s">
        <v>22</v>
      </c>
      <c r="DK717" s="6">
        <v>25</v>
      </c>
      <c r="DL717" s="6" t="s">
        <v>22</v>
      </c>
      <c r="DM717" s="6" t="s">
        <v>22</v>
      </c>
      <c r="DN717" s="6" t="s">
        <v>22</v>
      </c>
      <c r="DO717" s="6" t="s">
        <v>22</v>
      </c>
      <c r="DP717" s="6" t="s">
        <v>22</v>
      </c>
      <c r="DQ717" s="6" t="s">
        <v>22</v>
      </c>
      <c r="DR717" s="6" t="s">
        <v>22</v>
      </c>
      <c r="DS717" s="6" t="s">
        <v>22</v>
      </c>
      <c r="DT717" s="6" t="s">
        <v>22</v>
      </c>
      <c r="DU717" s="6" t="s">
        <v>22</v>
      </c>
      <c r="DV717" s="6" t="s">
        <v>22</v>
      </c>
      <c r="DW717" s="6" t="s">
        <v>22</v>
      </c>
      <c r="DX717" s="6" t="s">
        <v>22</v>
      </c>
      <c r="DY717" s="6" t="s">
        <v>22</v>
      </c>
      <c r="DZ717" s="6" t="s">
        <v>22</v>
      </c>
      <c r="EA717" s="6" t="s">
        <v>22</v>
      </c>
      <c r="EB717" s="6" t="s">
        <v>22</v>
      </c>
      <c r="EC717" s="6" t="s">
        <v>22</v>
      </c>
      <c r="ED717" s="6" t="s">
        <v>22</v>
      </c>
      <c r="EE717" s="6" t="s">
        <v>22</v>
      </c>
      <c r="EF717" s="6" t="s">
        <v>22</v>
      </c>
      <c r="EG717" s="6" t="s">
        <v>22</v>
      </c>
      <c r="EH717" s="6" t="s">
        <v>22</v>
      </c>
      <c r="EI717" s="6" t="s">
        <v>22</v>
      </c>
      <c r="EJ717" s="6" t="s">
        <v>22</v>
      </c>
      <c r="EK717" s="6" t="s">
        <v>22</v>
      </c>
      <c r="EL717" s="6" t="s">
        <v>22</v>
      </c>
      <c r="EM717" s="6" t="s">
        <v>22</v>
      </c>
      <c r="EN717" s="6" t="s">
        <v>22</v>
      </c>
      <c r="EO717" s="6" t="s">
        <v>22</v>
      </c>
      <c r="EP717" s="6" t="s">
        <v>22</v>
      </c>
      <c r="EQ717" s="6" t="s">
        <v>22</v>
      </c>
      <c r="ER717" s="6" t="s">
        <v>22</v>
      </c>
      <c r="ES717" s="6" t="s">
        <v>22</v>
      </c>
      <c r="ET717" s="6" t="s">
        <v>22</v>
      </c>
      <c r="EU717" s="6" t="s">
        <v>22</v>
      </c>
      <c r="EV717" s="6" t="s">
        <v>22</v>
      </c>
      <c r="EW717" s="6" t="s">
        <v>22</v>
      </c>
      <c r="EX717" s="6" t="s">
        <v>22</v>
      </c>
      <c r="EY717" s="6" t="s">
        <v>22</v>
      </c>
      <c r="EZ717" s="6" t="s">
        <v>22</v>
      </c>
      <c r="FA717" s="6" t="s">
        <v>22</v>
      </c>
      <c r="FB717" s="6" t="s">
        <v>22</v>
      </c>
      <c r="FC717" s="6" t="s">
        <v>22</v>
      </c>
      <c r="FD717" s="6" t="s">
        <v>22</v>
      </c>
      <c r="FE717" s="6" t="s">
        <v>22</v>
      </c>
      <c r="FF717" s="6" t="s">
        <v>22</v>
      </c>
      <c r="FG717" s="6" t="s">
        <v>22</v>
      </c>
      <c r="FH717" s="6" t="s">
        <v>22</v>
      </c>
      <c r="FI717" s="6" t="s">
        <v>22</v>
      </c>
      <c r="FJ717" s="6" t="s">
        <v>22</v>
      </c>
      <c r="FK717" s="6" t="s">
        <v>22</v>
      </c>
      <c r="FL717" s="6" t="s">
        <v>22</v>
      </c>
      <c r="FM717" s="6" t="s">
        <v>22</v>
      </c>
      <c r="FN717" s="6" t="s">
        <v>22</v>
      </c>
      <c r="FO717" s="6" t="s">
        <v>22</v>
      </c>
      <c r="FP717" s="6" t="s">
        <v>22</v>
      </c>
      <c r="FQ717" s="6" t="s">
        <v>22</v>
      </c>
      <c r="FR717" s="6">
        <v>2</v>
      </c>
      <c r="FS717" s="6">
        <v>0</v>
      </c>
      <c r="FT717" s="6">
        <v>0</v>
      </c>
      <c r="FU717" s="6">
        <v>1</v>
      </c>
      <c r="FV717" s="6" t="s">
        <v>223</v>
      </c>
      <c r="FW717" s="6" t="s">
        <v>22</v>
      </c>
      <c r="FX717" s="6" t="s">
        <v>22</v>
      </c>
      <c r="FY717" s="6" t="s">
        <v>22</v>
      </c>
      <c r="FZ717" s="6" t="s">
        <v>22</v>
      </c>
      <c r="GA717" s="6" t="s">
        <v>22</v>
      </c>
      <c r="GB717" s="6" t="s">
        <v>22</v>
      </c>
      <c r="GC717" s="6" t="s">
        <v>22</v>
      </c>
      <c r="GD717" s="6" t="s">
        <v>22</v>
      </c>
      <c r="GE717" s="6" t="s">
        <v>22</v>
      </c>
      <c r="GF717" s="6" t="s">
        <v>22</v>
      </c>
      <c r="GG717" s="6" t="s">
        <v>22</v>
      </c>
      <c r="GH717" s="6" t="s">
        <v>22</v>
      </c>
      <c r="GI717" s="6" t="s">
        <v>22</v>
      </c>
      <c r="GJ717" s="6" t="s">
        <v>22</v>
      </c>
      <c r="GK717" s="6" t="s">
        <v>22</v>
      </c>
      <c r="GL717" s="6" t="s">
        <v>22</v>
      </c>
      <c r="GM717" s="6" t="s">
        <v>22</v>
      </c>
      <c r="GN717" s="6" t="s">
        <v>22</v>
      </c>
      <c r="GO717" s="6" t="s">
        <v>22</v>
      </c>
      <c r="GP717" s="6" t="s">
        <v>1273</v>
      </c>
      <c r="GQ717" s="6" t="s">
        <v>22</v>
      </c>
      <c r="GR717" s="6" t="s">
        <v>22</v>
      </c>
      <c r="GS717" s="6" t="s">
        <v>22</v>
      </c>
      <c r="GT717" s="6" t="s">
        <v>22</v>
      </c>
      <c r="GU717" s="6" t="s">
        <v>22</v>
      </c>
      <c r="GV717" s="6" t="s">
        <v>22</v>
      </c>
      <c r="GW717" s="6" t="s">
        <v>22</v>
      </c>
      <c r="GX717" s="6" t="s">
        <v>22</v>
      </c>
    </row>
    <row r="718" spans="1:206">
      <c r="A718" s="6" t="s">
        <v>1944</v>
      </c>
      <c r="B718" s="6" t="s">
        <v>22</v>
      </c>
      <c r="C718" s="6" t="s">
        <v>1968</v>
      </c>
      <c r="D718" s="6" t="s">
        <v>22</v>
      </c>
      <c r="E718" s="6" t="s">
        <v>22</v>
      </c>
      <c r="G718" s="6" t="s">
        <v>22</v>
      </c>
      <c r="H718" s="6" t="s">
        <v>22</v>
      </c>
      <c r="I718" s="6" t="s">
        <v>22</v>
      </c>
      <c r="J718" s="6" t="s">
        <v>22</v>
      </c>
      <c r="K718" s="6" t="s">
        <v>22</v>
      </c>
      <c r="L718" s="6" t="s">
        <v>22</v>
      </c>
      <c r="M718" s="6" t="s">
        <v>22</v>
      </c>
      <c r="N718" s="6" t="s">
        <v>22</v>
      </c>
      <c r="O718" s="7" t="s">
        <v>22</v>
      </c>
      <c r="P718" s="6" t="s">
        <v>22</v>
      </c>
      <c r="S718" s="6" t="s">
        <v>22</v>
      </c>
      <c r="T718" s="6" t="s">
        <v>22</v>
      </c>
      <c r="V718" s="6" t="s">
        <v>22</v>
      </c>
      <c r="AE718" s="6" t="s">
        <v>22</v>
      </c>
      <c r="AF718" s="6" t="s">
        <v>22</v>
      </c>
      <c r="AG718" s="6" t="s">
        <v>22</v>
      </c>
      <c r="AH718" s="6" t="s">
        <v>22</v>
      </c>
      <c r="AI718" s="6" t="s">
        <v>22</v>
      </c>
      <c r="AJ718" s="6" t="s">
        <v>402</v>
      </c>
      <c r="AK718" s="6" t="s">
        <v>403</v>
      </c>
      <c r="AL718" s="6" t="s">
        <v>1669</v>
      </c>
      <c r="AM718" s="6">
        <v>1</v>
      </c>
      <c r="AN718" s="6">
        <v>0</v>
      </c>
      <c r="AO718" s="6">
        <v>1</v>
      </c>
      <c r="AP718" s="6">
        <v>0</v>
      </c>
      <c r="AQ718" s="6" t="s">
        <v>22</v>
      </c>
      <c r="AR718" s="6" t="s">
        <v>22</v>
      </c>
      <c r="AS718" s="6" t="s">
        <v>22</v>
      </c>
      <c r="AT718" s="6">
        <v>0</v>
      </c>
      <c r="AU718" s="6">
        <v>0</v>
      </c>
      <c r="AV718" s="6">
        <v>0</v>
      </c>
      <c r="AW718" s="6">
        <v>0</v>
      </c>
      <c r="AX718" s="6">
        <v>1</v>
      </c>
      <c r="AY718" s="6">
        <v>1</v>
      </c>
      <c r="AZ718" s="6">
        <v>1</v>
      </c>
      <c r="BA718" s="6">
        <v>1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1</v>
      </c>
      <c r="BH718" s="6">
        <v>0</v>
      </c>
      <c r="BI718" s="6">
        <v>0</v>
      </c>
      <c r="BJ718" s="6" t="s">
        <v>22</v>
      </c>
      <c r="BK718" s="6" t="s">
        <v>22</v>
      </c>
      <c r="BL718" s="6" t="s">
        <v>22</v>
      </c>
      <c r="BM718" s="6" t="s">
        <v>22</v>
      </c>
      <c r="BN718" s="6" t="s">
        <v>22</v>
      </c>
      <c r="BO718" s="16" t="s">
        <v>22</v>
      </c>
      <c r="BP718" s="6" t="s">
        <v>22</v>
      </c>
      <c r="BQ718" s="6" t="s">
        <v>22</v>
      </c>
      <c r="BR718" s="6" t="s">
        <v>22</v>
      </c>
      <c r="BS718" s="6" t="s">
        <v>22</v>
      </c>
      <c r="BT718" s="6" t="s">
        <v>22</v>
      </c>
      <c r="BU718" s="16" t="s">
        <v>22</v>
      </c>
      <c r="BV718" s="6" t="s">
        <v>22</v>
      </c>
      <c r="BW718" s="6" t="s">
        <v>22</v>
      </c>
      <c r="BX718" s="6" t="s">
        <v>22</v>
      </c>
      <c r="BY718" s="6" t="s">
        <v>22</v>
      </c>
      <c r="BZ718" s="6" t="s">
        <v>22</v>
      </c>
      <c r="CA718" s="6" t="s">
        <v>22</v>
      </c>
      <c r="CB718" s="6" t="s">
        <v>22</v>
      </c>
      <c r="CC718" s="6" t="s">
        <v>22</v>
      </c>
      <c r="CD718" s="6" t="s">
        <v>22</v>
      </c>
      <c r="CE718" s="6" t="s">
        <v>22</v>
      </c>
      <c r="CF718" s="6" t="s">
        <v>22</v>
      </c>
      <c r="CG718" s="6" t="s">
        <v>22</v>
      </c>
      <c r="CH718" s="6" t="s">
        <v>22</v>
      </c>
      <c r="CI718" s="6" t="s">
        <v>22</v>
      </c>
      <c r="CJ718" s="6" t="s">
        <v>22</v>
      </c>
      <c r="CK718" s="6" t="s">
        <v>22</v>
      </c>
      <c r="CL718" s="6" t="s">
        <v>22</v>
      </c>
      <c r="CM718" s="6" t="s">
        <v>22</v>
      </c>
      <c r="CN718" s="6" t="s">
        <v>22</v>
      </c>
      <c r="CO718" s="6" t="s">
        <v>22</v>
      </c>
      <c r="CP718" s="6" t="s">
        <v>22</v>
      </c>
      <c r="CQ718" s="6" t="s">
        <v>22</v>
      </c>
      <c r="CR718" s="6" t="s">
        <v>22</v>
      </c>
      <c r="CS718" s="6" t="s">
        <v>22</v>
      </c>
      <c r="CT718" s="6" t="s">
        <v>22</v>
      </c>
      <c r="CU718" s="6" t="s">
        <v>22</v>
      </c>
      <c r="CV718" s="6" t="s">
        <v>22</v>
      </c>
      <c r="CW718" s="6" t="s">
        <v>22</v>
      </c>
      <c r="CX718" s="6" t="s">
        <v>22</v>
      </c>
      <c r="CY718" s="6" t="s">
        <v>22</v>
      </c>
      <c r="CZ718" s="6" t="s">
        <v>22</v>
      </c>
      <c r="DA718" s="6" t="s">
        <v>22</v>
      </c>
      <c r="DB718" s="6" t="s">
        <v>218</v>
      </c>
      <c r="DC718" s="6">
        <v>62</v>
      </c>
      <c r="DD718" s="6">
        <v>62</v>
      </c>
      <c r="DE718" s="6" t="s">
        <v>244</v>
      </c>
      <c r="DF718" s="6" t="s">
        <v>244</v>
      </c>
      <c r="DG718" s="6" t="s">
        <v>22</v>
      </c>
      <c r="DH718" s="6" t="s">
        <v>22</v>
      </c>
      <c r="DI718" s="6" t="s">
        <v>22</v>
      </c>
      <c r="DJ718" s="6" t="s">
        <v>22</v>
      </c>
      <c r="DK718" s="6">
        <v>15</v>
      </c>
      <c r="DL718" s="6" t="s">
        <v>22</v>
      </c>
      <c r="DM718" s="6" t="s">
        <v>22</v>
      </c>
      <c r="DN718" s="6" t="s">
        <v>22</v>
      </c>
      <c r="DO718" s="6" t="s">
        <v>22</v>
      </c>
      <c r="DP718" s="6" t="s">
        <v>22</v>
      </c>
      <c r="DQ718" s="6" t="s">
        <v>22</v>
      </c>
      <c r="DR718" s="6" t="s">
        <v>22</v>
      </c>
      <c r="DS718" s="6" t="s">
        <v>22</v>
      </c>
      <c r="DT718" s="6" t="s">
        <v>22</v>
      </c>
      <c r="DU718" s="6" t="s">
        <v>22</v>
      </c>
      <c r="DV718" s="6" t="s">
        <v>22</v>
      </c>
      <c r="DW718" s="6" t="s">
        <v>22</v>
      </c>
      <c r="DX718" s="6" t="s">
        <v>22</v>
      </c>
      <c r="DY718" s="6" t="s">
        <v>22</v>
      </c>
      <c r="DZ718" s="6" t="s">
        <v>22</v>
      </c>
      <c r="EA718" s="6" t="s">
        <v>22</v>
      </c>
      <c r="EB718" s="6" t="s">
        <v>22</v>
      </c>
      <c r="EC718" s="6" t="s">
        <v>22</v>
      </c>
      <c r="ED718" s="6" t="s">
        <v>22</v>
      </c>
      <c r="EE718" s="6" t="s">
        <v>22</v>
      </c>
      <c r="EF718" s="6" t="s">
        <v>22</v>
      </c>
      <c r="EG718" s="6" t="s">
        <v>22</v>
      </c>
      <c r="EH718" s="6" t="s">
        <v>22</v>
      </c>
      <c r="EI718" s="6" t="s">
        <v>22</v>
      </c>
      <c r="EJ718" s="6" t="s">
        <v>22</v>
      </c>
      <c r="EK718" s="6" t="s">
        <v>22</v>
      </c>
      <c r="EL718" s="6" t="s">
        <v>22</v>
      </c>
      <c r="EM718" s="6" t="s">
        <v>22</v>
      </c>
      <c r="EN718" s="6" t="s">
        <v>22</v>
      </c>
      <c r="EO718" s="6" t="s">
        <v>22</v>
      </c>
      <c r="EP718" s="6" t="s">
        <v>22</v>
      </c>
      <c r="EQ718" s="6" t="s">
        <v>22</v>
      </c>
      <c r="ER718" s="6" t="s">
        <v>22</v>
      </c>
      <c r="ES718" s="6" t="s">
        <v>22</v>
      </c>
      <c r="ET718" s="6" t="s">
        <v>22</v>
      </c>
      <c r="EU718" s="6" t="s">
        <v>22</v>
      </c>
      <c r="EV718" s="6" t="s">
        <v>22</v>
      </c>
      <c r="EW718" s="6" t="s">
        <v>22</v>
      </c>
      <c r="EX718" s="6" t="s">
        <v>22</v>
      </c>
      <c r="EY718" s="6" t="s">
        <v>22</v>
      </c>
      <c r="EZ718" s="6" t="s">
        <v>22</v>
      </c>
      <c r="FA718" s="6" t="s">
        <v>22</v>
      </c>
      <c r="FB718" s="6" t="s">
        <v>22</v>
      </c>
      <c r="FC718" s="6" t="s">
        <v>22</v>
      </c>
      <c r="FD718" s="6" t="s">
        <v>22</v>
      </c>
      <c r="FE718" s="6" t="s">
        <v>22</v>
      </c>
      <c r="FF718" s="6" t="s">
        <v>22</v>
      </c>
      <c r="FG718" s="6" t="s">
        <v>22</v>
      </c>
      <c r="FH718" s="6" t="s">
        <v>22</v>
      </c>
      <c r="FI718" s="6" t="s">
        <v>22</v>
      </c>
      <c r="FJ718" s="6" t="s">
        <v>22</v>
      </c>
      <c r="FK718" s="6" t="s">
        <v>22</v>
      </c>
      <c r="FL718" s="6" t="s">
        <v>22</v>
      </c>
      <c r="FM718" s="6" t="s">
        <v>22</v>
      </c>
      <c r="FN718" s="6" t="s">
        <v>22</v>
      </c>
      <c r="FO718" s="6" t="s">
        <v>22</v>
      </c>
      <c r="FP718" s="6" t="s">
        <v>22</v>
      </c>
      <c r="FQ718" s="6" t="s">
        <v>22</v>
      </c>
      <c r="FR718" s="6">
        <v>2</v>
      </c>
      <c r="FS718" s="6">
        <v>0</v>
      </c>
      <c r="FT718" s="6">
        <v>0</v>
      </c>
      <c r="FU718" s="6">
        <v>0</v>
      </c>
      <c r="FV718" s="6" t="s">
        <v>223</v>
      </c>
      <c r="FW718" s="6" t="s">
        <v>22</v>
      </c>
      <c r="FX718" s="6" t="s">
        <v>22</v>
      </c>
      <c r="FY718" s="6" t="s">
        <v>22</v>
      </c>
      <c r="FZ718" s="6" t="s">
        <v>22</v>
      </c>
      <c r="GA718" s="6" t="s">
        <v>22</v>
      </c>
      <c r="GB718" s="6" t="s">
        <v>22</v>
      </c>
      <c r="GC718" s="6" t="s">
        <v>22</v>
      </c>
      <c r="GD718" s="6" t="s">
        <v>22</v>
      </c>
      <c r="GE718" s="6" t="s">
        <v>22</v>
      </c>
      <c r="GF718" s="6" t="s">
        <v>22</v>
      </c>
      <c r="GG718" s="6" t="s">
        <v>22</v>
      </c>
      <c r="GH718" s="6" t="s">
        <v>22</v>
      </c>
      <c r="GI718" s="6" t="s">
        <v>22</v>
      </c>
      <c r="GJ718" s="6" t="s">
        <v>22</v>
      </c>
      <c r="GK718" s="6" t="s">
        <v>22</v>
      </c>
      <c r="GL718" s="6" t="s">
        <v>22</v>
      </c>
      <c r="GM718" s="6" t="s">
        <v>22</v>
      </c>
      <c r="GN718" s="6" t="s">
        <v>22</v>
      </c>
      <c r="GO718" s="6" t="s">
        <v>22</v>
      </c>
      <c r="GP718" s="6" t="s">
        <v>261</v>
      </c>
      <c r="GQ718" s="6" t="s">
        <v>22</v>
      </c>
      <c r="GR718" s="6" t="s">
        <v>22</v>
      </c>
      <c r="GS718" s="6" t="s">
        <v>22</v>
      </c>
      <c r="GT718" s="6" t="s">
        <v>22</v>
      </c>
      <c r="GU718" s="6" t="s">
        <v>22</v>
      </c>
      <c r="GV718" s="6" t="s">
        <v>22</v>
      </c>
      <c r="GW718" s="6" t="s">
        <v>22</v>
      </c>
      <c r="GX718" s="6" t="s">
        <v>22</v>
      </c>
    </row>
    <row r="719" spans="1:206">
      <c r="A719" s="6" t="s">
        <v>1944</v>
      </c>
      <c r="B719" s="6" t="s">
        <v>22</v>
      </c>
      <c r="C719" s="6" t="s">
        <v>1969</v>
      </c>
      <c r="D719" s="6" t="s">
        <v>22</v>
      </c>
      <c r="E719" s="6" t="s">
        <v>22</v>
      </c>
      <c r="G719" s="6" t="s">
        <v>22</v>
      </c>
      <c r="H719" s="6" t="s">
        <v>22</v>
      </c>
      <c r="I719" s="6" t="s">
        <v>22</v>
      </c>
      <c r="J719" s="6" t="s">
        <v>22</v>
      </c>
      <c r="K719" s="6" t="s">
        <v>22</v>
      </c>
      <c r="L719" s="6" t="s">
        <v>22</v>
      </c>
      <c r="M719" s="6" t="s">
        <v>22</v>
      </c>
      <c r="N719" s="6" t="s">
        <v>22</v>
      </c>
      <c r="O719" s="7" t="s">
        <v>22</v>
      </c>
      <c r="P719" s="6" t="s">
        <v>22</v>
      </c>
      <c r="S719" s="6" t="s">
        <v>22</v>
      </c>
      <c r="T719" s="6" t="s">
        <v>22</v>
      </c>
      <c r="V719" s="6" t="s">
        <v>22</v>
      </c>
      <c r="AE719" s="6" t="s">
        <v>22</v>
      </c>
      <c r="AF719" s="6" t="s">
        <v>22</v>
      </c>
      <c r="AG719" s="6" t="s">
        <v>22</v>
      </c>
      <c r="AH719" s="6" t="s">
        <v>22</v>
      </c>
      <c r="AI719" s="6" t="s">
        <v>22</v>
      </c>
      <c r="AJ719" s="6" t="s">
        <v>1257</v>
      </c>
      <c r="AK719" s="6" t="s">
        <v>1258</v>
      </c>
      <c r="AL719" s="6" t="s">
        <v>419</v>
      </c>
      <c r="AM719" s="6">
        <v>0</v>
      </c>
      <c r="AN719" s="6">
        <v>0</v>
      </c>
      <c r="AO719" s="6">
        <v>1</v>
      </c>
      <c r="AP719" s="6">
        <v>0</v>
      </c>
      <c r="AQ719" s="6" t="s">
        <v>1082</v>
      </c>
      <c r="AR719" s="6" t="s">
        <v>756</v>
      </c>
      <c r="AS719" s="6" t="s">
        <v>404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1</v>
      </c>
      <c r="BH719" s="6">
        <v>0</v>
      </c>
      <c r="BI719" s="6">
        <v>0</v>
      </c>
      <c r="BJ719" s="6" t="s">
        <v>22</v>
      </c>
      <c r="BK719" s="6" t="s">
        <v>22</v>
      </c>
      <c r="BL719" s="6" t="s">
        <v>22</v>
      </c>
      <c r="BM719" s="6" t="s">
        <v>22</v>
      </c>
      <c r="BN719" s="6" t="s">
        <v>22</v>
      </c>
      <c r="BO719" s="16" t="s">
        <v>22</v>
      </c>
      <c r="BP719" s="6" t="s">
        <v>22</v>
      </c>
      <c r="BQ719" s="6" t="s">
        <v>22</v>
      </c>
      <c r="BR719" s="6" t="s">
        <v>22</v>
      </c>
      <c r="BS719" s="6" t="s">
        <v>22</v>
      </c>
      <c r="BT719" s="6" t="s">
        <v>22</v>
      </c>
      <c r="BU719" s="16" t="s">
        <v>22</v>
      </c>
      <c r="BV719" s="6" t="s">
        <v>22</v>
      </c>
      <c r="BW719" s="6" t="s">
        <v>22</v>
      </c>
      <c r="BX719" s="6" t="s">
        <v>22</v>
      </c>
      <c r="BY719" s="6" t="s">
        <v>22</v>
      </c>
      <c r="BZ719" s="6" t="s">
        <v>22</v>
      </c>
      <c r="CA719" s="6" t="s">
        <v>22</v>
      </c>
      <c r="CB719" s="6" t="s">
        <v>22</v>
      </c>
      <c r="CC719" s="6" t="s">
        <v>22</v>
      </c>
      <c r="CD719" s="6" t="s">
        <v>22</v>
      </c>
      <c r="CE719" s="6" t="s">
        <v>22</v>
      </c>
      <c r="CF719" s="6" t="s">
        <v>22</v>
      </c>
      <c r="CG719" s="6" t="s">
        <v>22</v>
      </c>
      <c r="CH719" s="6" t="s">
        <v>22</v>
      </c>
      <c r="CI719" s="6" t="s">
        <v>22</v>
      </c>
      <c r="CJ719" s="6" t="s">
        <v>22</v>
      </c>
      <c r="CK719" s="6" t="s">
        <v>22</v>
      </c>
      <c r="CL719" s="6" t="s">
        <v>22</v>
      </c>
      <c r="CM719" s="6" t="s">
        <v>22</v>
      </c>
      <c r="CN719" s="6" t="s">
        <v>22</v>
      </c>
      <c r="CO719" s="6" t="s">
        <v>22</v>
      </c>
      <c r="CP719" s="6" t="s">
        <v>22</v>
      </c>
      <c r="CQ719" s="6" t="s">
        <v>22</v>
      </c>
      <c r="CR719" s="6" t="s">
        <v>22</v>
      </c>
      <c r="CS719" s="6" t="s">
        <v>22</v>
      </c>
      <c r="CT719" s="6" t="s">
        <v>22</v>
      </c>
      <c r="CU719" s="6" t="s">
        <v>22</v>
      </c>
      <c r="CV719" s="6" t="s">
        <v>22</v>
      </c>
      <c r="CW719" s="6" t="s">
        <v>22</v>
      </c>
      <c r="CX719" s="6" t="s">
        <v>22</v>
      </c>
      <c r="CY719" s="6" t="s">
        <v>22</v>
      </c>
      <c r="CZ719" s="6" t="s">
        <v>22</v>
      </c>
      <c r="DA719" s="6" t="s">
        <v>22</v>
      </c>
      <c r="DB719" s="6" t="s">
        <v>218</v>
      </c>
      <c r="DC719" s="6">
        <v>67</v>
      </c>
      <c r="DD719" s="6">
        <v>67</v>
      </c>
      <c r="DE719" s="6" t="s">
        <v>244</v>
      </c>
      <c r="DF719" s="6" t="s">
        <v>244</v>
      </c>
      <c r="DG719" s="6" t="s">
        <v>22</v>
      </c>
      <c r="DH719" s="6" t="s">
        <v>22</v>
      </c>
      <c r="DI719" s="6" t="s">
        <v>22</v>
      </c>
      <c r="DJ719" s="6" t="s">
        <v>22</v>
      </c>
      <c r="DK719" s="6">
        <v>10</v>
      </c>
      <c r="DL719" s="6" t="s">
        <v>22</v>
      </c>
      <c r="DM719" s="6" t="s">
        <v>22</v>
      </c>
      <c r="DN719" s="6" t="s">
        <v>22</v>
      </c>
      <c r="DO719" s="6" t="s">
        <v>22</v>
      </c>
      <c r="DP719" s="6" t="s">
        <v>22</v>
      </c>
      <c r="DQ719" s="6" t="s">
        <v>22</v>
      </c>
      <c r="DR719" s="6" t="s">
        <v>22</v>
      </c>
      <c r="DS719" s="6" t="s">
        <v>22</v>
      </c>
      <c r="DT719" s="6" t="s">
        <v>22</v>
      </c>
      <c r="DU719" s="6" t="s">
        <v>22</v>
      </c>
      <c r="DV719" s="6" t="s">
        <v>22</v>
      </c>
      <c r="DW719" s="6" t="s">
        <v>22</v>
      </c>
      <c r="DX719" s="6" t="s">
        <v>22</v>
      </c>
      <c r="DY719" s="6" t="s">
        <v>22</v>
      </c>
      <c r="DZ719" s="6" t="s">
        <v>22</v>
      </c>
      <c r="EA719" s="6" t="s">
        <v>22</v>
      </c>
      <c r="EB719" s="6" t="s">
        <v>22</v>
      </c>
      <c r="EC719" s="6" t="s">
        <v>22</v>
      </c>
      <c r="ED719" s="6" t="s">
        <v>22</v>
      </c>
      <c r="EE719" s="6" t="s">
        <v>22</v>
      </c>
      <c r="EF719" s="6" t="s">
        <v>22</v>
      </c>
      <c r="EG719" s="6" t="s">
        <v>22</v>
      </c>
      <c r="EH719" s="6" t="s">
        <v>22</v>
      </c>
      <c r="EI719" s="6" t="s">
        <v>22</v>
      </c>
      <c r="EJ719" s="6" t="s">
        <v>22</v>
      </c>
      <c r="EK719" s="6" t="s">
        <v>22</v>
      </c>
      <c r="EL719" s="6" t="s">
        <v>22</v>
      </c>
      <c r="EM719" s="6" t="s">
        <v>22</v>
      </c>
      <c r="EN719" s="6" t="s">
        <v>22</v>
      </c>
      <c r="EO719" s="6" t="s">
        <v>22</v>
      </c>
      <c r="EP719" s="6" t="s">
        <v>22</v>
      </c>
      <c r="EQ719" s="6" t="s">
        <v>22</v>
      </c>
      <c r="ER719" s="6" t="s">
        <v>22</v>
      </c>
      <c r="ES719" s="6" t="s">
        <v>22</v>
      </c>
      <c r="ET719" s="6" t="s">
        <v>22</v>
      </c>
      <c r="EU719" s="6" t="s">
        <v>22</v>
      </c>
      <c r="EV719" s="6" t="s">
        <v>22</v>
      </c>
      <c r="EW719" s="6" t="s">
        <v>22</v>
      </c>
      <c r="EX719" s="6" t="s">
        <v>22</v>
      </c>
      <c r="EY719" s="6" t="s">
        <v>22</v>
      </c>
      <c r="EZ719" s="6" t="s">
        <v>22</v>
      </c>
      <c r="FA719" s="6" t="s">
        <v>22</v>
      </c>
      <c r="FB719" s="6" t="s">
        <v>22</v>
      </c>
      <c r="FC719" s="6" t="s">
        <v>22</v>
      </c>
      <c r="FD719" s="6" t="s">
        <v>22</v>
      </c>
      <c r="FE719" s="6" t="s">
        <v>22</v>
      </c>
      <c r="FF719" s="6" t="s">
        <v>22</v>
      </c>
      <c r="FG719" s="6" t="s">
        <v>22</v>
      </c>
      <c r="FH719" s="6" t="s">
        <v>22</v>
      </c>
      <c r="FI719" s="6" t="s">
        <v>22</v>
      </c>
      <c r="FJ719" s="6" t="s">
        <v>22</v>
      </c>
      <c r="FK719" s="6" t="s">
        <v>22</v>
      </c>
      <c r="FL719" s="6" t="s">
        <v>22</v>
      </c>
      <c r="FM719" s="6" t="s">
        <v>22</v>
      </c>
      <c r="FN719" s="6" t="s">
        <v>22</v>
      </c>
      <c r="FO719" s="6" t="s">
        <v>22</v>
      </c>
      <c r="FP719" s="6" t="s">
        <v>22</v>
      </c>
      <c r="FQ719" s="6" t="s">
        <v>22</v>
      </c>
      <c r="FR719" s="6">
        <v>0</v>
      </c>
      <c r="FS719" s="6">
        <v>0</v>
      </c>
      <c r="FT719" s="6">
        <v>0</v>
      </c>
      <c r="FU719" s="6">
        <v>0</v>
      </c>
      <c r="FV719" s="6" t="s">
        <v>223</v>
      </c>
      <c r="FW719" s="6" t="s">
        <v>22</v>
      </c>
      <c r="FX719" s="6" t="s">
        <v>22</v>
      </c>
      <c r="FY719" s="6" t="s">
        <v>22</v>
      </c>
      <c r="FZ719" s="6" t="s">
        <v>22</v>
      </c>
      <c r="GA719" s="6" t="s">
        <v>22</v>
      </c>
      <c r="GB719" s="6" t="s">
        <v>22</v>
      </c>
      <c r="GC719" s="6" t="s">
        <v>22</v>
      </c>
      <c r="GD719" s="6" t="s">
        <v>22</v>
      </c>
      <c r="GE719" s="6" t="s">
        <v>22</v>
      </c>
      <c r="GF719" s="6" t="s">
        <v>22</v>
      </c>
      <c r="GG719" s="6" t="s">
        <v>22</v>
      </c>
      <c r="GH719" s="6" t="s">
        <v>22</v>
      </c>
      <c r="GI719" s="6" t="s">
        <v>22</v>
      </c>
      <c r="GJ719" s="6" t="s">
        <v>22</v>
      </c>
      <c r="GK719" s="6" t="s">
        <v>22</v>
      </c>
      <c r="GL719" s="6" t="s">
        <v>22</v>
      </c>
      <c r="GM719" s="6" t="s">
        <v>22</v>
      </c>
      <c r="GN719" s="6" t="s">
        <v>22</v>
      </c>
      <c r="GO719" s="6" t="s">
        <v>22</v>
      </c>
      <c r="GP719" s="6" t="s">
        <v>228</v>
      </c>
      <c r="GQ719" s="6" t="s">
        <v>22</v>
      </c>
      <c r="GR719" s="6" t="s">
        <v>22</v>
      </c>
      <c r="GS719" s="6" t="s">
        <v>22</v>
      </c>
      <c r="GT719" s="6" t="s">
        <v>22</v>
      </c>
      <c r="GU719" s="6" t="s">
        <v>22</v>
      </c>
      <c r="GV719" s="6" t="s">
        <v>22</v>
      </c>
      <c r="GW719" s="6" t="s">
        <v>22</v>
      </c>
      <c r="GX719" s="6" t="s">
        <v>22</v>
      </c>
    </row>
    <row r="720" spans="1:206">
      <c r="A720" s="6" t="s">
        <v>1944</v>
      </c>
      <c r="B720" s="6" t="s">
        <v>22</v>
      </c>
      <c r="C720" s="6" t="s">
        <v>1970</v>
      </c>
      <c r="D720" s="6" t="s">
        <v>22</v>
      </c>
      <c r="E720" s="6" t="s">
        <v>22</v>
      </c>
      <c r="G720" s="6" t="s">
        <v>22</v>
      </c>
      <c r="H720" s="6" t="s">
        <v>22</v>
      </c>
      <c r="I720" s="6" t="s">
        <v>22</v>
      </c>
      <c r="J720" s="6" t="s">
        <v>22</v>
      </c>
      <c r="K720" s="6" t="s">
        <v>22</v>
      </c>
      <c r="L720" s="6" t="s">
        <v>22</v>
      </c>
      <c r="M720" s="6" t="s">
        <v>22</v>
      </c>
      <c r="N720" s="6" t="s">
        <v>22</v>
      </c>
      <c r="O720" s="7" t="s">
        <v>22</v>
      </c>
      <c r="P720" s="6" t="s">
        <v>22</v>
      </c>
      <c r="S720" s="6" t="s">
        <v>22</v>
      </c>
      <c r="T720" s="6" t="s">
        <v>22</v>
      </c>
      <c r="V720" s="6" t="s">
        <v>22</v>
      </c>
      <c r="AE720" s="6" t="s">
        <v>22</v>
      </c>
      <c r="AF720" s="6" t="s">
        <v>22</v>
      </c>
      <c r="AG720" s="6" t="s">
        <v>22</v>
      </c>
      <c r="AH720" s="6" t="s">
        <v>22</v>
      </c>
      <c r="AI720" s="6" t="s">
        <v>22</v>
      </c>
      <c r="AJ720" s="6" t="s">
        <v>274</v>
      </c>
      <c r="AK720" s="6" t="s">
        <v>275</v>
      </c>
      <c r="AL720" s="6" t="s">
        <v>419</v>
      </c>
      <c r="AM720" s="6">
        <v>0</v>
      </c>
      <c r="AN720" s="6">
        <v>0</v>
      </c>
      <c r="AO720" s="6">
        <v>1</v>
      </c>
      <c r="AP720" s="6">
        <v>1</v>
      </c>
      <c r="AQ720" s="6" t="s">
        <v>1054</v>
      </c>
      <c r="AR720" s="6" t="s">
        <v>438</v>
      </c>
      <c r="AS720" s="6" t="s">
        <v>756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1</v>
      </c>
      <c r="AZ720" s="6"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 t="s">
        <v>22</v>
      </c>
      <c r="BK720" s="6" t="s">
        <v>22</v>
      </c>
      <c r="BL720" s="6" t="s">
        <v>22</v>
      </c>
      <c r="BM720" s="6" t="s">
        <v>22</v>
      </c>
      <c r="BN720" s="6" t="s">
        <v>22</v>
      </c>
      <c r="BO720" s="16" t="s">
        <v>22</v>
      </c>
      <c r="BP720" s="6" t="s">
        <v>22</v>
      </c>
      <c r="BQ720" s="6" t="s">
        <v>22</v>
      </c>
      <c r="BR720" s="6" t="s">
        <v>22</v>
      </c>
      <c r="BS720" s="6" t="s">
        <v>22</v>
      </c>
      <c r="BT720" s="6" t="s">
        <v>22</v>
      </c>
      <c r="BU720" s="16" t="s">
        <v>22</v>
      </c>
      <c r="BV720" s="6" t="s">
        <v>22</v>
      </c>
      <c r="BW720" s="6" t="s">
        <v>22</v>
      </c>
      <c r="BX720" s="6" t="s">
        <v>22</v>
      </c>
      <c r="BY720" s="6" t="s">
        <v>22</v>
      </c>
      <c r="BZ720" s="6" t="s">
        <v>22</v>
      </c>
      <c r="CA720" s="6" t="s">
        <v>22</v>
      </c>
      <c r="CB720" s="6" t="s">
        <v>22</v>
      </c>
      <c r="CC720" s="6" t="s">
        <v>22</v>
      </c>
      <c r="CD720" s="6" t="s">
        <v>22</v>
      </c>
      <c r="CE720" s="6" t="s">
        <v>22</v>
      </c>
      <c r="CF720" s="6" t="s">
        <v>22</v>
      </c>
      <c r="CG720" s="6" t="s">
        <v>22</v>
      </c>
      <c r="CH720" s="6" t="s">
        <v>22</v>
      </c>
      <c r="CI720" s="6" t="s">
        <v>22</v>
      </c>
      <c r="CJ720" s="6" t="s">
        <v>22</v>
      </c>
      <c r="CK720" s="6" t="s">
        <v>22</v>
      </c>
      <c r="CL720" s="6" t="s">
        <v>22</v>
      </c>
      <c r="CM720" s="6" t="s">
        <v>22</v>
      </c>
      <c r="CN720" s="6" t="s">
        <v>22</v>
      </c>
      <c r="CO720" s="6" t="s">
        <v>22</v>
      </c>
      <c r="CP720" s="6" t="s">
        <v>22</v>
      </c>
      <c r="CQ720" s="6" t="s">
        <v>22</v>
      </c>
      <c r="CR720" s="6" t="s">
        <v>22</v>
      </c>
      <c r="CS720" s="6" t="s">
        <v>22</v>
      </c>
      <c r="CT720" s="6" t="s">
        <v>22</v>
      </c>
      <c r="CU720" s="6" t="s">
        <v>22</v>
      </c>
      <c r="CV720" s="6" t="s">
        <v>22</v>
      </c>
      <c r="CW720" s="6" t="s">
        <v>22</v>
      </c>
      <c r="CX720" s="6" t="s">
        <v>22</v>
      </c>
      <c r="CY720" s="6" t="s">
        <v>22</v>
      </c>
      <c r="CZ720" s="6" t="s">
        <v>22</v>
      </c>
      <c r="DA720" s="6" t="s">
        <v>22</v>
      </c>
      <c r="DB720" s="6" t="s">
        <v>218</v>
      </c>
      <c r="DC720" s="6">
        <v>71</v>
      </c>
      <c r="DD720" s="6">
        <v>71</v>
      </c>
      <c r="DE720" s="6" t="s">
        <v>244</v>
      </c>
      <c r="DF720" s="6" t="s">
        <v>244</v>
      </c>
      <c r="DG720" s="6" t="s">
        <v>22</v>
      </c>
      <c r="DH720" s="6" t="s">
        <v>22</v>
      </c>
      <c r="DI720" s="6" t="s">
        <v>22</v>
      </c>
      <c r="DJ720" s="6" t="s">
        <v>22</v>
      </c>
      <c r="DK720" s="6">
        <v>20</v>
      </c>
      <c r="DL720" s="6" t="s">
        <v>22</v>
      </c>
      <c r="DM720" s="6" t="s">
        <v>22</v>
      </c>
      <c r="DN720" s="6" t="s">
        <v>22</v>
      </c>
      <c r="DO720" s="6" t="s">
        <v>22</v>
      </c>
      <c r="DP720" s="6" t="s">
        <v>22</v>
      </c>
      <c r="DQ720" s="6" t="s">
        <v>22</v>
      </c>
      <c r="DR720" s="6" t="s">
        <v>22</v>
      </c>
      <c r="DS720" s="6" t="s">
        <v>22</v>
      </c>
      <c r="DT720" s="6" t="s">
        <v>22</v>
      </c>
      <c r="DU720" s="6" t="s">
        <v>22</v>
      </c>
      <c r="DV720" s="6" t="s">
        <v>22</v>
      </c>
      <c r="DW720" s="6" t="s">
        <v>22</v>
      </c>
      <c r="DX720" s="6" t="s">
        <v>22</v>
      </c>
      <c r="DY720" s="6" t="s">
        <v>22</v>
      </c>
      <c r="DZ720" s="6" t="s">
        <v>22</v>
      </c>
      <c r="EA720" s="6" t="s">
        <v>22</v>
      </c>
      <c r="EB720" s="6" t="s">
        <v>22</v>
      </c>
      <c r="EC720" s="6" t="s">
        <v>22</v>
      </c>
      <c r="ED720" s="6" t="s">
        <v>22</v>
      </c>
      <c r="EE720" s="6" t="s">
        <v>22</v>
      </c>
      <c r="EF720" s="6" t="s">
        <v>22</v>
      </c>
      <c r="EG720" s="6" t="s">
        <v>22</v>
      </c>
      <c r="EH720" s="6" t="s">
        <v>22</v>
      </c>
      <c r="EI720" s="6" t="s">
        <v>22</v>
      </c>
      <c r="EJ720" s="6" t="s">
        <v>22</v>
      </c>
      <c r="EK720" s="6" t="s">
        <v>22</v>
      </c>
      <c r="EL720" s="6" t="s">
        <v>22</v>
      </c>
      <c r="EM720" s="6" t="s">
        <v>22</v>
      </c>
      <c r="EN720" s="6" t="s">
        <v>22</v>
      </c>
      <c r="EO720" s="6" t="s">
        <v>22</v>
      </c>
      <c r="EP720" s="6" t="s">
        <v>22</v>
      </c>
      <c r="EQ720" s="6" t="s">
        <v>22</v>
      </c>
      <c r="ER720" s="6" t="s">
        <v>22</v>
      </c>
      <c r="ES720" s="6" t="s">
        <v>22</v>
      </c>
      <c r="ET720" s="6" t="s">
        <v>22</v>
      </c>
      <c r="EU720" s="6" t="s">
        <v>22</v>
      </c>
      <c r="EV720" s="6" t="s">
        <v>22</v>
      </c>
      <c r="EW720" s="6" t="s">
        <v>22</v>
      </c>
      <c r="EX720" s="6" t="s">
        <v>22</v>
      </c>
      <c r="EY720" s="6" t="s">
        <v>22</v>
      </c>
      <c r="EZ720" s="6" t="s">
        <v>22</v>
      </c>
      <c r="FA720" s="6" t="s">
        <v>22</v>
      </c>
      <c r="FB720" s="6" t="s">
        <v>22</v>
      </c>
      <c r="FC720" s="6" t="s">
        <v>22</v>
      </c>
      <c r="FD720" s="6" t="s">
        <v>22</v>
      </c>
      <c r="FE720" s="6" t="s">
        <v>22</v>
      </c>
      <c r="FF720" s="6" t="s">
        <v>22</v>
      </c>
      <c r="FG720" s="6" t="s">
        <v>22</v>
      </c>
      <c r="FH720" s="6" t="s">
        <v>22</v>
      </c>
      <c r="FI720" s="6" t="s">
        <v>22</v>
      </c>
      <c r="FJ720" s="6" t="s">
        <v>22</v>
      </c>
      <c r="FK720" s="6" t="s">
        <v>22</v>
      </c>
      <c r="FL720" s="6" t="s">
        <v>22</v>
      </c>
      <c r="FM720" s="6" t="s">
        <v>22</v>
      </c>
      <c r="FN720" s="6" t="s">
        <v>22</v>
      </c>
      <c r="FO720" s="6" t="s">
        <v>22</v>
      </c>
      <c r="FP720" s="6" t="s">
        <v>22</v>
      </c>
      <c r="FQ720" s="6" t="s">
        <v>22</v>
      </c>
      <c r="FR720" s="6">
        <v>0</v>
      </c>
      <c r="FS720" s="6">
        <v>0</v>
      </c>
      <c r="FT720" s="6">
        <v>0</v>
      </c>
      <c r="FU720" s="6">
        <v>1</v>
      </c>
      <c r="FV720" s="6" t="s">
        <v>223</v>
      </c>
      <c r="FW720" s="6" t="s">
        <v>22</v>
      </c>
      <c r="FX720" s="6" t="s">
        <v>22</v>
      </c>
      <c r="FY720" s="6" t="s">
        <v>22</v>
      </c>
      <c r="FZ720" s="6" t="s">
        <v>22</v>
      </c>
      <c r="GA720" s="6" t="s">
        <v>22</v>
      </c>
      <c r="GB720" s="6" t="s">
        <v>22</v>
      </c>
      <c r="GC720" s="6" t="s">
        <v>22</v>
      </c>
      <c r="GD720" s="6" t="s">
        <v>22</v>
      </c>
      <c r="GE720" s="6" t="s">
        <v>22</v>
      </c>
      <c r="GF720" s="6" t="s">
        <v>22</v>
      </c>
      <c r="GG720" s="6" t="s">
        <v>22</v>
      </c>
      <c r="GH720" s="6" t="s">
        <v>22</v>
      </c>
      <c r="GI720" s="6" t="s">
        <v>22</v>
      </c>
      <c r="GJ720" s="6" t="s">
        <v>22</v>
      </c>
      <c r="GK720" s="6" t="s">
        <v>22</v>
      </c>
      <c r="GL720" s="6" t="s">
        <v>22</v>
      </c>
      <c r="GM720" s="6" t="s">
        <v>22</v>
      </c>
      <c r="GN720" s="6" t="s">
        <v>22</v>
      </c>
      <c r="GO720" s="6" t="s">
        <v>22</v>
      </c>
      <c r="GP720" s="6" t="s">
        <v>261</v>
      </c>
      <c r="GQ720" s="6" t="s">
        <v>22</v>
      </c>
      <c r="GR720" s="6" t="s">
        <v>22</v>
      </c>
      <c r="GS720" s="6" t="s">
        <v>22</v>
      </c>
      <c r="GT720" s="6" t="s">
        <v>22</v>
      </c>
      <c r="GU720" s="6" t="s">
        <v>22</v>
      </c>
      <c r="GV720" s="6" t="s">
        <v>22</v>
      </c>
      <c r="GW720" s="6" t="s">
        <v>22</v>
      </c>
      <c r="GX720" s="6" t="s">
        <v>22</v>
      </c>
    </row>
    <row r="721" spans="1:206">
      <c r="A721" s="6" t="s">
        <v>1944</v>
      </c>
      <c r="B721" s="6" t="s">
        <v>22</v>
      </c>
      <c r="C721" s="6" t="s">
        <v>1971</v>
      </c>
      <c r="D721" s="6" t="s">
        <v>22</v>
      </c>
      <c r="E721" s="6" t="s">
        <v>22</v>
      </c>
      <c r="G721" s="6" t="s">
        <v>22</v>
      </c>
      <c r="H721" s="6" t="s">
        <v>22</v>
      </c>
      <c r="I721" s="6" t="s">
        <v>22</v>
      </c>
      <c r="J721" s="6" t="s">
        <v>22</v>
      </c>
      <c r="K721" s="6" t="s">
        <v>22</v>
      </c>
      <c r="L721" s="6" t="s">
        <v>22</v>
      </c>
      <c r="M721" s="6" t="s">
        <v>22</v>
      </c>
      <c r="N721" s="6" t="s">
        <v>22</v>
      </c>
      <c r="O721" s="7" t="s">
        <v>22</v>
      </c>
      <c r="P721" s="6" t="s">
        <v>22</v>
      </c>
      <c r="S721" s="6" t="s">
        <v>22</v>
      </c>
      <c r="T721" s="6" t="s">
        <v>22</v>
      </c>
      <c r="V721" s="6" t="s">
        <v>22</v>
      </c>
      <c r="AE721" s="6" t="s">
        <v>22</v>
      </c>
      <c r="AF721" s="6" t="s">
        <v>22</v>
      </c>
      <c r="AG721" s="6" t="s">
        <v>22</v>
      </c>
      <c r="AH721" s="6" t="s">
        <v>22</v>
      </c>
      <c r="AI721" s="6" t="s">
        <v>22</v>
      </c>
      <c r="AJ721" s="6" t="s">
        <v>1174</v>
      </c>
      <c r="AK721" s="6" t="s">
        <v>369</v>
      </c>
      <c r="AL721" s="6" t="s">
        <v>419</v>
      </c>
      <c r="AM721" s="6">
        <v>0</v>
      </c>
      <c r="AN721" s="6">
        <v>0</v>
      </c>
      <c r="AO721" s="6">
        <v>1</v>
      </c>
      <c r="AP721" s="6">
        <v>0</v>
      </c>
      <c r="AQ721" s="6" t="s">
        <v>404</v>
      </c>
      <c r="AR721" s="6" t="s">
        <v>438</v>
      </c>
      <c r="AS721" s="6" t="s">
        <v>745</v>
      </c>
      <c r="AT721" s="6">
        <v>0</v>
      </c>
      <c r="AU721" s="6">
        <v>0</v>
      </c>
      <c r="AV721" s="6">
        <v>0</v>
      </c>
      <c r="AW721" s="6">
        <v>1</v>
      </c>
      <c r="AX721" s="6">
        <v>0</v>
      </c>
      <c r="AY721" s="6">
        <v>0</v>
      </c>
      <c r="AZ721" s="6"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 t="s">
        <v>22</v>
      </c>
      <c r="BK721" s="6" t="s">
        <v>22</v>
      </c>
      <c r="BL721" s="6" t="s">
        <v>22</v>
      </c>
      <c r="BM721" s="6" t="s">
        <v>22</v>
      </c>
      <c r="BN721" s="6" t="s">
        <v>22</v>
      </c>
      <c r="BO721" s="16" t="s">
        <v>22</v>
      </c>
      <c r="BP721" s="6" t="s">
        <v>22</v>
      </c>
      <c r="BQ721" s="6" t="s">
        <v>22</v>
      </c>
      <c r="BR721" s="6" t="s">
        <v>22</v>
      </c>
      <c r="BS721" s="6" t="s">
        <v>22</v>
      </c>
      <c r="BT721" s="6" t="s">
        <v>22</v>
      </c>
      <c r="BU721" s="16" t="s">
        <v>22</v>
      </c>
      <c r="BV721" s="6" t="s">
        <v>22</v>
      </c>
      <c r="BW721" s="6" t="s">
        <v>22</v>
      </c>
      <c r="BX721" s="6" t="s">
        <v>22</v>
      </c>
      <c r="BY721" s="6" t="s">
        <v>22</v>
      </c>
      <c r="BZ721" s="6" t="s">
        <v>22</v>
      </c>
      <c r="CA721" s="6" t="s">
        <v>22</v>
      </c>
      <c r="CB721" s="6" t="s">
        <v>22</v>
      </c>
      <c r="CC721" s="6" t="s">
        <v>22</v>
      </c>
      <c r="CD721" s="6" t="s">
        <v>22</v>
      </c>
      <c r="CE721" s="6" t="s">
        <v>22</v>
      </c>
      <c r="CF721" s="6" t="s">
        <v>22</v>
      </c>
      <c r="CG721" s="6" t="s">
        <v>22</v>
      </c>
      <c r="CH721" s="6" t="s">
        <v>22</v>
      </c>
      <c r="CI721" s="6" t="s">
        <v>22</v>
      </c>
      <c r="CJ721" s="6" t="s">
        <v>22</v>
      </c>
      <c r="CK721" s="6" t="s">
        <v>22</v>
      </c>
      <c r="CL721" s="6" t="s">
        <v>22</v>
      </c>
      <c r="CM721" s="6" t="s">
        <v>22</v>
      </c>
      <c r="CN721" s="6" t="s">
        <v>22</v>
      </c>
      <c r="CO721" s="6" t="s">
        <v>22</v>
      </c>
      <c r="CP721" s="6" t="s">
        <v>22</v>
      </c>
      <c r="CQ721" s="6" t="s">
        <v>22</v>
      </c>
      <c r="CR721" s="6" t="s">
        <v>22</v>
      </c>
      <c r="CS721" s="6" t="s">
        <v>22</v>
      </c>
      <c r="CT721" s="6" t="s">
        <v>22</v>
      </c>
      <c r="CU721" s="6" t="s">
        <v>22</v>
      </c>
      <c r="CV721" s="6" t="s">
        <v>22</v>
      </c>
      <c r="CW721" s="6" t="s">
        <v>22</v>
      </c>
      <c r="CX721" s="6" t="s">
        <v>22</v>
      </c>
      <c r="CY721" s="6" t="s">
        <v>22</v>
      </c>
      <c r="CZ721" s="6" t="s">
        <v>22</v>
      </c>
      <c r="DA721" s="6" t="s">
        <v>22</v>
      </c>
      <c r="DB721" s="6" t="s">
        <v>218</v>
      </c>
      <c r="DC721" s="6">
        <v>54</v>
      </c>
      <c r="DD721" s="6">
        <v>54</v>
      </c>
      <c r="DE721" s="6" t="s">
        <v>220</v>
      </c>
      <c r="DF721" s="6" t="s">
        <v>220</v>
      </c>
      <c r="DG721" s="6" t="s">
        <v>22</v>
      </c>
      <c r="DH721" s="6" t="s">
        <v>22</v>
      </c>
      <c r="DI721" s="6" t="s">
        <v>22</v>
      </c>
      <c r="DJ721" s="6" t="s">
        <v>22</v>
      </c>
      <c r="DK721" s="6">
        <v>10</v>
      </c>
      <c r="DL721" s="6" t="s">
        <v>22</v>
      </c>
      <c r="DM721" s="6" t="s">
        <v>22</v>
      </c>
      <c r="DN721" s="6" t="s">
        <v>22</v>
      </c>
      <c r="DO721" s="6" t="s">
        <v>22</v>
      </c>
      <c r="DP721" s="6" t="s">
        <v>22</v>
      </c>
      <c r="DQ721" s="6" t="s">
        <v>22</v>
      </c>
      <c r="DR721" s="6" t="s">
        <v>22</v>
      </c>
      <c r="DS721" s="6" t="s">
        <v>22</v>
      </c>
      <c r="DT721" s="6" t="s">
        <v>22</v>
      </c>
      <c r="DU721" s="6" t="s">
        <v>22</v>
      </c>
      <c r="DV721" s="6" t="s">
        <v>22</v>
      </c>
      <c r="DW721" s="6" t="s">
        <v>22</v>
      </c>
      <c r="DX721" s="6" t="s">
        <v>22</v>
      </c>
      <c r="DY721" s="6" t="s">
        <v>22</v>
      </c>
      <c r="DZ721" s="6" t="s">
        <v>22</v>
      </c>
      <c r="EA721" s="6" t="s">
        <v>22</v>
      </c>
      <c r="EB721" s="6" t="s">
        <v>22</v>
      </c>
      <c r="EC721" s="6" t="s">
        <v>22</v>
      </c>
      <c r="ED721" s="6" t="s">
        <v>22</v>
      </c>
      <c r="EE721" s="6" t="s">
        <v>22</v>
      </c>
      <c r="EF721" s="6" t="s">
        <v>22</v>
      </c>
      <c r="EG721" s="6" t="s">
        <v>22</v>
      </c>
      <c r="EH721" s="6" t="s">
        <v>22</v>
      </c>
      <c r="EI721" s="6" t="s">
        <v>22</v>
      </c>
      <c r="EJ721" s="6" t="s">
        <v>22</v>
      </c>
      <c r="EK721" s="6" t="s">
        <v>22</v>
      </c>
      <c r="EL721" s="6" t="s">
        <v>22</v>
      </c>
      <c r="EM721" s="6" t="s">
        <v>22</v>
      </c>
      <c r="EN721" s="6" t="s">
        <v>22</v>
      </c>
      <c r="EO721" s="6" t="s">
        <v>22</v>
      </c>
      <c r="EP721" s="6" t="s">
        <v>22</v>
      </c>
      <c r="EQ721" s="6" t="s">
        <v>22</v>
      </c>
      <c r="ER721" s="6" t="s">
        <v>22</v>
      </c>
      <c r="ES721" s="6" t="s">
        <v>22</v>
      </c>
      <c r="ET721" s="6" t="s">
        <v>22</v>
      </c>
      <c r="EU721" s="6" t="s">
        <v>22</v>
      </c>
      <c r="EV721" s="6" t="s">
        <v>22</v>
      </c>
      <c r="EW721" s="6" t="s">
        <v>22</v>
      </c>
      <c r="EX721" s="6" t="s">
        <v>22</v>
      </c>
      <c r="EY721" s="6" t="s">
        <v>22</v>
      </c>
      <c r="EZ721" s="6" t="s">
        <v>22</v>
      </c>
      <c r="FA721" s="6" t="s">
        <v>22</v>
      </c>
      <c r="FB721" s="6" t="s">
        <v>22</v>
      </c>
      <c r="FC721" s="6" t="s">
        <v>22</v>
      </c>
      <c r="FD721" s="6" t="s">
        <v>22</v>
      </c>
      <c r="FE721" s="6" t="s">
        <v>22</v>
      </c>
      <c r="FF721" s="6" t="s">
        <v>22</v>
      </c>
      <c r="FG721" s="6" t="s">
        <v>22</v>
      </c>
      <c r="FH721" s="6" t="s">
        <v>22</v>
      </c>
      <c r="FI721" s="6" t="s">
        <v>22</v>
      </c>
      <c r="FJ721" s="6" t="s">
        <v>22</v>
      </c>
      <c r="FK721" s="6" t="s">
        <v>22</v>
      </c>
      <c r="FL721" s="6" t="s">
        <v>22</v>
      </c>
      <c r="FM721" s="6" t="s">
        <v>22</v>
      </c>
      <c r="FN721" s="6" t="s">
        <v>22</v>
      </c>
      <c r="FO721" s="6" t="s">
        <v>22</v>
      </c>
      <c r="FP721" s="6" t="s">
        <v>22</v>
      </c>
      <c r="FQ721" s="6" t="s">
        <v>22</v>
      </c>
      <c r="FR721" s="6">
        <v>4</v>
      </c>
      <c r="FS721" s="6">
        <v>0</v>
      </c>
      <c r="FT721" s="6">
        <v>0</v>
      </c>
      <c r="FU721" s="6">
        <v>0</v>
      </c>
      <c r="FV721" s="6" t="s">
        <v>223</v>
      </c>
      <c r="FW721" s="6" t="s">
        <v>22</v>
      </c>
      <c r="FX721" s="6" t="s">
        <v>22</v>
      </c>
      <c r="FY721" s="6" t="s">
        <v>22</v>
      </c>
      <c r="FZ721" s="6" t="s">
        <v>22</v>
      </c>
      <c r="GA721" s="6" t="s">
        <v>22</v>
      </c>
      <c r="GB721" s="6" t="s">
        <v>22</v>
      </c>
      <c r="GC721" s="6" t="s">
        <v>22</v>
      </c>
      <c r="GD721" s="6" t="s">
        <v>22</v>
      </c>
      <c r="GE721" s="6" t="s">
        <v>22</v>
      </c>
      <c r="GF721" s="6" t="s">
        <v>22</v>
      </c>
      <c r="GG721" s="6" t="s">
        <v>22</v>
      </c>
      <c r="GH721" s="6" t="s">
        <v>22</v>
      </c>
      <c r="GI721" s="6" t="s">
        <v>22</v>
      </c>
      <c r="GJ721" s="6" t="s">
        <v>22</v>
      </c>
      <c r="GK721" s="6" t="s">
        <v>22</v>
      </c>
      <c r="GL721" s="6" t="s">
        <v>22</v>
      </c>
      <c r="GM721" s="6" t="s">
        <v>22</v>
      </c>
      <c r="GN721" s="6" t="s">
        <v>22</v>
      </c>
      <c r="GO721" s="6" t="s">
        <v>22</v>
      </c>
      <c r="GP721" s="6" t="s">
        <v>261</v>
      </c>
      <c r="GQ721" s="6" t="s">
        <v>22</v>
      </c>
      <c r="GR721" s="6" t="s">
        <v>22</v>
      </c>
      <c r="GS721" s="6" t="s">
        <v>22</v>
      </c>
      <c r="GT721" s="6" t="s">
        <v>22</v>
      </c>
      <c r="GU721" s="6" t="s">
        <v>22</v>
      </c>
      <c r="GV721" s="6" t="s">
        <v>22</v>
      </c>
      <c r="GW721" s="6" t="s">
        <v>22</v>
      </c>
      <c r="GX721" s="6" t="s">
        <v>22</v>
      </c>
    </row>
    <row r="722" spans="1:206">
      <c r="A722" s="6" t="s">
        <v>1944</v>
      </c>
      <c r="B722" s="6" t="s">
        <v>22</v>
      </c>
      <c r="C722" s="6" t="s">
        <v>1972</v>
      </c>
      <c r="D722" s="6" t="s">
        <v>22</v>
      </c>
      <c r="E722" s="6" t="s">
        <v>22</v>
      </c>
      <c r="G722" s="6" t="s">
        <v>22</v>
      </c>
      <c r="H722" s="6" t="s">
        <v>22</v>
      </c>
      <c r="I722" s="6" t="s">
        <v>22</v>
      </c>
      <c r="J722" s="6" t="s">
        <v>22</v>
      </c>
      <c r="K722" s="6" t="s">
        <v>22</v>
      </c>
      <c r="L722" s="6" t="s">
        <v>22</v>
      </c>
      <c r="M722" s="6" t="s">
        <v>22</v>
      </c>
      <c r="N722" s="6" t="s">
        <v>22</v>
      </c>
      <c r="O722" s="7" t="s">
        <v>22</v>
      </c>
      <c r="P722" s="6" t="s">
        <v>22</v>
      </c>
      <c r="S722" s="6" t="s">
        <v>22</v>
      </c>
      <c r="T722" s="6" t="s">
        <v>22</v>
      </c>
      <c r="V722" s="6" t="s">
        <v>22</v>
      </c>
      <c r="AE722" s="6" t="s">
        <v>22</v>
      </c>
      <c r="AF722" s="6" t="s">
        <v>22</v>
      </c>
      <c r="AG722" s="6" t="s">
        <v>22</v>
      </c>
      <c r="AH722" s="6" t="s">
        <v>22</v>
      </c>
      <c r="AI722" s="6" t="s">
        <v>22</v>
      </c>
      <c r="AJ722" s="6" t="s">
        <v>1257</v>
      </c>
      <c r="AK722" s="6" t="s">
        <v>1258</v>
      </c>
      <c r="AL722" s="6" t="s">
        <v>1669</v>
      </c>
      <c r="AM722" s="6">
        <v>0</v>
      </c>
      <c r="AN722" s="6">
        <v>0</v>
      </c>
      <c r="AO722" s="6">
        <v>1</v>
      </c>
      <c r="AP722" s="6">
        <v>0</v>
      </c>
      <c r="AQ722" s="6" t="s">
        <v>1973</v>
      </c>
      <c r="AR722" s="6" t="s">
        <v>1033</v>
      </c>
      <c r="AS722" s="6" t="s">
        <v>435</v>
      </c>
      <c r="AT722" s="6">
        <v>1</v>
      </c>
      <c r="AU722" s="6">
        <v>1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1</v>
      </c>
      <c r="BG722" s="6">
        <v>1</v>
      </c>
      <c r="BH722" s="6">
        <v>1</v>
      </c>
      <c r="BI722" s="6">
        <v>1</v>
      </c>
      <c r="BJ722" s="6" t="s">
        <v>22</v>
      </c>
      <c r="BK722" s="6" t="s">
        <v>22</v>
      </c>
      <c r="BL722" s="6" t="s">
        <v>22</v>
      </c>
      <c r="BM722" s="6" t="s">
        <v>22</v>
      </c>
      <c r="BN722" s="6" t="s">
        <v>22</v>
      </c>
      <c r="BO722" s="16" t="s">
        <v>22</v>
      </c>
      <c r="BP722" s="6" t="s">
        <v>22</v>
      </c>
      <c r="BQ722" s="6" t="s">
        <v>22</v>
      </c>
      <c r="BR722" s="6" t="s">
        <v>22</v>
      </c>
      <c r="BS722" s="6" t="s">
        <v>22</v>
      </c>
      <c r="BT722" s="6" t="s">
        <v>22</v>
      </c>
      <c r="BU722" s="16" t="s">
        <v>22</v>
      </c>
      <c r="BV722" s="6" t="s">
        <v>22</v>
      </c>
      <c r="BW722" s="6" t="s">
        <v>22</v>
      </c>
      <c r="BX722" s="6" t="s">
        <v>22</v>
      </c>
      <c r="BY722" s="6" t="s">
        <v>22</v>
      </c>
      <c r="BZ722" s="6" t="s">
        <v>22</v>
      </c>
      <c r="CA722" s="6" t="s">
        <v>22</v>
      </c>
      <c r="CB722" s="6" t="s">
        <v>22</v>
      </c>
      <c r="CC722" s="6" t="s">
        <v>22</v>
      </c>
      <c r="CD722" s="6" t="s">
        <v>22</v>
      </c>
      <c r="CE722" s="6" t="s">
        <v>22</v>
      </c>
      <c r="CF722" s="6" t="s">
        <v>22</v>
      </c>
      <c r="CG722" s="6" t="s">
        <v>22</v>
      </c>
      <c r="CH722" s="6" t="s">
        <v>22</v>
      </c>
      <c r="CI722" s="6" t="s">
        <v>22</v>
      </c>
      <c r="CJ722" s="6" t="s">
        <v>22</v>
      </c>
      <c r="CK722" s="6" t="s">
        <v>22</v>
      </c>
      <c r="CL722" s="6" t="s">
        <v>22</v>
      </c>
      <c r="CM722" s="6" t="s">
        <v>22</v>
      </c>
      <c r="CN722" s="6" t="s">
        <v>22</v>
      </c>
      <c r="CO722" s="6" t="s">
        <v>22</v>
      </c>
      <c r="CP722" s="6" t="s">
        <v>22</v>
      </c>
      <c r="CQ722" s="6" t="s">
        <v>22</v>
      </c>
      <c r="CR722" s="6" t="s">
        <v>22</v>
      </c>
      <c r="CS722" s="6" t="s">
        <v>22</v>
      </c>
      <c r="CT722" s="6" t="s">
        <v>22</v>
      </c>
      <c r="CU722" s="6" t="s">
        <v>22</v>
      </c>
      <c r="CV722" s="6" t="s">
        <v>22</v>
      </c>
      <c r="CW722" s="6" t="s">
        <v>22</v>
      </c>
      <c r="CX722" s="6" t="s">
        <v>22</v>
      </c>
      <c r="CY722" s="6" t="s">
        <v>22</v>
      </c>
      <c r="CZ722" s="6" t="s">
        <v>22</v>
      </c>
      <c r="DA722" s="6" t="s">
        <v>22</v>
      </c>
      <c r="DB722" s="6" t="s">
        <v>218</v>
      </c>
      <c r="DC722" s="6">
        <v>77</v>
      </c>
      <c r="DD722" s="6">
        <v>77</v>
      </c>
      <c r="DE722" s="6" t="s">
        <v>244</v>
      </c>
      <c r="DF722" s="6" t="s">
        <v>244</v>
      </c>
      <c r="DG722" s="6" t="s">
        <v>22</v>
      </c>
      <c r="DH722" s="6" t="s">
        <v>22</v>
      </c>
      <c r="DI722" s="6" t="s">
        <v>22</v>
      </c>
      <c r="DJ722" s="6" t="s">
        <v>22</v>
      </c>
      <c r="DK722" s="6">
        <v>12</v>
      </c>
      <c r="DL722" s="6" t="s">
        <v>22</v>
      </c>
      <c r="DM722" s="6" t="s">
        <v>22</v>
      </c>
      <c r="DN722" s="6" t="s">
        <v>22</v>
      </c>
      <c r="DO722" s="6" t="s">
        <v>22</v>
      </c>
      <c r="DP722" s="6" t="s">
        <v>22</v>
      </c>
      <c r="DQ722" s="6" t="s">
        <v>22</v>
      </c>
      <c r="DR722" s="6" t="s">
        <v>22</v>
      </c>
      <c r="DS722" s="6" t="s">
        <v>22</v>
      </c>
      <c r="DT722" s="6" t="s">
        <v>22</v>
      </c>
      <c r="DU722" s="6" t="s">
        <v>22</v>
      </c>
      <c r="DV722" s="6" t="s">
        <v>22</v>
      </c>
      <c r="DW722" s="6" t="s">
        <v>22</v>
      </c>
      <c r="DX722" s="6" t="s">
        <v>22</v>
      </c>
      <c r="DY722" s="6" t="s">
        <v>22</v>
      </c>
      <c r="DZ722" s="6" t="s">
        <v>22</v>
      </c>
      <c r="EA722" s="6" t="s">
        <v>22</v>
      </c>
      <c r="EB722" s="6" t="s">
        <v>22</v>
      </c>
      <c r="EC722" s="6" t="s">
        <v>22</v>
      </c>
      <c r="ED722" s="6" t="s">
        <v>22</v>
      </c>
      <c r="EE722" s="6" t="s">
        <v>22</v>
      </c>
      <c r="EF722" s="6" t="s">
        <v>22</v>
      </c>
      <c r="EG722" s="6" t="s">
        <v>22</v>
      </c>
      <c r="EH722" s="6" t="s">
        <v>22</v>
      </c>
      <c r="EI722" s="6" t="s">
        <v>22</v>
      </c>
      <c r="EJ722" s="6" t="s">
        <v>22</v>
      </c>
      <c r="EK722" s="6" t="s">
        <v>22</v>
      </c>
      <c r="EL722" s="6" t="s">
        <v>22</v>
      </c>
      <c r="EM722" s="6" t="s">
        <v>22</v>
      </c>
      <c r="EN722" s="6" t="s">
        <v>22</v>
      </c>
      <c r="EO722" s="6" t="s">
        <v>22</v>
      </c>
      <c r="EP722" s="6" t="s">
        <v>22</v>
      </c>
      <c r="EQ722" s="6" t="s">
        <v>22</v>
      </c>
      <c r="ER722" s="6" t="s">
        <v>22</v>
      </c>
      <c r="ES722" s="6" t="s">
        <v>22</v>
      </c>
      <c r="ET722" s="6" t="s">
        <v>22</v>
      </c>
      <c r="EU722" s="6" t="s">
        <v>22</v>
      </c>
      <c r="EV722" s="6" t="s">
        <v>22</v>
      </c>
      <c r="EW722" s="6" t="s">
        <v>22</v>
      </c>
      <c r="EX722" s="6" t="s">
        <v>22</v>
      </c>
      <c r="EY722" s="6" t="s">
        <v>22</v>
      </c>
      <c r="EZ722" s="6" t="s">
        <v>22</v>
      </c>
      <c r="FA722" s="6" t="s">
        <v>22</v>
      </c>
      <c r="FB722" s="6" t="s">
        <v>22</v>
      </c>
      <c r="FC722" s="6" t="s">
        <v>22</v>
      </c>
      <c r="FD722" s="6" t="s">
        <v>22</v>
      </c>
      <c r="FE722" s="6" t="s">
        <v>22</v>
      </c>
      <c r="FF722" s="6" t="s">
        <v>22</v>
      </c>
      <c r="FG722" s="6" t="s">
        <v>22</v>
      </c>
      <c r="FH722" s="6" t="s">
        <v>22</v>
      </c>
      <c r="FI722" s="6" t="s">
        <v>22</v>
      </c>
      <c r="FJ722" s="6" t="s">
        <v>22</v>
      </c>
      <c r="FK722" s="6" t="s">
        <v>22</v>
      </c>
      <c r="FL722" s="6" t="s">
        <v>22</v>
      </c>
      <c r="FM722" s="6" t="s">
        <v>22</v>
      </c>
      <c r="FN722" s="6" t="s">
        <v>22</v>
      </c>
      <c r="FO722" s="6" t="s">
        <v>22</v>
      </c>
      <c r="FP722" s="6" t="s">
        <v>22</v>
      </c>
      <c r="FQ722" s="6" t="s">
        <v>22</v>
      </c>
      <c r="FR722" s="6">
        <v>0</v>
      </c>
      <c r="FS722" s="6">
        <v>0</v>
      </c>
      <c r="FT722" s="6">
        <v>0</v>
      </c>
      <c r="FU722" s="6">
        <v>0</v>
      </c>
      <c r="FV722" s="6" t="s">
        <v>223</v>
      </c>
      <c r="FW722" s="6" t="s">
        <v>22</v>
      </c>
      <c r="FX722" s="6" t="s">
        <v>22</v>
      </c>
      <c r="FY722" s="6" t="s">
        <v>22</v>
      </c>
      <c r="FZ722" s="6" t="s">
        <v>22</v>
      </c>
      <c r="GA722" s="6" t="s">
        <v>22</v>
      </c>
      <c r="GB722" s="6" t="s">
        <v>22</v>
      </c>
      <c r="GC722" s="6" t="s">
        <v>22</v>
      </c>
      <c r="GD722" s="6" t="s">
        <v>22</v>
      </c>
      <c r="GE722" s="6" t="s">
        <v>22</v>
      </c>
      <c r="GF722" s="6" t="s">
        <v>22</v>
      </c>
      <c r="GG722" s="6" t="s">
        <v>22</v>
      </c>
      <c r="GH722" s="6" t="s">
        <v>22</v>
      </c>
      <c r="GI722" s="6" t="s">
        <v>22</v>
      </c>
      <c r="GJ722" s="6" t="s">
        <v>22</v>
      </c>
      <c r="GK722" s="6" t="s">
        <v>22</v>
      </c>
      <c r="GL722" s="6" t="s">
        <v>22</v>
      </c>
      <c r="GM722" s="6" t="s">
        <v>22</v>
      </c>
      <c r="GN722" s="6" t="s">
        <v>22</v>
      </c>
      <c r="GO722" s="6" t="s">
        <v>22</v>
      </c>
      <c r="GP722" s="6" t="s">
        <v>226</v>
      </c>
      <c r="GQ722" s="6" t="s">
        <v>22</v>
      </c>
      <c r="GR722" s="6" t="s">
        <v>22</v>
      </c>
      <c r="GS722" s="6" t="s">
        <v>22</v>
      </c>
      <c r="GT722" s="6" t="s">
        <v>22</v>
      </c>
      <c r="GU722" s="6" t="s">
        <v>22</v>
      </c>
      <c r="GV722" s="6" t="s">
        <v>22</v>
      </c>
      <c r="GW722" s="6" t="s">
        <v>22</v>
      </c>
      <c r="GX722" s="6" t="s">
        <v>22</v>
      </c>
    </row>
    <row r="723" spans="1:206">
      <c r="A723" s="6" t="s">
        <v>1944</v>
      </c>
      <c r="B723" s="6" t="s">
        <v>22</v>
      </c>
      <c r="C723" s="6" t="s">
        <v>1974</v>
      </c>
      <c r="D723" s="6" t="s">
        <v>22</v>
      </c>
      <c r="E723" s="6" t="s">
        <v>22</v>
      </c>
      <c r="G723" s="6" t="s">
        <v>22</v>
      </c>
      <c r="H723" s="6" t="s">
        <v>22</v>
      </c>
      <c r="I723" s="6" t="s">
        <v>22</v>
      </c>
      <c r="J723" s="6" t="s">
        <v>22</v>
      </c>
      <c r="K723" s="6" t="s">
        <v>22</v>
      </c>
      <c r="L723" s="6" t="s">
        <v>22</v>
      </c>
      <c r="M723" s="6" t="s">
        <v>22</v>
      </c>
      <c r="N723" s="6" t="s">
        <v>22</v>
      </c>
      <c r="O723" s="7" t="s">
        <v>22</v>
      </c>
      <c r="P723" s="6" t="s">
        <v>22</v>
      </c>
      <c r="S723" s="6" t="s">
        <v>22</v>
      </c>
      <c r="T723" s="6" t="s">
        <v>22</v>
      </c>
      <c r="V723" s="6" t="s">
        <v>22</v>
      </c>
      <c r="AE723" s="6" t="s">
        <v>22</v>
      </c>
      <c r="AF723" s="6" t="s">
        <v>22</v>
      </c>
      <c r="AG723" s="6" t="s">
        <v>22</v>
      </c>
      <c r="AH723" s="6" t="s">
        <v>22</v>
      </c>
      <c r="AI723" s="6" t="s">
        <v>22</v>
      </c>
      <c r="AJ723" s="6" t="s">
        <v>402</v>
      </c>
      <c r="AK723" s="6" t="s">
        <v>403</v>
      </c>
      <c r="AL723" s="6" t="s">
        <v>419</v>
      </c>
      <c r="AM723" s="6">
        <v>0</v>
      </c>
      <c r="AN723" s="6">
        <v>0</v>
      </c>
      <c r="AO723" s="6">
        <v>1</v>
      </c>
      <c r="AP723" s="6">
        <v>0</v>
      </c>
      <c r="AQ723" s="6" t="s">
        <v>22</v>
      </c>
      <c r="AR723" s="6" t="s">
        <v>22</v>
      </c>
      <c r="AS723" s="6" t="s">
        <v>22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1</v>
      </c>
      <c r="BF723" s="6">
        <v>0</v>
      </c>
      <c r="BG723" s="6">
        <v>0</v>
      </c>
      <c r="BH723" s="6">
        <v>0</v>
      </c>
      <c r="BI723" s="6">
        <v>0</v>
      </c>
      <c r="BJ723" s="6" t="s">
        <v>22</v>
      </c>
      <c r="BK723" s="6" t="s">
        <v>22</v>
      </c>
      <c r="BL723" s="6" t="s">
        <v>22</v>
      </c>
      <c r="BM723" s="6" t="s">
        <v>22</v>
      </c>
      <c r="BN723" s="6" t="s">
        <v>22</v>
      </c>
      <c r="BO723" s="16" t="s">
        <v>22</v>
      </c>
      <c r="BP723" s="6" t="s">
        <v>22</v>
      </c>
      <c r="BQ723" s="6" t="s">
        <v>22</v>
      </c>
      <c r="BR723" s="6" t="s">
        <v>22</v>
      </c>
      <c r="BS723" s="6" t="s">
        <v>22</v>
      </c>
      <c r="BT723" s="6" t="s">
        <v>22</v>
      </c>
      <c r="BU723" s="16" t="s">
        <v>22</v>
      </c>
      <c r="BV723" s="6" t="s">
        <v>22</v>
      </c>
      <c r="BW723" s="6" t="s">
        <v>22</v>
      </c>
      <c r="BX723" s="6" t="s">
        <v>22</v>
      </c>
      <c r="BY723" s="6" t="s">
        <v>22</v>
      </c>
      <c r="BZ723" s="6" t="s">
        <v>22</v>
      </c>
      <c r="CA723" s="6" t="s">
        <v>22</v>
      </c>
      <c r="CB723" s="6" t="s">
        <v>22</v>
      </c>
      <c r="CC723" s="6" t="s">
        <v>22</v>
      </c>
      <c r="CD723" s="6" t="s">
        <v>22</v>
      </c>
      <c r="CE723" s="6" t="s">
        <v>22</v>
      </c>
      <c r="CF723" s="6" t="s">
        <v>22</v>
      </c>
      <c r="CG723" s="6" t="s">
        <v>22</v>
      </c>
      <c r="CH723" s="6" t="s">
        <v>22</v>
      </c>
      <c r="CI723" s="6" t="s">
        <v>22</v>
      </c>
      <c r="CJ723" s="6" t="s">
        <v>22</v>
      </c>
      <c r="CK723" s="6" t="s">
        <v>22</v>
      </c>
      <c r="CL723" s="6" t="s">
        <v>22</v>
      </c>
      <c r="CM723" s="6" t="s">
        <v>22</v>
      </c>
      <c r="CN723" s="6" t="s">
        <v>22</v>
      </c>
      <c r="CO723" s="6" t="s">
        <v>22</v>
      </c>
      <c r="CP723" s="6" t="s">
        <v>22</v>
      </c>
      <c r="CQ723" s="6" t="s">
        <v>22</v>
      </c>
      <c r="CR723" s="6" t="s">
        <v>22</v>
      </c>
      <c r="CS723" s="6" t="s">
        <v>22</v>
      </c>
      <c r="CT723" s="6" t="s">
        <v>22</v>
      </c>
      <c r="CU723" s="6" t="s">
        <v>22</v>
      </c>
      <c r="CV723" s="6" t="s">
        <v>22</v>
      </c>
      <c r="CW723" s="6" t="s">
        <v>22</v>
      </c>
      <c r="CX723" s="6" t="s">
        <v>22</v>
      </c>
      <c r="CY723" s="6" t="s">
        <v>22</v>
      </c>
      <c r="CZ723" s="6" t="s">
        <v>22</v>
      </c>
      <c r="DA723" s="6" t="s">
        <v>22</v>
      </c>
      <c r="DB723" s="6" t="s">
        <v>218</v>
      </c>
      <c r="DC723" s="6" t="s">
        <v>22</v>
      </c>
      <c r="DD723" s="6" t="s">
        <v>22</v>
      </c>
      <c r="DE723" s="6" t="s">
        <v>443</v>
      </c>
      <c r="DF723" s="6" t="s">
        <v>443</v>
      </c>
      <c r="DG723" s="6" t="s">
        <v>22</v>
      </c>
      <c r="DH723" s="6" t="s">
        <v>22</v>
      </c>
      <c r="DI723" s="6" t="s">
        <v>22</v>
      </c>
      <c r="DJ723" s="6" t="s">
        <v>22</v>
      </c>
      <c r="DK723" s="6">
        <v>1</v>
      </c>
      <c r="DL723" s="6" t="s">
        <v>22</v>
      </c>
      <c r="DM723" s="6" t="s">
        <v>22</v>
      </c>
      <c r="DN723" s="6" t="s">
        <v>22</v>
      </c>
      <c r="DO723" s="6" t="s">
        <v>22</v>
      </c>
      <c r="DP723" s="6" t="s">
        <v>22</v>
      </c>
      <c r="DQ723" s="6" t="s">
        <v>22</v>
      </c>
      <c r="DR723" s="6" t="s">
        <v>22</v>
      </c>
      <c r="DS723" s="6" t="s">
        <v>22</v>
      </c>
      <c r="DT723" s="6" t="s">
        <v>22</v>
      </c>
      <c r="DU723" s="6" t="s">
        <v>22</v>
      </c>
      <c r="DV723" s="6" t="s">
        <v>22</v>
      </c>
      <c r="DW723" s="6" t="s">
        <v>22</v>
      </c>
      <c r="DX723" s="6" t="s">
        <v>22</v>
      </c>
      <c r="DY723" s="6" t="s">
        <v>22</v>
      </c>
      <c r="DZ723" s="6" t="s">
        <v>22</v>
      </c>
      <c r="EA723" s="6" t="s">
        <v>22</v>
      </c>
      <c r="EB723" s="6" t="s">
        <v>22</v>
      </c>
      <c r="EC723" s="6" t="s">
        <v>22</v>
      </c>
      <c r="ED723" s="6" t="s">
        <v>22</v>
      </c>
      <c r="EE723" s="6" t="s">
        <v>22</v>
      </c>
      <c r="EF723" s="6" t="s">
        <v>22</v>
      </c>
      <c r="EG723" s="6" t="s">
        <v>22</v>
      </c>
      <c r="EH723" s="6" t="s">
        <v>22</v>
      </c>
      <c r="EI723" s="6" t="s">
        <v>22</v>
      </c>
      <c r="EJ723" s="6" t="s">
        <v>22</v>
      </c>
      <c r="EK723" s="6" t="s">
        <v>22</v>
      </c>
      <c r="EL723" s="6" t="s">
        <v>22</v>
      </c>
      <c r="EM723" s="6" t="s">
        <v>22</v>
      </c>
      <c r="EN723" s="6" t="s">
        <v>22</v>
      </c>
      <c r="EO723" s="6" t="s">
        <v>22</v>
      </c>
      <c r="EP723" s="6" t="s">
        <v>22</v>
      </c>
      <c r="EQ723" s="6" t="s">
        <v>22</v>
      </c>
      <c r="ER723" s="6" t="s">
        <v>22</v>
      </c>
      <c r="ES723" s="6" t="s">
        <v>22</v>
      </c>
      <c r="ET723" s="6" t="s">
        <v>22</v>
      </c>
      <c r="EU723" s="6" t="s">
        <v>22</v>
      </c>
      <c r="EV723" s="6" t="s">
        <v>22</v>
      </c>
      <c r="EW723" s="6" t="s">
        <v>22</v>
      </c>
      <c r="EX723" s="6" t="s">
        <v>22</v>
      </c>
      <c r="EY723" s="6" t="s">
        <v>22</v>
      </c>
      <c r="EZ723" s="6" t="s">
        <v>22</v>
      </c>
      <c r="FA723" s="6" t="s">
        <v>22</v>
      </c>
      <c r="FB723" s="6" t="s">
        <v>22</v>
      </c>
      <c r="FC723" s="6" t="s">
        <v>22</v>
      </c>
      <c r="FD723" s="6" t="s">
        <v>22</v>
      </c>
      <c r="FE723" s="6" t="s">
        <v>22</v>
      </c>
      <c r="FF723" s="6" t="s">
        <v>22</v>
      </c>
      <c r="FG723" s="6" t="s">
        <v>22</v>
      </c>
      <c r="FH723" s="6" t="s">
        <v>22</v>
      </c>
      <c r="FI723" s="6" t="s">
        <v>22</v>
      </c>
      <c r="FJ723" s="6" t="s">
        <v>22</v>
      </c>
      <c r="FK723" s="6" t="s">
        <v>22</v>
      </c>
      <c r="FL723" s="6" t="s">
        <v>22</v>
      </c>
      <c r="FM723" s="6" t="s">
        <v>22</v>
      </c>
      <c r="FN723" s="6" t="s">
        <v>22</v>
      </c>
      <c r="FO723" s="6" t="s">
        <v>22</v>
      </c>
      <c r="FP723" s="6" t="s">
        <v>22</v>
      </c>
      <c r="FQ723" s="6" t="s">
        <v>22</v>
      </c>
      <c r="FR723" s="6">
        <v>1</v>
      </c>
      <c r="FS723" s="6">
        <v>0</v>
      </c>
      <c r="FT723" s="6">
        <v>0</v>
      </c>
      <c r="FU723" s="6">
        <v>0</v>
      </c>
      <c r="FV723" s="6" t="s">
        <v>223</v>
      </c>
      <c r="FW723" s="6" t="s">
        <v>22</v>
      </c>
      <c r="FX723" s="6" t="s">
        <v>22</v>
      </c>
      <c r="FY723" s="6" t="s">
        <v>22</v>
      </c>
      <c r="FZ723" s="6" t="s">
        <v>22</v>
      </c>
      <c r="GA723" s="6" t="s">
        <v>22</v>
      </c>
      <c r="GB723" s="6" t="s">
        <v>22</v>
      </c>
      <c r="GC723" s="6" t="s">
        <v>22</v>
      </c>
      <c r="GD723" s="6" t="s">
        <v>22</v>
      </c>
      <c r="GE723" s="6" t="s">
        <v>22</v>
      </c>
      <c r="GF723" s="6" t="s">
        <v>22</v>
      </c>
      <c r="GG723" s="6" t="s">
        <v>22</v>
      </c>
      <c r="GH723" s="6" t="s">
        <v>22</v>
      </c>
      <c r="GI723" s="6" t="s">
        <v>22</v>
      </c>
      <c r="GJ723" s="6" t="s">
        <v>22</v>
      </c>
      <c r="GK723" s="6" t="s">
        <v>22</v>
      </c>
      <c r="GL723" s="6" t="s">
        <v>22</v>
      </c>
      <c r="GM723" s="6" t="s">
        <v>22</v>
      </c>
      <c r="GN723" s="6" t="s">
        <v>22</v>
      </c>
      <c r="GO723" s="6" t="s">
        <v>22</v>
      </c>
      <c r="GP723" s="6" t="s">
        <v>227</v>
      </c>
      <c r="GQ723" s="6" t="s">
        <v>22</v>
      </c>
      <c r="GR723" s="6" t="s">
        <v>22</v>
      </c>
      <c r="GS723" s="6" t="s">
        <v>22</v>
      </c>
      <c r="GT723" s="6" t="s">
        <v>22</v>
      </c>
      <c r="GU723" s="6" t="s">
        <v>22</v>
      </c>
      <c r="GV723" s="6" t="s">
        <v>22</v>
      </c>
      <c r="GW723" s="6" t="s">
        <v>22</v>
      </c>
      <c r="GX723" s="6" t="s">
        <v>22</v>
      </c>
    </row>
    <row r="724" spans="1:206">
      <c r="A724" s="6" t="s">
        <v>1944</v>
      </c>
      <c r="B724" s="6" t="s">
        <v>22</v>
      </c>
      <c r="C724" s="6" t="s">
        <v>1975</v>
      </c>
      <c r="D724" s="6" t="s">
        <v>22</v>
      </c>
      <c r="E724" s="6" t="s">
        <v>22</v>
      </c>
      <c r="G724" s="6" t="s">
        <v>22</v>
      </c>
      <c r="H724" s="6" t="s">
        <v>22</v>
      </c>
      <c r="I724" s="6" t="s">
        <v>22</v>
      </c>
      <c r="J724" s="6" t="s">
        <v>22</v>
      </c>
      <c r="K724" s="6" t="s">
        <v>22</v>
      </c>
      <c r="L724" s="6" t="s">
        <v>22</v>
      </c>
      <c r="M724" s="6" t="s">
        <v>22</v>
      </c>
      <c r="N724" s="6" t="s">
        <v>22</v>
      </c>
      <c r="O724" s="7" t="s">
        <v>22</v>
      </c>
      <c r="P724" s="6" t="s">
        <v>22</v>
      </c>
      <c r="S724" s="6" t="s">
        <v>22</v>
      </c>
      <c r="T724" s="6" t="s">
        <v>22</v>
      </c>
      <c r="V724" s="6" t="s">
        <v>22</v>
      </c>
      <c r="AE724" s="6" t="s">
        <v>22</v>
      </c>
      <c r="AF724" s="6" t="s">
        <v>22</v>
      </c>
      <c r="AG724" s="6" t="s">
        <v>22</v>
      </c>
      <c r="AH724" s="6" t="s">
        <v>22</v>
      </c>
      <c r="AI724" s="6" t="s">
        <v>22</v>
      </c>
      <c r="AJ724" s="6" t="s">
        <v>890</v>
      </c>
      <c r="AK724" s="6" t="s">
        <v>891</v>
      </c>
      <c r="AL724" s="6" t="s">
        <v>419</v>
      </c>
      <c r="AM724" s="6">
        <v>0</v>
      </c>
      <c r="AN724" s="6">
        <v>0</v>
      </c>
      <c r="AO724" s="6">
        <v>1</v>
      </c>
      <c r="AP724" s="6">
        <v>0</v>
      </c>
      <c r="AQ724" s="6" t="s">
        <v>22</v>
      </c>
      <c r="AR724" s="6" t="s">
        <v>22</v>
      </c>
      <c r="AS724" s="6" t="s">
        <v>22</v>
      </c>
      <c r="AT724" s="6">
        <v>0</v>
      </c>
      <c r="AU724" s="6">
        <v>1</v>
      </c>
      <c r="AV724" s="6">
        <v>1</v>
      </c>
      <c r="AW724" s="6">
        <v>1</v>
      </c>
      <c r="AX724" s="6">
        <v>0</v>
      </c>
      <c r="AY724" s="6">
        <v>0</v>
      </c>
      <c r="AZ724" s="6"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1</v>
      </c>
      <c r="BJ724" s="6" t="s">
        <v>22</v>
      </c>
      <c r="BK724" s="6" t="s">
        <v>22</v>
      </c>
      <c r="BL724" s="6" t="s">
        <v>22</v>
      </c>
      <c r="BM724" s="6" t="s">
        <v>22</v>
      </c>
      <c r="BN724" s="6" t="s">
        <v>22</v>
      </c>
      <c r="BO724" s="16" t="s">
        <v>22</v>
      </c>
      <c r="BP724" s="6" t="s">
        <v>22</v>
      </c>
      <c r="BQ724" s="6" t="s">
        <v>22</v>
      </c>
      <c r="BR724" s="6" t="s">
        <v>22</v>
      </c>
      <c r="BS724" s="6" t="s">
        <v>22</v>
      </c>
      <c r="BT724" s="6" t="s">
        <v>22</v>
      </c>
      <c r="BU724" s="16" t="s">
        <v>22</v>
      </c>
      <c r="BV724" s="6" t="s">
        <v>22</v>
      </c>
      <c r="BW724" s="6" t="s">
        <v>22</v>
      </c>
      <c r="BX724" s="6" t="s">
        <v>22</v>
      </c>
      <c r="BY724" s="6" t="s">
        <v>22</v>
      </c>
      <c r="BZ724" s="6" t="s">
        <v>22</v>
      </c>
      <c r="CA724" s="6" t="s">
        <v>22</v>
      </c>
      <c r="CB724" s="6" t="s">
        <v>22</v>
      </c>
      <c r="CC724" s="6" t="s">
        <v>22</v>
      </c>
      <c r="CD724" s="6" t="s">
        <v>22</v>
      </c>
      <c r="CE724" s="6" t="s">
        <v>22</v>
      </c>
      <c r="CF724" s="6" t="s">
        <v>22</v>
      </c>
      <c r="CG724" s="6" t="s">
        <v>22</v>
      </c>
      <c r="CH724" s="6" t="s">
        <v>22</v>
      </c>
      <c r="CI724" s="6" t="s">
        <v>22</v>
      </c>
      <c r="CJ724" s="6" t="s">
        <v>22</v>
      </c>
      <c r="CK724" s="6" t="s">
        <v>22</v>
      </c>
      <c r="CL724" s="6" t="s">
        <v>22</v>
      </c>
      <c r="CM724" s="6" t="s">
        <v>22</v>
      </c>
      <c r="CN724" s="6" t="s">
        <v>22</v>
      </c>
      <c r="CO724" s="6" t="s">
        <v>22</v>
      </c>
      <c r="CP724" s="6" t="s">
        <v>22</v>
      </c>
      <c r="CQ724" s="6" t="s">
        <v>22</v>
      </c>
      <c r="CR724" s="6" t="s">
        <v>22</v>
      </c>
      <c r="CS724" s="6" t="s">
        <v>22</v>
      </c>
      <c r="CT724" s="6" t="s">
        <v>22</v>
      </c>
      <c r="CU724" s="6" t="s">
        <v>22</v>
      </c>
      <c r="CV724" s="6" t="s">
        <v>22</v>
      </c>
      <c r="CW724" s="6" t="s">
        <v>22</v>
      </c>
      <c r="CX724" s="6" t="s">
        <v>22</v>
      </c>
      <c r="CY724" s="6" t="s">
        <v>22</v>
      </c>
      <c r="CZ724" s="6" t="s">
        <v>22</v>
      </c>
      <c r="DA724" s="6" t="s">
        <v>22</v>
      </c>
      <c r="DB724" s="6" t="s">
        <v>218</v>
      </c>
      <c r="DC724" s="6">
        <v>76</v>
      </c>
      <c r="DD724" s="6">
        <v>76</v>
      </c>
      <c r="DE724" s="6" t="s">
        <v>244</v>
      </c>
      <c r="DF724" s="6" t="s">
        <v>244</v>
      </c>
      <c r="DG724" s="6" t="s">
        <v>22</v>
      </c>
      <c r="DH724" s="6" t="s">
        <v>22</v>
      </c>
      <c r="DI724" s="6" t="s">
        <v>22</v>
      </c>
      <c r="DJ724" s="6" t="s">
        <v>22</v>
      </c>
      <c r="DK724" s="6">
        <v>30</v>
      </c>
      <c r="DL724" s="6" t="s">
        <v>22</v>
      </c>
      <c r="DM724" s="6" t="s">
        <v>22</v>
      </c>
      <c r="DN724" s="6" t="s">
        <v>22</v>
      </c>
      <c r="DO724" s="6" t="s">
        <v>22</v>
      </c>
      <c r="DP724" s="6" t="s">
        <v>22</v>
      </c>
      <c r="DQ724" s="6" t="s">
        <v>22</v>
      </c>
      <c r="DR724" s="6" t="s">
        <v>22</v>
      </c>
      <c r="DS724" s="6" t="s">
        <v>22</v>
      </c>
      <c r="DT724" s="6" t="s">
        <v>22</v>
      </c>
      <c r="DU724" s="6" t="s">
        <v>22</v>
      </c>
      <c r="DV724" s="6" t="s">
        <v>22</v>
      </c>
      <c r="DW724" s="6" t="s">
        <v>22</v>
      </c>
      <c r="DX724" s="6" t="s">
        <v>22</v>
      </c>
      <c r="DY724" s="6" t="s">
        <v>22</v>
      </c>
      <c r="DZ724" s="6" t="s">
        <v>22</v>
      </c>
      <c r="EA724" s="6" t="s">
        <v>22</v>
      </c>
      <c r="EB724" s="6" t="s">
        <v>22</v>
      </c>
      <c r="EC724" s="6" t="s">
        <v>22</v>
      </c>
      <c r="ED724" s="6" t="s">
        <v>22</v>
      </c>
      <c r="EE724" s="6" t="s">
        <v>22</v>
      </c>
      <c r="EF724" s="6" t="s">
        <v>22</v>
      </c>
      <c r="EG724" s="6" t="s">
        <v>22</v>
      </c>
      <c r="EH724" s="6" t="s">
        <v>22</v>
      </c>
      <c r="EI724" s="6" t="s">
        <v>22</v>
      </c>
      <c r="EJ724" s="6" t="s">
        <v>22</v>
      </c>
      <c r="EK724" s="6" t="s">
        <v>22</v>
      </c>
      <c r="EL724" s="6" t="s">
        <v>22</v>
      </c>
      <c r="EM724" s="6" t="s">
        <v>22</v>
      </c>
      <c r="EN724" s="6" t="s">
        <v>22</v>
      </c>
      <c r="EO724" s="6" t="s">
        <v>22</v>
      </c>
      <c r="EP724" s="6" t="s">
        <v>22</v>
      </c>
      <c r="EQ724" s="6" t="s">
        <v>22</v>
      </c>
      <c r="ER724" s="6" t="s">
        <v>22</v>
      </c>
      <c r="ES724" s="6" t="s">
        <v>22</v>
      </c>
      <c r="ET724" s="6" t="s">
        <v>22</v>
      </c>
      <c r="EU724" s="6" t="s">
        <v>22</v>
      </c>
      <c r="EV724" s="6" t="s">
        <v>22</v>
      </c>
      <c r="EW724" s="6" t="s">
        <v>22</v>
      </c>
      <c r="EX724" s="6" t="s">
        <v>22</v>
      </c>
      <c r="EY724" s="6" t="s">
        <v>22</v>
      </c>
      <c r="EZ724" s="6" t="s">
        <v>22</v>
      </c>
      <c r="FA724" s="6" t="s">
        <v>22</v>
      </c>
      <c r="FB724" s="6" t="s">
        <v>22</v>
      </c>
      <c r="FC724" s="6" t="s">
        <v>22</v>
      </c>
      <c r="FD724" s="6" t="s">
        <v>22</v>
      </c>
      <c r="FE724" s="6" t="s">
        <v>22</v>
      </c>
      <c r="FF724" s="6" t="s">
        <v>22</v>
      </c>
      <c r="FG724" s="6" t="s">
        <v>22</v>
      </c>
      <c r="FH724" s="6" t="s">
        <v>22</v>
      </c>
      <c r="FI724" s="6" t="s">
        <v>22</v>
      </c>
      <c r="FJ724" s="6" t="s">
        <v>22</v>
      </c>
      <c r="FK724" s="6" t="s">
        <v>22</v>
      </c>
      <c r="FL724" s="6" t="s">
        <v>22</v>
      </c>
      <c r="FM724" s="6" t="s">
        <v>22</v>
      </c>
      <c r="FN724" s="6" t="s">
        <v>22</v>
      </c>
      <c r="FO724" s="6" t="s">
        <v>22</v>
      </c>
      <c r="FP724" s="6" t="s">
        <v>22</v>
      </c>
      <c r="FQ724" s="6" t="s">
        <v>22</v>
      </c>
      <c r="FR724" s="6">
        <v>0</v>
      </c>
      <c r="FS724" s="6">
        <v>0</v>
      </c>
      <c r="FT724" s="6">
        <v>0</v>
      </c>
      <c r="FU724" s="6">
        <v>0</v>
      </c>
      <c r="FV724" s="6" t="s">
        <v>223</v>
      </c>
      <c r="FW724" s="6" t="s">
        <v>22</v>
      </c>
      <c r="FX724" s="6" t="s">
        <v>22</v>
      </c>
      <c r="FY724" s="6" t="s">
        <v>22</v>
      </c>
      <c r="FZ724" s="6" t="s">
        <v>22</v>
      </c>
      <c r="GA724" s="6" t="s">
        <v>22</v>
      </c>
      <c r="GB724" s="6" t="s">
        <v>22</v>
      </c>
      <c r="GC724" s="6" t="s">
        <v>22</v>
      </c>
      <c r="GD724" s="6" t="s">
        <v>22</v>
      </c>
      <c r="GE724" s="6" t="s">
        <v>22</v>
      </c>
      <c r="GF724" s="6" t="s">
        <v>22</v>
      </c>
      <c r="GG724" s="6" t="s">
        <v>22</v>
      </c>
      <c r="GH724" s="6" t="s">
        <v>22</v>
      </c>
      <c r="GI724" s="6" t="s">
        <v>22</v>
      </c>
      <c r="GJ724" s="6" t="s">
        <v>22</v>
      </c>
      <c r="GK724" s="6" t="s">
        <v>22</v>
      </c>
      <c r="GL724" s="6" t="s">
        <v>22</v>
      </c>
      <c r="GM724" s="6" t="s">
        <v>22</v>
      </c>
      <c r="GN724" s="6" t="s">
        <v>22</v>
      </c>
      <c r="GO724" s="6" t="s">
        <v>22</v>
      </c>
      <c r="GP724" s="6" t="s">
        <v>226</v>
      </c>
      <c r="GQ724" s="6" t="s">
        <v>22</v>
      </c>
      <c r="GR724" s="6" t="s">
        <v>22</v>
      </c>
      <c r="GS724" s="6" t="s">
        <v>22</v>
      </c>
      <c r="GT724" s="6" t="s">
        <v>22</v>
      </c>
      <c r="GU724" s="6" t="s">
        <v>22</v>
      </c>
      <c r="GV724" s="6" t="s">
        <v>22</v>
      </c>
      <c r="GW724" s="6" t="s">
        <v>22</v>
      </c>
      <c r="GX724" s="6" t="s">
        <v>22</v>
      </c>
    </row>
    <row r="725" spans="1:206">
      <c r="A725" s="6" t="s">
        <v>1944</v>
      </c>
      <c r="B725" s="6" t="s">
        <v>22</v>
      </c>
      <c r="C725" s="6" t="s">
        <v>1976</v>
      </c>
      <c r="D725" s="6" t="s">
        <v>22</v>
      </c>
      <c r="E725" s="6" t="s">
        <v>22</v>
      </c>
      <c r="G725" s="6" t="s">
        <v>22</v>
      </c>
      <c r="H725" s="6" t="s">
        <v>22</v>
      </c>
      <c r="I725" s="6" t="s">
        <v>22</v>
      </c>
      <c r="J725" s="6" t="s">
        <v>22</v>
      </c>
      <c r="K725" s="6" t="s">
        <v>22</v>
      </c>
      <c r="L725" s="6" t="s">
        <v>22</v>
      </c>
      <c r="M725" s="6" t="s">
        <v>22</v>
      </c>
      <c r="N725" s="6" t="s">
        <v>22</v>
      </c>
      <c r="O725" s="7" t="s">
        <v>22</v>
      </c>
      <c r="P725" s="6" t="s">
        <v>22</v>
      </c>
      <c r="S725" s="6" t="s">
        <v>22</v>
      </c>
      <c r="T725" s="6" t="s">
        <v>22</v>
      </c>
      <c r="V725" s="6" t="s">
        <v>22</v>
      </c>
      <c r="AE725" s="6" t="s">
        <v>22</v>
      </c>
      <c r="AF725" s="6" t="s">
        <v>22</v>
      </c>
      <c r="AG725" s="6" t="s">
        <v>22</v>
      </c>
      <c r="AH725" s="6" t="s">
        <v>22</v>
      </c>
      <c r="AI725" s="6" t="s">
        <v>22</v>
      </c>
      <c r="AJ725" s="6" t="s">
        <v>2644</v>
      </c>
      <c r="AK725" s="6" t="s">
        <v>347</v>
      </c>
      <c r="AL725" s="6" t="s">
        <v>419</v>
      </c>
      <c r="AM725" s="6">
        <v>0</v>
      </c>
      <c r="AN725" s="6">
        <v>0</v>
      </c>
      <c r="AO725" s="6">
        <v>1</v>
      </c>
      <c r="AP725" s="6">
        <v>0</v>
      </c>
      <c r="AQ725" s="6" t="s">
        <v>745</v>
      </c>
      <c r="AR725" s="6" t="s">
        <v>1055</v>
      </c>
      <c r="AS725" s="6" t="s">
        <v>1801</v>
      </c>
      <c r="AT725" s="6">
        <v>1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1</v>
      </c>
      <c r="BB725" s="6">
        <v>0</v>
      </c>
      <c r="BC725" s="6">
        <v>0</v>
      </c>
      <c r="BD725" s="6">
        <v>0</v>
      </c>
      <c r="BE725" s="6">
        <v>1</v>
      </c>
      <c r="BF725" s="6">
        <v>1</v>
      </c>
      <c r="BG725" s="6">
        <v>1</v>
      </c>
      <c r="BH725" s="6">
        <v>1</v>
      </c>
      <c r="BI725" s="6">
        <v>1</v>
      </c>
      <c r="BJ725" s="6" t="s">
        <v>22</v>
      </c>
      <c r="BK725" s="6" t="s">
        <v>22</v>
      </c>
      <c r="BL725" s="6" t="s">
        <v>22</v>
      </c>
      <c r="BM725" s="6" t="s">
        <v>22</v>
      </c>
      <c r="BN725" s="6" t="s">
        <v>22</v>
      </c>
      <c r="BO725" s="16" t="s">
        <v>22</v>
      </c>
      <c r="BP725" s="6" t="s">
        <v>22</v>
      </c>
      <c r="BQ725" s="6" t="s">
        <v>22</v>
      </c>
      <c r="BR725" s="6" t="s">
        <v>22</v>
      </c>
      <c r="BS725" s="6" t="s">
        <v>22</v>
      </c>
      <c r="BT725" s="6" t="s">
        <v>22</v>
      </c>
      <c r="BU725" s="16" t="s">
        <v>22</v>
      </c>
      <c r="BV725" s="6" t="s">
        <v>22</v>
      </c>
      <c r="BW725" s="6" t="s">
        <v>22</v>
      </c>
      <c r="BX725" s="6" t="s">
        <v>22</v>
      </c>
      <c r="BY725" s="6" t="s">
        <v>22</v>
      </c>
      <c r="BZ725" s="6" t="s">
        <v>22</v>
      </c>
      <c r="CA725" s="6" t="s">
        <v>22</v>
      </c>
      <c r="CB725" s="6" t="s">
        <v>22</v>
      </c>
      <c r="CC725" s="6" t="s">
        <v>22</v>
      </c>
      <c r="CD725" s="6" t="s">
        <v>22</v>
      </c>
      <c r="CE725" s="6" t="s">
        <v>22</v>
      </c>
      <c r="CF725" s="6" t="s">
        <v>22</v>
      </c>
      <c r="CG725" s="6" t="s">
        <v>22</v>
      </c>
      <c r="CH725" s="6" t="s">
        <v>22</v>
      </c>
      <c r="CI725" s="6" t="s">
        <v>22</v>
      </c>
      <c r="CJ725" s="6" t="s">
        <v>22</v>
      </c>
      <c r="CK725" s="6" t="s">
        <v>22</v>
      </c>
      <c r="CL725" s="6" t="s">
        <v>22</v>
      </c>
      <c r="CM725" s="6" t="s">
        <v>22</v>
      </c>
      <c r="CN725" s="6" t="s">
        <v>22</v>
      </c>
      <c r="CO725" s="6" t="s">
        <v>22</v>
      </c>
      <c r="CP725" s="6" t="s">
        <v>22</v>
      </c>
      <c r="CQ725" s="6" t="s">
        <v>22</v>
      </c>
      <c r="CR725" s="6" t="s">
        <v>22</v>
      </c>
      <c r="CS725" s="6" t="s">
        <v>22</v>
      </c>
      <c r="CT725" s="6" t="s">
        <v>22</v>
      </c>
      <c r="CU725" s="6" t="s">
        <v>22</v>
      </c>
      <c r="CV725" s="6" t="s">
        <v>22</v>
      </c>
      <c r="CW725" s="6" t="s">
        <v>22</v>
      </c>
      <c r="CX725" s="6" t="s">
        <v>22</v>
      </c>
      <c r="CY725" s="6" t="s">
        <v>22</v>
      </c>
      <c r="CZ725" s="6" t="s">
        <v>22</v>
      </c>
      <c r="DA725" s="6" t="s">
        <v>22</v>
      </c>
      <c r="DB725" s="6" t="s">
        <v>218</v>
      </c>
      <c r="DC725" s="6">
        <v>63</v>
      </c>
      <c r="DD725" s="6">
        <v>63</v>
      </c>
      <c r="DE725" s="6" t="s">
        <v>220</v>
      </c>
      <c r="DF725" s="6" t="s">
        <v>220</v>
      </c>
      <c r="DG725" s="6" t="s">
        <v>22</v>
      </c>
      <c r="DH725" s="6" t="s">
        <v>22</v>
      </c>
      <c r="DI725" s="6" t="s">
        <v>22</v>
      </c>
      <c r="DJ725" s="6" t="s">
        <v>22</v>
      </c>
      <c r="DK725" s="6">
        <v>15</v>
      </c>
      <c r="DL725" s="6" t="s">
        <v>22</v>
      </c>
      <c r="DM725" s="6" t="s">
        <v>22</v>
      </c>
      <c r="DN725" s="6" t="s">
        <v>22</v>
      </c>
      <c r="DO725" s="6" t="s">
        <v>22</v>
      </c>
      <c r="DP725" s="6" t="s">
        <v>22</v>
      </c>
      <c r="DQ725" s="6" t="s">
        <v>22</v>
      </c>
      <c r="DR725" s="6" t="s">
        <v>22</v>
      </c>
      <c r="DS725" s="6" t="s">
        <v>22</v>
      </c>
      <c r="DT725" s="6" t="s">
        <v>22</v>
      </c>
      <c r="DU725" s="6" t="s">
        <v>22</v>
      </c>
      <c r="DV725" s="6" t="s">
        <v>22</v>
      </c>
      <c r="DW725" s="6" t="s">
        <v>22</v>
      </c>
      <c r="DX725" s="6" t="s">
        <v>22</v>
      </c>
      <c r="DY725" s="6" t="s">
        <v>22</v>
      </c>
      <c r="DZ725" s="6" t="s">
        <v>22</v>
      </c>
      <c r="EA725" s="6" t="s">
        <v>22</v>
      </c>
      <c r="EB725" s="6" t="s">
        <v>22</v>
      </c>
      <c r="EC725" s="6" t="s">
        <v>22</v>
      </c>
      <c r="ED725" s="6" t="s">
        <v>22</v>
      </c>
      <c r="EE725" s="6" t="s">
        <v>22</v>
      </c>
      <c r="EF725" s="6" t="s">
        <v>22</v>
      </c>
      <c r="EG725" s="6" t="s">
        <v>22</v>
      </c>
      <c r="EH725" s="6" t="s">
        <v>22</v>
      </c>
      <c r="EI725" s="6" t="s">
        <v>22</v>
      </c>
      <c r="EJ725" s="6" t="s">
        <v>22</v>
      </c>
      <c r="EK725" s="6" t="s">
        <v>22</v>
      </c>
      <c r="EL725" s="6" t="s">
        <v>22</v>
      </c>
      <c r="EM725" s="6" t="s">
        <v>22</v>
      </c>
      <c r="EN725" s="6" t="s">
        <v>22</v>
      </c>
      <c r="EO725" s="6" t="s">
        <v>22</v>
      </c>
      <c r="EP725" s="6" t="s">
        <v>22</v>
      </c>
      <c r="EQ725" s="6" t="s">
        <v>22</v>
      </c>
      <c r="ER725" s="6" t="s">
        <v>22</v>
      </c>
      <c r="ES725" s="6" t="s">
        <v>22</v>
      </c>
      <c r="ET725" s="6" t="s">
        <v>22</v>
      </c>
      <c r="EU725" s="6" t="s">
        <v>22</v>
      </c>
      <c r="EV725" s="6" t="s">
        <v>22</v>
      </c>
      <c r="EW725" s="6" t="s">
        <v>22</v>
      </c>
      <c r="EX725" s="6" t="s">
        <v>22</v>
      </c>
      <c r="EY725" s="6" t="s">
        <v>22</v>
      </c>
      <c r="EZ725" s="6" t="s">
        <v>22</v>
      </c>
      <c r="FA725" s="6" t="s">
        <v>22</v>
      </c>
      <c r="FB725" s="6" t="s">
        <v>22</v>
      </c>
      <c r="FC725" s="6" t="s">
        <v>22</v>
      </c>
      <c r="FD725" s="6" t="s">
        <v>22</v>
      </c>
      <c r="FE725" s="6" t="s">
        <v>22</v>
      </c>
      <c r="FF725" s="6" t="s">
        <v>22</v>
      </c>
      <c r="FG725" s="6" t="s">
        <v>22</v>
      </c>
      <c r="FH725" s="6" t="s">
        <v>22</v>
      </c>
      <c r="FI725" s="6" t="s">
        <v>22</v>
      </c>
      <c r="FJ725" s="6" t="s">
        <v>22</v>
      </c>
      <c r="FK725" s="6" t="s">
        <v>22</v>
      </c>
      <c r="FL725" s="6" t="s">
        <v>22</v>
      </c>
      <c r="FM725" s="6" t="s">
        <v>22</v>
      </c>
      <c r="FN725" s="6" t="s">
        <v>22</v>
      </c>
      <c r="FO725" s="6" t="s">
        <v>22</v>
      </c>
      <c r="FP725" s="6" t="s">
        <v>22</v>
      </c>
      <c r="FQ725" s="6" t="s">
        <v>22</v>
      </c>
      <c r="FR725" s="6">
        <v>0</v>
      </c>
      <c r="FS725" s="6">
        <v>0</v>
      </c>
      <c r="FT725" s="6">
        <v>0</v>
      </c>
      <c r="FU725" s="6">
        <v>0</v>
      </c>
      <c r="FV725" s="6" t="s">
        <v>223</v>
      </c>
      <c r="FW725" s="6" t="s">
        <v>22</v>
      </c>
      <c r="FX725" s="6" t="s">
        <v>22</v>
      </c>
      <c r="FY725" s="6" t="s">
        <v>22</v>
      </c>
      <c r="FZ725" s="6" t="s">
        <v>22</v>
      </c>
      <c r="GA725" s="6" t="s">
        <v>22</v>
      </c>
      <c r="GB725" s="6" t="s">
        <v>22</v>
      </c>
      <c r="GC725" s="6" t="s">
        <v>22</v>
      </c>
      <c r="GD725" s="6" t="s">
        <v>22</v>
      </c>
      <c r="GE725" s="6" t="s">
        <v>22</v>
      </c>
      <c r="GF725" s="6" t="s">
        <v>22</v>
      </c>
      <c r="GG725" s="6" t="s">
        <v>22</v>
      </c>
      <c r="GH725" s="6" t="s">
        <v>22</v>
      </c>
      <c r="GI725" s="6" t="s">
        <v>22</v>
      </c>
      <c r="GJ725" s="6" t="s">
        <v>22</v>
      </c>
      <c r="GK725" s="6" t="s">
        <v>22</v>
      </c>
      <c r="GL725" s="6" t="s">
        <v>22</v>
      </c>
      <c r="GM725" s="6" t="s">
        <v>22</v>
      </c>
      <c r="GN725" s="6" t="s">
        <v>22</v>
      </c>
      <c r="GO725" s="6" t="s">
        <v>22</v>
      </c>
      <c r="GP725" s="6" t="s">
        <v>228</v>
      </c>
      <c r="GQ725" s="6" t="s">
        <v>22</v>
      </c>
      <c r="GR725" s="6" t="s">
        <v>22</v>
      </c>
      <c r="GS725" s="6" t="s">
        <v>22</v>
      </c>
      <c r="GT725" s="6" t="s">
        <v>22</v>
      </c>
      <c r="GU725" s="6" t="s">
        <v>22</v>
      </c>
      <c r="GV725" s="6" t="s">
        <v>22</v>
      </c>
      <c r="GW725" s="6" t="s">
        <v>22</v>
      </c>
      <c r="GX725" s="6" t="s">
        <v>22</v>
      </c>
    </row>
    <row r="726" spans="1:206">
      <c r="A726" s="6" t="s">
        <v>1944</v>
      </c>
      <c r="B726" s="6" t="s">
        <v>22</v>
      </c>
      <c r="C726" s="6" t="s">
        <v>1977</v>
      </c>
      <c r="D726" s="6" t="s">
        <v>22</v>
      </c>
      <c r="E726" s="6" t="s">
        <v>22</v>
      </c>
      <c r="G726" s="6" t="s">
        <v>22</v>
      </c>
      <c r="H726" s="6" t="s">
        <v>22</v>
      </c>
      <c r="I726" s="6" t="s">
        <v>22</v>
      </c>
      <c r="J726" s="6" t="s">
        <v>22</v>
      </c>
      <c r="K726" s="6" t="s">
        <v>22</v>
      </c>
      <c r="L726" s="6" t="s">
        <v>22</v>
      </c>
      <c r="M726" s="6" t="s">
        <v>22</v>
      </c>
      <c r="N726" s="6" t="s">
        <v>22</v>
      </c>
      <c r="O726" s="7" t="s">
        <v>22</v>
      </c>
      <c r="P726" s="6" t="s">
        <v>22</v>
      </c>
      <c r="S726" s="6" t="s">
        <v>22</v>
      </c>
      <c r="T726" s="6" t="s">
        <v>22</v>
      </c>
      <c r="V726" s="6" t="s">
        <v>22</v>
      </c>
      <c r="AE726" s="6" t="s">
        <v>22</v>
      </c>
      <c r="AF726" s="6" t="s">
        <v>22</v>
      </c>
      <c r="AG726" s="6" t="s">
        <v>22</v>
      </c>
      <c r="AH726" s="6" t="s">
        <v>22</v>
      </c>
      <c r="AI726" s="6" t="s">
        <v>22</v>
      </c>
      <c r="AJ726" s="6" t="s">
        <v>2644</v>
      </c>
      <c r="AK726" s="6" t="s">
        <v>347</v>
      </c>
      <c r="AL726" s="6" t="s">
        <v>419</v>
      </c>
      <c r="AM726" s="6">
        <v>0</v>
      </c>
      <c r="AN726" s="6">
        <v>0</v>
      </c>
      <c r="AO726" s="6">
        <v>1</v>
      </c>
      <c r="AP726" s="6">
        <v>0</v>
      </c>
      <c r="AQ726" s="6" t="s">
        <v>745</v>
      </c>
      <c r="AR726" s="6" t="s">
        <v>438</v>
      </c>
      <c r="AS726" s="6" t="s">
        <v>22</v>
      </c>
      <c r="AT726" s="6">
        <v>0</v>
      </c>
      <c r="AU726" s="6">
        <v>0</v>
      </c>
      <c r="AV726" s="6">
        <v>1</v>
      </c>
      <c r="AW726" s="6">
        <v>0</v>
      </c>
      <c r="AX726" s="6">
        <v>0</v>
      </c>
      <c r="AY726" s="6">
        <v>0</v>
      </c>
      <c r="AZ726" s="6">
        <v>1</v>
      </c>
      <c r="BA726" s="6">
        <v>1</v>
      </c>
      <c r="BB726" s="6">
        <v>0</v>
      </c>
      <c r="BC726" s="6">
        <v>0</v>
      </c>
      <c r="BD726" s="6">
        <v>1</v>
      </c>
      <c r="BE726" s="6">
        <v>1</v>
      </c>
      <c r="BF726" s="6">
        <v>1</v>
      </c>
      <c r="BG726" s="6">
        <v>1</v>
      </c>
      <c r="BH726" s="6">
        <v>0</v>
      </c>
      <c r="BI726" s="6">
        <v>0</v>
      </c>
      <c r="BJ726" s="6" t="s">
        <v>22</v>
      </c>
      <c r="BK726" s="6" t="s">
        <v>22</v>
      </c>
      <c r="BL726" s="6" t="s">
        <v>22</v>
      </c>
      <c r="BM726" s="6" t="s">
        <v>22</v>
      </c>
      <c r="BN726" s="6" t="s">
        <v>22</v>
      </c>
      <c r="BO726" s="16" t="s">
        <v>22</v>
      </c>
      <c r="BP726" s="6" t="s">
        <v>22</v>
      </c>
      <c r="BQ726" s="6" t="s">
        <v>22</v>
      </c>
      <c r="BR726" s="6" t="s">
        <v>22</v>
      </c>
      <c r="BS726" s="6" t="s">
        <v>22</v>
      </c>
      <c r="BT726" s="6" t="s">
        <v>22</v>
      </c>
      <c r="BU726" s="16" t="s">
        <v>22</v>
      </c>
      <c r="BV726" s="6" t="s">
        <v>22</v>
      </c>
      <c r="BW726" s="6" t="s">
        <v>22</v>
      </c>
      <c r="BX726" s="6" t="s">
        <v>22</v>
      </c>
      <c r="BY726" s="6" t="s">
        <v>22</v>
      </c>
      <c r="BZ726" s="6" t="s">
        <v>22</v>
      </c>
      <c r="CA726" s="6" t="s">
        <v>22</v>
      </c>
      <c r="CB726" s="6" t="s">
        <v>22</v>
      </c>
      <c r="CC726" s="6" t="s">
        <v>22</v>
      </c>
      <c r="CD726" s="6" t="s">
        <v>22</v>
      </c>
      <c r="CE726" s="6" t="s">
        <v>22</v>
      </c>
      <c r="CF726" s="6" t="s">
        <v>22</v>
      </c>
      <c r="CG726" s="6" t="s">
        <v>22</v>
      </c>
      <c r="CH726" s="6" t="s">
        <v>22</v>
      </c>
      <c r="CI726" s="6" t="s">
        <v>22</v>
      </c>
      <c r="CJ726" s="6" t="s">
        <v>22</v>
      </c>
      <c r="CK726" s="6" t="s">
        <v>22</v>
      </c>
      <c r="CL726" s="6" t="s">
        <v>22</v>
      </c>
      <c r="CM726" s="6" t="s">
        <v>22</v>
      </c>
      <c r="CN726" s="6" t="s">
        <v>22</v>
      </c>
      <c r="CO726" s="6" t="s">
        <v>22</v>
      </c>
      <c r="CP726" s="6" t="s">
        <v>22</v>
      </c>
      <c r="CQ726" s="6" t="s">
        <v>22</v>
      </c>
      <c r="CR726" s="6" t="s">
        <v>22</v>
      </c>
      <c r="CS726" s="6" t="s">
        <v>22</v>
      </c>
      <c r="CT726" s="6" t="s">
        <v>22</v>
      </c>
      <c r="CU726" s="6" t="s">
        <v>22</v>
      </c>
      <c r="CV726" s="6" t="s">
        <v>22</v>
      </c>
      <c r="CW726" s="6" t="s">
        <v>22</v>
      </c>
      <c r="CX726" s="6" t="s">
        <v>22</v>
      </c>
      <c r="CY726" s="6" t="s">
        <v>22</v>
      </c>
      <c r="CZ726" s="6" t="s">
        <v>22</v>
      </c>
      <c r="DA726" s="6" t="s">
        <v>22</v>
      </c>
      <c r="DB726" s="6" t="s">
        <v>348</v>
      </c>
      <c r="DC726" s="6">
        <v>62</v>
      </c>
      <c r="DD726" s="6">
        <v>62</v>
      </c>
      <c r="DE726" s="6" t="s">
        <v>220</v>
      </c>
      <c r="DF726" s="6" t="s">
        <v>220</v>
      </c>
      <c r="DG726" s="6" t="s">
        <v>22</v>
      </c>
      <c r="DH726" s="6" t="s">
        <v>22</v>
      </c>
      <c r="DI726" s="6" t="s">
        <v>22</v>
      </c>
      <c r="DJ726" s="6" t="s">
        <v>22</v>
      </c>
      <c r="DK726" s="6">
        <v>20</v>
      </c>
      <c r="DL726" s="6" t="s">
        <v>22</v>
      </c>
      <c r="DM726" s="6" t="s">
        <v>22</v>
      </c>
      <c r="DN726" s="6" t="s">
        <v>22</v>
      </c>
      <c r="DO726" s="6" t="s">
        <v>22</v>
      </c>
      <c r="DP726" s="6" t="s">
        <v>22</v>
      </c>
      <c r="DQ726" s="6" t="s">
        <v>22</v>
      </c>
      <c r="DR726" s="6" t="s">
        <v>22</v>
      </c>
      <c r="DS726" s="6" t="s">
        <v>22</v>
      </c>
      <c r="DT726" s="6" t="s">
        <v>22</v>
      </c>
      <c r="DU726" s="6" t="s">
        <v>22</v>
      </c>
      <c r="DV726" s="6" t="s">
        <v>22</v>
      </c>
      <c r="DW726" s="6" t="s">
        <v>22</v>
      </c>
      <c r="DX726" s="6" t="s">
        <v>22</v>
      </c>
      <c r="DY726" s="6" t="s">
        <v>22</v>
      </c>
      <c r="DZ726" s="6" t="s">
        <v>22</v>
      </c>
      <c r="EA726" s="6" t="s">
        <v>22</v>
      </c>
      <c r="EB726" s="6" t="s">
        <v>22</v>
      </c>
      <c r="EC726" s="6" t="s">
        <v>22</v>
      </c>
      <c r="ED726" s="6" t="s">
        <v>22</v>
      </c>
      <c r="EE726" s="6" t="s">
        <v>22</v>
      </c>
      <c r="EF726" s="6" t="s">
        <v>22</v>
      </c>
      <c r="EG726" s="6" t="s">
        <v>22</v>
      </c>
      <c r="EH726" s="6" t="s">
        <v>22</v>
      </c>
      <c r="EI726" s="6" t="s">
        <v>22</v>
      </c>
      <c r="EJ726" s="6" t="s">
        <v>22</v>
      </c>
      <c r="EK726" s="6" t="s">
        <v>22</v>
      </c>
      <c r="EL726" s="6" t="s">
        <v>22</v>
      </c>
      <c r="EM726" s="6" t="s">
        <v>22</v>
      </c>
      <c r="EN726" s="6" t="s">
        <v>22</v>
      </c>
      <c r="EO726" s="6" t="s">
        <v>22</v>
      </c>
      <c r="EP726" s="6" t="s">
        <v>22</v>
      </c>
      <c r="EQ726" s="6" t="s">
        <v>22</v>
      </c>
      <c r="ER726" s="6" t="s">
        <v>22</v>
      </c>
      <c r="ES726" s="6" t="s">
        <v>22</v>
      </c>
      <c r="ET726" s="6" t="s">
        <v>22</v>
      </c>
      <c r="EU726" s="6" t="s">
        <v>22</v>
      </c>
      <c r="EV726" s="6" t="s">
        <v>22</v>
      </c>
      <c r="EW726" s="6" t="s">
        <v>22</v>
      </c>
      <c r="EX726" s="6" t="s">
        <v>22</v>
      </c>
      <c r="EY726" s="6" t="s">
        <v>22</v>
      </c>
      <c r="EZ726" s="6" t="s">
        <v>22</v>
      </c>
      <c r="FA726" s="6" t="s">
        <v>22</v>
      </c>
      <c r="FB726" s="6" t="s">
        <v>22</v>
      </c>
      <c r="FC726" s="6" t="s">
        <v>22</v>
      </c>
      <c r="FD726" s="6" t="s">
        <v>22</v>
      </c>
      <c r="FE726" s="6" t="s">
        <v>22</v>
      </c>
      <c r="FF726" s="6" t="s">
        <v>22</v>
      </c>
      <c r="FG726" s="6" t="s">
        <v>22</v>
      </c>
      <c r="FH726" s="6" t="s">
        <v>22</v>
      </c>
      <c r="FI726" s="6" t="s">
        <v>22</v>
      </c>
      <c r="FJ726" s="6" t="s">
        <v>22</v>
      </c>
      <c r="FK726" s="6" t="s">
        <v>22</v>
      </c>
      <c r="FL726" s="6" t="s">
        <v>22</v>
      </c>
      <c r="FM726" s="6" t="s">
        <v>22</v>
      </c>
      <c r="FN726" s="6" t="s">
        <v>22</v>
      </c>
      <c r="FO726" s="6" t="s">
        <v>22</v>
      </c>
      <c r="FP726" s="6" t="s">
        <v>22</v>
      </c>
      <c r="FQ726" s="6" t="s">
        <v>22</v>
      </c>
      <c r="FR726" s="6">
        <v>0</v>
      </c>
      <c r="FS726" s="6">
        <v>0</v>
      </c>
      <c r="FT726" s="6">
        <v>0</v>
      </c>
      <c r="FU726" s="6">
        <v>0</v>
      </c>
      <c r="FV726" s="6" t="s">
        <v>223</v>
      </c>
      <c r="FW726" s="6" t="s">
        <v>22</v>
      </c>
      <c r="FX726" s="6" t="s">
        <v>22</v>
      </c>
      <c r="FY726" s="6" t="s">
        <v>22</v>
      </c>
      <c r="FZ726" s="6" t="s">
        <v>22</v>
      </c>
      <c r="GA726" s="6" t="s">
        <v>22</v>
      </c>
      <c r="GB726" s="6" t="s">
        <v>22</v>
      </c>
      <c r="GC726" s="6" t="s">
        <v>22</v>
      </c>
      <c r="GD726" s="6" t="s">
        <v>22</v>
      </c>
      <c r="GE726" s="6" t="s">
        <v>22</v>
      </c>
      <c r="GF726" s="6" t="s">
        <v>22</v>
      </c>
      <c r="GG726" s="6" t="s">
        <v>22</v>
      </c>
      <c r="GH726" s="6" t="s">
        <v>22</v>
      </c>
      <c r="GI726" s="6" t="s">
        <v>22</v>
      </c>
      <c r="GJ726" s="6" t="s">
        <v>22</v>
      </c>
      <c r="GK726" s="6" t="s">
        <v>22</v>
      </c>
      <c r="GL726" s="6" t="s">
        <v>22</v>
      </c>
      <c r="GM726" s="6" t="s">
        <v>22</v>
      </c>
      <c r="GN726" s="6" t="s">
        <v>22</v>
      </c>
      <c r="GO726" s="6" t="s">
        <v>22</v>
      </c>
      <c r="GP726" s="6" t="s">
        <v>228</v>
      </c>
      <c r="GQ726" s="6" t="s">
        <v>22</v>
      </c>
      <c r="GR726" s="6" t="s">
        <v>22</v>
      </c>
      <c r="GS726" s="6" t="s">
        <v>22</v>
      </c>
      <c r="GT726" s="6" t="s">
        <v>22</v>
      </c>
      <c r="GU726" s="6" t="s">
        <v>22</v>
      </c>
      <c r="GV726" s="6" t="s">
        <v>22</v>
      </c>
      <c r="GW726" s="6" t="s">
        <v>22</v>
      </c>
      <c r="GX726" s="6" t="s">
        <v>22</v>
      </c>
    </row>
    <row r="727" spans="1:206">
      <c r="A727" s="6" t="s">
        <v>1944</v>
      </c>
      <c r="B727" s="6" t="s">
        <v>22</v>
      </c>
      <c r="C727" s="6" t="s">
        <v>1978</v>
      </c>
      <c r="D727" s="6" t="s">
        <v>22</v>
      </c>
      <c r="E727" s="6" t="s">
        <v>22</v>
      </c>
      <c r="G727" s="6" t="s">
        <v>22</v>
      </c>
      <c r="H727" s="6" t="s">
        <v>22</v>
      </c>
      <c r="I727" s="6" t="s">
        <v>22</v>
      </c>
      <c r="J727" s="6" t="s">
        <v>22</v>
      </c>
      <c r="K727" s="6" t="s">
        <v>22</v>
      </c>
      <c r="L727" s="6" t="s">
        <v>22</v>
      </c>
      <c r="M727" s="6" t="s">
        <v>22</v>
      </c>
      <c r="N727" s="6" t="s">
        <v>22</v>
      </c>
      <c r="O727" s="7" t="s">
        <v>22</v>
      </c>
      <c r="P727" s="6" t="s">
        <v>22</v>
      </c>
      <c r="S727" s="6" t="s">
        <v>22</v>
      </c>
      <c r="T727" s="6" t="s">
        <v>22</v>
      </c>
      <c r="V727" s="6" t="s">
        <v>22</v>
      </c>
      <c r="AE727" s="6" t="s">
        <v>22</v>
      </c>
      <c r="AF727" s="6" t="s">
        <v>22</v>
      </c>
      <c r="AG727" s="6" t="s">
        <v>22</v>
      </c>
      <c r="AH727" s="6" t="s">
        <v>22</v>
      </c>
      <c r="AI727" s="6" t="s">
        <v>22</v>
      </c>
      <c r="AJ727" s="6" t="s">
        <v>1388</v>
      </c>
      <c r="AK727" s="6" t="s">
        <v>1979</v>
      </c>
      <c r="AL727" s="6" t="s">
        <v>419</v>
      </c>
      <c r="AM727" s="6">
        <v>0</v>
      </c>
      <c r="AN727" s="6">
        <v>0</v>
      </c>
      <c r="AO727" s="6">
        <v>1</v>
      </c>
      <c r="AP727" s="6">
        <v>0</v>
      </c>
      <c r="AQ727" s="6" t="s">
        <v>745</v>
      </c>
      <c r="AR727" s="6" t="s">
        <v>438</v>
      </c>
      <c r="AS727" s="6" t="s">
        <v>22</v>
      </c>
      <c r="AT727" s="6">
        <v>0</v>
      </c>
      <c r="AU727" s="6">
        <v>1</v>
      </c>
      <c r="AV727" s="6">
        <v>1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 t="s">
        <v>22</v>
      </c>
      <c r="BK727" s="6" t="s">
        <v>22</v>
      </c>
      <c r="BL727" s="6" t="s">
        <v>22</v>
      </c>
      <c r="BM727" s="6" t="s">
        <v>22</v>
      </c>
      <c r="BN727" s="6" t="s">
        <v>22</v>
      </c>
      <c r="BO727" s="16" t="s">
        <v>22</v>
      </c>
      <c r="BP727" s="6" t="s">
        <v>22</v>
      </c>
      <c r="BQ727" s="6" t="s">
        <v>22</v>
      </c>
      <c r="BR727" s="6" t="s">
        <v>22</v>
      </c>
      <c r="BS727" s="6" t="s">
        <v>22</v>
      </c>
      <c r="BT727" s="6" t="s">
        <v>22</v>
      </c>
      <c r="BU727" s="16" t="s">
        <v>22</v>
      </c>
      <c r="BV727" s="6" t="s">
        <v>22</v>
      </c>
      <c r="BW727" s="6" t="s">
        <v>22</v>
      </c>
      <c r="BX727" s="6" t="s">
        <v>22</v>
      </c>
      <c r="BY727" s="6" t="s">
        <v>22</v>
      </c>
      <c r="BZ727" s="6" t="s">
        <v>22</v>
      </c>
      <c r="CA727" s="6" t="s">
        <v>22</v>
      </c>
      <c r="CB727" s="6" t="s">
        <v>22</v>
      </c>
      <c r="CC727" s="6" t="s">
        <v>22</v>
      </c>
      <c r="CD727" s="6" t="s">
        <v>22</v>
      </c>
      <c r="CE727" s="6" t="s">
        <v>22</v>
      </c>
      <c r="CF727" s="6" t="s">
        <v>22</v>
      </c>
      <c r="CG727" s="6" t="s">
        <v>22</v>
      </c>
      <c r="CH727" s="6" t="s">
        <v>22</v>
      </c>
      <c r="CI727" s="6" t="s">
        <v>22</v>
      </c>
      <c r="CJ727" s="6" t="s">
        <v>22</v>
      </c>
      <c r="CK727" s="6" t="s">
        <v>22</v>
      </c>
      <c r="CL727" s="6" t="s">
        <v>22</v>
      </c>
      <c r="CM727" s="6" t="s">
        <v>22</v>
      </c>
      <c r="CN727" s="6" t="s">
        <v>22</v>
      </c>
      <c r="CO727" s="6" t="s">
        <v>22</v>
      </c>
      <c r="CP727" s="6" t="s">
        <v>22</v>
      </c>
      <c r="CQ727" s="6" t="s">
        <v>22</v>
      </c>
      <c r="CR727" s="6" t="s">
        <v>22</v>
      </c>
      <c r="CS727" s="6" t="s">
        <v>22</v>
      </c>
      <c r="CT727" s="6" t="s">
        <v>22</v>
      </c>
      <c r="CU727" s="6" t="s">
        <v>22</v>
      </c>
      <c r="CV727" s="6" t="s">
        <v>22</v>
      </c>
      <c r="CW727" s="6" t="s">
        <v>22</v>
      </c>
      <c r="CX727" s="6" t="s">
        <v>22</v>
      </c>
      <c r="CY727" s="6" t="s">
        <v>22</v>
      </c>
      <c r="CZ727" s="6" t="s">
        <v>22</v>
      </c>
      <c r="DA727" s="6" t="s">
        <v>22</v>
      </c>
      <c r="DB727" s="6" t="s">
        <v>218</v>
      </c>
      <c r="DC727" s="6">
        <v>66</v>
      </c>
      <c r="DD727" s="6">
        <v>66</v>
      </c>
      <c r="DE727" s="6" t="s">
        <v>244</v>
      </c>
      <c r="DF727" s="6" t="s">
        <v>244</v>
      </c>
      <c r="DG727" s="6" t="s">
        <v>22</v>
      </c>
      <c r="DH727" s="6" t="s">
        <v>22</v>
      </c>
      <c r="DI727" s="6" t="s">
        <v>22</v>
      </c>
      <c r="DJ727" s="6" t="s">
        <v>22</v>
      </c>
      <c r="DK727" s="6">
        <v>100</v>
      </c>
      <c r="DL727" s="6" t="s">
        <v>22</v>
      </c>
      <c r="DM727" s="6" t="s">
        <v>22</v>
      </c>
      <c r="DN727" s="6" t="s">
        <v>22</v>
      </c>
      <c r="DO727" s="6" t="s">
        <v>22</v>
      </c>
      <c r="DP727" s="6" t="s">
        <v>22</v>
      </c>
      <c r="DQ727" s="6" t="s">
        <v>22</v>
      </c>
      <c r="DR727" s="6" t="s">
        <v>22</v>
      </c>
      <c r="DS727" s="6" t="s">
        <v>22</v>
      </c>
      <c r="DT727" s="6" t="s">
        <v>22</v>
      </c>
      <c r="DU727" s="6" t="s">
        <v>22</v>
      </c>
      <c r="DV727" s="6" t="s">
        <v>22</v>
      </c>
      <c r="DW727" s="6" t="s">
        <v>22</v>
      </c>
      <c r="DX727" s="6" t="s">
        <v>22</v>
      </c>
      <c r="DY727" s="6" t="s">
        <v>22</v>
      </c>
      <c r="DZ727" s="6" t="s">
        <v>22</v>
      </c>
      <c r="EA727" s="6" t="s">
        <v>22</v>
      </c>
      <c r="EB727" s="6" t="s">
        <v>22</v>
      </c>
      <c r="EC727" s="6" t="s">
        <v>22</v>
      </c>
      <c r="ED727" s="6" t="s">
        <v>22</v>
      </c>
      <c r="EE727" s="6" t="s">
        <v>22</v>
      </c>
      <c r="EF727" s="6" t="s">
        <v>22</v>
      </c>
      <c r="EG727" s="6" t="s">
        <v>22</v>
      </c>
      <c r="EH727" s="6" t="s">
        <v>22</v>
      </c>
      <c r="EI727" s="6" t="s">
        <v>22</v>
      </c>
      <c r="EJ727" s="6" t="s">
        <v>22</v>
      </c>
      <c r="EK727" s="6" t="s">
        <v>22</v>
      </c>
      <c r="EL727" s="6" t="s">
        <v>22</v>
      </c>
      <c r="EM727" s="6" t="s">
        <v>22</v>
      </c>
      <c r="EN727" s="6" t="s">
        <v>22</v>
      </c>
      <c r="EO727" s="6" t="s">
        <v>22</v>
      </c>
      <c r="EP727" s="6" t="s">
        <v>22</v>
      </c>
      <c r="EQ727" s="6" t="s">
        <v>22</v>
      </c>
      <c r="ER727" s="6" t="s">
        <v>22</v>
      </c>
      <c r="ES727" s="6" t="s">
        <v>22</v>
      </c>
      <c r="ET727" s="6" t="s">
        <v>22</v>
      </c>
      <c r="EU727" s="6" t="s">
        <v>22</v>
      </c>
      <c r="EV727" s="6" t="s">
        <v>22</v>
      </c>
      <c r="EW727" s="6" t="s">
        <v>22</v>
      </c>
      <c r="EX727" s="6" t="s">
        <v>22</v>
      </c>
      <c r="EY727" s="6" t="s">
        <v>22</v>
      </c>
      <c r="EZ727" s="6" t="s">
        <v>22</v>
      </c>
      <c r="FA727" s="6" t="s">
        <v>22</v>
      </c>
      <c r="FB727" s="6" t="s">
        <v>22</v>
      </c>
      <c r="FC727" s="6" t="s">
        <v>22</v>
      </c>
      <c r="FD727" s="6" t="s">
        <v>22</v>
      </c>
      <c r="FE727" s="6" t="s">
        <v>22</v>
      </c>
      <c r="FF727" s="6" t="s">
        <v>22</v>
      </c>
      <c r="FG727" s="6" t="s">
        <v>22</v>
      </c>
      <c r="FH727" s="6" t="s">
        <v>22</v>
      </c>
      <c r="FI727" s="6" t="s">
        <v>22</v>
      </c>
      <c r="FJ727" s="6" t="s">
        <v>22</v>
      </c>
      <c r="FK727" s="6" t="s">
        <v>22</v>
      </c>
      <c r="FL727" s="6" t="s">
        <v>22</v>
      </c>
      <c r="FM727" s="6" t="s">
        <v>22</v>
      </c>
      <c r="FN727" s="6" t="s">
        <v>22</v>
      </c>
      <c r="FO727" s="6" t="s">
        <v>22</v>
      </c>
      <c r="FP727" s="6" t="s">
        <v>22</v>
      </c>
      <c r="FQ727" s="6" t="s">
        <v>22</v>
      </c>
      <c r="FR727" s="6">
        <v>0</v>
      </c>
      <c r="FS727" s="6">
        <v>0</v>
      </c>
      <c r="FT727" s="6">
        <v>0</v>
      </c>
      <c r="FU727" s="6">
        <v>0</v>
      </c>
      <c r="FV727" s="6" t="s">
        <v>223</v>
      </c>
      <c r="FW727" s="6" t="s">
        <v>22</v>
      </c>
      <c r="FX727" s="6" t="s">
        <v>22</v>
      </c>
      <c r="FY727" s="6" t="s">
        <v>22</v>
      </c>
      <c r="FZ727" s="6" t="s">
        <v>22</v>
      </c>
      <c r="GA727" s="6" t="s">
        <v>22</v>
      </c>
      <c r="GB727" s="6" t="s">
        <v>22</v>
      </c>
      <c r="GC727" s="6" t="s">
        <v>22</v>
      </c>
      <c r="GD727" s="6" t="s">
        <v>22</v>
      </c>
      <c r="GE727" s="6" t="s">
        <v>22</v>
      </c>
      <c r="GF727" s="6" t="s">
        <v>22</v>
      </c>
      <c r="GG727" s="6" t="s">
        <v>22</v>
      </c>
      <c r="GH727" s="6" t="s">
        <v>22</v>
      </c>
      <c r="GI727" s="6" t="s">
        <v>22</v>
      </c>
      <c r="GJ727" s="6" t="s">
        <v>22</v>
      </c>
      <c r="GK727" s="6" t="s">
        <v>22</v>
      </c>
      <c r="GL727" s="6" t="s">
        <v>22</v>
      </c>
      <c r="GM727" s="6" t="s">
        <v>22</v>
      </c>
      <c r="GN727" s="6" t="s">
        <v>22</v>
      </c>
      <c r="GO727" s="6" t="s">
        <v>22</v>
      </c>
      <c r="GP727" s="6" t="s">
        <v>228</v>
      </c>
      <c r="GQ727" s="6" t="s">
        <v>22</v>
      </c>
      <c r="GR727" s="6" t="s">
        <v>22</v>
      </c>
      <c r="GS727" s="6" t="s">
        <v>22</v>
      </c>
      <c r="GT727" s="6" t="s">
        <v>22</v>
      </c>
      <c r="GU727" s="6" t="s">
        <v>22</v>
      </c>
      <c r="GV727" s="6" t="s">
        <v>22</v>
      </c>
      <c r="GW727" s="6" t="s">
        <v>22</v>
      </c>
      <c r="GX727" s="6" t="s">
        <v>22</v>
      </c>
    </row>
    <row r="728" spans="1:206">
      <c r="A728" s="6" t="s">
        <v>1944</v>
      </c>
      <c r="B728" s="6" t="s">
        <v>22</v>
      </c>
      <c r="C728" s="6" t="s">
        <v>1980</v>
      </c>
      <c r="D728" s="6" t="s">
        <v>22</v>
      </c>
      <c r="E728" s="6" t="s">
        <v>22</v>
      </c>
      <c r="G728" s="6" t="s">
        <v>22</v>
      </c>
      <c r="H728" s="6" t="s">
        <v>22</v>
      </c>
      <c r="I728" s="6" t="s">
        <v>22</v>
      </c>
      <c r="J728" s="6" t="s">
        <v>22</v>
      </c>
      <c r="K728" s="6" t="s">
        <v>22</v>
      </c>
      <c r="L728" s="6" t="s">
        <v>22</v>
      </c>
      <c r="M728" s="6" t="s">
        <v>22</v>
      </c>
      <c r="N728" s="6" t="s">
        <v>22</v>
      </c>
      <c r="O728" s="7" t="s">
        <v>22</v>
      </c>
      <c r="P728" s="6" t="s">
        <v>22</v>
      </c>
      <c r="S728" s="6" t="s">
        <v>22</v>
      </c>
      <c r="T728" s="6" t="s">
        <v>22</v>
      </c>
      <c r="V728" s="6" t="s">
        <v>22</v>
      </c>
      <c r="AE728" s="6" t="s">
        <v>22</v>
      </c>
      <c r="AF728" s="6" t="s">
        <v>22</v>
      </c>
      <c r="AG728" s="6" t="s">
        <v>22</v>
      </c>
      <c r="AH728" s="6" t="s">
        <v>22</v>
      </c>
      <c r="AI728" s="6" t="s">
        <v>22</v>
      </c>
      <c r="AJ728" s="6" t="s">
        <v>328</v>
      </c>
      <c r="AK728" s="6" t="s">
        <v>329</v>
      </c>
      <c r="AL728" s="6" t="s">
        <v>419</v>
      </c>
      <c r="AM728" s="6">
        <v>0</v>
      </c>
      <c r="AN728" s="6">
        <v>0</v>
      </c>
      <c r="AO728" s="6">
        <v>1</v>
      </c>
      <c r="AP728" s="6">
        <v>0</v>
      </c>
      <c r="AQ728" s="6" t="s">
        <v>435</v>
      </c>
      <c r="AR728" s="6" t="s">
        <v>1054</v>
      </c>
      <c r="AS728" s="6" t="s">
        <v>438</v>
      </c>
      <c r="AT728" s="6">
        <v>0</v>
      </c>
      <c r="AU728" s="6">
        <v>0</v>
      </c>
      <c r="AV728" s="6">
        <v>0</v>
      </c>
      <c r="AW728" s="6">
        <v>1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 t="s">
        <v>22</v>
      </c>
      <c r="BK728" s="6" t="s">
        <v>22</v>
      </c>
      <c r="BL728" s="6" t="s">
        <v>22</v>
      </c>
      <c r="BM728" s="6" t="s">
        <v>22</v>
      </c>
      <c r="BN728" s="6" t="s">
        <v>22</v>
      </c>
      <c r="BO728" s="16" t="s">
        <v>22</v>
      </c>
      <c r="BP728" s="6" t="s">
        <v>22</v>
      </c>
      <c r="BQ728" s="6" t="s">
        <v>22</v>
      </c>
      <c r="BR728" s="6" t="s">
        <v>22</v>
      </c>
      <c r="BS728" s="6" t="s">
        <v>22</v>
      </c>
      <c r="BT728" s="6" t="s">
        <v>22</v>
      </c>
      <c r="BU728" s="16" t="s">
        <v>22</v>
      </c>
      <c r="BV728" s="6" t="s">
        <v>22</v>
      </c>
      <c r="BW728" s="6" t="s">
        <v>22</v>
      </c>
      <c r="BX728" s="6" t="s">
        <v>22</v>
      </c>
      <c r="BY728" s="6" t="s">
        <v>22</v>
      </c>
      <c r="BZ728" s="6" t="s">
        <v>22</v>
      </c>
      <c r="CA728" s="6" t="s">
        <v>22</v>
      </c>
      <c r="CB728" s="6" t="s">
        <v>22</v>
      </c>
      <c r="CC728" s="6" t="s">
        <v>22</v>
      </c>
      <c r="CD728" s="6" t="s">
        <v>22</v>
      </c>
      <c r="CE728" s="6" t="s">
        <v>22</v>
      </c>
      <c r="CF728" s="6" t="s">
        <v>22</v>
      </c>
      <c r="CG728" s="6" t="s">
        <v>22</v>
      </c>
      <c r="CH728" s="6" t="s">
        <v>22</v>
      </c>
      <c r="CI728" s="6" t="s">
        <v>22</v>
      </c>
      <c r="CJ728" s="6" t="s">
        <v>22</v>
      </c>
      <c r="CK728" s="6" t="s">
        <v>22</v>
      </c>
      <c r="CL728" s="6" t="s">
        <v>22</v>
      </c>
      <c r="CM728" s="6" t="s">
        <v>22</v>
      </c>
      <c r="CN728" s="6" t="s">
        <v>22</v>
      </c>
      <c r="CO728" s="6" t="s">
        <v>22</v>
      </c>
      <c r="CP728" s="6" t="s">
        <v>22</v>
      </c>
      <c r="CQ728" s="6" t="s">
        <v>22</v>
      </c>
      <c r="CR728" s="6" t="s">
        <v>22</v>
      </c>
      <c r="CS728" s="6" t="s">
        <v>22</v>
      </c>
      <c r="CT728" s="6" t="s">
        <v>22</v>
      </c>
      <c r="CU728" s="6" t="s">
        <v>22</v>
      </c>
      <c r="CV728" s="6" t="s">
        <v>22</v>
      </c>
      <c r="CW728" s="6" t="s">
        <v>22</v>
      </c>
      <c r="CX728" s="6" t="s">
        <v>22</v>
      </c>
      <c r="CY728" s="6" t="s">
        <v>22</v>
      </c>
      <c r="CZ728" s="6" t="s">
        <v>22</v>
      </c>
      <c r="DA728" s="6" t="s">
        <v>22</v>
      </c>
      <c r="DB728" s="6" t="s">
        <v>218</v>
      </c>
      <c r="DC728" s="6">
        <v>74</v>
      </c>
      <c r="DD728" s="6">
        <v>74</v>
      </c>
      <c r="DE728" s="6" t="s">
        <v>244</v>
      </c>
      <c r="DF728" s="6" t="s">
        <v>244</v>
      </c>
      <c r="DG728" s="6" t="s">
        <v>22</v>
      </c>
      <c r="DH728" s="6" t="s">
        <v>22</v>
      </c>
      <c r="DI728" s="6" t="s">
        <v>22</v>
      </c>
      <c r="DJ728" s="6" t="s">
        <v>22</v>
      </c>
      <c r="DK728" s="6">
        <v>10</v>
      </c>
      <c r="DL728" s="6" t="s">
        <v>22</v>
      </c>
      <c r="DM728" s="6" t="s">
        <v>22</v>
      </c>
      <c r="DN728" s="6" t="s">
        <v>22</v>
      </c>
      <c r="DO728" s="6" t="s">
        <v>22</v>
      </c>
      <c r="DP728" s="6" t="s">
        <v>22</v>
      </c>
      <c r="DQ728" s="6" t="s">
        <v>22</v>
      </c>
      <c r="DR728" s="6" t="s">
        <v>22</v>
      </c>
      <c r="DS728" s="6" t="s">
        <v>22</v>
      </c>
      <c r="DT728" s="6" t="s">
        <v>22</v>
      </c>
      <c r="DU728" s="6" t="s">
        <v>22</v>
      </c>
      <c r="DV728" s="6" t="s">
        <v>22</v>
      </c>
      <c r="DW728" s="6" t="s">
        <v>22</v>
      </c>
      <c r="DX728" s="6" t="s">
        <v>22</v>
      </c>
      <c r="DY728" s="6" t="s">
        <v>22</v>
      </c>
      <c r="DZ728" s="6" t="s">
        <v>22</v>
      </c>
      <c r="EA728" s="6" t="s">
        <v>22</v>
      </c>
      <c r="EB728" s="6" t="s">
        <v>22</v>
      </c>
      <c r="EC728" s="6" t="s">
        <v>22</v>
      </c>
      <c r="ED728" s="6" t="s">
        <v>22</v>
      </c>
      <c r="EE728" s="6" t="s">
        <v>22</v>
      </c>
      <c r="EF728" s="6" t="s">
        <v>22</v>
      </c>
      <c r="EG728" s="6" t="s">
        <v>22</v>
      </c>
      <c r="EH728" s="6" t="s">
        <v>22</v>
      </c>
      <c r="EI728" s="6" t="s">
        <v>22</v>
      </c>
      <c r="EJ728" s="6" t="s">
        <v>22</v>
      </c>
      <c r="EK728" s="6" t="s">
        <v>22</v>
      </c>
      <c r="EL728" s="6" t="s">
        <v>22</v>
      </c>
      <c r="EM728" s="6" t="s">
        <v>22</v>
      </c>
      <c r="EN728" s="6" t="s">
        <v>22</v>
      </c>
      <c r="EO728" s="6" t="s">
        <v>22</v>
      </c>
      <c r="EP728" s="6" t="s">
        <v>22</v>
      </c>
      <c r="EQ728" s="6" t="s">
        <v>22</v>
      </c>
      <c r="ER728" s="6" t="s">
        <v>22</v>
      </c>
      <c r="ES728" s="6" t="s">
        <v>22</v>
      </c>
      <c r="ET728" s="6" t="s">
        <v>22</v>
      </c>
      <c r="EU728" s="6" t="s">
        <v>22</v>
      </c>
      <c r="EV728" s="6" t="s">
        <v>22</v>
      </c>
      <c r="EW728" s="6" t="s">
        <v>22</v>
      </c>
      <c r="EX728" s="6" t="s">
        <v>22</v>
      </c>
      <c r="EY728" s="6" t="s">
        <v>22</v>
      </c>
      <c r="EZ728" s="6" t="s">
        <v>22</v>
      </c>
      <c r="FA728" s="6" t="s">
        <v>22</v>
      </c>
      <c r="FB728" s="6" t="s">
        <v>22</v>
      </c>
      <c r="FC728" s="6" t="s">
        <v>22</v>
      </c>
      <c r="FD728" s="6" t="s">
        <v>22</v>
      </c>
      <c r="FE728" s="6" t="s">
        <v>22</v>
      </c>
      <c r="FF728" s="6" t="s">
        <v>22</v>
      </c>
      <c r="FG728" s="6" t="s">
        <v>22</v>
      </c>
      <c r="FH728" s="6" t="s">
        <v>22</v>
      </c>
      <c r="FI728" s="6" t="s">
        <v>22</v>
      </c>
      <c r="FJ728" s="6" t="s">
        <v>22</v>
      </c>
      <c r="FK728" s="6" t="s">
        <v>22</v>
      </c>
      <c r="FL728" s="6" t="s">
        <v>22</v>
      </c>
      <c r="FM728" s="6" t="s">
        <v>22</v>
      </c>
      <c r="FN728" s="6" t="s">
        <v>22</v>
      </c>
      <c r="FO728" s="6" t="s">
        <v>22</v>
      </c>
      <c r="FP728" s="6" t="s">
        <v>22</v>
      </c>
      <c r="FQ728" s="6" t="s">
        <v>22</v>
      </c>
      <c r="FR728" s="6">
        <v>0</v>
      </c>
      <c r="FS728" s="6">
        <v>0</v>
      </c>
      <c r="FT728" s="6">
        <v>0</v>
      </c>
      <c r="FU728" s="6">
        <v>0</v>
      </c>
      <c r="FV728" s="6" t="s">
        <v>223</v>
      </c>
      <c r="FW728" s="6" t="s">
        <v>22</v>
      </c>
      <c r="FX728" s="6" t="s">
        <v>22</v>
      </c>
      <c r="FY728" s="6" t="s">
        <v>22</v>
      </c>
      <c r="FZ728" s="6" t="s">
        <v>22</v>
      </c>
      <c r="GA728" s="6" t="s">
        <v>22</v>
      </c>
      <c r="GB728" s="6" t="s">
        <v>22</v>
      </c>
      <c r="GC728" s="6" t="s">
        <v>22</v>
      </c>
      <c r="GD728" s="6" t="s">
        <v>22</v>
      </c>
      <c r="GE728" s="6" t="s">
        <v>22</v>
      </c>
      <c r="GF728" s="6" t="s">
        <v>22</v>
      </c>
      <c r="GG728" s="6" t="s">
        <v>22</v>
      </c>
      <c r="GH728" s="6" t="s">
        <v>22</v>
      </c>
      <c r="GI728" s="6" t="s">
        <v>22</v>
      </c>
      <c r="GJ728" s="6" t="s">
        <v>22</v>
      </c>
      <c r="GK728" s="6" t="s">
        <v>22</v>
      </c>
      <c r="GL728" s="6" t="s">
        <v>22</v>
      </c>
      <c r="GM728" s="6" t="s">
        <v>22</v>
      </c>
      <c r="GN728" s="6" t="s">
        <v>22</v>
      </c>
      <c r="GO728" s="6" t="s">
        <v>22</v>
      </c>
      <c r="GP728" s="6" t="s">
        <v>226</v>
      </c>
      <c r="GQ728" s="6" t="s">
        <v>22</v>
      </c>
      <c r="GR728" s="6" t="s">
        <v>22</v>
      </c>
      <c r="GS728" s="6" t="s">
        <v>22</v>
      </c>
      <c r="GT728" s="6" t="s">
        <v>22</v>
      </c>
      <c r="GU728" s="6" t="s">
        <v>22</v>
      </c>
      <c r="GV728" s="6" t="s">
        <v>22</v>
      </c>
      <c r="GW728" s="6" t="s">
        <v>22</v>
      </c>
      <c r="GX728" s="6" t="s">
        <v>22</v>
      </c>
    </row>
    <row r="729" spans="1:206">
      <c r="A729" s="6" t="s">
        <v>1944</v>
      </c>
      <c r="B729" s="6" t="s">
        <v>22</v>
      </c>
      <c r="C729" s="6" t="s">
        <v>1981</v>
      </c>
      <c r="D729" s="6" t="s">
        <v>22</v>
      </c>
      <c r="E729" s="6" t="s">
        <v>22</v>
      </c>
      <c r="G729" s="6" t="s">
        <v>22</v>
      </c>
      <c r="H729" s="6" t="s">
        <v>22</v>
      </c>
      <c r="I729" s="6" t="s">
        <v>22</v>
      </c>
      <c r="J729" s="6" t="s">
        <v>22</v>
      </c>
      <c r="K729" s="6" t="s">
        <v>22</v>
      </c>
      <c r="L729" s="6" t="s">
        <v>22</v>
      </c>
      <c r="M729" s="6" t="s">
        <v>22</v>
      </c>
      <c r="N729" s="6" t="s">
        <v>22</v>
      </c>
      <c r="O729" s="7" t="s">
        <v>22</v>
      </c>
      <c r="P729" s="6" t="s">
        <v>22</v>
      </c>
      <c r="S729" s="6" t="s">
        <v>22</v>
      </c>
      <c r="T729" s="6" t="s">
        <v>22</v>
      </c>
      <c r="V729" s="6" t="s">
        <v>22</v>
      </c>
      <c r="AE729" s="6" t="s">
        <v>22</v>
      </c>
      <c r="AF729" s="6" t="s">
        <v>22</v>
      </c>
      <c r="AG729" s="6" t="s">
        <v>22</v>
      </c>
      <c r="AH729" s="6" t="s">
        <v>22</v>
      </c>
      <c r="AI729" s="6" t="s">
        <v>22</v>
      </c>
      <c r="AJ729" s="6" t="s">
        <v>384</v>
      </c>
      <c r="AK729" s="6" t="s">
        <v>339</v>
      </c>
      <c r="AL729" s="6" t="s">
        <v>419</v>
      </c>
      <c r="AM729" s="6">
        <v>0</v>
      </c>
      <c r="AN729" s="6">
        <v>0</v>
      </c>
      <c r="AO729" s="6">
        <v>1</v>
      </c>
      <c r="AP729" s="6">
        <v>0</v>
      </c>
      <c r="AQ729" s="6" t="s">
        <v>756</v>
      </c>
      <c r="AR729" s="6" t="s">
        <v>438</v>
      </c>
      <c r="AS729" s="6" t="s">
        <v>22</v>
      </c>
      <c r="AT729" s="6">
        <v>0</v>
      </c>
      <c r="AU729" s="6">
        <v>1</v>
      </c>
      <c r="AV729" s="6">
        <v>1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 t="s">
        <v>22</v>
      </c>
      <c r="BK729" s="6" t="s">
        <v>22</v>
      </c>
      <c r="BL729" s="6" t="s">
        <v>22</v>
      </c>
      <c r="BM729" s="6" t="s">
        <v>22</v>
      </c>
      <c r="BN729" s="6" t="s">
        <v>22</v>
      </c>
      <c r="BO729" s="16" t="s">
        <v>22</v>
      </c>
      <c r="BP729" s="6" t="s">
        <v>22</v>
      </c>
      <c r="BQ729" s="6" t="s">
        <v>22</v>
      </c>
      <c r="BR729" s="6" t="s">
        <v>22</v>
      </c>
      <c r="BS729" s="6" t="s">
        <v>22</v>
      </c>
      <c r="BT729" s="6" t="s">
        <v>22</v>
      </c>
      <c r="BU729" s="16" t="s">
        <v>22</v>
      </c>
      <c r="BV729" s="6" t="s">
        <v>22</v>
      </c>
      <c r="BW729" s="6" t="s">
        <v>22</v>
      </c>
      <c r="BX729" s="6" t="s">
        <v>22</v>
      </c>
      <c r="BY729" s="6" t="s">
        <v>22</v>
      </c>
      <c r="BZ729" s="6" t="s">
        <v>22</v>
      </c>
      <c r="CA729" s="6" t="s">
        <v>22</v>
      </c>
      <c r="CB729" s="6" t="s">
        <v>22</v>
      </c>
      <c r="CC729" s="6" t="s">
        <v>22</v>
      </c>
      <c r="CD729" s="6" t="s">
        <v>22</v>
      </c>
      <c r="CE729" s="6" t="s">
        <v>22</v>
      </c>
      <c r="CF729" s="6" t="s">
        <v>22</v>
      </c>
      <c r="CG729" s="6" t="s">
        <v>22</v>
      </c>
      <c r="CH729" s="6" t="s">
        <v>22</v>
      </c>
      <c r="CI729" s="6" t="s">
        <v>22</v>
      </c>
      <c r="CJ729" s="6" t="s">
        <v>22</v>
      </c>
      <c r="CK729" s="6" t="s">
        <v>22</v>
      </c>
      <c r="CL729" s="6" t="s">
        <v>22</v>
      </c>
      <c r="CM729" s="6" t="s">
        <v>22</v>
      </c>
      <c r="CN729" s="6" t="s">
        <v>22</v>
      </c>
      <c r="CO729" s="6" t="s">
        <v>22</v>
      </c>
      <c r="CP729" s="6" t="s">
        <v>22</v>
      </c>
      <c r="CQ729" s="6" t="s">
        <v>22</v>
      </c>
      <c r="CR729" s="6" t="s">
        <v>22</v>
      </c>
      <c r="CS729" s="6" t="s">
        <v>22</v>
      </c>
      <c r="CT729" s="6" t="s">
        <v>22</v>
      </c>
      <c r="CU729" s="6" t="s">
        <v>22</v>
      </c>
      <c r="CV729" s="6" t="s">
        <v>22</v>
      </c>
      <c r="CW729" s="6" t="s">
        <v>22</v>
      </c>
      <c r="CX729" s="6" t="s">
        <v>22</v>
      </c>
      <c r="CY729" s="6" t="s">
        <v>22</v>
      </c>
      <c r="CZ729" s="6" t="s">
        <v>22</v>
      </c>
      <c r="DA729" s="6" t="s">
        <v>22</v>
      </c>
      <c r="DB729" s="6" t="s">
        <v>218</v>
      </c>
      <c r="DC729" s="6">
        <v>74</v>
      </c>
      <c r="DD729" s="6">
        <v>74</v>
      </c>
      <c r="DE729" s="6" t="s">
        <v>244</v>
      </c>
      <c r="DF729" s="6" t="s">
        <v>244</v>
      </c>
      <c r="DG729" s="6" t="s">
        <v>22</v>
      </c>
      <c r="DH729" s="6" t="s">
        <v>22</v>
      </c>
      <c r="DI729" s="6" t="s">
        <v>22</v>
      </c>
      <c r="DJ729" s="6" t="s">
        <v>22</v>
      </c>
      <c r="DK729" s="6">
        <v>5</v>
      </c>
      <c r="DL729" s="6" t="s">
        <v>22</v>
      </c>
      <c r="DM729" s="6" t="s">
        <v>22</v>
      </c>
      <c r="DN729" s="6" t="s">
        <v>22</v>
      </c>
      <c r="DO729" s="6" t="s">
        <v>22</v>
      </c>
      <c r="DP729" s="6" t="s">
        <v>22</v>
      </c>
      <c r="DQ729" s="6" t="s">
        <v>22</v>
      </c>
      <c r="DR729" s="6" t="s">
        <v>22</v>
      </c>
      <c r="DS729" s="6" t="s">
        <v>22</v>
      </c>
      <c r="DT729" s="6" t="s">
        <v>22</v>
      </c>
      <c r="DU729" s="6" t="s">
        <v>22</v>
      </c>
      <c r="DV729" s="6" t="s">
        <v>22</v>
      </c>
      <c r="DW729" s="6" t="s">
        <v>22</v>
      </c>
      <c r="DX729" s="6" t="s">
        <v>22</v>
      </c>
      <c r="DY729" s="6" t="s">
        <v>22</v>
      </c>
      <c r="DZ729" s="6" t="s">
        <v>22</v>
      </c>
      <c r="EA729" s="6" t="s">
        <v>22</v>
      </c>
      <c r="EB729" s="6" t="s">
        <v>22</v>
      </c>
      <c r="EC729" s="6" t="s">
        <v>22</v>
      </c>
      <c r="ED729" s="6" t="s">
        <v>22</v>
      </c>
      <c r="EE729" s="6" t="s">
        <v>22</v>
      </c>
      <c r="EF729" s="6" t="s">
        <v>22</v>
      </c>
      <c r="EG729" s="6" t="s">
        <v>22</v>
      </c>
      <c r="EH729" s="6" t="s">
        <v>22</v>
      </c>
      <c r="EI729" s="6" t="s">
        <v>22</v>
      </c>
      <c r="EJ729" s="6" t="s">
        <v>22</v>
      </c>
      <c r="EK729" s="6" t="s">
        <v>22</v>
      </c>
      <c r="EL729" s="6" t="s">
        <v>22</v>
      </c>
      <c r="EM729" s="6" t="s">
        <v>22</v>
      </c>
      <c r="EN729" s="6" t="s">
        <v>22</v>
      </c>
      <c r="EO729" s="6" t="s">
        <v>22</v>
      </c>
      <c r="EP729" s="6" t="s">
        <v>22</v>
      </c>
      <c r="EQ729" s="6" t="s">
        <v>22</v>
      </c>
      <c r="ER729" s="6" t="s">
        <v>22</v>
      </c>
      <c r="ES729" s="6" t="s">
        <v>22</v>
      </c>
      <c r="ET729" s="6" t="s">
        <v>22</v>
      </c>
      <c r="EU729" s="6" t="s">
        <v>22</v>
      </c>
      <c r="EV729" s="6" t="s">
        <v>22</v>
      </c>
      <c r="EW729" s="6" t="s">
        <v>22</v>
      </c>
      <c r="EX729" s="6" t="s">
        <v>22</v>
      </c>
      <c r="EY729" s="6" t="s">
        <v>22</v>
      </c>
      <c r="EZ729" s="6" t="s">
        <v>22</v>
      </c>
      <c r="FA729" s="6" t="s">
        <v>22</v>
      </c>
      <c r="FB729" s="6" t="s">
        <v>22</v>
      </c>
      <c r="FC729" s="6" t="s">
        <v>22</v>
      </c>
      <c r="FD729" s="6" t="s">
        <v>22</v>
      </c>
      <c r="FE729" s="6" t="s">
        <v>22</v>
      </c>
      <c r="FF729" s="6" t="s">
        <v>22</v>
      </c>
      <c r="FG729" s="6" t="s">
        <v>22</v>
      </c>
      <c r="FH729" s="6" t="s">
        <v>22</v>
      </c>
      <c r="FI729" s="6" t="s">
        <v>22</v>
      </c>
      <c r="FJ729" s="6" t="s">
        <v>22</v>
      </c>
      <c r="FK729" s="6" t="s">
        <v>22</v>
      </c>
      <c r="FL729" s="6" t="s">
        <v>22</v>
      </c>
      <c r="FM729" s="6" t="s">
        <v>22</v>
      </c>
      <c r="FN729" s="6" t="s">
        <v>22</v>
      </c>
      <c r="FO729" s="6" t="s">
        <v>22</v>
      </c>
      <c r="FP729" s="6" t="s">
        <v>22</v>
      </c>
      <c r="FQ729" s="6" t="s">
        <v>22</v>
      </c>
      <c r="FR729" s="6">
        <v>0</v>
      </c>
      <c r="FS729" s="6">
        <v>0</v>
      </c>
      <c r="FT729" s="6">
        <v>0</v>
      </c>
      <c r="FU729" s="6">
        <v>0</v>
      </c>
      <c r="FV729" s="6" t="s">
        <v>223</v>
      </c>
      <c r="FW729" s="6" t="s">
        <v>22</v>
      </c>
      <c r="FX729" s="6" t="s">
        <v>22</v>
      </c>
      <c r="FY729" s="6" t="s">
        <v>22</v>
      </c>
      <c r="FZ729" s="6" t="s">
        <v>22</v>
      </c>
      <c r="GA729" s="6" t="s">
        <v>22</v>
      </c>
      <c r="GB729" s="6" t="s">
        <v>22</v>
      </c>
      <c r="GC729" s="6" t="s">
        <v>22</v>
      </c>
      <c r="GD729" s="6" t="s">
        <v>22</v>
      </c>
      <c r="GE729" s="6" t="s">
        <v>22</v>
      </c>
      <c r="GF729" s="6" t="s">
        <v>22</v>
      </c>
      <c r="GG729" s="6" t="s">
        <v>22</v>
      </c>
      <c r="GH729" s="6" t="s">
        <v>22</v>
      </c>
      <c r="GI729" s="6" t="s">
        <v>22</v>
      </c>
      <c r="GJ729" s="6" t="s">
        <v>22</v>
      </c>
      <c r="GK729" s="6" t="s">
        <v>22</v>
      </c>
      <c r="GL729" s="6" t="s">
        <v>22</v>
      </c>
      <c r="GM729" s="6" t="s">
        <v>22</v>
      </c>
      <c r="GN729" s="6" t="s">
        <v>22</v>
      </c>
      <c r="GO729" s="6" t="s">
        <v>22</v>
      </c>
      <c r="GP729" s="6" t="s">
        <v>261</v>
      </c>
      <c r="GQ729" s="6" t="s">
        <v>22</v>
      </c>
      <c r="GR729" s="6" t="s">
        <v>22</v>
      </c>
      <c r="GS729" s="6" t="s">
        <v>22</v>
      </c>
      <c r="GT729" s="6" t="s">
        <v>22</v>
      </c>
      <c r="GU729" s="6" t="s">
        <v>22</v>
      </c>
      <c r="GV729" s="6" t="s">
        <v>22</v>
      </c>
      <c r="GW729" s="6" t="s">
        <v>22</v>
      </c>
      <c r="GX729" s="6" t="s">
        <v>22</v>
      </c>
    </row>
    <row r="730" spans="1:206">
      <c r="A730" s="6" t="s">
        <v>1944</v>
      </c>
      <c r="B730" s="6" t="s">
        <v>22</v>
      </c>
      <c r="C730" s="6" t="s">
        <v>1982</v>
      </c>
      <c r="D730" s="6" t="s">
        <v>22</v>
      </c>
      <c r="E730" s="6" t="s">
        <v>22</v>
      </c>
      <c r="G730" s="6" t="s">
        <v>22</v>
      </c>
      <c r="H730" s="6" t="s">
        <v>22</v>
      </c>
      <c r="I730" s="6" t="s">
        <v>22</v>
      </c>
      <c r="J730" s="6" t="s">
        <v>22</v>
      </c>
      <c r="K730" s="6" t="s">
        <v>22</v>
      </c>
      <c r="L730" s="6" t="s">
        <v>22</v>
      </c>
      <c r="M730" s="6" t="s">
        <v>22</v>
      </c>
      <c r="N730" s="6" t="s">
        <v>22</v>
      </c>
      <c r="O730" s="7" t="s">
        <v>22</v>
      </c>
      <c r="P730" s="6" t="s">
        <v>22</v>
      </c>
      <c r="S730" s="6" t="s">
        <v>22</v>
      </c>
      <c r="T730" s="6" t="s">
        <v>22</v>
      </c>
      <c r="V730" s="6" t="s">
        <v>22</v>
      </c>
      <c r="AE730" s="6" t="s">
        <v>22</v>
      </c>
      <c r="AF730" s="6" t="s">
        <v>22</v>
      </c>
      <c r="AG730" s="6" t="s">
        <v>22</v>
      </c>
      <c r="AH730" s="6" t="s">
        <v>22</v>
      </c>
      <c r="AI730" s="6" t="s">
        <v>22</v>
      </c>
      <c r="AJ730" s="6" t="s">
        <v>1388</v>
      </c>
      <c r="AK730" s="6" t="s">
        <v>1979</v>
      </c>
      <c r="AL730" s="6" t="s">
        <v>1669</v>
      </c>
      <c r="AM730" s="6">
        <v>1</v>
      </c>
      <c r="AN730" s="6">
        <v>0</v>
      </c>
      <c r="AO730" s="6">
        <v>1</v>
      </c>
      <c r="AP730" s="6">
        <v>0</v>
      </c>
      <c r="AQ730" s="6" t="s">
        <v>756</v>
      </c>
      <c r="AR730" s="6" t="s">
        <v>1060</v>
      </c>
      <c r="AS730" s="6" t="s">
        <v>1435</v>
      </c>
      <c r="AT730" s="6">
        <v>0</v>
      </c>
      <c r="AU730" s="6">
        <v>1</v>
      </c>
      <c r="AV730" s="6">
        <v>1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 t="s">
        <v>22</v>
      </c>
      <c r="BK730" s="6" t="s">
        <v>22</v>
      </c>
      <c r="BL730" s="6" t="s">
        <v>22</v>
      </c>
      <c r="BM730" s="6" t="s">
        <v>22</v>
      </c>
      <c r="BN730" s="6" t="s">
        <v>22</v>
      </c>
      <c r="BO730" s="16" t="s">
        <v>22</v>
      </c>
      <c r="BP730" s="6" t="s">
        <v>22</v>
      </c>
      <c r="BQ730" s="6" t="s">
        <v>22</v>
      </c>
      <c r="BR730" s="6" t="s">
        <v>22</v>
      </c>
      <c r="BS730" s="6" t="s">
        <v>22</v>
      </c>
      <c r="BT730" s="6" t="s">
        <v>22</v>
      </c>
      <c r="BU730" s="16" t="s">
        <v>22</v>
      </c>
      <c r="BV730" s="6" t="s">
        <v>22</v>
      </c>
      <c r="BW730" s="6" t="s">
        <v>22</v>
      </c>
      <c r="BX730" s="6" t="s">
        <v>22</v>
      </c>
      <c r="BY730" s="6" t="s">
        <v>22</v>
      </c>
      <c r="BZ730" s="6" t="s">
        <v>22</v>
      </c>
      <c r="CA730" s="6" t="s">
        <v>22</v>
      </c>
      <c r="CB730" s="6" t="s">
        <v>22</v>
      </c>
      <c r="CC730" s="6" t="s">
        <v>22</v>
      </c>
      <c r="CD730" s="6" t="s">
        <v>22</v>
      </c>
      <c r="CE730" s="6" t="s">
        <v>22</v>
      </c>
      <c r="CF730" s="6" t="s">
        <v>22</v>
      </c>
      <c r="CG730" s="6" t="s">
        <v>22</v>
      </c>
      <c r="CH730" s="6" t="s">
        <v>22</v>
      </c>
      <c r="CI730" s="6" t="s">
        <v>22</v>
      </c>
      <c r="CJ730" s="6" t="s">
        <v>22</v>
      </c>
      <c r="CK730" s="6" t="s">
        <v>22</v>
      </c>
      <c r="CL730" s="6" t="s">
        <v>22</v>
      </c>
      <c r="CM730" s="6" t="s">
        <v>22</v>
      </c>
      <c r="CN730" s="6" t="s">
        <v>22</v>
      </c>
      <c r="CO730" s="6" t="s">
        <v>22</v>
      </c>
      <c r="CP730" s="6" t="s">
        <v>22</v>
      </c>
      <c r="CQ730" s="6" t="s">
        <v>22</v>
      </c>
      <c r="CR730" s="6" t="s">
        <v>22</v>
      </c>
      <c r="CS730" s="6" t="s">
        <v>22</v>
      </c>
      <c r="CT730" s="6" t="s">
        <v>22</v>
      </c>
      <c r="CU730" s="6" t="s">
        <v>22</v>
      </c>
      <c r="CV730" s="6" t="s">
        <v>22</v>
      </c>
      <c r="CW730" s="6" t="s">
        <v>22</v>
      </c>
      <c r="CX730" s="6" t="s">
        <v>22</v>
      </c>
      <c r="CY730" s="6" t="s">
        <v>22</v>
      </c>
      <c r="CZ730" s="6" t="s">
        <v>22</v>
      </c>
      <c r="DA730" s="6" t="s">
        <v>22</v>
      </c>
      <c r="DB730" s="6" t="s">
        <v>218</v>
      </c>
      <c r="DC730" s="6">
        <v>74</v>
      </c>
      <c r="DD730" s="6">
        <v>74</v>
      </c>
      <c r="DE730" s="6" t="s">
        <v>244</v>
      </c>
      <c r="DF730" s="6" t="s">
        <v>244</v>
      </c>
      <c r="DG730" s="6" t="s">
        <v>22</v>
      </c>
      <c r="DH730" s="6" t="s">
        <v>22</v>
      </c>
      <c r="DI730" s="6" t="s">
        <v>22</v>
      </c>
      <c r="DJ730" s="6" t="s">
        <v>22</v>
      </c>
      <c r="DK730" s="6">
        <v>25</v>
      </c>
      <c r="DL730" s="6" t="s">
        <v>22</v>
      </c>
      <c r="DM730" s="6" t="s">
        <v>22</v>
      </c>
      <c r="DN730" s="6" t="s">
        <v>22</v>
      </c>
      <c r="DO730" s="6" t="s">
        <v>22</v>
      </c>
      <c r="DP730" s="6" t="s">
        <v>22</v>
      </c>
      <c r="DQ730" s="6" t="s">
        <v>22</v>
      </c>
      <c r="DR730" s="6" t="s">
        <v>22</v>
      </c>
      <c r="DS730" s="6" t="s">
        <v>22</v>
      </c>
      <c r="DT730" s="6" t="s">
        <v>22</v>
      </c>
      <c r="DU730" s="6" t="s">
        <v>22</v>
      </c>
      <c r="DV730" s="6" t="s">
        <v>22</v>
      </c>
      <c r="DW730" s="6" t="s">
        <v>22</v>
      </c>
      <c r="DX730" s="6" t="s">
        <v>22</v>
      </c>
      <c r="DY730" s="6" t="s">
        <v>22</v>
      </c>
      <c r="DZ730" s="6" t="s">
        <v>22</v>
      </c>
      <c r="EA730" s="6" t="s">
        <v>22</v>
      </c>
      <c r="EB730" s="6" t="s">
        <v>22</v>
      </c>
      <c r="EC730" s="6" t="s">
        <v>22</v>
      </c>
      <c r="ED730" s="6" t="s">
        <v>22</v>
      </c>
      <c r="EE730" s="6" t="s">
        <v>22</v>
      </c>
      <c r="EF730" s="6" t="s">
        <v>22</v>
      </c>
      <c r="EG730" s="6" t="s">
        <v>22</v>
      </c>
      <c r="EH730" s="6" t="s">
        <v>22</v>
      </c>
      <c r="EI730" s="6" t="s">
        <v>22</v>
      </c>
      <c r="EJ730" s="6" t="s">
        <v>22</v>
      </c>
      <c r="EK730" s="6" t="s">
        <v>22</v>
      </c>
      <c r="EL730" s="6" t="s">
        <v>22</v>
      </c>
      <c r="EM730" s="6" t="s">
        <v>22</v>
      </c>
      <c r="EN730" s="6" t="s">
        <v>22</v>
      </c>
      <c r="EO730" s="6" t="s">
        <v>22</v>
      </c>
      <c r="EP730" s="6" t="s">
        <v>22</v>
      </c>
      <c r="EQ730" s="6" t="s">
        <v>22</v>
      </c>
      <c r="ER730" s="6" t="s">
        <v>22</v>
      </c>
      <c r="ES730" s="6" t="s">
        <v>22</v>
      </c>
      <c r="ET730" s="6" t="s">
        <v>22</v>
      </c>
      <c r="EU730" s="6" t="s">
        <v>22</v>
      </c>
      <c r="EV730" s="6" t="s">
        <v>22</v>
      </c>
      <c r="EW730" s="6" t="s">
        <v>22</v>
      </c>
      <c r="EX730" s="6" t="s">
        <v>22</v>
      </c>
      <c r="EY730" s="6" t="s">
        <v>22</v>
      </c>
      <c r="EZ730" s="6" t="s">
        <v>22</v>
      </c>
      <c r="FA730" s="6" t="s">
        <v>22</v>
      </c>
      <c r="FB730" s="6" t="s">
        <v>22</v>
      </c>
      <c r="FC730" s="6" t="s">
        <v>22</v>
      </c>
      <c r="FD730" s="6" t="s">
        <v>22</v>
      </c>
      <c r="FE730" s="6" t="s">
        <v>22</v>
      </c>
      <c r="FF730" s="6" t="s">
        <v>22</v>
      </c>
      <c r="FG730" s="6" t="s">
        <v>22</v>
      </c>
      <c r="FH730" s="6" t="s">
        <v>22</v>
      </c>
      <c r="FI730" s="6" t="s">
        <v>22</v>
      </c>
      <c r="FJ730" s="6" t="s">
        <v>22</v>
      </c>
      <c r="FK730" s="6" t="s">
        <v>22</v>
      </c>
      <c r="FL730" s="6" t="s">
        <v>22</v>
      </c>
      <c r="FM730" s="6" t="s">
        <v>22</v>
      </c>
      <c r="FN730" s="6" t="s">
        <v>22</v>
      </c>
      <c r="FO730" s="6" t="s">
        <v>22</v>
      </c>
      <c r="FP730" s="6" t="s">
        <v>22</v>
      </c>
      <c r="FQ730" s="6" t="s">
        <v>22</v>
      </c>
      <c r="FR730" s="6">
        <v>1</v>
      </c>
      <c r="FS730" s="6">
        <v>0</v>
      </c>
      <c r="FT730" s="6">
        <v>0</v>
      </c>
      <c r="FU730" s="6">
        <v>0</v>
      </c>
      <c r="FV730" s="6" t="s">
        <v>223</v>
      </c>
      <c r="FW730" s="6" t="s">
        <v>22</v>
      </c>
      <c r="FX730" s="6" t="s">
        <v>22</v>
      </c>
      <c r="FY730" s="6" t="s">
        <v>22</v>
      </c>
      <c r="FZ730" s="6" t="s">
        <v>22</v>
      </c>
      <c r="GA730" s="6" t="s">
        <v>22</v>
      </c>
      <c r="GB730" s="6" t="s">
        <v>22</v>
      </c>
      <c r="GC730" s="6" t="s">
        <v>22</v>
      </c>
      <c r="GD730" s="6" t="s">
        <v>22</v>
      </c>
      <c r="GE730" s="6" t="s">
        <v>22</v>
      </c>
      <c r="GF730" s="6" t="s">
        <v>22</v>
      </c>
      <c r="GG730" s="6" t="s">
        <v>22</v>
      </c>
      <c r="GH730" s="6" t="s">
        <v>22</v>
      </c>
      <c r="GI730" s="6" t="s">
        <v>22</v>
      </c>
      <c r="GJ730" s="6" t="s">
        <v>22</v>
      </c>
      <c r="GK730" s="6" t="s">
        <v>22</v>
      </c>
      <c r="GL730" s="6" t="s">
        <v>22</v>
      </c>
      <c r="GM730" s="6" t="s">
        <v>22</v>
      </c>
      <c r="GN730" s="6" t="s">
        <v>22</v>
      </c>
      <c r="GO730" s="6" t="s">
        <v>22</v>
      </c>
      <c r="GP730" s="6" t="s">
        <v>226</v>
      </c>
      <c r="GQ730" s="6" t="s">
        <v>22</v>
      </c>
      <c r="GR730" s="6" t="s">
        <v>22</v>
      </c>
      <c r="GS730" s="6" t="s">
        <v>22</v>
      </c>
      <c r="GT730" s="6" t="s">
        <v>22</v>
      </c>
      <c r="GU730" s="6" t="s">
        <v>22</v>
      </c>
      <c r="GV730" s="6" t="s">
        <v>22</v>
      </c>
      <c r="GW730" s="6" t="s">
        <v>22</v>
      </c>
      <c r="GX730" s="6" t="s">
        <v>22</v>
      </c>
    </row>
    <row r="731" spans="1:206">
      <c r="A731" s="6" t="s">
        <v>1944</v>
      </c>
      <c r="B731" s="6" t="s">
        <v>22</v>
      </c>
      <c r="C731" s="6" t="s">
        <v>1983</v>
      </c>
      <c r="D731" s="6" t="s">
        <v>22</v>
      </c>
      <c r="E731" s="6" t="s">
        <v>22</v>
      </c>
      <c r="G731" s="6" t="s">
        <v>22</v>
      </c>
      <c r="H731" s="6" t="s">
        <v>22</v>
      </c>
      <c r="I731" s="6" t="s">
        <v>22</v>
      </c>
      <c r="J731" s="6" t="s">
        <v>22</v>
      </c>
      <c r="K731" s="6" t="s">
        <v>22</v>
      </c>
      <c r="L731" s="6" t="s">
        <v>22</v>
      </c>
      <c r="M731" s="6" t="s">
        <v>22</v>
      </c>
      <c r="N731" s="6" t="s">
        <v>22</v>
      </c>
      <c r="O731" s="7" t="s">
        <v>22</v>
      </c>
      <c r="P731" s="6" t="s">
        <v>22</v>
      </c>
      <c r="S731" s="6" t="s">
        <v>22</v>
      </c>
      <c r="T731" s="6" t="s">
        <v>22</v>
      </c>
      <c r="V731" s="6" t="s">
        <v>22</v>
      </c>
      <c r="AE731" s="6" t="s">
        <v>22</v>
      </c>
      <c r="AF731" s="6" t="s">
        <v>22</v>
      </c>
      <c r="AG731" s="6" t="s">
        <v>22</v>
      </c>
      <c r="AH731" s="6" t="s">
        <v>22</v>
      </c>
      <c r="AI731" s="6" t="s">
        <v>22</v>
      </c>
      <c r="AJ731" s="6" t="s">
        <v>384</v>
      </c>
      <c r="AK731" s="6" t="s">
        <v>339</v>
      </c>
      <c r="AL731" s="6" t="s">
        <v>1669</v>
      </c>
      <c r="AM731" s="6">
        <v>0</v>
      </c>
      <c r="AN731" s="6">
        <v>1</v>
      </c>
      <c r="AO731" s="6">
        <v>1</v>
      </c>
      <c r="AP731" s="6">
        <v>0</v>
      </c>
      <c r="AQ731" s="6" t="s">
        <v>756</v>
      </c>
      <c r="AR731" s="6" t="s">
        <v>438</v>
      </c>
      <c r="AS731" s="6" t="s">
        <v>1046</v>
      </c>
      <c r="AT731" s="6">
        <v>0</v>
      </c>
      <c r="AU731" s="6">
        <v>1</v>
      </c>
      <c r="AV731" s="6">
        <v>1</v>
      </c>
      <c r="AW731" s="6">
        <v>1</v>
      </c>
      <c r="AX731" s="6">
        <v>0</v>
      </c>
      <c r="AY731" s="6">
        <v>0</v>
      </c>
      <c r="AZ731" s="6"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 t="s">
        <v>22</v>
      </c>
      <c r="BK731" s="6" t="s">
        <v>22</v>
      </c>
      <c r="BL731" s="6" t="s">
        <v>22</v>
      </c>
      <c r="BM731" s="6" t="s">
        <v>22</v>
      </c>
      <c r="BN731" s="6" t="s">
        <v>22</v>
      </c>
      <c r="BO731" s="16" t="s">
        <v>22</v>
      </c>
      <c r="BP731" s="6" t="s">
        <v>22</v>
      </c>
      <c r="BQ731" s="6" t="s">
        <v>22</v>
      </c>
      <c r="BR731" s="6" t="s">
        <v>22</v>
      </c>
      <c r="BS731" s="6" t="s">
        <v>22</v>
      </c>
      <c r="BT731" s="6" t="s">
        <v>22</v>
      </c>
      <c r="BU731" s="16" t="s">
        <v>22</v>
      </c>
      <c r="BV731" s="6" t="s">
        <v>22</v>
      </c>
      <c r="BW731" s="6" t="s">
        <v>22</v>
      </c>
      <c r="BX731" s="6" t="s">
        <v>22</v>
      </c>
      <c r="BY731" s="6" t="s">
        <v>22</v>
      </c>
      <c r="BZ731" s="6" t="s">
        <v>22</v>
      </c>
      <c r="CA731" s="6" t="s">
        <v>22</v>
      </c>
      <c r="CB731" s="6" t="s">
        <v>22</v>
      </c>
      <c r="CC731" s="6" t="s">
        <v>22</v>
      </c>
      <c r="CD731" s="6" t="s">
        <v>22</v>
      </c>
      <c r="CE731" s="6" t="s">
        <v>22</v>
      </c>
      <c r="CF731" s="6" t="s">
        <v>22</v>
      </c>
      <c r="CG731" s="6" t="s">
        <v>22</v>
      </c>
      <c r="CH731" s="6" t="s">
        <v>22</v>
      </c>
      <c r="CI731" s="6" t="s">
        <v>22</v>
      </c>
      <c r="CJ731" s="6" t="s">
        <v>22</v>
      </c>
      <c r="CK731" s="6" t="s">
        <v>22</v>
      </c>
      <c r="CL731" s="6" t="s">
        <v>22</v>
      </c>
      <c r="CM731" s="6" t="s">
        <v>22</v>
      </c>
      <c r="CN731" s="6" t="s">
        <v>22</v>
      </c>
      <c r="CO731" s="6" t="s">
        <v>22</v>
      </c>
      <c r="CP731" s="6" t="s">
        <v>22</v>
      </c>
      <c r="CQ731" s="6" t="s">
        <v>22</v>
      </c>
      <c r="CR731" s="6" t="s">
        <v>22</v>
      </c>
      <c r="CS731" s="6" t="s">
        <v>22</v>
      </c>
      <c r="CT731" s="6" t="s">
        <v>22</v>
      </c>
      <c r="CU731" s="6" t="s">
        <v>22</v>
      </c>
      <c r="CV731" s="6" t="s">
        <v>22</v>
      </c>
      <c r="CW731" s="6" t="s">
        <v>22</v>
      </c>
      <c r="CX731" s="6" t="s">
        <v>22</v>
      </c>
      <c r="CY731" s="6" t="s">
        <v>22</v>
      </c>
      <c r="CZ731" s="6" t="s">
        <v>22</v>
      </c>
      <c r="DA731" s="6" t="s">
        <v>22</v>
      </c>
      <c r="DB731" s="6" t="s">
        <v>348</v>
      </c>
      <c r="DC731" s="6">
        <v>55</v>
      </c>
      <c r="DD731" s="6">
        <v>55</v>
      </c>
      <c r="DE731" s="6" t="s">
        <v>443</v>
      </c>
      <c r="DF731" s="6" t="s">
        <v>443</v>
      </c>
      <c r="DG731" s="6" t="s">
        <v>22</v>
      </c>
      <c r="DH731" s="6" t="s">
        <v>22</v>
      </c>
      <c r="DI731" s="6" t="s">
        <v>22</v>
      </c>
      <c r="DJ731" s="6" t="s">
        <v>22</v>
      </c>
      <c r="DK731" s="6">
        <v>15</v>
      </c>
      <c r="DL731" s="6" t="s">
        <v>22</v>
      </c>
      <c r="DM731" s="6" t="s">
        <v>22</v>
      </c>
      <c r="DN731" s="6" t="s">
        <v>22</v>
      </c>
      <c r="DO731" s="6" t="s">
        <v>22</v>
      </c>
      <c r="DP731" s="6" t="s">
        <v>22</v>
      </c>
      <c r="DQ731" s="6" t="s">
        <v>22</v>
      </c>
      <c r="DR731" s="6" t="s">
        <v>22</v>
      </c>
      <c r="DS731" s="6" t="s">
        <v>22</v>
      </c>
      <c r="DT731" s="6" t="s">
        <v>22</v>
      </c>
      <c r="DU731" s="6" t="s">
        <v>22</v>
      </c>
      <c r="DV731" s="6" t="s">
        <v>22</v>
      </c>
      <c r="DW731" s="6" t="s">
        <v>22</v>
      </c>
      <c r="DX731" s="6" t="s">
        <v>22</v>
      </c>
      <c r="DY731" s="6" t="s">
        <v>22</v>
      </c>
      <c r="DZ731" s="6" t="s">
        <v>22</v>
      </c>
      <c r="EA731" s="6" t="s">
        <v>22</v>
      </c>
      <c r="EB731" s="6" t="s">
        <v>22</v>
      </c>
      <c r="EC731" s="6" t="s">
        <v>22</v>
      </c>
      <c r="ED731" s="6" t="s">
        <v>22</v>
      </c>
      <c r="EE731" s="6" t="s">
        <v>22</v>
      </c>
      <c r="EF731" s="6" t="s">
        <v>22</v>
      </c>
      <c r="EG731" s="6" t="s">
        <v>22</v>
      </c>
      <c r="EH731" s="6" t="s">
        <v>22</v>
      </c>
      <c r="EI731" s="6" t="s">
        <v>22</v>
      </c>
      <c r="EJ731" s="6" t="s">
        <v>22</v>
      </c>
      <c r="EK731" s="6" t="s">
        <v>22</v>
      </c>
      <c r="EL731" s="6" t="s">
        <v>22</v>
      </c>
      <c r="EM731" s="6" t="s">
        <v>22</v>
      </c>
      <c r="EN731" s="6" t="s">
        <v>22</v>
      </c>
      <c r="EO731" s="6" t="s">
        <v>22</v>
      </c>
      <c r="EP731" s="6" t="s">
        <v>22</v>
      </c>
      <c r="EQ731" s="6" t="s">
        <v>22</v>
      </c>
      <c r="ER731" s="6" t="s">
        <v>22</v>
      </c>
      <c r="ES731" s="6" t="s">
        <v>22</v>
      </c>
      <c r="ET731" s="6" t="s">
        <v>22</v>
      </c>
      <c r="EU731" s="6" t="s">
        <v>22</v>
      </c>
      <c r="EV731" s="6" t="s">
        <v>22</v>
      </c>
      <c r="EW731" s="6" t="s">
        <v>22</v>
      </c>
      <c r="EX731" s="6" t="s">
        <v>22</v>
      </c>
      <c r="EY731" s="6" t="s">
        <v>22</v>
      </c>
      <c r="EZ731" s="6" t="s">
        <v>22</v>
      </c>
      <c r="FA731" s="6" t="s">
        <v>22</v>
      </c>
      <c r="FB731" s="6" t="s">
        <v>22</v>
      </c>
      <c r="FC731" s="6" t="s">
        <v>22</v>
      </c>
      <c r="FD731" s="6" t="s">
        <v>22</v>
      </c>
      <c r="FE731" s="6" t="s">
        <v>22</v>
      </c>
      <c r="FF731" s="6" t="s">
        <v>22</v>
      </c>
      <c r="FG731" s="6" t="s">
        <v>22</v>
      </c>
      <c r="FH731" s="6" t="s">
        <v>22</v>
      </c>
      <c r="FI731" s="6" t="s">
        <v>22</v>
      </c>
      <c r="FJ731" s="6" t="s">
        <v>22</v>
      </c>
      <c r="FK731" s="6" t="s">
        <v>22</v>
      </c>
      <c r="FL731" s="6" t="s">
        <v>22</v>
      </c>
      <c r="FM731" s="6" t="s">
        <v>22</v>
      </c>
      <c r="FN731" s="6" t="s">
        <v>22</v>
      </c>
      <c r="FO731" s="6" t="s">
        <v>22</v>
      </c>
      <c r="FP731" s="6" t="s">
        <v>22</v>
      </c>
      <c r="FQ731" s="6" t="s">
        <v>22</v>
      </c>
      <c r="FR731" s="6">
        <v>0</v>
      </c>
      <c r="FS731" s="6">
        <v>0</v>
      </c>
      <c r="FT731" s="6">
        <v>0</v>
      </c>
      <c r="FU731" s="6">
        <v>0</v>
      </c>
      <c r="FV731" s="6" t="s">
        <v>223</v>
      </c>
      <c r="FW731" s="6" t="s">
        <v>22</v>
      </c>
      <c r="FX731" s="6" t="s">
        <v>22</v>
      </c>
      <c r="FY731" s="6" t="s">
        <v>22</v>
      </c>
      <c r="FZ731" s="6" t="s">
        <v>22</v>
      </c>
      <c r="GA731" s="6" t="s">
        <v>22</v>
      </c>
      <c r="GB731" s="6" t="s">
        <v>22</v>
      </c>
      <c r="GC731" s="6" t="s">
        <v>22</v>
      </c>
      <c r="GD731" s="6" t="s">
        <v>22</v>
      </c>
      <c r="GE731" s="6" t="s">
        <v>22</v>
      </c>
      <c r="GF731" s="6" t="s">
        <v>22</v>
      </c>
      <c r="GG731" s="6" t="s">
        <v>22</v>
      </c>
      <c r="GH731" s="6" t="s">
        <v>22</v>
      </c>
      <c r="GI731" s="6" t="s">
        <v>22</v>
      </c>
      <c r="GJ731" s="6" t="s">
        <v>22</v>
      </c>
      <c r="GK731" s="6" t="s">
        <v>22</v>
      </c>
      <c r="GL731" s="6" t="s">
        <v>22</v>
      </c>
      <c r="GM731" s="6" t="s">
        <v>22</v>
      </c>
      <c r="GN731" s="6" t="s">
        <v>22</v>
      </c>
      <c r="GO731" s="6" t="s">
        <v>22</v>
      </c>
      <c r="GP731" s="6" t="s">
        <v>1273</v>
      </c>
      <c r="GQ731" s="6" t="s">
        <v>22</v>
      </c>
      <c r="GR731" s="6" t="s">
        <v>22</v>
      </c>
      <c r="GS731" s="6" t="s">
        <v>22</v>
      </c>
      <c r="GT731" s="6" t="s">
        <v>22</v>
      </c>
      <c r="GU731" s="6" t="s">
        <v>22</v>
      </c>
      <c r="GV731" s="6" t="s">
        <v>22</v>
      </c>
      <c r="GW731" s="6" t="s">
        <v>22</v>
      </c>
      <c r="GX731" s="6" t="s">
        <v>22</v>
      </c>
    </row>
    <row r="732" spans="1:206">
      <c r="A732" s="6" t="s">
        <v>1944</v>
      </c>
      <c r="B732" s="6" t="s">
        <v>22</v>
      </c>
      <c r="C732" s="6" t="s">
        <v>1984</v>
      </c>
      <c r="D732" s="6" t="s">
        <v>22</v>
      </c>
      <c r="E732" s="6" t="s">
        <v>22</v>
      </c>
      <c r="G732" s="6" t="s">
        <v>22</v>
      </c>
      <c r="H732" s="6" t="s">
        <v>22</v>
      </c>
      <c r="I732" s="6" t="s">
        <v>22</v>
      </c>
      <c r="J732" s="6" t="s">
        <v>22</v>
      </c>
      <c r="K732" s="6" t="s">
        <v>22</v>
      </c>
      <c r="L732" s="6" t="s">
        <v>22</v>
      </c>
      <c r="M732" s="6" t="s">
        <v>22</v>
      </c>
      <c r="N732" s="6" t="s">
        <v>22</v>
      </c>
      <c r="O732" s="7" t="s">
        <v>22</v>
      </c>
      <c r="P732" s="6" t="s">
        <v>22</v>
      </c>
      <c r="S732" s="6" t="s">
        <v>22</v>
      </c>
      <c r="T732" s="6" t="s">
        <v>22</v>
      </c>
      <c r="V732" s="6" t="s">
        <v>22</v>
      </c>
      <c r="AE732" s="6" t="s">
        <v>22</v>
      </c>
      <c r="AF732" s="6" t="s">
        <v>22</v>
      </c>
      <c r="AG732" s="6" t="s">
        <v>22</v>
      </c>
      <c r="AH732" s="6" t="s">
        <v>22</v>
      </c>
      <c r="AI732" s="6" t="s">
        <v>22</v>
      </c>
      <c r="AJ732" s="6" t="s">
        <v>384</v>
      </c>
      <c r="AK732" s="6" t="s">
        <v>339</v>
      </c>
      <c r="AL732" s="6" t="s">
        <v>1669</v>
      </c>
      <c r="AM732" s="6">
        <v>0</v>
      </c>
      <c r="AN732" s="6">
        <v>0</v>
      </c>
      <c r="AO732" s="6">
        <v>1</v>
      </c>
      <c r="AP732" s="6">
        <v>0</v>
      </c>
      <c r="AQ732" s="6" t="s">
        <v>756</v>
      </c>
      <c r="AR732" s="6" t="s">
        <v>22</v>
      </c>
      <c r="AS732" s="6" t="s">
        <v>22</v>
      </c>
      <c r="AT732" s="6">
        <v>0</v>
      </c>
      <c r="AU732" s="6">
        <v>1</v>
      </c>
      <c r="AV732" s="6">
        <v>0</v>
      </c>
      <c r="AW732" s="6">
        <v>0</v>
      </c>
      <c r="AX732" s="6">
        <v>0</v>
      </c>
      <c r="AY732" s="6">
        <v>0</v>
      </c>
      <c r="AZ732" s="6"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 t="s">
        <v>22</v>
      </c>
      <c r="BK732" s="6" t="s">
        <v>22</v>
      </c>
      <c r="BL732" s="6" t="s">
        <v>22</v>
      </c>
      <c r="BM732" s="6" t="s">
        <v>22</v>
      </c>
      <c r="BN732" s="6" t="s">
        <v>22</v>
      </c>
      <c r="BO732" s="16" t="s">
        <v>22</v>
      </c>
      <c r="BP732" s="6" t="s">
        <v>22</v>
      </c>
      <c r="BQ732" s="6" t="s">
        <v>22</v>
      </c>
      <c r="BR732" s="6" t="s">
        <v>22</v>
      </c>
      <c r="BS732" s="6" t="s">
        <v>22</v>
      </c>
      <c r="BT732" s="6" t="s">
        <v>22</v>
      </c>
      <c r="BU732" s="16" t="s">
        <v>22</v>
      </c>
      <c r="BV732" s="6" t="s">
        <v>22</v>
      </c>
      <c r="BW732" s="6" t="s">
        <v>22</v>
      </c>
      <c r="BX732" s="6" t="s">
        <v>22</v>
      </c>
      <c r="BY732" s="6" t="s">
        <v>22</v>
      </c>
      <c r="BZ732" s="6" t="s">
        <v>22</v>
      </c>
      <c r="CA732" s="6" t="s">
        <v>22</v>
      </c>
      <c r="CB732" s="6" t="s">
        <v>22</v>
      </c>
      <c r="CC732" s="6" t="s">
        <v>22</v>
      </c>
      <c r="CD732" s="6" t="s">
        <v>22</v>
      </c>
      <c r="CE732" s="6" t="s">
        <v>22</v>
      </c>
      <c r="CF732" s="6" t="s">
        <v>22</v>
      </c>
      <c r="CG732" s="6" t="s">
        <v>22</v>
      </c>
      <c r="CH732" s="6" t="s">
        <v>22</v>
      </c>
      <c r="CI732" s="6" t="s">
        <v>22</v>
      </c>
      <c r="CJ732" s="6" t="s">
        <v>22</v>
      </c>
      <c r="CK732" s="6" t="s">
        <v>22</v>
      </c>
      <c r="CL732" s="6" t="s">
        <v>22</v>
      </c>
      <c r="CM732" s="6" t="s">
        <v>22</v>
      </c>
      <c r="CN732" s="6" t="s">
        <v>22</v>
      </c>
      <c r="CO732" s="6" t="s">
        <v>22</v>
      </c>
      <c r="CP732" s="6" t="s">
        <v>22</v>
      </c>
      <c r="CQ732" s="6" t="s">
        <v>22</v>
      </c>
      <c r="CR732" s="6" t="s">
        <v>22</v>
      </c>
      <c r="CS732" s="6" t="s">
        <v>22</v>
      </c>
      <c r="CT732" s="6" t="s">
        <v>22</v>
      </c>
      <c r="CU732" s="6" t="s">
        <v>22</v>
      </c>
      <c r="CV732" s="6" t="s">
        <v>22</v>
      </c>
      <c r="CW732" s="6" t="s">
        <v>22</v>
      </c>
      <c r="CX732" s="6" t="s">
        <v>22</v>
      </c>
      <c r="CY732" s="6" t="s">
        <v>22</v>
      </c>
      <c r="CZ732" s="6" t="s">
        <v>22</v>
      </c>
      <c r="DA732" s="6" t="s">
        <v>22</v>
      </c>
      <c r="DB732" s="6" t="s">
        <v>348</v>
      </c>
      <c r="DC732" s="6">
        <v>69</v>
      </c>
      <c r="DD732" s="6">
        <v>69</v>
      </c>
      <c r="DE732" s="6" t="s">
        <v>244</v>
      </c>
      <c r="DF732" s="6" t="s">
        <v>244</v>
      </c>
      <c r="DG732" s="6" t="s">
        <v>22</v>
      </c>
      <c r="DH732" s="6" t="s">
        <v>22</v>
      </c>
      <c r="DI732" s="6" t="s">
        <v>22</v>
      </c>
      <c r="DJ732" s="6" t="s">
        <v>22</v>
      </c>
      <c r="DK732" s="6">
        <v>2</v>
      </c>
      <c r="DL732" s="6" t="s">
        <v>22</v>
      </c>
      <c r="DM732" s="6" t="s">
        <v>22</v>
      </c>
      <c r="DN732" s="6" t="s">
        <v>22</v>
      </c>
      <c r="DO732" s="6" t="s">
        <v>22</v>
      </c>
      <c r="DP732" s="6" t="s">
        <v>22</v>
      </c>
      <c r="DQ732" s="6" t="s">
        <v>22</v>
      </c>
      <c r="DR732" s="6" t="s">
        <v>22</v>
      </c>
      <c r="DS732" s="6" t="s">
        <v>22</v>
      </c>
      <c r="DT732" s="6" t="s">
        <v>22</v>
      </c>
      <c r="DU732" s="6" t="s">
        <v>22</v>
      </c>
      <c r="DV732" s="6" t="s">
        <v>22</v>
      </c>
      <c r="DW732" s="6" t="s">
        <v>22</v>
      </c>
      <c r="DX732" s="6" t="s">
        <v>22</v>
      </c>
      <c r="DY732" s="6" t="s">
        <v>22</v>
      </c>
      <c r="DZ732" s="6" t="s">
        <v>22</v>
      </c>
      <c r="EA732" s="6" t="s">
        <v>22</v>
      </c>
      <c r="EB732" s="6" t="s">
        <v>22</v>
      </c>
      <c r="EC732" s="6" t="s">
        <v>22</v>
      </c>
      <c r="ED732" s="6" t="s">
        <v>22</v>
      </c>
      <c r="EE732" s="6" t="s">
        <v>22</v>
      </c>
      <c r="EF732" s="6" t="s">
        <v>22</v>
      </c>
      <c r="EG732" s="6" t="s">
        <v>22</v>
      </c>
      <c r="EH732" s="6" t="s">
        <v>22</v>
      </c>
      <c r="EI732" s="6" t="s">
        <v>22</v>
      </c>
      <c r="EJ732" s="6" t="s">
        <v>22</v>
      </c>
      <c r="EK732" s="6" t="s">
        <v>22</v>
      </c>
      <c r="EL732" s="6" t="s">
        <v>22</v>
      </c>
      <c r="EM732" s="6" t="s">
        <v>22</v>
      </c>
      <c r="EN732" s="6" t="s">
        <v>22</v>
      </c>
      <c r="EO732" s="6" t="s">
        <v>22</v>
      </c>
      <c r="EP732" s="6" t="s">
        <v>22</v>
      </c>
      <c r="EQ732" s="6" t="s">
        <v>22</v>
      </c>
      <c r="ER732" s="6" t="s">
        <v>22</v>
      </c>
      <c r="ES732" s="6" t="s">
        <v>22</v>
      </c>
      <c r="ET732" s="6" t="s">
        <v>22</v>
      </c>
      <c r="EU732" s="6" t="s">
        <v>22</v>
      </c>
      <c r="EV732" s="6" t="s">
        <v>22</v>
      </c>
      <c r="EW732" s="6" t="s">
        <v>22</v>
      </c>
      <c r="EX732" s="6" t="s">
        <v>22</v>
      </c>
      <c r="EY732" s="6" t="s">
        <v>22</v>
      </c>
      <c r="EZ732" s="6" t="s">
        <v>22</v>
      </c>
      <c r="FA732" s="6" t="s">
        <v>22</v>
      </c>
      <c r="FB732" s="6" t="s">
        <v>22</v>
      </c>
      <c r="FC732" s="6" t="s">
        <v>22</v>
      </c>
      <c r="FD732" s="6" t="s">
        <v>22</v>
      </c>
      <c r="FE732" s="6" t="s">
        <v>22</v>
      </c>
      <c r="FF732" s="6" t="s">
        <v>22</v>
      </c>
      <c r="FG732" s="6" t="s">
        <v>22</v>
      </c>
      <c r="FH732" s="6" t="s">
        <v>22</v>
      </c>
      <c r="FI732" s="6" t="s">
        <v>22</v>
      </c>
      <c r="FJ732" s="6" t="s">
        <v>22</v>
      </c>
      <c r="FK732" s="6" t="s">
        <v>22</v>
      </c>
      <c r="FL732" s="6" t="s">
        <v>22</v>
      </c>
      <c r="FM732" s="6" t="s">
        <v>22</v>
      </c>
      <c r="FN732" s="6" t="s">
        <v>22</v>
      </c>
      <c r="FO732" s="6" t="s">
        <v>22</v>
      </c>
      <c r="FP732" s="6" t="s">
        <v>22</v>
      </c>
      <c r="FQ732" s="6" t="s">
        <v>22</v>
      </c>
      <c r="FR732" s="6">
        <v>0</v>
      </c>
      <c r="FS732" s="6">
        <v>0</v>
      </c>
      <c r="FT732" s="6">
        <v>0</v>
      </c>
      <c r="FU732" s="6">
        <v>0</v>
      </c>
      <c r="FV732" s="6" t="s">
        <v>223</v>
      </c>
      <c r="FW732" s="6" t="s">
        <v>22</v>
      </c>
      <c r="FX732" s="6" t="s">
        <v>22</v>
      </c>
      <c r="FY732" s="6" t="s">
        <v>22</v>
      </c>
      <c r="FZ732" s="6" t="s">
        <v>22</v>
      </c>
      <c r="GA732" s="6" t="s">
        <v>22</v>
      </c>
      <c r="GB732" s="6" t="s">
        <v>22</v>
      </c>
      <c r="GC732" s="6" t="s">
        <v>22</v>
      </c>
      <c r="GD732" s="6" t="s">
        <v>22</v>
      </c>
      <c r="GE732" s="6" t="s">
        <v>22</v>
      </c>
      <c r="GF732" s="6" t="s">
        <v>22</v>
      </c>
      <c r="GG732" s="6" t="s">
        <v>22</v>
      </c>
      <c r="GH732" s="6" t="s">
        <v>22</v>
      </c>
      <c r="GI732" s="6" t="s">
        <v>22</v>
      </c>
      <c r="GJ732" s="6" t="s">
        <v>22</v>
      </c>
      <c r="GK732" s="6" t="s">
        <v>22</v>
      </c>
      <c r="GL732" s="6" t="s">
        <v>22</v>
      </c>
      <c r="GM732" s="6" t="s">
        <v>22</v>
      </c>
      <c r="GN732" s="6" t="s">
        <v>22</v>
      </c>
      <c r="GO732" s="6" t="s">
        <v>22</v>
      </c>
      <c r="GP732" s="6" t="s">
        <v>228</v>
      </c>
      <c r="GQ732" s="6" t="s">
        <v>22</v>
      </c>
      <c r="GR732" s="6" t="s">
        <v>22</v>
      </c>
      <c r="GS732" s="6" t="s">
        <v>22</v>
      </c>
      <c r="GT732" s="6" t="s">
        <v>22</v>
      </c>
      <c r="GU732" s="6" t="s">
        <v>22</v>
      </c>
      <c r="GV732" s="6" t="s">
        <v>22</v>
      </c>
      <c r="GW732" s="6" t="s">
        <v>22</v>
      </c>
      <c r="GX732" s="6" t="s">
        <v>22</v>
      </c>
    </row>
    <row r="733" spans="1:206">
      <c r="A733" s="6" t="s">
        <v>1944</v>
      </c>
      <c r="B733" s="6" t="s">
        <v>22</v>
      </c>
      <c r="C733" s="6" t="s">
        <v>1985</v>
      </c>
      <c r="D733" s="6" t="s">
        <v>22</v>
      </c>
      <c r="E733" s="6" t="s">
        <v>22</v>
      </c>
      <c r="G733" s="6" t="s">
        <v>22</v>
      </c>
      <c r="H733" s="6" t="s">
        <v>22</v>
      </c>
      <c r="I733" s="6" t="s">
        <v>22</v>
      </c>
      <c r="J733" s="6" t="s">
        <v>22</v>
      </c>
      <c r="K733" s="6" t="s">
        <v>22</v>
      </c>
      <c r="L733" s="6" t="s">
        <v>22</v>
      </c>
      <c r="M733" s="6" t="s">
        <v>22</v>
      </c>
      <c r="N733" s="6" t="s">
        <v>22</v>
      </c>
      <c r="O733" s="7" t="s">
        <v>22</v>
      </c>
      <c r="P733" s="6" t="s">
        <v>22</v>
      </c>
      <c r="S733" s="6" t="s">
        <v>22</v>
      </c>
      <c r="T733" s="6" t="s">
        <v>22</v>
      </c>
      <c r="V733" s="6" t="s">
        <v>22</v>
      </c>
      <c r="AE733" s="6" t="s">
        <v>22</v>
      </c>
      <c r="AF733" s="6" t="s">
        <v>22</v>
      </c>
      <c r="AG733" s="6" t="s">
        <v>22</v>
      </c>
      <c r="AH733" s="6" t="s">
        <v>22</v>
      </c>
      <c r="AI733" s="6" t="s">
        <v>22</v>
      </c>
      <c r="AJ733" s="6" t="s">
        <v>425</v>
      </c>
      <c r="AK733" s="6" t="s">
        <v>426</v>
      </c>
      <c r="AL733" s="6" t="s">
        <v>1669</v>
      </c>
      <c r="AM733" s="6">
        <v>0</v>
      </c>
      <c r="AN733" s="6">
        <v>0</v>
      </c>
      <c r="AO733" s="6">
        <v>1</v>
      </c>
      <c r="AP733" s="6">
        <v>1</v>
      </c>
      <c r="AQ733" s="6" t="s">
        <v>404</v>
      </c>
      <c r="AR733" s="6" t="s">
        <v>756</v>
      </c>
      <c r="AS733" s="6" t="s">
        <v>1082</v>
      </c>
      <c r="AT733" s="6">
        <v>0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1</v>
      </c>
      <c r="BJ733" s="6" t="s">
        <v>22</v>
      </c>
      <c r="BK733" s="6" t="s">
        <v>22</v>
      </c>
      <c r="BL733" s="6" t="s">
        <v>22</v>
      </c>
      <c r="BM733" s="6" t="s">
        <v>22</v>
      </c>
      <c r="BN733" s="6" t="s">
        <v>22</v>
      </c>
      <c r="BO733" s="16" t="s">
        <v>22</v>
      </c>
      <c r="BP733" s="6" t="s">
        <v>22</v>
      </c>
      <c r="BQ733" s="6" t="s">
        <v>22</v>
      </c>
      <c r="BR733" s="6" t="s">
        <v>22</v>
      </c>
      <c r="BS733" s="6" t="s">
        <v>22</v>
      </c>
      <c r="BT733" s="6" t="s">
        <v>22</v>
      </c>
      <c r="BU733" s="16" t="s">
        <v>22</v>
      </c>
      <c r="BV733" s="6" t="s">
        <v>22</v>
      </c>
      <c r="BW733" s="6" t="s">
        <v>22</v>
      </c>
      <c r="BX733" s="6" t="s">
        <v>22</v>
      </c>
      <c r="BY733" s="6" t="s">
        <v>22</v>
      </c>
      <c r="BZ733" s="6" t="s">
        <v>22</v>
      </c>
      <c r="CA733" s="6" t="s">
        <v>22</v>
      </c>
      <c r="CB733" s="6" t="s">
        <v>22</v>
      </c>
      <c r="CC733" s="6" t="s">
        <v>22</v>
      </c>
      <c r="CD733" s="6" t="s">
        <v>22</v>
      </c>
      <c r="CE733" s="6" t="s">
        <v>22</v>
      </c>
      <c r="CF733" s="6" t="s">
        <v>22</v>
      </c>
      <c r="CG733" s="6" t="s">
        <v>22</v>
      </c>
      <c r="CH733" s="6" t="s">
        <v>22</v>
      </c>
      <c r="CI733" s="6" t="s">
        <v>22</v>
      </c>
      <c r="CJ733" s="6" t="s">
        <v>22</v>
      </c>
      <c r="CK733" s="6" t="s">
        <v>22</v>
      </c>
      <c r="CL733" s="6" t="s">
        <v>22</v>
      </c>
      <c r="CM733" s="6" t="s">
        <v>22</v>
      </c>
      <c r="CN733" s="6" t="s">
        <v>22</v>
      </c>
      <c r="CO733" s="6" t="s">
        <v>22</v>
      </c>
      <c r="CP733" s="6" t="s">
        <v>22</v>
      </c>
      <c r="CQ733" s="6" t="s">
        <v>22</v>
      </c>
      <c r="CR733" s="6" t="s">
        <v>22</v>
      </c>
      <c r="CS733" s="6" t="s">
        <v>22</v>
      </c>
      <c r="CT733" s="6" t="s">
        <v>22</v>
      </c>
      <c r="CU733" s="6" t="s">
        <v>22</v>
      </c>
      <c r="CV733" s="6" t="s">
        <v>22</v>
      </c>
      <c r="CW733" s="6" t="s">
        <v>22</v>
      </c>
      <c r="CX733" s="6" t="s">
        <v>22</v>
      </c>
      <c r="CY733" s="6" t="s">
        <v>22</v>
      </c>
      <c r="CZ733" s="6" t="s">
        <v>22</v>
      </c>
      <c r="DA733" s="6" t="s">
        <v>22</v>
      </c>
      <c r="DB733" s="6" t="s">
        <v>348</v>
      </c>
      <c r="DC733" s="6">
        <v>70</v>
      </c>
      <c r="DD733" s="6">
        <v>70</v>
      </c>
      <c r="DE733" s="6" t="s">
        <v>220</v>
      </c>
      <c r="DF733" s="6" t="s">
        <v>220</v>
      </c>
      <c r="DG733" s="6" t="s">
        <v>22</v>
      </c>
      <c r="DH733" s="6" t="s">
        <v>22</v>
      </c>
      <c r="DI733" s="6" t="s">
        <v>22</v>
      </c>
      <c r="DJ733" s="6" t="s">
        <v>22</v>
      </c>
      <c r="DK733" s="6">
        <v>20</v>
      </c>
      <c r="DL733" s="6" t="s">
        <v>22</v>
      </c>
      <c r="DM733" s="6" t="s">
        <v>22</v>
      </c>
      <c r="DN733" s="6" t="s">
        <v>22</v>
      </c>
      <c r="DO733" s="6" t="s">
        <v>22</v>
      </c>
      <c r="DP733" s="6" t="s">
        <v>22</v>
      </c>
      <c r="DQ733" s="6" t="s">
        <v>22</v>
      </c>
      <c r="DR733" s="6" t="s">
        <v>22</v>
      </c>
      <c r="DS733" s="6" t="s">
        <v>22</v>
      </c>
      <c r="DT733" s="6" t="s">
        <v>22</v>
      </c>
      <c r="DU733" s="6" t="s">
        <v>22</v>
      </c>
      <c r="DV733" s="6" t="s">
        <v>22</v>
      </c>
      <c r="DW733" s="6" t="s">
        <v>22</v>
      </c>
      <c r="DX733" s="6" t="s">
        <v>22</v>
      </c>
      <c r="DY733" s="6" t="s">
        <v>22</v>
      </c>
      <c r="DZ733" s="6" t="s">
        <v>22</v>
      </c>
      <c r="EA733" s="6" t="s">
        <v>22</v>
      </c>
      <c r="EB733" s="6" t="s">
        <v>22</v>
      </c>
      <c r="EC733" s="6" t="s">
        <v>22</v>
      </c>
      <c r="ED733" s="6" t="s">
        <v>22</v>
      </c>
      <c r="EE733" s="6" t="s">
        <v>22</v>
      </c>
      <c r="EF733" s="6" t="s">
        <v>22</v>
      </c>
      <c r="EG733" s="6" t="s">
        <v>22</v>
      </c>
      <c r="EH733" s="6" t="s">
        <v>22</v>
      </c>
      <c r="EI733" s="6" t="s">
        <v>22</v>
      </c>
      <c r="EJ733" s="6" t="s">
        <v>22</v>
      </c>
      <c r="EK733" s="6" t="s">
        <v>22</v>
      </c>
      <c r="EL733" s="6" t="s">
        <v>22</v>
      </c>
      <c r="EM733" s="6" t="s">
        <v>22</v>
      </c>
      <c r="EN733" s="6" t="s">
        <v>22</v>
      </c>
      <c r="EO733" s="6" t="s">
        <v>22</v>
      </c>
      <c r="EP733" s="6" t="s">
        <v>22</v>
      </c>
      <c r="EQ733" s="6" t="s">
        <v>22</v>
      </c>
      <c r="ER733" s="6" t="s">
        <v>22</v>
      </c>
      <c r="ES733" s="6" t="s">
        <v>22</v>
      </c>
      <c r="ET733" s="6" t="s">
        <v>22</v>
      </c>
      <c r="EU733" s="6" t="s">
        <v>22</v>
      </c>
      <c r="EV733" s="6" t="s">
        <v>22</v>
      </c>
      <c r="EW733" s="6" t="s">
        <v>22</v>
      </c>
      <c r="EX733" s="6" t="s">
        <v>22</v>
      </c>
      <c r="EY733" s="6" t="s">
        <v>22</v>
      </c>
      <c r="EZ733" s="6" t="s">
        <v>22</v>
      </c>
      <c r="FA733" s="6" t="s">
        <v>22</v>
      </c>
      <c r="FB733" s="6" t="s">
        <v>22</v>
      </c>
      <c r="FC733" s="6" t="s">
        <v>22</v>
      </c>
      <c r="FD733" s="6" t="s">
        <v>22</v>
      </c>
      <c r="FE733" s="6" t="s">
        <v>22</v>
      </c>
      <c r="FF733" s="6" t="s">
        <v>22</v>
      </c>
      <c r="FG733" s="6" t="s">
        <v>22</v>
      </c>
      <c r="FH733" s="6" t="s">
        <v>22</v>
      </c>
      <c r="FI733" s="6" t="s">
        <v>22</v>
      </c>
      <c r="FJ733" s="6" t="s">
        <v>22</v>
      </c>
      <c r="FK733" s="6" t="s">
        <v>22</v>
      </c>
      <c r="FL733" s="6" t="s">
        <v>22</v>
      </c>
      <c r="FM733" s="6" t="s">
        <v>22</v>
      </c>
      <c r="FN733" s="6" t="s">
        <v>22</v>
      </c>
      <c r="FO733" s="6" t="s">
        <v>22</v>
      </c>
      <c r="FP733" s="6" t="s">
        <v>22</v>
      </c>
      <c r="FQ733" s="6" t="s">
        <v>22</v>
      </c>
      <c r="FR733" s="6">
        <v>0</v>
      </c>
      <c r="FS733" s="6">
        <v>0</v>
      </c>
      <c r="FT733" s="6">
        <v>0</v>
      </c>
      <c r="FU733" s="6">
        <v>1</v>
      </c>
      <c r="FV733" s="6" t="s">
        <v>223</v>
      </c>
      <c r="FW733" s="6" t="s">
        <v>22</v>
      </c>
      <c r="FX733" s="6" t="s">
        <v>22</v>
      </c>
      <c r="FY733" s="6" t="s">
        <v>22</v>
      </c>
      <c r="FZ733" s="6" t="s">
        <v>22</v>
      </c>
      <c r="GA733" s="6" t="s">
        <v>22</v>
      </c>
      <c r="GB733" s="6" t="s">
        <v>22</v>
      </c>
      <c r="GC733" s="6" t="s">
        <v>22</v>
      </c>
      <c r="GD733" s="6" t="s">
        <v>22</v>
      </c>
      <c r="GE733" s="6" t="s">
        <v>22</v>
      </c>
      <c r="GF733" s="6" t="s">
        <v>22</v>
      </c>
      <c r="GG733" s="6" t="s">
        <v>22</v>
      </c>
      <c r="GH733" s="6" t="s">
        <v>22</v>
      </c>
      <c r="GI733" s="6" t="s">
        <v>22</v>
      </c>
      <c r="GJ733" s="6" t="s">
        <v>22</v>
      </c>
      <c r="GK733" s="6" t="s">
        <v>22</v>
      </c>
      <c r="GL733" s="6" t="s">
        <v>22</v>
      </c>
      <c r="GM733" s="6" t="s">
        <v>22</v>
      </c>
      <c r="GN733" s="6" t="s">
        <v>22</v>
      </c>
      <c r="GO733" s="6" t="s">
        <v>22</v>
      </c>
      <c r="GP733" s="6" t="s">
        <v>261</v>
      </c>
      <c r="GQ733" s="6" t="s">
        <v>22</v>
      </c>
      <c r="GR733" s="6" t="s">
        <v>22</v>
      </c>
      <c r="GS733" s="6" t="s">
        <v>22</v>
      </c>
      <c r="GT733" s="6" t="s">
        <v>22</v>
      </c>
      <c r="GU733" s="6" t="s">
        <v>22</v>
      </c>
      <c r="GV733" s="6" t="s">
        <v>22</v>
      </c>
      <c r="GW733" s="6" t="s">
        <v>22</v>
      </c>
      <c r="GX733" s="6" t="s">
        <v>22</v>
      </c>
    </row>
    <row r="734" spans="1:206">
      <c r="A734" s="6" t="s">
        <v>1944</v>
      </c>
      <c r="B734" s="6" t="s">
        <v>22</v>
      </c>
      <c r="C734" s="6" t="s">
        <v>1986</v>
      </c>
      <c r="D734" s="6" t="s">
        <v>22</v>
      </c>
      <c r="E734" s="6" t="s">
        <v>22</v>
      </c>
      <c r="G734" s="6" t="s">
        <v>22</v>
      </c>
      <c r="H734" s="6" t="s">
        <v>22</v>
      </c>
      <c r="I734" s="6" t="s">
        <v>22</v>
      </c>
      <c r="J734" s="6" t="s">
        <v>22</v>
      </c>
      <c r="K734" s="6" t="s">
        <v>22</v>
      </c>
      <c r="L734" s="6" t="s">
        <v>22</v>
      </c>
      <c r="M734" s="6" t="s">
        <v>22</v>
      </c>
      <c r="N734" s="6" t="s">
        <v>22</v>
      </c>
      <c r="O734" s="7" t="s">
        <v>22</v>
      </c>
      <c r="P734" s="6" t="s">
        <v>22</v>
      </c>
      <c r="S734" s="6" t="s">
        <v>22</v>
      </c>
      <c r="T734" s="6" t="s">
        <v>22</v>
      </c>
      <c r="V734" s="6" t="s">
        <v>22</v>
      </c>
      <c r="AE734" s="6" t="s">
        <v>22</v>
      </c>
      <c r="AF734" s="6" t="s">
        <v>22</v>
      </c>
      <c r="AG734" s="6" t="s">
        <v>22</v>
      </c>
      <c r="AH734" s="6" t="s">
        <v>22</v>
      </c>
      <c r="AI734" s="6" t="s">
        <v>22</v>
      </c>
      <c r="AJ734" s="6" t="s">
        <v>384</v>
      </c>
      <c r="AK734" s="6" t="s">
        <v>339</v>
      </c>
      <c r="AL734" s="6" t="s">
        <v>419</v>
      </c>
      <c r="AM734" s="6">
        <v>0</v>
      </c>
      <c r="AN734" s="6">
        <v>0</v>
      </c>
      <c r="AO734" s="6">
        <v>1</v>
      </c>
      <c r="AP734" s="6">
        <v>0</v>
      </c>
      <c r="AQ734" s="6" t="s">
        <v>745</v>
      </c>
      <c r="AR734" s="6" t="s">
        <v>1055</v>
      </c>
      <c r="AS734" s="6" t="s">
        <v>1060</v>
      </c>
      <c r="AT734" s="6">
        <v>0</v>
      </c>
      <c r="AU734" s="6">
        <v>1</v>
      </c>
      <c r="AV734" s="6">
        <v>1</v>
      </c>
      <c r="AW734" s="6">
        <v>1</v>
      </c>
      <c r="AX734" s="6">
        <v>0</v>
      </c>
      <c r="AY734" s="6">
        <v>0</v>
      </c>
      <c r="AZ734" s="6"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 t="s">
        <v>22</v>
      </c>
      <c r="BK734" s="6" t="s">
        <v>22</v>
      </c>
      <c r="BL734" s="6" t="s">
        <v>22</v>
      </c>
      <c r="BM734" s="6" t="s">
        <v>22</v>
      </c>
      <c r="BN734" s="6" t="s">
        <v>22</v>
      </c>
      <c r="BO734" s="16" t="s">
        <v>22</v>
      </c>
      <c r="BP734" s="6" t="s">
        <v>22</v>
      </c>
      <c r="BQ734" s="6" t="s">
        <v>22</v>
      </c>
      <c r="BR734" s="6" t="s">
        <v>22</v>
      </c>
      <c r="BS734" s="6" t="s">
        <v>22</v>
      </c>
      <c r="BT734" s="6" t="s">
        <v>22</v>
      </c>
      <c r="BU734" s="16" t="s">
        <v>22</v>
      </c>
      <c r="BV734" s="6" t="s">
        <v>22</v>
      </c>
      <c r="BW734" s="6" t="s">
        <v>22</v>
      </c>
      <c r="BX734" s="6" t="s">
        <v>22</v>
      </c>
      <c r="BY734" s="6" t="s">
        <v>22</v>
      </c>
      <c r="BZ734" s="6" t="s">
        <v>22</v>
      </c>
      <c r="CA734" s="6" t="s">
        <v>22</v>
      </c>
      <c r="CB734" s="6" t="s">
        <v>22</v>
      </c>
      <c r="CC734" s="6" t="s">
        <v>22</v>
      </c>
      <c r="CD734" s="6" t="s">
        <v>22</v>
      </c>
      <c r="CE734" s="6" t="s">
        <v>22</v>
      </c>
      <c r="CF734" s="6" t="s">
        <v>22</v>
      </c>
      <c r="CG734" s="6" t="s">
        <v>22</v>
      </c>
      <c r="CH734" s="6" t="s">
        <v>22</v>
      </c>
      <c r="CI734" s="6" t="s">
        <v>22</v>
      </c>
      <c r="CJ734" s="6" t="s">
        <v>22</v>
      </c>
      <c r="CK734" s="6" t="s">
        <v>22</v>
      </c>
      <c r="CL734" s="6" t="s">
        <v>22</v>
      </c>
      <c r="CM734" s="6" t="s">
        <v>22</v>
      </c>
      <c r="CN734" s="6" t="s">
        <v>22</v>
      </c>
      <c r="CO734" s="6" t="s">
        <v>22</v>
      </c>
      <c r="CP734" s="6" t="s">
        <v>22</v>
      </c>
      <c r="CQ734" s="6" t="s">
        <v>22</v>
      </c>
      <c r="CR734" s="6" t="s">
        <v>22</v>
      </c>
      <c r="CS734" s="6" t="s">
        <v>22</v>
      </c>
      <c r="CT734" s="6" t="s">
        <v>22</v>
      </c>
      <c r="CU734" s="6" t="s">
        <v>22</v>
      </c>
      <c r="CV734" s="6" t="s">
        <v>22</v>
      </c>
      <c r="CW734" s="6" t="s">
        <v>22</v>
      </c>
      <c r="CX734" s="6" t="s">
        <v>22</v>
      </c>
      <c r="CY734" s="6" t="s">
        <v>22</v>
      </c>
      <c r="CZ734" s="6" t="s">
        <v>22</v>
      </c>
      <c r="DA734" s="6" t="s">
        <v>22</v>
      </c>
      <c r="DB734" s="6" t="s">
        <v>218</v>
      </c>
      <c r="DC734" s="6">
        <v>64</v>
      </c>
      <c r="DD734" s="6">
        <v>64</v>
      </c>
      <c r="DE734" s="6" t="s">
        <v>244</v>
      </c>
      <c r="DF734" s="6" t="s">
        <v>244</v>
      </c>
      <c r="DG734" s="6" t="s">
        <v>22</v>
      </c>
      <c r="DH734" s="6" t="s">
        <v>22</v>
      </c>
      <c r="DI734" s="6" t="s">
        <v>22</v>
      </c>
      <c r="DJ734" s="6" t="s">
        <v>22</v>
      </c>
      <c r="DK734" s="6">
        <v>30</v>
      </c>
      <c r="DL734" s="6" t="s">
        <v>22</v>
      </c>
      <c r="DM734" s="6" t="s">
        <v>22</v>
      </c>
      <c r="DN734" s="6" t="s">
        <v>22</v>
      </c>
      <c r="DO734" s="6" t="s">
        <v>22</v>
      </c>
      <c r="DP734" s="6" t="s">
        <v>22</v>
      </c>
      <c r="DQ734" s="6" t="s">
        <v>22</v>
      </c>
      <c r="DR734" s="6" t="s">
        <v>22</v>
      </c>
      <c r="DS734" s="6" t="s">
        <v>22</v>
      </c>
      <c r="DT734" s="6" t="s">
        <v>22</v>
      </c>
      <c r="DU734" s="6" t="s">
        <v>22</v>
      </c>
      <c r="DV734" s="6" t="s">
        <v>22</v>
      </c>
      <c r="DW734" s="6" t="s">
        <v>22</v>
      </c>
      <c r="DX734" s="6" t="s">
        <v>22</v>
      </c>
      <c r="DY734" s="6" t="s">
        <v>22</v>
      </c>
      <c r="DZ734" s="6" t="s">
        <v>22</v>
      </c>
      <c r="EA734" s="6" t="s">
        <v>22</v>
      </c>
      <c r="EB734" s="6" t="s">
        <v>22</v>
      </c>
      <c r="EC734" s="6" t="s">
        <v>22</v>
      </c>
      <c r="ED734" s="6" t="s">
        <v>22</v>
      </c>
      <c r="EE734" s="6" t="s">
        <v>22</v>
      </c>
      <c r="EF734" s="6" t="s">
        <v>22</v>
      </c>
      <c r="EG734" s="6" t="s">
        <v>22</v>
      </c>
      <c r="EH734" s="6" t="s">
        <v>22</v>
      </c>
      <c r="EI734" s="6" t="s">
        <v>22</v>
      </c>
      <c r="EJ734" s="6" t="s">
        <v>22</v>
      </c>
      <c r="EK734" s="6" t="s">
        <v>22</v>
      </c>
      <c r="EL734" s="6" t="s">
        <v>22</v>
      </c>
      <c r="EM734" s="6" t="s">
        <v>22</v>
      </c>
      <c r="EN734" s="6" t="s">
        <v>22</v>
      </c>
      <c r="EO734" s="6" t="s">
        <v>22</v>
      </c>
      <c r="EP734" s="6" t="s">
        <v>22</v>
      </c>
      <c r="EQ734" s="6" t="s">
        <v>22</v>
      </c>
      <c r="ER734" s="6" t="s">
        <v>22</v>
      </c>
      <c r="ES734" s="6" t="s">
        <v>22</v>
      </c>
      <c r="ET734" s="6" t="s">
        <v>22</v>
      </c>
      <c r="EU734" s="6" t="s">
        <v>22</v>
      </c>
      <c r="EV734" s="6" t="s">
        <v>22</v>
      </c>
      <c r="EW734" s="6" t="s">
        <v>22</v>
      </c>
      <c r="EX734" s="6" t="s">
        <v>22</v>
      </c>
      <c r="EY734" s="6" t="s">
        <v>22</v>
      </c>
      <c r="EZ734" s="6" t="s">
        <v>22</v>
      </c>
      <c r="FA734" s="6" t="s">
        <v>22</v>
      </c>
      <c r="FB734" s="6" t="s">
        <v>22</v>
      </c>
      <c r="FC734" s="6" t="s">
        <v>22</v>
      </c>
      <c r="FD734" s="6" t="s">
        <v>22</v>
      </c>
      <c r="FE734" s="6" t="s">
        <v>22</v>
      </c>
      <c r="FF734" s="6" t="s">
        <v>22</v>
      </c>
      <c r="FG734" s="6" t="s">
        <v>22</v>
      </c>
      <c r="FH734" s="6" t="s">
        <v>22</v>
      </c>
      <c r="FI734" s="6" t="s">
        <v>22</v>
      </c>
      <c r="FJ734" s="6" t="s">
        <v>22</v>
      </c>
      <c r="FK734" s="6" t="s">
        <v>22</v>
      </c>
      <c r="FL734" s="6" t="s">
        <v>22</v>
      </c>
      <c r="FM734" s="6" t="s">
        <v>22</v>
      </c>
      <c r="FN734" s="6" t="s">
        <v>22</v>
      </c>
      <c r="FO734" s="6" t="s">
        <v>22</v>
      </c>
      <c r="FP734" s="6" t="s">
        <v>22</v>
      </c>
      <c r="FQ734" s="6" t="s">
        <v>22</v>
      </c>
      <c r="FR734" s="6">
        <v>5</v>
      </c>
      <c r="FS734" s="6">
        <v>0</v>
      </c>
      <c r="FT734" s="6">
        <v>0</v>
      </c>
      <c r="FU734" s="6">
        <v>0</v>
      </c>
      <c r="FV734" s="6" t="s">
        <v>223</v>
      </c>
      <c r="FW734" s="6" t="s">
        <v>22</v>
      </c>
      <c r="FX734" s="6" t="s">
        <v>22</v>
      </c>
      <c r="FY734" s="6" t="s">
        <v>22</v>
      </c>
      <c r="FZ734" s="6" t="s">
        <v>22</v>
      </c>
      <c r="GA734" s="6" t="s">
        <v>22</v>
      </c>
      <c r="GB734" s="6" t="s">
        <v>22</v>
      </c>
      <c r="GC734" s="6" t="s">
        <v>22</v>
      </c>
      <c r="GD734" s="6" t="s">
        <v>22</v>
      </c>
      <c r="GE734" s="6" t="s">
        <v>22</v>
      </c>
      <c r="GF734" s="6" t="s">
        <v>22</v>
      </c>
      <c r="GG734" s="6" t="s">
        <v>22</v>
      </c>
      <c r="GH734" s="6" t="s">
        <v>22</v>
      </c>
      <c r="GI734" s="6" t="s">
        <v>22</v>
      </c>
      <c r="GJ734" s="6" t="s">
        <v>22</v>
      </c>
      <c r="GK734" s="6" t="s">
        <v>22</v>
      </c>
      <c r="GL734" s="6" t="s">
        <v>22</v>
      </c>
      <c r="GM734" s="6" t="s">
        <v>22</v>
      </c>
      <c r="GN734" s="6" t="s">
        <v>22</v>
      </c>
      <c r="GO734" s="6" t="s">
        <v>22</v>
      </c>
      <c r="GP734" s="6" t="s">
        <v>226</v>
      </c>
      <c r="GQ734" s="6" t="s">
        <v>22</v>
      </c>
      <c r="GR734" s="6" t="s">
        <v>22</v>
      </c>
      <c r="GS734" s="6" t="s">
        <v>22</v>
      </c>
      <c r="GT734" s="6" t="s">
        <v>22</v>
      </c>
      <c r="GU734" s="6" t="s">
        <v>22</v>
      </c>
      <c r="GV734" s="6" t="s">
        <v>22</v>
      </c>
      <c r="GW734" s="6" t="s">
        <v>22</v>
      </c>
      <c r="GX734" s="6" t="s">
        <v>22</v>
      </c>
    </row>
    <row r="735" spans="1:206">
      <c r="A735" s="6" t="s">
        <v>1944</v>
      </c>
      <c r="B735" s="6" t="s">
        <v>22</v>
      </c>
      <c r="C735" s="6" t="s">
        <v>1987</v>
      </c>
      <c r="D735" s="6" t="s">
        <v>22</v>
      </c>
      <c r="E735" s="6" t="s">
        <v>22</v>
      </c>
      <c r="G735" s="6" t="s">
        <v>22</v>
      </c>
      <c r="H735" s="6" t="s">
        <v>22</v>
      </c>
      <c r="I735" s="6" t="s">
        <v>22</v>
      </c>
      <c r="J735" s="6" t="s">
        <v>22</v>
      </c>
      <c r="K735" s="6" t="s">
        <v>22</v>
      </c>
      <c r="L735" s="6" t="s">
        <v>22</v>
      </c>
      <c r="M735" s="6" t="s">
        <v>22</v>
      </c>
      <c r="N735" s="6" t="s">
        <v>22</v>
      </c>
      <c r="O735" s="7" t="s">
        <v>22</v>
      </c>
      <c r="P735" s="6" t="s">
        <v>22</v>
      </c>
      <c r="S735" s="6" t="s">
        <v>22</v>
      </c>
      <c r="T735" s="6" t="s">
        <v>22</v>
      </c>
      <c r="V735" s="6" t="s">
        <v>22</v>
      </c>
      <c r="AE735" s="6" t="s">
        <v>22</v>
      </c>
      <c r="AF735" s="6" t="s">
        <v>22</v>
      </c>
      <c r="AG735" s="6" t="s">
        <v>22</v>
      </c>
      <c r="AH735" s="6" t="s">
        <v>22</v>
      </c>
      <c r="AI735" s="6" t="s">
        <v>22</v>
      </c>
      <c r="AJ735" s="6" t="s">
        <v>1197</v>
      </c>
      <c r="AK735" s="6" t="s">
        <v>1198</v>
      </c>
      <c r="AL735" s="6" t="s">
        <v>419</v>
      </c>
      <c r="AM735" s="6">
        <v>1</v>
      </c>
      <c r="AN735" s="6">
        <v>1</v>
      </c>
      <c r="AO735" s="6">
        <v>0</v>
      </c>
      <c r="AP735" s="6">
        <v>0</v>
      </c>
      <c r="AQ735" s="6" t="s">
        <v>22</v>
      </c>
      <c r="AR735" s="6" t="s">
        <v>22</v>
      </c>
      <c r="AS735" s="6" t="s">
        <v>22</v>
      </c>
      <c r="AT735" s="6">
        <v>1</v>
      </c>
      <c r="AU735" s="6">
        <v>1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 t="s">
        <v>22</v>
      </c>
      <c r="BK735" s="6" t="s">
        <v>22</v>
      </c>
      <c r="BL735" s="6" t="s">
        <v>22</v>
      </c>
      <c r="BM735" s="6" t="s">
        <v>22</v>
      </c>
      <c r="BN735" s="6" t="s">
        <v>22</v>
      </c>
      <c r="BO735" s="16" t="s">
        <v>22</v>
      </c>
      <c r="BP735" s="6" t="s">
        <v>22</v>
      </c>
      <c r="BQ735" s="6" t="s">
        <v>22</v>
      </c>
      <c r="BR735" s="6" t="s">
        <v>22</v>
      </c>
      <c r="BS735" s="6" t="s">
        <v>22</v>
      </c>
      <c r="BT735" s="6" t="s">
        <v>22</v>
      </c>
      <c r="BU735" s="16" t="s">
        <v>22</v>
      </c>
      <c r="BV735" s="6" t="s">
        <v>22</v>
      </c>
      <c r="BW735" s="6" t="s">
        <v>22</v>
      </c>
      <c r="BX735" s="6" t="s">
        <v>22</v>
      </c>
      <c r="BY735" s="6" t="s">
        <v>22</v>
      </c>
      <c r="BZ735" s="6" t="s">
        <v>22</v>
      </c>
      <c r="CA735" s="6" t="s">
        <v>22</v>
      </c>
      <c r="CB735" s="6" t="s">
        <v>22</v>
      </c>
      <c r="CC735" s="6" t="s">
        <v>22</v>
      </c>
      <c r="CD735" s="6" t="s">
        <v>22</v>
      </c>
      <c r="CE735" s="6" t="s">
        <v>22</v>
      </c>
      <c r="CF735" s="6" t="s">
        <v>22</v>
      </c>
      <c r="CG735" s="6" t="s">
        <v>22</v>
      </c>
      <c r="CH735" s="6" t="s">
        <v>22</v>
      </c>
      <c r="CI735" s="6" t="s">
        <v>22</v>
      </c>
      <c r="CJ735" s="6" t="s">
        <v>22</v>
      </c>
      <c r="CK735" s="6" t="s">
        <v>22</v>
      </c>
      <c r="CL735" s="6" t="s">
        <v>22</v>
      </c>
      <c r="CM735" s="6" t="s">
        <v>22</v>
      </c>
      <c r="CN735" s="6" t="s">
        <v>22</v>
      </c>
      <c r="CO735" s="6" t="s">
        <v>22</v>
      </c>
      <c r="CP735" s="6" t="s">
        <v>22</v>
      </c>
      <c r="CQ735" s="6" t="s">
        <v>22</v>
      </c>
      <c r="CR735" s="6" t="s">
        <v>22</v>
      </c>
      <c r="CS735" s="6" t="s">
        <v>22</v>
      </c>
      <c r="CT735" s="6" t="s">
        <v>22</v>
      </c>
      <c r="CU735" s="6" t="s">
        <v>22</v>
      </c>
      <c r="CV735" s="6" t="s">
        <v>22</v>
      </c>
      <c r="CW735" s="6" t="s">
        <v>22</v>
      </c>
      <c r="CX735" s="6" t="s">
        <v>22</v>
      </c>
      <c r="CY735" s="6" t="s">
        <v>22</v>
      </c>
      <c r="CZ735" s="6" t="s">
        <v>22</v>
      </c>
      <c r="DA735" s="6" t="s">
        <v>22</v>
      </c>
      <c r="DB735" s="6" t="s">
        <v>218</v>
      </c>
      <c r="DC735" s="6">
        <v>43</v>
      </c>
      <c r="DD735" s="6">
        <v>43</v>
      </c>
      <c r="DE735" s="6" t="s">
        <v>220</v>
      </c>
      <c r="DF735" s="6" t="s">
        <v>220</v>
      </c>
      <c r="DG735" s="6" t="s">
        <v>22</v>
      </c>
      <c r="DH735" s="6" t="s">
        <v>22</v>
      </c>
      <c r="DI735" s="6" t="s">
        <v>22</v>
      </c>
      <c r="DJ735" s="6" t="s">
        <v>22</v>
      </c>
      <c r="DK735" s="6">
        <v>30</v>
      </c>
      <c r="DL735" s="6" t="s">
        <v>22</v>
      </c>
      <c r="DM735" s="6" t="s">
        <v>22</v>
      </c>
      <c r="DN735" s="6" t="s">
        <v>22</v>
      </c>
      <c r="DO735" s="6" t="s">
        <v>22</v>
      </c>
      <c r="DP735" s="6" t="s">
        <v>22</v>
      </c>
      <c r="DQ735" s="6" t="s">
        <v>22</v>
      </c>
      <c r="DR735" s="6" t="s">
        <v>22</v>
      </c>
      <c r="DS735" s="6" t="s">
        <v>22</v>
      </c>
      <c r="DT735" s="6" t="s">
        <v>22</v>
      </c>
      <c r="DU735" s="6" t="s">
        <v>22</v>
      </c>
      <c r="DV735" s="6" t="s">
        <v>22</v>
      </c>
      <c r="DW735" s="6" t="s">
        <v>22</v>
      </c>
      <c r="DX735" s="6" t="s">
        <v>22</v>
      </c>
      <c r="DY735" s="6" t="s">
        <v>22</v>
      </c>
      <c r="DZ735" s="6" t="s">
        <v>22</v>
      </c>
      <c r="EA735" s="6" t="s">
        <v>22</v>
      </c>
      <c r="EB735" s="6" t="s">
        <v>22</v>
      </c>
      <c r="EC735" s="6" t="s">
        <v>22</v>
      </c>
      <c r="ED735" s="6" t="s">
        <v>22</v>
      </c>
      <c r="EE735" s="6" t="s">
        <v>22</v>
      </c>
      <c r="EF735" s="6" t="s">
        <v>22</v>
      </c>
      <c r="EG735" s="6" t="s">
        <v>22</v>
      </c>
      <c r="EH735" s="6" t="s">
        <v>22</v>
      </c>
      <c r="EI735" s="6" t="s">
        <v>22</v>
      </c>
      <c r="EJ735" s="6" t="s">
        <v>22</v>
      </c>
      <c r="EK735" s="6" t="s">
        <v>22</v>
      </c>
      <c r="EL735" s="6" t="s">
        <v>22</v>
      </c>
      <c r="EM735" s="6" t="s">
        <v>22</v>
      </c>
      <c r="EN735" s="6" t="s">
        <v>22</v>
      </c>
      <c r="EO735" s="6" t="s">
        <v>22</v>
      </c>
      <c r="EP735" s="6" t="s">
        <v>22</v>
      </c>
      <c r="EQ735" s="6" t="s">
        <v>22</v>
      </c>
      <c r="ER735" s="6" t="s">
        <v>22</v>
      </c>
      <c r="ES735" s="6" t="s">
        <v>22</v>
      </c>
      <c r="ET735" s="6" t="s">
        <v>22</v>
      </c>
      <c r="EU735" s="6" t="s">
        <v>22</v>
      </c>
      <c r="EV735" s="6" t="s">
        <v>22</v>
      </c>
      <c r="EW735" s="6" t="s">
        <v>22</v>
      </c>
      <c r="EX735" s="6" t="s">
        <v>22</v>
      </c>
      <c r="EY735" s="6" t="s">
        <v>22</v>
      </c>
      <c r="EZ735" s="6" t="s">
        <v>22</v>
      </c>
      <c r="FA735" s="6" t="s">
        <v>22</v>
      </c>
      <c r="FB735" s="6" t="s">
        <v>22</v>
      </c>
      <c r="FC735" s="6" t="s">
        <v>22</v>
      </c>
      <c r="FD735" s="6" t="s">
        <v>22</v>
      </c>
      <c r="FE735" s="6" t="s">
        <v>22</v>
      </c>
      <c r="FF735" s="6" t="s">
        <v>22</v>
      </c>
      <c r="FG735" s="6" t="s">
        <v>22</v>
      </c>
      <c r="FH735" s="6" t="s">
        <v>22</v>
      </c>
      <c r="FI735" s="6" t="s">
        <v>22</v>
      </c>
      <c r="FJ735" s="6" t="s">
        <v>22</v>
      </c>
      <c r="FK735" s="6" t="s">
        <v>22</v>
      </c>
      <c r="FL735" s="6" t="s">
        <v>22</v>
      </c>
      <c r="FM735" s="6" t="s">
        <v>22</v>
      </c>
      <c r="FN735" s="6" t="s">
        <v>22</v>
      </c>
      <c r="FO735" s="6" t="s">
        <v>22</v>
      </c>
      <c r="FP735" s="6" t="s">
        <v>22</v>
      </c>
      <c r="FQ735" s="6" t="s">
        <v>22</v>
      </c>
      <c r="FR735" s="6">
        <v>3</v>
      </c>
      <c r="FS735" s="6">
        <v>0</v>
      </c>
      <c r="FT735" s="6">
        <v>0</v>
      </c>
      <c r="FU735" s="6">
        <v>0</v>
      </c>
      <c r="FV735" s="6" t="s">
        <v>223</v>
      </c>
      <c r="FW735" s="6" t="s">
        <v>22</v>
      </c>
      <c r="FX735" s="6" t="s">
        <v>22</v>
      </c>
      <c r="FY735" s="6" t="s">
        <v>22</v>
      </c>
      <c r="FZ735" s="6" t="s">
        <v>22</v>
      </c>
      <c r="GA735" s="6" t="s">
        <v>22</v>
      </c>
      <c r="GB735" s="6" t="s">
        <v>22</v>
      </c>
      <c r="GC735" s="6" t="s">
        <v>22</v>
      </c>
      <c r="GD735" s="6" t="s">
        <v>22</v>
      </c>
      <c r="GE735" s="6" t="s">
        <v>22</v>
      </c>
      <c r="GF735" s="6" t="s">
        <v>22</v>
      </c>
      <c r="GG735" s="6" t="s">
        <v>22</v>
      </c>
      <c r="GH735" s="6" t="s">
        <v>22</v>
      </c>
      <c r="GI735" s="6" t="s">
        <v>22</v>
      </c>
      <c r="GJ735" s="6" t="s">
        <v>22</v>
      </c>
      <c r="GK735" s="6" t="s">
        <v>22</v>
      </c>
      <c r="GL735" s="6" t="s">
        <v>22</v>
      </c>
      <c r="GM735" s="6" t="s">
        <v>22</v>
      </c>
      <c r="GN735" s="6" t="s">
        <v>22</v>
      </c>
      <c r="GO735" s="6" t="s">
        <v>22</v>
      </c>
      <c r="GP735" s="6" t="s">
        <v>228</v>
      </c>
      <c r="GQ735" s="6" t="s">
        <v>22</v>
      </c>
      <c r="GR735" s="6" t="s">
        <v>22</v>
      </c>
      <c r="GS735" s="6" t="s">
        <v>22</v>
      </c>
      <c r="GT735" s="6" t="s">
        <v>22</v>
      </c>
      <c r="GU735" s="6" t="s">
        <v>22</v>
      </c>
      <c r="GV735" s="6" t="s">
        <v>22</v>
      </c>
      <c r="GW735" s="6" t="s">
        <v>22</v>
      </c>
      <c r="GX735" s="6" t="s">
        <v>22</v>
      </c>
    </row>
    <row r="736" spans="1:206">
      <c r="A736" s="6" t="s">
        <v>1944</v>
      </c>
      <c r="B736" s="6" t="s">
        <v>22</v>
      </c>
      <c r="C736" s="6" t="s">
        <v>1988</v>
      </c>
      <c r="D736" s="6" t="s">
        <v>22</v>
      </c>
      <c r="E736" s="6" t="s">
        <v>22</v>
      </c>
      <c r="G736" s="6" t="s">
        <v>22</v>
      </c>
      <c r="H736" s="6" t="s">
        <v>22</v>
      </c>
      <c r="I736" s="6" t="s">
        <v>22</v>
      </c>
      <c r="J736" s="6" t="s">
        <v>22</v>
      </c>
      <c r="K736" s="6" t="s">
        <v>22</v>
      </c>
      <c r="L736" s="6" t="s">
        <v>22</v>
      </c>
      <c r="M736" s="6" t="s">
        <v>22</v>
      </c>
      <c r="N736" s="6" t="s">
        <v>22</v>
      </c>
      <c r="O736" s="7" t="s">
        <v>22</v>
      </c>
      <c r="P736" s="6" t="s">
        <v>22</v>
      </c>
      <c r="S736" s="6" t="s">
        <v>22</v>
      </c>
      <c r="T736" s="6" t="s">
        <v>22</v>
      </c>
      <c r="V736" s="6" t="s">
        <v>22</v>
      </c>
      <c r="AE736" s="6" t="s">
        <v>22</v>
      </c>
      <c r="AF736" s="6" t="s">
        <v>22</v>
      </c>
      <c r="AG736" s="6" t="s">
        <v>22</v>
      </c>
      <c r="AH736" s="6" t="s">
        <v>22</v>
      </c>
      <c r="AI736" s="6" t="s">
        <v>22</v>
      </c>
      <c r="AJ736" s="6" t="s">
        <v>22</v>
      </c>
      <c r="AK736" s="6" t="s">
        <v>22</v>
      </c>
      <c r="AL736" s="6" t="s">
        <v>1669</v>
      </c>
      <c r="AM736" s="6">
        <v>0</v>
      </c>
      <c r="AN736" s="6">
        <v>0</v>
      </c>
      <c r="AO736" s="6">
        <v>1</v>
      </c>
      <c r="AP736" s="6">
        <v>1</v>
      </c>
      <c r="AQ736" s="6" t="s">
        <v>756</v>
      </c>
      <c r="AR736" s="6" t="s">
        <v>438</v>
      </c>
      <c r="AS736" s="6" t="s">
        <v>22</v>
      </c>
      <c r="AT736" s="6">
        <v>0</v>
      </c>
      <c r="AU736" s="6">
        <v>1</v>
      </c>
      <c r="AV736" s="6">
        <v>0</v>
      </c>
      <c r="AW736" s="6">
        <v>0</v>
      </c>
      <c r="AX736" s="6">
        <v>0</v>
      </c>
      <c r="AY736" s="6">
        <v>0</v>
      </c>
      <c r="AZ736" s="6"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 t="s">
        <v>22</v>
      </c>
      <c r="BK736" s="6" t="s">
        <v>22</v>
      </c>
      <c r="BL736" s="6" t="s">
        <v>22</v>
      </c>
      <c r="BM736" s="6" t="s">
        <v>22</v>
      </c>
      <c r="BN736" s="6" t="s">
        <v>22</v>
      </c>
      <c r="BO736" s="16" t="s">
        <v>22</v>
      </c>
      <c r="BP736" s="6" t="s">
        <v>22</v>
      </c>
      <c r="BQ736" s="6" t="s">
        <v>22</v>
      </c>
      <c r="BR736" s="6" t="s">
        <v>22</v>
      </c>
      <c r="BS736" s="6" t="s">
        <v>22</v>
      </c>
      <c r="BT736" s="6" t="s">
        <v>22</v>
      </c>
      <c r="BU736" s="16" t="s">
        <v>22</v>
      </c>
      <c r="BV736" s="6" t="s">
        <v>22</v>
      </c>
      <c r="BW736" s="6" t="s">
        <v>22</v>
      </c>
      <c r="BX736" s="6" t="s">
        <v>22</v>
      </c>
      <c r="BY736" s="6" t="s">
        <v>22</v>
      </c>
      <c r="BZ736" s="6" t="s">
        <v>22</v>
      </c>
      <c r="CA736" s="6" t="s">
        <v>22</v>
      </c>
      <c r="CB736" s="6" t="s">
        <v>22</v>
      </c>
      <c r="CC736" s="6" t="s">
        <v>22</v>
      </c>
      <c r="CD736" s="6" t="s">
        <v>22</v>
      </c>
      <c r="CE736" s="6" t="s">
        <v>22</v>
      </c>
      <c r="CF736" s="6" t="s">
        <v>22</v>
      </c>
      <c r="CG736" s="6" t="s">
        <v>22</v>
      </c>
      <c r="CH736" s="6" t="s">
        <v>22</v>
      </c>
      <c r="CI736" s="6" t="s">
        <v>22</v>
      </c>
      <c r="CJ736" s="6" t="s">
        <v>22</v>
      </c>
      <c r="CK736" s="6" t="s">
        <v>22</v>
      </c>
      <c r="CL736" s="6" t="s">
        <v>22</v>
      </c>
      <c r="CM736" s="6" t="s">
        <v>22</v>
      </c>
      <c r="CN736" s="6" t="s">
        <v>22</v>
      </c>
      <c r="CO736" s="6" t="s">
        <v>22</v>
      </c>
      <c r="CP736" s="6" t="s">
        <v>22</v>
      </c>
      <c r="CQ736" s="6" t="s">
        <v>22</v>
      </c>
      <c r="CR736" s="6" t="s">
        <v>22</v>
      </c>
      <c r="CS736" s="6" t="s">
        <v>22</v>
      </c>
      <c r="CT736" s="6" t="s">
        <v>22</v>
      </c>
      <c r="CU736" s="6" t="s">
        <v>22</v>
      </c>
      <c r="CV736" s="6" t="s">
        <v>22</v>
      </c>
      <c r="CW736" s="6" t="s">
        <v>22</v>
      </c>
      <c r="CX736" s="6" t="s">
        <v>22</v>
      </c>
      <c r="CY736" s="6" t="s">
        <v>22</v>
      </c>
      <c r="CZ736" s="6" t="s">
        <v>22</v>
      </c>
      <c r="DA736" s="6" t="s">
        <v>22</v>
      </c>
      <c r="DB736" s="6" t="s">
        <v>348</v>
      </c>
      <c r="DC736" s="6">
        <v>64</v>
      </c>
      <c r="DD736" s="6">
        <v>64</v>
      </c>
      <c r="DE736" s="6" t="s">
        <v>244</v>
      </c>
      <c r="DF736" s="6" t="s">
        <v>244</v>
      </c>
      <c r="DG736" s="6" t="s">
        <v>22</v>
      </c>
      <c r="DH736" s="6" t="s">
        <v>22</v>
      </c>
      <c r="DI736" s="6" t="s">
        <v>22</v>
      </c>
      <c r="DJ736" s="6" t="s">
        <v>22</v>
      </c>
      <c r="DK736" s="6">
        <v>6</v>
      </c>
      <c r="DL736" s="6" t="s">
        <v>22</v>
      </c>
      <c r="DM736" s="6" t="s">
        <v>22</v>
      </c>
      <c r="DN736" s="6" t="s">
        <v>22</v>
      </c>
      <c r="DO736" s="6" t="s">
        <v>22</v>
      </c>
      <c r="DP736" s="6" t="s">
        <v>22</v>
      </c>
      <c r="DQ736" s="6" t="s">
        <v>22</v>
      </c>
      <c r="DR736" s="6" t="s">
        <v>22</v>
      </c>
      <c r="DS736" s="6" t="s">
        <v>22</v>
      </c>
      <c r="DT736" s="6" t="s">
        <v>22</v>
      </c>
      <c r="DU736" s="6" t="s">
        <v>22</v>
      </c>
      <c r="DV736" s="6" t="s">
        <v>22</v>
      </c>
      <c r="DW736" s="6" t="s">
        <v>22</v>
      </c>
      <c r="DX736" s="6" t="s">
        <v>22</v>
      </c>
      <c r="DY736" s="6" t="s">
        <v>22</v>
      </c>
      <c r="DZ736" s="6" t="s">
        <v>22</v>
      </c>
      <c r="EA736" s="6" t="s">
        <v>22</v>
      </c>
      <c r="EB736" s="6" t="s">
        <v>22</v>
      </c>
      <c r="EC736" s="6" t="s">
        <v>22</v>
      </c>
      <c r="ED736" s="6" t="s">
        <v>22</v>
      </c>
      <c r="EE736" s="6" t="s">
        <v>22</v>
      </c>
      <c r="EF736" s="6" t="s">
        <v>22</v>
      </c>
      <c r="EG736" s="6" t="s">
        <v>22</v>
      </c>
      <c r="EH736" s="6" t="s">
        <v>22</v>
      </c>
      <c r="EI736" s="6" t="s">
        <v>22</v>
      </c>
      <c r="EJ736" s="6" t="s">
        <v>22</v>
      </c>
      <c r="EK736" s="6" t="s">
        <v>22</v>
      </c>
      <c r="EL736" s="6" t="s">
        <v>22</v>
      </c>
      <c r="EM736" s="6" t="s">
        <v>22</v>
      </c>
      <c r="EN736" s="6" t="s">
        <v>22</v>
      </c>
      <c r="EO736" s="6" t="s">
        <v>22</v>
      </c>
      <c r="EP736" s="6" t="s">
        <v>22</v>
      </c>
      <c r="EQ736" s="6" t="s">
        <v>22</v>
      </c>
      <c r="ER736" s="6" t="s">
        <v>22</v>
      </c>
      <c r="ES736" s="6" t="s">
        <v>22</v>
      </c>
      <c r="ET736" s="6" t="s">
        <v>22</v>
      </c>
      <c r="EU736" s="6" t="s">
        <v>22</v>
      </c>
      <c r="EV736" s="6" t="s">
        <v>22</v>
      </c>
      <c r="EW736" s="6" t="s">
        <v>22</v>
      </c>
      <c r="EX736" s="6" t="s">
        <v>22</v>
      </c>
      <c r="EY736" s="6" t="s">
        <v>22</v>
      </c>
      <c r="EZ736" s="6" t="s">
        <v>22</v>
      </c>
      <c r="FA736" s="6" t="s">
        <v>22</v>
      </c>
      <c r="FB736" s="6" t="s">
        <v>22</v>
      </c>
      <c r="FC736" s="6" t="s">
        <v>22</v>
      </c>
      <c r="FD736" s="6" t="s">
        <v>22</v>
      </c>
      <c r="FE736" s="6" t="s">
        <v>22</v>
      </c>
      <c r="FF736" s="6" t="s">
        <v>22</v>
      </c>
      <c r="FG736" s="6" t="s">
        <v>22</v>
      </c>
      <c r="FH736" s="6" t="s">
        <v>22</v>
      </c>
      <c r="FI736" s="6" t="s">
        <v>22</v>
      </c>
      <c r="FJ736" s="6" t="s">
        <v>22</v>
      </c>
      <c r="FK736" s="6" t="s">
        <v>22</v>
      </c>
      <c r="FL736" s="6" t="s">
        <v>22</v>
      </c>
      <c r="FM736" s="6" t="s">
        <v>22</v>
      </c>
      <c r="FN736" s="6" t="s">
        <v>22</v>
      </c>
      <c r="FO736" s="6" t="s">
        <v>22</v>
      </c>
      <c r="FP736" s="6" t="s">
        <v>22</v>
      </c>
      <c r="FQ736" s="6" t="s">
        <v>22</v>
      </c>
      <c r="FR736" s="6">
        <v>1</v>
      </c>
      <c r="FS736" s="6">
        <v>0</v>
      </c>
      <c r="FT736" s="6">
        <v>0</v>
      </c>
      <c r="FU736" s="6">
        <v>1</v>
      </c>
      <c r="FV736" s="6" t="s">
        <v>223</v>
      </c>
      <c r="FW736" s="6" t="s">
        <v>22</v>
      </c>
      <c r="FX736" s="6" t="s">
        <v>22</v>
      </c>
      <c r="FY736" s="6" t="s">
        <v>22</v>
      </c>
      <c r="FZ736" s="6" t="s">
        <v>22</v>
      </c>
      <c r="GA736" s="6" t="s">
        <v>22</v>
      </c>
      <c r="GB736" s="6" t="s">
        <v>22</v>
      </c>
      <c r="GC736" s="6" t="s">
        <v>22</v>
      </c>
      <c r="GD736" s="6" t="s">
        <v>22</v>
      </c>
      <c r="GE736" s="6" t="s">
        <v>22</v>
      </c>
      <c r="GF736" s="6" t="s">
        <v>22</v>
      </c>
      <c r="GG736" s="6" t="s">
        <v>22</v>
      </c>
      <c r="GH736" s="6" t="s">
        <v>22</v>
      </c>
      <c r="GI736" s="6" t="s">
        <v>22</v>
      </c>
      <c r="GJ736" s="6" t="s">
        <v>22</v>
      </c>
      <c r="GK736" s="6" t="s">
        <v>22</v>
      </c>
      <c r="GL736" s="6" t="s">
        <v>22</v>
      </c>
      <c r="GM736" s="6" t="s">
        <v>22</v>
      </c>
      <c r="GN736" s="6" t="s">
        <v>22</v>
      </c>
      <c r="GO736" s="6" t="s">
        <v>22</v>
      </c>
      <c r="GP736" s="6" t="s">
        <v>228</v>
      </c>
      <c r="GQ736" s="6" t="s">
        <v>22</v>
      </c>
      <c r="GR736" s="6" t="s">
        <v>22</v>
      </c>
      <c r="GS736" s="6" t="s">
        <v>22</v>
      </c>
      <c r="GT736" s="6" t="s">
        <v>22</v>
      </c>
      <c r="GU736" s="6" t="s">
        <v>22</v>
      </c>
      <c r="GV736" s="6" t="s">
        <v>22</v>
      </c>
      <c r="GW736" s="6" t="s">
        <v>22</v>
      </c>
      <c r="GX736" s="6" t="s">
        <v>22</v>
      </c>
    </row>
    <row r="737" spans="1:206">
      <c r="A737" s="6" t="s">
        <v>1944</v>
      </c>
      <c r="B737" s="6" t="s">
        <v>22</v>
      </c>
      <c r="C737" s="6" t="s">
        <v>1989</v>
      </c>
      <c r="D737" s="6" t="s">
        <v>22</v>
      </c>
      <c r="E737" s="6" t="s">
        <v>22</v>
      </c>
      <c r="G737" s="6" t="s">
        <v>22</v>
      </c>
      <c r="H737" s="6" t="s">
        <v>22</v>
      </c>
      <c r="I737" s="6" t="s">
        <v>22</v>
      </c>
      <c r="J737" s="6" t="s">
        <v>22</v>
      </c>
      <c r="K737" s="6" t="s">
        <v>22</v>
      </c>
      <c r="L737" s="6" t="s">
        <v>22</v>
      </c>
      <c r="M737" s="6" t="s">
        <v>22</v>
      </c>
      <c r="N737" s="6" t="s">
        <v>22</v>
      </c>
      <c r="O737" s="7" t="s">
        <v>22</v>
      </c>
      <c r="P737" s="6" t="s">
        <v>22</v>
      </c>
      <c r="S737" s="6" t="s">
        <v>22</v>
      </c>
      <c r="T737" s="6" t="s">
        <v>22</v>
      </c>
      <c r="V737" s="6" t="s">
        <v>22</v>
      </c>
      <c r="AE737" s="6" t="s">
        <v>22</v>
      </c>
      <c r="AF737" s="6" t="s">
        <v>22</v>
      </c>
      <c r="AG737" s="6" t="s">
        <v>22</v>
      </c>
      <c r="AH737" s="6" t="s">
        <v>22</v>
      </c>
      <c r="AI737" s="6" t="s">
        <v>22</v>
      </c>
      <c r="AJ737" s="6" t="s">
        <v>1388</v>
      </c>
      <c r="AK737" s="6" t="s">
        <v>1979</v>
      </c>
      <c r="AL737" s="6" t="s">
        <v>1669</v>
      </c>
      <c r="AM737" s="6">
        <v>1</v>
      </c>
      <c r="AN737" s="6">
        <v>0</v>
      </c>
      <c r="AO737" s="6">
        <v>1</v>
      </c>
      <c r="AP737" s="6">
        <v>0</v>
      </c>
      <c r="AQ737" s="6" t="s">
        <v>756</v>
      </c>
      <c r="AR737" s="6" t="s">
        <v>1060</v>
      </c>
      <c r="AS737" s="6" t="s">
        <v>1435</v>
      </c>
      <c r="AT737" s="6">
        <v>1</v>
      </c>
      <c r="AU737" s="6">
        <v>1</v>
      </c>
      <c r="AV737" s="6">
        <v>1</v>
      </c>
      <c r="AW737" s="6">
        <v>0</v>
      </c>
      <c r="AX737" s="6">
        <v>0</v>
      </c>
      <c r="AY737" s="6">
        <v>0</v>
      </c>
      <c r="AZ737" s="6"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 t="s">
        <v>22</v>
      </c>
      <c r="BK737" s="6" t="s">
        <v>22</v>
      </c>
      <c r="BL737" s="6" t="s">
        <v>22</v>
      </c>
      <c r="BM737" s="6" t="s">
        <v>22</v>
      </c>
      <c r="BN737" s="6" t="s">
        <v>22</v>
      </c>
      <c r="BO737" s="16" t="s">
        <v>22</v>
      </c>
      <c r="BP737" s="6" t="s">
        <v>22</v>
      </c>
      <c r="BQ737" s="6" t="s">
        <v>22</v>
      </c>
      <c r="BR737" s="6" t="s">
        <v>22</v>
      </c>
      <c r="BS737" s="6" t="s">
        <v>22</v>
      </c>
      <c r="BT737" s="6" t="s">
        <v>22</v>
      </c>
      <c r="BU737" s="16" t="s">
        <v>22</v>
      </c>
      <c r="BV737" s="6" t="s">
        <v>22</v>
      </c>
      <c r="BW737" s="6" t="s">
        <v>22</v>
      </c>
      <c r="BX737" s="6" t="s">
        <v>22</v>
      </c>
      <c r="BY737" s="6" t="s">
        <v>22</v>
      </c>
      <c r="BZ737" s="6" t="s">
        <v>22</v>
      </c>
      <c r="CA737" s="6" t="s">
        <v>22</v>
      </c>
      <c r="CB737" s="6" t="s">
        <v>22</v>
      </c>
      <c r="CC737" s="6" t="s">
        <v>22</v>
      </c>
      <c r="CD737" s="6" t="s">
        <v>22</v>
      </c>
      <c r="CE737" s="6" t="s">
        <v>22</v>
      </c>
      <c r="CF737" s="6" t="s">
        <v>22</v>
      </c>
      <c r="CG737" s="6" t="s">
        <v>22</v>
      </c>
      <c r="CH737" s="6" t="s">
        <v>22</v>
      </c>
      <c r="CI737" s="6" t="s">
        <v>22</v>
      </c>
      <c r="CJ737" s="6" t="s">
        <v>22</v>
      </c>
      <c r="CK737" s="6" t="s">
        <v>22</v>
      </c>
      <c r="CL737" s="6" t="s">
        <v>22</v>
      </c>
      <c r="CM737" s="6" t="s">
        <v>22</v>
      </c>
      <c r="CN737" s="6" t="s">
        <v>22</v>
      </c>
      <c r="CO737" s="6" t="s">
        <v>22</v>
      </c>
      <c r="CP737" s="6" t="s">
        <v>22</v>
      </c>
      <c r="CQ737" s="6" t="s">
        <v>22</v>
      </c>
      <c r="CR737" s="6" t="s">
        <v>22</v>
      </c>
      <c r="CS737" s="6" t="s">
        <v>22</v>
      </c>
      <c r="CT737" s="6" t="s">
        <v>22</v>
      </c>
      <c r="CU737" s="6" t="s">
        <v>22</v>
      </c>
      <c r="CV737" s="6" t="s">
        <v>22</v>
      </c>
      <c r="CW737" s="6" t="s">
        <v>22</v>
      </c>
      <c r="CX737" s="6" t="s">
        <v>22</v>
      </c>
      <c r="CY737" s="6" t="s">
        <v>22</v>
      </c>
      <c r="CZ737" s="6" t="s">
        <v>22</v>
      </c>
      <c r="DA737" s="6" t="s">
        <v>22</v>
      </c>
      <c r="DB737" s="6" t="s">
        <v>218</v>
      </c>
      <c r="DC737" s="6">
        <v>74</v>
      </c>
      <c r="DD737" s="6">
        <v>74</v>
      </c>
      <c r="DE737" s="6" t="s">
        <v>244</v>
      </c>
      <c r="DF737" s="6" t="s">
        <v>244</v>
      </c>
      <c r="DG737" s="6" t="s">
        <v>22</v>
      </c>
      <c r="DH737" s="6" t="s">
        <v>22</v>
      </c>
      <c r="DI737" s="6" t="s">
        <v>22</v>
      </c>
      <c r="DJ737" s="6" t="s">
        <v>22</v>
      </c>
      <c r="DK737" s="6">
        <v>20</v>
      </c>
      <c r="DL737" s="6" t="s">
        <v>22</v>
      </c>
      <c r="DM737" s="6" t="s">
        <v>22</v>
      </c>
      <c r="DN737" s="6" t="s">
        <v>22</v>
      </c>
      <c r="DO737" s="6" t="s">
        <v>22</v>
      </c>
      <c r="DP737" s="6" t="s">
        <v>22</v>
      </c>
      <c r="DQ737" s="6" t="s">
        <v>22</v>
      </c>
      <c r="DR737" s="6" t="s">
        <v>22</v>
      </c>
      <c r="DS737" s="6" t="s">
        <v>22</v>
      </c>
      <c r="DT737" s="6" t="s">
        <v>22</v>
      </c>
      <c r="DU737" s="6" t="s">
        <v>22</v>
      </c>
      <c r="DV737" s="6" t="s">
        <v>22</v>
      </c>
      <c r="DW737" s="6" t="s">
        <v>22</v>
      </c>
      <c r="DX737" s="6" t="s">
        <v>22</v>
      </c>
      <c r="DY737" s="6" t="s">
        <v>22</v>
      </c>
      <c r="DZ737" s="6" t="s">
        <v>22</v>
      </c>
      <c r="EA737" s="6" t="s">
        <v>22</v>
      </c>
      <c r="EB737" s="6" t="s">
        <v>22</v>
      </c>
      <c r="EC737" s="6" t="s">
        <v>22</v>
      </c>
      <c r="ED737" s="6" t="s">
        <v>22</v>
      </c>
      <c r="EE737" s="6" t="s">
        <v>22</v>
      </c>
      <c r="EF737" s="6" t="s">
        <v>22</v>
      </c>
      <c r="EG737" s="6" t="s">
        <v>22</v>
      </c>
      <c r="EH737" s="6" t="s">
        <v>22</v>
      </c>
      <c r="EI737" s="6" t="s">
        <v>22</v>
      </c>
      <c r="EJ737" s="6" t="s">
        <v>22</v>
      </c>
      <c r="EK737" s="6" t="s">
        <v>22</v>
      </c>
      <c r="EL737" s="6" t="s">
        <v>22</v>
      </c>
      <c r="EM737" s="6" t="s">
        <v>22</v>
      </c>
      <c r="EN737" s="6" t="s">
        <v>22</v>
      </c>
      <c r="EO737" s="6" t="s">
        <v>22</v>
      </c>
      <c r="EP737" s="6" t="s">
        <v>22</v>
      </c>
      <c r="EQ737" s="6" t="s">
        <v>22</v>
      </c>
      <c r="ER737" s="6" t="s">
        <v>22</v>
      </c>
      <c r="ES737" s="6" t="s">
        <v>22</v>
      </c>
      <c r="ET737" s="6" t="s">
        <v>22</v>
      </c>
      <c r="EU737" s="6" t="s">
        <v>22</v>
      </c>
      <c r="EV737" s="6" t="s">
        <v>22</v>
      </c>
      <c r="EW737" s="6" t="s">
        <v>22</v>
      </c>
      <c r="EX737" s="6" t="s">
        <v>22</v>
      </c>
      <c r="EY737" s="6" t="s">
        <v>22</v>
      </c>
      <c r="EZ737" s="6" t="s">
        <v>22</v>
      </c>
      <c r="FA737" s="6" t="s">
        <v>22</v>
      </c>
      <c r="FB737" s="6" t="s">
        <v>22</v>
      </c>
      <c r="FC737" s="6" t="s">
        <v>22</v>
      </c>
      <c r="FD737" s="6" t="s">
        <v>22</v>
      </c>
      <c r="FE737" s="6" t="s">
        <v>22</v>
      </c>
      <c r="FF737" s="6" t="s">
        <v>22</v>
      </c>
      <c r="FG737" s="6" t="s">
        <v>22</v>
      </c>
      <c r="FH737" s="6" t="s">
        <v>22</v>
      </c>
      <c r="FI737" s="6" t="s">
        <v>22</v>
      </c>
      <c r="FJ737" s="6" t="s">
        <v>22</v>
      </c>
      <c r="FK737" s="6" t="s">
        <v>22</v>
      </c>
      <c r="FL737" s="6" t="s">
        <v>22</v>
      </c>
      <c r="FM737" s="6" t="s">
        <v>22</v>
      </c>
      <c r="FN737" s="6" t="s">
        <v>22</v>
      </c>
      <c r="FO737" s="6" t="s">
        <v>22</v>
      </c>
      <c r="FP737" s="6" t="s">
        <v>22</v>
      </c>
      <c r="FQ737" s="6" t="s">
        <v>22</v>
      </c>
      <c r="FR737" s="6">
        <v>2</v>
      </c>
      <c r="FS737" s="6">
        <v>0</v>
      </c>
      <c r="FT737" s="6">
        <v>0</v>
      </c>
      <c r="FU737" s="6">
        <v>0</v>
      </c>
      <c r="FV737" s="6" t="s">
        <v>223</v>
      </c>
      <c r="FW737" s="6" t="s">
        <v>22</v>
      </c>
      <c r="FX737" s="6" t="s">
        <v>22</v>
      </c>
      <c r="FY737" s="6" t="s">
        <v>22</v>
      </c>
      <c r="FZ737" s="6" t="s">
        <v>22</v>
      </c>
      <c r="GA737" s="6" t="s">
        <v>22</v>
      </c>
      <c r="GB737" s="6" t="s">
        <v>22</v>
      </c>
      <c r="GC737" s="6" t="s">
        <v>22</v>
      </c>
      <c r="GD737" s="6" t="s">
        <v>22</v>
      </c>
      <c r="GE737" s="6" t="s">
        <v>22</v>
      </c>
      <c r="GF737" s="6" t="s">
        <v>22</v>
      </c>
      <c r="GG737" s="6" t="s">
        <v>22</v>
      </c>
      <c r="GH737" s="6" t="s">
        <v>22</v>
      </c>
      <c r="GI737" s="6" t="s">
        <v>22</v>
      </c>
      <c r="GJ737" s="6" t="s">
        <v>22</v>
      </c>
      <c r="GK737" s="6" t="s">
        <v>22</v>
      </c>
      <c r="GL737" s="6" t="s">
        <v>22</v>
      </c>
      <c r="GM737" s="6" t="s">
        <v>22</v>
      </c>
      <c r="GN737" s="6" t="s">
        <v>22</v>
      </c>
      <c r="GO737" s="6" t="s">
        <v>22</v>
      </c>
      <c r="GP737" s="6" t="s">
        <v>227</v>
      </c>
      <c r="GQ737" s="6" t="s">
        <v>22</v>
      </c>
      <c r="GR737" s="6" t="s">
        <v>22</v>
      </c>
      <c r="GS737" s="6" t="s">
        <v>22</v>
      </c>
      <c r="GT737" s="6" t="s">
        <v>22</v>
      </c>
      <c r="GU737" s="6" t="s">
        <v>22</v>
      </c>
      <c r="GV737" s="6" t="s">
        <v>22</v>
      </c>
      <c r="GW737" s="6" t="s">
        <v>22</v>
      </c>
      <c r="GX737" s="6" t="s">
        <v>22</v>
      </c>
    </row>
    <row r="738" spans="1:206">
      <c r="A738" s="6" t="s">
        <v>1944</v>
      </c>
      <c r="B738" s="6" t="s">
        <v>22</v>
      </c>
      <c r="C738" s="6" t="s">
        <v>1990</v>
      </c>
      <c r="D738" s="6" t="s">
        <v>22</v>
      </c>
      <c r="E738" s="6" t="s">
        <v>22</v>
      </c>
      <c r="G738" s="6" t="s">
        <v>22</v>
      </c>
      <c r="H738" s="6" t="s">
        <v>22</v>
      </c>
      <c r="I738" s="6" t="s">
        <v>22</v>
      </c>
      <c r="J738" s="6" t="s">
        <v>22</v>
      </c>
      <c r="K738" s="6" t="s">
        <v>22</v>
      </c>
      <c r="L738" s="6" t="s">
        <v>22</v>
      </c>
      <c r="M738" s="6" t="s">
        <v>22</v>
      </c>
      <c r="N738" s="6" t="s">
        <v>22</v>
      </c>
      <c r="O738" s="7" t="s">
        <v>22</v>
      </c>
      <c r="P738" s="6" t="s">
        <v>22</v>
      </c>
      <c r="S738" s="6" t="s">
        <v>22</v>
      </c>
      <c r="T738" s="6" t="s">
        <v>22</v>
      </c>
      <c r="V738" s="6" t="s">
        <v>22</v>
      </c>
      <c r="AE738" s="6" t="s">
        <v>22</v>
      </c>
      <c r="AF738" s="6" t="s">
        <v>22</v>
      </c>
      <c r="AG738" s="6" t="s">
        <v>22</v>
      </c>
      <c r="AH738" s="6" t="s">
        <v>22</v>
      </c>
      <c r="AI738" s="6" t="s">
        <v>22</v>
      </c>
      <c r="AJ738" s="6" t="s">
        <v>384</v>
      </c>
      <c r="AK738" s="6" t="s">
        <v>339</v>
      </c>
      <c r="AL738" s="6" t="s">
        <v>1669</v>
      </c>
      <c r="AM738" s="6">
        <v>0</v>
      </c>
      <c r="AN738" s="6">
        <v>0</v>
      </c>
      <c r="AO738" s="6">
        <v>1</v>
      </c>
      <c r="AP738" s="6">
        <v>0</v>
      </c>
      <c r="AQ738" s="6" t="s">
        <v>22</v>
      </c>
      <c r="AR738" s="6" t="s">
        <v>22</v>
      </c>
      <c r="AS738" s="6" t="s">
        <v>22</v>
      </c>
      <c r="AT738" s="6">
        <v>0</v>
      </c>
      <c r="AU738" s="6">
        <v>1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 t="s">
        <v>22</v>
      </c>
      <c r="BK738" s="6" t="s">
        <v>22</v>
      </c>
      <c r="BL738" s="6" t="s">
        <v>22</v>
      </c>
      <c r="BM738" s="6" t="s">
        <v>22</v>
      </c>
      <c r="BN738" s="6" t="s">
        <v>22</v>
      </c>
      <c r="BO738" s="16" t="s">
        <v>22</v>
      </c>
      <c r="BP738" s="6" t="s">
        <v>22</v>
      </c>
      <c r="BQ738" s="6" t="s">
        <v>22</v>
      </c>
      <c r="BR738" s="6" t="s">
        <v>22</v>
      </c>
      <c r="BS738" s="6" t="s">
        <v>22</v>
      </c>
      <c r="BT738" s="6" t="s">
        <v>22</v>
      </c>
      <c r="BU738" s="16" t="s">
        <v>22</v>
      </c>
      <c r="BV738" s="6" t="s">
        <v>22</v>
      </c>
      <c r="BW738" s="6" t="s">
        <v>22</v>
      </c>
      <c r="BX738" s="6" t="s">
        <v>22</v>
      </c>
      <c r="BY738" s="6" t="s">
        <v>22</v>
      </c>
      <c r="BZ738" s="6" t="s">
        <v>22</v>
      </c>
      <c r="CA738" s="6" t="s">
        <v>22</v>
      </c>
      <c r="CB738" s="6" t="s">
        <v>22</v>
      </c>
      <c r="CC738" s="6" t="s">
        <v>22</v>
      </c>
      <c r="CD738" s="6" t="s">
        <v>22</v>
      </c>
      <c r="CE738" s="6" t="s">
        <v>22</v>
      </c>
      <c r="CF738" s="6" t="s">
        <v>22</v>
      </c>
      <c r="CG738" s="6" t="s">
        <v>22</v>
      </c>
      <c r="CH738" s="6" t="s">
        <v>22</v>
      </c>
      <c r="CI738" s="6" t="s">
        <v>22</v>
      </c>
      <c r="CJ738" s="6" t="s">
        <v>22</v>
      </c>
      <c r="CK738" s="6" t="s">
        <v>22</v>
      </c>
      <c r="CL738" s="6" t="s">
        <v>22</v>
      </c>
      <c r="CM738" s="6" t="s">
        <v>22</v>
      </c>
      <c r="CN738" s="6" t="s">
        <v>22</v>
      </c>
      <c r="CO738" s="6" t="s">
        <v>22</v>
      </c>
      <c r="CP738" s="6" t="s">
        <v>22</v>
      </c>
      <c r="CQ738" s="6" t="s">
        <v>22</v>
      </c>
      <c r="CR738" s="6" t="s">
        <v>22</v>
      </c>
      <c r="CS738" s="6" t="s">
        <v>22</v>
      </c>
      <c r="CT738" s="6" t="s">
        <v>22</v>
      </c>
      <c r="CU738" s="6" t="s">
        <v>22</v>
      </c>
      <c r="CV738" s="6" t="s">
        <v>22</v>
      </c>
      <c r="CW738" s="6" t="s">
        <v>22</v>
      </c>
      <c r="CX738" s="6" t="s">
        <v>22</v>
      </c>
      <c r="CY738" s="6" t="s">
        <v>22</v>
      </c>
      <c r="CZ738" s="6" t="s">
        <v>22</v>
      </c>
      <c r="DA738" s="6" t="s">
        <v>22</v>
      </c>
      <c r="DB738" s="6" t="s">
        <v>218</v>
      </c>
      <c r="DC738" s="6">
        <v>63</v>
      </c>
      <c r="DD738" s="6">
        <v>63</v>
      </c>
      <c r="DE738" s="6" t="s">
        <v>244</v>
      </c>
      <c r="DF738" s="6" t="s">
        <v>244</v>
      </c>
      <c r="DG738" s="6" t="s">
        <v>22</v>
      </c>
      <c r="DH738" s="6" t="s">
        <v>22</v>
      </c>
      <c r="DI738" s="6" t="s">
        <v>22</v>
      </c>
      <c r="DJ738" s="6" t="s">
        <v>22</v>
      </c>
      <c r="DK738" s="6">
        <v>7</v>
      </c>
      <c r="DL738" s="6" t="s">
        <v>22</v>
      </c>
      <c r="DM738" s="6" t="s">
        <v>22</v>
      </c>
      <c r="DN738" s="6" t="s">
        <v>22</v>
      </c>
      <c r="DO738" s="6" t="s">
        <v>22</v>
      </c>
      <c r="DP738" s="6" t="s">
        <v>22</v>
      </c>
      <c r="DQ738" s="6" t="s">
        <v>22</v>
      </c>
      <c r="DR738" s="6" t="s">
        <v>22</v>
      </c>
      <c r="DS738" s="6" t="s">
        <v>22</v>
      </c>
      <c r="DT738" s="6" t="s">
        <v>22</v>
      </c>
      <c r="DU738" s="6" t="s">
        <v>22</v>
      </c>
      <c r="DV738" s="6" t="s">
        <v>22</v>
      </c>
      <c r="DW738" s="6" t="s">
        <v>22</v>
      </c>
      <c r="DX738" s="6" t="s">
        <v>22</v>
      </c>
      <c r="DY738" s="6" t="s">
        <v>22</v>
      </c>
      <c r="DZ738" s="6" t="s">
        <v>22</v>
      </c>
      <c r="EA738" s="6" t="s">
        <v>22</v>
      </c>
      <c r="EB738" s="6" t="s">
        <v>22</v>
      </c>
      <c r="EC738" s="6" t="s">
        <v>22</v>
      </c>
      <c r="ED738" s="6" t="s">
        <v>22</v>
      </c>
      <c r="EE738" s="6" t="s">
        <v>22</v>
      </c>
      <c r="EF738" s="6" t="s">
        <v>22</v>
      </c>
      <c r="EG738" s="6" t="s">
        <v>22</v>
      </c>
      <c r="EH738" s="6" t="s">
        <v>22</v>
      </c>
      <c r="EI738" s="6" t="s">
        <v>22</v>
      </c>
      <c r="EJ738" s="6" t="s">
        <v>22</v>
      </c>
      <c r="EK738" s="6" t="s">
        <v>22</v>
      </c>
      <c r="EL738" s="6" t="s">
        <v>22</v>
      </c>
      <c r="EM738" s="6" t="s">
        <v>22</v>
      </c>
      <c r="EN738" s="6" t="s">
        <v>22</v>
      </c>
      <c r="EO738" s="6" t="s">
        <v>22</v>
      </c>
      <c r="EP738" s="6" t="s">
        <v>22</v>
      </c>
      <c r="EQ738" s="6" t="s">
        <v>22</v>
      </c>
      <c r="ER738" s="6" t="s">
        <v>22</v>
      </c>
      <c r="ES738" s="6" t="s">
        <v>22</v>
      </c>
      <c r="ET738" s="6" t="s">
        <v>22</v>
      </c>
      <c r="EU738" s="6" t="s">
        <v>22</v>
      </c>
      <c r="EV738" s="6" t="s">
        <v>22</v>
      </c>
      <c r="EW738" s="6" t="s">
        <v>22</v>
      </c>
      <c r="EX738" s="6" t="s">
        <v>22</v>
      </c>
      <c r="EY738" s="6" t="s">
        <v>22</v>
      </c>
      <c r="EZ738" s="6" t="s">
        <v>22</v>
      </c>
      <c r="FA738" s="6" t="s">
        <v>22</v>
      </c>
      <c r="FB738" s="6" t="s">
        <v>22</v>
      </c>
      <c r="FC738" s="6" t="s">
        <v>22</v>
      </c>
      <c r="FD738" s="6" t="s">
        <v>22</v>
      </c>
      <c r="FE738" s="6" t="s">
        <v>22</v>
      </c>
      <c r="FF738" s="6" t="s">
        <v>22</v>
      </c>
      <c r="FG738" s="6" t="s">
        <v>22</v>
      </c>
      <c r="FH738" s="6" t="s">
        <v>22</v>
      </c>
      <c r="FI738" s="6" t="s">
        <v>22</v>
      </c>
      <c r="FJ738" s="6" t="s">
        <v>22</v>
      </c>
      <c r="FK738" s="6" t="s">
        <v>22</v>
      </c>
      <c r="FL738" s="6" t="s">
        <v>22</v>
      </c>
      <c r="FM738" s="6" t="s">
        <v>22</v>
      </c>
      <c r="FN738" s="6" t="s">
        <v>22</v>
      </c>
      <c r="FO738" s="6" t="s">
        <v>22</v>
      </c>
      <c r="FP738" s="6" t="s">
        <v>22</v>
      </c>
      <c r="FQ738" s="6" t="s">
        <v>22</v>
      </c>
      <c r="FR738" s="6">
        <v>0</v>
      </c>
      <c r="FS738" s="6">
        <v>0</v>
      </c>
      <c r="FT738" s="6">
        <v>0</v>
      </c>
      <c r="FU738" s="6">
        <v>0</v>
      </c>
      <c r="FV738" s="6" t="s">
        <v>223</v>
      </c>
      <c r="FW738" s="6" t="s">
        <v>22</v>
      </c>
      <c r="FX738" s="6" t="s">
        <v>22</v>
      </c>
      <c r="FY738" s="6" t="s">
        <v>22</v>
      </c>
      <c r="FZ738" s="6" t="s">
        <v>22</v>
      </c>
      <c r="GA738" s="6" t="s">
        <v>22</v>
      </c>
      <c r="GB738" s="6" t="s">
        <v>22</v>
      </c>
      <c r="GC738" s="6" t="s">
        <v>22</v>
      </c>
      <c r="GD738" s="6" t="s">
        <v>22</v>
      </c>
      <c r="GE738" s="6" t="s">
        <v>22</v>
      </c>
      <c r="GF738" s="6" t="s">
        <v>22</v>
      </c>
      <c r="GG738" s="6" t="s">
        <v>22</v>
      </c>
      <c r="GH738" s="6" t="s">
        <v>22</v>
      </c>
      <c r="GI738" s="6" t="s">
        <v>22</v>
      </c>
      <c r="GJ738" s="6" t="s">
        <v>22</v>
      </c>
      <c r="GK738" s="6" t="s">
        <v>22</v>
      </c>
      <c r="GL738" s="6" t="s">
        <v>22</v>
      </c>
      <c r="GM738" s="6" t="s">
        <v>22</v>
      </c>
      <c r="GN738" s="6" t="s">
        <v>22</v>
      </c>
      <c r="GO738" s="6" t="s">
        <v>22</v>
      </c>
      <c r="GP738" s="6" t="s">
        <v>261</v>
      </c>
      <c r="GQ738" s="6" t="s">
        <v>22</v>
      </c>
      <c r="GR738" s="6" t="s">
        <v>22</v>
      </c>
      <c r="GS738" s="6" t="s">
        <v>22</v>
      </c>
      <c r="GT738" s="6" t="s">
        <v>22</v>
      </c>
      <c r="GU738" s="6" t="s">
        <v>22</v>
      </c>
      <c r="GV738" s="6" t="s">
        <v>22</v>
      </c>
      <c r="GW738" s="6" t="s">
        <v>22</v>
      </c>
      <c r="GX738" s="6" t="s">
        <v>22</v>
      </c>
    </row>
    <row r="739" spans="1:206">
      <c r="A739" s="6" t="s">
        <v>1944</v>
      </c>
      <c r="B739" s="6" t="s">
        <v>22</v>
      </c>
      <c r="C739" s="6" t="s">
        <v>1991</v>
      </c>
      <c r="D739" s="6" t="s">
        <v>22</v>
      </c>
      <c r="E739" s="6" t="s">
        <v>22</v>
      </c>
      <c r="G739" s="6" t="s">
        <v>22</v>
      </c>
      <c r="H739" s="6" t="s">
        <v>22</v>
      </c>
      <c r="I739" s="6" t="s">
        <v>22</v>
      </c>
      <c r="J739" s="6" t="s">
        <v>22</v>
      </c>
      <c r="K739" s="6" t="s">
        <v>22</v>
      </c>
      <c r="L739" s="6" t="s">
        <v>22</v>
      </c>
      <c r="M739" s="6" t="s">
        <v>22</v>
      </c>
      <c r="N739" s="6" t="s">
        <v>22</v>
      </c>
      <c r="O739" s="7" t="s">
        <v>22</v>
      </c>
      <c r="P739" s="6" t="s">
        <v>22</v>
      </c>
      <c r="S739" s="6" t="s">
        <v>22</v>
      </c>
      <c r="T739" s="6" t="s">
        <v>22</v>
      </c>
      <c r="V739" s="6" t="s">
        <v>22</v>
      </c>
      <c r="AE739" s="6" t="s">
        <v>22</v>
      </c>
      <c r="AF739" s="6" t="s">
        <v>22</v>
      </c>
      <c r="AG739" s="6" t="s">
        <v>22</v>
      </c>
      <c r="AH739" s="6" t="s">
        <v>22</v>
      </c>
      <c r="AI739" s="6" t="s">
        <v>22</v>
      </c>
      <c r="AJ739" s="6" t="s">
        <v>384</v>
      </c>
      <c r="AK739" s="6" t="s">
        <v>339</v>
      </c>
      <c r="AL739" s="6" t="s">
        <v>419</v>
      </c>
      <c r="AM739" s="6">
        <v>0</v>
      </c>
      <c r="AN739" s="6">
        <v>0</v>
      </c>
      <c r="AO739" s="6">
        <v>1</v>
      </c>
      <c r="AP739" s="6">
        <v>1</v>
      </c>
      <c r="AQ739" s="6" t="s">
        <v>1065</v>
      </c>
      <c r="AR739" s="6" t="s">
        <v>756</v>
      </c>
      <c r="AS739" s="6" t="s">
        <v>22</v>
      </c>
      <c r="AT739" s="6">
        <v>0</v>
      </c>
      <c r="AU739" s="6">
        <v>1</v>
      </c>
      <c r="AV739" s="6">
        <v>0</v>
      </c>
      <c r="AW739" s="6">
        <v>0</v>
      </c>
      <c r="AX739" s="6">
        <v>0</v>
      </c>
      <c r="AY739" s="6">
        <v>0</v>
      </c>
      <c r="AZ739" s="6"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 t="s">
        <v>22</v>
      </c>
      <c r="BK739" s="6" t="s">
        <v>22</v>
      </c>
      <c r="BL739" s="6" t="s">
        <v>22</v>
      </c>
      <c r="BM739" s="6" t="s">
        <v>22</v>
      </c>
      <c r="BN739" s="6" t="s">
        <v>22</v>
      </c>
      <c r="BO739" s="16" t="s">
        <v>22</v>
      </c>
      <c r="BP739" s="6" t="s">
        <v>22</v>
      </c>
      <c r="BQ739" s="6" t="s">
        <v>22</v>
      </c>
      <c r="BR739" s="6" t="s">
        <v>22</v>
      </c>
      <c r="BS739" s="6" t="s">
        <v>22</v>
      </c>
      <c r="BT739" s="6" t="s">
        <v>22</v>
      </c>
      <c r="BU739" s="16" t="s">
        <v>22</v>
      </c>
      <c r="BV739" s="6" t="s">
        <v>22</v>
      </c>
      <c r="BW739" s="6" t="s">
        <v>22</v>
      </c>
      <c r="BX739" s="6" t="s">
        <v>22</v>
      </c>
      <c r="BY739" s="6" t="s">
        <v>22</v>
      </c>
      <c r="BZ739" s="6" t="s">
        <v>22</v>
      </c>
      <c r="CA739" s="6" t="s">
        <v>22</v>
      </c>
      <c r="CB739" s="6" t="s">
        <v>22</v>
      </c>
      <c r="CC739" s="6" t="s">
        <v>22</v>
      </c>
      <c r="CD739" s="6" t="s">
        <v>22</v>
      </c>
      <c r="CE739" s="6" t="s">
        <v>22</v>
      </c>
      <c r="CF739" s="6" t="s">
        <v>22</v>
      </c>
      <c r="CG739" s="6" t="s">
        <v>22</v>
      </c>
      <c r="CH739" s="6" t="s">
        <v>22</v>
      </c>
      <c r="CI739" s="6" t="s">
        <v>22</v>
      </c>
      <c r="CJ739" s="6" t="s">
        <v>22</v>
      </c>
      <c r="CK739" s="6" t="s">
        <v>22</v>
      </c>
      <c r="CL739" s="6" t="s">
        <v>22</v>
      </c>
      <c r="CM739" s="6" t="s">
        <v>22</v>
      </c>
      <c r="CN739" s="6" t="s">
        <v>22</v>
      </c>
      <c r="CO739" s="6" t="s">
        <v>22</v>
      </c>
      <c r="CP739" s="6" t="s">
        <v>22</v>
      </c>
      <c r="CQ739" s="6" t="s">
        <v>22</v>
      </c>
      <c r="CR739" s="6" t="s">
        <v>22</v>
      </c>
      <c r="CS739" s="6" t="s">
        <v>22</v>
      </c>
      <c r="CT739" s="6" t="s">
        <v>22</v>
      </c>
      <c r="CU739" s="6" t="s">
        <v>22</v>
      </c>
      <c r="CV739" s="6" t="s">
        <v>22</v>
      </c>
      <c r="CW739" s="6" t="s">
        <v>22</v>
      </c>
      <c r="CX739" s="6" t="s">
        <v>22</v>
      </c>
      <c r="CY739" s="6" t="s">
        <v>22</v>
      </c>
      <c r="CZ739" s="6" t="s">
        <v>22</v>
      </c>
      <c r="DA739" s="6" t="s">
        <v>22</v>
      </c>
      <c r="DB739" s="6" t="s">
        <v>218</v>
      </c>
      <c r="DC739" s="6">
        <v>64</v>
      </c>
      <c r="DD739" s="6">
        <v>64</v>
      </c>
      <c r="DE739" s="6" t="s">
        <v>244</v>
      </c>
      <c r="DF739" s="6" t="s">
        <v>244</v>
      </c>
      <c r="DG739" s="6" t="s">
        <v>22</v>
      </c>
      <c r="DH739" s="6" t="s">
        <v>22</v>
      </c>
      <c r="DI739" s="6" t="s">
        <v>22</v>
      </c>
      <c r="DJ739" s="6" t="s">
        <v>22</v>
      </c>
      <c r="DK739" s="6">
        <v>5</v>
      </c>
      <c r="DL739" s="6" t="s">
        <v>22</v>
      </c>
      <c r="DM739" s="6" t="s">
        <v>22</v>
      </c>
      <c r="DN739" s="6" t="s">
        <v>22</v>
      </c>
      <c r="DO739" s="6" t="s">
        <v>22</v>
      </c>
      <c r="DP739" s="6" t="s">
        <v>22</v>
      </c>
      <c r="DQ739" s="6" t="s">
        <v>22</v>
      </c>
      <c r="DR739" s="6" t="s">
        <v>22</v>
      </c>
      <c r="DS739" s="6" t="s">
        <v>22</v>
      </c>
      <c r="DT739" s="6" t="s">
        <v>22</v>
      </c>
      <c r="DU739" s="6" t="s">
        <v>22</v>
      </c>
      <c r="DV739" s="6" t="s">
        <v>22</v>
      </c>
      <c r="DW739" s="6" t="s">
        <v>22</v>
      </c>
      <c r="DX739" s="6" t="s">
        <v>22</v>
      </c>
      <c r="DY739" s="6" t="s">
        <v>22</v>
      </c>
      <c r="DZ739" s="6" t="s">
        <v>22</v>
      </c>
      <c r="EA739" s="6" t="s">
        <v>22</v>
      </c>
      <c r="EB739" s="6" t="s">
        <v>22</v>
      </c>
      <c r="EC739" s="6" t="s">
        <v>22</v>
      </c>
      <c r="ED739" s="6" t="s">
        <v>22</v>
      </c>
      <c r="EE739" s="6" t="s">
        <v>22</v>
      </c>
      <c r="EF739" s="6" t="s">
        <v>22</v>
      </c>
      <c r="EG739" s="6" t="s">
        <v>22</v>
      </c>
      <c r="EH739" s="6" t="s">
        <v>22</v>
      </c>
      <c r="EI739" s="6" t="s">
        <v>22</v>
      </c>
      <c r="EJ739" s="6" t="s">
        <v>22</v>
      </c>
      <c r="EK739" s="6" t="s">
        <v>22</v>
      </c>
      <c r="EL739" s="6" t="s">
        <v>22</v>
      </c>
      <c r="EM739" s="6" t="s">
        <v>22</v>
      </c>
      <c r="EN739" s="6" t="s">
        <v>22</v>
      </c>
      <c r="EO739" s="6" t="s">
        <v>22</v>
      </c>
      <c r="EP739" s="6" t="s">
        <v>22</v>
      </c>
      <c r="EQ739" s="6" t="s">
        <v>22</v>
      </c>
      <c r="ER739" s="6" t="s">
        <v>22</v>
      </c>
      <c r="ES739" s="6" t="s">
        <v>22</v>
      </c>
      <c r="ET739" s="6" t="s">
        <v>22</v>
      </c>
      <c r="EU739" s="6" t="s">
        <v>22</v>
      </c>
      <c r="EV739" s="6" t="s">
        <v>22</v>
      </c>
      <c r="EW739" s="6" t="s">
        <v>22</v>
      </c>
      <c r="EX739" s="6" t="s">
        <v>22</v>
      </c>
      <c r="EY739" s="6" t="s">
        <v>22</v>
      </c>
      <c r="EZ739" s="6" t="s">
        <v>22</v>
      </c>
      <c r="FA739" s="6" t="s">
        <v>22</v>
      </c>
      <c r="FB739" s="6" t="s">
        <v>22</v>
      </c>
      <c r="FC739" s="6" t="s">
        <v>22</v>
      </c>
      <c r="FD739" s="6" t="s">
        <v>22</v>
      </c>
      <c r="FE739" s="6" t="s">
        <v>22</v>
      </c>
      <c r="FF739" s="6" t="s">
        <v>22</v>
      </c>
      <c r="FG739" s="6" t="s">
        <v>22</v>
      </c>
      <c r="FH739" s="6" t="s">
        <v>22</v>
      </c>
      <c r="FI739" s="6" t="s">
        <v>22</v>
      </c>
      <c r="FJ739" s="6" t="s">
        <v>22</v>
      </c>
      <c r="FK739" s="6" t="s">
        <v>22</v>
      </c>
      <c r="FL739" s="6" t="s">
        <v>22</v>
      </c>
      <c r="FM739" s="6" t="s">
        <v>22</v>
      </c>
      <c r="FN739" s="6" t="s">
        <v>22</v>
      </c>
      <c r="FO739" s="6" t="s">
        <v>22</v>
      </c>
      <c r="FP739" s="6" t="s">
        <v>22</v>
      </c>
      <c r="FQ739" s="6" t="s">
        <v>22</v>
      </c>
      <c r="FR739" s="6">
        <v>0</v>
      </c>
      <c r="FS739" s="6">
        <v>0</v>
      </c>
      <c r="FT739" s="6">
        <v>0</v>
      </c>
      <c r="FU739" s="6">
        <v>1</v>
      </c>
      <c r="FV739" s="6" t="s">
        <v>223</v>
      </c>
      <c r="FW739" s="6" t="s">
        <v>22</v>
      </c>
      <c r="FX739" s="6" t="s">
        <v>22</v>
      </c>
      <c r="FY739" s="6" t="s">
        <v>22</v>
      </c>
      <c r="FZ739" s="6" t="s">
        <v>22</v>
      </c>
      <c r="GA739" s="6" t="s">
        <v>22</v>
      </c>
      <c r="GB739" s="6" t="s">
        <v>22</v>
      </c>
      <c r="GC739" s="6" t="s">
        <v>22</v>
      </c>
      <c r="GD739" s="6" t="s">
        <v>22</v>
      </c>
      <c r="GE739" s="6" t="s">
        <v>22</v>
      </c>
      <c r="GF739" s="6" t="s">
        <v>22</v>
      </c>
      <c r="GG739" s="6" t="s">
        <v>22</v>
      </c>
      <c r="GH739" s="6" t="s">
        <v>22</v>
      </c>
      <c r="GI739" s="6" t="s">
        <v>22</v>
      </c>
      <c r="GJ739" s="6" t="s">
        <v>22</v>
      </c>
      <c r="GK739" s="6" t="s">
        <v>22</v>
      </c>
      <c r="GL739" s="6" t="s">
        <v>22</v>
      </c>
      <c r="GM739" s="6" t="s">
        <v>22</v>
      </c>
      <c r="GN739" s="6" t="s">
        <v>22</v>
      </c>
      <c r="GO739" s="6" t="s">
        <v>22</v>
      </c>
      <c r="GP739" s="6" t="s">
        <v>261</v>
      </c>
      <c r="GQ739" s="6" t="s">
        <v>22</v>
      </c>
      <c r="GR739" s="6" t="s">
        <v>22</v>
      </c>
      <c r="GS739" s="6" t="s">
        <v>22</v>
      </c>
      <c r="GT739" s="6" t="s">
        <v>22</v>
      </c>
      <c r="GU739" s="6" t="s">
        <v>22</v>
      </c>
      <c r="GV739" s="6" t="s">
        <v>22</v>
      </c>
      <c r="GW739" s="6" t="s">
        <v>22</v>
      </c>
      <c r="GX739" s="6" t="s">
        <v>22</v>
      </c>
    </row>
    <row r="740" spans="1:206">
      <c r="A740" s="6" t="s">
        <v>1944</v>
      </c>
      <c r="B740" s="6" t="s">
        <v>22</v>
      </c>
      <c r="C740" s="6" t="s">
        <v>1992</v>
      </c>
      <c r="D740" s="6" t="s">
        <v>22</v>
      </c>
      <c r="E740" s="6" t="s">
        <v>22</v>
      </c>
      <c r="G740" s="6" t="s">
        <v>22</v>
      </c>
      <c r="H740" s="6" t="s">
        <v>22</v>
      </c>
      <c r="I740" s="6" t="s">
        <v>22</v>
      </c>
      <c r="J740" s="6" t="s">
        <v>22</v>
      </c>
      <c r="K740" s="6" t="s">
        <v>22</v>
      </c>
      <c r="L740" s="6" t="s">
        <v>22</v>
      </c>
      <c r="M740" s="6" t="s">
        <v>22</v>
      </c>
      <c r="N740" s="6" t="s">
        <v>22</v>
      </c>
      <c r="O740" s="7" t="s">
        <v>22</v>
      </c>
      <c r="P740" s="6" t="s">
        <v>22</v>
      </c>
      <c r="S740" s="6" t="s">
        <v>22</v>
      </c>
      <c r="T740" s="6" t="s">
        <v>22</v>
      </c>
      <c r="V740" s="6" t="s">
        <v>22</v>
      </c>
      <c r="AE740" s="6" t="s">
        <v>22</v>
      </c>
      <c r="AF740" s="6" t="s">
        <v>22</v>
      </c>
      <c r="AG740" s="6" t="s">
        <v>22</v>
      </c>
      <c r="AH740" s="6" t="s">
        <v>22</v>
      </c>
      <c r="AI740" s="6" t="s">
        <v>22</v>
      </c>
      <c r="AJ740" s="6" t="s">
        <v>274</v>
      </c>
      <c r="AK740" s="6" t="s">
        <v>275</v>
      </c>
      <c r="AL740" s="6" t="s">
        <v>419</v>
      </c>
      <c r="AM740" s="6">
        <v>1</v>
      </c>
      <c r="AN740" s="6">
        <v>1</v>
      </c>
      <c r="AO740" s="6">
        <v>1</v>
      </c>
      <c r="AP740" s="6">
        <v>0</v>
      </c>
      <c r="AQ740" s="6" t="s">
        <v>745</v>
      </c>
      <c r="AR740" s="6" t="s">
        <v>438</v>
      </c>
      <c r="AS740" s="6" t="s">
        <v>435</v>
      </c>
      <c r="AT740" s="6">
        <v>1</v>
      </c>
      <c r="AU740" s="6">
        <v>1</v>
      </c>
      <c r="AV740" s="6">
        <v>1</v>
      </c>
      <c r="AW740" s="6">
        <v>1</v>
      </c>
      <c r="AX740" s="6">
        <v>1</v>
      </c>
      <c r="AY740" s="6">
        <v>1</v>
      </c>
      <c r="AZ740" s="6">
        <v>1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 t="s">
        <v>22</v>
      </c>
      <c r="BK740" s="6" t="s">
        <v>22</v>
      </c>
      <c r="BL740" s="6" t="s">
        <v>22</v>
      </c>
      <c r="BM740" s="6" t="s">
        <v>22</v>
      </c>
      <c r="BN740" s="6" t="s">
        <v>22</v>
      </c>
      <c r="BO740" s="16" t="s">
        <v>22</v>
      </c>
      <c r="BP740" s="6" t="s">
        <v>22</v>
      </c>
      <c r="BQ740" s="6" t="s">
        <v>22</v>
      </c>
      <c r="BR740" s="6" t="s">
        <v>22</v>
      </c>
      <c r="BS740" s="6" t="s">
        <v>22</v>
      </c>
      <c r="BT740" s="6" t="s">
        <v>22</v>
      </c>
      <c r="BU740" s="16" t="s">
        <v>22</v>
      </c>
      <c r="BV740" s="6" t="s">
        <v>22</v>
      </c>
      <c r="BW740" s="6" t="s">
        <v>22</v>
      </c>
      <c r="BX740" s="6" t="s">
        <v>22</v>
      </c>
      <c r="BY740" s="6" t="s">
        <v>22</v>
      </c>
      <c r="BZ740" s="6" t="s">
        <v>22</v>
      </c>
      <c r="CA740" s="6" t="s">
        <v>22</v>
      </c>
      <c r="CB740" s="6" t="s">
        <v>22</v>
      </c>
      <c r="CC740" s="6" t="s">
        <v>22</v>
      </c>
      <c r="CD740" s="6" t="s">
        <v>22</v>
      </c>
      <c r="CE740" s="6" t="s">
        <v>22</v>
      </c>
      <c r="CF740" s="6" t="s">
        <v>22</v>
      </c>
      <c r="CG740" s="6" t="s">
        <v>22</v>
      </c>
      <c r="CH740" s="6" t="s">
        <v>22</v>
      </c>
      <c r="CI740" s="6" t="s">
        <v>22</v>
      </c>
      <c r="CJ740" s="6" t="s">
        <v>22</v>
      </c>
      <c r="CK740" s="6" t="s">
        <v>22</v>
      </c>
      <c r="CL740" s="6" t="s">
        <v>22</v>
      </c>
      <c r="CM740" s="6" t="s">
        <v>22</v>
      </c>
      <c r="CN740" s="6" t="s">
        <v>22</v>
      </c>
      <c r="CO740" s="6" t="s">
        <v>22</v>
      </c>
      <c r="CP740" s="6" t="s">
        <v>22</v>
      </c>
      <c r="CQ740" s="6" t="s">
        <v>22</v>
      </c>
      <c r="CR740" s="6" t="s">
        <v>22</v>
      </c>
      <c r="CS740" s="6" t="s">
        <v>22</v>
      </c>
      <c r="CT740" s="6" t="s">
        <v>22</v>
      </c>
      <c r="CU740" s="6" t="s">
        <v>22</v>
      </c>
      <c r="CV740" s="6" t="s">
        <v>22</v>
      </c>
      <c r="CW740" s="6" t="s">
        <v>22</v>
      </c>
      <c r="CX740" s="6" t="s">
        <v>22</v>
      </c>
      <c r="CY740" s="6" t="s">
        <v>22</v>
      </c>
      <c r="CZ740" s="6" t="s">
        <v>22</v>
      </c>
      <c r="DA740" s="6" t="s">
        <v>22</v>
      </c>
      <c r="DB740" s="6" t="s">
        <v>218</v>
      </c>
      <c r="DC740" s="6">
        <v>53</v>
      </c>
      <c r="DD740" s="6">
        <v>53</v>
      </c>
      <c r="DE740" s="6" t="s">
        <v>220</v>
      </c>
      <c r="DF740" s="6" t="s">
        <v>220</v>
      </c>
      <c r="DG740" s="6" t="s">
        <v>22</v>
      </c>
      <c r="DH740" s="6" t="s">
        <v>22</v>
      </c>
      <c r="DI740" s="6" t="s">
        <v>22</v>
      </c>
      <c r="DJ740" s="6" t="s">
        <v>22</v>
      </c>
      <c r="DK740" s="6">
        <v>40</v>
      </c>
      <c r="DL740" s="6" t="s">
        <v>22</v>
      </c>
      <c r="DM740" s="6" t="s">
        <v>22</v>
      </c>
      <c r="DN740" s="6" t="s">
        <v>22</v>
      </c>
      <c r="DO740" s="6" t="s">
        <v>22</v>
      </c>
      <c r="DP740" s="6" t="s">
        <v>22</v>
      </c>
      <c r="DQ740" s="6" t="s">
        <v>22</v>
      </c>
      <c r="DR740" s="6" t="s">
        <v>22</v>
      </c>
      <c r="DS740" s="6" t="s">
        <v>22</v>
      </c>
      <c r="DT740" s="6" t="s">
        <v>22</v>
      </c>
      <c r="DU740" s="6" t="s">
        <v>22</v>
      </c>
      <c r="DV740" s="6" t="s">
        <v>22</v>
      </c>
      <c r="DW740" s="6" t="s">
        <v>22</v>
      </c>
      <c r="DX740" s="6" t="s">
        <v>22</v>
      </c>
      <c r="DY740" s="6" t="s">
        <v>22</v>
      </c>
      <c r="DZ740" s="6" t="s">
        <v>22</v>
      </c>
      <c r="EA740" s="6" t="s">
        <v>22</v>
      </c>
      <c r="EB740" s="6" t="s">
        <v>22</v>
      </c>
      <c r="EC740" s="6" t="s">
        <v>22</v>
      </c>
      <c r="ED740" s="6" t="s">
        <v>22</v>
      </c>
      <c r="EE740" s="6" t="s">
        <v>22</v>
      </c>
      <c r="EF740" s="6" t="s">
        <v>22</v>
      </c>
      <c r="EG740" s="6" t="s">
        <v>22</v>
      </c>
      <c r="EH740" s="6" t="s">
        <v>22</v>
      </c>
      <c r="EI740" s="6" t="s">
        <v>22</v>
      </c>
      <c r="EJ740" s="6" t="s">
        <v>22</v>
      </c>
      <c r="EK740" s="6" t="s">
        <v>22</v>
      </c>
      <c r="EL740" s="6" t="s">
        <v>22</v>
      </c>
      <c r="EM740" s="6" t="s">
        <v>22</v>
      </c>
      <c r="EN740" s="6" t="s">
        <v>22</v>
      </c>
      <c r="EO740" s="6" t="s">
        <v>22</v>
      </c>
      <c r="EP740" s="6" t="s">
        <v>22</v>
      </c>
      <c r="EQ740" s="6" t="s">
        <v>22</v>
      </c>
      <c r="ER740" s="6" t="s">
        <v>22</v>
      </c>
      <c r="ES740" s="6" t="s">
        <v>22</v>
      </c>
      <c r="ET740" s="6" t="s">
        <v>22</v>
      </c>
      <c r="EU740" s="6" t="s">
        <v>22</v>
      </c>
      <c r="EV740" s="6" t="s">
        <v>22</v>
      </c>
      <c r="EW740" s="6" t="s">
        <v>22</v>
      </c>
      <c r="EX740" s="6" t="s">
        <v>22</v>
      </c>
      <c r="EY740" s="6" t="s">
        <v>22</v>
      </c>
      <c r="EZ740" s="6" t="s">
        <v>22</v>
      </c>
      <c r="FA740" s="6" t="s">
        <v>22</v>
      </c>
      <c r="FB740" s="6" t="s">
        <v>22</v>
      </c>
      <c r="FC740" s="6" t="s">
        <v>22</v>
      </c>
      <c r="FD740" s="6" t="s">
        <v>22</v>
      </c>
      <c r="FE740" s="6" t="s">
        <v>22</v>
      </c>
      <c r="FF740" s="6" t="s">
        <v>22</v>
      </c>
      <c r="FG740" s="6" t="s">
        <v>22</v>
      </c>
      <c r="FH740" s="6" t="s">
        <v>22</v>
      </c>
      <c r="FI740" s="6" t="s">
        <v>22</v>
      </c>
      <c r="FJ740" s="6" t="s">
        <v>22</v>
      </c>
      <c r="FK740" s="6" t="s">
        <v>22</v>
      </c>
      <c r="FL740" s="6" t="s">
        <v>22</v>
      </c>
      <c r="FM740" s="6" t="s">
        <v>22</v>
      </c>
      <c r="FN740" s="6" t="s">
        <v>22</v>
      </c>
      <c r="FO740" s="6" t="s">
        <v>22</v>
      </c>
      <c r="FP740" s="6" t="s">
        <v>22</v>
      </c>
      <c r="FQ740" s="6" t="s">
        <v>22</v>
      </c>
      <c r="FR740" s="6">
        <v>2</v>
      </c>
      <c r="FS740" s="6">
        <v>0</v>
      </c>
      <c r="FT740" s="6">
        <v>0</v>
      </c>
      <c r="FU740" s="6">
        <v>0</v>
      </c>
      <c r="FV740" s="6" t="s">
        <v>223</v>
      </c>
      <c r="FW740" s="6" t="s">
        <v>22</v>
      </c>
      <c r="FX740" s="6" t="s">
        <v>22</v>
      </c>
      <c r="FY740" s="6" t="s">
        <v>22</v>
      </c>
      <c r="FZ740" s="6" t="s">
        <v>22</v>
      </c>
      <c r="GA740" s="6" t="s">
        <v>22</v>
      </c>
      <c r="GB740" s="6" t="s">
        <v>22</v>
      </c>
      <c r="GC740" s="6" t="s">
        <v>22</v>
      </c>
      <c r="GD740" s="6" t="s">
        <v>22</v>
      </c>
      <c r="GE740" s="6" t="s">
        <v>22</v>
      </c>
      <c r="GF740" s="6" t="s">
        <v>22</v>
      </c>
      <c r="GG740" s="6" t="s">
        <v>22</v>
      </c>
      <c r="GH740" s="6" t="s">
        <v>22</v>
      </c>
      <c r="GI740" s="6" t="s">
        <v>22</v>
      </c>
      <c r="GJ740" s="6" t="s">
        <v>22</v>
      </c>
      <c r="GK740" s="6" t="s">
        <v>22</v>
      </c>
      <c r="GL740" s="6" t="s">
        <v>22</v>
      </c>
      <c r="GM740" s="6" t="s">
        <v>22</v>
      </c>
      <c r="GN740" s="6" t="s">
        <v>22</v>
      </c>
      <c r="GO740" s="6" t="s">
        <v>22</v>
      </c>
      <c r="GP740" s="6" t="s">
        <v>227</v>
      </c>
      <c r="GQ740" s="6" t="s">
        <v>22</v>
      </c>
      <c r="GR740" s="6" t="s">
        <v>22</v>
      </c>
      <c r="GS740" s="6" t="s">
        <v>22</v>
      </c>
      <c r="GT740" s="6" t="s">
        <v>22</v>
      </c>
      <c r="GU740" s="6" t="s">
        <v>22</v>
      </c>
      <c r="GV740" s="6" t="s">
        <v>22</v>
      </c>
      <c r="GW740" s="6" t="s">
        <v>22</v>
      </c>
      <c r="GX740" s="6" t="s">
        <v>22</v>
      </c>
    </row>
    <row r="741" spans="1:206">
      <c r="A741" s="6" t="s">
        <v>1944</v>
      </c>
      <c r="B741" s="6" t="s">
        <v>22</v>
      </c>
      <c r="C741" s="6" t="s">
        <v>1993</v>
      </c>
      <c r="D741" s="6" t="s">
        <v>22</v>
      </c>
      <c r="E741" s="6" t="s">
        <v>22</v>
      </c>
      <c r="G741" s="6" t="s">
        <v>22</v>
      </c>
      <c r="H741" s="6" t="s">
        <v>22</v>
      </c>
      <c r="I741" s="6" t="s">
        <v>22</v>
      </c>
      <c r="J741" s="6" t="s">
        <v>22</v>
      </c>
      <c r="K741" s="6" t="s">
        <v>22</v>
      </c>
      <c r="L741" s="6" t="s">
        <v>22</v>
      </c>
      <c r="M741" s="6" t="s">
        <v>22</v>
      </c>
      <c r="N741" s="6" t="s">
        <v>22</v>
      </c>
      <c r="O741" s="7" t="s">
        <v>22</v>
      </c>
      <c r="P741" s="6" t="s">
        <v>22</v>
      </c>
      <c r="S741" s="6" t="s">
        <v>22</v>
      </c>
      <c r="T741" s="6" t="s">
        <v>22</v>
      </c>
      <c r="V741" s="6" t="s">
        <v>22</v>
      </c>
      <c r="AE741" s="6" t="s">
        <v>22</v>
      </c>
      <c r="AF741" s="6" t="s">
        <v>22</v>
      </c>
      <c r="AG741" s="6" t="s">
        <v>22</v>
      </c>
      <c r="AH741" s="6" t="s">
        <v>22</v>
      </c>
      <c r="AI741" s="6" t="s">
        <v>22</v>
      </c>
      <c r="AJ741" s="6" t="s">
        <v>280</v>
      </c>
      <c r="AK741" s="6" t="s">
        <v>281</v>
      </c>
      <c r="AL741" s="6" t="s">
        <v>419</v>
      </c>
      <c r="AM741" s="6">
        <v>1</v>
      </c>
      <c r="AN741" s="6">
        <v>0</v>
      </c>
      <c r="AO741" s="6">
        <v>1</v>
      </c>
      <c r="AP741" s="6">
        <v>0</v>
      </c>
      <c r="AQ741" s="6" t="s">
        <v>404</v>
      </c>
      <c r="AR741" s="6" t="s">
        <v>405</v>
      </c>
      <c r="AS741" s="6" t="s">
        <v>745</v>
      </c>
      <c r="AT741" s="6">
        <v>1</v>
      </c>
      <c r="AU741" s="6">
        <v>1</v>
      </c>
      <c r="AV741" s="6">
        <v>1</v>
      </c>
      <c r="AW741" s="6">
        <v>1</v>
      </c>
      <c r="AX741" s="6">
        <v>1</v>
      </c>
      <c r="AY741" s="6">
        <v>1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 t="s">
        <v>22</v>
      </c>
      <c r="BK741" s="6" t="s">
        <v>22</v>
      </c>
      <c r="BL741" s="6" t="s">
        <v>22</v>
      </c>
      <c r="BM741" s="6" t="s">
        <v>22</v>
      </c>
      <c r="BN741" s="6" t="s">
        <v>22</v>
      </c>
      <c r="BO741" s="16" t="s">
        <v>22</v>
      </c>
      <c r="BP741" s="6" t="s">
        <v>22</v>
      </c>
      <c r="BQ741" s="6" t="s">
        <v>22</v>
      </c>
      <c r="BR741" s="6" t="s">
        <v>22</v>
      </c>
      <c r="BS741" s="6" t="s">
        <v>22</v>
      </c>
      <c r="BT741" s="6" t="s">
        <v>22</v>
      </c>
      <c r="BU741" s="16" t="s">
        <v>22</v>
      </c>
      <c r="BV741" s="6" t="s">
        <v>22</v>
      </c>
      <c r="BW741" s="6" t="s">
        <v>22</v>
      </c>
      <c r="BX741" s="6" t="s">
        <v>22</v>
      </c>
      <c r="BY741" s="6" t="s">
        <v>22</v>
      </c>
      <c r="BZ741" s="6" t="s">
        <v>22</v>
      </c>
      <c r="CA741" s="6" t="s">
        <v>22</v>
      </c>
      <c r="CB741" s="6" t="s">
        <v>22</v>
      </c>
      <c r="CC741" s="6" t="s">
        <v>22</v>
      </c>
      <c r="CD741" s="6" t="s">
        <v>22</v>
      </c>
      <c r="CE741" s="6" t="s">
        <v>22</v>
      </c>
      <c r="CF741" s="6" t="s">
        <v>22</v>
      </c>
      <c r="CG741" s="6" t="s">
        <v>22</v>
      </c>
      <c r="CH741" s="6" t="s">
        <v>22</v>
      </c>
      <c r="CI741" s="6" t="s">
        <v>22</v>
      </c>
      <c r="CJ741" s="6" t="s">
        <v>22</v>
      </c>
      <c r="CK741" s="6" t="s">
        <v>22</v>
      </c>
      <c r="CL741" s="6" t="s">
        <v>22</v>
      </c>
      <c r="CM741" s="6" t="s">
        <v>22</v>
      </c>
      <c r="CN741" s="6" t="s">
        <v>22</v>
      </c>
      <c r="CO741" s="6" t="s">
        <v>22</v>
      </c>
      <c r="CP741" s="6" t="s">
        <v>22</v>
      </c>
      <c r="CQ741" s="6" t="s">
        <v>22</v>
      </c>
      <c r="CR741" s="6" t="s">
        <v>22</v>
      </c>
      <c r="CS741" s="6" t="s">
        <v>22</v>
      </c>
      <c r="CT741" s="6" t="s">
        <v>22</v>
      </c>
      <c r="CU741" s="6" t="s">
        <v>22</v>
      </c>
      <c r="CV741" s="6" t="s">
        <v>22</v>
      </c>
      <c r="CW741" s="6" t="s">
        <v>22</v>
      </c>
      <c r="CX741" s="6" t="s">
        <v>22</v>
      </c>
      <c r="CY741" s="6" t="s">
        <v>22</v>
      </c>
      <c r="CZ741" s="6" t="s">
        <v>22</v>
      </c>
      <c r="DA741" s="6" t="s">
        <v>22</v>
      </c>
      <c r="DB741" s="6" t="s">
        <v>218</v>
      </c>
      <c r="DC741" s="6">
        <v>59</v>
      </c>
      <c r="DD741" s="6">
        <v>59</v>
      </c>
      <c r="DE741" s="6" t="s">
        <v>443</v>
      </c>
      <c r="DF741" s="6" t="s">
        <v>443</v>
      </c>
      <c r="DG741" s="6" t="s">
        <v>22</v>
      </c>
      <c r="DH741" s="6" t="s">
        <v>22</v>
      </c>
      <c r="DI741" s="6" t="s">
        <v>22</v>
      </c>
      <c r="DJ741" s="6" t="s">
        <v>22</v>
      </c>
      <c r="DK741" s="6">
        <v>250</v>
      </c>
      <c r="DL741" s="6" t="s">
        <v>22</v>
      </c>
      <c r="DM741" s="6" t="s">
        <v>22</v>
      </c>
      <c r="DN741" s="6" t="s">
        <v>22</v>
      </c>
      <c r="DO741" s="6" t="s">
        <v>22</v>
      </c>
      <c r="DP741" s="6" t="s">
        <v>22</v>
      </c>
      <c r="DQ741" s="6" t="s">
        <v>22</v>
      </c>
      <c r="DR741" s="6" t="s">
        <v>22</v>
      </c>
      <c r="DS741" s="6" t="s">
        <v>22</v>
      </c>
      <c r="DT741" s="6" t="s">
        <v>22</v>
      </c>
      <c r="DU741" s="6" t="s">
        <v>22</v>
      </c>
      <c r="DV741" s="6" t="s">
        <v>22</v>
      </c>
      <c r="DW741" s="6" t="s">
        <v>22</v>
      </c>
      <c r="DX741" s="6" t="s">
        <v>22</v>
      </c>
      <c r="DY741" s="6" t="s">
        <v>22</v>
      </c>
      <c r="DZ741" s="6" t="s">
        <v>22</v>
      </c>
      <c r="EA741" s="6" t="s">
        <v>22</v>
      </c>
      <c r="EB741" s="6" t="s">
        <v>22</v>
      </c>
      <c r="EC741" s="6" t="s">
        <v>22</v>
      </c>
      <c r="ED741" s="6" t="s">
        <v>22</v>
      </c>
      <c r="EE741" s="6" t="s">
        <v>22</v>
      </c>
      <c r="EF741" s="6" t="s">
        <v>22</v>
      </c>
      <c r="EG741" s="6" t="s">
        <v>22</v>
      </c>
      <c r="EH741" s="6" t="s">
        <v>22</v>
      </c>
      <c r="EI741" s="6" t="s">
        <v>22</v>
      </c>
      <c r="EJ741" s="6" t="s">
        <v>22</v>
      </c>
      <c r="EK741" s="6" t="s">
        <v>22</v>
      </c>
      <c r="EL741" s="6" t="s">
        <v>22</v>
      </c>
      <c r="EM741" s="6" t="s">
        <v>22</v>
      </c>
      <c r="EN741" s="6" t="s">
        <v>22</v>
      </c>
      <c r="EO741" s="6" t="s">
        <v>22</v>
      </c>
      <c r="EP741" s="6" t="s">
        <v>22</v>
      </c>
      <c r="EQ741" s="6" t="s">
        <v>22</v>
      </c>
      <c r="ER741" s="6" t="s">
        <v>22</v>
      </c>
      <c r="ES741" s="6" t="s">
        <v>22</v>
      </c>
      <c r="ET741" s="6" t="s">
        <v>22</v>
      </c>
      <c r="EU741" s="6" t="s">
        <v>22</v>
      </c>
      <c r="EV741" s="6" t="s">
        <v>22</v>
      </c>
      <c r="EW741" s="6" t="s">
        <v>22</v>
      </c>
      <c r="EX741" s="6" t="s">
        <v>22</v>
      </c>
      <c r="EY741" s="6" t="s">
        <v>22</v>
      </c>
      <c r="EZ741" s="6" t="s">
        <v>22</v>
      </c>
      <c r="FA741" s="6" t="s">
        <v>22</v>
      </c>
      <c r="FB741" s="6" t="s">
        <v>22</v>
      </c>
      <c r="FC741" s="6" t="s">
        <v>22</v>
      </c>
      <c r="FD741" s="6" t="s">
        <v>22</v>
      </c>
      <c r="FE741" s="6" t="s">
        <v>22</v>
      </c>
      <c r="FF741" s="6" t="s">
        <v>22</v>
      </c>
      <c r="FG741" s="6" t="s">
        <v>22</v>
      </c>
      <c r="FH741" s="6" t="s">
        <v>22</v>
      </c>
      <c r="FI741" s="6" t="s">
        <v>22</v>
      </c>
      <c r="FJ741" s="6" t="s">
        <v>22</v>
      </c>
      <c r="FK741" s="6" t="s">
        <v>22</v>
      </c>
      <c r="FL741" s="6" t="s">
        <v>22</v>
      </c>
      <c r="FM741" s="6" t="s">
        <v>22</v>
      </c>
      <c r="FN741" s="6" t="s">
        <v>22</v>
      </c>
      <c r="FO741" s="6" t="s">
        <v>22</v>
      </c>
      <c r="FP741" s="6" t="s">
        <v>22</v>
      </c>
      <c r="FQ741" s="6" t="s">
        <v>22</v>
      </c>
      <c r="FR741" s="6">
        <v>3</v>
      </c>
      <c r="FS741" s="6">
        <v>0</v>
      </c>
      <c r="FT741" s="6">
        <v>0</v>
      </c>
      <c r="FU741" s="6">
        <v>0</v>
      </c>
      <c r="FV741" s="6" t="s">
        <v>223</v>
      </c>
      <c r="FW741" s="6" t="s">
        <v>22</v>
      </c>
      <c r="FX741" s="6" t="s">
        <v>22</v>
      </c>
      <c r="FY741" s="6" t="s">
        <v>22</v>
      </c>
      <c r="FZ741" s="6" t="s">
        <v>22</v>
      </c>
      <c r="GA741" s="6" t="s">
        <v>22</v>
      </c>
      <c r="GB741" s="6" t="s">
        <v>22</v>
      </c>
      <c r="GC741" s="6" t="s">
        <v>22</v>
      </c>
      <c r="GD741" s="6" t="s">
        <v>22</v>
      </c>
      <c r="GE741" s="6" t="s">
        <v>22</v>
      </c>
      <c r="GF741" s="6" t="s">
        <v>22</v>
      </c>
      <c r="GG741" s="6" t="s">
        <v>22</v>
      </c>
      <c r="GH741" s="6" t="s">
        <v>22</v>
      </c>
      <c r="GI741" s="6" t="s">
        <v>22</v>
      </c>
      <c r="GJ741" s="6" t="s">
        <v>22</v>
      </c>
      <c r="GK741" s="6" t="s">
        <v>22</v>
      </c>
      <c r="GL741" s="6" t="s">
        <v>22</v>
      </c>
      <c r="GM741" s="6" t="s">
        <v>22</v>
      </c>
      <c r="GN741" s="6" t="s">
        <v>22</v>
      </c>
      <c r="GO741" s="6" t="s">
        <v>22</v>
      </c>
      <c r="GP741" s="6" t="s">
        <v>261</v>
      </c>
      <c r="GQ741" s="6" t="s">
        <v>22</v>
      </c>
      <c r="GR741" s="6" t="s">
        <v>22</v>
      </c>
      <c r="GS741" s="6" t="s">
        <v>22</v>
      </c>
      <c r="GT741" s="6" t="s">
        <v>22</v>
      </c>
      <c r="GU741" s="6" t="s">
        <v>22</v>
      </c>
      <c r="GV741" s="6" t="s">
        <v>22</v>
      </c>
      <c r="GW741" s="6" t="s">
        <v>22</v>
      </c>
      <c r="GX741" s="6" t="s">
        <v>22</v>
      </c>
    </row>
    <row r="742" spans="1:206">
      <c r="A742" s="6" t="s">
        <v>1944</v>
      </c>
      <c r="B742" s="6" t="s">
        <v>22</v>
      </c>
      <c r="C742" s="6" t="s">
        <v>1994</v>
      </c>
      <c r="D742" s="6" t="s">
        <v>22</v>
      </c>
      <c r="E742" s="6" t="s">
        <v>22</v>
      </c>
      <c r="G742" s="6" t="s">
        <v>22</v>
      </c>
      <c r="H742" s="6" t="s">
        <v>22</v>
      </c>
      <c r="I742" s="6" t="s">
        <v>22</v>
      </c>
      <c r="J742" s="6" t="s">
        <v>22</v>
      </c>
      <c r="K742" s="6" t="s">
        <v>22</v>
      </c>
      <c r="L742" s="6" t="s">
        <v>22</v>
      </c>
      <c r="M742" s="6" t="s">
        <v>22</v>
      </c>
      <c r="N742" s="6" t="s">
        <v>22</v>
      </c>
      <c r="O742" s="7" t="s">
        <v>22</v>
      </c>
      <c r="P742" s="6" t="s">
        <v>22</v>
      </c>
      <c r="S742" s="6" t="s">
        <v>22</v>
      </c>
      <c r="T742" s="6" t="s">
        <v>22</v>
      </c>
      <c r="V742" s="6" t="s">
        <v>22</v>
      </c>
      <c r="AE742" s="6" t="s">
        <v>22</v>
      </c>
      <c r="AF742" s="6" t="s">
        <v>22</v>
      </c>
      <c r="AG742" s="6" t="s">
        <v>22</v>
      </c>
      <c r="AH742" s="6" t="s">
        <v>22</v>
      </c>
      <c r="AI742" s="6" t="s">
        <v>22</v>
      </c>
      <c r="AJ742" s="6" t="s">
        <v>274</v>
      </c>
      <c r="AK742" s="6" t="s">
        <v>275</v>
      </c>
      <c r="AL742" s="6" t="s">
        <v>419</v>
      </c>
      <c r="AM742" s="6">
        <v>0</v>
      </c>
      <c r="AN742" s="6">
        <v>0</v>
      </c>
      <c r="AO742" s="6">
        <v>1</v>
      </c>
      <c r="AP742" s="6">
        <v>1</v>
      </c>
      <c r="AQ742" s="6" t="s">
        <v>1054</v>
      </c>
      <c r="AR742" s="6" t="s">
        <v>1995</v>
      </c>
      <c r="AS742" s="6" t="s">
        <v>22</v>
      </c>
      <c r="AT742" s="6">
        <v>0</v>
      </c>
      <c r="AU742" s="6">
        <v>1</v>
      </c>
      <c r="AV742" s="6">
        <v>0</v>
      </c>
      <c r="AW742" s="6">
        <v>0</v>
      </c>
      <c r="AX742" s="6">
        <v>0</v>
      </c>
      <c r="AY742" s="6">
        <v>0</v>
      </c>
      <c r="AZ742" s="6">
        <v>0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 t="s">
        <v>22</v>
      </c>
      <c r="BK742" s="6" t="s">
        <v>22</v>
      </c>
      <c r="BL742" s="6" t="s">
        <v>22</v>
      </c>
      <c r="BM742" s="6" t="s">
        <v>22</v>
      </c>
      <c r="BN742" s="6" t="s">
        <v>22</v>
      </c>
      <c r="BO742" s="16" t="s">
        <v>22</v>
      </c>
      <c r="BP742" s="6" t="s">
        <v>22</v>
      </c>
      <c r="BQ742" s="6" t="s">
        <v>22</v>
      </c>
      <c r="BR742" s="6" t="s">
        <v>22</v>
      </c>
      <c r="BS742" s="6" t="s">
        <v>22</v>
      </c>
      <c r="BT742" s="6" t="s">
        <v>22</v>
      </c>
      <c r="BU742" s="16" t="s">
        <v>22</v>
      </c>
      <c r="BV742" s="6" t="s">
        <v>22</v>
      </c>
      <c r="BW742" s="6" t="s">
        <v>22</v>
      </c>
      <c r="BX742" s="6" t="s">
        <v>22</v>
      </c>
      <c r="BY742" s="6" t="s">
        <v>22</v>
      </c>
      <c r="BZ742" s="6" t="s">
        <v>22</v>
      </c>
      <c r="CA742" s="6" t="s">
        <v>22</v>
      </c>
      <c r="CB742" s="6" t="s">
        <v>22</v>
      </c>
      <c r="CC742" s="6" t="s">
        <v>22</v>
      </c>
      <c r="CD742" s="6" t="s">
        <v>22</v>
      </c>
      <c r="CE742" s="6" t="s">
        <v>22</v>
      </c>
      <c r="CF742" s="6" t="s">
        <v>22</v>
      </c>
      <c r="CG742" s="6" t="s">
        <v>22</v>
      </c>
      <c r="CH742" s="6" t="s">
        <v>22</v>
      </c>
      <c r="CI742" s="6" t="s">
        <v>22</v>
      </c>
      <c r="CJ742" s="6" t="s">
        <v>22</v>
      </c>
      <c r="CK742" s="6" t="s">
        <v>22</v>
      </c>
      <c r="CL742" s="6" t="s">
        <v>22</v>
      </c>
      <c r="CM742" s="6" t="s">
        <v>22</v>
      </c>
      <c r="CN742" s="6" t="s">
        <v>22</v>
      </c>
      <c r="CO742" s="6" t="s">
        <v>22</v>
      </c>
      <c r="CP742" s="6" t="s">
        <v>22</v>
      </c>
      <c r="CQ742" s="6" t="s">
        <v>22</v>
      </c>
      <c r="CR742" s="6" t="s">
        <v>22</v>
      </c>
      <c r="CS742" s="6" t="s">
        <v>22</v>
      </c>
      <c r="CT742" s="6" t="s">
        <v>22</v>
      </c>
      <c r="CU742" s="6" t="s">
        <v>22</v>
      </c>
      <c r="CV742" s="6" t="s">
        <v>22</v>
      </c>
      <c r="CW742" s="6" t="s">
        <v>22</v>
      </c>
      <c r="CX742" s="6" t="s">
        <v>22</v>
      </c>
      <c r="CY742" s="6" t="s">
        <v>22</v>
      </c>
      <c r="CZ742" s="6" t="s">
        <v>22</v>
      </c>
      <c r="DA742" s="6" t="s">
        <v>22</v>
      </c>
      <c r="DB742" s="6" t="s">
        <v>218</v>
      </c>
      <c r="DC742" s="6">
        <v>71</v>
      </c>
      <c r="DD742" s="6">
        <v>71</v>
      </c>
      <c r="DE742" s="6" t="s">
        <v>244</v>
      </c>
      <c r="DF742" s="6" t="s">
        <v>244</v>
      </c>
      <c r="DG742" s="6" t="s">
        <v>22</v>
      </c>
      <c r="DH742" s="6" t="s">
        <v>22</v>
      </c>
      <c r="DI742" s="6" t="s">
        <v>22</v>
      </c>
      <c r="DJ742" s="6" t="s">
        <v>22</v>
      </c>
      <c r="DK742" s="6">
        <v>30</v>
      </c>
      <c r="DL742" s="6" t="s">
        <v>22</v>
      </c>
      <c r="DM742" s="6" t="s">
        <v>22</v>
      </c>
      <c r="DN742" s="6" t="s">
        <v>22</v>
      </c>
      <c r="DO742" s="6" t="s">
        <v>22</v>
      </c>
      <c r="DP742" s="6" t="s">
        <v>22</v>
      </c>
      <c r="DQ742" s="6" t="s">
        <v>22</v>
      </c>
      <c r="DR742" s="6" t="s">
        <v>22</v>
      </c>
      <c r="DS742" s="6" t="s">
        <v>22</v>
      </c>
      <c r="DT742" s="6" t="s">
        <v>22</v>
      </c>
      <c r="DU742" s="6" t="s">
        <v>22</v>
      </c>
      <c r="DV742" s="6" t="s">
        <v>22</v>
      </c>
      <c r="DW742" s="6" t="s">
        <v>22</v>
      </c>
      <c r="DX742" s="6" t="s">
        <v>22</v>
      </c>
      <c r="DY742" s="6" t="s">
        <v>22</v>
      </c>
      <c r="DZ742" s="6" t="s">
        <v>22</v>
      </c>
      <c r="EA742" s="6" t="s">
        <v>22</v>
      </c>
      <c r="EB742" s="6" t="s">
        <v>22</v>
      </c>
      <c r="EC742" s="6" t="s">
        <v>22</v>
      </c>
      <c r="ED742" s="6" t="s">
        <v>22</v>
      </c>
      <c r="EE742" s="6" t="s">
        <v>22</v>
      </c>
      <c r="EF742" s="6" t="s">
        <v>22</v>
      </c>
      <c r="EG742" s="6" t="s">
        <v>22</v>
      </c>
      <c r="EH742" s="6" t="s">
        <v>22</v>
      </c>
      <c r="EI742" s="6" t="s">
        <v>22</v>
      </c>
      <c r="EJ742" s="6" t="s">
        <v>22</v>
      </c>
      <c r="EK742" s="6" t="s">
        <v>22</v>
      </c>
      <c r="EL742" s="6" t="s">
        <v>22</v>
      </c>
      <c r="EM742" s="6" t="s">
        <v>22</v>
      </c>
      <c r="EN742" s="6" t="s">
        <v>22</v>
      </c>
      <c r="EO742" s="6" t="s">
        <v>22</v>
      </c>
      <c r="EP742" s="6" t="s">
        <v>22</v>
      </c>
      <c r="EQ742" s="6" t="s">
        <v>22</v>
      </c>
      <c r="ER742" s="6" t="s">
        <v>22</v>
      </c>
      <c r="ES742" s="6" t="s">
        <v>22</v>
      </c>
      <c r="ET742" s="6" t="s">
        <v>22</v>
      </c>
      <c r="EU742" s="6" t="s">
        <v>22</v>
      </c>
      <c r="EV742" s="6" t="s">
        <v>22</v>
      </c>
      <c r="EW742" s="6" t="s">
        <v>22</v>
      </c>
      <c r="EX742" s="6" t="s">
        <v>22</v>
      </c>
      <c r="EY742" s="6" t="s">
        <v>22</v>
      </c>
      <c r="EZ742" s="6" t="s">
        <v>22</v>
      </c>
      <c r="FA742" s="6" t="s">
        <v>22</v>
      </c>
      <c r="FB742" s="6" t="s">
        <v>22</v>
      </c>
      <c r="FC742" s="6" t="s">
        <v>22</v>
      </c>
      <c r="FD742" s="6" t="s">
        <v>22</v>
      </c>
      <c r="FE742" s="6" t="s">
        <v>22</v>
      </c>
      <c r="FF742" s="6" t="s">
        <v>22</v>
      </c>
      <c r="FG742" s="6" t="s">
        <v>22</v>
      </c>
      <c r="FH742" s="6" t="s">
        <v>22</v>
      </c>
      <c r="FI742" s="6" t="s">
        <v>22</v>
      </c>
      <c r="FJ742" s="6" t="s">
        <v>22</v>
      </c>
      <c r="FK742" s="6" t="s">
        <v>22</v>
      </c>
      <c r="FL742" s="6" t="s">
        <v>22</v>
      </c>
      <c r="FM742" s="6" t="s">
        <v>22</v>
      </c>
      <c r="FN742" s="6" t="s">
        <v>22</v>
      </c>
      <c r="FO742" s="6" t="s">
        <v>22</v>
      </c>
      <c r="FP742" s="6" t="s">
        <v>22</v>
      </c>
      <c r="FQ742" s="6" t="s">
        <v>22</v>
      </c>
      <c r="FR742" s="6">
        <v>0</v>
      </c>
      <c r="FS742" s="6">
        <v>0</v>
      </c>
      <c r="FT742" s="6">
        <v>0</v>
      </c>
      <c r="FU742" s="6">
        <v>1</v>
      </c>
      <c r="FV742" s="6" t="s">
        <v>223</v>
      </c>
      <c r="FW742" s="6" t="s">
        <v>22</v>
      </c>
      <c r="FX742" s="6" t="s">
        <v>22</v>
      </c>
      <c r="FY742" s="6" t="s">
        <v>22</v>
      </c>
      <c r="FZ742" s="6" t="s">
        <v>22</v>
      </c>
      <c r="GA742" s="6" t="s">
        <v>22</v>
      </c>
      <c r="GB742" s="6" t="s">
        <v>22</v>
      </c>
      <c r="GC742" s="6" t="s">
        <v>22</v>
      </c>
      <c r="GD742" s="6" t="s">
        <v>22</v>
      </c>
      <c r="GE742" s="6" t="s">
        <v>22</v>
      </c>
      <c r="GF742" s="6" t="s">
        <v>22</v>
      </c>
      <c r="GG742" s="6" t="s">
        <v>22</v>
      </c>
      <c r="GH742" s="6" t="s">
        <v>22</v>
      </c>
      <c r="GI742" s="6" t="s">
        <v>22</v>
      </c>
      <c r="GJ742" s="6" t="s">
        <v>22</v>
      </c>
      <c r="GK742" s="6" t="s">
        <v>22</v>
      </c>
      <c r="GL742" s="6" t="s">
        <v>22</v>
      </c>
      <c r="GM742" s="6" t="s">
        <v>22</v>
      </c>
      <c r="GN742" s="6" t="s">
        <v>22</v>
      </c>
      <c r="GO742" s="6" t="s">
        <v>22</v>
      </c>
      <c r="GP742" s="6" t="s">
        <v>261</v>
      </c>
      <c r="GQ742" s="6" t="s">
        <v>22</v>
      </c>
      <c r="GR742" s="6" t="s">
        <v>22</v>
      </c>
      <c r="GS742" s="6" t="s">
        <v>22</v>
      </c>
      <c r="GT742" s="6" t="s">
        <v>22</v>
      </c>
      <c r="GU742" s="6" t="s">
        <v>22</v>
      </c>
      <c r="GV742" s="6" t="s">
        <v>22</v>
      </c>
      <c r="GW742" s="6" t="s">
        <v>22</v>
      </c>
      <c r="GX742" s="6" t="s">
        <v>22</v>
      </c>
    </row>
    <row r="743" spans="1:206">
      <c r="A743" s="6" t="s">
        <v>1944</v>
      </c>
      <c r="B743" s="6" t="s">
        <v>22</v>
      </c>
      <c r="C743" s="6" t="s">
        <v>1996</v>
      </c>
      <c r="D743" s="6" t="s">
        <v>22</v>
      </c>
      <c r="E743" s="6" t="s">
        <v>22</v>
      </c>
      <c r="G743" s="6" t="s">
        <v>22</v>
      </c>
      <c r="H743" s="6" t="s">
        <v>22</v>
      </c>
      <c r="I743" s="6" t="s">
        <v>22</v>
      </c>
      <c r="J743" s="6" t="s">
        <v>22</v>
      </c>
      <c r="K743" s="6" t="s">
        <v>22</v>
      </c>
      <c r="L743" s="6" t="s">
        <v>22</v>
      </c>
      <c r="M743" s="6" t="s">
        <v>22</v>
      </c>
      <c r="N743" s="6" t="s">
        <v>22</v>
      </c>
      <c r="O743" s="7" t="s">
        <v>22</v>
      </c>
      <c r="P743" s="6" t="s">
        <v>22</v>
      </c>
      <c r="S743" s="6" t="s">
        <v>22</v>
      </c>
      <c r="T743" s="6" t="s">
        <v>22</v>
      </c>
      <c r="V743" s="6" t="s">
        <v>22</v>
      </c>
      <c r="AE743" s="6" t="s">
        <v>22</v>
      </c>
      <c r="AF743" s="6" t="s">
        <v>22</v>
      </c>
      <c r="AG743" s="6" t="s">
        <v>22</v>
      </c>
      <c r="AH743" s="6" t="s">
        <v>22</v>
      </c>
      <c r="AI743" s="6" t="s">
        <v>22</v>
      </c>
      <c r="AJ743" s="6" t="s">
        <v>2644</v>
      </c>
      <c r="AK743" s="6" t="s">
        <v>347</v>
      </c>
      <c r="AL743" s="6" t="s">
        <v>419</v>
      </c>
      <c r="AM743" s="6">
        <v>0</v>
      </c>
      <c r="AN743" s="6">
        <v>0</v>
      </c>
      <c r="AO743" s="6">
        <v>1</v>
      </c>
      <c r="AP743" s="6">
        <v>0</v>
      </c>
      <c r="AQ743" s="6" t="s">
        <v>745</v>
      </c>
      <c r="AR743" s="6" t="s">
        <v>1997</v>
      </c>
      <c r="AS743" s="6" t="s">
        <v>1033</v>
      </c>
      <c r="AT743" s="6">
        <v>0</v>
      </c>
      <c r="AU743" s="6">
        <v>0</v>
      </c>
      <c r="AV743" s="6">
        <v>0</v>
      </c>
      <c r="AW743" s="6">
        <v>0</v>
      </c>
      <c r="AX743" s="6">
        <v>0</v>
      </c>
      <c r="AY743" s="6">
        <v>0</v>
      </c>
      <c r="AZ743" s="6">
        <v>1</v>
      </c>
      <c r="BA743" s="6">
        <v>1</v>
      </c>
      <c r="BB743" s="6">
        <v>0</v>
      </c>
      <c r="BC743" s="6">
        <v>0</v>
      </c>
      <c r="BD743" s="6">
        <v>0</v>
      </c>
      <c r="BE743" s="6">
        <v>0</v>
      </c>
      <c r="BF743" s="6">
        <v>1</v>
      </c>
      <c r="BG743" s="6">
        <v>1</v>
      </c>
      <c r="BH743" s="6">
        <v>1</v>
      </c>
      <c r="BI743" s="6">
        <v>1</v>
      </c>
      <c r="BJ743" s="6" t="s">
        <v>22</v>
      </c>
      <c r="BK743" s="6" t="s">
        <v>22</v>
      </c>
      <c r="BL743" s="6" t="s">
        <v>22</v>
      </c>
      <c r="BM743" s="6" t="s">
        <v>22</v>
      </c>
      <c r="BN743" s="6" t="s">
        <v>22</v>
      </c>
      <c r="BO743" s="16" t="s">
        <v>22</v>
      </c>
      <c r="BP743" s="6" t="s">
        <v>22</v>
      </c>
      <c r="BQ743" s="6" t="s">
        <v>22</v>
      </c>
      <c r="BR743" s="6" t="s">
        <v>22</v>
      </c>
      <c r="BS743" s="6" t="s">
        <v>22</v>
      </c>
      <c r="BT743" s="6" t="s">
        <v>22</v>
      </c>
      <c r="BU743" s="16" t="s">
        <v>22</v>
      </c>
      <c r="BV743" s="6" t="s">
        <v>22</v>
      </c>
      <c r="BW743" s="6" t="s">
        <v>22</v>
      </c>
      <c r="BX743" s="6" t="s">
        <v>22</v>
      </c>
      <c r="BY743" s="6" t="s">
        <v>22</v>
      </c>
      <c r="BZ743" s="6" t="s">
        <v>22</v>
      </c>
      <c r="CA743" s="6" t="s">
        <v>22</v>
      </c>
      <c r="CB743" s="6" t="s">
        <v>22</v>
      </c>
      <c r="CC743" s="6" t="s">
        <v>22</v>
      </c>
      <c r="CD743" s="6" t="s">
        <v>22</v>
      </c>
      <c r="CE743" s="6" t="s">
        <v>22</v>
      </c>
      <c r="CF743" s="6" t="s">
        <v>22</v>
      </c>
      <c r="CG743" s="6" t="s">
        <v>22</v>
      </c>
      <c r="CH743" s="6" t="s">
        <v>22</v>
      </c>
      <c r="CI743" s="6" t="s">
        <v>22</v>
      </c>
      <c r="CJ743" s="6" t="s">
        <v>22</v>
      </c>
      <c r="CK743" s="6" t="s">
        <v>22</v>
      </c>
      <c r="CL743" s="6" t="s">
        <v>22</v>
      </c>
      <c r="CM743" s="6" t="s">
        <v>22</v>
      </c>
      <c r="CN743" s="6" t="s">
        <v>22</v>
      </c>
      <c r="CO743" s="6" t="s">
        <v>22</v>
      </c>
      <c r="CP743" s="6" t="s">
        <v>22</v>
      </c>
      <c r="CQ743" s="6" t="s">
        <v>22</v>
      </c>
      <c r="CR743" s="6" t="s">
        <v>22</v>
      </c>
      <c r="CS743" s="6" t="s">
        <v>22</v>
      </c>
      <c r="CT743" s="6" t="s">
        <v>22</v>
      </c>
      <c r="CU743" s="6" t="s">
        <v>22</v>
      </c>
      <c r="CV743" s="6" t="s">
        <v>22</v>
      </c>
      <c r="CW743" s="6" t="s">
        <v>22</v>
      </c>
      <c r="CX743" s="6" t="s">
        <v>22</v>
      </c>
      <c r="CY743" s="6" t="s">
        <v>22</v>
      </c>
      <c r="CZ743" s="6" t="s">
        <v>22</v>
      </c>
      <c r="DA743" s="6" t="s">
        <v>22</v>
      </c>
      <c r="DB743" s="6" t="s">
        <v>218</v>
      </c>
      <c r="DC743" s="6">
        <v>36</v>
      </c>
      <c r="DD743" s="6">
        <v>36</v>
      </c>
      <c r="DE743" s="6" t="s">
        <v>220</v>
      </c>
      <c r="DF743" s="6" t="s">
        <v>220</v>
      </c>
      <c r="DG743" s="6" t="s">
        <v>22</v>
      </c>
      <c r="DH743" s="6" t="s">
        <v>22</v>
      </c>
      <c r="DI743" s="6" t="s">
        <v>22</v>
      </c>
      <c r="DJ743" s="6" t="s">
        <v>22</v>
      </c>
      <c r="DK743" s="6">
        <v>8</v>
      </c>
      <c r="DL743" s="6" t="s">
        <v>22</v>
      </c>
      <c r="DM743" s="6" t="s">
        <v>22</v>
      </c>
      <c r="DN743" s="6" t="s">
        <v>22</v>
      </c>
      <c r="DO743" s="6" t="s">
        <v>22</v>
      </c>
      <c r="DP743" s="6" t="s">
        <v>22</v>
      </c>
      <c r="DQ743" s="6" t="s">
        <v>22</v>
      </c>
      <c r="DR743" s="6" t="s">
        <v>22</v>
      </c>
      <c r="DS743" s="6" t="s">
        <v>22</v>
      </c>
      <c r="DT743" s="6" t="s">
        <v>22</v>
      </c>
      <c r="DU743" s="6" t="s">
        <v>22</v>
      </c>
      <c r="DV743" s="6" t="s">
        <v>22</v>
      </c>
      <c r="DW743" s="6" t="s">
        <v>22</v>
      </c>
      <c r="DX743" s="6" t="s">
        <v>22</v>
      </c>
      <c r="DY743" s="6" t="s">
        <v>22</v>
      </c>
      <c r="DZ743" s="6" t="s">
        <v>22</v>
      </c>
      <c r="EA743" s="6" t="s">
        <v>22</v>
      </c>
      <c r="EB743" s="6" t="s">
        <v>22</v>
      </c>
      <c r="EC743" s="6" t="s">
        <v>22</v>
      </c>
      <c r="ED743" s="6" t="s">
        <v>22</v>
      </c>
      <c r="EE743" s="6" t="s">
        <v>22</v>
      </c>
      <c r="EF743" s="6" t="s">
        <v>22</v>
      </c>
      <c r="EG743" s="6" t="s">
        <v>22</v>
      </c>
      <c r="EH743" s="6" t="s">
        <v>22</v>
      </c>
      <c r="EI743" s="6" t="s">
        <v>22</v>
      </c>
      <c r="EJ743" s="6" t="s">
        <v>22</v>
      </c>
      <c r="EK743" s="6" t="s">
        <v>22</v>
      </c>
      <c r="EL743" s="6" t="s">
        <v>22</v>
      </c>
      <c r="EM743" s="6" t="s">
        <v>22</v>
      </c>
      <c r="EN743" s="6" t="s">
        <v>22</v>
      </c>
      <c r="EO743" s="6" t="s">
        <v>22</v>
      </c>
      <c r="EP743" s="6" t="s">
        <v>22</v>
      </c>
      <c r="EQ743" s="6" t="s">
        <v>22</v>
      </c>
      <c r="ER743" s="6" t="s">
        <v>22</v>
      </c>
      <c r="ES743" s="6" t="s">
        <v>22</v>
      </c>
      <c r="ET743" s="6" t="s">
        <v>22</v>
      </c>
      <c r="EU743" s="6" t="s">
        <v>22</v>
      </c>
      <c r="EV743" s="6" t="s">
        <v>22</v>
      </c>
      <c r="EW743" s="6" t="s">
        <v>22</v>
      </c>
      <c r="EX743" s="6" t="s">
        <v>22</v>
      </c>
      <c r="EY743" s="6" t="s">
        <v>22</v>
      </c>
      <c r="EZ743" s="6" t="s">
        <v>22</v>
      </c>
      <c r="FA743" s="6" t="s">
        <v>22</v>
      </c>
      <c r="FB743" s="6" t="s">
        <v>22</v>
      </c>
      <c r="FC743" s="6" t="s">
        <v>22</v>
      </c>
      <c r="FD743" s="6" t="s">
        <v>22</v>
      </c>
      <c r="FE743" s="6" t="s">
        <v>22</v>
      </c>
      <c r="FF743" s="6" t="s">
        <v>22</v>
      </c>
      <c r="FG743" s="6" t="s">
        <v>22</v>
      </c>
      <c r="FH743" s="6" t="s">
        <v>22</v>
      </c>
      <c r="FI743" s="6" t="s">
        <v>22</v>
      </c>
      <c r="FJ743" s="6" t="s">
        <v>22</v>
      </c>
      <c r="FK743" s="6" t="s">
        <v>22</v>
      </c>
      <c r="FL743" s="6" t="s">
        <v>22</v>
      </c>
      <c r="FM743" s="6" t="s">
        <v>22</v>
      </c>
      <c r="FN743" s="6" t="s">
        <v>22</v>
      </c>
      <c r="FO743" s="6" t="s">
        <v>22</v>
      </c>
      <c r="FP743" s="6" t="s">
        <v>22</v>
      </c>
      <c r="FQ743" s="6" t="s">
        <v>22</v>
      </c>
      <c r="FR743" s="6">
        <v>0</v>
      </c>
      <c r="FS743" s="6">
        <v>0</v>
      </c>
      <c r="FT743" s="6">
        <v>0</v>
      </c>
      <c r="FU743" s="6">
        <v>0</v>
      </c>
      <c r="FV743" s="6" t="s">
        <v>223</v>
      </c>
      <c r="FW743" s="6" t="s">
        <v>22</v>
      </c>
      <c r="FX743" s="6" t="s">
        <v>22</v>
      </c>
      <c r="FY743" s="6" t="s">
        <v>22</v>
      </c>
      <c r="FZ743" s="6" t="s">
        <v>22</v>
      </c>
      <c r="GA743" s="6" t="s">
        <v>22</v>
      </c>
      <c r="GB743" s="6" t="s">
        <v>22</v>
      </c>
      <c r="GC743" s="6" t="s">
        <v>22</v>
      </c>
      <c r="GD743" s="6" t="s">
        <v>22</v>
      </c>
      <c r="GE743" s="6" t="s">
        <v>22</v>
      </c>
      <c r="GF743" s="6" t="s">
        <v>22</v>
      </c>
      <c r="GG743" s="6" t="s">
        <v>22</v>
      </c>
      <c r="GH743" s="6" t="s">
        <v>22</v>
      </c>
      <c r="GI743" s="6" t="s">
        <v>22</v>
      </c>
      <c r="GJ743" s="6" t="s">
        <v>22</v>
      </c>
      <c r="GK743" s="6" t="s">
        <v>22</v>
      </c>
      <c r="GL743" s="6" t="s">
        <v>22</v>
      </c>
      <c r="GM743" s="6" t="s">
        <v>22</v>
      </c>
      <c r="GN743" s="6" t="s">
        <v>22</v>
      </c>
      <c r="GO743" s="6" t="s">
        <v>22</v>
      </c>
      <c r="GP743" s="6" t="s">
        <v>228</v>
      </c>
      <c r="GQ743" s="6" t="s">
        <v>22</v>
      </c>
      <c r="GR743" s="6" t="s">
        <v>22</v>
      </c>
      <c r="GS743" s="6" t="s">
        <v>22</v>
      </c>
      <c r="GT743" s="6" t="s">
        <v>22</v>
      </c>
      <c r="GU743" s="6" t="s">
        <v>22</v>
      </c>
      <c r="GV743" s="6" t="s">
        <v>22</v>
      </c>
      <c r="GW743" s="6" t="s">
        <v>22</v>
      </c>
      <c r="GX743" s="6" t="s">
        <v>22</v>
      </c>
    </row>
    <row r="744" spans="1:206">
      <c r="A744" s="6" t="s">
        <v>1944</v>
      </c>
      <c r="B744" s="6" t="s">
        <v>22</v>
      </c>
      <c r="C744" s="6" t="s">
        <v>1998</v>
      </c>
      <c r="D744" s="6" t="s">
        <v>22</v>
      </c>
      <c r="E744" s="6" t="s">
        <v>22</v>
      </c>
      <c r="G744" s="6" t="s">
        <v>22</v>
      </c>
      <c r="H744" s="6" t="s">
        <v>22</v>
      </c>
      <c r="I744" s="6" t="s">
        <v>22</v>
      </c>
      <c r="J744" s="6" t="s">
        <v>22</v>
      </c>
      <c r="K744" s="6" t="s">
        <v>22</v>
      </c>
      <c r="L744" s="6" t="s">
        <v>22</v>
      </c>
      <c r="M744" s="6" t="s">
        <v>22</v>
      </c>
      <c r="N744" s="6" t="s">
        <v>22</v>
      </c>
      <c r="O744" s="7" t="s">
        <v>22</v>
      </c>
      <c r="P744" s="6" t="s">
        <v>22</v>
      </c>
      <c r="S744" s="6" t="s">
        <v>22</v>
      </c>
      <c r="T744" s="6" t="s">
        <v>22</v>
      </c>
      <c r="V744" s="6" t="s">
        <v>22</v>
      </c>
      <c r="AE744" s="6" t="s">
        <v>22</v>
      </c>
      <c r="AF744" s="6" t="s">
        <v>22</v>
      </c>
      <c r="AG744" s="6" t="s">
        <v>22</v>
      </c>
      <c r="AH744" s="6" t="s">
        <v>22</v>
      </c>
      <c r="AI744" s="6" t="s">
        <v>22</v>
      </c>
      <c r="AJ744" s="6" t="s">
        <v>1999</v>
      </c>
      <c r="AK744" s="6" t="s">
        <v>2000</v>
      </c>
      <c r="AL744" s="6" t="s">
        <v>419</v>
      </c>
      <c r="AM744" s="6">
        <v>1</v>
      </c>
      <c r="AN744" s="6">
        <v>1</v>
      </c>
      <c r="AO744" s="6">
        <v>1</v>
      </c>
      <c r="AP744" s="6">
        <v>0</v>
      </c>
      <c r="AQ744" s="6" t="s">
        <v>404</v>
      </c>
      <c r="AR744" s="6" t="s">
        <v>2001</v>
      </c>
      <c r="AS744" s="6" t="s">
        <v>1033</v>
      </c>
      <c r="AT744" s="6">
        <v>1</v>
      </c>
      <c r="AU744" s="6">
        <v>1</v>
      </c>
      <c r="AV744" s="6">
        <v>1</v>
      </c>
      <c r="AW744" s="6">
        <v>1</v>
      </c>
      <c r="AX744" s="6">
        <v>1</v>
      </c>
      <c r="AY744" s="6">
        <v>1</v>
      </c>
      <c r="AZ744" s="6">
        <v>1</v>
      </c>
      <c r="BA744" s="6">
        <v>1</v>
      </c>
      <c r="BB744" s="6">
        <v>1</v>
      </c>
      <c r="BC744" s="6">
        <v>1</v>
      </c>
      <c r="BD744" s="6">
        <v>1</v>
      </c>
      <c r="BE744" s="6">
        <v>1</v>
      </c>
      <c r="BF744" s="6">
        <v>1</v>
      </c>
      <c r="BG744" s="6">
        <v>1</v>
      </c>
      <c r="BH744" s="6">
        <v>1</v>
      </c>
      <c r="BI744" s="6">
        <v>1</v>
      </c>
      <c r="BJ744" s="6" t="s">
        <v>22</v>
      </c>
      <c r="BK744" s="6" t="s">
        <v>22</v>
      </c>
      <c r="BL744" s="6" t="s">
        <v>22</v>
      </c>
      <c r="BM744" s="6" t="s">
        <v>22</v>
      </c>
      <c r="BN744" s="6" t="s">
        <v>22</v>
      </c>
      <c r="BO744" s="16" t="s">
        <v>22</v>
      </c>
      <c r="BP744" s="6" t="s">
        <v>22</v>
      </c>
      <c r="BQ744" s="6" t="s">
        <v>22</v>
      </c>
      <c r="BR744" s="6" t="s">
        <v>22</v>
      </c>
      <c r="BS744" s="6" t="s">
        <v>22</v>
      </c>
      <c r="BT744" s="6" t="s">
        <v>22</v>
      </c>
      <c r="BU744" s="16" t="s">
        <v>22</v>
      </c>
      <c r="BV744" s="6" t="s">
        <v>22</v>
      </c>
      <c r="BW744" s="6" t="s">
        <v>22</v>
      </c>
      <c r="BX744" s="6" t="s">
        <v>22</v>
      </c>
      <c r="BY744" s="6" t="s">
        <v>22</v>
      </c>
      <c r="BZ744" s="6" t="s">
        <v>22</v>
      </c>
      <c r="CA744" s="6" t="s">
        <v>22</v>
      </c>
      <c r="CB744" s="6" t="s">
        <v>22</v>
      </c>
      <c r="CC744" s="6" t="s">
        <v>22</v>
      </c>
      <c r="CD744" s="6" t="s">
        <v>22</v>
      </c>
      <c r="CE744" s="6" t="s">
        <v>22</v>
      </c>
      <c r="CF744" s="6" t="s">
        <v>22</v>
      </c>
      <c r="CG744" s="6" t="s">
        <v>22</v>
      </c>
      <c r="CH744" s="6" t="s">
        <v>22</v>
      </c>
      <c r="CI744" s="6" t="s">
        <v>22</v>
      </c>
      <c r="CJ744" s="6" t="s">
        <v>22</v>
      </c>
      <c r="CK744" s="6" t="s">
        <v>22</v>
      </c>
      <c r="CL744" s="6" t="s">
        <v>22</v>
      </c>
      <c r="CM744" s="6" t="s">
        <v>22</v>
      </c>
      <c r="CN744" s="6" t="s">
        <v>22</v>
      </c>
      <c r="CO744" s="6" t="s">
        <v>22</v>
      </c>
      <c r="CP744" s="6" t="s">
        <v>22</v>
      </c>
      <c r="CQ744" s="6" t="s">
        <v>22</v>
      </c>
      <c r="CR744" s="6" t="s">
        <v>22</v>
      </c>
      <c r="CS744" s="6" t="s">
        <v>22</v>
      </c>
      <c r="CT744" s="6" t="s">
        <v>22</v>
      </c>
      <c r="CU744" s="6" t="s">
        <v>22</v>
      </c>
      <c r="CV744" s="6" t="s">
        <v>22</v>
      </c>
      <c r="CW744" s="6" t="s">
        <v>22</v>
      </c>
      <c r="CX744" s="6" t="s">
        <v>22</v>
      </c>
      <c r="CY744" s="6" t="s">
        <v>22</v>
      </c>
      <c r="CZ744" s="6" t="s">
        <v>22</v>
      </c>
      <c r="DA744" s="6" t="s">
        <v>22</v>
      </c>
      <c r="DB744" s="6" t="s">
        <v>218</v>
      </c>
      <c r="DC744" s="6">
        <v>50</v>
      </c>
      <c r="DD744" s="6">
        <v>50</v>
      </c>
      <c r="DE744" s="6" t="s">
        <v>244</v>
      </c>
      <c r="DF744" s="6" t="s">
        <v>244</v>
      </c>
      <c r="DG744" s="6" t="s">
        <v>22</v>
      </c>
      <c r="DH744" s="6" t="s">
        <v>22</v>
      </c>
      <c r="DI744" s="6" t="s">
        <v>22</v>
      </c>
      <c r="DJ744" s="6" t="s">
        <v>22</v>
      </c>
      <c r="DK744" s="6">
        <v>25</v>
      </c>
      <c r="DL744" s="6" t="s">
        <v>22</v>
      </c>
      <c r="DM744" s="6" t="s">
        <v>22</v>
      </c>
      <c r="DN744" s="6" t="s">
        <v>22</v>
      </c>
      <c r="DO744" s="6" t="s">
        <v>22</v>
      </c>
      <c r="DP744" s="6" t="s">
        <v>22</v>
      </c>
      <c r="DQ744" s="6" t="s">
        <v>22</v>
      </c>
      <c r="DR744" s="6" t="s">
        <v>22</v>
      </c>
      <c r="DS744" s="6" t="s">
        <v>22</v>
      </c>
      <c r="DT744" s="6" t="s">
        <v>22</v>
      </c>
      <c r="DU744" s="6" t="s">
        <v>22</v>
      </c>
      <c r="DV744" s="6" t="s">
        <v>22</v>
      </c>
      <c r="DW744" s="6" t="s">
        <v>22</v>
      </c>
      <c r="DX744" s="6" t="s">
        <v>22</v>
      </c>
      <c r="DY744" s="6" t="s">
        <v>22</v>
      </c>
      <c r="DZ744" s="6" t="s">
        <v>22</v>
      </c>
      <c r="EA744" s="6" t="s">
        <v>22</v>
      </c>
      <c r="EB744" s="6" t="s">
        <v>22</v>
      </c>
      <c r="EC744" s="6" t="s">
        <v>22</v>
      </c>
      <c r="ED744" s="6" t="s">
        <v>22</v>
      </c>
      <c r="EE744" s="6" t="s">
        <v>22</v>
      </c>
      <c r="EF744" s="6" t="s">
        <v>22</v>
      </c>
      <c r="EG744" s="6" t="s">
        <v>22</v>
      </c>
      <c r="EH744" s="6" t="s">
        <v>22</v>
      </c>
      <c r="EI744" s="6" t="s">
        <v>22</v>
      </c>
      <c r="EJ744" s="6" t="s">
        <v>22</v>
      </c>
      <c r="EK744" s="6" t="s">
        <v>22</v>
      </c>
      <c r="EL744" s="6" t="s">
        <v>22</v>
      </c>
      <c r="EM744" s="6" t="s">
        <v>22</v>
      </c>
      <c r="EN744" s="6" t="s">
        <v>22</v>
      </c>
      <c r="EO744" s="6" t="s">
        <v>22</v>
      </c>
      <c r="EP744" s="6" t="s">
        <v>22</v>
      </c>
      <c r="EQ744" s="6" t="s">
        <v>22</v>
      </c>
      <c r="ER744" s="6" t="s">
        <v>22</v>
      </c>
      <c r="ES744" s="6" t="s">
        <v>22</v>
      </c>
      <c r="ET744" s="6" t="s">
        <v>22</v>
      </c>
      <c r="EU744" s="6" t="s">
        <v>22</v>
      </c>
      <c r="EV744" s="6" t="s">
        <v>22</v>
      </c>
      <c r="EW744" s="6" t="s">
        <v>22</v>
      </c>
      <c r="EX744" s="6" t="s">
        <v>22</v>
      </c>
      <c r="EY744" s="6" t="s">
        <v>22</v>
      </c>
      <c r="EZ744" s="6" t="s">
        <v>22</v>
      </c>
      <c r="FA744" s="6" t="s">
        <v>22</v>
      </c>
      <c r="FB744" s="6" t="s">
        <v>22</v>
      </c>
      <c r="FC744" s="6" t="s">
        <v>22</v>
      </c>
      <c r="FD744" s="6" t="s">
        <v>22</v>
      </c>
      <c r="FE744" s="6" t="s">
        <v>22</v>
      </c>
      <c r="FF744" s="6" t="s">
        <v>22</v>
      </c>
      <c r="FG744" s="6" t="s">
        <v>22</v>
      </c>
      <c r="FH744" s="6" t="s">
        <v>22</v>
      </c>
      <c r="FI744" s="6" t="s">
        <v>22</v>
      </c>
      <c r="FJ744" s="6" t="s">
        <v>22</v>
      </c>
      <c r="FK744" s="6" t="s">
        <v>22</v>
      </c>
      <c r="FL744" s="6" t="s">
        <v>22</v>
      </c>
      <c r="FM744" s="6" t="s">
        <v>22</v>
      </c>
      <c r="FN744" s="6" t="s">
        <v>22</v>
      </c>
      <c r="FO744" s="6" t="s">
        <v>22</v>
      </c>
      <c r="FP744" s="6" t="s">
        <v>22</v>
      </c>
      <c r="FQ744" s="6" t="s">
        <v>22</v>
      </c>
      <c r="FR744" s="6">
        <v>2</v>
      </c>
      <c r="FS744" s="6">
        <v>0</v>
      </c>
      <c r="FT744" s="6">
        <v>0</v>
      </c>
      <c r="FU744" s="6">
        <v>1</v>
      </c>
      <c r="FV744" s="6" t="s">
        <v>223</v>
      </c>
      <c r="FW744" s="6" t="s">
        <v>22</v>
      </c>
      <c r="FX744" s="6" t="s">
        <v>22</v>
      </c>
      <c r="FY744" s="6" t="s">
        <v>22</v>
      </c>
      <c r="FZ744" s="6" t="s">
        <v>22</v>
      </c>
      <c r="GA744" s="6" t="s">
        <v>22</v>
      </c>
      <c r="GB744" s="6" t="s">
        <v>22</v>
      </c>
      <c r="GC744" s="6" t="s">
        <v>22</v>
      </c>
      <c r="GD744" s="6" t="s">
        <v>22</v>
      </c>
      <c r="GE744" s="6" t="s">
        <v>22</v>
      </c>
      <c r="GF744" s="6" t="s">
        <v>22</v>
      </c>
      <c r="GG744" s="6" t="s">
        <v>22</v>
      </c>
      <c r="GH744" s="6" t="s">
        <v>22</v>
      </c>
      <c r="GI744" s="6" t="s">
        <v>22</v>
      </c>
      <c r="GJ744" s="6" t="s">
        <v>22</v>
      </c>
      <c r="GK744" s="6" t="s">
        <v>22</v>
      </c>
      <c r="GL744" s="6" t="s">
        <v>22</v>
      </c>
      <c r="GM744" s="6" t="s">
        <v>22</v>
      </c>
      <c r="GN744" s="6" t="s">
        <v>22</v>
      </c>
      <c r="GO744" s="6" t="s">
        <v>22</v>
      </c>
      <c r="GP744" s="6" t="s">
        <v>228</v>
      </c>
      <c r="GQ744" s="6" t="s">
        <v>22</v>
      </c>
      <c r="GR744" s="6" t="s">
        <v>22</v>
      </c>
      <c r="GS744" s="6" t="s">
        <v>22</v>
      </c>
      <c r="GT744" s="6" t="s">
        <v>22</v>
      </c>
      <c r="GU744" s="6" t="s">
        <v>22</v>
      </c>
      <c r="GV744" s="6" t="s">
        <v>22</v>
      </c>
      <c r="GW744" s="6" t="s">
        <v>22</v>
      </c>
      <c r="GX744" s="6" t="s">
        <v>22</v>
      </c>
    </row>
    <row r="745" spans="1:206">
      <c r="A745" s="6" t="s">
        <v>1944</v>
      </c>
      <c r="B745" s="6" t="s">
        <v>22</v>
      </c>
      <c r="C745" s="6" t="s">
        <v>2002</v>
      </c>
      <c r="D745" s="6" t="s">
        <v>22</v>
      </c>
      <c r="E745" s="6" t="s">
        <v>22</v>
      </c>
      <c r="G745" s="6" t="s">
        <v>22</v>
      </c>
      <c r="H745" s="6" t="s">
        <v>22</v>
      </c>
      <c r="I745" s="6" t="s">
        <v>22</v>
      </c>
      <c r="J745" s="6" t="s">
        <v>22</v>
      </c>
      <c r="K745" s="6" t="s">
        <v>22</v>
      </c>
      <c r="L745" s="6" t="s">
        <v>22</v>
      </c>
      <c r="M745" s="6" t="s">
        <v>22</v>
      </c>
      <c r="N745" s="6" t="s">
        <v>22</v>
      </c>
      <c r="O745" s="7" t="s">
        <v>22</v>
      </c>
      <c r="P745" s="6" t="s">
        <v>22</v>
      </c>
      <c r="S745" s="6" t="s">
        <v>22</v>
      </c>
      <c r="T745" s="6" t="s">
        <v>22</v>
      </c>
      <c r="V745" s="6" t="s">
        <v>22</v>
      </c>
      <c r="AE745" s="6" t="s">
        <v>22</v>
      </c>
      <c r="AF745" s="6" t="s">
        <v>22</v>
      </c>
      <c r="AG745" s="6" t="s">
        <v>22</v>
      </c>
      <c r="AH745" s="6" t="s">
        <v>22</v>
      </c>
      <c r="AI745" s="6" t="s">
        <v>22</v>
      </c>
      <c r="AJ745" s="6" t="s">
        <v>305</v>
      </c>
      <c r="AK745" s="6" t="s">
        <v>306</v>
      </c>
      <c r="AL745" s="6" t="s">
        <v>419</v>
      </c>
      <c r="AM745" s="6">
        <v>1</v>
      </c>
      <c r="AN745" s="6">
        <v>1</v>
      </c>
      <c r="AO745" s="6">
        <v>0</v>
      </c>
      <c r="AP745" s="6">
        <v>0</v>
      </c>
      <c r="AQ745" s="6" t="s">
        <v>745</v>
      </c>
      <c r="AR745" s="6" t="s">
        <v>1007</v>
      </c>
      <c r="AS745" s="6" t="s">
        <v>1033</v>
      </c>
      <c r="AT745" s="6">
        <v>1</v>
      </c>
      <c r="AU745" s="6">
        <v>0</v>
      </c>
      <c r="AV745" s="6">
        <v>0</v>
      </c>
      <c r="AW745" s="6">
        <v>0</v>
      </c>
      <c r="AX745" s="6">
        <v>1</v>
      </c>
      <c r="AY745" s="6">
        <v>1</v>
      </c>
      <c r="AZ745" s="6">
        <v>1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 t="s">
        <v>22</v>
      </c>
      <c r="BK745" s="6" t="s">
        <v>22</v>
      </c>
      <c r="BL745" s="6" t="s">
        <v>22</v>
      </c>
      <c r="BM745" s="6" t="s">
        <v>22</v>
      </c>
      <c r="BN745" s="6" t="s">
        <v>22</v>
      </c>
      <c r="BO745" s="16" t="s">
        <v>22</v>
      </c>
      <c r="BP745" s="6" t="s">
        <v>22</v>
      </c>
      <c r="BQ745" s="6" t="s">
        <v>22</v>
      </c>
      <c r="BR745" s="6" t="s">
        <v>22</v>
      </c>
      <c r="BS745" s="6" t="s">
        <v>22</v>
      </c>
      <c r="BT745" s="6" t="s">
        <v>22</v>
      </c>
      <c r="BU745" s="16" t="s">
        <v>22</v>
      </c>
      <c r="BV745" s="6" t="s">
        <v>22</v>
      </c>
      <c r="BW745" s="6" t="s">
        <v>22</v>
      </c>
      <c r="BX745" s="6" t="s">
        <v>22</v>
      </c>
      <c r="BY745" s="6" t="s">
        <v>22</v>
      </c>
      <c r="BZ745" s="6" t="s">
        <v>22</v>
      </c>
      <c r="CA745" s="6" t="s">
        <v>22</v>
      </c>
      <c r="CB745" s="6" t="s">
        <v>22</v>
      </c>
      <c r="CC745" s="6" t="s">
        <v>22</v>
      </c>
      <c r="CD745" s="6" t="s">
        <v>22</v>
      </c>
      <c r="CE745" s="6" t="s">
        <v>22</v>
      </c>
      <c r="CF745" s="6" t="s">
        <v>22</v>
      </c>
      <c r="CG745" s="6" t="s">
        <v>22</v>
      </c>
      <c r="CH745" s="6" t="s">
        <v>22</v>
      </c>
      <c r="CI745" s="6" t="s">
        <v>22</v>
      </c>
      <c r="CJ745" s="6" t="s">
        <v>22</v>
      </c>
      <c r="CK745" s="6" t="s">
        <v>22</v>
      </c>
      <c r="CL745" s="6" t="s">
        <v>22</v>
      </c>
      <c r="CM745" s="6" t="s">
        <v>22</v>
      </c>
      <c r="CN745" s="6" t="s">
        <v>22</v>
      </c>
      <c r="CO745" s="6" t="s">
        <v>22</v>
      </c>
      <c r="CP745" s="6" t="s">
        <v>22</v>
      </c>
      <c r="CQ745" s="6" t="s">
        <v>22</v>
      </c>
      <c r="CR745" s="6" t="s">
        <v>22</v>
      </c>
      <c r="CS745" s="6" t="s">
        <v>22</v>
      </c>
      <c r="CT745" s="6" t="s">
        <v>22</v>
      </c>
      <c r="CU745" s="6" t="s">
        <v>22</v>
      </c>
      <c r="CV745" s="6" t="s">
        <v>22</v>
      </c>
      <c r="CW745" s="6" t="s">
        <v>22</v>
      </c>
      <c r="CX745" s="6" t="s">
        <v>22</v>
      </c>
      <c r="CY745" s="6" t="s">
        <v>22</v>
      </c>
      <c r="CZ745" s="6" t="s">
        <v>22</v>
      </c>
      <c r="DA745" s="6" t="s">
        <v>22</v>
      </c>
      <c r="DB745" s="6" t="s">
        <v>218</v>
      </c>
      <c r="DC745" s="6">
        <v>56</v>
      </c>
      <c r="DD745" s="6">
        <v>56</v>
      </c>
      <c r="DE745" s="6" t="s">
        <v>220</v>
      </c>
      <c r="DF745" s="6" t="s">
        <v>220</v>
      </c>
      <c r="DG745" s="6" t="s">
        <v>22</v>
      </c>
      <c r="DH745" s="6" t="s">
        <v>22</v>
      </c>
      <c r="DI745" s="6" t="s">
        <v>22</v>
      </c>
      <c r="DJ745" s="6" t="s">
        <v>22</v>
      </c>
      <c r="DK745" s="6">
        <v>20</v>
      </c>
      <c r="DL745" s="6" t="s">
        <v>22</v>
      </c>
      <c r="DM745" s="6" t="s">
        <v>22</v>
      </c>
      <c r="DN745" s="6" t="s">
        <v>22</v>
      </c>
      <c r="DO745" s="6" t="s">
        <v>22</v>
      </c>
      <c r="DP745" s="6" t="s">
        <v>22</v>
      </c>
      <c r="DQ745" s="6" t="s">
        <v>22</v>
      </c>
      <c r="DR745" s="6" t="s">
        <v>22</v>
      </c>
      <c r="DS745" s="6" t="s">
        <v>22</v>
      </c>
      <c r="DT745" s="6" t="s">
        <v>22</v>
      </c>
      <c r="DU745" s="6" t="s">
        <v>22</v>
      </c>
      <c r="DV745" s="6" t="s">
        <v>22</v>
      </c>
      <c r="DW745" s="6" t="s">
        <v>22</v>
      </c>
      <c r="DX745" s="6" t="s">
        <v>22</v>
      </c>
      <c r="DY745" s="6" t="s">
        <v>22</v>
      </c>
      <c r="DZ745" s="6" t="s">
        <v>22</v>
      </c>
      <c r="EA745" s="6" t="s">
        <v>22</v>
      </c>
      <c r="EB745" s="6" t="s">
        <v>22</v>
      </c>
      <c r="EC745" s="6" t="s">
        <v>22</v>
      </c>
      <c r="ED745" s="6" t="s">
        <v>22</v>
      </c>
      <c r="EE745" s="6" t="s">
        <v>22</v>
      </c>
      <c r="EF745" s="6" t="s">
        <v>22</v>
      </c>
      <c r="EG745" s="6" t="s">
        <v>22</v>
      </c>
      <c r="EH745" s="6" t="s">
        <v>22</v>
      </c>
      <c r="EI745" s="6" t="s">
        <v>22</v>
      </c>
      <c r="EJ745" s="6" t="s">
        <v>22</v>
      </c>
      <c r="EK745" s="6" t="s">
        <v>22</v>
      </c>
      <c r="EL745" s="6" t="s">
        <v>22</v>
      </c>
      <c r="EM745" s="6" t="s">
        <v>22</v>
      </c>
      <c r="EN745" s="6" t="s">
        <v>22</v>
      </c>
      <c r="EO745" s="6" t="s">
        <v>22</v>
      </c>
      <c r="EP745" s="6" t="s">
        <v>22</v>
      </c>
      <c r="EQ745" s="6" t="s">
        <v>22</v>
      </c>
      <c r="ER745" s="6" t="s">
        <v>22</v>
      </c>
      <c r="ES745" s="6" t="s">
        <v>22</v>
      </c>
      <c r="ET745" s="6" t="s">
        <v>22</v>
      </c>
      <c r="EU745" s="6" t="s">
        <v>22</v>
      </c>
      <c r="EV745" s="6" t="s">
        <v>22</v>
      </c>
      <c r="EW745" s="6" t="s">
        <v>22</v>
      </c>
      <c r="EX745" s="6" t="s">
        <v>22</v>
      </c>
      <c r="EY745" s="6" t="s">
        <v>22</v>
      </c>
      <c r="EZ745" s="6" t="s">
        <v>22</v>
      </c>
      <c r="FA745" s="6" t="s">
        <v>22</v>
      </c>
      <c r="FB745" s="6" t="s">
        <v>22</v>
      </c>
      <c r="FC745" s="6" t="s">
        <v>22</v>
      </c>
      <c r="FD745" s="6" t="s">
        <v>22</v>
      </c>
      <c r="FE745" s="6" t="s">
        <v>22</v>
      </c>
      <c r="FF745" s="6" t="s">
        <v>22</v>
      </c>
      <c r="FG745" s="6" t="s">
        <v>22</v>
      </c>
      <c r="FH745" s="6" t="s">
        <v>22</v>
      </c>
      <c r="FI745" s="6" t="s">
        <v>22</v>
      </c>
      <c r="FJ745" s="6" t="s">
        <v>22</v>
      </c>
      <c r="FK745" s="6" t="s">
        <v>22</v>
      </c>
      <c r="FL745" s="6" t="s">
        <v>22</v>
      </c>
      <c r="FM745" s="6" t="s">
        <v>22</v>
      </c>
      <c r="FN745" s="6" t="s">
        <v>22</v>
      </c>
      <c r="FO745" s="6" t="s">
        <v>22</v>
      </c>
      <c r="FP745" s="6" t="s">
        <v>22</v>
      </c>
      <c r="FQ745" s="6" t="s">
        <v>22</v>
      </c>
      <c r="FR745" s="6">
        <v>1</v>
      </c>
      <c r="FS745" s="6">
        <v>0</v>
      </c>
      <c r="FT745" s="6">
        <v>0</v>
      </c>
      <c r="FU745" s="6">
        <v>0</v>
      </c>
      <c r="FV745" s="6" t="s">
        <v>223</v>
      </c>
      <c r="FW745" s="6" t="s">
        <v>22</v>
      </c>
      <c r="FX745" s="6" t="s">
        <v>22</v>
      </c>
      <c r="FY745" s="6" t="s">
        <v>22</v>
      </c>
      <c r="FZ745" s="6" t="s">
        <v>22</v>
      </c>
      <c r="GA745" s="6" t="s">
        <v>22</v>
      </c>
      <c r="GB745" s="6" t="s">
        <v>22</v>
      </c>
      <c r="GC745" s="6" t="s">
        <v>22</v>
      </c>
      <c r="GD745" s="6" t="s">
        <v>22</v>
      </c>
      <c r="GE745" s="6" t="s">
        <v>22</v>
      </c>
      <c r="GF745" s="6" t="s">
        <v>22</v>
      </c>
      <c r="GG745" s="6" t="s">
        <v>22</v>
      </c>
      <c r="GH745" s="6" t="s">
        <v>22</v>
      </c>
      <c r="GI745" s="6" t="s">
        <v>22</v>
      </c>
      <c r="GJ745" s="6" t="s">
        <v>22</v>
      </c>
      <c r="GK745" s="6" t="s">
        <v>22</v>
      </c>
      <c r="GL745" s="6" t="s">
        <v>22</v>
      </c>
      <c r="GM745" s="6" t="s">
        <v>22</v>
      </c>
      <c r="GN745" s="6" t="s">
        <v>22</v>
      </c>
      <c r="GO745" s="6" t="s">
        <v>22</v>
      </c>
      <c r="GP745" s="6" t="s">
        <v>261</v>
      </c>
      <c r="GQ745" s="6" t="s">
        <v>22</v>
      </c>
      <c r="GR745" s="6" t="s">
        <v>22</v>
      </c>
      <c r="GS745" s="6" t="s">
        <v>22</v>
      </c>
      <c r="GT745" s="6" t="s">
        <v>22</v>
      </c>
      <c r="GU745" s="6" t="s">
        <v>22</v>
      </c>
      <c r="GV745" s="6" t="s">
        <v>22</v>
      </c>
      <c r="GW745" s="6" t="s">
        <v>22</v>
      </c>
      <c r="GX745" s="6" t="s">
        <v>22</v>
      </c>
    </row>
    <row r="746" spans="1:206">
      <c r="A746" s="6" t="s">
        <v>1944</v>
      </c>
      <c r="B746" s="6" t="s">
        <v>22</v>
      </c>
      <c r="C746" s="6" t="s">
        <v>2003</v>
      </c>
      <c r="D746" s="6" t="s">
        <v>22</v>
      </c>
      <c r="E746" s="6" t="s">
        <v>22</v>
      </c>
      <c r="G746" s="6" t="s">
        <v>22</v>
      </c>
      <c r="H746" s="6" t="s">
        <v>22</v>
      </c>
      <c r="I746" s="6" t="s">
        <v>22</v>
      </c>
      <c r="J746" s="6" t="s">
        <v>22</v>
      </c>
      <c r="K746" s="6" t="s">
        <v>22</v>
      </c>
      <c r="L746" s="6" t="s">
        <v>22</v>
      </c>
      <c r="M746" s="6" t="s">
        <v>22</v>
      </c>
      <c r="N746" s="6" t="s">
        <v>22</v>
      </c>
      <c r="O746" s="7" t="s">
        <v>22</v>
      </c>
      <c r="P746" s="6" t="s">
        <v>22</v>
      </c>
      <c r="S746" s="6" t="s">
        <v>22</v>
      </c>
      <c r="T746" s="6" t="s">
        <v>22</v>
      </c>
      <c r="V746" s="6" t="s">
        <v>22</v>
      </c>
      <c r="AE746" s="6" t="s">
        <v>22</v>
      </c>
      <c r="AF746" s="6" t="s">
        <v>22</v>
      </c>
      <c r="AG746" s="6" t="s">
        <v>22</v>
      </c>
      <c r="AH746" s="6" t="s">
        <v>22</v>
      </c>
      <c r="AI746" s="6" t="s">
        <v>22</v>
      </c>
      <c r="AJ746" s="6" t="s">
        <v>433</v>
      </c>
      <c r="AK746" s="6" t="s">
        <v>434</v>
      </c>
      <c r="AL746" s="6" t="s">
        <v>419</v>
      </c>
      <c r="AM746" s="6">
        <v>0</v>
      </c>
      <c r="AN746" s="6">
        <v>1</v>
      </c>
      <c r="AO746" s="6">
        <v>0</v>
      </c>
      <c r="AP746" s="6">
        <v>0</v>
      </c>
      <c r="AQ746" s="6" t="s">
        <v>745</v>
      </c>
      <c r="AR746" s="6" t="s">
        <v>404</v>
      </c>
      <c r="AS746" s="6" t="s">
        <v>1046</v>
      </c>
      <c r="AT746" s="6">
        <v>1</v>
      </c>
      <c r="AU746" s="6">
        <v>1</v>
      </c>
      <c r="AV746" s="6">
        <v>0</v>
      </c>
      <c r="AW746" s="6">
        <v>0</v>
      </c>
      <c r="AX746" s="6">
        <v>0</v>
      </c>
      <c r="AY746" s="6">
        <v>1</v>
      </c>
      <c r="AZ746" s="6">
        <v>1</v>
      </c>
      <c r="BA746" s="6">
        <v>1</v>
      </c>
      <c r="BB746" s="6">
        <v>0</v>
      </c>
      <c r="BC746" s="6">
        <v>0</v>
      </c>
      <c r="BD746" s="6">
        <v>0</v>
      </c>
      <c r="BE746" s="6">
        <v>0</v>
      </c>
      <c r="BF746" s="6">
        <v>1</v>
      </c>
      <c r="BG746" s="6">
        <v>1</v>
      </c>
      <c r="BH746" s="6">
        <v>1</v>
      </c>
      <c r="BI746" s="6">
        <v>1</v>
      </c>
      <c r="BJ746" s="6" t="s">
        <v>22</v>
      </c>
      <c r="BK746" s="6" t="s">
        <v>22</v>
      </c>
      <c r="BL746" s="6" t="s">
        <v>22</v>
      </c>
      <c r="BM746" s="6" t="s">
        <v>22</v>
      </c>
      <c r="BN746" s="6" t="s">
        <v>22</v>
      </c>
      <c r="BO746" s="16" t="s">
        <v>22</v>
      </c>
      <c r="BP746" s="6" t="s">
        <v>22</v>
      </c>
      <c r="BQ746" s="6" t="s">
        <v>22</v>
      </c>
      <c r="BR746" s="6" t="s">
        <v>22</v>
      </c>
      <c r="BS746" s="6" t="s">
        <v>22</v>
      </c>
      <c r="BT746" s="6" t="s">
        <v>22</v>
      </c>
      <c r="BU746" s="16" t="s">
        <v>22</v>
      </c>
      <c r="BV746" s="6" t="s">
        <v>22</v>
      </c>
      <c r="BW746" s="6" t="s">
        <v>22</v>
      </c>
      <c r="BX746" s="6" t="s">
        <v>22</v>
      </c>
      <c r="BY746" s="6" t="s">
        <v>22</v>
      </c>
      <c r="BZ746" s="6" t="s">
        <v>22</v>
      </c>
      <c r="CA746" s="6" t="s">
        <v>22</v>
      </c>
      <c r="CB746" s="6" t="s">
        <v>22</v>
      </c>
      <c r="CC746" s="6" t="s">
        <v>22</v>
      </c>
      <c r="CD746" s="6" t="s">
        <v>22</v>
      </c>
      <c r="CE746" s="6" t="s">
        <v>22</v>
      </c>
      <c r="CF746" s="6" t="s">
        <v>22</v>
      </c>
      <c r="CG746" s="6" t="s">
        <v>22</v>
      </c>
      <c r="CH746" s="6" t="s">
        <v>22</v>
      </c>
      <c r="CI746" s="6" t="s">
        <v>22</v>
      </c>
      <c r="CJ746" s="6" t="s">
        <v>22</v>
      </c>
      <c r="CK746" s="6" t="s">
        <v>22</v>
      </c>
      <c r="CL746" s="6" t="s">
        <v>22</v>
      </c>
      <c r="CM746" s="6" t="s">
        <v>22</v>
      </c>
      <c r="CN746" s="6" t="s">
        <v>22</v>
      </c>
      <c r="CO746" s="6" t="s">
        <v>22</v>
      </c>
      <c r="CP746" s="6" t="s">
        <v>22</v>
      </c>
      <c r="CQ746" s="6" t="s">
        <v>22</v>
      </c>
      <c r="CR746" s="6" t="s">
        <v>22</v>
      </c>
      <c r="CS746" s="6" t="s">
        <v>22</v>
      </c>
      <c r="CT746" s="6" t="s">
        <v>22</v>
      </c>
      <c r="CU746" s="6" t="s">
        <v>22</v>
      </c>
      <c r="CV746" s="6" t="s">
        <v>22</v>
      </c>
      <c r="CW746" s="6" t="s">
        <v>22</v>
      </c>
      <c r="CX746" s="6" t="s">
        <v>22</v>
      </c>
      <c r="CY746" s="6" t="s">
        <v>22</v>
      </c>
      <c r="CZ746" s="6" t="s">
        <v>22</v>
      </c>
      <c r="DA746" s="6" t="s">
        <v>22</v>
      </c>
      <c r="DB746" s="6" t="s">
        <v>218</v>
      </c>
      <c r="DC746" s="6">
        <v>29</v>
      </c>
      <c r="DD746" s="6">
        <v>29</v>
      </c>
      <c r="DE746" s="6" t="s">
        <v>220</v>
      </c>
      <c r="DF746" s="6" t="s">
        <v>220</v>
      </c>
      <c r="DG746" s="6" t="s">
        <v>22</v>
      </c>
      <c r="DH746" s="6" t="s">
        <v>22</v>
      </c>
      <c r="DI746" s="6" t="s">
        <v>22</v>
      </c>
      <c r="DJ746" s="6" t="s">
        <v>22</v>
      </c>
      <c r="DK746" s="6">
        <v>100</v>
      </c>
      <c r="DL746" s="6" t="s">
        <v>22</v>
      </c>
      <c r="DM746" s="6" t="s">
        <v>22</v>
      </c>
      <c r="DN746" s="6" t="s">
        <v>22</v>
      </c>
      <c r="DO746" s="6" t="s">
        <v>22</v>
      </c>
      <c r="DP746" s="6" t="s">
        <v>22</v>
      </c>
      <c r="DQ746" s="6" t="s">
        <v>22</v>
      </c>
      <c r="DR746" s="6" t="s">
        <v>22</v>
      </c>
      <c r="DS746" s="6" t="s">
        <v>22</v>
      </c>
      <c r="DT746" s="6" t="s">
        <v>22</v>
      </c>
      <c r="DU746" s="6" t="s">
        <v>22</v>
      </c>
      <c r="DV746" s="6" t="s">
        <v>22</v>
      </c>
      <c r="DW746" s="6" t="s">
        <v>22</v>
      </c>
      <c r="DX746" s="6" t="s">
        <v>22</v>
      </c>
      <c r="DY746" s="6" t="s">
        <v>22</v>
      </c>
      <c r="DZ746" s="6" t="s">
        <v>22</v>
      </c>
      <c r="EA746" s="6" t="s">
        <v>22</v>
      </c>
      <c r="EB746" s="6" t="s">
        <v>22</v>
      </c>
      <c r="EC746" s="6" t="s">
        <v>22</v>
      </c>
      <c r="ED746" s="6" t="s">
        <v>22</v>
      </c>
      <c r="EE746" s="6" t="s">
        <v>22</v>
      </c>
      <c r="EF746" s="6" t="s">
        <v>22</v>
      </c>
      <c r="EG746" s="6" t="s">
        <v>22</v>
      </c>
      <c r="EH746" s="6" t="s">
        <v>22</v>
      </c>
      <c r="EI746" s="6" t="s">
        <v>22</v>
      </c>
      <c r="EJ746" s="6" t="s">
        <v>22</v>
      </c>
      <c r="EK746" s="6" t="s">
        <v>22</v>
      </c>
      <c r="EL746" s="6" t="s">
        <v>22</v>
      </c>
      <c r="EM746" s="6" t="s">
        <v>22</v>
      </c>
      <c r="EN746" s="6" t="s">
        <v>22</v>
      </c>
      <c r="EO746" s="6" t="s">
        <v>22</v>
      </c>
      <c r="EP746" s="6" t="s">
        <v>22</v>
      </c>
      <c r="EQ746" s="6" t="s">
        <v>22</v>
      </c>
      <c r="ER746" s="6" t="s">
        <v>22</v>
      </c>
      <c r="ES746" s="6" t="s">
        <v>22</v>
      </c>
      <c r="ET746" s="6" t="s">
        <v>22</v>
      </c>
      <c r="EU746" s="6" t="s">
        <v>22</v>
      </c>
      <c r="EV746" s="6" t="s">
        <v>22</v>
      </c>
      <c r="EW746" s="6" t="s">
        <v>22</v>
      </c>
      <c r="EX746" s="6" t="s">
        <v>22</v>
      </c>
      <c r="EY746" s="6" t="s">
        <v>22</v>
      </c>
      <c r="EZ746" s="6" t="s">
        <v>22</v>
      </c>
      <c r="FA746" s="6" t="s">
        <v>22</v>
      </c>
      <c r="FB746" s="6" t="s">
        <v>22</v>
      </c>
      <c r="FC746" s="6" t="s">
        <v>22</v>
      </c>
      <c r="FD746" s="6" t="s">
        <v>22</v>
      </c>
      <c r="FE746" s="6" t="s">
        <v>22</v>
      </c>
      <c r="FF746" s="6" t="s">
        <v>22</v>
      </c>
      <c r="FG746" s="6" t="s">
        <v>22</v>
      </c>
      <c r="FH746" s="6" t="s">
        <v>22</v>
      </c>
      <c r="FI746" s="6" t="s">
        <v>22</v>
      </c>
      <c r="FJ746" s="6" t="s">
        <v>22</v>
      </c>
      <c r="FK746" s="6" t="s">
        <v>22</v>
      </c>
      <c r="FL746" s="6" t="s">
        <v>22</v>
      </c>
      <c r="FM746" s="6" t="s">
        <v>22</v>
      </c>
      <c r="FN746" s="6" t="s">
        <v>22</v>
      </c>
      <c r="FO746" s="6" t="s">
        <v>22</v>
      </c>
      <c r="FP746" s="6" t="s">
        <v>22</v>
      </c>
      <c r="FQ746" s="6" t="s">
        <v>22</v>
      </c>
      <c r="FR746" s="6">
        <v>3</v>
      </c>
      <c r="FS746" s="6">
        <v>0</v>
      </c>
      <c r="FT746" s="6">
        <v>0</v>
      </c>
      <c r="FU746" s="6">
        <v>1</v>
      </c>
      <c r="FV746" s="6" t="s">
        <v>223</v>
      </c>
      <c r="FW746" s="6" t="s">
        <v>22</v>
      </c>
      <c r="FX746" s="6" t="s">
        <v>22</v>
      </c>
      <c r="FY746" s="6" t="s">
        <v>22</v>
      </c>
      <c r="FZ746" s="6" t="s">
        <v>22</v>
      </c>
      <c r="GA746" s="6" t="s">
        <v>22</v>
      </c>
      <c r="GB746" s="6" t="s">
        <v>22</v>
      </c>
      <c r="GC746" s="6" t="s">
        <v>22</v>
      </c>
      <c r="GD746" s="6" t="s">
        <v>22</v>
      </c>
      <c r="GE746" s="6" t="s">
        <v>22</v>
      </c>
      <c r="GF746" s="6" t="s">
        <v>22</v>
      </c>
      <c r="GG746" s="6" t="s">
        <v>22</v>
      </c>
      <c r="GH746" s="6" t="s">
        <v>22</v>
      </c>
      <c r="GI746" s="6" t="s">
        <v>22</v>
      </c>
      <c r="GJ746" s="6" t="s">
        <v>22</v>
      </c>
      <c r="GK746" s="6" t="s">
        <v>22</v>
      </c>
      <c r="GL746" s="6" t="s">
        <v>22</v>
      </c>
      <c r="GM746" s="6" t="s">
        <v>22</v>
      </c>
      <c r="GN746" s="6" t="s">
        <v>22</v>
      </c>
      <c r="GO746" s="6" t="s">
        <v>22</v>
      </c>
      <c r="GP746" s="6" t="s">
        <v>261</v>
      </c>
      <c r="GQ746" s="6" t="s">
        <v>22</v>
      </c>
      <c r="GR746" s="6" t="s">
        <v>22</v>
      </c>
      <c r="GS746" s="6" t="s">
        <v>22</v>
      </c>
      <c r="GT746" s="6" t="s">
        <v>22</v>
      </c>
      <c r="GU746" s="6" t="s">
        <v>22</v>
      </c>
      <c r="GV746" s="6" t="s">
        <v>22</v>
      </c>
      <c r="GW746" s="6" t="s">
        <v>22</v>
      </c>
      <c r="GX746" s="6" t="s">
        <v>22</v>
      </c>
    </row>
    <row r="747" spans="1:206">
      <c r="A747" s="6" t="s">
        <v>1944</v>
      </c>
      <c r="B747" s="6" t="s">
        <v>22</v>
      </c>
      <c r="C747" s="6" t="s">
        <v>2004</v>
      </c>
      <c r="D747" s="6" t="s">
        <v>22</v>
      </c>
      <c r="E747" s="6" t="s">
        <v>22</v>
      </c>
      <c r="G747" s="6" t="s">
        <v>22</v>
      </c>
      <c r="H747" s="6" t="s">
        <v>22</v>
      </c>
      <c r="I747" s="6" t="s">
        <v>22</v>
      </c>
      <c r="J747" s="6" t="s">
        <v>22</v>
      </c>
      <c r="K747" s="6" t="s">
        <v>22</v>
      </c>
      <c r="L747" s="6" t="s">
        <v>22</v>
      </c>
      <c r="M747" s="6" t="s">
        <v>22</v>
      </c>
      <c r="N747" s="6" t="s">
        <v>22</v>
      </c>
      <c r="O747" s="7" t="s">
        <v>22</v>
      </c>
      <c r="P747" s="6" t="s">
        <v>22</v>
      </c>
      <c r="S747" s="6" t="s">
        <v>22</v>
      </c>
      <c r="T747" s="6" t="s">
        <v>22</v>
      </c>
      <c r="V747" s="6" t="s">
        <v>22</v>
      </c>
      <c r="AE747" s="6" t="s">
        <v>22</v>
      </c>
      <c r="AF747" s="6" t="s">
        <v>22</v>
      </c>
      <c r="AG747" s="6" t="s">
        <v>22</v>
      </c>
      <c r="AH747" s="6" t="s">
        <v>22</v>
      </c>
      <c r="AI747" s="6" t="s">
        <v>22</v>
      </c>
      <c r="AJ747" s="6" t="s">
        <v>402</v>
      </c>
      <c r="AK747" s="6" t="s">
        <v>403</v>
      </c>
      <c r="AL747" s="6" t="s">
        <v>419</v>
      </c>
      <c r="AM747" s="6">
        <v>1</v>
      </c>
      <c r="AN747" s="6">
        <v>1</v>
      </c>
      <c r="AO747" s="6">
        <v>1</v>
      </c>
      <c r="AP747" s="6">
        <v>0</v>
      </c>
      <c r="AQ747" s="6" t="s">
        <v>745</v>
      </c>
      <c r="AR747" s="6" t="s">
        <v>1033</v>
      </c>
      <c r="AS747" s="6" t="s">
        <v>1055</v>
      </c>
      <c r="AT747" s="6">
        <v>1</v>
      </c>
      <c r="AU747" s="6">
        <v>1</v>
      </c>
      <c r="AV747" s="6">
        <v>1</v>
      </c>
      <c r="AW747" s="6">
        <v>1</v>
      </c>
      <c r="AX747" s="6">
        <v>1</v>
      </c>
      <c r="AY747" s="6">
        <v>1</v>
      </c>
      <c r="AZ747" s="6">
        <v>1</v>
      </c>
      <c r="BA747" s="6">
        <v>1</v>
      </c>
      <c r="BB747" s="6">
        <v>1</v>
      </c>
      <c r="BC747" s="6">
        <v>1</v>
      </c>
      <c r="BD747" s="6">
        <v>1</v>
      </c>
      <c r="BE747" s="6">
        <v>1</v>
      </c>
      <c r="BF747" s="6">
        <v>1</v>
      </c>
      <c r="BG747" s="6">
        <v>1</v>
      </c>
      <c r="BH747" s="6">
        <v>1</v>
      </c>
      <c r="BI747" s="6">
        <v>1</v>
      </c>
      <c r="BJ747" s="6" t="s">
        <v>22</v>
      </c>
      <c r="BK747" s="6" t="s">
        <v>22</v>
      </c>
      <c r="BL747" s="6" t="s">
        <v>22</v>
      </c>
      <c r="BM747" s="6" t="s">
        <v>22</v>
      </c>
      <c r="BN747" s="6" t="s">
        <v>22</v>
      </c>
      <c r="BO747" s="16" t="s">
        <v>22</v>
      </c>
      <c r="BP747" s="6" t="s">
        <v>22</v>
      </c>
      <c r="BQ747" s="6" t="s">
        <v>22</v>
      </c>
      <c r="BR747" s="6" t="s">
        <v>22</v>
      </c>
      <c r="BS747" s="6" t="s">
        <v>22</v>
      </c>
      <c r="BT747" s="6" t="s">
        <v>22</v>
      </c>
      <c r="BU747" s="16" t="s">
        <v>22</v>
      </c>
      <c r="BV747" s="6" t="s">
        <v>22</v>
      </c>
      <c r="BW747" s="6" t="s">
        <v>22</v>
      </c>
      <c r="BX747" s="6" t="s">
        <v>22</v>
      </c>
      <c r="BY747" s="6" t="s">
        <v>22</v>
      </c>
      <c r="BZ747" s="6" t="s">
        <v>22</v>
      </c>
      <c r="CA747" s="6" t="s">
        <v>22</v>
      </c>
      <c r="CB747" s="6" t="s">
        <v>22</v>
      </c>
      <c r="CC747" s="6" t="s">
        <v>22</v>
      </c>
      <c r="CD747" s="6" t="s">
        <v>22</v>
      </c>
      <c r="CE747" s="6" t="s">
        <v>22</v>
      </c>
      <c r="CF747" s="6" t="s">
        <v>22</v>
      </c>
      <c r="CG747" s="6" t="s">
        <v>22</v>
      </c>
      <c r="CH747" s="6" t="s">
        <v>22</v>
      </c>
      <c r="CI747" s="6" t="s">
        <v>22</v>
      </c>
      <c r="CJ747" s="6" t="s">
        <v>22</v>
      </c>
      <c r="CK747" s="6" t="s">
        <v>22</v>
      </c>
      <c r="CL747" s="6" t="s">
        <v>22</v>
      </c>
      <c r="CM747" s="6" t="s">
        <v>22</v>
      </c>
      <c r="CN747" s="6" t="s">
        <v>22</v>
      </c>
      <c r="CO747" s="6" t="s">
        <v>22</v>
      </c>
      <c r="CP747" s="6" t="s">
        <v>22</v>
      </c>
      <c r="CQ747" s="6" t="s">
        <v>22</v>
      </c>
      <c r="CR747" s="6" t="s">
        <v>22</v>
      </c>
      <c r="CS747" s="6" t="s">
        <v>22</v>
      </c>
      <c r="CT747" s="6" t="s">
        <v>22</v>
      </c>
      <c r="CU747" s="6" t="s">
        <v>22</v>
      </c>
      <c r="CV747" s="6" t="s">
        <v>22</v>
      </c>
      <c r="CW747" s="6" t="s">
        <v>22</v>
      </c>
      <c r="CX747" s="6" t="s">
        <v>22</v>
      </c>
      <c r="CY747" s="6" t="s">
        <v>22</v>
      </c>
      <c r="CZ747" s="6" t="s">
        <v>22</v>
      </c>
      <c r="DA747" s="6" t="s">
        <v>22</v>
      </c>
      <c r="DB747" s="6" t="s">
        <v>218</v>
      </c>
      <c r="DC747" s="6">
        <v>28</v>
      </c>
      <c r="DD747" s="6">
        <v>28</v>
      </c>
      <c r="DE747" s="6" t="s">
        <v>220</v>
      </c>
      <c r="DF747" s="6" t="s">
        <v>220</v>
      </c>
      <c r="DG747" s="6" t="s">
        <v>22</v>
      </c>
      <c r="DH747" s="6" t="s">
        <v>22</v>
      </c>
      <c r="DI747" s="6" t="s">
        <v>22</v>
      </c>
      <c r="DJ747" s="6" t="s">
        <v>22</v>
      </c>
      <c r="DK747" s="6">
        <v>2</v>
      </c>
      <c r="DL747" s="6" t="s">
        <v>22</v>
      </c>
      <c r="DM747" s="6" t="s">
        <v>22</v>
      </c>
      <c r="DN747" s="6" t="s">
        <v>22</v>
      </c>
      <c r="DO747" s="6" t="s">
        <v>22</v>
      </c>
      <c r="DP747" s="6" t="s">
        <v>22</v>
      </c>
      <c r="DQ747" s="6" t="s">
        <v>22</v>
      </c>
      <c r="DR747" s="6" t="s">
        <v>22</v>
      </c>
      <c r="DS747" s="6" t="s">
        <v>22</v>
      </c>
      <c r="DT747" s="6" t="s">
        <v>22</v>
      </c>
      <c r="DU747" s="6" t="s">
        <v>22</v>
      </c>
      <c r="DV747" s="6" t="s">
        <v>22</v>
      </c>
      <c r="DW747" s="6" t="s">
        <v>22</v>
      </c>
      <c r="DX747" s="6" t="s">
        <v>22</v>
      </c>
      <c r="DY747" s="6" t="s">
        <v>22</v>
      </c>
      <c r="DZ747" s="6" t="s">
        <v>22</v>
      </c>
      <c r="EA747" s="6" t="s">
        <v>22</v>
      </c>
      <c r="EB747" s="6" t="s">
        <v>22</v>
      </c>
      <c r="EC747" s="6" t="s">
        <v>22</v>
      </c>
      <c r="ED747" s="6" t="s">
        <v>22</v>
      </c>
      <c r="EE747" s="6" t="s">
        <v>22</v>
      </c>
      <c r="EF747" s="6" t="s">
        <v>22</v>
      </c>
      <c r="EG747" s="6" t="s">
        <v>22</v>
      </c>
      <c r="EH747" s="6" t="s">
        <v>22</v>
      </c>
      <c r="EI747" s="6" t="s">
        <v>22</v>
      </c>
      <c r="EJ747" s="6" t="s">
        <v>22</v>
      </c>
      <c r="EK747" s="6" t="s">
        <v>22</v>
      </c>
      <c r="EL747" s="6" t="s">
        <v>22</v>
      </c>
      <c r="EM747" s="6" t="s">
        <v>22</v>
      </c>
      <c r="EN747" s="6" t="s">
        <v>22</v>
      </c>
      <c r="EO747" s="6" t="s">
        <v>22</v>
      </c>
      <c r="EP747" s="6" t="s">
        <v>22</v>
      </c>
      <c r="EQ747" s="6" t="s">
        <v>22</v>
      </c>
      <c r="ER747" s="6" t="s">
        <v>22</v>
      </c>
      <c r="ES747" s="6" t="s">
        <v>22</v>
      </c>
      <c r="ET747" s="6" t="s">
        <v>22</v>
      </c>
      <c r="EU747" s="6" t="s">
        <v>22</v>
      </c>
      <c r="EV747" s="6" t="s">
        <v>22</v>
      </c>
      <c r="EW747" s="6" t="s">
        <v>22</v>
      </c>
      <c r="EX747" s="6" t="s">
        <v>22</v>
      </c>
      <c r="EY747" s="6" t="s">
        <v>22</v>
      </c>
      <c r="EZ747" s="6" t="s">
        <v>22</v>
      </c>
      <c r="FA747" s="6" t="s">
        <v>22</v>
      </c>
      <c r="FB747" s="6" t="s">
        <v>22</v>
      </c>
      <c r="FC747" s="6" t="s">
        <v>22</v>
      </c>
      <c r="FD747" s="6" t="s">
        <v>22</v>
      </c>
      <c r="FE747" s="6" t="s">
        <v>22</v>
      </c>
      <c r="FF747" s="6" t="s">
        <v>22</v>
      </c>
      <c r="FG747" s="6" t="s">
        <v>22</v>
      </c>
      <c r="FH747" s="6" t="s">
        <v>22</v>
      </c>
      <c r="FI747" s="6" t="s">
        <v>22</v>
      </c>
      <c r="FJ747" s="6" t="s">
        <v>22</v>
      </c>
      <c r="FK747" s="6" t="s">
        <v>22</v>
      </c>
      <c r="FL747" s="6" t="s">
        <v>22</v>
      </c>
      <c r="FM747" s="6" t="s">
        <v>22</v>
      </c>
      <c r="FN747" s="6" t="s">
        <v>22</v>
      </c>
      <c r="FO747" s="6" t="s">
        <v>22</v>
      </c>
      <c r="FP747" s="6" t="s">
        <v>22</v>
      </c>
      <c r="FQ747" s="6" t="s">
        <v>22</v>
      </c>
      <c r="FR747" s="6">
        <v>2</v>
      </c>
      <c r="FS747" s="6">
        <v>0</v>
      </c>
      <c r="FT747" s="6">
        <v>0</v>
      </c>
      <c r="FU747" s="6">
        <v>1</v>
      </c>
      <c r="FV747" s="6" t="s">
        <v>223</v>
      </c>
      <c r="FW747" s="6" t="s">
        <v>22</v>
      </c>
      <c r="FX747" s="6" t="s">
        <v>22</v>
      </c>
      <c r="FY747" s="6" t="s">
        <v>22</v>
      </c>
      <c r="FZ747" s="6" t="s">
        <v>22</v>
      </c>
      <c r="GA747" s="6" t="s">
        <v>22</v>
      </c>
      <c r="GB747" s="6" t="s">
        <v>22</v>
      </c>
      <c r="GC747" s="6" t="s">
        <v>22</v>
      </c>
      <c r="GD747" s="6" t="s">
        <v>22</v>
      </c>
      <c r="GE747" s="6" t="s">
        <v>22</v>
      </c>
      <c r="GF747" s="6" t="s">
        <v>22</v>
      </c>
      <c r="GG747" s="6" t="s">
        <v>22</v>
      </c>
      <c r="GH747" s="6" t="s">
        <v>22</v>
      </c>
      <c r="GI747" s="6" t="s">
        <v>22</v>
      </c>
      <c r="GJ747" s="6" t="s">
        <v>22</v>
      </c>
      <c r="GK747" s="6" t="s">
        <v>22</v>
      </c>
      <c r="GL747" s="6" t="s">
        <v>22</v>
      </c>
      <c r="GM747" s="6" t="s">
        <v>22</v>
      </c>
      <c r="GN747" s="6" t="s">
        <v>22</v>
      </c>
      <c r="GO747" s="6" t="s">
        <v>22</v>
      </c>
      <c r="GP747" s="6" t="s">
        <v>226</v>
      </c>
      <c r="GQ747" s="6" t="s">
        <v>22</v>
      </c>
      <c r="GR747" s="6" t="s">
        <v>22</v>
      </c>
      <c r="GS747" s="6" t="s">
        <v>22</v>
      </c>
      <c r="GT747" s="6" t="s">
        <v>22</v>
      </c>
      <c r="GU747" s="6" t="s">
        <v>22</v>
      </c>
      <c r="GV747" s="6" t="s">
        <v>22</v>
      </c>
      <c r="GW747" s="6" t="s">
        <v>22</v>
      </c>
      <c r="GX747" s="6" t="s">
        <v>22</v>
      </c>
    </row>
    <row r="748" spans="1:206">
      <c r="A748" s="6" t="s">
        <v>1944</v>
      </c>
      <c r="B748" s="6" t="s">
        <v>22</v>
      </c>
      <c r="C748" s="6" t="s">
        <v>2005</v>
      </c>
      <c r="D748" s="6" t="s">
        <v>22</v>
      </c>
      <c r="E748" s="6" t="s">
        <v>22</v>
      </c>
      <c r="G748" s="6" t="s">
        <v>22</v>
      </c>
      <c r="H748" s="6" t="s">
        <v>22</v>
      </c>
      <c r="I748" s="6" t="s">
        <v>22</v>
      </c>
      <c r="J748" s="6" t="s">
        <v>22</v>
      </c>
      <c r="K748" s="6" t="s">
        <v>22</v>
      </c>
      <c r="L748" s="6" t="s">
        <v>22</v>
      </c>
      <c r="M748" s="6" t="s">
        <v>22</v>
      </c>
      <c r="N748" s="6" t="s">
        <v>22</v>
      </c>
      <c r="O748" s="7" t="s">
        <v>22</v>
      </c>
      <c r="P748" s="6" t="s">
        <v>22</v>
      </c>
      <c r="S748" s="6" t="s">
        <v>22</v>
      </c>
      <c r="T748" s="6" t="s">
        <v>22</v>
      </c>
      <c r="V748" s="6" t="s">
        <v>22</v>
      </c>
      <c r="AE748" s="6" t="s">
        <v>22</v>
      </c>
      <c r="AF748" s="6" t="s">
        <v>22</v>
      </c>
      <c r="AG748" s="6" t="s">
        <v>22</v>
      </c>
      <c r="AH748" s="6" t="s">
        <v>22</v>
      </c>
      <c r="AI748" s="6" t="s">
        <v>22</v>
      </c>
      <c r="AJ748" s="6" t="s">
        <v>2644</v>
      </c>
      <c r="AK748" s="6" t="s">
        <v>347</v>
      </c>
      <c r="AL748" s="6" t="s">
        <v>419</v>
      </c>
      <c r="AM748" s="6">
        <v>0</v>
      </c>
      <c r="AN748" s="6">
        <v>1</v>
      </c>
      <c r="AO748" s="6">
        <v>0</v>
      </c>
      <c r="AP748" s="6">
        <v>0</v>
      </c>
      <c r="AQ748" s="6" t="s">
        <v>22</v>
      </c>
      <c r="AR748" s="6" t="s">
        <v>22</v>
      </c>
      <c r="AS748" s="6" t="s">
        <v>22</v>
      </c>
      <c r="AT748" s="6">
        <v>0</v>
      </c>
      <c r="AU748" s="6">
        <v>0</v>
      </c>
      <c r="AV748" s="6">
        <v>0</v>
      </c>
      <c r="AW748" s="6">
        <v>1</v>
      </c>
      <c r="AX748" s="6">
        <v>1</v>
      </c>
      <c r="AY748" s="6">
        <v>0</v>
      </c>
      <c r="AZ748" s="6"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 t="s">
        <v>22</v>
      </c>
      <c r="BK748" s="6" t="s">
        <v>22</v>
      </c>
      <c r="BL748" s="6" t="s">
        <v>22</v>
      </c>
      <c r="BM748" s="6" t="s">
        <v>22</v>
      </c>
      <c r="BN748" s="6" t="s">
        <v>22</v>
      </c>
      <c r="BO748" s="16" t="s">
        <v>22</v>
      </c>
      <c r="BP748" s="6" t="s">
        <v>22</v>
      </c>
      <c r="BQ748" s="6" t="s">
        <v>22</v>
      </c>
      <c r="BR748" s="6" t="s">
        <v>22</v>
      </c>
      <c r="BS748" s="6" t="s">
        <v>22</v>
      </c>
      <c r="BT748" s="6" t="s">
        <v>22</v>
      </c>
      <c r="BU748" s="16" t="s">
        <v>22</v>
      </c>
      <c r="BV748" s="6" t="s">
        <v>22</v>
      </c>
      <c r="BW748" s="6" t="s">
        <v>22</v>
      </c>
      <c r="BX748" s="6" t="s">
        <v>22</v>
      </c>
      <c r="BY748" s="6" t="s">
        <v>22</v>
      </c>
      <c r="BZ748" s="6" t="s">
        <v>22</v>
      </c>
      <c r="CA748" s="6" t="s">
        <v>22</v>
      </c>
      <c r="CB748" s="6" t="s">
        <v>22</v>
      </c>
      <c r="CC748" s="6" t="s">
        <v>22</v>
      </c>
      <c r="CD748" s="6" t="s">
        <v>22</v>
      </c>
      <c r="CE748" s="6" t="s">
        <v>22</v>
      </c>
      <c r="CF748" s="6" t="s">
        <v>22</v>
      </c>
      <c r="CG748" s="6" t="s">
        <v>22</v>
      </c>
      <c r="CH748" s="6" t="s">
        <v>22</v>
      </c>
      <c r="CI748" s="6" t="s">
        <v>22</v>
      </c>
      <c r="CJ748" s="6" t="s">
        <v>22</v>
      </c>
      <c r="CK748" s="6" t="s">
        <v>22</v>
      </c>
      <c r="CL748" s="6" t="s">
        <v>22</v>
      </c>
      <c r="CM748" s="6" t="s">
        <v>22</v>
      </c>
      <c r="CN748" s="6" t="s">
        <v>22</v>
      </c>
      <c r="CO748" s="6" t="s">
        <v>22</v>
      </c>
      <c r="CP748" s="6" t="s">
        <v>22</v>
      </c>
      <c r="CQ748" s="6" t="s">
        <v>22</v>
      </c>
      <c r="CR748" s="6" t="s">
        <v>22</v>
      </c>
      <c r="CS748" s="6" t="s">
        <v>22</v>
      </c>
      <c r="CT748" s="6" t="s">
        <v>22</v>
      </c>
      <c r="CU748" s="6" t="s">
        <v>22</v>
      </c>
      <c r="CV748" s="6" t="s">
        <v>22</v>
      </c>
      <c r="CW748" s="6" t="s">
        <v>22</v>
      </c>
      <c r="CX748" s="6" t="s">
        <v>22</v>
      </c>
      <c r="CY748" s="6" t="s">
        <v>22</v>
      </c>
      <c r="CZ748" s="6" t="s">
        <v>22</v>
      </c>
      <c r="DA748" s="6" t="s">
        <v>22</v>
      </c>
      <c r="DB748" s="6" t="s">
        <v>218</v>
      </c>
      <c r="DC748" s="6">
        <v>20</v>
      </c>
      <c r="DD748" s="6">
        <v>20</v>
      </c>
      <c r="DE748" s="6" t="s">
        <v>220</v>
      </c>
      <c r="DF748" s="6" t="s">
        <v>220</v>
      </c>
      <c r="DG748" s="6" t="s">
        <v>22</v>
      </c>
      <c r="DH748" s="6" t="s">
        <v>22</v>
      </c>
      <c r="DI748" s="6" t="s">
        <v>22</v>
      </c>
      <c r="DJ748" s="6" t="s">
        <v>22</v>
      </c>
      <c r="DK748" s="6">
        <v>30</v>
      </c>
      <c r="DL748" s="6" t="s">
        <v>22</v>
      </c>
      <c r="DM748" s="6" t="s">
        <v>22</v>
      </c>
      <c r="DN748" s="6" t="s">
        <v>22</v>
      </c>
      <c r="DO748" s="6" t="s">
        <v>22</v>
      </c>
      <c r="DP748" s="6" t="s">
        <v>22</v>
      </c>
      <c r="DQ748" s="6" t="s">
        <v>22</v>
      </c>
      <c r="DR748" s="6" t="s">
        <v>22</v>
      </c>
      <c r="DS748" s="6" t="s">
        <v>22</v>
      </c>
      <c r="DT748" s="6" t="s">
        <v>22</v>
      </c>
      <c r="DU748" s="6" t="s">
        <v>22</v>
      </c>
      <c r="DV748" s="6" t="s">
        <v>22</v>
      </c>
      <c r="DW748" s="6" t="s">
        <v>22</v>
      </c>
      <c r="DX748" s="6" t="s">
        <v>22</v>
      </c>
      <c r="DY748" s="6" t="s">
        <v>22</v>
      </c>
      <c r="DZ748" s="6" t="s">
        <v>22</v>
      </c>
      <c r="EA748" s="6" t="s">
        <v>22</v>
      </c>
      <c r="EB748" s="6" t="s">
        <v>22</v>
      </c>
      <c r="EC748" s="6" t="s">
        <v>22</v>
      </c>
      <c r="ED748" s="6" t="s">
        <v>22</v>
      </c>
      <c r="EE748" s="6" t="s">
        <v>22</v>
      </c>
      <c r="EF748" s="6" t="s">
        <v>22</v>
      </c>
      <c r="EG748" s="6" t="s">
        <v>22</v>
      </c>
      <c r="EH748" s="6" t="s">
        <v>22</v>
      </c>
      <c r="EI748" s="6" t="s">
        <v>22</v>
      </c>
      <c r="EJ748" s="6" t="s">
        <v>22</v>
      </c>
      <c r="EK748" s="6" t="s">
        <v>22</v>
      </c>
      <c r="EL748" s="6" t="s">
        <v>22</v>
      </c>
      <c r="EM748" s="6" t="s">
        <v>22</v>
      </c>
      <c r="EN748" s="6" t="s">
        <v>22</v>
      </c>
      <c r="EO748" s="6" t="s">
        <v>22</v>
      </c>
      <c r="EP748" s="6" t="s">
        <v>22</v>
      </c>
      <c r="EQ748" s="6" t="s">
        <v>22</v>
      </c>
      <c r="ER748" s="6" t="s">
        <v>22</v>
      </c>
      <c r="ES748" s="6" t="s">
        <v>22</v>
      </c>
      <c r="ET748" s="6" t="s">
        <v>22</v>
      </c>
      <c r="EU748" s="6" t="s">
        <v>22</v>
      </c>
      <c r="EV748" s="6" t="s">
        <v>22</v>
      </c>
      <c r="EW748" s="6" t="s">
        <v>22</v>
      </c>
      <c r="EX748" s="6" t="s">
        <v>22</v>
      </c>
      <c r="EY748" s="6" t="s">
        <v>22</v>
      </c>
      <c r="EZ748" s="6" t="s">
        <v>22</v>
      </c>
      <c r="FA748" s="6" t="s">
        <v>22</v>
      </c>
      <c r="FB748" s="6" t="s">
        <v>22</v>
      </c>
      <c r="FC748" s="6" t="s">
        <v>22</v>
      </c>
      <c r="FD748" s="6" t="s">
        <v>22</v>
      </c>
      <c r="FE748" s="6" t="s">
        <v>22</v>
      </c>
      <c r="FF748" s="6" t="s">
        <v>22</v>
      </c>
      <c r="FG748" s="6" t="s">
        <v>22</v>
      </c>
      <c r="FH748" s="6" t="s">
        <v>22</v>
      </c>
      <c r="FI748" s="6" t="s">
        <v>22</v>
      </c>
      <c r="FJ748" s="6" t="s">
        <v>22</v>
      </c>
      <c r="FK748" s="6" t="s">
        <v>22</v>
      </c>
      <c r="FL748" s="6" t="s">
        <v>22</v>
      </c>
      <c r="FM748" s="6" t="s">
        <v>22</v>
      </c>
      <c r="FN748" s="6" t="s">
        <v>22</v>
      </c>
      <c r="FO748" s="6" t="s">
        <v>22</v>
      </c>
      <c r="FP748" s="6" t="s">
        <v>22</v>
      </c>
      <c r="FQ748" s="6" t="s">
        <v>22</v>
      </c>
      <c r="FR748" s="6">
        <v>1</v>
      </c>
      <c r="FS748" s="6">
        <v>0</v>
      </c>
      <c r="FT748" s="6">
        <v>0</v>
      </c>
      <c r="FU748" s="6">
        <v>1</v>
      </c>
      <c r="FV748" s="6" t="s">
        <v>223</v>
      </c>
      <c r="FW748" s="6" t="s">
        <v>22</v>
      </c>
      <c r="FX748" s="6" t="s">
        <v>22</v>
      </c>
      <c r="FY748" s="6" t="s">
        <v>22</v>
      </c>
      <c r="FZ748" s="6" t="s">
        <v>22</v>
      </c>
      <c r="GA748" s="6" t="s">
        <v>22</v>
      </c>
      <c r="GB748" s="6" t="s">
        <v>22</v>
      </c>
      <c r="GC748" s="6" t="s">
        <v>22</v>
      </c>
      <c r="GD748" s="6" t="s">
        <v>22</v>
      </c>
      <c r="GE748" s="6" t="s">
        <v>22</v>
      </c>
      <c r="GF748" s="6" t="s">
        <v>22</v>
      </c>
      <c r="GG748" s="6" t="s">
        <v>22</v>
      </c>
      <c r="GH748" s="6" t="s">
        <v>22</v>
      </c>
      <c r="GI748" s="6" t="s">
        <v>22</v>
      </c>
      <c r="GJ748" s="6" t="s">
        <v>22</v>
      </c>
      <c r="GK748" s="6" t="s">
        <v>22</v>
      </c>
      <c r="GL748" s="6" t="s">
        <v>22</v>
      </c>
      <c r="GM748" s="6" t="s">
        <v>22</v>
      </c>
      <c r="GN748" s="6" t="s">
        <v>22</v>
      </c>
      <c r="GO748" s="6" t="s">
        <v>22</v>
      </c>
      <c r="GP748" s="6" t="s">
        <v>261</v>
      </c>
      <c r="GQ748" s="6" t="s">
        <v>22</v>
      </c>
      <c r="GR748" s="6" t="s">
        <v>22</v>
      </c>
      <c r="GS748" s="6" t="s">
        <v>22</v>
      </c>
      <c r="GT748" s="6" t="s">
        <v>22</v>
      </c>
      <c r="GU748" s="6" t="s">
        <v>22</v>
      </c>
      <c r="GV748" s="6" t="s">
        <v>22</v>
      </c>
      <c r="GW748" s="6" t="s">
        <v>22</v>
      </c>
      <c r="GX748" s="6" t="s">
        <v>22</v>
      </c>
    </row>
    <row r="749" spans="1:206">
      <c r="A749" s="6" t="s">
        <v>1944</v>
      </c>
      <c r="B749" s="6" t="s">
        <v>22</v>
      </c>
      <c r="C749" s="6" t="s">
        <v>2006</v>
      </c>
      <c r="D749" s="6" t="s">
        <v>22</v>
      </c>
      <c r="E749" s="6" t="s">
        <v>22</v>
      </c>
      <c r="G749" s="6" t="s">
        <v>22</v>
      </c>
      <c r="H749" s="6" t="s">
        <v>22</v>
      </c>
      <c r="I749" s="6" t="s">
        <v>22</v>
      </c>
      <c r="J749" s="6" t="s">
        <v>22</v>
      </c>
      <c r="K749" s="6" t="s">
        <v>22</v>
      </c>
      <c r="L749" s="6" t="s">
        <v>22</v>
      </c>
      <c r="M749" s="6" t="s">
        <v>22</v>
      </c>
      <c r="N749" s="6" t="s">
        <v>22</v>
      </c>
      <c r="O749" s="7" t="s">
        <v>22</v>
      </c>
      <c r="P749" s="6" t="s">
        <v>22</v>
      </c>
      <c r="S749" s="6" t="s">
        <v>22</v>
      </c>
      <c r="T749" s="6" t="s">
        <v>22</v>
      </c>
      <c r="V749" s="6" t="s">
        <v>22</v>
      </c>
      <c r="AE749" s="6" t="s">
        <v>22</v>
      </c>
      <c r="AF749" s="6" t="s">
        <v>22</v>
      </c>
      <c r="AG749" s="6" t="s">
        <v>22</v>
      </c>
      <c r="AH749" s="6" t="s">
        <v>22</v>
      </c>
      <c r="AI749" s="6" t="s">
        <v>22</v>
      </c>
      <c r="AJ749" s="6" t="s">
        <v>417</v>
      </c>
      <c r="AK749" s="6" t="s">
        <v>418</v>
      </c>
      <c r="AL749" s="6" t="s">
        <v>419</v>
      </c>
      <c r="AM749" s="6">
        <v>1</v>
      </c>
      <c r="AN749" s="6">
        <v>1</v>
      </c>
      <c r="AO749" s="6">
        <v>0</v>
      </c>
      <c r="AP749" s="6">
        <v>0</v>
      </c>
      <c r="AQ749" s="6" t="s">
        <v>404</v>
      </c>
      <c r="AR749" s="6" t="s">
        <v>2007</v>
      </c>
      <c r="AS749" s="6" t="s">
        <v>1007</v>
      </c>
      <c r="AT749" s="6">
        <v>1</v>
      </c>
      <c r="AU749" s="6">
        <v>1</v>
      </c>
      <c r="AV749" s="6">
        <v>1</v>
      </c>
      <c r="AW749" s="6">
        <v>1</v>
      </c>
      <c r="AX749" s="6">
        <v>1</v>
      </c>
      <c r="AY749" s="6">
        <v>1</v>
      </c>
      <c r="AZ749" s="6">
        <v>1</v>
      </c>
      <c r="BA749" s="6">
        <v>1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 t="s">
        <v>22</v>
      </c>
      <c r="BK749" s="6" t="s">
        <v>22</v>
      </c>
      <c r="BL749" s="6" t="s">
        <v>22</v>
      </c>
      <c r="BM749" s="6" t="s">
        <v>22</v>
      </c>
      <c r="BN749" s="6" t="s">
        <v>22</v>
      </c>
      <c r="BO749" s="16" t="s">
        <v>22</v>
      </c>
      <c r="BP749" s="6" t="s">
        <v>22</v>
      </c>
      <c r="BQ749" s="6" t="s">
        <v>22</v>
      </c>
      <c r="BR749" s="6" t="s">
        <v>22</v>
      </c>
      <c r="BS749" s="6" t="s">
        <v>22</v>
      </c>
      <c r="BT749" s="6" t="s">
        <v>22</v>
      </c>
      <c r="BU749" s="16" t="s">
        <v>22</v>
      </c>
      <c r="BV749" s="6" t="s">
        <v>22</v>
      </c>
      <c r="BW749" s="6" t="s">
        <v>22</v>
      </c>
      <c r="BX749" s="6" t="s">
        <v>22</v>
      </c>
      <c r="BY749" s="6" t="s">
        <v>22</v>
      </c>
      <c r="BZ749" s="6" t="s">
        <v>22</v>
      </c>
      <c r="CA749" s="6" t="s">
        <v>22</v>
      </c>
      <c r="CB749" s="6" t="s">
        <v>22</v>
      </c>
      <c r="CC749" s="6" t="s">
        <v>22</v>
      </c>
      <c r="CD749" s="6" t="s">
        <v>22</v>
      </c>
      <c r="CE749" s="6" t="s">
        <v>22</v>
      </c>
      <c r="CF749" s="6" t="s">
        <v>22</v>
      </c>
      <c r="CG749" s="6" t="s">
        <v>22</v>
      </c>
      <c r="CH749" s="6" t="s">
        <v>22</v>
      </c>
      <c r="CI749" s="6" t="s">
        <v>22</v>
      </c>
      <c r="CJ749" s="6" t="s">
        <v>22</v>
      </c>
      <c r="CK749" s="6" t="s">
        <v>22</v>
      </c>
      <c r="CL749" s="6" t="s">
        <v>22</v>
      </c>
      <c r="CM749" s="6" t="s">
        <v>22</v>
      </c>
      <c r="CN749" s="6" t="s">
        <v>22</v>
      </c>
      <c r="CO749" s="6" t="s">
        <v>22</v>
      </c>
      <c r="CP749" s="6" t="s">
        <v>22</v>
      </c>
      <c r="CQ749" s="6" t="s">
        <v>22</v>
      </c>
      <c r="CR749" s="6" t="s">
        <v>22</v>
      </c>
      <c r="CS749" s="6" t="s">
        <v>22</v>
      </c>
      <c r="CT749" s="6" t="s">
        <v>22</v>
      </c>
      <c r="CU749" s="6" t="s">
        <v>22</v>
      </c>
      <c r="CV749" s="6" t="s">
        <v>22</v>
      </c>
      <c r="CW749" s="6" t="s">
        <v>22</v>
      </c>
      <c r="CX749" s="6" t="s">
        <v>22</v>
      </c>
      <c r="CY749" s="6" t="s">
        <v>22</v>
      </c>
      <c r="CZ749" s="6" t="s">
        <v>22</v>
      </c>
      <c r="DA749" s="6" t="s">
        <v>22</v>
      </c>
      <c r="DB749" s="6" t="s">
        <v>218</v>
      </c>
      <c r="DC749" s="6">
        <v>20</v>
      </c>
      <c r="DD749" s="6">
        <v>20</v>
      </c>
      <c r="DE749" s="6" t="s">
        <v>220</v>
      </c>
      <c r="DF749" s="6" t="s">
        <v>220</v>
      </c>
      <c r="DG749" s="6" t="s">
        <v>22</v>
      </c>
      <c r="DH749" s="6" t="s">
        <v>22</v>
      </c>
      <c r="DI749" s="6" t="s">
        <v>22</v>
      </c>
      <c r="DJ749" s="6" t="s">
        <v>22</v>
      </c>
      <c r="DK749" s="6">
        <v>150</v>
      </c>
      <c r="DL749" s="6" t="s">
        <v>22</v>
      </c>
      <c r="DM749" s="6" t="s">
        <v>22</v>
      </c>
      <c r="DN749" s="6" t="s">
        <v>22</v>
      </c>
      <c r="DO749" s="6" t="s">
        <v>22</v>
      </c>
      <c r="DP749" s="6" t="s">
        <v>22</v>
      </c>
      <c r="DQ749" s="6" t="s">
        <v>22</v>
      </c>
      <c r="DR749" s="6" t="s">
        <v>22</v>
      </c>
      <c r="DS749" s="6" t="s">
        <v>22</v>
      </c>
      <c r="DT749" s="6" t="s">
        <v>22</v>
      </c>
      <c r="DU749" s="6" t="s">
        <v>22</v>
      </c>
      <c r="DV749" s="6" t="s">
        <v>22</v>
      </c>
      <c r="DW749" s="6" t="s">
        <v>22</v>
      </c>
      <c r="DX749" s="6" t="s">
        <v>22</v>
      </c>
      <c r="DY749" s="6" t="s">
        <v>22</v>
      </c>
      <c r="DZ749" s="6" t="s">
        <v>22</v>
      </c>
      <c r="EA749" s="6" t="s">
        <v>22</v>
      </c>
      <c r="EB749" s="6" t="s">
        <v>22</v>
      </c>
      <c r="EC749" s="6" t="s">
        <v>22</v>
      </c>
      <c r="ED749" s="6" t="s">
        <v>22</v>
      </c>
      <c r="EE749" s="6" t="s">
        <v>22</v>
      </c>
      <c r="EF749" s="6" t="s">
        <v>22</v>
      </c>
      <c r="EG749" s="6" t="s">
        <v>22</v>
      </c>
      <c r="EH749" s="6" t="s">
        <v>22</v>
      </c>
      <c r="EI749" s="6" t="s">
        <v>22</v>
      </c>
      <c r="EJ749" s="6" t="s">
        <v>22</v>
      </c>
      <c r="EK749" s="6" t="s">
        <v>22</v>
      </c>
      <c r="EL749" s="6" t="s">
        <v>22</v>
      </c>
      <c r="EM749" s="6" t="s">
        <v>22</v>
      </c>
      <c r="EN749" s="6" t="s">
        <v>22</v>
      </c>
      <c r="EO749" s="6" t="s">
        <v>22</v>
      </c>
      <c r="EP749" s="6" t="s">
        <v>22</v>
      </c>
      <c r="EQ749" s="6" t="s">
        <v>22</v>
      </c>
      <c r="ER749" s="6" t="s">
        <v>22</v>
      </c>
      <c r="ES749" s="6" t="s">
        <v>22</v>
      </c>
      <c r="ET749" s="6" t="s">
        <v>22</v>
      </c>
      <c r="EU749" s="6" t="s">
        <v>22</v>
      </c>
      <c r="EV749" s="6" t="s">
        <v>22</v>
      </c>
      <c r="EW749" s="6" t="s">
        <v>22</v>
      </c>
      <c r="EX749" s="6" t="s">
        <v>22</v>
      </c>
      <c r="EY749" s="6" t="s">
        <v>22</v>
      </c>
      <c r="EZ749" s="6" t="s">
        <v>22</v>
      </c>
      <c r="FA749" s="6" t="s">
        <v>22</v>
      </c>
      <c r="FB749" s="6" t="s">
        <v>22</v>
      </c>
      <c r="FC749" s="6" t="s">
        <v>22</v>
      </c>
      <c r="FD749" s="6" t="s">
        <v>22</v>
      </c>
      <c r="FE749" s="6" t="s">
        <v>22</v>
      </c>
      <c r="FF749" s="6" t="s">
        <v>22</v>
      </c>
      <c r="FG749" s="6" t="s">
        <v>22</v>
      </c>
      <c r="FH749" s="6" t="s">
        <v>22</v>
      </c>
      <c r="FI749" s="6" t="s">
        <v>22</v>
      </c>
      <c r="FJ749" s="6" t="s">
        <v>22</v>
      </c>
      <c r="FK749" s="6" t="s">
        <v>22</v>
      </c>
      <c r="FL749" s="6" t="s">
        <v>22</v>
      </c>
      <c r="FM749" s="6" t="s">
        <v>22</v>
      </c>
      <c r="FN749" s="6" t="s">
        <v>22</v>
      </c>
      <c r="FO749" s="6" t="s">
        <v>22</v>
      </c>
      <c r="FP749" s="6" t="s">
        <v>22</v>
      </c>
      <c r="FQ749" s="6" t="s">
        <v>22</v>
      </c>
      <c r="FR749" s="6">
        <v>4</v>
      </c>
      <c r="FS749" s="6">
        <v>0</v>
      </c>
      <c r="FT749" s="6">
        <v>0</v>
      </c>
      <c r="FU749" s="6">
        <v>1</v>
      </c>
      <c r="FV749" s="6" t="s">
        <v>223</v>
      </c>
      <c r="FW749" s="6" t="s">
        <v>22</v>
      </c>
      <c r="FX749" s="6" t="s">
        <v>22</v>
      </c>
      <c r="FY749" s="6" t="s">
        <v>22</v>
      </c>
      <c r="FZ749" s="6" t="s">
        <v>22</v>
      </c>
      <c r="GA749" s="6" t="s">
        <v>22</v>
      </c>
      <c r="GB749" s="6" t="s">
        <v>22</v>
      </c>
      <c r="GC749" s="6" t="s">
        <v>22</v>
      </c>
      <c r="GD749" s="6" t="s">
        <v>22</v>
      </c>
      <c r="GE749" s="6" t="s">
        <v>22</v>
      </c>
      <c r="GF749" s="6" t="s">
        <v>22</v>
      </c>
      <c r="GG749" s="6" t="s">
        <v>22</v>
      </c>
      <c r="GH749" s="6" t="s">
        <v>22</v>
      </c>
      <c r="GI749" s="6" t="s">
        <v>22</v>
      </c>
      <c r="GJ749" s="6" t="s">
        <v>22</v>
      </c>
      <c r="GK749" s="6" t="s">
        <v>22</v>
      </c>
      <c r="GL749" s="6" t="s">
        <v>22</v>
      </c>
      <c r="GM749" s="6" t="s">
        <v>22</v>
      </c>
      <c r="GN749" s="6" t="s">
        <v>22</v>
      </c>
      <c r="GO749" s="6" t="s">
        <v>22</v>
      </c>
      <c r="GP749" s="6" t="s">
        <v>228</v>
      </c>
      <c r="GQ749" s="6" t="s">
        <v>22</v>
      </c>
      <c r="GR749" s="6" t="s">
        <v>22</v>
      </c>
      <c r="GS749" s="6" t="s">
        <v>22</v>
      </c>
      <c r="GT749" s="6" t="s">
        <v>22</v>
      </c>
      <c r="GU749" s="6" t="s">
        <v>22</v>
      </c>
      <c r="GV749" s="6" t="s">
        <v>22</v>
      </c>
      <c r="GW749" s="6" t="s">
        <v>22</v>
      </c>
      <c r="GX749" s="6" t="s">
        <v>22</v>
      </c>
    </row>
    <row r="750" spans="1:206">
      <c r="A750" s="6" t="s">
        <v>1944</v>
      </c>
      <c r="B750" s="6" t="s">
        <v>22</v>
      </c>
      <c r="C750" s="6" t="s">
        <v>2008</v>
      </c>
      <c r="D750" s="6" t="s">
        <v>22</v>
      </c>
      <c r="E750" s="6" t="s">
        <v>22</v>
      </c>
      <c r="G750" s="6" t="s">
        <v>22</v>
      </c>
      <c r="H750" s="6" t="s">
        <v>22</v>
      </c>
      <c r="I750" s="6" t="s">
        <v>22</v>
      </c>
      <c r="J750" s="6" t="s">
        <v>22</v>
      </c>
      <c r="K750" s="6" t="s">
        <v>22</v>
      </c>
      <c r="L750" s="6" t="s">
        <v>22</v>
      </c>
      <c r="M750" s="6" t="s">
        <v>22</v>
      </c>
      <c r="N750" s="6" t="s">
        <v>22</v>
      </c>
      <c r="O750" s="7" t="s">
        <v>22</v>
      </c>
      <c r="P750" s="6" t="s">
        <v>22</v>
      </c>
      <c r="S750" s="6" t="s">
        <v>22</v>
      </c>
      <c r="T750" s="6" t="s">
        <v>22</v>
      </c>
      <c r="V750" s="6" t="s">
        <v>22</v>
      </c>
      <c r="AE750" s="6" t="s">
        <v>22</v>
      </c>
      <c r="AF750" s="6" t="s">
        <v>22</v>
      </c>
      <c r="AG750" s="6" t="s">
        <v>22</v>
      </c>
      <c r="AH750" s="6" t="s">
        <v>22</v>
      </c>
      <c r="AI750" s="6" t="s">
        <v>22</v>
      </c>
      <c r="AJ750" s="6" t="s">
        <v>402</v>
      </c>
      <c r="AK750" s="6" t="s">
        <v>403</v>
      </c>
      <c r="AL750" s="6" t="s">
        <v>419</v>
      </c>
      <c r="AM750" s="6">
        <v>1</v>
      </c>
      <c r="AN750" s="6">
        <v>0</v>
      </c>
      <c r="AO750" s="6">
        <v>0</v>
      </c>
      <c r="AP750" s="6">
        <v>0</v>
      </c>
      <c r="AQ750" s="6" t="s">
        <v>404</v>
      </c>
      <c r="AR750" s="6" t="s">
        <v>2009</v>
      </c>
      <c r="AS750" s="6" t="s">
        <v>2007</v>
      </c>
      <c r="AT750" s="6">
        <v>0</v>
      </c>
      <c r="AU750" s="6">
        <v>0</v>
      </c>
      <c r="AV750" s="6">
        <v>0</v>
      </c>
      <c r="AW750" s="6">
        <v>0</v>
      </c>
      <c r="AX750" s="6">
        <v>1</v>
      </c>
      <c r="AY750" s="6">
        <v>0</v>
      </c>
      <c r="AZ750" s="6"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 t="s">
        <v>22</v>
      </c>
      <c r="BK750" s="6" t="s">
        <v>22</v>
      </c>
      <c r="BL750" s="6" t="s">
        <v>22</v>
      </c>
      <c r="BM750" s="6" t="s">
        <v>22</v>
      </c>
      <c r="BN750" s="6" t="s">
        <v>22</v>
      </c>
      <c r="BO750" s="16" t="s">
        <v>22</v>
      </c>
      <c r="BP750" s="6" t="s">
        <v>22</v>
      </c>
      <c r="BQ750" s="6" t="s">
        <v>22</v>
      </c>
      <c r="BR750" s="6" t="s">
        <v>22</v>
      </c>
      <c r="BS750" s="6" t="s">
        <v>22</v>
      </c>
      <c r="BT750" s="6" t="s">
        <v>22</v>
      </c>
      <c r="BU750" s="16" t="s">
        <v>22</v>
      </c>
      <c r="BV750" s="6" t="s">
        <v>22</v>
      </c>
      <c r="BW750" s="6" t="s">
        <v>22</v>
      </c>
      <c r="BX750" s="6" t="s">
        <v>22</v>
      </c>
      <c r="BY750" s="6" t="s">
        <v>22</v>
      </c>
      <c r="BZ750" s="6" t="s">
        <v>22</v>
      </c>
      <c r="CA750" s="6" t="s">
        <v>22</v>
      </c>
      <c r="CB750" s="6" t="s">
        <v>22</v>
      </c>
      <c r="CC750" s="6" t="s">
        <v>22</v>
      </c>
      <c r="CD750" s="6" t="s">
        <v>22</v>
      </c>
      <c r="CE750" s="6" t="s">
        <v>22</v>
      </c>
      <c r="CF750" s="6" t="s">
        <v>22</v>
      </c>
      <c r="CG750" s="6" t="s">
        <v>22</v>
      </c>
      <c r="CH750" s="6" t="s">
        <v>22</v>
      </c>
      <c r="CI750" s="6" t="s">
        <v>22</v>
      </c>
      <c r="CJ750" s="6" t="s">
        <v>22</v>
      </c>
      <c r="CK750" s="6" t="s">
        <v>22</v>
      </c>
      <c r="CL750" s="6" t="s">
        <v>22</v>
      </c>
      <c r="CM750" s="6" t="s">
        <v>22</v>
      </c>
      <c r="CN750" s="6" t="s">
        <v>22</v>
      </c>
      <c r="CO750" s="6" t="s">
        <v>22</v>
      </c>
      <c r="CP750" s="6" t="s">
        <v>22</v>
      </c>
      <c r="CQ750" s="6" t="s">
        <v>22</v>
      </c>
      <c r="CR750" s="6" t="s">
        <v>22</v>
      </c>
      <c r="CS750" s="6" t="s">
        <v>22</v>
      </c>
      <c r="CT750" s="6" t="s">
        <v>22</v>
      </c>
      <c r="CU750" s="6" t="s">
        <v>22</v>
      </c>
      <c r="CV750" s="6" t="s">
        <v>22</v>
      </c>
      <c r="CW750" s="6" t="s">
        <v>22</v>
      </c>
      <c r="CX750" s="6" t="s">
        <v>22</v>
      </c>
      <c r="CY750" s="6" t="s">
        <v>22</v>
      </c>
      <c r="CZ750" s="6" t="s">
        <v>22</v>
      </c>
      <c r="DA750" s="6" t="s">
        <v>22</v>
      </c>
      <c r="DB750" s="6" t="s">
        <v>218</v>
      </c>
      <c r="DC750" s="6">
        <v>14</v>
      </c>
      <c r="DD750" s="6">
        <v>14</v>
      </c>
      <c r="DE750" s="6" t="s">
        <v>443</v>
      </c>
      <c r="DF750" s="6" t="s">
        <v>443</v>
      </c>
      <c r="DG750" s="6" t="s">
        <v>22</v>
      </c>
      <c r="DH750" s="6" t="s">
        <v>22</v>
      </c>
      <c r="DI750" s="6" t="s">
        <v>22</v>
      </c>
      <c r="DJ750" s="6" t="s">
        <v>22</v>
      </c>
      <c r="DK750" s="6">
        <v>10</v>
      </c>
      <c r="DL750" s="6" t="s">
        <v>22</v>
      </c>
      <c r="DM750" s="6" t="s">
        <v>22</v>
      </c>
      <c r="DN750" s="6" t="s">
        <v>22</v>
      </c>
      <c r="DO750" s="6" t="s">
        <v>22</v>
      </c>
      <c r="DP750" s="6" t="s">
        <v>22</v>
      </c>
      <c r="DQ750" s="6" t="s">
        <v>22</v>
      </c>
      <c r="DR750" s="6" t="s">
        <v>22</v>
      </c>
      <c r="DS750" s="6" t="s">
        <v>22</v>
      </c>
      <c r="DT750" s="6" t="s">
        <v>22</v>
      </c>
      <c r="DU750" s="6" t="s">
        <v>22</v>
      </c>
      <c r="DV750" s="6" t="s">
        <v>22</v>
      </c>
      <c r="DW750" s="6" t="s">
        <v>22</v>
      </c>
      <c r="DX750" s="6" t="s">
        <v>22</v>
      </c>
      <c r="DY750" s="6" t="s">
        <v>22</v>
      </c>
      <c r="DZ750" s="6" t="s">
        <v>22</v>
      </c>
      <c r="EA750" s="6" t="s">
        <v>22</v>
      </c>
      <c r="EB750" s="6" t="s">
        <v>22</v>
      </c>
      <c r="EC750" s="6" t="s">
        <v>22</v>
      </c>
      <c r="ED750" s="6" t="s">
        <v>22</v>
      </c>
      <c r="EE750" s="6" t="s">
        <v>22</v>
      </c>
      <c r="EF750" s="6" t="s">
        <v>22</v>
      </c>
      <c r="EG750" s="6" t="s">
        <v>22</v>
      </c>
      <c r="EH750" s="6" t="s">
        <v>22</v>
      </c>
      <c r="EI750" s="6" t="s">
        <v>22</v>
      </c>
      <c r="EJ750" s="6" t="s">
        <v>22</v>
      </c>
      <c r="EK750" s="6" t="s">
        <v>22</v>
      </c>
      <c r="EL750" s="6" t="s">
        <v>22</v>
      </c>
      <c r="EM750" s="6" t="s">
        <v>22</v>
      </c>
      <c r="EN750" s="6" t="s">
        <v>22</v>
      </c>
      <c r="EO750" s="6" t="s">
        <v>22</v>
      </c>
      <c r="EP750" s="6" t="s">
        <v>22</v>
      </c>
      <c r="EQ750" s="6" t="s">
        <v>22</v>
      </c>
      <c r="ER750" s="6" t="s">
        <v>22</v>
      </c>
      <c r="ES750" s="6" t="s">
        <v>22</v>
      </c>
      <c r="ET750" s="6" t="s">
        <v>22</v>
      </c>
      <c r="EU750" s="6" t="s">
        <v>22</v>
      </c>
      <c r="EV750" s="6" t="s">
        <v>22</v>
      </c>
      <c r="EW750" s="6" t="s">
        <v>22</v>
      </c>
      <c r="EX750" s="6" t="s">
        <v>22</v>
      </c>
      <c r="EY750" s="6" t="s">
        <v>22</v>
      </c>
      <c r="EZ750" s="6" t="s">
        <v>22</v>
      </c>
      <c r="FA750" s="6" t="s">
        <v>22</v>
      </c>
      <c r="FB750" s="6" t="s">
        <v>22</v>
      </c>
      <c r="FC750" s="6" t="s">
        <v>22</v>
      </c>
      <c r="FD750" s="6" t="s">
        <v>22</v>
      </c>
      <c r="FE750" s="6" t="s">
        <v>22</v>
      </c>
      <c r="FF750" s="6" t="s">
        <v>22</v>
      </c>
      <c r="FG750" s="6" t="s">
        <v>22</v>
      </c>
      <c r="FH750" s="6" t="s">
        <v>22</v>
      </c>
      <c r="FI750" s="6" t="s">
        <v>22</v>
      </c>
      <c r="FJ750" s="6" t="s">
        <v>22</v>
      </c>
      <c r="FK750" s="6" t="s">
        <v>22</v>
      </c>
      <c r="FL750" s="6" t="s">
        <v>22</v>
      </c>
      <c r="FM750" s="6" t="s">
        <v>22</v>
      </c>
      <c r="FN750" s="6" t="s">
        <v>22</v>
      </c>
      <c r="FO750" s="6" t="s">
        <v>22</v>
      </c>
      <c r="FP750" s="6" t="s">
        <v>22</v>
      </c>
      <c r="FQ750" s="6" t="s">
        <v>22</v>
      </c>
      <c r="FR750" s="6">
        <v>2</v>
      </c>
      <c r="FS750" s="6">
        <v>0</v>
      </c>
      <c r="FT750" s="6">
        <v>0</v>
      </c>
      <c r="FU750" s="6">
        <v>1</v>
      </c>
      <c r="FV750" s="6" t="s">
        <v>222</v>
      </c>
      <c r="FW750" s="6" t="s">
        <v>22</v>
      </c>
      <c r="FX750" s="6" t="s">
        <v>22</v>
      </c>
      <c r="FY750" s="6" t="s">
        <v>22</v>
      </c>
      <c r="FZ750" s="6" t="s">
        <v>22</v>
      </c>
      <c r="GA750" s="6" t="s">
        <v>22</v>
      </c>
      <c r="GB750" s="6" t="s">
        <v>22</v>
      </c>
      <c r="GC750" s="6" t="s">
        <v>22</v>
      </c>
      <c r="GD750" s="6" t="s">
        <v>22</v>
      </c>
      <c r="GE750" s="6" t="s">
        <v>22</v>
      </c>
      <c r="GF750" s="6" t="s">
        <v>22</v>
      </c>
      <c r="GG750" s="6" t="s">
        <v>22</v>
      </c>
      <c r="GH750" s="6" t="s">
        <v>22</v>
      </c>
      <c r="GI750" s="6" t="s">
        <v>22</v>
      </c>
      <c r="GJ750" s="6" t="s">
        <v>22</v>
      </c>
      <c r="GK750" s="6" t="s">
        <v>22</v>
      </c>
      <c r="GL750" s="6" t="s">
        <v>22</v>
      </c>
      <c r="GM750" s="6" t="s">
        <v>22</v>
      </c>
      <c r="GN750" s="6" t="s">
        <v>22</v>
      </c>
      <c r="GO750" s="6" t="s">
        <v>22</v>
      </c>
      <c r="GP750" s="6" t="s">
        <v>261</v>
      </c>
      <c r="GQ750" s="6" t="s">
        <v>22</v>
      </c>
      <c r="GR750" s="6" t="s">
        <v>22</v>
      </c>
      <c r="GS750" s="6" t="s">
        <v>22</v>
      </c>
      <c r="GT750" s="6" t="s">
        <v>22</v>
      </c>
      <c r="GU750" s="6" t="s">
        <v>22</v>
      </c>
      <c r="GV750" s="6" t="s">
        <v>22</v>
      </c>
      <c r="GW750" s="6" t="s">
        <v>22</v>
      </c>
      <c r="GX750" s="6" t="s">
        <v>22</v>
      </c>
    </row>
    <row r="751" spans="1:206">
      <c r="A751" s="6" t="s">
        <v>1944</v>
      </c>
      <c r="B751" s="6" t="s">
        <v>22</v>
      </c>
      <c r="C751" s="6" t="s">
        <v>2010</v>
      </c>
      <c r="D751" s="6" t="s">
        <v>22</v>
      </c>
      <c r="E751" s="6" t="s">
        <v>22</v>
      </c>
      <c r="G751" s="6" t="s">
        <v>22</v>
      </c>
      <c r="H751" s="6" t="s">
        <v>22</v>
      </c>
      <c r="I751" s="6" t="s">
        <v>22</v>
      </c>
      <c r="J751" s="6" t="s">
        <v>22</v>
      </c>
      <c r="K751" s="6" t="s">
        <v>22</v>
      </c>
      <c r="L751" s="6" t="s">
        <v>22</v>
      </c>
      <c r="M751" s="6" t="s">
        <v>22</v>
      </c>
      <c r="N751" s="6" t="s">
        <v>22</v>
      </c>
      <c r="O751" s="7" t="s">
        <v>22</v>
      </c>
      <c r="P751" s="6" t="s">
        <v>22</v>
      </c>
      <c r="S751" s="6" t="s">
        <v>22</v>
      </c>
      <c r="T751" s="6" t="s">
        <v>22</v>
      </c>
      <c r="V751" s="6" t="s">
        <v>22</v>
      </c>
      <c r="AE751" s="6" t="s">
        <v>22</v>
      </c>
      <c r="AF751" s="6" t="s">
        <v>22</v>
      </c>
      <c r="AG751" s="6" t="s">
        <v>22</v>
      </c>
      <c r="AH751" s="6" t="s">
        <v>22</v>
      </c>
      <c r="AI751" s="6" t="s">
        <v>22</v>
      </c>
      <c r="AJ751" s="6" t="s">
        <v>2644</v>
      </c>
      <c r="AK751" s="6" t="s">
        <v>347</v>
      </c>
      <c r="AL751" s="6" t="s">
        <v>1669</v>
      </c>
      <c r="AM751" s="6">
        <v>0</v>
      </c>
      <c r="AN751" s="6">
        <v>1</v>
      </c>
      <c r="AO751" s="6">
        <v>0</v>
      </c>
      <c r="AP751" s="6">
        <v>0</v>
      </c>
      <c r="AQ751" s="6" t="s">
        <v>745</v>
      </c>
      <c r="AR751" s="6" t="s">
        <v>1055</v>
      </c>
      <c r="AS751" s="6" t="s">
        <v>1021</v>
      </c>
      <c r="AT751" s="6">
        <v>1</v>
      </c>
      <c r="AU751" s="6">
        <v>1</v>
      </c>
      <c r="AV751" s="6">
        <v>1</v>
      </c>
      <c r="AW751" s="6">
        <v>0</v>
      </c>
      <c r="AX751" s="6">
        <v>0</v>
      </c>
      <c r="AY751" s="6">
        <v>0</v>
      </c>
      <c r="AZ751" s="6">
        <v>0</v>
      </c>
      <c r="BA751" s="6">
        <v>1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 t="s">
        <v>22</v>
      </c>
      <c r="BK751" s="6" t="s">
        <v>22</v>
      </c>
      <c r="BL751" s="6" t="s">
        <v>22</v>
      </c>
      <c r="BM751" s="6" t="s">
        <v>22</v>
      </c>
      <c r="BN751" s="6" t="s">
        <v>22</v>
      </c>
      <c r="BO751" s="16" t="s">
        <v>22</v>
      </c>
      <c r="BP751" s="6" t="s">
        <v>22</v>
      </c>
      <c r="BQ751" s="6" t="s">
        <v>22</v>
      </c>
      <c r="BR751" s="6" t="s">
        <v>22</v>
      </c>
      <c r="BS751" s="6" t="s">
        <v>22</v>
      </c>
      <c r="BT751" s="6" t="s">
        <v>22</v>
      </c>
      <c r="BU751" s="16" t="s">
        <v>22</v>
      </c>
      <c r="BV751" s="6" t="s">
        <v>22</v>
      </c>
      <c r="BW751" s="6" t="s">
        <v>22</v>
      </c>
      <c r="BX751" s="6" t="s">
        <v>22</v>
      </c>
      <c r="BY751" s="6" t="s">
        <v>22</v>
      </c>
      <c r="BZ751" s="6" t="s">
        <v>22</v>
      </c>
      <c r="CA751" s="6" t="s">
        <v>22</v>
      </c>
      <c r="CB751" s="6" t="s">
        <v>22</v>
      </c>
      <c r="CC751" s="6" t="s">
        <v>22</v>
      </c>
      <c r="CD751" s="6" t="s">
        <v>22</v>
      </c>
      <c r="CE751" s="6" t="s">
        <v>22</v>
      </c>
      <c r="CF751" s="6" t="s">
        <v>22</v>
      </c>
      <c r="CG751" s="6" t="s">
        <v>22</v>
      </c>
      <c r="CH751" s="6" t="s">
        <v>22</v>
      </c>
      <c r="CI751" s="6" t="s">
        <v>22</v>
      </c>
      <c r="CJ751" s="6" t="s">
        <v>22</v>
      </c>
      <c r="CK751" s="6" t="s">
        <v>22</v>
      </c>
      <c r="CL751" s="6" t="s">
        <v>22</v>
      </c>
      <c r="CM751" s="6" t="s">
        <v>22</v>
      </c>
      <c r="CN751" s="6" t="s">
        <v>22</v>
      </c>
      <c r="CO751" s="6" t="s">
        <v>22</v>
      </c>
      <c r="CP751" s="6" t="s">
        <v>22</v>
      </c>
      <c r="CQ751" s="6" t="s">
        <v>22</v>
      </c>
      <c r="CR751" s="6" t="s">
        <v>22</v>
      </c>
      <c r="CS751" s="6" t="s">
        <v>22</v>
      </c>
      <c r="CT751" s="6" t="s">
        <v>22</v>
      </c>
      <c r="CU751" s="6" t="s">
        <v>22</v>
      </c>
      <c r="CV751" s="6" t="s">
        <v>22</v>
      </c>
      <c r="CW751" s="6" t="s">
        <v>22</v>
      </c>
      <c r="CX751" s="6" t="s">
        <v>22</v>
      </c>
      <c r="CY751" s="6" t="s">
        <v>22</v>
      </c>
      <c r="CZ751" s="6" t="s">
        <v>22</v>
      </c>
      <c r="DA751" s="6" t="s">
        <v>22</v>
      </c>
      <c r="DB751" s="6" t="s">
        <v>218</v>
      </c>
      <c r="DC751" s="6">
        <v>41</v>
      </c>
      <c r="DD751" s="6">
        <v>41</v>
      </c>
      <c r="DE751" s="6" t="s">
        <v>220</v>
      </c>
      <c r="DF751" s="6" t="s">
        <v>220</v>
      </c>
      <c r="DG751" s="6" t="s">
        <v>22</v>
      </c>
      <c r="DH751" s="6" t="s">
        <v>22</v>
      </c>
      <c r="DI751" s="6" t="s">
        <v>22</v>
      </c>
      <c r="DJ751" s="6" t="s">
        <v>22</v>
      </c>
      <c r="DK751" s="6">
        <v>50</v>
      </c>
      <c r="DL751" s="6" t="s">
        <v>22</v>
      </c>
      <c r="DM751" s="6" t="s">
        <v>22</v>
      </c>
      <c r="DN751" s="6" t="s">
        <v>22</v>
      </c>
      <c r="DO751" s="6" t="s">
        <v>22</v>
      </c>
      <c r="DP751" s="6" t="s">
        <v>22</v>
      </c>
      <c r="DQ751" s="6" t="s">
        <v>22</v>
      </c>
      <c r="DR751" s="6" t="s">
        <v>22</v>
      </c>
      <c r="DS751" s="6" t="s">
        <v>22</v>
      </c>
      <c r="DT751" s="6" t="s">
        <v>22</v>
      </c>
      <c r="DU751" s="6" t="s">
        <v>22</v>
      </c>
      <c r="DV751" s="6" t="s">
        <v>22</v>
      </c>
      <c r="DW751" s="6" t="s">
        <v>22</v>
      </c>
      <c r="DX751" s="6" t="s">
        <v>22</v>
      </c>
      <c r="DY751" s="6" t="s">
        <v>22</v>
      </c>
      <c r="DZ751" s="6" t="s">
        <v>22</v>
      </c>
      <c r="EA751" s="6" t="s">
        <v>22</v>
      </c>
      <c r="EB751" s="6" t="s">
        <v>22</v>
      </c>
      <c r="EC751" s="6" t="s">
        <v>22</v>
      </c>
      <c r="ED751" s="6" t="s">
        <v>22</v>
      </c>
      <c r="EE751" s="6" t="s">
        <v>22</v>
      </c>
      <c r="EF751" s="6" t="s">
        <v>22</v>
      </c>
      <c r="EG751" s="6" t="s">
        <v>22</v>
      </c>
      <c r="EH751" s="6" t="s">
        <v>22</v>
      </c>
      <c r="EI751" s="6" t="s">
        <v>22</v>
      </c>
      <c r="EJ751" s="6" t="s">
        <v>22</v>
      </c>
      <c r="EK751" s="6" t="s">
        <v>22</v>
      </c>
      <c r="EL751" s="6" t="s">
        <v>22</v>
      </c>
      <c r="EM751" s="6" t="s">
        <v>22</v>
      </c>
      <c r="EN751" s="6" t="s">
        <v>22</v>
      </c>
      <c r="EO751" s="6" t="s">
        <v>22</v>
      </c>
      <c r="EP751" s="6" t="s">
        <v>22</v>
      </c>
      <c r="EQ751" s="6" t="s">
        <v>22</v>
      </c>
      <c r="ER751" s="6" t="s">
        <v>22</v>
      </c>
      <c r="ES751" s="6" t="s">
        <v>22</v>
      </c>
      <c r="ET751" s="6" t="s">
        <v>22</v>
      </c>
      <c r="EU751" s="6" t="s">
        <v>22</v>
      </c>
      <c r="EV751" s="6" t="s">
        <v>22</v>
      </c>
      <c r="EW751" s="6" t="s">
        <v>22</v>
      </c>
      <c r="EX751" s="6" t="s">
        <v>22</v>
      </c>
      <c r="EY751" s="6" t="s">
        <v>22</v>
      </c>
      <c r="EZ751" s="6" t="s">
        <v>22</v>
      </c>
      <c r="FA751" s="6" t="s">
        <v>22</v>
      </c>
      <c r="FB751" s="6" t="s">
        <v>22</v>
      </c>
      <c r="FC751" s="6" t="s">
        <v>22</v>
      </c>
      <c r="FD751" s="6" t="s">
        <v>22</v>
      </c>
      <c r="FE751" s="6" t="s">
        <v>22</v>
      </c>
      <c r="FF751" s="6" t="s">
        <v>22</v>
      </c>
      <c r="FG751" s="6" t="s">
        <v>22</v>
      </c>
      <c r="FH751" s="6" t="s">
        <v>22</v>
      </c>
      <c r="FI751" s="6" t="s">
        <v>22</v>
      </c>
      <c r="FJ751" s="6" t="s">
        <v>22</v>
      </c>
      <c r="FK751" s="6" t="s">
        <v>22</v>
      </c>
      <c r="FL751" s="6" t="s">
        <v>22</v>
      </c>
      <c r="FM751" s="6" t="s">
        <v>22</v>
      </c>
      <c r="FN751" s="6" t="s">
        <v>22</v>
      </c>
      <c r="FO751" s="6" t="s">
        <v>22</v>
      </c>
      <c r="FP751" s="6" t="s">
        <v>22</v>
      </c>
      <c r="FQ751" s="6" t="s">
        <v>22</v>
      </c>
      <c r="FR751" s="6">
        <v>0</v>
      </c>
      <c r="FS751" s="6">
        <v>0</v>
      </c>
      <c r="FT751" s="6">
        <v>0</v>
      </c>
      <c r="FU751" s="6">
        <v>0</v>
      </c>
      <c r="FV751" s="6" t="s">
        <v>223</v>
      </c>
      <c r="FW751" s="6" t="s">
        <v>22</v>
      </c>
      <c r="FX751" s="6" t="s">
        <v>22</v>
      </c>
      <c r="FY751" s="6" t="s">
        <v>22</v>
      </c>
      <c r="FZ751" s="6" t="s">
        <v>22</v>
      </c>
      <c r="GA751" s="6" t="s">
        <v>22</v>
      </c>
      <c r="GB751" s="6" t="s">
        <v>22</v>
      </c>
      <c r="GC751" s="6" t="s">
        <v>22</v>
      </c>
      <c r="GD751" s="6" t="s">
        <v>22</v>
      </c>
      <c r="GE751" s="6" t="s">
        <v>22</v>
      </c>
      <c r="GF751" s="6" t="s">
        <v>22</v>
      </c>
      <c r="GG751" s="6" t="s">
        <v>22</v>
      </c>
      <c r="GH751" s="6" t="s">
        <v>22</v>
      </c>
      <c r="GI751" s="6" t="s">
        <v>22</v>
      </c>
      <c r="GJ751" s="6" t="s">
        <v>22</v>
      </c>
      <c r="GK751" s="6" t="s">
        <v>22</v>
      </c>
      <c r="GL751" s="6" t="s">
        <v>22</v>
      </c>
      <c r="GM751" s="6" t="s">
        <v>22</v>
      </c>
      <c r="GN751" s="6" t="s">
        <v>22</v>
      </c>
      <c r="GO751" s="6" t="s">
        <v>22</v>
      </c>
      <c r="GP751" s="6" t="s">
        <v>261</v>
      </c>
      <c r="GQ751" s="6" t="s">
        <v>22</v>
      </c>
      <c r="GR751" s="6" t="s">
        <v>22</v>
      </c>
      <c r="GS751" s="6" t="s">
        <v>22</v>
      </c>
      <c r="GT751" s="6" t="s">
        <v>22</v>
      </c>
      <c r="GU751" s="6" t="s">
        <v>22</v>
      </c>
      <c r="GV751" s="6" t="s">
        <v>22</v>
      </c>
      <c r="GW751" s="6" t="s">
        <v>22</v>
      </c>
      <c r="GX751" s="6" t="s">
        <v>22</v>
      </c>
    </row>
    <row r="752" spans="1:206">
      <c r="A752" s="6" t="s">
        <v>1944</v>
      </c>
      <c r="B752" s="6" t="s">
        <v>22</v>
      </c>
      <c r="C752" s="6" t="s">
        <v>2011</v>
      </c>
      <c r="D752" s="6" t="s">
        <v>22</v>
      </c>
      <c r="E752" s="6" t="s">
        <v>22</v>
      </c>
      <c r="G752" s="6" t="s">
        <v>22</v>
      </c>
      <c r="H752" s="6" t="s">
        <v>22</v>
      </c>
      <c r="I752" s="6" t="s">
        <v>22</v>
      </c>
      <c r="J752" s="6" t="s">
        <v>22</v>
      </c>
      <c r="K752" s="6" t="s">
        <v>22</v>
      </c>
      <c r="L752" s="6" t="s">
        <v>22</v>
      </c>
      <c r="M752" s="6" t="s">
        <v>22</v>
      </c>
      <c r="N752" s="6" t="s">
        <v>22</v>
      </c>
      <c r="O752" s="7" t="s">
        <v>22</v>
      </c>
      <c r="P752" s="6" t="s">
        <v>22</v>
      </c>
      <c r="S752" s="6" t="s">
        <v>22</v>
      </c>
      <c r="T752" s="6" t="s">
        <v>22</v>
      </c>
      <c r="V752" s="6" t="s">
        <v>22</v>
      </c>
      <c r="AE752" s="6" t="s">
        <v>22</v>
      </c>
      <c r="AF752" s="6" t="s">
        <v>22</v>
      </c>
      <c r="AG752" s="6" t="s">
        <v>22</v>
      </c>
      <c r="AH752" s="6" t="s">
        <v>22</v>
      </c>
      <c r="AI752" s="6" t="s">
        <v>22</v>
      </c>
      <c r="AJ752" s="6" t="s">
        <v>712</v>
      </c>
      <c r="AK752" s="6" t="s">
        <v>713</v>
      </c>
      <c r="AL752" s="6" t="s">
        <v>419</v>
      </c>
      <c r="AM752" s="6">
        <v>1</v>
      </c>
      <c r="AN752" s="6">
        <v>1</v>
      </c>
      <c r="AO752" s="6">
        <v>0</v>
      </c>
      <c r="AP752" s="6">
        <v>0</v>
      </c>
      <c r="AQ752" s="6" t="s">
        <v>404</v>
      </c>
      <c r="AR752" s="6" t="s">
        <v>1021</v>
      </c>
      <c r="AS752" s="6" t="s">
        <v>2009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1</v>
      </c>
      <c r="AZ752" s="6">
        <v>1</v>
      </c>
      <c r="BA752" s="6">
        <v>1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1</v>
      </c>
      <c r="BH752" s="6">
        <v>0</v>
      </c>
      <c r="BI752" s="6">
        <v>0</v>
      </c>
      <c r="BJ752" s="6" t="s">
        <v>22</v>
      </c>
      <c r="BK752" s="6" t="s">
        <v>22</v>
      </c>
      <c r="BL752" s="6" t="s">
        <v>22</v>
      </c>
      <c r="BM752" s="6" t="s">
        <v>22</v>
      </c>
      <c r="BN752" s="6" t="s">
        <v>22</v>
      </c>
      <c r="BO752" s="16" t="s">
        <v>22</v>
      </c>
      <c r="BP752" s="6" t="s">
        <v>22</v>
      </c>
      <c r="BQ752" s="6" t="s">
        <v>22</v>
      </c>
      <c r="BR752" s="6" t="s">
        <v>22</v>
      </c>
      <c r="BS752" s="6" t="s">
        <v>22</v>
      </c>
      <c r="BT752" s="6" t="s">
        <v>22</v>
      </c>
      <c r="BU752" s="16" t="s">
        <v>22</v>
      </c>
      <c r="BV752" s="6" t="s">
        <v>22</v>
      </c>
      <c r="BW752" s="6" t="s">
        <v>22</v>
      </c>
      <c r="BX752" s="6" t="s">
        <v>22</v>
      </c>
      <c r="BY752" s="6" t="s">
        <v>22</v>
      </c>
      <c r="BZ752" s="6" t="s">
        <v>22</v>
      </c>
      <c r="CA752" s="6" t="s">
        <v>22</v>
      </c>
      <c r="CB752" s="6" t="s">
        <v>22</v>
      </c>
      <c r="CC752" s="6" t="s">
        <v>22</v>
      </c>
      <c r="CD752" s="6" t="s">
        <v>22</v>
      </c>
      <c r="CE752" s="6" t="s">
        <v>22</v>
      </c>
      <c r="CF752" s="6" t="s">
        <v>22</v>
      </c>
      <c r="CG752" s="6" t="s">
        <v>22</v>
      </c>
      <c r="CH752" s="6" t="s">
        <v>22</v>
      </c>
      <c r="CI752" s="6" t="s">
        <v>22</v>
      </c>
      <c r="CJ752" s="6" t="s">
        <v>22</v>
      </c>
      <c r="CK752" s="6" t="s">
        <v>22</v>
      </c>
      <c r="CL752" s="6" t="s">
        <v>22</v>
      </c>
      <c r="CM752" s="6" t="s">
        <v>22</v>
      </c>
      <c r="CN752" s="6" t="s">
        <v>22</v>
      </c>
      <c r="CO752" s="6" t="s">
        <v>22</v>
      </c>
      <c r="CP752" s="6" t="s">
        <v>22</v>
      </c>
      <c r="CQ752" s="6" t="s">
        <v>22</v>
      </c>
      <c r="CR752" s="6" t="s">
        <v>22</v>
      </c>
      <c r="CS752" s="6" t="s">
        <v>22</v>
      </c>
      <c r="CT752" s="6" t="s">
        <v>22</v>
      </c>
      <c r="CU752" s="6" t="s">
        <v>22</v>
      </c>
      <c r="CV752" s="6" t="s">
        <v>22</v>
      </c>
      <c r="CW752" s="6" t="s">
        <v>22</v>
      </c>
      <c r="CX752" s="6" t="s">
        <v>22</v>
      </c>
      <c r="CY752" s="6" t="s">
        <v>22</v>
      </c>
      <c r="CZ752" s="6" t="s">
        <v>22</v>
      </c>
      <c r="DA752" s="6" t="s">
        <v>22</v>
      </c>
      <c r="DB752" s="6" t="s">
        <v>218</v>
      </c>
      <c r="DC752" s="6">
        <v>24</v>
      </c>
      <c r="DD752" s="6">
        <v>24</v>
      </c>
      <c r="DE752" s="6" t="s">
        <v>220</v>
      </c>
      <c r="DF752" s="6" t="s">
        <v>220</v>
      </c>
      <c r="DG752" s="6" t="s">
        <v>22</v>
      </c>
      <c r="DH752" s="6" t="s">
        <v>22</v>
      </c>
      <c r="DI752" s="6" t="s">
        <v>22</v>
      </c>
      <c r="DJ752" s="6" t="s">
        <v>22</v>
      </c>
      <c r="DK752" s="6">
        <v>50</v>
      </c>
      <c r="DL752" s="6" t="s">
        <v>22</v>
      </c>
      <c r="DM752" s="6" t="s">
        <v>22</v>
      </c>
      <c r="DN752" s="6" t="s">
        <v>22</v>
      </c>
      <c r="DO752" s="6" t="s">
        <v>22</v>
      </c>
      <c r="DP752" s="6" t="s">
        <v>22</v>
      </c>
      <c r="DQ752" s="6" t="s">
        <v>22</v>
      </c>
      <c r="DR752" s="6" t="s">
        <v>22</v>
      </c>
      <c r="DS752" s="6" t="s">
        <v>22</v>
      </c>
      <c r="DT752" s="6" t="s">
        <v>22</v>
      </c>
      <c r="DU752" s="6" t="s">
        <v>22</v>
      </c>
      <c r="DV752" s="6" t="s">
        <v>22</v>
      </c>
      <c r="DW752" s="6" t="s">
        <v>22</v>
      </c>
      <c r="DX752" s="6" t="s">
        <v>22</v>
      </c>
      <c r="DY752" s="6" t="s">
        <v>22</v>
      </c>
      <c r="DZ752" s="6" t="s">
        <v>22</v>
      </c>
      <c r="EA752" s="6" t="s">
        <v>22</v>
      </c>
      <c r="EB752" s="6" t="s">
        <v>22</v>
      </c>
      <c r="EC752" s="6" t="s">
        <v>22</v>
      </c>
      <c r="ED752" s="6" t="s">
        <v>22</v>
      </c>
      <c r="EE752" s="6" t="s">
        <v>22</v>
      </c>
      <c r="EF752" s="6" t="s">
        <v>22</v>
      </c>
      <c r="EG752" s="6" t="s">
        <v>22</v>
      </c>
      <c r="EH752" s="6" t="s">
        <v>22</v>
      </c>
      <c r="EI752" s="6" t="s">
        <v>22</v>
      </c>
      <c r="EJ752" s="6" t="s">
        <v>22</v>
      </c>
      <c r="EK752" s="6" t="s">
        <v>22</v>
      </c>
      <c r="EL752" s="6" t="s">
        <v>22</v>
      </c>
      <c r="EM752" s="6" t="s">
        <v>22</v>
      </c>
      <c r="EN752" s="6" t="s">
        <v>22</v>
      </c>
      <c r="EO752" s="6" t="s">
        <v>22</v>
      </c>
      <c r="EP752" s="6" t="s">
        <v>22</v>
      </c>
      <c r="EQ752" s="6" t="s">
        <v>22</v>
      </c>
      <c r="ER752" s="6" t="s">
        <v>22</v>
      </c>
      <c r="ES752" s="6" t="s">
        <v>22</v>
      </c>
      <c r="ET752" s="6" t="s">
        <v>22</v>
      </c>
      <c r="EU752" s="6" t="s">
        <v>22</v>
      </c>
      <c r="EV752" s="6" t="s">
        <v>22</v>
      </c>
      <c r="EW752" s="6" t="s">
        <v>22</v>
      </c>
      <c r="EX752" s="6" t="s">
        <v>22</v>
      </c>
      <c r="EY752" s="6" t="s">
        <v>22</v>
      </c>
      <c r="EZ752" s="6" t="s">
        <v>22</v>
      </c>
      <c r="FA752" s="6" t="s">
        <v>22</v>
      </c>
      <c r="FB752" s="6" t="s">
        <v>22</v>
      </c>
      <c r="FC752" s="6" t="s">
        <v>22</v>
      </c>
      <c r="FD752" s="6" t="s">
        <v>22</v>
      </c>
      <c r="FE752" s="6" t="s">
        <v>22</v>
      </c>
      <c r="FF752" s="6" t="s">
        <v>22</v>
      </c>
      <c r="FG752" s="6" t="s">
        <v>22</v>
      </c>
      <c r="FH752" s="6" t="s">
        <v>22</v>
      </c>
      <c r="FI752" s="6" t="s">
        <v>22</v>
      </c>
      <c r="FJ752" s="6" t="s">
        <v>22</v>
      </c>
      <c r="FK752" s="6" t="s">
        <v>22</v>
      </c>
      <c r="FL752" s="6" t="s">
        <v>22</v>
      </c>
      <c r="FM752" s="6" t="s">
        <v>22</v>
      </c>
      <c r="FN752" s="6" t="s">
        <v>22</v>
      </c>
      <c r="FO752" s="6" t="s">
        <v>22</v>
      </c>
      <c r="FP752" s="6" t="s">
        <v>22</v>
      </c>
      <c r="FQ752" s="6" t="s">
        <v>22</v>
      </c>
      <c r="FR752" s="6">
        <v>2</v>
      </c>
      <c r="FS752" s="6">
        <v>0</v>
      </c>
      <c r="FT752" s="6">
        <v>0</v>
      </c>
      <c r="FU752" s="6">
        <v>0</v>
      </c>
      <c r="FV752" s="6" t="s">
        <v>223</v>
      </c>
      <c r="FW752" s="6" t="s">
        <v>22</v>
      </c>
      <c r="FX752" s="6" t="s">
        <v>22</v>
      </c>
      <c r="FY752" s="6" t="s">
        <v>22</v>
      </c>
      <c r="FZ752" s="6" t="s">
        <v>22</v>
      </c>
      <c r="GA752" s="6" t="s">
        <v>22</v>
      </c>
      <c r="GB752" s="6" t="s">
        <v>22</v>
      </c>
      <c r="GC752" s="6" t="s">
        <v>22</v>
      </c>
      <c r="GD752" s="6" t="s">
        <v>22</v>
      </c>
      <c r="GE752" s="6" t="s">
        <v>22</v>
      </c>
      <c r="GF752" s="6" t="s">
        <v>22</v>
      </c>
      <c r="GG752" s="6" t="s">
        <v>22</v>
      </c>
      <c r="GH752" s="6" t="s">
        <v>22</v>
      </c>
      <c r="GI752" s="6" t="s">
        <v>22</v>
      </c>
      <c r="GJ752" s="6" t="s">
        <v>22</v>
      </c>
      <c r="GK752" s="6" t="s">
        <v>22</v>
      </c>
      <c r="GL752" s="6" t="s">
        <v>22</v>
      </c>
      <c r="GM752" s="6" t="s">
        <v>22</v>
      </c>
      <c r="GN752" s="6" t="s">
        <v>22</v>
      </c>
      <c r="GO752" s="6" t="s">
        <v>22</v>
      </c>
      <c r="GP752" s="6" t="s">
        <v>228</v>
      </c>
      <c r="GQ752" s="6" t="s">
        <v>22</v>
      </c>
      <c r="GR752" s="6" t="s">
        <v>22</v>
      </c>
      <c r="GS752" s="6" t="s">
        <v>22</v>
      </c>
      <c r="GT752" s="6" t="s">
        <v>22</v>
      </c>
      <c r="GU752" s="6" t="s">
        <v>22</v>
      </c>
      <c r="GV752" s="6" t="s">
        <v>22</v>
      </c>
      <c r="GW752" s="6" t="s">
        <v>22</v>
      </c>
      <c r="GX752" s="6" t="s">
        <v>22</v>
      </c>
    </row>
    <row r="753" spans="1:206">
      <c r="A753" s="6" t="s">
        <v>1944</v>
      </c>
      <c r="B753" s="6" t="s">
        <v>22</v>
      </c>
      <c r="C753" s="6" t="s">
        <v>2012</v>
      </c>
      <c r="D753" s="6" t="s">
        <v>22</v>
      </c>
      <c r="E753" s="6" t="s">
        <v>22</v>
      </c>
      <c r="G753" s="6" t="s">
        <v>22</v>
      </c>
      <c r="H753" s="6" t="s">
        <v>22</v>
      </c>
      <c r="I753" s="6" t="s">
        <v>22</v>
      </c>
      <c r="J753" s="6" t="s">
        <v>22</v>
      </c>
      <c r="K753" s="6" t="s">
        <v>22</v>
      </c>
      <c r="L753" s="6" t="s">
        <v>22</v>
      </c>
      <c r="M753" s="6" t="s">
        <v>22</v>
      </c>
      <c r="N753" s="6" t="s">
        <v>22</v>
      </c>
      <c r="O753" s="7" t="s">
        <v>22</v>
      </c>
      <c r="P753" s="6" t="s">
        <v>22</v>
      </c>
      <c r="S753" s="6" t="s">
        <v>22</v>
      </c>
      <c r="T753" s="6" t="s">
        <v>22</v>
      </c>
      <c r="V753" s="6" t="s">
        <v>22</v>
      </c>
      <c r="AE753" s="6" t="s">
        <v>22</v>
      </c>
      <c r="AF753" s="6" t="s">
        <v>22</v>
      </c>
      <c r="AG753" s="6" t="s">
        <v>22</v>
      </c>
      <c r="AH753" s="6" t="s">
        <v>22</v>
      </c>
      <c r="AI753" s="6" t="s">
        <v>22</v>
      </c>
      <c r="AJ753" s="6" t="s">
        <v>1257</v>
      </c>
      <c r="AK753" s="6" t="s">
        <v>1258</v>
      </c>
      <c r="AL753" s="6" t="s">
        <v>419</v>
      </c>
      <c r="AM753" s="6">
        <v>1</v>
      </c>
      <c r="AN753" s="6">
        <v>1</v>
      </c>
      <c r="AO753" s="6">
        <v>1</v>
      </c>
      <c r="AP753" s="6">
        <v>1</v>
      </c>
      <c r="AQ753" s="6" t="s">
        <v>756</v>
      </c>
      <c r="AR753" s="6" t="s">
        <v>1082</v>
      </c>
      <c r="AS753" s="6" t="s">
        <v>404</v>
      </c>
      <c r="AT753" s="6">
        <v>1</v>
      </c>
      <c r="AU753" s="6">
        <v>1</v>
      </c>
      <c r="AV753" s="6">
        <v>1</v>
      </c>
      <c r="AW753" s="6">
        <v>1</v>
      </c>
      <c r="AX753" s="6">
        <v>1</v>
      </c>
      <c r="AY753" s="6">
        <v>1</v>
      </c>
      <c r="AZ753" s="6">
        <v>0</v>
      </c>
      <c r="BA753" s="6">
        <v>1</v>
      </c>
      <c r="BB753" s="6">
        <v>1</v>
      </c>
      <c r="BC753" s="6">
        <v>1</v>
      </c>
      <c r="BD753" s="6">
        <v>0</v>
      </c>
      <c r="BE753" s="6">
        <v>0</v>
      </c>
      <c r="BF753" s="6">
        <v>1</v>
      </c>
      <c r="BG753" s="6">
        <v>1</v>
      </c>
      <c r="BH753" s="6">
        <v>1</v>
      </c>
      <c r="BI753" s="6">
        <v>1</v>
      </c>
      <c r="BJ753" s="6" t="s">
        <v>22</v>
      </c>
      <c r="BK753" s="6" t="s">
        <v>22</v>
      </c>
      <c r="BL753" s="6" t="s">
        <v>22</v>
      </c>
      <c r="BM753" s="6" t="s">
        <v>22</v>
      </c>
      <c r="BN753" s="6" t="s">
        <v>22</v>
      </c>
      <c r="BO753" s="16" t="s">
        <v>22</v>
      </c>
      <c r="BP753" s="6" t="s">
        <v>22</v>
      </c>
      <c r="BQ753" s="6" t="s">
        <v>22</v>
      </c>
      <c r="BR753" s="6" t="s">
        <v>22</v>
      </c>
      <c r="BS753" s="6" t="s">
        <v>22</v>
      </c>
      <c r="BT753" s="6" t="s">
        <v>22</v>
      </c>
      <c r="BU753" s="16" t="s">
        <v>22</v>
      </c>
      <c r="BV753" s="6" t="s">
        <v>22</v>
      </c>
      <c r="BW753" s="6" t="s">
        <v>22</v>
      </c>
      <c r="BX753" s="6" t="s">
        <v>22</v>
      </c>
      <c r="BY753" s="6" t="s">
        <v>22</v>
      </c>
      <c r="BZ753" s="6" t="s">
        <v>22</v>
      </c>
      <c r="CA753" s="6" t="s">
        <v>22</v>
      </c>
      <c r="CB753" s="6" t="s">
        <v>22</v>
      </c>
      <c r="CC753" s="6" t="s">
        <v>22</v>
      </c>
      <c r="CD753" s="6" t="s">
        <v>22</v>
      </c>
      <c r="CE753" s="6" t="s">
        <v>22</v>
      </c>
      <c r="CF753" s="6" t="s">
        <v>22</v>
      </c>
      <c r="CG753" s="6" t="s">
        <v>22</v>
      </c>
      <c r="CH753" s="6" t="s">
        <v>22</v>
      </c>
      <c r="CI753" s="6" t="s">
        <v>22</v>
      </c>
      <c r="CJ753" s="6" t="s">
        <v>22</v>
      </c>
      <c r="CK753" s="6" t="s">
        <v>22</v>
      </c>
      <c r="CL753" s="6" t="s">
        <v>22</v>
      </c>
      <c r="CM753" s="6" t="s">
        <v>22</v>
      </c>
      <c r="CN753" s="6" t="s">
        <v>22</v>
      </c>
      <c r="CO753" s="6" t="s">
        <v>22</v>
      </c>
      <c r="CP753" s="6" t="s">
        <v>22</v>
      </c>
      <c r="CQ753" s="6" t="s">
        <v>22</v>
      </c>
      <c r="CR753" s="6" t="s">
        <v>22</v>
      </c>
      <c r="CS753" s="6" t="s">
        <v>22</v>
      </c>
      <c r="CT753" s="6" t="s">
        <v>22</v>
      </c>
      <c r="CU753" s="6" t="s">
        <v>22</v>
      </c>
      <c r="CV753" s="6" t="s">
        <v>22</v>
      </c>
      <c r="CW753" s="6" t="s">
        <v>22</v>
      </c>
      <c r="CX753" s="6" t="s">
        <v>22</v>
      </c>
      <c r="CY753" s="6" t="s">
        <v>22</v>
      </c>
      <c r="CZ753" s="6" t="s">
        <v>22</v>
      </c>
      <c r="DA753" s="6" t="s">
        <v>22</v>
      </c>
      <c r="DB753" s="6" t="s">
        <v>218</v>
      </c>
      <c r="DC753" s="6">
        <v>30</v>
      </c>
      <c r="DD753" s="6">
        <v>30</v>
      </c>
      <c r="DE753" s="6" t="s">
        <v>220</v>
      </c>
      <c r="DF753" s="6" t="s">
        <v>220</v>
      </c>
      <c r="DG753" s="6" t="s">
        <v>22</v>
      </c>
      <c r="DH753" s="6" t="s">
        <v>22</v>
      </c>
      <c r="DI753" s="6" t="s">
        <v>22</v>
      </c>
      <c r="DJ753" s="6" t="s">
        <v>22</v>
      </c>
      <c r="DK753" s="6">
        <v>150</v>
      </c>
      <c r="DL753" s="6" t="s">
        <v>22</v>
      </c>
      <c r="DM753" s="6" t="s">
        <v>22</v>
      </c>
      <c r="DN753" s="6" t="s">
        <v>22</v>
      </c>
      <c r="DO753" s="6" t="s">
        <v>22</v>
      </c>
      <c r="DP753" s="6" t="s">
        <v>22</v>
      </c>
      <c r="DQ753" s="6" t="s">
        <v>22</v>
      </c>
      <c r="DR753" s="6" t="s">
        <v>22</v>
      </c>
      <c r="DS753" s="6" t="s">
        <v>22</v>
      </c>
      <c r="DT753" s="6" t="s">
        <v>22</v>
      </c>
      <c r="DU753" s="6" t="s">
        <v>22</v>
      </c>
      <c r="DV753" s="6" t="s">
        <v>22</v>
      </c>
      <c r="DW753" s="6" t="s">
        <v>22</v>
      </c>
      <c r="DX753" s="6" t="s">
        <v>22</v>
      </c>
      <c r="DY753" s="6" t="s">
        <v>22</v>
      </c>
      <c r="DZ753" s="6" t="s">
        <v>22</v>
      </c>
      <c r="EA753" s="6" t="s">
        <v>22</v>
      </c>
      <c r="EB753" s="6" t="s">
        <v>22</v>
      </c>
      <c r="EC753" s="6" t="s">
        <v>22</v>
      </c>
      <c r="ED753" s="6" t="s">
        <v>22</v>
      </c>
      <c r="EE753" s="6" t="s">
        <v>22</v>
      </c>
      <c r="EF753" s="6" t="s">
        <v>22</v>
      </c>
      <c r="EG753" s="6" t="s">
        <v>22</v>
      </c>
      <c r="EH753" s="6" t="s">
        <v>22</v>
      </c>
      <c r="EI753" s="6" t="s">
        <v>22</v>
      </c>
      <c r="EJ753" s="6" t="s">
        <v>22</v>
      </c>
      <c r="EK753" s="6" t="s">
        <v>22</v>
      </c>
      <c r="EL753" s="6" t="s">
        <v>22</v>
      </c>
      <c r="EM753" s="6" t="s">
        <v>22</v>
      </c>
      <c r="EN753" s="6" t="s">
        <v>22</v>
      </c>
      <c r="EO753" s="6" t="s">
        <v>22</v>
      </c>
      <c r="EP753" s="6" t="s">
        <v>22</v>
      </c>
      <c r="EQ753" s="6" t="s">
        <v>22</v>
      </c>
      <c r="ER753" s="6" t="s">
        <v>22</v>
      </c>
      <c r="ES753" s="6" t="s">
        <v>22</v>
      </c>
      <c r="ET753" s="6" t="s">
        <v>22</v>
      </c>
      <c r="EU753" s="6" t="s">
        <v>22</v>
      </c>
      <c r="EV753" s="6" t="s">
        <v>22</v>
      </c>
      <c r="EW753" s="6" t="s">
        <v>22</v>
      </c>
      <c r="EX753" s="6" t="s">
        <v>22</v>
      </c>
      <c r="EY753" s="6" t="s">
        <v>22</v>
      </c>
      <c r="EZ753" s="6" t="s">
        <v>22</v>
      </c>
      <c r="FA753" s="6" t="s">
        <v>22</v>
      </c>
      <c r="FB753" s="6" t="s">
        <v>22</v>
      </c>
      <c r="FC753" s="6" t="s">
        <v>22</v>
      </c>
      <c r="FD753" s="6" t="s">
        <v>22</v>
      </c>
      <c r="FE753" s="6" t="s">
        <v>22</v>
      </c>
      <c r="FF753" s="6" t="s">
        <v>22</v>
      </c>
      <c r="FG753" s="6" t="s">
        <v>22</v>
      </c>
      <c r="FH753" s="6" t="s">
        <v>22</v>
      </c>
      <c r="FI753" s="6" t="s">
        <v>22</v>
      </c>
      <c r="FJ753" s="6" t="s">
        <v>22</v>
      </c>
      <c r="FK753" s="6" t="s">
        <v>22</v>
      </c>
      <c r="FL753" s="6" t="s">
        <v>22</v>
      </c>
      <c r="FM753" s="6" t="s">
        <v>22</v>
      </c>
      <c r="FN753" s="6" t="s">
        <v>22</v>
      </c>
      <c r="FO753" s="6" t="s">
        <v>22</v>
      </c>
      <c r="FP753" s="6" t="s">
        <v>22</v>
      </c>
      <c r="FQ753" s="6" t="s">
        <v>22</v>
      </c>
      <c r="FR753" s="6">
        <v>2</v>
      </c>
      <c r="FS753" s="6">
        <v>0</v>
      </c>
      <c r="FT753" s="6">
        <v>0</v>
      </c>
      <c r="FU753" s="6">
        <v>1</v>
      </c>
      <c r="FV753" s="6" t="s">
        <v>223</v>
      </c>
      <c r="FW753" s="6" t="s">
        <v>22</v>
      </c>
      <c r="FX753" s="6" t="s">
        <v>22</v>
      </c>
      <c r="FY753" s="6" t="s">
        <v>22</v>
      </c>
      <c r="FZ753" s="6" t="s">
        <v>22</v>
      </c>
      <c r="GA753" s="6" t="s">
        <v>22</v>
      </c>
      <c r="GB753" s="6" t="s">
        <v>22</v>
      </c>
      <c r="GC753" s="6" t="s">
        <v>22</v>
      </c>
      <c r="GD753" s="6" t="s">
        <v>22</v>
      </c>
      <c r="GE753" s="6" t="s">
        <v>22</v>
      </c>
      <c r="GF753" s="6" t="s">
        <v>22</v>
      </c>
      <c r="GG753" s="6" t="s">
        <v>22</v>
      </c>
      <c r="GH753" s="6" t="s">
        <v>22</v>
      </c>
      <c r="GI753" s="6" t="s">
        <v>22</v>
      </c>
      <c r="GJ753" s="6" t="s">
        <v>22</v>
      </c>
      <c r="GK753" s="6" t="s">
        <v>22</v>
      </c>
      <c r="GL753" s="6" t="s">
        <v>22</v>
      </c>
      <c r="GM753" s="6" t="s">
        <v>22</v>
      </c>
      <c r="GN753" s="6" t="s">
        <v>22</v>
      </c>
      <c r="GO753" s="6" t="s">
        <v>22</v>
      </c>
      <c r="GP753" s="6" t="s">
        <v>228</v>
      </c>
      <c r="GQ753" s="6" t="s">
        <v>22</v>
      </c>
      <c r="GR753" s="6" t="s">
        <v>22</v>
      </c>
      <c r="GS753" s="6" t="s">
        <v>22</v>
      </c>
      <c r="GT753" s="6" t="s">
        <v>22</v>
      </c>
      <c r="GU753" s="6" t="s">
        <v>22</v>
      </c>
      <c r="GV753" s="6" t="s">
        <v>22</v>
      </c>
      <c r="GW753" s="6" t="s">
        <v>22</v>
      </c>
      <c r="GX753" s="6" t="s">
        <v>22</v>
      </c>
    </row>
    <row r="754" spans="1:206">
      <c r="A754" s="6" t="s">
        <v>1944</v>
      </c>
      <c r="B754" s="6" t="s">
        <v>22</v>
      </c>
      <c r="C754" s="6" t="s">
        <v>2013</v>
      </c>
      <c r="D754" s="6" t="s">
        <v>22</v>
      </c>
      <c r="E754" s="6" t="s">
        <v>22</v>
      </c>
      <c r="G754" s="6" t="s">
        <v>22</v>
      </c>
      <c r="H754" s="6" t="s">
        <v>22</v>
      </c>
      <c r="I754" s="6" t="s">
        <v>22</v>
      </c>
      <c r="J754" s="6" t="s">
        <v>22</v>
      </c>
      <c r="K754" s="6" t="s">
        <v>22</v>
      </c>
      <c r="L754" s="6" t="s">
        <v>22</v>
      </c>
      <c r="M754" s="6" t="s">
        <v>22</v>
      </c>
      <c r="N754" s="6" t="s">
        <v>22</v>
      </c>
      <c r="O754" s="7" t="s">
        <v>22</v>
      </c>
      <c r="P754" s="6" t="s">
        <v>22</v>
      </c>
      <c r="S754" s="6" t="s">
        <v>22</v>
      </c>
      <c r="T754" s="6" t="s">
        <v>22</v>
      </c>
      <c r="V754" s="6" t="s">
        <v>22</v>
      </c>
      <c r="AE754" s="6" t="s">
        <v>22</v>
      </c>
      <c r="AF754" s="6" t="s">
        <v>22</v>
      </c>
      <c r="AG754" s="6" t="s">
        <v>22</v>
      </c>
      <c r="AH754" s="6" t="s">
        <v>22</v>
      </c>
      <c r="AI754" s="6" t="s">
        <v>22</v>
      </c>
      <c r="AJ754" s="6" t="s">
        <v>2014</v>
      </c>
      <c r="AK754" s="6" t="s">
        <v>2015</v>
      </c>
      <c r="AL754" s="6" t="s">
        <v>1669</v>
      </c>
      <c r="AM754" s="6">
        <v>0</v>
      </c>
      <c r="AN754" s="6">
        <v>1</v>
      </c>
      <c r="AO754" s="6">
        <v>1</v>
      </c>
      <c r="AP754" s="6">
        <v>0</v>
      </c>
      <c r="AQ754" s="6" t="s">
        <v>1055</v>
      </c>
      <c r="AR754" s="6" t="s">
        <v>745</v>
      </c>
      <c r="AS754" s="6" t="s">
        <v>2016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0</v>
      </c>
      <c r="BA754" s="6">
        <v>0</v>
      </c>
      <c r="BB754" s="6">
        <v>1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 t="s">
        <v>22</v>
      </c>
      <c r="BK754" s="6" t="s">
        <v>22</v>
      </c>
      <c r="BL754" s="6" t="s">
        <v>22</v>
      </c>
      <c r="BM754" s="6" t="s">
        <v>22</v>
      </c>
      <c r="BN754" s="6" t="s">
        <v>22</v>
      </c>
      <c r="BO754" s="16" t="s">
        <v>22</v>
      </c>
      <c r="BP754" s="6" t="s">
        <v>22</v>
      </c>
      <c r="BQ754" s="6" t="s">
        <v>22</v>
      </c>
      <c r="BR754" s="6" t="s">
        <v>22</v>
      </c>
      <c r="BS754" s="6" t="s">
        <v>22</v>
      </c>
      <c r="BT754" s="6" t="s">
        <v>22</v>
      </c>
      <c r="BU754" s="16" t="s">
        <v>22</v>
      </c>
      <c r="BV754" s="6" t="s">
        <v>22</v>
      </c>
      <c r="BW754" s="6" t="s">
        <v>22</v>
      </c>
      <c r="BX754" s="6" t="s">
        <v>22</v>
      </c>
      <c r="BY754" s="6" t="s">
        <v>22</v>
      </c>
      <c r="BZ754" s="6" t="s">
        <v>22</v>
      </c>
      <c r="CA754" s="6" t="s">
        <v>22</v>
      </c>
      <c r="CB754" s="6" t="s">
        <v>22</v>
      </c>
      <c r="CC754" s="6" t="s">
        <v>22</v>
      </c>
      <c r="CD754" s="6" t="s">
        <v>22</v>
      </c>
      <c r="CE754" s="6" t="s">
        <v>22</v>
      </c>
      <c r="CF754" s="6" t="s">
        <v>22</v>
      </c>
      <c r="CG754" s="6" t="s">
        <v>22</v>
      </c>
      <c r="CH754" s="6" t="s">
        <v>22</v>
      </c>
      <c r="CI754" s="6" t="s">
        <v>22</v>
      </c>
      <c r="CJ754" s="6" t="s">
        <v>22</v>
      </c>
      <c r="CK754" s="6" t="s">
        <v>22</v>
      </c>
      <c r="CL754" s="6" t="s">
        <v>22</v>
      </c>
      <c r="CM754" s="6" t="s">
        <v>22</v>
      </c>
      <c r="CN754" s="6" t="s">
        <v>22</v>
      </c>
      <c r="CO754" s="6" t="s">
        <v>22</v>
      </c>
      <c r="CP754" s="6" t="s">
        <v>22</v>
      </c>
      <c r="CQ754" s="6" t="s">
        <v>22</v>
      </c>
      <c r="CR754" s="6" t="s">
        <v>22</v>
      </c>
      <c r="CS754" s="6" t="s">
        <v>22</v>
      </c>
      <c r="CT754" s="6" t="s">
        <v>22</v>
      </c>
      <c r="CU754" s="6" t="s">
        <v>22</v>
      </c>
      <c r="CV754" s="6" t="s">
        <v>22</v>
      </c>
      <c r="CW754" s="6" t="s">
        <v>22</v>
      </c>
      <c r="CX754" s="6" t="s">
        <v>22</v>
      </c>
      <c r="CY754" s="6" t="s">
        <v>22</v>
      </c>
      <c r="CZ754" s="6" t="s">
        <v>22</v>
      </c>
      <c r="DA754" s="6" t="s">
        <v>22</v>
      </c>
      <c r="DB754" s="6" t="s">
        <v>218</v>
      </c>
      <c r="DC754" s="6">
        <v>67</v>
      </c>
      <c r="DD754" s="6">
        <v>67</v>
      </c>
      <c r="DE754" s="6" t="s">
        <v>244</v>
      </c>
      <c r="DF754" s="6" t="s">
        <v>244</v>
      </c>
      <c r="DG754" s="6" t="s">
        <v>22</v>
      </c>
      <c r="DH754" s="6" t="s">
        <v>22</v>
      </c>
      <c r="DI754" s="6" t="s">
        <v>22</v>
      </c>
      <c r="DJ754" s="6" t="s">
        <v>22</v>
      </c>
      <c r="DK754" s="6">
        <v>60</v>
      </c>
      <c r="DL754" s="6" t="s">
        <v>22</v>
      </c>
      <c r="DM754" s="6" t="s">
        <v>22</v>
      </c>
      <c r="DN754" s="6" t="s">
        <v>22</v>
      </c>
      <c r="DO754" s="6" t="s">
        <v>22</v>
      </c>
      <c r="DP754" s="6" t="s">
        <v>22</v>
      </c>
      <c r="DQ754" s="6" t="s">
        <v>22</v>
      </c>
      <c r="DR754" s="6" t="s">
        <v>22</v>
      </c>
      <c r="DS754" s="6" t="s">
        <v>22</v>
      </c>
      <c r="DT754" s="6" t="s">
        <v>22</v>
      </c>
      <c r="DU754" s="6" t="s">
        <v>22</v>
      </c>
      <c r="DV754" s="6" t="s">
        <v>22</v>
      </c>
      <c r="DW754" s="6" t="s">
        <v>22</v>
      </c>
      <c r="DX754" s="6" t="s">
        <v>22</v>
      </c>
      <c r="DY754" s="6" t="s">
        <v>22</v>
      </c>
      <c r="DZ754" s="6" t="s">
        <v>22</v>
      </c>
      <c r="EA754" s="6" t="s">
        <v>22</v>
      </c>
      <c r="EB754" s="6" t="s">
        <v>22</v>
      </c>
      <c r="EC754" s="6" t="s">
        <v>22</v>
      </c>
      <c r="ED754" s="6" t="s">
        <v>22</v>
      </c>
      <c r="EE754" s="6" t="s">
        <v>22</v>
      </c>
      <c r="EF754" s="6" t="s">
        <v>22</v>
      </c>
      <c r="EG754" s="6" t="s">
        <v>22</v>
      </c>
      <c r="EH754" s="6" t="s">
        <v>22</v>
      </c>
      <c r="EI754" s="6" t="s">
        <v>22</v>
      </c>
      <c r="EJ754" s="6" t="s">
        <v>22</v>
      </c>
      <c r="EK754" s="6" t="s">
        <v>22</v>
      </c>
      <c r="EL754" s="6" t="s">
        <v>22</v>
      </c>
      <c r="EM754" s="6" t="s">
        <v>22</v>
      </c>
      <c r="EN754" s="6" t="s">
        <v>22</v>
      </c>
      <c r="EO754" s="6" t="s">
        <v>22</v>
      </c>
      <c r="EP754" s="6" t="s">
        <v>22</v>
      </c>
      <c r="EQ754" s="6" t="s">
        <v>22</v>
      </c>
      <c r="ER754" s="6" t="s">
        <v>22</v>
      </c>
      <c r="ES754" s="6" t="s">
        <v>22</v>
      </c>
      <c r="ET754" s="6" t="s">
        <v>22</v>
      </c>
      <c r="EU754" s="6" t="s">
        <v>22</v>
      </c>
      <c r="EV754" s="6" t="s">
        <v>22</v>
      </c>
      <c r="EW754" s="6" t="s">
        <v>22</v>
      </c>
      <c r="EX754" s="6" t="s">
        <v>22</v>
      </c>
      <c r="EY754" s="6" t="s">
        <v>22</v>
      </c>
      <c r="EZ754" s="6" t="s">
        <v>22</v>
      </c>
      <c r="FA754" s="6" t="s">
        <v>22</v>
      </c>
      <c r="FB754" s="6" t="s">
        <v>22</v>
      </c>
      <c r="FC754" s="6" t="s">
        <v>22</v>
      </c>
      <c r="FD754" s="6" t="s">
        <v>22</v>
      </c>
      <c r="FE754" s="6" t="s">
        <v>22</v>
      </c>
      <c r="FF754" s="6" t="s">
        <v>22</v>
      </c>
      <c r="FG754" s="6" t="s">
        <v>22</v>
      </c>
      <c r="FH754" s="6" t="s">
        <v>22</v>
      </c>
      <c r="FI754" s="6" t="s">
        <v>22</v>
      </c>
      <c r="FJ754" s="6" t="s">
        <v>22</v>
      </c>
      <c r="FK754" s="6" t="s">
        <v>22</v>
      </c>
      <c r="FL754" s="6" t="s">
        <v>22</v>
      </c>
      <c r="FM754" s="6" t="s">
        <v>22</v>
      </c>
      <c r="FN754" s="6" t="s">
        <v>22</v>
      </c>
      <c r="FO754" s="6" t="s">
        <v>22</v>
      </c>
      <c r="FP754" s="6" t="s">
        <v>22</v>
      </c>
      <c r="FQ754" s="6" t="s">
        <v>22</v>
      </c>
      <c r="FR754" s="6">
        <v>0</v>
      </c>
      <c r="FS754" s="6">
        <v>0</v>
      </c>
      <c r="FT754" s="6">
        <v>0</v>
      </c>
      <c r="FU754" s="6">
        <v>1</v>
      </c>
      <c r="FV754" s="6" t="s">
        <v>223</v>
      </c>
      <c r="FW754" s="6" t="s">
        <v>22</v>
      </c>
      <c r="FX754" s="6" t="s">
        <v>22</v>
      </c>
      <c r="FY754" s="6" t="s">
        <v>22</v>
      </c>
      <c r="FZ754" s="6" t="s">
        <v>22</v>
      </c>
      <c r="GA754" s="6" t="s">
        <v>22</v>
      </c>
      <c r="GB754" s="6" t="s">
        <v>22</v>
      </c>
      <c r="GC754" s="6" t="s">
        <v>22</v>
      </c>
      <c r="GD754" s="6" t="s">
        <v>22</v>
      </c>
      <c r="GE754" s="6" t="s">
        <v>22</v>
      </c>
      <c r="GF754" s="6" t="s">
        <v>22</v>
      </c>
      <c r="GG754" s="6" t="s">
        <v>22</v>
      </c>
      <c r="GH754" s="6" t="s">
        <v>22</v>
      </c>
      <c r="GI754" s="6" t="s">
        <v>22</v>
      </c>
      <c r="GJ754" s="6" t="s">
        <v>22</v>
      </c>
      <c r="GK754" s="6" t="s">
        <v>22</v>
      </c>
      <c r="GL754" s="6" t="s">
        <v>22</v>
      </c>
      <c r="GM754" s="6" t="s">
        <v>22</v>
      </c>
      <c r="GN754" s="6" t="s">
        <v>22</v>
      </c>
      <c r="GO754" s="6" t="s">
        <v>22</v>
      </c>
      <c r="GP754" s="6" t="s">
        <v>261</v>
      </c>
      <c r="GQ754" s="6" t="s">
        <v>22</v>
      </c>
      <c r="GR754" s="6" t="s">
        <v>22</v>
      </c>
      <c r="GS754" s="6" t="s">
        <v>22</v>
      </c>
      <c r="GT754" s="6" t="s">
        <v>22</v>
      </c>
      <c r="GU754" s="6" t="s">
        <v>22</v>
      </c>
      <c r="GV754" s="6" t="s">
        <v>22</v>
      </c>
      <c r="GW754" s="6" t="s">
        <v>22</v>
      </c>
      <c r="GX754" s="6" t="s">
        <v>22</v>
      </c>
    </row>
    <row r="755" spans="1:206">
      <c r="A755" s="6" t="s">
        <v>1944</v>
      </c>
      <c r="B755" s="6" t="s">
        <v>22</v>
      </c>
      <c r="C755" s="6" t="s">
        <v>2017</v>
      </c>
      <c r="D755" s="6" t="s">
        <v>22</v>
      </c>
      <c r="E755" s="6" t="s">
        <v>22</v>
      </c>
      <c r="G755" s="6" t="s">
        <v>22</v>
      </c>
      <c r="H755" s="6" t="s">
        <v>22</v>
      </c>
      <c r="I755" s="6" t="s">
        <v>22</v>
      </c>
      <c r="J755" s="6" t="s">
        <v>22</v>
      </c>
      <c r="K755" s="6" t="s">
        <v>22</v>
      </c>
      <c r="L755" s="6" t="s">
        <v>22</v>
      </c>
      <c r="M755" s="6" t="s">
        <v>22</v>
      </c>
      <c r="N755" s="6" t="s">
        <v>22</v>
      </c>
      <c r="O755" s="7" t="s">
        <v>22</v>
      </c>
      <c r="P755" s="6" t="s">
        <v>22</v>
      </c>
      <c r="S755" s="6" t="s">
        <v>22</v>
      </c>
      <c r="T755" s="6" t="s">
        <v>22</v>
      </c>
      <c r="V755" s="6" t="s">
        <v>22</v>
      </c>
      <c r="AE755" s="6" t="s">
        <v>22</v>
      </c>
      <c r="AF755" s="6" t="s">
        <v>22</v>
      </c>
      <c r="AG755" s="6" t="s">
        <v>22</v>
      </c>
      <c r="AH755" s="6" t="s">
        <v>22</v>
      </c>
      <c r="AI755" s="6" t="s">
        <v>22</v>
      </c>
      <c r="AJ755" s="6" t="s">
        <v>402</v>
      </c>
      <c r="AK755" s="6" t="s">
        <v>403</v>
      </c>
      <c r="AL755" s="6" t="s">
        <v>419</v>
      </c>
      <c r="AM755" s="6">
        <v>1</v>
      </c>
      <c r="AN755" s="6">
        <v>1</v>
      </c>
      <c r="AO755" s="6">
        <v>1</v>
      </c>
      <c r="AP755" s="6">
        <v>1</v>
      </c>
      <c r="AQ755" s="6" t="s">
        <v>2001</v>
      </c>
      <c r="AR755" s="6" t="s">
        <v>1007</v>
      </c>
      <c r="AS755" s="6" t="s">
        <v>1033</v>
      </c>
      <c r="AT755" s="6">
        <v>1</v>
      </c>
      <c r="AU755" s="6">
        <v>1</v>
      </c>
      <c r="AV755" s="6">
        <v>0</v>
      </c>
      <c r="AW755" s="6">
        <v>1</v>
      </c>
      <c r="AX755" s="6">
        <v>1</v>
      </c>
      <c r="AY755" s="6">
        <v>1</v>
      </c>
      <c r="AZ755" s="6">
        <v>1</v>
      </c>
      <c r="BA755" s="6">
        <v>1</v>
      </c>
      <c r="BB755" s="6">
        <v>1</v>
      </c>
      <c r="BC755" s="6">
        <v>1</v>
      </c>
      <c r="BD755" s="6">
        <v>0</v>
      </c>
      <c r="BE755" s="6">
        <v>0</v>
      </c>
      <c r="BF755" s="6">
        <v>0</v>
      </c>
      <c r="BG755" s="6">
        <v>1</v>
      </c>
      <c r="BH755" s="6">
        <v>0</v>
      </c>
      <c r="BI755" s="6">
        <v>0</v>
      </c>
      <c r="BJ755" s="6" t="s">
        <v>22</v>
      </c>
      <c r="BK755" s="6" t="s">
        <v>22</v>
      </c>
      <c r="BL755" s="6" t="s">
        <v>22</v>
      </c>
      <c r="BM755" s="6" t="s">
        <v>22</v>
      </c>
      <c r="BN755" s="6" t="s">
        <v>22</v>
      </c>
      <c r="BO755" s="16" t="s">
        <v>22</v>
      </c>
      <c r="BP755" s="6" t="s">
        <v>22</v>
      </c>
      <c r="BQ755" s="6" t="s">
        <v>22</v>
      </c>
      <c r="BR755" s="6" t="s">
        <v>22</v>
      </c>
      <c r="BS755" s="6" t="s">
        <v>22</v>
      </c>
      <c r="BT755" s="6" t="s">
        <v>22</v>
      </c>
      <c r="BU755" s="16" t="s">
        <v>22</v>
      </c>
      <c r="BV755" s="6" t="s">
        <v>22</v>
      </c>
      <c r="BW755" s="6" t="s">
        <v>22</v>
      </c>
      <c r="BX755" s="6" t="s">
        <v>22</v>
      </c>
      <c r="BY755" s="6" t="s">
        <v>22</v>
      </c>
      <c r="BZ755" s="6" t="s">
        <v>22</v>
      </c>
      <c r="CA755" s="6" t="s">
        <v>22</v>
      </c>
      <c r="CB755" s="6" t="s">
        <v>22</v>
      </c>
      <c r="CC755" s="6" t="s">
        <v>22</v>
      </c>
      <c r="CD755" s="6" t="s">
        <v>22</v>
      </c>
      <c r="CE755" s="6" t="s">
        <v>22</v>
      </c>
      <c r="CF755" s="6" t="s">
        <v>22</v>
      </c>
      <c r="CG755" s="6" t="s">
        <v>22</v>
      </c>
      <c r="CH755" s="6" t="s">
        <v>22</v>
      </c>
      <c r="CI755" s="6" t="s">
        <v>22</v>
      </c>
      <c r="CJ755" s="6" t="s">
        <v>22</v>
      </c>
      <c r="CK755" s="6" t="s">
        <v>22</v>
      </c>
      <c r="CL755" s="6" t="s">
        <v>22</v>
      </c>
      <c r="CM755" s="6" t="s">
        <v>22</v>
      </c>
      <c r="CN755" s="6" t="s">
        <v>22</v>
      </c>
      <c r="CO755" s="6" t="s">
        <v>22</v>
      </c>
      <c r="CP755" s="6" t="s">
        <v>22</v>
      </c>
      <c r="CQ755" s="6" t="s">
        <v>22</v>
      </c>
      <c r="CR755" s="6" t="s">
        <v>22</v>
      </c>
      <c r="CS755" s="6" t="s">
        <v>22</v>
      </c>
      <c r="CT755" s="6" t="s">
        <v>22</v>
      </c>
      <c r="CU755" s="6" t="s">
        <v>22</v>
      </c>
      <c r="CV755" s="6" t="s">
        <v>22</v>
      </c>
      <c r="CW755" s="6" t="s">
        <v>22</v>
      </c>
      <c r="CX755" s="6" t="s">
        <v>22</v>
      </c>
      <c r="CY755" s="6" t="s">
        <v>22</v>
      </c>
      <c r="CZ755" s="6" t="s">
        <v>22</v>
      </c>
      <c r="DA755" s="6" t="s">
        <v>22</v>
      </c>
      <c r="DB755" s="6" t="s">
        <v>218</v>
      </c>
      <c r="DC755" s="6">
        <v>16</v>
      </c>
      <c r="DD755" s="6">
        <v>16</v>
      </c>
      <c r="DE755" s="6" t="s">
        <v>583</v>
      </c>
      <c r="DF755" s="6" t="s">
        <v>583</v>
      </c>
      <c r="DG755" s="6" t="s">
        <v>22</v>
      </c>
      <c r="DH755" s="6" t="s">
        <v>22</v>
      </c>
      <c r="DI755" s="6" t="s">
        <v>22</v>
      </c>
      <c r="DJ755" s="6" t="s">
        <v>22</v>
      </c>
      <c r="DK755" s="6">
        <v>60</v>
      </c>
      <c r="DL755" s="6" t="s">
        <v>22</v>
      </c>
      <c r="DM755" s="6" t="s">
        <v>22</v>
      </c>
      <c r="DN755" s="6" t="s">
        <v>22</v>
      </c>
      <c r="DO755" s="6" t="s">
        <v>22</v>
      </c>
      <c r="DP755" s="6" t="s">
        <v>22</v>
      </c>
      <c r="DQ755" s="6" t="s">
        <v>22</v>
      </c>
      <c r="DR755" s="6" t="s">
        <v>22</v>
      </c>
      <c r="DS755" s="6" t="s">
        <v>22</v>
      </c>
      <c r="DT755" s="6" t="s">
        <v>22</v>
      </c>
      <c r="DU755" s="6" t="s">
        <v>22</v>
      </c>
      <c r="DV755" s="6" t="s">
        <v>22</v>
      </c>
      <c r="DW755" s="6" t="s">
        <v>22</v>
      </c>
      <c r="DX755" s="6" t="s">
        <v>22</v>
      </c>
      <c r="DY755" s="6" t="s">
        <v>22</v>
      </c>
      <c r="DZ755" s="6" t="s">
        <v>22</v>
      </c>
      <c r="EA755" s="6" t="s">
        <v>22</v>
      </c>
      <c r="EB755" s="6" t="s">
        <v>22</v>
      </c>
      <c r="EC755" s="6" t="s">
        <v>22</v>
      </c>
      <c r="ED755" s="6" t="s">
        <v>22</v>
      </c>
      <c r="EE755" s="6" t="s">
        <v>22</v>
      </c>
      <c r="EF755" s="6" t="s">
        <v>22</v>
      </c>
      <c r="EG755" s="6" t="s">
        <v>22</v>
      </c>
      <c r="EH755" s="6" t="s">
        <v>22</v>
      </c>
      <c r="EI755" s="6" t="s">
        <v>22</v>
      </c>
      <c r="EJ755" s="6" t="s">
        <v>22</v>
      </c>
      <c r="EK755" s="6" t="s">
        <v>22</v>
      </c>
      <c r="EL755" s="6" t="s">
        <v>22</v>
      </c>
      <c r="EM755" s="6" t="s">
        <v>22</v>
      </c>
      <c r="EN755" s="6" t="s">
        <v>22</v>
      </c>
      <c r="EO755" s="6" t="s">
        <v>22</v>
      </c>
      <c r="EP755" s="6" t="s">
        <v>22</v>
      </c>
      <c r="EQ755" s="6" t="s">
        <v>22</v>
      </c>
      <c r="ER755" s="6" t="s">
        <v>22</v>
      </c>
      <c r="ES755" s="6" t="s">
        <v>22</v>
      </c>
      <c r="ET755" s="6" t="s">
        <v>22</v>
      </c>
      <c r="EU755" s="6" t="s">
        <v>22</v>
      </c>
      <c r="EV755" s="6" t="s">
        <v>22</v>
      </c>
      <c r="EW755" s="6" t="s">
        <v>22</v>
      </c>
      <c r="EX755" s="6" t="s">
        <v>22</v>
      </c>
      <c r="EY755" s="6" t="s">
        <v>22</v>
      </c>
      <c r="EZ755" s="6" t="s">
        <v>22</v>
      </c>
      <c r="FA755" s="6" t="s">
        <v>22</v>
      </c>
      <c r="FB755" s="6" t="s">
        <v>22</v>
      </c>
      <c r="FC755" s="6" t="s">
        <v>22</v>
      </c>
      <c r="FD755" s="6" t="s">
        <v>22</v>
      </c>
      <c r="FE755" s="6" t="s">
        <v>22</v>
      </c>
      <c r="FF755" s="6" t="s">
        <v>22</v>
      </c>
      <c r="FG755" s="6" t="s">
        <v>22</v>
      </c>
      <c r="FH755" s="6" t="s">
        <v>22</v>
      </c>
      <c r="FI755" s="6" t="s">
        <v>22</v>
      </c>
      <c r="FJ755" s="6" t="s">
        <v>22</v>
      </c>
      <c r="FK755" s="6" t="s">
        <v>22</v>
      </c>
      <c r="FL755" s="6" t="s">
        <v>22</v>
      </c>
      <c r="FM755" s="6" t="s">
        <v>22</v>
      </c>
      <c r="FN755" s="6" t="s">
        <v>22</v>
      </c>
      <c r="FO755" s="6" t="s">
        <v>22</v>
      </c>
      <c r="FP755" s="6" t="s">
        <v>22</v>
      </c>
      <c r="FQ755" s="6" t="s">
        <v>22</v>
      </c>
      <c r="FR755" s="6">
        <v>1</v>
      </c>
      <c r="FS755" s="6">
        <v>0</v>
      </c>
      <c r="FT755" s="6">
        <v>0</v>
      </c>
      <c r="FU755" s="6">
        <v>1</v>
      </c>
      <c r="FV755" s="6" t="s">
        <v>223</v>
      </c>
      <c r="FW755" s="6" t="s">
        <v>22</v>
      </c>
      <c r="FX755" s="6" t="s">
        <v>22</v>
      </c>
      <c r="FY755" s="6" t="s">
        <v>22</v>
      </c>
      <c r="FZ755" s="6" t="s">
        <v>22</v>
      </c>
      <c r="GA755" s="6" t="s">
        <v>22</v>
      </c>
      <c r="GB755" s="6" t="s">
        <v>22</v>
      </c>
      <c r="GC755" s="6" t="s">
        <v>22</v>
      </c>
      <c r="GD755" s="6" t="s">
        <v>22</v>
      </c>
      <c r="GE755" s="6" t="s">
        <v>22</v>
      </c>
      <c r="GF755" s="6" t="s">
        <v>22</v>
      </c>
      <c r="GG755" s="6" t="s">
        <v>22</v>
      </c>
      <c r="GH755" s="6" t="s">
        <v>22</v>
      </c>
      <c r="GI755" s="6" t="s">
        <v>22</v>
      </c>
      <c r="GJ755" s="6" t="s">
        <v>22</v>
      </c>
      <c r="GK755" s="6" t="s">
        <v>22</v>
      </c>
      <c r="GL755" s="6" t="s">
        <v>22</v>
      </c>
      <c r="GM755" s="6" t="s">
        <v>22</v>
      </c>
      <c r="GN755" s="6" t="s">
        <v>22</v>
      </c>
      <c r="GO755" s="6" t="s">
        <v>22</v>
      </c>
      <c r="GP755" s="6" t="s">
        <v>226</v>
      </c>
      <c r="GQ755" s="6" t="s">
        <v>22</v>
      </c>
      <c r="GR755" s="6" t="s">
        <v>22</v>
      </c>
      <c r="GS755" s="6" t="s">
        <v>22</v>
      </c>
      <c r="GT755" s="6" t="s">
        <v>22</v>
      </c>
      <c r="GU755" s="6" t="s">
        <v>22</v>
      </c>
      <c r="GV755" s="6" t="s">
        <v>22</v>
      </c>
      <c r="GW755" s="6" t="s">
        <v>22</v>
      </c>
      <c r="GX755" s="6" t="s">
        <v>22</v>
      </c>
    </row>
    <row r="756" spans="1:206">
      <c r="A756" s="6" t="s">
        <v>1944</v>
      </c>
      <c r="B756" s="6" t="s">
        <v>22</v>
      </c>
      <c r="C756" s="6" t="s">
        <v>2018</v>
      </c>
      <c r="D756" s="6" t="s">
        <v>22</v>
      </c>
      <c r="E756" s="6" t="s">
        <v>22</v>
      </c>
      <c r="G756" s="6" t="s">
        <v>22</v>
      </c>
      <c r="H756" s="6" t="s">
        <v>22</v>
      </c>
      <c r="I756" s="6" t="s">
        <v>22</v>
      </c>
      <c r="J756" s="6" t="s">
        <v>22</v>
      </c>
      <c r="K756" s="6" t="s">
        <v>22</v>
      </c>
      <c r="L756" s="6" t="s">
        <v>22</v>
      </c>
      <c r="M756" s="6" t="s">
        <v>22</v>
      </c>
      <c r="N756" s="6" t="s">
        <v>22</v>
      </c>
      <c r="O756" s="7" t="s">
        <v>22</v>
      </c>
      <c r="P756" s="6" t="s">
        <v>22</v>
      </c>
      <c r="S756" s="6" t="s">
        <v>22</v>
      </c>
      <c r="T756" s="6" t="s">
        <v>22</v>
      </c>
      <c r="V756" s="6" t="s">
        <v>22</v>
      </c>
      <c r="AE756" s="6" t="s">
        <v>22</v>
      </c>
      <c r="AF756" s="6" t="s">
        <v>22</v>
      </c>
      <c r="AG756" s="6" t="s">
        <v>22</v>
      </c>
      <c r="AH756" s="6" t="s">
        <v>22</v>
      </c>
      <c r="AI756" s="6" t="s">
        <v>22</v>
      </c>
      <c r="AJ756" s="6" t="s">
        <v>297</v>
      </c>
      <c r="AK756" s="6" t="s">
        <v>298</v>
      </c>
      <c r="AL756" s="6" t="s">
        <v>419</v>
      </c>
      <c r="AM756" s="6">
        <v>0</v>
      </c>
      <c r="AN756" s="6">
        <v>1</v>
      </c>
      <c r="AO756" s="6">
        <v>1</v>
      </c>
      <c r="AP756" s="6">
        <v>0</v>
      </c>
      <c r="AQ756" s="6" t="s">
        <v>745</v>
      </c>
      <c r="AR756" s="6" t="s">
        <v>1055</v>
      </c>
      <c r="AS756" s="6" t="s">
        <v>1046</v>
      </c>
      <c r="AT756" s="6">
        <v>1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1</v>
      </c>
      <c r="BF756" s="6">
        <v>1</v>
      </c>
      <c r="BG756" s="6">
        <v>1</v>
      </c>
      <c r="BH756" s="6">
        <v>0</v>
      </c>
      <c r="BI756" s="6">
        <v>0</v>
      </c>
      <c r="BJ756" s="6" t="s">
        <v>22</v>
      </c>
      <c r="BK756" s="6" t="s">
        <v>22</v>
      </c>
      <c r="BL756" s="6" t="s">
        <v>22</v>
      </c>
      <c r="BM756" s="6" t="s">
        <v>22</v>
      </c>
      <c r="BN756" s="6" t="s">
        <v>22</v>
      </c>
      <c r="BO756" s="16" t="s">
        <v>22</v>
      </c>
      <c r="BP756" s="6" t="s">
        <v>22</v>
      </c>
      <c r="BQ756" s="6" t="s">
        <v>22</v>
      </c>
      <c r="BR756" s="6" t="s">
        <v>22</v>
      </c>
      <c r="BS756" s="6" t="s">
        <v>22</v>
      </c>
      <c r="BT756" s="6" t="s">
        <v>22</v>
      </c>
      <c r="BU756" s="16" t="s">
        <v>22</v>
      </c>
      <c r="BV756" s="6" t="s">
        <v>22</v>
      </c>
      <c r="BW756" s="6" t="s">
        <v>22</v>
      </c>
      <c r="BX756" s="6" t="s">
        <v>22</v>
      </c>
      <c r="BY756" s="6" t="s">
        <v>22</v>
      </c>
      <c r="BZ756" s="6" t="s">
        <v>22</v>
      </c>
      <c r="CA756" s="6" t="s">
        <v>22</v>
      </c>
      <c r="CB756" s="6" t="s">
        <v>22</v>
      </c>
      <c r="CC756" s="6" t="s">
        <v>22</v>
      </c>
      <c r="CD756" s="6" t="s">
        <v>22</v>
      </c>
      <c r="CE756" s="6" t="s">
        <v>22</v>
      </c>
      <c r="CF756" s="6" t="s">
        <v>22</v>
      </c>
      <c r="CG756" s="6" t="s">
        <v>22</v>
      </c>
      <c r="CH756" s="6" t="s">
        <v>22</v>
      </c>
      <c r="CI756" s="6" t="s">
        <v>22</v>
      </c>
      <c r="CJ756" s="6" t="s">
        <v>22</v>
      </c>
      <c r="CK756" s="6" t="s">
        <v>22</v>
      </c>
      <c r="CL756" s="6" t="s">
        <v>22</v>
      </c>
      <c r="CM756" s="6" t="s">
        <v>22</v>
      </c>
      <c r="CN756" s="6" t="s">
        <v>22</v>
      </c>
      <c r="CO756" s="6" t="s">
        <v>22</v>
      </c>
      <c r="CP756" s="6" t="s">
        <v>22</v>
      </c>
      <c r="CQ756" s="6" t="s">
        <v>22</v>
      </c>
      <c r="CR756" s="6" t="s">
        <v>22</v>
      </c>
      <c r="CS756" s="6" t="s">
        <v>22</v>
      </c>
      <c r="CT756" s="6" t="s">
        <v>22</v>
      </c>
      <c r="CU756" s="6" t="s">
        <v>22</v>
      </c>
      <c r="CV756" s="6" t="s">
        <v>22</v>
      </c>
      <c r="CW756" s="6" t="s">
        <v>22</v>
      </c>
      <c r="CX756" s="6" t="s">
        <v>22</v>
      </c>
      <c r="CY756" s="6" t="s">
        <v>22</v>
      </c>
      <c r="CZ756" s="6" t="s">
        <v>22</v>
      </c>
      <c r="DA756" s="6" t="s">
        <v>22</v>
      </c>
      <c r="DB756" s="6" t="s">
        <v>218</v>
      </c>
      <c r="DC756" s="6">
        <v>35</v>
      </c>
      <c r="DD756" s="6">
        <v>35</v>
      </c>
      <c r="DE756" s="6" t="s">
        <v>220</v>
      </c>
      <c r="DF756" s="6" t="s">
        <v>220</v>
      </c>
      <c r="DG756" s="6" t="s">
        <v>22</v>
      </c>
      <c r="DH756" s="6" t="s">
        <v>22</v>
      </c>
      <c r="DI756" s="6" t="s">
        <v>22</v>
      </c>
      <c r="DJ756" s="6" t="s">
        <v>22</v>
      </c>
      <c r="DK756" s="6">
        <v>50</v>
      </c>
      <c r="DL756" s="6" t="s">
        <v>22</v>
      </c>
      <c r="DM756" s="6" t="s">
        <v>22</v>
      </c>
      <c r="DN756" s="6" t="s">
        <v>22</v>
      </c>
      <c r="DO756" s="6" t="s">
        <v>22</v>
      </c>
      <c r="DP756" s="6" t="s">
        <v>22</v>
      </c>
      <c r="DQ756" s="6" t="s">
        <v>22</v>
      </c>
      <c r="DR756" s="6" t="s">
        <v>22</v>
      </c>
      <c r="DS756" s="6" t="s">
        <v>22</v>
      </c>
      <c r="DT756" s="6" t="s">
        <v>22</v>
      </c>
      <c r="DU756" s="6" t="s">
        <v>22</v>
      </c>
      <c r="DV756" s="6" t="s">
        <v>22</v>
      </c>
      <c r="DW756" s="6" t="s">
        <v>22</v>
      </c>
      <c r="DX756" s="6" t="s">
        <v>22</v>
      </c>
      <c r="DY756" s="6" t="s">
        <v>22</v>
      </c>
      <c r="DZ756" s="6" t="s">
        <v>22</v>
      </c>
      <c r="EA756" s="6" t="s">
        <v>22</v>
      </c>
      <c r="EB756" s="6" t="s">
        <v>22</v>
      </c>
      <c r="EC756" s="6" t="s">
        <v>22</v>
      </c>
      <c r="ED756" s="6" t="s">
        <v>22</v>
      </c>
      <c r="EE756" s="6" t="s">
        <v>22</v>
      </c>
      <c r="EF756" s="6" t="s">
        <v>22</v>
      </c>
      <c r="EG756" s="6" t="s">
        <v>22</v>
      </c>
      <c r="EH756" s="6" t="s">
        <v>22</v>
      </c>
      <c r="EI756" s="6" t="s">
        <v>22</v>
      </c>
      <c r="EJ756" s="6" t="s">
        <v>22</v>
      </c>
      <c r="EK756" s="6" t="s">
        <v>22</v>
      </c>
      <c r="EL756" s="6" t="s">
        <v>22</v>
      </c>
      <c r="EM756" s="6" t="s">
        <v>22</v>
      </c>
      <c r="EN756" s="6" t="s">
        <v>22</v>
      </c>
      <c r="EO756" s="6" t="s">
        <v>22</v>
      </c>
      <c r="EP756" s="6" t="s">
        <v>22</v>
      </c>
      <c r="EQ756" s="6" t="s">
        <v>22</v>
      </c>
      <c r="ER756" s="6" t="s">
        <v>22</v>
      </c>
      <c r="ES756" s="6" t="s">
        <v>22</v>
      </c>
      <c r="ET756" s="6" t="s">
        <v>22</v>
      </c>
      <c r="EU756" s="6" t="s">
        <v>22</v>
      </c>
      <c r="EV756" s="6" t="s">
        <v>22</v>
      </c>
      <c r="EW756" s="6" t="s">
        <v>22</v>
      </c>
      <c r="EX756" s="6" t="s">
        <v>22</v>
      </c>
      <c r="EY756" s="6" t="s">
        <v>22</v>
      </c>
      <c r="EZ756" s="6" t="s">
        <v>22</v>
      </c>
      <c r="FA756" s="6" t="s">
        <v>22</v>
      </c>
      <c r="FB756" s="6" t="s">
        <v>22</v>
      </c>
      <c r="FC756" s="6" t="s">
        <v>22</v>
      </c>
      <c r="FD756" s="6" t="s">
        <v>22</v>
      </c>
      <c r="FE756" s="6" t="s">
        <v>22</v>
      </c>
      <c r="FF756" s="6" t="s">
        <v>22</v>
      </c>
      <c r="FG756" s="6" t="s">
        <v>22</v>
      </c>
      <c r="FH756" s="6" t="s">
        <v>22</v>
      </c>
      <c r="FI756" s="6" t="s">
        <v>22</v>
      </c>
      <c r="FJ756" s="6" t="s">
        <v>22</v>
      </c>
      <c r="FK756" s="6" t="s">
        <v>22</v>
      </c>
      <c r="FL756" s="6" t="s">
        <v>22</v>
      </c>
      <c r="FM756" s="6" t="s">
        <v>22</v>
      </c>
      <c r="FN756" s="6" t="s">
        <v>22</v>
      </c>
      <c r="FO756" s="6" t="s">
        <v>22</v>
      </c>
      <c r="FP756" s="6" t="s">
        <v>22</v>
      </c>
      <c r="FQ756" s="6" t="s">
        <v>22</v>
      </c>
      <c r="FR756" s="6">
        <v>5</v>
      </c>
      <c r="FS756" s="6">
        <v>0</v>
      </c>
      <c r="FT756" s="6">
        <v>0</v>
      </c>
      <c r="FU756" s="6">
        <v>1</v>
      </c>
      <c r="FV756" s="6" t="s">
        <v>223</v>
      </c>
      <c r="FW756" s="6" t="s">
        <v>22</v>
      </c>
      <c r="FX756" s="6" t="s">
        <v>22</v>
      </c>
      <c r="FY756" s="6" t="s">
        <v>22</v>
      </c>
      <c r="FZ756" s="6" t="s">
        <v>22</v>
      </c>
      <c r="GA756" s="6" t="s">
        <v>22</v>
      </c>
      <c r="GB756" s="6" t="s">
        <v>22</v>
      </c>
      <c r="GC756" s="6" t="s">
        <v>22</v>
      </c>
      <c r="GD756" s="6" t="s">
        <v>22</v>
      </c>
      <c r="GE756" s="6" t="s">
        <v>22</v>
      </c>
      <c r="GF756" s="6" t="s">
        <v>22</v>
      </c>
      <c r="GG756" s="6" t="s">
        <v>22</v>
      </c>
      <c r="GH756" s="6" t="s">
        <v>22</v>
      </c>
      <c r="GI756" s="6" t="s">
        <v>22</v>
      </c>
      <c r="GJ756" s="6" t="s">
        <v>22</v>
      </c>
      <c r="GK756" s="6" t="s">
        <v>22</v>
      </c>
      <c r="GL756" s="6" t="s">
        <v>22</v>
      </c>
      <c r="GM756" s="6" t="s">
        <v>22</v>
      </c>
      <c r="GN756" s="6" t="s">
        <v>22</v>
      </c>
      <c r="GO756" s="6" t="s">
        <v>22</v>
      </c>
      <c r="GP756" s="6" t="s">
        <v>228</v>
      </c>
      <c r="GQ756" s="6" t="s">
        <v>22</v>
      </c>
      <c r="GR756" s="6" t="s">
        <v>22</v>
      </c>
      <c r="GS756" s="6" t="s">
        <v>22</v>
      </c>
      <c r="GT756" s="6" t="s">
        <v>22</v>
      </c>
      <c r="GU756" s="6" t="s">
        <v>22</v>
      </c>
      <c r="GV756" s="6" t="s">
        <v>22</v>
      </c>
      <c r="GW756" s="6" t="s">
        <v>22</v>
      </c>
      <c r="GX756" s="6" t="s">
        <v>22</v>
      </c>
    </row>
    <row r="757" spans="1:206">
      <c r="A757" s="6" t="s">
        <v>1944</v>
      </c>
      <c r="B757" s="6" t="s">
        <v>22</v>
      </c>
      <c r="C757" s="6" t="s">
        <v>2019</v>
      </c>
      <c r="D757" s="6" t="s">
        <v>22</v>
      </c>
      <c r="E757" s="6" t="s">
        <v>22</v>
      </c>
      <c r="G757" s="6" t="s">
        <v>22</v>
      </c>
      <c r="H757" s="6" t="s">
        <v>22</v>
      </c>
      <c r="I757" s="6" t="s">
        <v>22</v>
      </c>
      <c r="J757" s="6" t="s">
        <v>22</v>
      </c>
      <c r="K757" s="6" t="s">
        <v>22</v>
      </c>
      <c r="L757" s="6" t="s">
        <v>22</v>
      </c>
      <c r="M757" s="6" t="s">
        <v>22</v>
      </c>
      <c r="N757" s="6" t="s">
        <v>22</v>
      </c>
      <c r="O757" s="7" t="s">
        <v>22</v>
      </c>
      <c r="P757" s="6" t="s">
        <v>22</v>
      </c>
      <c r="S757" s="6" t="s">
        <v>22</v>
      </c>
      <c r="T757" s="6" t="s">
        <v>22</v>
      </c>
      <c r="V757" s="6" t="s">
        <v>22</v>
      </c>
      <c r="AE757" s="6" t="s">
        <v>22</v>
      </c>
      <c r="AF757" s="6" t="s">
        <v>22</v>
      </c>
      <c r="AG757" s="6" t="s">
        <v>22</v>
      </c>
      <c r="AH757" s="6" t="s">
        <v>22</v>
      </c>
      <c r="AI757" s="6" t="s">
        <v>22</v>
      </c>
      <c r="AJ757" s="6" t="s">
        <v>402</v>
      </c>
      <c r="AK757" s="6" t="s">
        <v>403</v>
      </c>
      <c r="AL757" s="6" t="s">
        <v>419</v>
      </c>
      <c r="AM757" s="6">
        <v>0</v>
      </c>
      <c r="AN757" s="6">
        <v>1</v>
      </c>
      <c r="AO757" s="6">
        <v>0</v>
      </c>
      <c r="AP757" s="6">
        <v>0</v>
      </c>
      <c r="AQ757" s="6" t="s">
        <v>404</v>
      </c>
      <c r="AR757" s="6" t="s">
        <v>2020</v>
      </c>
      <c r="AS757" s="6" t="s">
        <v>1007</v>
      </c>
      <c r="AT757" s="6">
        <v>0</v>
      </c>
      <c r="AU757" s="6">
        <v>0</v>
      </c>
      <c r="AV757" s="6">
        <v>0</v>
      </c>
      <c r="AW757" s="6">
        <v>1</v>
      </c>
      <c r="AX757" s="6">
        <v>1</v>
      </c>
      <c r="AY757" s="6">
        <v>1</v>
      </c>
      <c r="AZ757" s="6">
        <v>1</v>
      </c>
      <c r="BA757" s="6">
        <v>1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 t="s">
        <v>22</v>
      </c>
      <c r="BK757" s="6" t="s">
        <v>22</v>
      </c>
      <c r="BL757" s="6" t="s">
        <v>22</v>
      </c>
      <c r="BM757" s="6" t="s">
        <v>22</v>
      </c>
      <c r="BN757" s="6" t="s">
        <v>22</v>
      </c>
      <c r="BO757" s="16" t="s">
        <v>22</v>
      </c>
      <c r="BP757" s="6" t="s">
        <v>22</v>
      </c>
      <c r="BQ757" s="6" t="s">
        <v>22</v>
      </c>
      <c r="BR757" s="6" t="s">
        <v>22</v>
      </c>
      <c r="BS757" s="6" t="s">
        <v>22</v>
      </c>
      <c r="BT757" s="6" t="s">
        <v>22</v>
      </c>
      <c r="BU757" s="16" t="s">
        <v>22</v>
      </c>
      <c r="BV757" s="6" t="s">
        <v>22</v>
      </c>
      <c r="BW757" s="6" t="s">
        <v>22</v>
      </c>
      <c r="BX757" s="6" t="s">
        <v>22</v>
      </c>
      <c r="BY757" s="6" t="s">
        <v>22</v>
      </c>
      <c r="BZ757" s="6" t="s">
        <v>22</v>
      </c>
      <c r="CA757" s="6" t="s">
        <v>22</v>
      </c>
      <c r="CB757" s="6" t="s">
        <v>22</v>
      </c>
      <c r="CC757" s="6" t="s">
        <v>22</v>
      </c>
      <c r="CD757" s="6" t="s">
        <v>22</v>
      </c>
      <c r="CE757" s="6" t="s">
        <v>22</v>
      </c>
      <c r="CF757" s="6" t="s">
        <v>22</v>
      </c>
      <c r="CG757" s="6" t="s">
        <v>22</v>
      </c>
      <c r="CH757" s="6" t="s">
        <v>22</v>
      </c>
      <c r="CI757" s="6" t="s">
        <v>22</v>
      </c>
      <c r="CJ757" s="6" t="s">
        <v>22</v>
      </c>
      <c r="CK757" s="6" t="s">
        <v>22</v>
      </c>
      <c r="CL757" s="6" t="s">
        <v>22</v>
      </c>
      <c r="CM757" s="6" t="s">
        <v>22</v>
      </c>
      <c r="CN757" s="6" t="s">
        <v>22</v>
      </c>
      <c r="CO757" s="6" t="s">
        <v>22</v>
      </c>
      <c r="CP757" s="6" t="s">
        <v>22</v>
      </c>
      <c r="CQ757" s="6" t="s">
        <v>22</v>
      </c>
      <c r="CR757" s="6" t="s">
        <v>22</v>
      </c>
      <c r="CS757" s="6" t="s">
        <v>22</v>
      </c>
      <c r="CT757" s="6" t="s">
        <v>22</v>
      </c>
      <c r="CU757" s="6" t="s">
        <v>22</v>
      </c>
      <c r="CV757" s="6" t="s">
        <v>22</v>
      </c>
      <c r="CW757" s="6" t="s">
        <v>22</v>
      </c>
      <c r="CX757" s="6" t="s">
        <v>22</v>
      </c>
      <c r="CY757" s="6" t="s">
        <v>22</v>
      </c>
      <c r="CZ757" s="6" t="s">
        <v>22</v>
      </c>
      <c r="DA757" s="6" t="s">
        <v>22</v>
      </c>
      <c r="DB757" s="6" t="s">
        <v>218</v>
      </c>
      <c r="DC757" s="6">
        <v>48</v>
      </c>
      <c r="DD757" s="6">
        <v>48</v>
      </c>
      <c r="DE757" s="6" t="s">
        <v>220</v>
      </c>
      <c r="DF757" s="6" t="s">
        <v>220</v>
      </c>
      <c r="DG757" s="6" t="s">
        <v>22</v>
      </c>
      <c r="DH757" s="6" t="s">
        <v>22</v>
      </c>
      <c r="DI757" s="6" t="s">
        <v>22</v>
      </c>
      <c r="DJ757" s="6" t="s">
        <v>22</v>
      </c>
      <c r="DK757" s="6">
        <v>30</v>
      </c>
      <c r="DL757" s="6" t="s">
        <v>22</v>
      </c>
      <c r="DM757" s="6" t="s">
        <v>22</v>
      </c>
      <c r="DN757" s="6" t="s">
        <v>22</v>
      </c>
      <c r="DO757" s="6" t="s">
        <v>22</v>
      </c>
      <c r="DP757" s="6" t="s">
        <v>22</v>
      </c>
      <c r="DQ757" s="6" t="s">
        <v>22</v>
      </c>
      <c r="DR757" s="6" t="s">
        <v>22</v>
      </c>
      <c r="DS757" s="6" t="s">
        <v>22</v>
      </c>
      <c r="DT757" s="6" t="s">
        <v>22</v>
      </c>
      <c r="DU757" s="6" t="s">
        <v>22</v>
      </c>
      <c r="DV757" s="6" t="s">
        <v>22</v>
      </c>
      <c r="DW757" s="6" t="s">
        <v>22</v>
      </c>
      <c r="DX757" s="6" t="s">
        <v>22</v>
      </c>
      <c r="DY757" s="6" t="s">
        <v>22</v>
      </c>
      <c r="DZ757" s="6" t="s">
        <v>22</v>
      </c>
      <c r="EA757" s="6" t="s">
        <v>22</v>
      </c>
      <c r="EB757" s="6" t="s">
        <v>22</v>
      </c>
      <c r="EC757" s="6" t="s">
        <v>22</v>
      </c>
      <c r="ED757" s="6" t="s">
        <v>22</v>
      </c>
      <c r="EE757" s="6" t="s">
        <v>22</v>
      </c>
      <c r="EF757" s="6" t="s">
        <v>22</v>
      </c>
      <c r="EG757" s="6" t="s">
        <v>22</v>
      </c>
      <c r="EH757" s="6" t="s">
        <v>22</v>
      </c>
      <c r="EI757" s="6" t="s">
        <v>22</v>
      </c>
      <c r="EJ757" s="6" t="s">
        <v>22</v>
      </c>
      <c r="EK757" s="6" t="s">
        <v>22</v>
      </c>
      <c r="EL757" s="6" t="s">
        <v>22</v>
      </c>
      <c r="EM757" s="6" t="s">
        <v>22</v>
      </c>
      <c r="EN757" s="6" t="s">
        <v>22</v>
      </c>
      <c r="EO757" s="6" t="s">
        <v>22</v>
      </c>
      <c r="EP757" s="6" t="s">
        <v>22</v>
      </c>
      <c r="EQ757" s="6" t="s">
        <v>22</v>
      </c>
      <c r="ER757" s="6" t="s">
        <v>22</v>
      </c>
      <c r="ES757" s="6" t="s">
        <v>22</v>
      </c>
      <c r="ET757" s="6" t="s">
        <v>22</v>
      </c>
      <c r="EU757" s="6" t="s">
        <v>22</v>
      </c>
      <c r="EV757" s="6" t="s">
        <v>22</v>
      </c>
      <c r="EW757" s="6" t="s">
        <v>22</v>
      </c>
      <c r="EX757" s="6" t="s">
        <v>22</v>
      </c>
      <c r="EY757" s="6" t="s">
        <v>22</v>
      </c>
      <c r="EZ757" s="6" t="s">
        <v>22</v>
      </c>
      <c r="FA757" s="6" t="s">
        <v>22</v>
      </c>
      <c r="FB757" s="6" t="s">
        <v>22</v>
      </c>
      <c r="FC757" s="6" t="s">
        <v>22</v>
      </c>
      <c r="FD757" s="6" t="s">
        <v>22</v>
      </c>
      <c r="FE757" s="6" t="s">
        <v>22</v>
      </c>
      <c r="FF757" s="6" t="s">
        <v>22</v>
      </c>
      <c r="FG757" s="6" t="s">
        <v>22</v>
      </c>
      <c r="FH757" s="6" t="s">
        <v>22</v>
      </c>
      <c r="FI757" s="6" t="s">
        <v>22</v>
      </c>
      <c r="FJ757" s="6" t="s">
        <v>22</v>
      </c>
      <c r="FK757" s="6" t="s">
        <v>22</v>
      </c>
      <c r="FL757" s="6" t="s">
        <v>22</v>
      </c>
      <c r="FM757" s="6" t="s">
        <v>22</v>
      </c>
      <c r="FN757" s="6" t="s">
        <v>22</v>
      </c>
      <c r="FO757" s="6" t="s">
        <v>22</v>
      </c>
      <c r="FP757" s="6" t="s">
        <v>22</v>
      </c>
      <c r="FQ757" s="6" t="s">
        <v>22</v>
      </c>
      <c r="FR757" s="6">
        <v>0</v>
      </c>
      <c r="FS757" s="6">
        <v>0</v>
      </c>
      <c r="FT757" s="6">
        <v>0</v>
      </c>
      <c r="FU757" s="6">
        <v>0</v>
      </c>
      <c r="FV757" s="6" t="s">
        <v>223</v>
      </c>
      <c r="FW757" s="6" t="s">
        <v>22</v>
      </c>
      <c r="FX757" s="6" t="s">
        <v>22</v>
      </c>
      <c r="FY757" s="6" t="s">
        <v>22</v>
      </c>
      <c r="FZ757" s="6" t="s">
        <v>22</v>
      </c>
      <c r="GA757" s="6" t="s">
        <v>22</v>
      </c>
      <c r="GB757" s="6" t="s">
        <v>22</v>
      </c>
      <c r="GC757" s="6" t="s">
        <v>22</v>
      </c>
      <c r="GD757" s="6" t="s">
        <v>22</v>
      </c>
      <c r="GE757" s="6" t="s">
        <v>22</v>
      </c>
      <c r="GF757" s="6" t="s">
        <v>22</v>
      </c>
      <c r="GG757" s="6" t="s">
        <v>22</v>
      </c>
      <c r="GH757" s="6" t="s">
        <v>22</v>
      </c>
      <c r="GI757" s="6" t="s">
        <v>22</v>
      </c>
      <c r="GJ757" s="6" t="s">
        <v>22</v>
      </c>
      <c r="GK757" s="6" t="s">
        <v>22</v>
      </c>
      <c r="GL757" s="6" t="s">
        <v>22</v>
      </c>
      <c r="GM757" s="6" t="s">
        <v>22</v>
      </c>
      <c r="GN757" s="6" t="s">
        <v>22</v>
      </c>
      <c r="GO757" s="6" t="s">
        <v>22</v>
      </c>
      <c r="GP757" s="6" t="s">
        <v>261</v>
      </c>
      <c r="GQ757" s="6" t="s">
        <v>22</v>
      </c>
      <c r="GR757" s="6" t="s">
        <v>22</v>
      </c>
      <c r="GS757" s="6" t="s">
        <v>22</v>
      </c>
      <c r="GT757" s="6" t="s">
        <v>22</v>
      </c>
      <c r="GU757" s="6" t="s">
        <v>22</v>
      </c>
      <c r="GV757" s="6" t="s">
        <v>22</v>
      </c>
      <c r="GW757" s="6" t="s">
        <v>22</v>
      </c>
      <c r="GX757" s="6" t="s">
        <v>22</v>
      </c>
    </row>
    <row r="758" spans="1:206">
      <c r="A758" s="6" t="s">
        <v>1944</v>
      </c>
      <c r="B758" s="6" t="s">
        <v>22</v>
      </c>
      <c r="C758" s="6" t="s">
        <v>2021</v>
      </c>
      <c r="D758" s="6" t="s">
        <v>22</v>
      </c>
      <c r="E758" s="6" t="s">
        <v>22</v>
      </c>
      <c r="G758" s="6" t="s">
        <v>22</v>
      </c>
      <c r="H758" s="6" t="s">
        <v>22</v>
      </c>
      <c r="I758" s="6" t="s">
        <v>22</v>
      </c>
      <c r="J758" s="6" t="s">
        <v>22</v>
      </c>
      <c r="K758" s="6" t="s">
        <v>22</v>
      </c>
      <c r="L758" s="6" t="s">
        <v>22</v>
      </c>
      <c r="M758" s="6" t="s">
        <v>22</v>
      </c>
      <c r="N758" s="6" t="s">
        <v>22</v>
      </c>
      <c r="O758" s="7" t="s">
        <v>22</v>
      </c>
      <c r="P758" s="6" t="s">
        <v>22</v>
      </c>
      <c r="S758" s="6" t="s">
        <v>22</v>
      </c>
      <c r="T758" s="6" t="s">
        <v>22</v>
      </c>
      <c r="V758" s="6" t="s">
        <v>22</v>
      </c>
      <c r="AE758" s="6" t="s">
        <v>22</v>
      </c>
      <c r="AF758" s="6" t="s">
        <v>22</v>
      </c>
      <c r="AG758" s="6" t="s">
        <v>22</v>
      </c>
      <c r="AH758" s="6" t="s">
        <v>22</v>
      </c>
      <c r="AI758" s="6" t="s">
        <v>22</v>
      </c>
      <c r="AJ758" s="6" t="s">
        <v>402</v>
      </c>
      <c r="AK758" s="6" t="s">
        <v>403</v>
      </c>
      <c r="AL758" s="6" t="s">
        <v>419</v>
      </c>
      <c r="AM758" s="6">
        <v>0</v>
      </c>
      <c r="AN758" s="6">
        <v>1</v>
      </c>
      <c r="AO758" s="6">
        <v>0</v>
      </c>
      <c r="AP758" s="6">
        <v>0</v>
      </c>
      <c r="AQ758" s="6" t="s">
        <v>404</v>
      </c>
      <c r="AR758" s="6" t="s">
        <v>2020</v>
      </c>
      <c r="AS758" s="6" t="s">
        <v>1007</v>
      </c>
      <c r="AT758" s="6">
        <v>0</v>
      </c>
      <c r="AU758" s="6">
        <v>0</v>
      </c>
      <c r="AV758" s="6">
        <v>0</v>
      </c>
      <c r="AW758" s="6">
        <v>1</v>
      </c>
      <c r="AX758" s="6">
        <v>1</v>
      </c>
      <c r="AY758" s="6">
        <v>1</v>
      </c>
      <c r="AZ758" s="6">
        <v>1</v>
      </c>
      <c r="BA758" s="6">
        <v>1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 t="s">
        <v>22</v>
      </c>
      <c r="BK758" s="6" t="s">
        <v>22</v>
      </c>
      <c r="BL758" s="6" t="s">
        <v>22</v>
      </c>
      <c r="BM758" s="6" t="s">
        <v>22</v>
      </c>
      <c r="BN758" s="6" t="s">
        <v>22</v>
      </c>
      <c r="BO758" s="16" t="s">
        <v>22</v>
      </c>
      <c r="BP758" s="6" t="s">
        <v>22</v>
      </c>
      <c r="BQ758" s="6" t="s">
        <v>22</v>
      </c>
      <c r="BR758" s="6" t="s">
        <v>22</v>
      </c>
      <c r="BS758" s="6" t="s">
        <v>22</v>
      </c>
      <c r="BT758" s="6" t="s">
        <v>22</v>
      </c>
      <c r="BU758" s="16" t="s">
        <v>22</v>
      </c>
      <c r="BV758" s="6" t="s">
        <v>22</v>
      </c>
      <c r="BW758" s="6" t="s">
        <v>22</v>
      </c>
      <c r="BX758" s="6" t="s">
        <v>22</v>
      </c>
      <c r="BY758" s="6" t="s">
        <v>22</v>
      </c>
      <c r="BZ758" s="6" t="s">
        <v>22</v>
      </c>
      <c r="CA758" s="6" t="s">
        <v>22</v>
      </c>
      <c r="CB758" s="6" t="s">
        <v>22</v>
      </c>
      <c r="CC758" s="6" t="s">
        <v>22</v>
      </c>
      <c r="CD758" s="6" t="s">
        <v>22</v>
      </c>
      <c r="CE758" s="6" t="s">
        <v>22</v>
      </c>
      <c r="CF758" s="6" t="s">
        <v>22</v>
      </c>
      <c r="CG758" s="6" t="s">
        <v>22</v>
      </c>
      <c r="CH758" s="6" t="s">
        <v>22</v>
      </c>
      <c r="CI758" s="6" t="s">
        <v>22</v>
      </c>
      <c r="CJ758" s="6" t="s">
        <v>22</v>
      </c>
      <c r="CK758" s="6" t="s">
        <v>22</v>
      </c>
      <c r="CL758" s="6" t="s">
        <v>22</v>
      </c>
      <c r="CM758" s="6" t="s">
        <v>22</v>
      </c>
      <c r="CN758" s="6" t="s">
        <v>22</v>
      </c>
      <c r="CO758" s="6" t="s">
        <v>22</v>
      </c>
      <c r="CP758" s="6" t="s">
        <v>22</v>
      </c>
      <c r="CQ758" s="6" t="s">
        <v>22</v>
      </c>
      <c r="CR758" s="6" t="s">
        <v>22</v>
      </c>
      <c r="CS758" s="6" t="s">
        <v>22</v>
      </c>
      <c r="CT758" s="6" t="s">
        <v>22</v>
      </c>
      <c r="CU758" s="6" t="s">
        <v>22</v>
      </c>
      <c r="CV758" s="6" t="s">
        <v>22</v>
      </c>
      <c r="CW758" s="6" t="s">
        <v>22</v>
      </c>
      <c r="CX758" s="6" t="s">
        <v>22</v>
      </c>
      <c r="CY758" s="6" t="s">
        <v>22</v>
      </c>
      <c r="CZ758" s="6" t="s">
        <v>22</v>
      </c>
      <c r="DA758" s="6" t="s">
        <v>22</v>
      </c>
      <c r="DB758" s="6" t="s">
        <v>218</v>
      </c>
      <c r="DC758" s="6">
        <v>14</v>
      </c>
      <c r="DD758" s="6">
        <v>14</v>
      </c>
      <c r="DE758" s="6" t="s">
        <v>583</v>
      </c>
      <c r="DF758" s="6" t="s">
        <v>583</v>
      </c>
      <c r="DG758" s="6" t="s">
        <v>22</v>
      </c>
      <c r="DH758" s="6" t="s">
        <v>22</v>
      </c>
      <c r="DI758" s="6" t="s">
        <v>22</v>
      </c>
      <c r="DJ758" s="6" t="s">
        <v>22</v>
      </c>
      <c r="DK758" s="6">
        <v>30</v>
      </c>
      <c r="DL758" s="6" t="s">
        <v>22</v>
      </c>
      <c r="DM758" s="6" t="s">
        <v>22</v>
      </c>
      <c r="DN758" s="6" t="s">
        <v>22</v>
      </c>
      <c r="DO758" s="6" t="s">
        <v>22</v>
      </c>
      <c r="DP758" s="6" t="s">
        <v>22</v>
      </c>
      <c r="DQ758" s="6" t="s">
        <v>22</v>
      </c>
      <c r="DR758" s="6" t="s">
        <v>22</v>
      </c>
      <c r="DS758" s="6" t="s">
        <v>22</v>
      </c>
      <c r="DT758" s="6" t="s">
        <v>22</v>
      </c>
      <c r="DU758" s="6" t="s">
        <v>22</v>
      </c>
      <c r="DV758" s="6" t="s">
        <v>22</v>
      </c>
      <c r="DW758" s="6" t="s">
        <v>22</v>
      </c>
      <c r="DX758" s="6" t="s">
        <v>22</v>
      </c>
      <c r="DY758" s="6" t="s">
        <v>22</v>
      </c>
      <c r="DZ758" s="6" t="s">
        <v>22</v>
      </c>
      <c r="EA758" s="6" t="s">
        <v>22</v>
      </c>
      <c r="EB758" s="6" t="s">
        <v>22</v>
      </c>
      <c r="EC758" s="6" t="s">
        <v>22</v>
      </c>
      <c r="ED758" s="6" t="s">
        <v>22</v>
      </c>
      <c r="EE758" s="6" t="s">
        <v>22</v>
      </c>
      <c r="EF758" s="6" t="s">
        <v>22</v>
      </c>
      <c r="EG758" s="6" t="s">
        <v>22</v>
      </c>
      <c r="EH758" s="6" t="s">
        <v>22</v>
      </c>
      <c r="EI758" s="6" t="s">
        <v>22</v>
      </c>
      <c r="EJ758" s="6" t="s">
        <v>22</v>
      </c>
      <c r="EK758" s="6" t="s">
        <v>22</v>
      </c>
      <c r="EL758" s="6" t="s">
        <v>22</v>
      </c>
      <c r="EM758" s="6" t="s">
        <v>22</v>
      </c>
      <c r="EN758" s="6" t="s">
        <v>22</v>
      </c>
      <c r="EO758" s="6" t="s">
        <v>22</v>
      </c>
      <c r="EP758" s="6" t="s">
        <v>22</v>
      </c>
      <c r="EQ758" s="6" t="s">
        <v>22</v>
      </c>
      <c r="ER758" s="6" t="s">
        <v>22</v>
      </c>
      <c r="ES758" s="6" t="s">
        <v>22</v>
      </c>
      <c r="ET758" s="6" t="s">
        <v>22</v>
      </c>
      <c r="EU758" s="6" t="s">
        <v>22</v>
      </c>
      <c r="EV758" s="6" t="s">
        <v>22</v>
      </c>
      <c r="EW758" s="6" t="s">
        <v>22</v>
      </c>
      <c r="EX758" s="6" t="s">
        <v>22</v>
      </c>
      <c r="EY758" s="6" t="s">
        <v>22</v>
      </c>
      <c r="EZ758" s="6" t="s">
        <v>22</v>
      </c>
      <c r="FA758" s="6" t="s">
        <v>22</v>
      </c>
      <c r="FB758" s="6" t="s">
        <v>22</v>
      </c>
      <c r="FC758" s="6" t="s">
        <v>22</v>
      </c>
      <c r="FD758" s="6" t="s">
        <v>22</v>
      </c>
      <c r="FE758" s="6" t="s">
        <v>22</v>
      </c>
      <c r="FF758" s="6" t="s">
        <v>22</v>
      </c>
      <c r="FG758" s="6" t="s">
        <v>22</v>
      </c>
      <c r="FH758" s="6" t="s">
        <v>22</v>
      </c>
      <c r="FI758" s="6" t="s">
        <v>22</v>
      </c>
      <c r="FJ758" s="6" t="s">
        <v>22</v>
      </c>
      <c r="FK758" s="6" t="s">
        <v>22</v>
      </c>
      <c r="FL758" s="6" t="s">
        <v>22</v>
      </c>
      <c r="FM758" s="6" t="s">
        <v>22</v>
      </c>
      <c r="FN758" s="6" t="s">
        <v>22</v>
      </c>
      <c r="FO758" s="6" t="s">
        <v>22</v>
      </c>
      <c r="FP758" s="6" t="s">
        <v>22</v>
      </c>
      <c r="FQ758" s="6" t="s">
        <v>22</v>
      </c>
      <c r="FR758" s="6">
        <v>0</v>
      </c>
      <c r="FS758" s="6">
        <v>0</v>
      </c>
      <c r="FT758" s="6">
        <v>0</v>
      </c>
      <c r="FU758" s="6">
        <v>0</v>
      </c>
      <c r="FV758" s="6" t="s">
        <v>223</v>
      </c>
      <c r="FW758" s="6" t="s">
        <v>22</v>
      </c>
      <c r="FX758" s="6" t="s">
        <v>22</v>
      </c>
      <c r="FY758" s="6" t="s">
        <v>22</v>
      </c>
      <c r="FZ758" s="6" t="s">
        <v>22</v>
      </c>
      <c r="GA758" s="6" t="s">
        <v>22</v>
      </c>
      <c r="GB758" s="6" t="s">
        <v>22</v>
      </c>
      <c r="GC758" s="6" t="s">
        <v>22</v>
      </c>
      <c r="GD758" s="6" t="s">
        <v>22</v>
      </c>
      <c r="GE758" s="6" t="s">
        <v>22</v>
      </c>
      <c r="GF758" s="6" t="s">
        <v>22</v>
      </c>
      <c r="GG758" s="6" t="s">
        <v>22</v>
      </c>
      <c r="GH758" s="6" t="s">
        <v>22</v>
      </c>
      <c r="GI758" s="6" t="s">
        <v>22</v>
      </c>
      <c r="GJ758" s="6" t="s">
        <v>22</v>
      </c>
      <c r="GK758" s="6" t="s">
        <v>22</v>
      </c>
      <c r="GL758" s="6" t="s">
        <v>22</v>
      </c>
      <c r="GM758" s="6" t="s">
        <v>22</v>
      </c>
      <c r="GN758" s="6" t="s">
        <v>22</v>
      </c>
      <c r="GO758" s="6" t="s">
        <v>22</v>
      </c>
      <c r="GP758" s="6" t="s">
        <v>261</v>
      </c>
      <c r="GQ758" s="6" t="s">
        <v>22</v>
      </c>
      <c r="GR758" s="6" t="s">
        <v>22</v>
      </c>
      <c r="GS758" s="6" t="s">
        <v>22</v>
      </c>
      <c r="GT758" s="6" t="s">
        <v>22</v>
      </c>
      <c r="GU758" s="6" t="s">
        <v>22</v>
      </c>
      <c r="GV758" s="6" t="s">
        <v>22</v>
      </c>
      <c r="GW758" s="6" t="s">
        <v>22</v>
      </c>
      <c r="GX758" s="6" t="s">
        <v>22</v>
      </c>
    </row>
    <row r="759" spans="1:206">
      <c r="A759" s="6" t="s">
        <v>1944</v>
      </c>
      <c r="B759" s="6" t="s">
        <v>22</v>
      </c>
      <c r="C759" s="6" t="s">
        <v>2022</v>
      </c>
      <c r="D759" s="6" t="s">
        <v>22</v>
      </c>
      <c r="E759" s="6" t="s">
        <v>22</v>
      </c>
      <c r="G759" s="6" t="s">
        <v>22</v>
      </c>
      <c r="H759" s="6" t="s">
        <v>22</v>
      </c>
      <c r="I759" s="6" t="s">
        <v>22</v>
      </c>
      <c r="J759" s="6" t="s">
        <v>22</v>
      </c>
      <c r="K759" s="6" t="s">
        <v>22</v>
      </c>
      <c r="L759" s="6" t="s">
        <v>22</v>
      </c>
      <c r="M759" s="6" t="s">
        <v>22</v>
      </c>
      <c r="N759" s="6" t="s">
        <v>22</v>
      </c>
      <c r="O759" s="7" t="s">
        <v>22</v>
      </c>
      <c r="P759" s="6" t="s">
        <v>22</v>
      </c>
      <c r="S759" s="6" t="s">
        <v>22</v>
      </c>
      <c r="T759" s="6" t="s">
        <v>22</v>
      </c>
      <c r="V759" s="6" t="s">
        <v>22</v>
      </c>
      <c r="AE759" s="6" t="s">
        <v>22</v>
      </c>
      <c r="AF759" s="6" t="s">
        <v>22</v>
      </c>
      <c r="AG759" s="6" t="s">
        <v>22</v>
      </c>
      <c r="AH759" s="6" t="s">
        <v>22</v>
      </c>
      <c r="AI759" s="6" t="s">
        <v>22</v>
      </c>
      <c r="AJ759" s="6" t="s">
        <v>699</v>
      </c>
      <c r="AK759" s="6" t="s">
        <v>1018</v>
      </c>
      <c r="AL759" s="6" t="s">
        <v>419</v>
      </c>
      <c r="AM759" s="6">
        <v>1</v>
      </c>
      <c r="AN759" s="6">
        <v>1</v>
      </c>
      <c r="AO759" s="6">
        <v>0</v>
      </c>
      <c r="AP759" s="6">
        <v>1</v>
      </c>
      <c r="AQ759" s="6" t="s">
        <v>1033</v>
      </c>
      <c r="AR759" s="6" t="s">
        <v>2001</v>
      </c>
      <c r="AS759" s="6" t="s">
        <v>404</v>
      </c>
      <c r="AT759" s="6">
        <v>1</v>
      </c>
      <c r="AU759" s="6">
        <v>1</v>
      </c>
      <c r="AV759" s="6">
        <v>1</v>
      </c>
      <c r="AW759" s="6">
        <v>1</v>
      </c>
      <c r="AX759" s="6">
        <v>1</v>
      </c>
      <c r="AY759" s="6">
        <v>1</v>
      </c>
      <c r="AZ759" s="6">
        <v>1</v>
      </c>
      <c r="BA759" s="6">
        <v>1</v>
      </c>
      <c r="BB759" s="6">
        <v>1</v>
      </c>
      <c r="BC759" s="6">
        <v>1</v>
      </c>
      <c r="BD759" s="6">
        <v>1</v>
      </c>
      <c r="BE759" s="6">
        <v>1</v>
      </c>
      <c r="BF759" s="6">
        <v>1</v>
      </c>
      <c r="BG759" s="6">
        <v>1</v>
      </c>
      <c r="BH759" s="6">
        <v>1</v>
      </c>
      <c r="BI759" s="6">
        <v>1</v>
      </c>
      <c r="BJ759" s="6" t="s">
        <v>22</v>
      </c>
      <c r="BK759" s="6" t="s">
        <v>22</v>
      </c>
      <c r="BL759" s="6" t="s">
        <v>22</v>
      </c>
      <c r="BM759" s="6" t="s">
        <v>22</v>
      </c>
      <c r="BN759" s="6" t="s">
        <v>22</v>
      </c>
      <c r="BO759" s="16" t="s">
        <v>22</v>
      </c>
      <c r="BP759" s="6" t="s">
        <v>22</v>
      </c>
      <c r="BQ759" s="6" t="s">
        <v>22</v>
      </c>
      <c r="BR759" s="6" t="s">
        <v>22</v>
      </c>
      <c r="BS759" s="6" t="s">
        <v>22</v>
      </c>
      <c r="BT759" s="6" t="s">
        <v>22</v>
      </c>
      <c r="BU759" s="16" t="s">
        <v>22</v>
      </c>
      <c r="BV759" s="6" t="s">
        <v>22</v>
      </c>
      <c r="BW759" s="6" t="s">
        <v>22</v>
      </c>
      <c r="BX759" s="6" t="s">
        <v>22</v>
      </c>
      <c r="BY759" s="6" t="s">
        <v>22</v>
      </c>
      <c r="BZ759" s="6" t="s">
        <v>22</v>
      </c>
      <c r="CA759" s="6" t="s">
        <v>22</v>
      </c>
      <c r="CB759" s="6" t="s">
        <v>22</v>
      </c>
      <c r="CC759" s="6" t="s">
        <v>22</v>
      </c>
      <c r="CD759" s="6" t="s">
        <v>22</v>
      </c>
      <c r="CE759" s="6" t="s">
        <v>22</v>
      </c>
      <c r="CF759" s="6" t="s">
        <v>22</v>
      </c>
      <c r="CG759" s="6" t="s">
        <v>22</v>
      </c>
      <c r="CH759" s="6" t="s">
        <v>22</v>
      </c>
      <c r="CI759" s="6" t="s">
        <v>22</v>
      </c>
      <c r="CJ759" s="6" t="s">
        <v>22</v>
      </c>
      <c r="CK759" s="6" t="s">
        <v>22</v>
      </c>
      <c r="CL759" s="6" t="s">
        <v>22</v>
      </c>
      <c r="CM759" s="6" t="s">
        <v>22</v>
      </c>
      <c r="CN759" s="6" t="s">
        <v>22</v>
      </c>
      <c r="CO759" s="6" t="s">
        <v>22</v>
      </c>
      <c r="CP759" s="6" t="s">
        <v>22</v>
      </c>
      <c r="CQ759" s="6" t="s">
        <v>22</v>
      </c>
      <c r="CR759" s="6" t="s">
        <v>22</v>
      </c>
      <c r="CS759" s="6" t="s">
        <v>22</v>
      </c>
      <c r="CT759" s="6" t="s">
        <v>22</v>
      </c>
      <c r="CU759" s="6" t="s">
        <v>22</v>
      </c>
      <c r="CV759" s="6" t="s">
        <v>22</v>
      </c>
      <c r="CW759" s="6" t="s">
        <v>22</v>
      </c>
      <c r="CX759" s="6" t="s">
        <v>22</v>
      </c>
      <c r="CY759" s="6" t="s">
        <v>22</v>
      </c>
      <c r="CZ759" s="6" t="s">
        <v>22</v>
      </c>
      <c r="DA759" s="6" t="s">
        <v>22</v>
      </c>
      <c r="DB759" s="6" t="s">
        <v>218</v>
      </c>
      <c r="DC759" s="6">
        <v>47</v>
      </c>
      <c r="DD759" s="6">
        <v>47</v>
      </c>
      <c r="DE759" s="6" t="s">
        <v>220</v>
      </c>
      <c r="DF759" s="6" t="s">
        <v>220</v>
      </c>
      <c r="DG759" s="6" t="s">
        <v>22</v>
      </c>
      <c r="DH759" s="6" t="s">
        <v>22</v>
      </c>
      <c r="DI759" s="6" t="s">
        <v>22</v>
      </c>
      <c r="DJ759" s="6" t="s">
        <v>22</v>
      </c>
      <c r="DK759" s="6">
        <v>40</v>
      </c>
      <c r="DL759" s="6" t="s">
        <v>22</v>
      </c>
      <c r="DM759" s="6" t="s">
        <v>22</v>
      </c>
      <c r="DN759" s="6" t="s">
        <v>22</v>
      </c>
      <c r="DO759" s="6" t="s">
        <v>22</v>
      </c>
      <c r="DP759" s="6" t="s">
        <v>22</v>
      </c>
      <c r="DQ759" s="6" t="s">
        <v>22</v>
      </c>
      <c r="DR759" s="6" t="s">
        <v>22</v>
      </c>
      <c r="DS759" s="6" t="s">
        <v>22</v>
      </c>
      <c r="DT759" s="6" t="s">
        <v>22</v>
      </c>
      <c r="DU759" s="6" t="s">
        <v>22</v>
      </c>
      <c r="DV759" s="6" t="s">
        <v>22</v>
      </c>
      <c r="DW759" s="6" t="s">
        <v>22</v>
      </c>
      <c r="DX759" s="6" t="s">
        <v>22</v>
      </c>
      <c r="DY759" s="6" t="s">
        <v>22</v>
      </c>
      <c r="DZ759" s="6" t="s">
        <v>22</v>
      </c>
      <c r="EA759" s="6" t="s">
        <v>22</v>
      </c>
      <c r="EB759" s="6" t="s">
        <v>22</v>
      </c>
      <c r="EC759" s="6" t="s">
        <v>22</v>
      </c>
      <c r="ED759" s="6" t="s">
        <v>22</v>
      </c>
      <c r="EE759" s="6" t="s">
        <v>22</v>
      </c>
      <c r="EF759" s="6" t="s">
        <v>22</v>
      </c>
      <c r="EG759" s="6" t="s">
        <v>22</v>
      </c>
      <c r="EH759" s="6" t="s">
        <v>22</v>
      </c>
      <c r="EI759" s="6" t="s">
        <v>22</v>
      </c>
      <c r="EJ759" s="6" t="s">
        <v>22</v>
      </c>
      <c r="EK759" s="6" t="s">
        <v>22</v>
      </c>
      <c r="EL759" s="6" t="s">
        <v>22</v>
      </c>
      <c r="EM759" s="6" t="s">
        <v>22</v>
      </c>
      <c r="EN759" s="6" t="s">
        <v>22</v>
      </c>
      <c r="EO759" s="6" t="s">
        <v>22</v>
      </c>
      <c r="EP759" s="6" t="s">
        <v>22</v>
      </c>
      <c r="EQ759" s="6" t="s">
        <v>22</v>
      </c>
      <c r="ER759" s="6" t="s">
        <v>22</v>
      </c>
      <c r="ES759" s="6" t="s">
        <v>22</v>
      </c>
      <c r="ET759" s="6" t="s">
        <v>22</v>
      </c>
      <c r="EU759" s="6" t="s">
        <v>22</v>
      </c>
      <c r="EV759" s="6" t="s">
        <v>22</v>
      </c>
      <c r="EW759" s="6" t="s">
        <v>22</v>
      </c>
      <c r="EX759" s="6" t="s">
        <v>22</v>
      </c>
      <c r="EY759" s="6" t="s">
        <v>22</v>
      </c>
      <c r="EZ759" s="6" t="s">
        <v>22</v>
      </c>
      <c r="FA759" s="6" t="s">
        <v>22</v>
      </c>
      <c r="FB759" s="6" t="s">
        <v>22</v>
      </c>
      <c r="FC759" s="6" t="s">
        <v>22</v>
      </c>
      <c r="FD759" s="6" t="s">
        <v>22</v>
      </c>
      <c r="FE759" s="6" t="s">
        <v>22</v>
      </c>
      <c r="FF759" s="6" t="s">
        <v>22</v>
      </c>
      <c r="FG759" s="6" t="s">
        <v>22</v>
      </c>
      <c r="FH759" s="6" t="s">
        <v>22</v>
      </c>
      <c r="FI759" s="6" t="s">
        <v>22</v>
      </c>
      <c r="FJ759" s="6" t="s">
        <v>22</v>
      </c>
      <c r="FK759" s="6" t="s">
        <v>22</v>
      </c>
      <c r="FL759" s="6" t="s">
        <v>22</v>
      </c>
      <c r="FM759" s="6" t="s">
        <v>22</v>
      </c>
      <c r="FN759" s="6" t="s">
        <v>22</v>
      </c>
      <c r="FO759" s="6" t="s">
        <v>22</v>
      </c>
      <c r="FP759" s="6" t="s">
        <v>22</v>
      </c>
      <c r="FQ759" s="6" t="s">
        <v>22</v>
      </c>
      <c r="FR759" s="6">
        <v>2</v>
      </c>
      <c r="FS759" s="6">
        <v>0</v>
      </c>
      <c r="FT759" s="6">
        <v>0</v>
      </c>
      <c r="FU759" s="6">
        <v>1</v>
      </c>
      <c r="FV759" s="6" t="s">
        <v>223</v>
      </c>
      <c r="FW759" s="6" t="s">
        <v>22</v>
      </c>
      <c r="FX759" s="6" t="s">
        <v>22</v>
      </c>
      <c r="FY759" s="6" t="s">
        <v>22</v>
      </c>
      <c r="FZ759" s="6" t="s">
        <v>22</v>
      </c>
      <c r="GA759" s="6" t="s">
        <v>22</v>
      </c>
      <c r="GB759" s="6" t="s">
        <v>22</v>
      </c>
      <c r="GC759" s="6" t="s">
        <v>22</v>
      </c>
      <c r="GD759" s="6" t="s">
        <v>22</v>
      </c>
      <c r="GE759" s="6" t="s">
        <v>22</v>
      </c>
      <c r="GF759" s="6" t="s">
        <v>22</v>
      </c>
      <c r="GG759" s="6" t="s">
        <v>22</v>
      </c>
      <c r="GH759" s="6" t="s">
        <v>22</v>
      </c>
      <c r="GI759" s="6" t="s">
        <v>22</v>
      </c>
      <c r="GJ759" s="6" t="s">
        <v>22</v>
      </c>
      <c r="GK759" s="6" t="s">
        <v>22</v>
      </c>
      <c r="GL759" s="6" t="s">
        <v>22</v>
      </c>
      <c r="GM759" s="6" t="s">
        <v>22</v>
      </c>
      <c r="GN759" s="6" t="s">
        <v>22</v>
      </c>
      <c r="GO759" s="6" t="s">
        <v>22</v>
      </c>
      <c r="GP759" s="6" t="s">
        <v>228</v>
      </c>
      <c r="GQ759" s="6" t="s">
        <v>22</v>
      </c>
      <c r="GR759" s="6" t="s">
        <v>22</v>
      </c>
      <c r="GS759" s="6" t="s">
        <v>22</v>
      </c>
      <c r="GT759" s="6" t="s">
        <v>22</v>
      </c>
      <c r="GU759" s="6" t="s">
        <v>22</v>
      </c>
      <c r="GV759" s="6" t="s">
        <v>22</v>
      </c>
      <c r="GW759" s="6" t="s">
        <v>22</v>
      </c>
      <c r="GX759" s="6" t="s">
        <v>22</v>
      </c>
    </row>
    <row r="760" spans="1:206">
      <c r="A760" s="6" t="s">
        <v>1944</v>
      </c>
      <c r="B760" s="6" t="s">
        <v>22</v>
      </c>
      <c r="C760" s="6" t="s">
        <v>2023</v>
      </c>
      <c r="D760" s="6" t="s">
        <v>22</v>
      </c>
      <c r="E760" s="6" t="s">
        <v>22</v>
      </c>
      <c r="G760" s="6" t="s">
        <v>22</v>
      </c>
      <c r="H760" s="6" t="s">
        <v>22</v>
      </c>
      <c r="I760" s="6" t="s">
        <v>22</v>
      </c>
      <c r="J760" s="6" t="s">
        <v>22</v>
      </c>
      <c r="K760" s="6" t="s">
        <v>22</v>
      </c>
      <c r="L760" s="6" t="s">
        <v>22</v>
      </c>
      <c r="M760" s="6" t="s">
        <v>22</v>
      </c>
      <c r="N760" s="6" t="s">
        <v>22</v>
      </c>
      <c r="O760" s="7" t="s">
        <v>22</v>
      </c>
      <c r="P760" s="6" t="s">
        <v>22</v>
      </c>
      <c r="S760" s="6" t="s">
        <v>22</v>
      </c>
      <c r="T760" s="6" t="s">
        <v>22</v>
      </c>
      <c r="V760" s="6" t="s">
        <v>22</v>
      </c>
      <c r="AE760" s="6" t="s">
        <v>22</v>
      </c>
      <c r="AF760" s="6" t="s">
        <v>22</v>
      </c>
      <c r="AG760" s="6" t="s">
        <v>22</v>
      </c>
      <c r="AH760" s="6" t="s">
        <v>22</v>
      </c>
      <c r="AI760" s="6" t="s">
        <v>22</v>
      </c>
      <c r="AJ760" s="6" t="s">
        <v>368</v>
      </c>
      <c r="AK760" s="6" t="s">
        <v>369</v>
      </c>
      <c r="AL760" s="6" t="s">
        <v>1669</v>
      </c>
      <c r="AM760" s="6">
        <v>0</v>
      </c>
      <c r="AN760" s="6">
        <v>0</v>
      </c>
      <c r="AO760" s="6">
        <v>1</v>
      </c>
      <c r="AP760" s="6">
        <v>0</v>
      </c>
      <c r="AQ760" s="6" t="s">
        <v>22</v>
      </c>
      <c r="AR760" s="6" t="s">
        <v>22</v>
      </c>
      <c r="AS760" s="6" t="s">
        <v>22</v>
      </c>
      <c r="AT760" s="6">
        <v>0</v>
      </c>
      <c r="AU760" s="6">
        <v>0</v>
      </c>
      <c r="AV760" s="6">
        <v>0</v>
      </c>
      <c r="AW760" s="6">
        <v>1</v>
      </c>
      <c r="AX760" s="6">
        <v>0</v>
      </c>
      <c r="AY760" s="6">
        <v>0</v>
      </c>
      <c r="AZ760" s="6"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 t="s">
        <v>22</v>
      </c>
      <c r="BK760" s="6" t="s">
        <v>22</v>
      </c>
      <c r="BL760" s="6" t="s">
        <v>22</v>
      </c>
      <c r="BM760" s="6" t="s">
        <v>22</v>
      </c>
      <c r="BN760" s="6" t="s">
        <v>22</v>
      </c>
      <c r="BO760" s="16" t="s">
        <v>22</v>
      </c>
      <c r="BP760" s="6" t="s">
        <v>22</v>
      </c>
      <c r="BQ760" s="6" t="s">
        <v>22</v>
      </c>
      <c r="BR760" s="6" t="s">
        <v>22</v>
      </c>
      <c r="BS760" s="6" t="s">
        <v>22</v>
      </c>
      <c r="BT760" s="6" t="s">
        <v>22</v>
      </c>
      <c r="BU760" s="16" t="s">
        <v>22</v>
      </c>
      <c r="BV760" s="6" t="s">
        <v>22</v>
      </c>
      <c r="BW760" s="6" t="s">
        <v>22</v>
      </c>
      <c r="BX760" s="6" t="s">
        <v>22</v>
      </c>
      <c r="BY760" s="6" t="s">
        <v>22</v>
      </c>
      <c r="BZ760" s="6" t="s">
        <v>22</v>
      </c>
      <c r="CA760" s="6" t="s">
        <v>22</v>
      </c>
      <c r="CB760" s="6" t="s">
        <v>22</v>
      </c>
      <c r="CC760" s="6" t="s">
        <v>22</v>
      </c>
      <c r="CD760" s="6" t="s">
        <v>22</v>
      </c>
      <c r="CE760" s="6" t="s">
        <v>22</v>
      </c>
      <c r="CF760" s="6" t="s">
        <v>22</v>
      </c>
      <c r="CG760" s="6" t="s">
        <v>22</v>
      </c>
      <c r="CH760" s="6" t="s">
        <v>22</v>
      </c>
      <c r="CI760" s="6" t="s">
        <v>22</v>
      </c>
      <c r="CJ760" s="6" t="s">
        <v>22</v>
      </c>
      <c r="CK760" s="6" t="s">
        <v>22</v>
      </c>
      <c r="CL760" s="6" t="s">
        <v>22</v>
      </c>
      <c r="CM760" s="6" t="s">
        <v>22</v>
      </c>
      <c r="CN760" s="6" t="s">
        <v>22</v>
      </c>
      <c r="CO760" s="6" t="s">
        <v>22</v>
      </c>
      <c r="CP760" s="6" t="s">
        <v>22</v>
      </c>
      <c r="CQ760" s="6" t="s">
        <v>22</v>
      </c>
      <c r="CR760" s="6" t="s">
        <v>22</v>
      </c>
      <c r="CS760" s="6" t="s">
        <v>22</v>
      </c>
      <c r="CT760" s="6" t="s">
        <v>22</v>
      </c>
      <c r="CU760" s="6" t="s">
        <v>22</v>
      </c>
      <c r="CV760" s="6" t="s">
        <v>22</v>
      </c>
      <c r="CW760" s="6" t="s">
        <v>22</v>
      </c>
      <c r="CX760" s="6" t="s">
        <v>22</v>
      </c>
      <c r="CY760" s="6" t="s">
        <v>22</v>
      </c>
      <c r="CZ760" s="6" t="s">
        <v>22</v>
      </c>
      <c r="DA760" s="6" t="s">
        <v>22</v>
      </c>
      <c r="DB760" s="6" t="s">
        <v>218</v>
      </c>
      <c r="DC760" s="6">
        <v>30</v>
      </c>
      <c r="DD760" s="6">
        <v>30</v>
      </c>
      <c r="DE760" s="6" t="s">
        <v>220</v>
      </c>
      <c r="DF760" s="6" t="s">
        <v>220</v>
      </c>
      <c r="DG760" s="6" t="s">
        <v>22</v>
      </c>
      <c r="DH760" s="6" t="s">
        <v>22</v>
      </c>
      <c r="DI760" s="6" t="s">
        <v>22</v>
      </c>
      <c r="DJ760" s="6" t="s">
        <v>22</v>
      </c>
      <c r="DK760" s="6">
        <v>6</v>
      </c>
      <c r="DL760" s="6" t="s">
        <v>22</v>
      </c>
      <c r="DM760" s="6" t="s">
        <v>22</v>
      </c>
      <c r="DN760" s="6" t="s">
        <v>22</v>
      </c>
      <c r="DO760" s="6" t="s">
        <v>22</v>
      </c>
      <c r="DP760" s="6" t="s">
        <v>22</v>
      </c>
      <c r="DQ760" s="6" t="s">
        <v>22</v>
      </c>
      <c r="DR760" s="6" t="s">
        <v>22</v>
      </c>
      <c r="DS760" s="6" t="s">
        <v>22</v>
      </c>
      <c r="DT760" s="6" t="s">
        <v>22</v>
      </c>
      <c r="DU760" s="6" t="s">
        <v>22</v>
      </c>
      <c r="DV760" s="6" t="s">
        <v>22</v>
      </c>
      <c r="DW760" s="6" t="s">
        <v>22</v>
      </c>
      <c r="DX760" s="6" t="s">
        <v>22</v>
      </c>
      <c r="DY760" s="6" t="s">
        <v>22</v>
      </c>
      <c r="DZ760" s="6" t="s">
        <v>22</v>
      </c>
      <c r="EA760" s="6" t="s">
        <v>22</v>
      </c>
      <c r="EB760" s="6" t="s">
        <v>22</v>
      </c>
      <c r="EC760" s="6" t="s">
        <v>22</v>
      </c>
      <c r="ED760" s="6" t="s">
        <v>22</v>
      </c>
      <c r="EE760" s="6" t="s">
        <v>22</v>
      </c>
      <c r="EF760" s="6" t="s">
        <v>22</v>
      </c>
      <c r="EG760" s="6" t="s">
        <v>22</v>
      </c>
      <c r="EH760" s="6" t="s">
        <v>22</v>
      </c>
      <c r="EI760" s="6" t="s">
        <v>22</v>
      </c>
      <c r="EJ760" s="6" t="s">
        <v>22</v>
      </c>
      <c r="EK760" s="6" t="s">
        <v>22</v>
      </c>
      <c r="EL760" s="6" t="s">
        <v>22</v>
      </c>
      <c r="EM760" s="6" t="s">
        <v>22</v>
      </c>
      <c r="EN760" s="6" t="s">
        <v>22</v>
      </c>
      <c r="EO760" s="6" t="s">
        <v>22</v>
      </c>
      <c r="EP760" s="6" t="s">
        <v>22</v>
      </c>
      <c r="EQ760" s="6" t="s">
        <v>22</v>
      </c>
      <c r="ER760" s="6" t="s">
        <v>22</v>
      </c>
      <c r="ES760" s="6" t="s">
        <v>22</v>
      </c>
      <c r="ET760" s="6" t="s">
        <v>22</v>
      </c>
      <c r="EU760" s="6" t="s">
        <v>22</v>
      </c>
      <c r="EV760" s="6" t="s">
        <v>22</v>
      </c>
      <c r="EW760" s="6" t="s">
        <v>22</v>
      </c>
      <c r="EX760" s="6" t="s">
        <v>22</v>
      </c>
      <c r="EY760" s="6" t="s">
        <v>22</v>
      </c>
      <c r="EZ760" s="6" t="s">
        <v>22</v>
      </c>
      <c r="FA760" s="6" t="s">
        <v>22</v>
      </c>
      <c r="FB760" s="6" t="s">
        <v>22</v>
      </c>
      <c r="FC760" s="6" t="s">
        <v>22</v>
      </c>
      <c r="FD760" s="6" t="s">
        <v>22</v>
      </c>
      <c r="FE760" s="6" t="s">
        <v>22</v>
      </c>
      <c r="FF760" s="6" t="s">
        <v>22</v>
      </c>
      <c r="FG760" s="6" t="s">
        <v>22</v>
      </c>
      <c r="FH760" s="6" t="s">
        <v>22</v>
      </c>
      <c r="FI760" s="6" t="s">
        <v>22</v>
      </c>
      <c r="FJ760" s="6" t="s">
        <v>22</v>
      </c>
      <c r="FK760" s="6" t="s">
        <v>22</v>
      </c>
      <c r="FL760" s="6" t="s">
        <v>22</v>
      </c>
      <c r="FM760" s="6" t="s">
        <v>22</v>
      </c>
      <c r="FN760" s="6" t="s">
        <v>22</v>
      </c>
      <c r="FO760" s="6" t="s">
        <v>22</v>
      </c>
      <c r="FP760" s="6" t="s">
        <v>22</v>
      </c>
      <c r="FQ760" s="6" t="s">
        <v>22</v>
      </c>
      <c r="FR760" s="6">
        <v>0</v>
      </c>
      <c r="FS760" s="6">
        <v>0</v>
      </c>
      <c r="FT760" s="6">
        <v>0</v>
      </c>
      <c r="FU760" s="6">
        <v>0</v>
      </c>
      <c r="FV760" s="6" t="s">
        <v>223</v>
      </c>
      <c r="FW760" s="6" t="s">
        <v>22</v>
      </c>
      <c r="FX760" s="6" t="s">
        <v>22</v>
      </c>
      <c r="FY760" s="6" t="s">
        <v>22</v>
      </c>
      <c r="FZ760" s="6" t="s">
        <v>22</v>
      </c>
      <c r="GA760" s="6" t="s">
        <v>22</v>
      </c>
      <c r="GB760" s="6" t="s">
        <v>22</v>
      </c>
      <c r="GC760" s="6" t="s">
        <v>22</v>
      </c>
      <c r="GD760" s="6" t="s">
        <v>22</v>
      </c>
      <c r="GE760" s="6" t="s">
        <v>22</v>
      </c>
      <c r="GF760" s="6" t="s">
        <v>22</v>
      </c>
      <c r="GG760" s="6" t="s">
        <v>22</v>
      </c>
      <c r="GH760" s="6" t="s">
        <v>22</v>
      </c>
      <c r="GI760" s="6" t="s">
        <v>22</v>
      </c>
      <c r="GJ760" s="6" t="s">
        <v>22</v>
      </c>
      <c r="GK760" s="6" t="s">
        <v>22</v>
      </c>
      <c r="GL760" s="6" t="s">
        <v>22</v>
      </c>
      <c r="GM760" s="6" t="s">
        <v>22</v>
      </c>
      <c r="GN760" s="6" t="s">
        <v>22</v>
      </c>
      <c r="GO760" s="6" t="s">
        <v>22</v>
      </c>
      <c r="GP760" s="6" t="s">
        <v>261</v>
      </c>
      <c r="GQ760" s="6" t="s">
        <v>22</v>
      </c>
      <c r="GR760" s="6" t="s">
        <v>22</v>
      </c>
      <c r="GS760" s="6" t="s">
        <v>22</v>
      </c>
      <c r="GT760" s="6" t="s">
        <v>22</v>
      </c>
      <c r="GU760" s="6" t="s">
        <v>22</v>
      </c>
      <c r="GV760" s="6" t="s">
        <v>22</v>
      </c>
      <c r="GW760" s="6" t="s">
        <v>22</v>
      </c>
      <c r="GX760" s="6" t="s">
        <v>22</v>
      </c>
    </row>
    <row r="761" spans="1:206">
      <c r="A761" s="6" t="s">
        <v>1944</v>
      </c>
      <c r="B761" s="6" t="s">
        <v>22</v>
      </c>
      <c r="C761" s="6" t="s">
        <v>2024</v>
      </c>
      <c r="D761" s="6" t="s">
        <v>22</v>
      </c>
      <c r="E761" s="6" t="s">
        <v>22</v>
      </c>
      <c r="G761" s="6" t="s">
        <v>22</v>
      </c>
      <c r="H761" s="6" t="s">
        <v>22</v>
      </c>
      <c r="I761" s="6" t="s">
        <v>22</v>
      </c>
      <c r="J761" s="6" t="s">
        <v>22</v>
      </c>
      <c r="K761" s="6" t="s">
        <v>22</v>
      </c>
      <c r="L761" s="6" t="s">
        <v>22</v>
      </c>
      <c r="M761" s="6" t="s">
        <v>22</v>
      </c>
      <c r="N761" s="6" t="s">
        <v>22</v>
      </c>
      <c r="O761" s="7" t="s">
        <v>22</v>
      </c>
      <c r="P761" s="6" t="s">
        <v>22</v>
      </c>
      <c r="S761" s="6" t="s">
        <v>22</v>
      </c>
      <c r="T761" s="6" t="s">
        <v>22</v>
      </c>
      <c r="V761" s="6" t="s">
        <v>22</v>
      </c>
      <c r="AE761" s="6" t="s">
        <v>22</v>
      </c>
      <c r="AF761" s="6" t="s">
        <v>22</v>
      </c>
      <c r="AG761" s="6" t="s">
        <v>22</v>
      </c>
      <c r="AH761" s="6" t="s">
        <v>22</v>
      </c>
      <c r="AI761" s="6" t="s">
        <v>22</v>
      </c>
      <c r="AJ761" s="6" t="s">
        <v>402</v>
      </c>
      <c r="AK761" s="6" t="s">
        <v>403</v>
      </c>
      <c r="AL761" s="6" t="s">
        <v>419</v>
      </c>
      <c r="AM761" s="6">
        <v>0</v>
      </c>
      <c r="AN761" s="6">
        <v>1</v>
      </c>
      <c r="AO761" s="6">
        <v>0</v>
      </c>
      <c r="AP761" s="6">
        <v>0</v>
      </c>
      <c r="AQ761" s="6" t="s">
        <v>404</v>
      </c>
      <c r="AR761" s="6" t="s">
        <v>745</v>
      </c>
      <c r="AS761" s="6" t="s">
        <v>1055</v>
      </c>
      <c r="AT761" s="6">
        <v>1</v>
      </c>
      <c r="AU761" s="6">
        <v>1</v>
      </c>
      <c r="AV761" s="6">
        <v>1</v>
      </c>
      <c r="AW761" s="6">
        <v>1</v>
      </c>
      <c r="AX761" s="6">
        <v>1</v>
      </c>
      <c r="AY761" s="6">
        <v>1</v>
      </c>
      <c r="AZ761" s="6">
        <v>0</v>
      </c>
      <c r="BA761" s="6">
        <v>0</v>
      </c>
      <c r="BB761" s="6">
        <v>0</v>
      </c>
      <c r="BC761" s="6">
        <v>1</v>
      </c>
      <c r="BD761" s="6">
        <v>1</v>
      </c>
      <c r="BE761" s="6">
        <v>1</v>
      </c>
      <c r="BF761" s="6">
        <v>1</v>
      </c>
      <c r="BG761" s="6">
        <v>1</v>
      </c>
      <c r="BH761" s="6">
        <v>1</v>
      </c>
      <c r="BI761" s="6">
        <v>1</v>
      </c>
      <c r="BJ761" s="6" t="s">
        <v>22</v>
      </c>
      <c r="BK761" s="6" t="s">
        <v>22</v>
      </c>
      <c r="BL761" s="6" t="s">
        <v>22</v>
      </c>
      <c r="BM761" s="6" t="s">
        <v>22</v>
      </c>
      <c r="BN761" s="6" t="s">
        <v>22</v>
      </c>
      <c r="BO761" s="16" t="s">
        <v>22</v>
      </c>
      <c r="BP761" s="6" t="s">
        <v>22</v>
      </c>
      <c r="BQ761" s="6" t="s">
        <v>22</v>
      </c>
      <c r="BR761" s="6" t="s">
        <v>22</v>
      </c>
      <c r="BS761" s="6" t="s">
        <v>22</v>
      </c>
      <c r="BT761" s="6" t="s">
        <v>22</v>
      </c>
      <c r="BU761" s="16" t="s">
        <v>22</v>
      </c>
      <c r="BV761" s="6" t="s">
        <v>22</v>
      </c>
      <c r="BW761" s="6" t="s">
        <v>22</v>
      </c>
      <c r="BX761" s="6" t="s">
        <v>22</v>
      </c>
      <c r="BY761" s="6" t="s">
        <v>22</v>
      </c>
      <c r="BZ761" s="6" t="s">
        <v>22</v>
      </c>
      <c r="CA761" s="6" t="s">
        <v>22</v>
      </c>
      <c r="CB761" s="6" t="s">
        <v>22</v>
      </c>
      <c r="CC761" s="6" t="s">
        <v>22</v>
      </c>
      <c r="CD761" s="6" t="s">
        <v>22</v>
      </c>
      <c r="CE761" s="6" t="s">
        <v>22</v>
      </c>
      <c r="CF761" s="6" t="s">
        <v>22</v>
      </c>
      <c r="CG761" s="6" t="s">
        <v>22</v>
      </c>
      <c r="CH761" s="6" t="s">
        <v>22</v>
      </c>
      <c r="CI761" s="6" t="s">
        <v>22</v>
      </c>
      <c r="CJ761" s="6" t="s">
        <v>22</v>
      </c>
      <c r="CK761" s="6" t="s">
        <v>22</v>
      </c>
      <c r="CL761" s="6" t="s">
        <v>22</v>
      </c>
      <c r="CM761" s="6" t="s">
        <v>22</v>
      </c>
      <c r="CN761" s="6" t="s">
        <v>22</v>
      </c>
      <c r="CO761" s="6" t="s">
        <v>22</v>
      </c>
      <c r="CP761" s="6" t="s">
        <v>22</v>
      </c>
      <c r="CQ761" s="6" t="s">
        <v>22</v>
      </c>
      <c r="CR761" s="6" t="s">
        <v>22</v>
      </c>
      <c r="CS761" s="6" t="s">
        <v>22</v>
      </c>
      <c r="CT761" s="6" t="s">
        <v>22</v>
      </c>
      <c r="CU761" s="6" t="s">
        <v>22</v>
      </c>
      <c r="CV761" s="6" t="s">
        <v>22</v>
      </c>
      <c r="CW761" s="6" t="s">
        <v>22</v>
      </c>
      <c r="CX761" s="6" t="s">
        <v>22</v>
      </c>
      <c r="CY761" s="6" t="s">
        <v>22</v>
      </c>
      <c r="CZ761" s="6" t="s">
        <v>22</v>
      </c>
      <c r="DA761" s="6" t="s">
        <v>22</v>
      </c>
      <c r="DB761" s="6" t="s">
        <v>218</v>
      </c>
      <c r="DC761" s="6">
        <v>47</v>
      </c>
      <c r="DD761" s="6">
        <v>47</v>
      </c>
      <c r="DE761" s="6" t="s">
        <v>220</v>
      </c>
      <c r="DF761" s="6" t="s">
        <v>220</v>
      </c>
      <c r="DG761" s="6" t="s">
        <v>22</v>
      </c>
      <c r="DH761" s="6" t="s">
        <v>22</v>
      </c>
      <c r="DI761" s="6" t="s">
        <v>22</v>
      </c>
      <c r="DJ761" s="6" t="s">
        <v>22</v>
      </c>
      <c r="DK761" s="6">
        <v>60</v>
      </c>
      <c r="DL761" s="6" t="s">
        <v>22</v>
      </c>
      <c r="DM761" s="6" t="s">
        <v>22</v>
      </c>
      <c r="DN761" s="6" t="s">
        <v>22</v>
      </c>
      <c r="DO761" s="6" t="s">
        <v>22</v>
      </c>
      <c r="DP761" s="6" t="s">
        <v>22</v>
      </c>
      <c r="DQ761" s="6" t="s">
        <v>22</v>
      </c>
      <c r="DR761" s="6" t="s">
        <v>22</v>
      </c>
      <c r="DS761" s="6" t="s">
        <v>22</v>
      </c>
      <c r="DT761" s="6" t="s">
        <v>22</v>
      </c>
      <c r="DU761" s="6" t="s">
        <v>22</v>
      </c>
      <c r="DV761" s="6" t="s">
        <v>22</v>
      </c>
      <c r="DW761" s="6" t="s">
        <v>22</v>
      </c>
      <c r="DX761" s="6" t="s">
        <v>22</v>
      </c>
      <c r="DY761" s="6" t="s">
        <v>22</v>
      </c>
      <c r="DZ761" s="6" t="s">
        <v>22</v>
      </c>
      <c r="EA761" s="6" t="s">
        <v>22</v>
      </c>
      <c r="EB761" s="6" t="s">
        <v>22</v>
      </c>
      <c r="EC761" s="6" t="s">
        <v>22</v>
      </c>
      <c r="ED761" s="6" t="s">
        <v>22</v>
      </c>
      <c r="EE761" s="6" t="s">
        <v>22</v>
      </c>
      <c r="EF761" s="6" t="s">
        <v>22</v>
      </c>
      <c r="EG761" s="6" t="s">
        <v>22</v>
      </c>
      <c r="EH761" s="6" t="s">
        <v>22</v>
      </c>
      <c r="EI761" s="6" t="s">
        <v>22</v>
      </c>
      <c r="EJ761" s="6" t="s">
        <v>22</v>
      </c>
      <c r="EK761" s="6" t="s">
        <v>22</v>
      </c>
      <c r="EL761" s="6" t="s">
        <v>22</v>
      </c>
      <c r="EM761" s="6" t="s">
        <v>22</v>
      </c>
      <c r="EN761" s="6" t="s">
        <v>22</v>
      </c>
      <c r="EO761" s="6" t="s">
        <v>22</v>
      </c>
      <c r="EP761" s="6" t="s">
        <v>22</v>
      </c>
      <c r="EQ761" s="6" t="s">
        <v>22</v>
      </c>
      <c r="ER761" s="6" t="s">
        <v>22</v>
      </c>
      <c r="ES761" s="6" t="s">
        <v>22</v>
      </c>
      <c r="ET761" s="6" t="s">
        <v>22</v>
      </c>
      <c r="EU761" s="6" t="s">
        <v>22</v>
      </c>
      <c r="EV761" s="6" t="s">
        <v>22</v>
      </c>
      <c r="EW761" s="6" t="s">
        <v>22</v>
      </c>
      <c r="EX761" s="6" t="s">
        <v>22</v>
      </c>
      <c r="EY761" s="6" t="s">
        <v>22</v>
      </c>
      <c r="EZ761" s="6" t="s">
        <v>22</v>
      </c>
      <c r="FA761" s="6" t="s">
        <v>22</v>
      </c>
      <c r="FB761" s="6" t="s">
        <v>22</v>
      </c>
      <c r="FC761" s="6" t="s">
        <v>22</v>
      </c>
      <c r="FD761" s="6" t="s">
        <v>22</v>
      </c>
      <c r="FE761" s="6" t="s">
        <v>22</v>
      </c>
      <c r="FF761" s="6" t="s">
        <v>22</v>
      </c>
      <c r="FG761" s="6" t="s">
        <v>22</v>
      </c>
      <c r="FH761" s="6" t="s">
        <v>22</v>
      </c>
      <c r="FI761" s="6" t="s">
        <v>22</v>
      </c>
      <c r="FJ761" s="6" t="s">
        <v>22</v>
      </c>
      <c r="FK761" s="6" t="s">
        <v>22</v>
      </c>
      <c r="FL761" s="6" t="s">
        <v>22</v>
      </c>
      <c r="FM761" s="6" t="s">
        <v>22</v>
      </c>
      <c r="FN761" s="6" t="s">
        <v>22</v>
      </c>
      <c r="FO761" s="6" t="s">
        <v>22</v>
      </c>
      <c r="FP761" s="6" t="s">
        <v>22</v>
      </c>
      <c r="FQ761" s="6" t="s">
        <v>22</v>
      </c>
      <c r="FR761" s="6">
        <v>0</v>
      </c>
      <c r="FS761" s="6">
        <v>0</v>
      </c>
      <c r="FT761" s="6">
        <v>0</v>
      </c>
      <c r="FU761" s="6">
        <v>0</v>
      </c>
      <c r="FV761" s="6" t="s">
        <v>223</v>
      </c>
      <c r="FW761" s="6" t="s">
        <v>22</v>
      </c>
      <c r="FX761" s="6" t="s">
        <v>22</v>
      </c>
      <c r="FY761" s="6" t="s">
        <v>22</v>
      </c>
      <c r="FZ761" s="6" t="s">
        <v>22</v>
      </c>
      <c r="GA761" s="6" t="s">
        <v>22</v>
      </c>
      <c r="GB761" s="6" t="s">
        <v>22</v>
      </c>
      <c r="GC761" s="6" t="s">
        <v>22</v>
      </c>
      <c r="GD761" s="6" t="s">
        <v>22</v>
      </c>
      <c r="GE761" s="6" t="s">
        <v>22</v>
      </c>
      <c r="GF761" s="6" t="s">
        <v>22</v>
      </c>
      <c r="GG761" s="6" t="s">
        <v>22</v>
      </c>
      <c r="GH761" s="6" t="s">
        <v>22</v>
      </c>
      <c r="GI761" s="6" t="s">
        <v>22</v>
      </c>
      <c r="GJ761" s="6" t="s">
        <v>22</v>
      </c>
      <c r="GK761" s="6" t="s">
        <v>22</v>
      </c>
      <c r="GL761" s="6" t="s">
        <v>22</v>
      </c>
      <c r="GM761" s="6" t="s">
        <v>22</v>
      </c>
      <c r="GN761" s="6" t="s">
        <v>22</v>
      </c>
      <c r="GO761" s="6" t="s">
        <v>22</v>
      </c>
      <c r="GP761" s="6" t="s">
        <v>228</v>
      </c>
      <c r="GQ761" s="6" t="s">
        <v>22</v>
      </c>
      <c r="GR761" s="6" t="s">
        <v>22</v>
      </c>
      <c r="GS761" s="6" t="s">
        <v>22</v>
      </c>
      <c r="GT761" s="6" t="s">
        <v>22</v>
      </c>
      <c r="GU761" s="6" t="s">
        <v>22</v>
      </c>
      <c r="GV761" s="6" t="s">
        <v>22</v>
      </c>
      <c r="GW761" s="6" t="s">
        <v>22</v>
      </c>
      <c r="GX761" s="6" t="s">
        <v>22</v>
      </c>
    </row>
    <row r="762" spans="1:206">
      <c r="A762" s="6" t="s">
        <v>1944</v>
      </c>
      <c r="B762" s="6" t="s">
        <v>22</v>
      </c>
      <c r="C762" s="6" t="s">
        <v>2025</v>
      </c>
      <c r="D762" s="6" t="s">
        <v>22</v>
      </c>
      <c r="E762" s="6" t="s">
        <v>22</v>
      </c>
      <c r="G762" s="6" t="s">
        <v>22</v>
      </c>
      <c r="H762" s="6" t="s">
        <v>22</v>
      </c>
      <c r="I762" s="6" t="s">
        <v>22</v>
      </c>
      <c r="J762" s="6" t="s">
        <v>22</v>
      </c>
      <c r="K762" s="6" t="s">
        <v>22</v>
      </c>
      <c r="L762" s="6" t="s">
        <v>22</v>
      </c>
      <c r="M762" s="6" t="s">
        <v>22</v>
      </c>
      <c r="N762" s="6" t="s">
        <v>22</v>
      </c>
      <c r="O762" s="7" t="s">
        <v>22</v>
      </c>
      <c r="P762" s="6" t="s">
        <v>22</v>
      </c>
      <c r="S762" s="6" t="s">
        <v>22</v>
      </c>
      <c r="T762" s="6" t="s">
        <v>22</v>
      </c>
      <c r="V762" s="6" t="s">
        <v>22</v>
      </c>
      <c r="AE762" s="6" t="s">
        <v>22</v>
      </c>
      <c r="AF762" s="6" t="s">
        <v>22</v>
      </c>
      <c r="AG762" s="6" t="s">
        <v>22</v>
      </c>
      <c r="AH762" s="6" t="s">
        <v>22</v>
      </c>
      <c r="AI762" s="6" t="s">
        <v>22</v>
      </c>
      <c r="AJ762" s="6" t="s">
        <v>2645</v>
      </c>
      <c r="AK762" s="6" t="s">
        <v>819</v>
      </c>
      <c r="AL762" s="6" t="s">
        <v>419</v>
      </c>
      <c r="AM762" s="6">
        <v>0</v>
      </c>
      <c r="AN762" s="6">
        <v>1</v>
      </c>
      <c r="AO762" s="6">
        <v>1</v>
      </c>
      <c r="AP762" s="6">
        <v>0</v>
      </c>
      <c r="AQ762" s="6" t="s">
        <v>1060</v>
      </c>
      <c r="AR762" s="6" t="s">
        <v>745</v>
      </c>
      <c r="AS762" s="6" t="s">
        <v>1055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0</v>
      </c>
      <c r="BA762" s="6">
        <v>0</v>
      </c>
      <c r="BB762" s="6">
        <v>1</v>
      </c>
      <c r="BC762" s="6">
        <v>1</v>
      </c>
      <c r="BD762" s="6">
        <v>1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 t="s">
        <v>22</v>
      </c>
      <c r="BK762" s="6" t="s">
        <v>22</v>
      </c>
      <c r="BL762" s="6" t="s">
        <v>22</v>
      </c>
      <c r="BM762" s="6" t="s">
        <v>22</v>
      </c>
      <c r="BN762" s="6" t="s">
        <v>22</v>
      </c>
      <c r="BO762" s="16" t="s">
        <v>22</v>
      </c>
      <c r="BP762" s="6" t="s">
        <v>22</v>
      </c>
      <c r="BQ762" s="6" t="s">
        <v>22</v>
      </c>
      <c r="BR762" s="6" t="s">
        <v>22</v>
      </c>
      <c r="BS762" s="6" t="s">
        <v>22</v>
      </c>
      <c r="BT762" s="6" t="s">
        <v>22</v>
      </c>
      <c r="BU762" s="16" t="s">
        <v>22</v>
      </c>
      <c r="BV762" s="6" t="s">
        <v>22</v>
      </c>
      <c r="BW762" s="6" t="s">
        <v>22</v>
      </c>
      <c r="BX762" s="6" t="s">
        <v>22</v>
      </c>
      <c r="BY762" s="6" t="s">
        <v>22</v>
      </c>
      <c r="BZ762" s="6" t="s">
        <v>22</v>
      </c>
      <c r="CA762" s="6" t="s">
        <v>22</v>
      </c>
      <c r="CB762" s="6" t="s">
        <v>22</v>
      </c>
      <c r="CC762" s="6" t="s">
        <v>22</v>
      </c>
      <c r="CD762" s="6" t="s">
        <v>22</v>
      </c>
      <c r="CE762" s="6" t="s">
        <v>22</v>
      </c>
      <c r="CF762" s="6" t="s">
        <v>22</v>
      </c>
      <c r="CG762" s="6" t="s">
        <v>22</v>
      </c>
      <c r="CH762" s="6" t="s">
        <v>22</v>
      </c>
      <c r="CI762" s="6" t="s">
        <v>22</v>
      </c>
      <c r="CJ762" s="6" t="s">
        <v>22</v>
      </c>
      <c r="CK762" s="6" t="s">
        <v>22</v>
      </c>
      <c r="CL762" s="6" t="s">
        <v>22</v>
      </c>
      <c r="CM762" s="6" t="s">
        <v>22</v>
      </c>
      <c r="CN762" s="6" t="s">
        <v>22</v>
      </c>
      <c r="CO762" s="6" t="s">
        <v>22</v>
      </c>
      <c r="CP762" s="6" t="s">
        <v>22</v>
      </c>
      <c r="CQ762" s="6" t="s">
        <v>22</v>
      </c>
      <c r="CR762" s="6" t="s">
        <v>22</v>
      </c>
      <c r="CS762" s="6" t="s">
        <v>22</v>
      </c>
      <c r="CT762" s="6" t="s">
        <v>22</v>
      </c>
      <c r="CU762" s="6" t="s">
        <v>22</v>
      </c>
      <c r="CV762" s="6" t="s">
        <v>22</v>
      </c>
      <c r="CW762" s="6" t="s">
        <v>22</v>
      </c>
      <c r="CX762" s="6" t="s">
        <v>22</v>
      </c>
      <c r="CY762" s="6" t="s">
        <v>22</v>
      </c>
      <c r="CZ762" s="6" t="s">
        <v>22</v>
      </c>
      <c r="DA762" s="6" t="s">
        <v>22</v>
      </c>
      <c r="DB762" s="6" t="s">
        <v>218</v>
      </c>
      <c r="DC762" s="6">
        <v>29</v>
      </c>
      <c r="DD762" s="6">
        <v>29</v>
      </c>
      <c r="DE762" s="6" t="s">
        <v>220</v>
      </c>
      <c r="DF762" s="6" t="s">
        <v>220</v>
      </c>
      <c r="DG762" s="6" t="s">
        <v>22</v>
      </c>
      <c r="DH762" s="6" t="s">
        <v>22</v>
      </c>
      <c r="DI762" s="6" t="s">
        <v>22</v>
      </c>
      <c r="DJ762" s="6" t="s">
        <v>22</v>
      </c>
      <c r="DK762" s="6">
        <v>20</v>
      </c>
      <c r="DL762" s="6" t="s">
        <v>22</v>
      </c>
      <c r="DM762" s="6" t="s">
        <v>22</v>
      </c>
      <c r="DN762" s="6" t="s">
        <v>22</v>
      </c>
      <c r="DO762" s="6" t="s">
        <v>22</v>
      </c>
      <c r="DP762" s="6" t="s">
        <v>22</v>
      </c>
      <c r="DQ762" s="6" t="s">
        <v>22</v>
      </c>
      <c r="DR762" s="6" t="s">
        <v>22</v>
      </c>
      <c r="DS762" s="6" t="s">
        <v>22</v>
      </c>
      <c r="DT762" s="6" t="s">
        <v>22</v>
      </c>
      <c r="DU762" s="6" t="s">
        <v>22</v>
      </c>
      <c r="DV762" s="6" t="s">
        <v>22</v>
      </c>
      <c r="DW762" s="6" t="s">
        <v>22</v>
      </c>
      <c r="DX762" s="6" t="s">
        <v>22</v>
      </c>
      <c r="DY762" s="6" t="s">
        <v>22</v>
      </c>
      <c r="DZ762" s="6" t="s">
        <v>22</v>
      </c>
      <c r="EA762" s="6" t="s">
        <v>22</v>
      </c>
      <c r="EB762" s="6" t="s">
        <v>22</v>
      </c>
      <c r="EC762" s="6" t="s">
        <v>22</v>
      </c>
      <c r="ED762" s="6" t="s">
        <v>22</v>
      </c>
      <c r="EE762" s="6" t="s">
        <v>22</v>
      </c>
      <c r="EF762" s="6" t="s">
        <v>22</v>
      </c>
      <c r="EG762" s="6" t="s">
        <v>22</v>
      </c>
      <c r="EH762" s="6" t="s">
        <v>22</v>
      </c>
      <c r="EI762" s="6" t="s">
        <v>22</v>
      </c>
      <c r="EJ762" s="6" t="s">
        <v>22</v>
      </c>
      <c r="EK762" s="6" t="s">
        <v>22</v>
      </c>
      <c r="EL762" s="6" t="s">
        <v>22</v>
      </c>
      <c r="EM762" s="6" t="s">
        <v>22</v>
      </c>
      <c r="EN762" s="6" t="s">
        <v>22</v>
      </c>
      <c r="EO762" s="6" t="s">
        <v>22</v>
      </c>
      <c r="EP762" s="6" t="s">
        <v>22</v>
      </c>
      <c r="EQ762" s="6" t="s">
        <v>22</v>
      </c>
      <c r="ER762" s="6" t="s">
        <v>22</v>
      </c>
      <c r="ES762" s="6" t="s">
        <v>22</v>
      </c>
      <c r="ET762" s="6" t="s">
        <v>22</v>
      </c>
      <c r="EU762" s="6" t="s">
        <v>22</v>
      </c>
      <c r="EV762" s="6" t="s">
        <v>22</v>
      </c>
      <c r="EW762" s="6" t="s">
        <v>22</v>
      </c>
      <c r="EX762" s="6" t="s">
        <v>22</v>
      </c>
      <c r="EY762" s="6" t="s">
        <v>22</v>
      </c>
      <c r="EZ762" s="6" t="s">
        <v>22</v>
      </c>
      <c r="FA762" s="6" t="s">
        <v>22</v>
      </c>
      <c r="FB762" s="6" t="s">
        <v>22</v>
      </c>
      <c r="FC762" s="6" t="s">
        <v>22</v>
      </c>
      <c r="FD762" s="6" t="s">
        <v>22</v>
      </c>
      <c r="FE762" s="6" t="s">
        <v>22</v>
      </c>
      <c r="FF762" s="6" t="s">
        <v>22</v>
      </c>
      <c r="FG762" s="6" t="s">
        <v>22</v>
      </c>
      <c r="FH762" s="6" t="s">
        <v>22</v>
      </c>
      <c r="FI762" s="6" t="s">
        <v>22</v>
      </c>
      <c r="FJ762" s="6" t="s">
        <v>22</v>
      </c>
      <c r="FK762" s="6" t="s">
        <v>22</v>
      </c>
      <c r="FL762" s="6" t="s">
        <v>22</v>
      </c>
      <c r="FM762" s="6" t="s">
        <v>22</v>
      </c>
      <c r="FN762" s="6" t="s">
        <v>22</v>
      </c>
      <c r="FO762" s="6" t="s">
        <v>22</v>
      </c>
      <c r="FP762" s="6" t="s">
        <v>22</v>
      </c>
      <c r="FQ762" s="6" t="s">
        <v>22</v>
      </c>
      <c r="FR762" s="6">
        <v>0</v>
      </c>
      <c r="FS762" s="6">
        <v>0</v>
      </c>
      <c r="FT762" s="6">
        <v>0</v>
      </c>
      <c r="FU762" s="6">
        <v>0</v>
      </c>
      <c r="FV762" s="6" t="s">
        <v>223</v>
      </c>
      <c r="FW762" s="6" t="s">
        <v>22</v>
      </c>
      <c r="FX762" s="6" t="s">
        <v>22</v>
      </c>
      <c r="FY762" s="6" t="s">
        <v>22</v>
      </c>
      <c r="FZ762" s="6" t="s">
        <v>22</v>
      </c>
      <c r="GA762" s="6" t="s">
        <v>22</v>
      </c>
      <c r="GB762" s="6" t="s">
        <v>22</v>
      </c>
      <c r="GC762" s="6" t="s">
        <v>22</v>
      </c>
      <c r="GD762" s="6" t="s">
        <v>22</v>
      </c>
      <c r="GE762" s="6" t="s">
        <v>22</v>
      </c>
      <c r="GF762" s="6" t="s">
        <v>22</v>
      </c>
      <c r="GG762" s="6" t="s">
        <v>22</v>
      </c>
      <c r="GH762" s="6" t="s">
        <v>22</v>
      </c>
      <c r="GI762" s="6" t="s">
        <v>22</v>
      </c>
      <c r="GJ762" s="6" t="s">
        <v>22</v>
      </c>
      <c r="GK762" s="6" t="s">
        <v>22</v>
      </c>
      <c r="GL762" s="6" t="s">
        <v>22</v>
      </c>
      <c r="GM762" s="6" t="s">
        <v>22</v>
      </c>
      <c r="GN762" s="6" t="s">
        <v>22</v>
      </c>
      <c r="GO762" s="6" t="s">
        <v>22</v>
      </c>
      <c r="GP762" s="6" t="s">
        <v>228</v>
      </c>
      <c r="GQ762" s="6" t="s">
        <v>22</v>
      </c>
      <c r="GR762" s="6" t="s">
        <v>22</v>
      </c>
      <c r="GS762" s="6" t="s">
        <v>22</v>
      </c>
      <c r="GT762" s="6" t="s">
        <v>22</v>
      </c>
      <c r="GU762" s="6" t="s">
        <v>22</v>
      </c>
      <c r="GV762" s="6" t="s">
        <v>22</v>
      </c>
      <c r="GW762" s="6" t="s">
        <v>22</v>
      </c>
      <c r="GX762" s="6" t="s">
        <v>22</v>
      </c>
    </row>
    <row r="763" spans="1:206">
      <c r="A763" s="6" t="s">
        <v>1944</v>
      </c>
      <c r="B763" s="6" t="s">
        <v>22</v>
      </c>
      <c r="C763" s="6" t="s">
        <v>2026</v>
      </c>
      <c r="D763" s="6" t="s">
        <v>22</v>
      </c>
      <c r="E763" s="6" t="s">
        <v>22</v>
      </c>
      <c r="G763" s="6" t="s">
        <v>22</v>
      </c>
      <c r="H763" s="6" t="s">
        <v>22</v>
      </c>
      <c r="I763" s="6" t="s">
        <v>22</v>
      </c>
      <c r="J763" s="6" t="s">
        <v>22</v>
      </c>
      <c r="K763" s="6" t="s">
        <v>22</v>
      </c>
      <c r="L763" s="6" t="s">
        <v>22</v>
      </c>
      <c r="M763" s="6" t="s">
        <v>22</v>
      </c>
      <c r="N763" s="6" t="s">
        <v>22</v>
      </c>
      <c r="O763" s="7" t="s">
        <v>22</v>
      </c>
      <c r="P763" s="6" t="s">
        <v>22</v>
      </c>
      <c r="S763" s="6" t="s">
        <v>22</v>
      </c>
      <c r="T763" s="6" t="s">
        <v>22</v>
      </c>
      <c r="V763" s="6" t="s">
        <v>22</v>
      </c>
      <c r="AE763" s="6" t="s">
        <v>22</v>
      </c>
      <c r="AF763" s="6" t="s">
        <v>22</v>
      </c>
      <c r="AG763" s="6" t="s">
        <v>22</v>
      </c>
      <c r="AH763" s="6" t="s">
        <v>22</v>
      </c>
      <c r="AI763" s="6" t="s">
        <v>22</v>
      </c>
      <c r="AJ763" s="6" t="s">
        <v>676</v>
      </c>
      <c r="AK763" s="6" t="s">
        <v>677</v>
      </c>
      <c r="AL763" s="6" t="s">
        <v>419</v>
      </c>
      <c r="AM763" s="6">
        <v>1</v>
      </c>
      <c r="AN763" s="6">
        <v>1</v>
      </c>
      <c r="AO763" s="6">
        <v>1</v>
      </c>
      <c r="AP763" s="6">
        <v>0</v>
      </c>
      <c r="AQ763" s="6" t="s">
        <v>1055</v>
      </c>
      <c r="AR763" s="6" t="s">
        <v>1060</v>
      </c>
      <c r="AS763" s="6" t="s">
        <v>745</v>
      </c>
      <c r="AT763" s="6" t="s">
        <v>22</v>
      </c>
      <c r="AU763" s="6" t="s">
        <v>22</v>
      </c>
      <c r="AV763" s="6" t="s">
        <v>22</v>
      </c>
      <c r="AW763" s="6" t="s">
        <v>22</v>
      </c>
      <c r="AX763" s="6" t="s">
        <v>22</v>
      </c>
      <c r="AY763" s="6" t="s">
        <v>22</v>
      </c>
      <c r="AZ763" s="6" t="s">
        <v>22</v>
      </c>
      <c r="BA763" s="6" t="s">
        <v>22</v>
      </c>
      <c r="BB763" s="6" t="s">
        <v>22</v>
      </c>
      <c r="BC763" s="6" t="s">
        <v>22</v>
      </c>
      <c r="BD763" s="6" t="s">
        <v>22</v>
      </c>
      <c r="BE763" s="6" t="s">
        <v>22</v>
      </c>
      <c r="BF763" s="6" t="s">
        <v>22</v>
      </c>
      <c r="BG763" s="6" t="s">
        <v>22</v>
      </c>
      <c r="BH763" s="6" t="s">
        <v>22</v>
      </c>
      <c r="BI763" s="6" t="s">
        <v>22</v>
      </c>
      <c r="BJ763" s="6" t="s">
        <v>22</v>
      </c>
      <c r="BK763" s="6" t="s">
        <v>22</v>
      </c>
      <c r="BL763" s="6" t="s">
        <v>22</v>
      </c>
      <c r="BM763" s="6" t="s">
        <v>22</v>
      </c>
      <c r="BN763" s="6" t="s">
        <v>22</v>
      </c>
      <c r="BO763" s="16" t="s">
        <v>22</v>
      </c>
      <c r="BP763" s="6" t="s">
        <v>22</v>
      </c>
      <c r="BQ763" s="6" t="s">
        <v>22</v>
      </c>
      <c r="BR763" s="6" t="s">
        <v>22</v>
      </c>
      <c r="BS763" s="6" t="s">
        <v>22</v>
      </c>
      <c r="BT763" s="6" t="s">
        <v>22</v>
      </c>
      <c r="BU763" s="16" t="s">
        <v>22</v>
      </c>
      <c r="BV763" s="6" t="s">
        <v>22</v>
      </c>
      <c r="BW763" s="6" t="s">
        <v>22</v>
      </c>
      <c r="BX763" s="6" t="s">
        <v>22</v>
      </c>
      <c r="BY763" s="6" t="s">
        <v>22</v>
      </c>
      <c r="BZ763" s="6" t="s">
        <v>22</v>
      </c>
      <c r="CA763" s="6" t="s">
        <v>22</v>
      </c>
      <c r="CB763" s="6" t="s">
        <v>22</v>
      </c>
      <c r="CC763" s="6" t="s">
        <v>22</v>
      </c>
      <c r="CD763" s="6" t="s">
        <v>22</v>
      </c>
      <c r="CE763" s="6" t="s">
        <v>22</v>
      </c>
      <c r="CF763" s="6" t="s">
        <v>22</v>
      </c>
      <c r="CG763" s="6" t="s">
        <v>22</v>
      </c>
      <c r="CH763" s="6" t="s">
        <v>22</v>
      </c>
      <c r="CI763" s="6" t="s">
        <v>22</v>
      </c>
      <c r="CJ763" s="6" t="s">
        <v>22</v>
      </c>
      <c r="CK763" s="6" t="s">
        <v>22</v>
      </c>
      <c r="CL763" s="6" t="s">
        <v>22</v>
      </c>
      <c r="CM763" s="6" t="s">
        <v>22</v>
      </c>
      <c r="CN763" s="6" t="s">
        <v>22</v>
      </c>
      <c r="CO763" s="6" t="s">
        <v>22</v>
      </c>
      <c r="CP763" s="6" t="s">
        <v>22</v>
      </c>
      <c r="CQ763" s="6" t="s">
        <v>22</v>
      </c>
      <c r="CR763" s="6" t="s">
        <v>22</v>
      </c>
      <c r="CS763" s="6" t="s">
        <v>22</v>
      </c>
      <c r="CT763" s="6" t="s">
        <v>22</v>
      </c>
      <c r="CU763" s="6" t="s">
        <v>22</v>
      </c>
      <c r="CV763" s="6" t="s">
        <v>22</v>
      </c>
      <c r="CW763" s="6" t="s">
        <v>22</v>
      </c>
      <c r="CX763" s="6" t="s">
        <v>22</v>
      </c>
      <c r="CY763" s="6" t="s">
        <v>22</v>
      </c>
      <c r="CZ763" s="6" t="s">
        <v>22</v>
      </c>
      <c r="DA763" s="6" t="s">
        <v>22</v>
      </c>
      <c r="DB763" s="6" t="s">
        <v>218</v>
      </c>
      <c r="DC763" s="6">
        <v>45</v>
      </c>
      <c r="DD763" s="6">
        <v>45</v>
      </c>
      <c r="DE763" s="6" t="s">
        <v>220</v>
      </c>
      <c r="DF763" s="6" t="s">
        <v>220</v>
      </c>
      <c r="DG763" s="6" t="s">
        <v>22</v>
      </c>
      <c r="DH763" s="6" t="s">
        <v>22</v>
      </c>
      <c r="DI763" s="6" t="s">
        <v>22</v>
      </c>
      <c r="DJ763" s="6" t="s">
        <v>22</v>
      </c>
      <c r="DK763" s="6">
        <v>50</v>
      </c>
      <c r="DL763" s="6" t="s">
        <v>22</v>
      </c>
      <c r="DM763" s="6" t="s">
        <v>22</v>
      </c>
      <c r="DN763" s="6" t="s">
        <v>22</v>
      </c>
      <c r="DO763" s="6" t="s">
        <v>22</v>
      </c>
      <c r="DP763" s="6" t="s">
        <v>22</v>
      </c>
      <c r="DQ763" s="6" t="s">
        <v>22</v>
      </c>
      <c r="DR763" s="6" t="s">
        <v>22</v>
      </c>
      <c r="DS763" s="6" t="s">
        <v>22</v>
      </c>
      <c r="DT763" s="6" t="s">
        <v>22</v>
      </c>
      <c r="DU763" s="6" t="s">
        <v>22</v>
      </c>
      <c r="DV763" s="6" t="s">
        <v>22</v>
      </c>
      <c r="DW763" s="6" t="s">
        <v>22</v>
      </c>
      <c r="DX763" s="6" t="s">
        <v>22</v>
      </c>
      <c r="DY763" s="6" t="s">
        <v>22</v>
      </c>
      <c r="DZ763" s="6" t="s">
        <v>22</v>
      </c>
      <c r="EA763" s="6" t="s">
        <v>22</v>
      </c>
      <c r="EB763" s="6" t="s">
        <v>22</v>
      </c>
      <c r="EC763" s="6" t="s">
        <v>22</v>
      </c>
      <c r="ED763" s="6" t="s">
        <v>22</v>
      </c>
      <c r="EE763" s="6" t="s">
        <v>22</v>
      </c>
      <c r="EF763" s="6" t="s">
        <v>22</v>
      </c>
      <c r="EG763" s="6" t="s">
        <v>22</v>
      </c>
      <c r="EH763" s="6" t="s">
        <v>22</v>
      </c>
      <c r="EI763" s="6" t="s">
        <v>22</v>
      </c>
      <c r="EJ763" s="6" t="s">
        <v>22</v>
      </c>
      <c r="EK763" s="6" t="s">
        <v>22</v>
      </c>
      <c r="EL763" s="6" t="s">
        <v>22</v>
      </c>
      <c r="EM763" s="6" t="s">
        <v>22</v>
      </c>
      <c r="EN763" s="6" t="s">
        <v>22</v>
      </c>
      <c r="EO763" s="6" t="s">
        <v>22</v>
      </c>
      <c r="EP763" s="6" t="s">
        <v>22</v>
      </c>
      <c r="EQ763" s="6" t="s">
        <v>22</v>
      </c>
      <c r="ER763" s="6" t="s">
        <v>22</v>
      </c>
      <c r="ES763" s="6" t="s">
        <v>22</v>
      </c>
      <c r="ET763" s="6" t="s">
        <v>22</v>
      </c>
      <c r="EU763" s="6" t="s">
        <v>22</v>
      </c>
      <c r="EV763" s="6" t="s">
        <v>22</v>
      </c>
      <c r="EW763" s="6" t="s">
        <v>22</v>
      </c>
      <c r="EX763" s="6" t="s">
        <v>22</v>
      </c>
      <c r="EY763" s="6" t="s">
        <v>22</v>
      </c>
      <c r="EZ763" s="6" t="s">
        <v>22</v>
      </c>
      <c r="FA763" s="6" t="s">
        <v>22</v>
      </c>
      <c r="FB763" s="6" t="s">
        <v>22</v>
      </c>
      <c r="FC763" s="6" t="s">
        <v>22</v>
      </c>
      <c r="FD763" s="6" t="s">
        <v>22</v>
      </c>
      <c r="FE763" s="6" t="s">
        <v>22</v>
      </c>
      <c r="FF763" s="6" t="s">
        <v>22</v>
      </c>
      <c r="FG763" s="6" t="s">
        <v>22</v>
      </c>
      <c r="FH763" s="6" t="s">
        <v>22</v>
      </c>
      <c r="FI763" s="6" t="s">
        <v>22</v>
      </c>
      <c r="FJ763" s="6" t="s">
        <v>22</v>
      </c>
      <c r="FK763" s="6" t="s">
        <v>22</v>
      </c>
      <c r="FL763" s="6" t="s">
        <v>22</v>
      </c>
      <c r="FM763" s="6" t="s">
        <v>22</v>
      </c>
      <c r="FN763" s="6" t="s">
        <v>22</v>
      </c>
      <c r="FO763" s="6" t="s">
        <v>22</v>
      </c>
      <c r="FP763" s="6" t="s">
        <v>22</v>
      </c>
      <c r="FQ763" s="6" t="s">
        <v>22</v>
      </c>
      <c r="FR763" s="6">
        <v>4</v>
      </c>
      <c r="FS763" s="6">
        <v>0</v>
      </c>
      <c r="FT763" s="6">
        <v>0</v>
      </c>
      <c r="FU763" s="6">
        <v>0</v>
      </c>
      <c r="FV763" s="6" t="s">
        <v>223</v>
      </c>
      <c r="FW763" s="6" t="s">
        <v>22</v>
      </c>
      <c r="FX763" s="6" t="s">
        <v>22</v>
      </c>
      <c r="FY763" s="6" t="s">
        <v>22</v>
      </c>
      <c r="FZ763" s="6" t="s">
        <v>22</v>
      </c>
      <c r="GA763" s="6" t="s">
        <v>22</v>
      </c>
      <c r="GB763" s="6" t="s">
        <v>22</v>
      </c>
      <c r="GC763" s="6" t="s">
        <v>22</v>
      </c>
      <c r="GD763" s="6" t="s">
        <v>22</v>
      </c>
      <c r="GE763" s="6" t="s">
        <v>22</v>
      </c>
      <c r="GF763" s="6" t="s">
        <v>22</v>
      </c>
      <c r="GG763" s="6" t="s">
        <v>22</v>
      </c>
      <c r="GH763" s="6" t="s">
        <v>22</v>
      </c>
      <c r="GI763" s="6" t="s">
        <v>22</v>
      </c>
      <c r="GJ763" s="6" t="s">
        <v>22</v>
      </c>
      <c r="GK763" s="6" t="s">
        <v>22</v>
      </c>
      <c r="GL763" s="6" t="s">
        <v>22</v>
      </c>
      <c r="GM763" s="6" t="s">
        <v>22</v>
      </c>
      <c r="GN763" s="6" t="s">
        <v>22</v>
      </c>
      <c r="GO763" s="6" t="s">
        <v>22</v>
      </c>
      <c r="GP763" s="6" t="s">
        <v>227</v>
      </c>
      <c r="GQ763" s="6" t="s">
        <v>22</v>
      </c>
      <c r="GR763" s="6" t="s">
        <v>22</v>
      </c>
      <c r="GS763" s="6" t="s">
        <v>22</v>
      </c>
      <c r="GT763" s="6" t="s">
        <v>22</v>
      </c>
      <c r="GU763" s="6" t="s">
        <v>22</v>
      </c>
      <c r="GV763" s="6" t="s">
        <v>22</v>
      </c>
      <c r="GW763" s="6" t="s">
        <v>22</v>
      </c>
      <c r="GX763" s="6" t="s">
        <v>22</v>
      </c>
    </row>
    <row r="764" spans="1:206">
      <c r="A764" s="6" t="s">
        <v>1944</v>
      </c>
      <c r="B764" s="6" t="s">
        <v>22</v>
      </c>
      <c r="C764" s="6" t="s">
        <v>2027</v>
      </c>
      <c r="D764" s="6" t="s">
        <v>22</v>
      </c>
      <c r="E764" s="6" t="s">
        <v>22</v>
      </c>
      <c r="G764" s="6" t="s">
        <v>22</v>
      </c>
      <c r="H764" s="6" t="s">
        <v>22</v>
      </c>
      <c r="I764" s="6" t="s">
        <v>22</v>
      </c>
      <c r="J764" s="6" t="s">
        <v>22</v>
      </c>
      <c r="K764" s="6" t="s">
        <v>22</v>
      </c>
      <c r="L764" s="6" t="s">
        <v>22</v>
      </c>
      <c r="M764" s="6" t="s">
        <v>22</v>
      </c>
      <c r="N764" s="6" t="s">
        <v>22</v>
      </c>
      <c r="O764" s="7" t="s">
        <v>22</v>
      </c>
      <c r="P764" s="6" t="s">
        <v>22</v>
      </c>
      <c r="S764" s="6" t="s">
        <v>22</v>
      </c>
      <c r="T764" s="6" t="s">
        <v>22</v>
      </c>
      <c r="V764" s="6" t="s">
        <v>22</v>
      </c>
      <c r="AE764" s="6" t="s">
        <v>22</v>
      </c>
      <c r="AF764" s="6" t="s">
        <v>22</v>
      </c>
      <c r="AG764" s="6" t="s">
        <v>22</v>
      </c>
      <c r="AH764" s="6" t="s">
        <v>22</v>
      </c>
      <c r="AI764" s="6" t="s">
        <v>22</v>
      </c>
      <c r="AJ764" s="6" t="s">
        <v>425</v>
      </c>
      <c r="AK764" s="6" t="s">
        <v>426</v>
      </c>
      <c r="AL764" s="6" t="s">
        <v>1761</v>
      </c>
      <c r="AM764" s="6">
        <v>0</v>
      </c>
      <c r="AN764" s="6">
        <v>1</v>
      </c>
      <c r="AO764" s="6">
        <v>0</v>
      </c>
      <c r="AP764" s="6">
        <v>0</v>
      </c>
      <c r="AQ764" s="6" t="s">
        <v>404</v>
      </c>
      <c r="AR764" s="6" t="s">
        <v>2028</v>
      </c>
      <c r="AS764" s="6" t="s">
        <v>1021</v>
      </c>
      <c r="AT764" s="6">
        <v>1</v>
      </c>
      <c r="AU764" s="6">
        <v>0</v>
      </c>
      <c r="AV764" s="6">
        <v>0</v>
      </c>
      <c r="AW764" s="6">
        <v>0</v>
      </c>
      <c r="AX764" s="6">
        <v>0</v>
      </c>
      <c r="AY764" s="6">
        <v>0</v>
      </c>
      <c r="AZ764" s="6"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 t="s">
        <v>22</v>
      </c>
      <c r="BK764" s="6" t="s">
        <v>22</v>
      </c>
      <c r="BL764" s="6" t="s">
        <v>22</v>
      </c>
      <c r="BM764" s="6" t="s">
        <v>22</v>
      </c>
      <c r="BN764" s="6" t="s">
        <v>22</v>
      </c>
      <c r="BO764" s="16" t="s">
        <v>22</v>
      </c>
      <c r="BP764" s="6" t="s">
        <v>22</v>
      </c>
      <c r="BQ764" s="6" t="s">
        <v>22</v>
      </c>
      <c r="BR764" s="6" t="s">
        <v>22</v>
      </c>
      <c r="BS764" s="6" t="s">
        <v>22</v>
      </c>
      <c r="BT764" s="6" t="s">
        <v>22</v>
      </c>
      <c r="BU764" s="16" t="s">
        <v>22</v>
      </c>
      <c r="BV764" s="6" t="s">
        <v>22</v>
      </c>
      <c r="BW764" s="6" t="s">
        <v>22</v>
      </c>
      <c r="BX764" s="6" t="s">
        <v>22</v>
      </c>
      <c r="BY764" s="6" t="s">
        <v>22</v>
      </c>
      <c r="BZ764" s="6" t="s">
        <v>22</v>
      </c>
      <c r="CA764" s="6" t="s">
        <v>22</v>
      </c>
      <c r="CB764" s="6" t="s">
        <v>22</v>
      </c>
      <c r="CC764" s="6" t="s">
        <v>22</v>
      </c>
      <c r="CD764" s="6" t="s">
        <v>22</v>
      </c>
      <c r="CE764" s="6" t="s">
        <v>22</v>
      </c>
      <c r="CF764" s="6" t="s">
        <v>22</v>
      </c>
      <c r="CG764" s="6" t="s">
        <v>22</v>
      </c>
      <c r="CH764" s="6" t="s">
        <v>22</v>
      </c>
      <c r="CI764" s="6" t="s">
        <v>22</v>
      </c>
      <c r="CJ764" s="6" t="s">
        <v>22</v>
      </c>
      <c r="CK764" s="6" t="s">
        <v>22</v>
      </c>
      <c r="CL764" s="6" t="s">
        <v>22</v>
      </c>
      <c r="CM764" s="6" t="s">
        <v>22</v>
      </c>
      <c r="CN764" s="6" t="s">
        <v>22</v>
      </c>
      <c r="CO764" s="6" t="s">
        <v>22</v>
      </c>
      <c r="CP764" s="6" t="s">
        <v>22</v>
      </c>
      <c r="CQ764" s="6" t="s">
        <v>22</v>
      </c>
      <c r="CR764" s="6" t="s">
        <v>22</v>
      </c>
      <c r="CS764" s="6" t="s">
        <v>22</v>
      </c>
      <c r="CT764" s="6" t="s">
        <v>22</v>
      </c>
      <c r="CU764" s="6" t="s">
        <v>22</v>
      </c>
      <c r="CV764" s="6" t="s">
        <v>22</v>
      </c>
      <c r="CW764" s="6" t="s">
        <v>22</v>
      </c>
      <c r="CX764" s="6" t="s">
        <v>22</v>
      </c>
      <c r="CY764" s="6" t="s">
        <v>22</v>
      </c>
      <c r="CZ764" s="6" t="s">
        <v>22</v>
      </c>
      <c r="DA764" s="6" t="s">
        <v>22</v>
      </c>
      <c r="DB764" s="6" t="s">
        <v>218</v>
      </c>
      <c r="DC764" s="6">
        <v>17</v>
      </c>
      <c r="DD764" s="6">
        <v>17</v>
      </c>
      <c r="DE764" s="6" t="s">
        <v>583</v>
      </c>
      <c r="DF764" s="6" t="s">
        <v>583</v>
      </c>
      <c r="DG764" s="6" t="s">
        <v>22</v>
      </c>
      <c r="DH764" s="6" t="s">
        <v>22</v>
      </c>
      <c r="DI764" s="6" t="s">
        <v>22</v>
      </c>
      <c r="DJ764" s="6" t="s">
        <v>22</v>
      </c>
      <c r="DK764" s="6">
        <v>20</v>
      </c>
      <c r="DL764" s="6" t="s">
        <v>22</v>
      </c>
      <c r="DM764" s="6" t="s">
        <v>22</v>
      </c>
      <c r="DN764" s="6" t="s">
        <v>22</v>
      </c>
      <c r="DO764" s="6" t="s">
        <v>22</v>
      </c>
      <c r="DP764" s="6" t="s">
        <v>22</v>
      </c>
      <c r="DQ764" s="6" t="s">
        <v>22</v>
      </c>
      <c r="DR764" s="6" t="s">
        <v>22</v>
      </c>
      <c r="DS764" s="6" t="s">
        <v>22</v>
      </c>
      <c r="DT764" s="6" t="s">
        <v>22</v>
      </c>
      <c r="DU764" s="6" t="s">
        <v>22</v>
      </c>
      <c r="DV764" s="6" t="s">
        <v>22</v>
      </c>
      <c r="DW764" s="6" t="s">
        <v>22</v>
      </c>
      <c r="DX764" s="6" t="s">
        <v>22</v>
      </c>
      <c r="DY764" s="6" t="s">
        <v>22</v>
      </c>
      <c r="DZ764" s="6" t="s">
        <v>22</v>
      </c>
      <c r="EA764" s="6" t="s">
        <v>22</v>
      </c>
      <c r="EB764" s="6" t="s">
        <v>22</v>
      </c>
      <c r="EC764" s="6" t="s">
        <v>22</v>
      </c>
      <c r="ED764" s="6" t="s">
        <v>22</v>
      </c>
      <c r="EE764" s="6" t="s">
        <v>22</v>
      </c>
      <c r="EF764" s="6" t="s">
        <v>22</v>
      </c>
      <c r="EG764" s="6" t="s">
        <v>22</v>
      </c>
      <c r="EH764" s="6" t="s">
        <v>22</v>
      </c>
      <c r="EI764" s="6" t="s">
        <v>22</v>
      </c>
      <c r="EJ764" s="6" t="s">
        <v>22</v>
      </c>
      <c r="EK764" s="6" t="s">
        <v>22</v>
      </c>
      <c r="EL764" s="6" t="s">
        <v>22</v>
      </c>
      <c r="EM764" s="6" t="s">
        <v>22</v>
      </c>
      <c r="EN764" s="6" t="s">
        <v>22</v>
      </c>
      <c r="EO764" s="6" t="s">
        <v>22</v>
      </c>
      <c r="EP764" s="6" t="s">
        <v>22</v>
      </c>
      <c r="EQ764" s="6" t="s">
        <v>22</v>
      </c>
      <c r="ER764" s="6" t="s">
        <v>22</v>
      </c>
      <c r="ES764" s="6" t="s">
        <v>22</v>
      </c>
      <c r="ET764" s="6" t="s">
        <v>22</v>
      </c>
      <c r="EU764" s="6" t="s">
        <v>22</v>
      </c>
      <c r="EV764" s="6" t="s">
        <v>22</v>
      </c>
      <c r="EW764" s="6" t="s">
        <v>22</v>
      </c>
      <c r="EX764" s="6" t="s">
        <v>22</v>
      </c>
      <c r="EY764" s="6" t="s">
        <v>22</v>
      </c>
      <c r="EZ764" s="6" t="s">
        <v>22</v>
      </c>
      <c r="FA764" s="6" t="s">
        <v>22</v>
      </c>
      <c r="FB764" s="6" t="s">
        <v>22</v>
      </c>
      <c r="FC764" s="6" t="s">
        <v>22</v>
      </c>
      <c r="FD764" s="6" t="s">
        <v>22</v>
      </c>
      <c r="FE764" s="6" t="s">
        <v>22</v>
      </c>
      <c r="FF764" s="6" t="s">
        <v>22</v>
      </c>
      <c r="FG764" s="6" t="s">
        <v>22</v>
      </c>
      <c r="FH764" s="6" t="s">
        <v>22</v>
      </c>
      <c r="FI764" s="6" t="s">
        <v>22</v>
      </c>
      <c r="FJ764" s="6" t="s">
        <v>22</v>
      </c>
      <c r="FK764" s="6" t="s">
        <v>22</v>
      </c>
      <c r="FL764" s="6" t="s">
        <v>22</v>
      </c>
      <c r="FM764" s="6" t="s">
        <v>22</v>
      </c>
      <c r="FN764" s="6" t="s">
        <v>22</v>
      </c>
      <c r="FO764" s="6" t="s">
        <v>22</v>
      </c>
      <c r="FP764" s="6" t="s">
        <v>22</v>
      </c>
      <c r="FQ764" s="6" t="s">
        <v>22</v>
      </c>
      <c r="FR764" s="6">
        <v>2</v>
      </c>
      <c r="FS764" s="6">
        <v>0</v>
      </c>
      <c r="FT764" s="6">
        <v>0</v>
      </c>
      <c r="FU764" s="6">
        <v>1</v>
      </c>
      <c r="FV764" s="6" t="s">
        <v>223</v>
      </c>
      <c r="FW764" s="6" t="s">
        <v>22</v>
      </c>
      <c r="FX764" s="6" t="s">
        <v>22</v>
      </c>
      <c r="FY764" s="6" t="s">
        <v>22</v>
      </c>
      <c r="FZ764" s="6" t="s">
        <v>22</v>
      </c>
      <c r="GA764" s="6" t="s">
        <v>22</v>
      </c>
      <c r="GB764" s="6" t="s">
        <v>22</v>
      </c>
      <c r="GC764" s="6" t="s">
        <v>22</v>
      </c>
      <c r="GD764" s="6" t="s">
        <v>22</v>
      </c>
      <c r="GE764" s="6" t="s">
        <v>22</v>
      </c>
      <c r="GF764" s="6" t="s">
        <v>22</v>
      </c>
      <c r="GG764" s="6" t="s">
        <v>22</v>
      </c>
      <c r="GH764" s="6" t="s">
        <v>22</v>
      </c>
      <c r="GI764" s="6" t="s">
        <v>22</v>
      </c>
      <c r="GJ764" s="6" t="s">
        <v>22</v>
      </c>
      <c r="GK764" s="6" t="s">
        <v>22</v>
      </c>
      <c r="GL764" s="6" t="s">
        <v>22</v>
      </c>
      <c r="GM764" s="6" t="s">
        <v>22</v>
      </c>
      <c r="GN764" s="6" t="s">
        <v>22</v>
      </c>
      <c r="GO764" s="6" t="s">
        <v>22</v>
      </c>
      <c r="GP764" s="6" t="s">
        <v>261</v>
      </c>
      <c r="GQ764" s="6" t="s">
        <v>22</v>
      </c>
      <c r="GR764" s="6" t="s">
        <v>22</v>
      </c>
      <c r="GS764" s="6" t="s">
        <v>22</v>
      </c>
      <c r="GT764" s="6" t="s">
        <v>22</v>
      </c>
      <c r="GU764" s="6" t="s">
        <v>22</v>
      </c>
      <c r="GV764" s="6" t="s">
        <v>22</v>
      </c>
      <c r="GW764" s="6" t="s">
        <v>22</v>
      </c>
      <c r="GX764" s="6" t="s">
        <v>22</v>
      </c>
    </row>
    <row r="765" spans="1:206">
      <c r="A765" s="6" t="s">
        <v>1944</v>
      </c>
      <c r="B765" s="6" t="s">
        <v>22</v>
      </c>
      <c r="C765" s="6" t="s">
        <v>2029</v>
      </c>
      <c r="D765" s="6" t="s">
        <v>22</v>
      </c>
      <c r="E765" s="6" t="s">
        <v>22</v>
      </c>
      <c r="G765" s="6" t="s">
        <v>22</v>
      </c>
      <c r="H765" s="6" t="s">
        <v>22</v>
      </c>
      <c r="I765" s="6" t="s">
        <v>22</v>
      </c>
      <c r="J765" s="6" t="s">
        <v>22</v>
      </c>
      <c r="K765" s="6" t="s">
        <v>22</v>
      </c>
      <c r="L765" s="6" t="s">
        <v>22</v>
      </c>
      <c r="M765" s="6" t="s">
        <v>22</v>
      </c>
      <c r="N765" s="6" t="s">
        <v>22</v>
      </c>
      <c r="O765" s="7" t="s">
        <v>22</v>
      </c>
      <c r="P765" s="6" t="s">
        <v>22</v>
      </c>
      <c r="S765" s="6" t="s">
        <v>22</v>
      </c>
      <c r="T765" s="6" t="s">
        <v>22</v>
      </c>
      <c r="V765" s="6" t="s">
        <v>22</v>
      </c>
      <c r="AE765" s="6" t="s">
        <v>22</v>
      </c>
      <c r="AF765" s="6" t="s">
        <v>22</v>
      </c>
      <c r="AG765" s="6" t="s">
        <v>22</v>
      </c>
      <c r="AH765" s="6" t="s">
        <v>22</v>
      </c>
      <c r="AI765" s="6" t="s">
        <v>22</v>
      </c>
      <c r="AJ765" s="6" t="s">
        <v>425</v>
      </c>
      <c r="AK765" s="6" t="s">
        <v>426</v>
      </c>
      <c r="AL765" s="6" t="s">
        <v>1761</v>
      </c>
      <c r="AM765" s="6">
        <v>1</v>
      </c>
      <c r="AN765" s="6">
        <v>1</v>
      </c>
      <c r="AO765" s="6">
        <v>1</v>
      </c>
      <c r="AP765" s="6">
        <v>0</v>
      </c>
      <c r="AQ765" s="6" t="s">
        <v>1021</v>
      </c>
      <c r="AR765" s="6" t="s">
        <v>404</v>
      </c>
      <c r="AS765" s="6" t="s">
        <v>2028</v>
      </c>
      <c r="AT765" s="6">
        <v>0</v>
      </c>
      <c r="AU765" s="6">
        <v>1</v>
      </c>
      <c r="AV765" s="6">
        <v>1</v>
      </c>
      <c r="AW765" s="6">
        <v>1</v>
      </c>
      <c r="AX765" s="6">
        <v>0</v>
      </c>
      <c r="AY765" s="6">
        <v>0</v>
      </c>
      <c r="AZ765" s="6"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 t="s">
        <v>22</v>
      </c>
      <c r="BK765" s="6" t="s">
        <v>22</v>
      </c>
      <c r="BL765" s="6" t="s">
        <v>22</v>
      </c>
      <c r="BM765" s="6" t="s">
        <v>22</v>
      </c>
      <c r="BN765" s="6" t="s">
        <v>22</v>
      </c>
      <c r="BO765" s="16" t="s">
        <v>22</v>
      </c>
      <c r="BP765" s="6" t="s">
        <v>22</v>
      </c>
      <c r="BQ765" s="6" t="s">
        <v>22</v>
      </c>
      <c r="BR765" s="6" t="s">
        <v>22</v>
      </c>
      <c r="BS765" s="6" t="s">
        <v>22</v>
      </c>
      <c r="BT765" s="6" t="s">
        <v>22</v>
      </c>
      <c r="BU765" s="16" t="s">
        <v>22</v>
      </c>
      <c r="BV765" s="6" t="s">
        <v>22</v>
      </c>
      <c r="BW765" s="6" t="s">
        <v>22</v>
      </c>
      <c r="BX765" s="6" t="s">
        <v>22</v>
      </c>
      <c r="BY765" s="6" t="s">
        <v>22</v>
      </c>
      <c r="BZ765" s="6" t="s">
        <v>22</v>
      </c>
      <c r="CA765" s="6" t="s">
        <v>22</v>
      </c>
      <c r="CB765" s="6" t="s">
        <v>22</v>
      </c>
      <c r="CC765" s="6" t="s">
        <v>22</v>
      </c>
      <c r="CD765" s="6" t="s">
        <v>22</v>
      </c>
      <c r="CE765" s="6" t="s">
        <v>22</v>
      </c>
      <c r="CF765" s="6" t="s">
        <v>22</v>
      </c>
      <c r="CG765" s="6" t="s">
        <v>22</v>
      </c>
      <c r="CH765" s="6" t="s">
        <v>22</v>
      </c>
      <c r="CI765" s="6" t="s">
        <v>22</v>
      </c>
      <c r="CJ765" s="6" t="s">
        <v>22</v>
      </c>
      <c r="CK765" s="6" t="s">
        <v>22</v>
      </c>
      <c r="CL765" s="6" t="s">
        <v>22</v>
      </c>
      <c r="CM765" s="6" t="s">
        <v>22</v>
      </c>
      <c r="CN765" s="6" t="s">
        <v>22</v>
      </c>
      <c r="CO765" s="6" t="s">
        <v>22</v>
      </c>
      <c r="CP765" s="6" t="s">
        <v>22</v>
      </c>
      <c r="CQ765" s="6" t="s">
        <v>22</v>
      </c>
      <c r="CR765" s="6" t="s">
        <v>22</v>
      </c>
      <c r="CS765" s="6" t="s">
        <v>22</v>
      </c>
      <c r="CT765" s="6" t="s">
        <v>22</v>
      </c>
      <c r="CU765" s="6" t="s">
        <v>22</v>
      </c>
      <c r="CV765" s="6" t="s">
        <v>22</v>
      </c>
      <c r="CW765" s="6" t="s">
        <v>22</v>
      </c>
      <c r="CX765" s="6" t="s">
        <v>22</v>
      </c>
      <c r="CY765" s="6" t="s">
        <v>22</v>
      </c>
      <c r="CZ765" s="6" t="s">
        <v>22</v>
      </c>
      <c r="DA765" s="6" t="s">
        <v>22</v>
      </c>
      <c r="DB765" s="6" t="s">
        <v>218</v>
      </c>
      <c r="DC765" s="6">
        <v>21</v>
      </c>
      <c r="DD765" s="6">
        <v>21</v>
      </c>
      <c r="DE765" s="6" t="s">
        <v>583</v>
      </c>
      <c r="DF765" s="6" t="s">
        <v>583</v>
      </c>
      <c r="DG765" s="6" t="s">
        <v>22</v>
      </c>
      <c r="DH765" s="6" t="s">
        <v>22</v>
      </c>
      <c r="DI765" s="6" t="s">
        <v>22</v>
      </c>
      <c r="DJ765" s="6" t="s">
        <v>22</v>
      </c>
      <c r="DK765" s="6">
        <v>50</v>
      </c>
      <c r="DL765" s="6" t="s">
        <v>22</v>
      </c>
      <c r="DM765" s="6" t="s">
        <v>22</v>
      </c>
      <c r="DN765" s="6" t="s">
        <v>22</v>
      </c>
      <c r="DO765" s="6" t="s">
        <v>22</v>
      </c>
      <c r="DP765" s="6" t="s">
        <v>22</v>
      </c>
      <c r="DQ765" s="6" t="s">
        <v>22</v>
      </c>
      <c r="DR765" s="6" t="s">
        <v>22</v>
      </c>
      <c r="DS765" s="6" t="s">
        <v>22</v>
      </c>
      <c r="DT765" s="6" t="s">
        <v>22</v>
      </c>
      <c r="DU765" s="6" t="s">
        <v>22</v>
      </c>
      <c r="DV765" s="6" t="s">
        <v>22</v>
      </c>
      <c r="DW765" s="6" t="s">
        <v>22</v>
      </c>
      <c r="DX765" s="6" t="s">
        <v>22</v>
      </c>
      <c r="DY765" s="6" t="s">
        <v>22</v>
      </c>
      <c r="DZ765" s="6" t="s">
        <v>22</v>
      </c>
      <c r="EA765" s="6" t="s">
        <v>22</v>
      </c>
      <c r="EB765" s="6" t="s">
        <v>22</v>
      </c>
      <c r="EC765" s="6" t="s">
        <v>22</v>
      </c>
      <c r="ED765" s="6" t="s">
        <v>22</v>
      </c>
      <c r="EE765" s="6" t="s">
        <v>22</v>
      </c>
      <c r="EF765" s="6" t="s">
        <v>22</v>
      </c>
      <c r="EG765" s="6" t="s">
        <v>22</v>
      </c>
      <c r="EH765" s="6" t="s">
        <v>22</v>
      </c>
      <c r="EI765" s="6" t="s">
        <v>22</v>
      </c>
      <c r="EJ765" s="6" t="s">
        <v>22</v>
      </c>
      <c r="EK765" s="6" t="s">
        <v>22</v>
      </c>
      <c r="EL765" s="6" t="s">
        <v>22</v>
      </c>
      <c r="EM765" s="6" t="s">
        <v>22</v>
      </c>
      <c r="EN765" s="6" t="s">
        <v>22</v>
      </c>
      <c r="EO765" s="6" t="s">
        <v>22</v>
      </c>
      <c r="EP765" s="6" t="s">
        <v>22</v>
      </c>
      <c r="EQ765" s="6" t="s">
        <v>22</v>
      </c>
      <c r="ER765" s="6" t="s">
        <v>22</v>
      </c>
      <c r="ES765" s="6" t="s">
        <v>22</v>
      </c>
      <c r="ET765" s="6" t="s">
        <v>22</v>
      </c>
      <c r="EU765" s="6" t="s">
        <v>22</v>
      </c>
      <c r="EV765" s="6" t="s">
        <v>22</v>
      </c>
      <c r="EW765" s="6" t="s">
        <v>22</v>
      </c>
      <c r="EX765" s="6" t="s">
        <v>22</v>
      </c>
      <c r="EY765" s="6" t="s">
        <v>22</v>
      </c>
      <c r="EZ765" s="6" t="s">
        <v>22</v>
      </c>
      <c r="FA765" s="6" t="s">
        <v>22</v>
      </c>
      <c r="FB765" s="6" t="s">
        <v>22</v>
      </c>
      <c r="FC765" s="6" t="s">
        <v>22</v>
      </c>
      <c r="FD765" s="6" t="s">
        <v>22</v>
      </c>
      <c r="FE765" s="6" t="s">
        <v>22</v>
      </c>
      <c r="FF765" s="6" t="s">
        <v>22</v>
      </c>
      <c r="FG765" s="6" t="s">
        <v>22</v>
      </c>
      <c r="FH765" s="6" t="s">
        <v>22</v>
      </c>
      <c r="FI765" s="6" t="s">
        <v>22</v>
      </c>
      <c r="FJ765" s="6" t="s">
        <v>22</v>
      </c>
      <c r="FK765" s="6" t="s">
        <v>22</v>
      </c>
      <c r="FL765" s="6" t="s">
        <v>22</v>
      </c>
      <c r="FM765" s="6" t="s">
        <v>22</v>
      </c>
      <c r="FN765" s="6" t="s">
        <v>22</v>
      </c>
      <c r="FO765" s="6" t="s">
        <v>22</v>
      </c>
      <c r="FP765" s="6" t="s">
        <v>22</v>
      </c>
      <c r="FQ765" s="6" t="s">
        <v>22</v>
      </c>
      <c r="FR765" s="6">
        <v>2</v>
      </c>
      <c r="FS765" s="6">
        <v>0</v>
      </c>
      <c r="FT765" s="6">
        <v>0</v>
      </c>
      <c r="FU765" s="6">
        <v>0</v>
      </c>
      <c r="FV765" s="6" t="s">
        <v>223</v>
      </c>
      <c r="FW765" s="6" t="s">
        <v>22</v>
      </c>
      <c r="FX765" s="6" t="s">
        <v>22</v>
      </c>
      <c r="FY765" s="6" t="s">
        <v>22</v>
      </c>
      <c r="FZ765" s="6" t="s">
        <v>22</v>
      </c>
      <c r="GA765" s="6" t="s">
        <v>22</v>
      </c>
      <c r="GB765" s="6" t="s">
        <v>22</v>
      </c>
      <c r="GC765" s="6" t="s">
        <v>22</v>
      </c>
      <c r="GD765" s="6" t="s">
        <v>22</v>
      </c>
      <c r="GE765" s="6" t="s">
        <v>22</v>
      </c>
      <c r="GF765" s="6" t="s">
        <v>22</v>
      </c>
      <c r="GG765" s="6" t="s">
        <v>22</v>
      </c>
      <c r="GH765" s="6" t="s">
        <v>22</v>
      </c>
      <c r="GI765" s="6" t="s">
        <v>22</v>
      </c>
      <c r="GJ765" s="6" t="s">
        <v>22</v>
      </c>
      <c r="GK765" s="6" t="s">
        <v>22</v>
      </c>
      <c r="GL765" s="6" t="s">
        <v>22</v>
      </c>
      <c r="GM765" s="6" t="s">
        <v>22</v>
      </c>
      <c r="GN765" s="6" t="s">
        <v>22</v>
      </c>
      <c r="GO765" s="6" t="s">
        <v>22</v>
      </c>
      <c r="GP765" s="6" t="s">
        <v>227</v>
      </c>
      <c r="GQ765" s="6" t="s">
        <v>22</v>
      </c>
      <c r="GR765" s="6" t="s">
        <v>22</v>
      </c>
      <c r="GS765" s="6" t="s">
        <v>22</v>
      </c>
      <c r="GT765" s="6" t="s">
        <v>22</v>
      </c>
      <c r="GU765" s="6" t="s">
        <v>22</v>
      </c>
      <c r="GV765" s="6" t="s">
        <v>22</v>
      </c>
      <c r="GW765" s="6" t="s">
        <v>22</v>
      </c>
      <c r="GX765" s="6" t="s">
        <v>22</v>
      </c>
    </row>
    <row r="766" spans="1:206">
      <c r="A766" s="6" t="s">
        <v>1944</v>
      </c>
      <c r="B766" s="6" t="s">
        <v>22</v>
      </c>
      <c r="C766" s="6" t="s">
        <v>2030</v>
      </c>
      <c r="D766" s="6" t="s">
        <v>22</v>
      </c>
      <c r="E766" s="6" t="s">
        <v>22</v>
      </c>
      <c r="G766" s="6" t="s">
        <v>22</v>
      </c>
      <c r="H766" s="6" t="s">
        <v>22</v>
      </c>
      <c r="I766" s="6" t="s">
        <v>22</v>
      </c>
      <c r="J766" s="6" t="s">
        <v>22</v>
      </c>
      <c r="K766" s="6" t="s">
        <v>22</v>
      </c>
      <c r="L766" s="6" t="s">
        <v>22</v>
      </c>
      <c r="M766" s="6" t="s">
        <v>22</v>
      </c>
      <c r="N766" s="6" t="s">
        <v>22</v>
      </c>
      <c r="O766" s="7" t="s">
        <v>22</v>
      </c>
      <c r="P766" s="6" t="s">
        <v>22</v>
      </c>
      <c r="S766" s="6" t="s">
        <v>22</v>
      </c>
      <c r="T766" s="6" t="s">
        <v>22</v>
      </c>
      <c r="V766" s="6" t="s">
        <v>22</v>
      </c>
      <c r="AE766" s="6" t="s">
        <v>22</v>
      </c>
      <c r="AF766" s="6" t="s">
        <v>22</v>
      </c>
      <c r="AG766" s="6" t="s">
        <v>22</v>
      </c>
      <c r="AH766" s="6" t="s">
        <v>22</v>
      </c>
      <c r="AI766" s="6" t="s">
        <v>22</v>
      </c>
      <c r="AJ766" s="6" t="s">
        <v>402</v>
      </c>
      <c r="AK766" s="6" t="s">
        <v>403</v>
      </c>
      <c r="AL766" s="6" t="s">
        <v>419</v>
      </c>
      <c r="AM766" s="6">
        <v>1</v>
      </c>
      <c r="AN766" s="6">
        <v>0</v>
      </c>
      <c r="AO766" s="6">
        <v>0</v>
      </c>
      <c r="AP766" s="6">
        <v>0</v>
      </c>
      <c r="AQ766" s="6" t="s">
        <v>745</v>
      </c>
      <c r="AR766" s="6" t="s">
        <v>1055</v>
      </c>
      <c r="AS766" s="6" t="s">
        <v>1038</v>
      </c>
      <c r="AT766" s="6">
        <v>0</v>
      </c>
      <c r="AU766" s="6">
        <v>0</v>
      </c>
      <c r="AV766" s="6">
        <v>0</v>
      </c>
      <c r="AW766" s="6">
        <v>1</v>
      </c>
      <c r="AX766" s="6">
        <v>1</v>
      </c>
      <c r="AY766" s="6">
        <v>1</v>
      </c>
      <c r="AZ766" s="6">
        <v>1</v>
      </c>
      <c r="BA766" s="6">
        <v>1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 t="s">
        <v>22</v>
      </c>
      <c r="BK766" s="6" t="s">
        <v>22</v>
      </c>
      <c r="BL766" s="6" t="s">
        <v>22</v>
      </c>
      <c r="BM766" s="6" t="s">
        <v>22</v>
      </c>
      <c r="BN766" s="6" t="s">
        <v>22</v>
      </c>
      <c r="BO766" s="16" t="s">
        <v>22</v>
      </c>
      <c r="BP766" s="6" t="s">
        <v>22</v>
      </c>
      <c r="BQ766" s="6" t="s">
        <v>22</v>
      </c>
      <c r="BR766" s="6" t="s">
        <v>22</v>
      </c>
      <c r="BS766" s="6" t="s">
        <v>22</v>
      </c>
      <c r="BT766" s="6" t="s">
        <v>22</v>
      </c>
      <c r="BU766" s="16" t="s">
        <v>22</v>
      </c>
      <c r="BV766" s="6" t="s">
        <v>22</v>
      </c>
      <c r="BW766" s="6" t="s">
        <v>22</v>
      </c>
      <c r="BX766" s="6" t="s">
        <v>22</v>
      </c>
      <c r="BY766" s="6" t="s">
        <v>22</v>
      </c>
      <c r="BZ766" s="6" t="s">
        <v>22</v>
      </c>
      <c r="CA766" s="6" t="s">
        <v>22</v>
      </c>
      <c r="CB766" s="6" t="s">
        <v>22</v>
      </c>
      <c r="CC766" s="6" t="s">
        <v>22</v>
      </c>
      <c r="CD766" s="6" t="s">
        <v>22</v>
      </c>
      <c r="CE766" s="6" t="s">
        <v>22</v>
      </c>
      <c r="CF766" s="6" t="s">
        <v>22</v>
      </c>
      <c r="CG766" s="6" t="s">
        <v>22</v>
      </c>
      <c r="CH766" s="6" t="s">
        <v>22</v>
      </c>
      <c r="CI766" s="6" t="s">
        <v>22</v>
      </c>
      <c r="CJ766" s="6" t="s">
        <v>22</v>
      </c>
      <c r="CK766" s="6" t="s">
        <v>22</v>
      </c>
      <c r="CL766" s="6" t="s">
        <v>22</v>
      </c>
      <c r="CM766" s="6" t="s">
        <v>22</v>
      </c>
      <c r="CN766" s="6" t="s">
        <v>22</v>
      </c>
      <c r="CO766" s="6" t="s">
        <v>22</v>
      </c>
      <c r="CP766" s="6" t="s">
        <v>22</v>
      </c>
      <c r="CQ766" s="6" t="s">
        <v>22</v>
      </c>
      <c r="CR766" s="6" t="s">
        <v>22</v>
      </c>
      <c r="CS766" s="6" t="s">
        <v>22</v>
      </c>
      <c r="CT766" s="6" t="s">
        <v>22</v>
      </c>
      <c r="CU766" s="6" t="s">
        <v>22</v>
      </c>
      <c r="CV766" s="6" t="s">
        <v>22</v>
      </c>
      <c r="CW766" s="6" t="s">
        <v>22</v>
      </c>
      <c r="CX766" s="6" t="s">
        <v>22</v>
      </c>
      <c r="CY766" s="6" t="s">
        <v>22</v>
      </c>
      <c r="CZ766" s="6" t="s">
        <v>22</v>
      </c>
      <c r="DA766" s="6" t="s">
        <v>22</v>
      </c>
      <c r="DB766" s="6" t="s">
        <v>218</v>
      </c>
      <c r="DC766" s="6">
        <v>30</v>
      </c>
      <c r="DD766" s="6">
        <v>30</v>
      </c>
      <c r="DE766" s="6" t="s">
        <v>220</v>
      </c>
      <c r="DF766" s="6" t="s">
        <v>220</v>
      </c>
      <c r="DG766" s="6" t="s">
        <v>22</v>
      </c>
      <c r="DH766" s="6" t="s">
        <v>22</v>
      </c>
      <c r="DI766" s="6" t="s">
        <v>22</v>
      </c>
      <c r="DJ766" s="6" t="s">
        <v>22</v>
      </c>
      <c r="DK766" s="6">
        <v>30</v>
      </c>
      <c r="DL766" s="6" t="s">
        <v>22</v>
      </c>
      <c r="DM766" s="6" t="s">
        <v>22</v>
      </c>
      <c r="DN766" s="6" t="s">
        <v>22</v>
      </c>
      <c r="DO766" s="6" t="s">
        <v>22</v>
      </c>
      <c r="DP766" s="6" t="s">
        <v>22</v>
      </c>
      <c r="DQ766" s="6" t="s">
        <v>22</v>
      </c>
      <c r="DR766" s="6" t="s">
        <v>22</v>
      </c>
      <c r="DS766" s="6" t="s">
        <v>22</v>
      </c>
      <c r="DT766" s="6" t="s">
        <v>22</v>
      </c>
      <c r="DU766" s="6" t="s">
        <v>22</v>
      </c>
      <c r="DV766" s="6" t="s">
        <v>22</v>
      </c>
      <c r="DW766" s="6" t="s">
        <v>22</v>
      </c>
      <c r="DX766" s="6" t="s">
        <v>22</v>
      </c>
      <c r="DY766" s="6" t="s">
        <v>22</v>
      </c>
      <c r="DZ766" s="6" t="s">
        <v>22</v>
      </c>
      <c r="EA766" s="6" t="s">
        <v>22</v>
      </c>
      <c r="EB766" s="6" t="s">
        <v>22</v>
      </c>
      <c r="EC766" s="6" t="s">
        <v>22</v>
      </c>
      <c r="ED766" s="6" t="s">
        <v>22</v>
      </c>
      <c r="EE766" s="6" t="s">
        <v>22</v>
      </c>
      <c r="EF766" s="6" t="s">
        <v>22</v>
      </c>
      <c r="EG766" s="6" t="s">
        <v>22</v>
      </c>
      <c r="EH766" s="6" t="s">
        <v>22</v>
      </c>
      <c r="EI766" s="6" t="s">
        <v>22</v>
      </c>
      <c r="EJ766" s="6" t="s">
        <v>22</v>
      </c>
      <c r="EK766" s="6" t="s">
        <v>22</v>
      </c>
      <c r="EL766" s="6" t="s">
        <v>22</v>
      </c>
      <c r="EM766" s="6" t="s">
        <v>22</v>
      </c>
      <c r="EN766" s="6" t="s">
        <v>22</v>
      </c>
      <c r="EO766" s="6" t="s">
        <v>22</v>
      </c>
      <c r="EP766" s="6" t="s">
        <v>22</v>
      </c>
      <c r="EQ766" s="6" t="s">
        <v>22</v>
      </c>
      <c r="ER766" s="6" t="s">
        <v>22</v>
      </c>
      <c r="ES766" s="6" t="s">
        <v>22</v>
      </c>
      <c r="ET766" s="6" t="s">
        <v>22</v>
      </c>
      <c r="EU766" s="6" t="s">
        <v>22</v>
      </c>
      <c r="EV766" s="6" t="s">
        <v>22</v>
      </c>
      <c r="EW766" s="6" t="s">
        <v>22</v>
      </c>
      <c r="EX766" s="6" t="s">
        <v>22</v>
      </c>
      <c r="EY766" s="6" t="s">
        <v>22</v>
      </c>
      <c r="EZ766" s="6" t="s">
        <v>22</v>
      </c>
      <c r="FA766" s="6" t="s">
        <v>22</v>
      </c>
      <c r="FB766" s="6" t="s">
        <v>22</v>
      </c>
      <c r="FC766" s="6" t="s">
        <v>22</v>
      </c>
      <c r="FD766" s="6" t="s">
        <v>22</v>
      </c>
      <c r="FE766" s="6" t="s">
        <v>22</v>
      </c>
      <c r="FF766" s="6" t="s">
        <v>22</v>
      </c>
      <c r="FG766" s="6" t="s">
        <v>22</v>
      </c>
      <c r="FH766" s="6" t="s">
        <v>22</v>
      </c>
      <c r="FI766" s="6" t="s">
        <v>22</v>
      </c>
      <c r="FJ766" s="6" t="s">
        <v>22</v>
      </c>
      <c r="FK766" s="6" t="s">
        <v>22</v>
      </c>
      <c r="FL766" s="6" t="s">
        <v>22</v>
      </c>
      <c r="FM766" s="6" t="s">
        <v>22</v>
      </c>
      <c r="FN766" s="6" t="s">
        <v>22</v>
      </c>
      <c r="FO766" s="6" t="s">
        <v>22</v>
      </c>
      <c r="FP766" s="6" t="s">
        <v>22</v>
      </c>
      <c r="FQ766" s="6" t="s">
        <v>22</v>
      </c>
      <c r="FR766" s="6">
        <v>2</v>
      </c>
      <c r="FS766" s="6">
        <v>0</v>
      </c>
      <c r="FT766" s="6">
        <v>0</v>
      </c>
      <c r="FU766" s="6">
        <v>1</v>
      </c>
      <c r="FV766" s="6" t="s">
        <v>223</v>
      </c>
      <c r="FW766" s="6" t="s">
        <v>22</v>
      </c>
      <c r="FX766" s="6" t="s">
        <v>22</v>
      </c>
      <c r="FY766" s="6" t="s">
        <v>22</v>
      </c>
      <c r="FZ766" s="6" t="s">
        <v>22</v>
      </c>
      <c r="GA766" s="6" t="s">
        <v>22</v>
      </c>
      <c r="GB766" s="6" t="s">
        <v>22</v>
      </c>
      <c r="GC766" s="6" t="s">
        <v>22</v>
      </c>
      <c r="GD766" s="6" t="s">
        <v>22</v>
      </c>
      <c r="GE766" s="6" t="s">
        <v>22</v>
      </c>
      <c r="GF766" s="6" t="s">
        <v>22</v>
      </c>
      <c r="GG766" s="6" t="s">
        <v>22</v>
      </c>
      <c r="GH766" s="6" t="s">
        <v>22</v>
      </c>
      <c r="GI766" s="6" t="s">
        <v>22</v>
      </c>
      <c r="GJ766" s="6" t="s">
        <v>22</v>
      </c>
      <c r="GK766" s="6" t="s">
        <v>22</v>
      </c>
      <c r="GL766" s="6" t="s">
        <v>22</v>
      </c>
      <c r="GM766" s="6" t="s">
        <v>22</v>
      </c>
      <c r="GN766" s="6" t="s">
        <v>22</v>
      </c>
      <c r="GO766" s="6" t="s">
        <v>22</v>
      </c>
      <c r="GP766" s="6" t="s">
        <v>228</v>
      </c>
      <c r="GQ766" s="6" t="s">
        <v>22</v>
      </c>
      <c r="GR766" s="6" t="s">
        <v>22</v>
      </c>
      <c r="GS766" s="6" t="s">
        <v>22</v>
      </c>
      <c r="GT766" s="6" t="s">
        <v>22</v>
      </c>
      <c r="GU766" s="6" t="s">
        <v>22</v>
      </c>
      <c r="GV766" s="6" t="s">
        <v>22</v>
      </c>
      <c r="GW766" s="6" t="s">
        <v>22</v>
      </c>
      <c r="GX766" s="6" t="s">
        <v>22</v>
      </c>
    </row>
    <row r="767" spans="1:206">
      <c r="A767" s="6" t="s">
        <v>1944</v>
      </c>
      <c r="B767" s="6" t="s">
        <v>22</v>
      </c>
      <c r="C767" s="6" t="s">
        <v>2031</v>
      </c>
      <c r="D767" s="6" t="s">
        <v>22</v>
      </c>
      <c r="E767" s="6" t="s">
        <v>22</v>
      </c>
      <c r="G767" s="6" t="s">
        <v>22</v>
      </c>
      <c r="H767" s="6" t="s">
        <v>22</v>
      </c>
      <c r="I767" s="6" t="s">
        <v>22</v>
      </c>
      <c r="J767" s="6" t="s">
        <v>22</v>
      </c>
      <c r="K767" s="6" t="s">
        <v>22</v>
      </c>
      <c r="L767" s="6" t="s">
        <v>22</v>
      </c>
      <c r="M767" s="6" t="s">
        <v>22</v>
      </c>
      <c r="N767" s="6" t="s">
        <v>22</v>
      </c>
      <c r="O767" s="7" t="s">
        <v>22</v>
      </c>
      <c r="P767" s="6" t="s">
        <v>22</v>
      </c>
      <c r="S767" s="6" t="s">
        <v>22</v>
      </c>
      <c r="T767" s="6" t="s">
        <v>22</v>
      </c>
      <c r="V767" s="6" t="s">
        <v>22</v>
      </c>
      <c r="AE767" s="6" t="s">
        <v>22</v>
      </c>
      <c r="AF767" s="6" t="s">
        <v>22</v>
      </c>
      <c r="AG767" s="6" t="s">
        <v>22</v>
      </c>
      <c r="AH767" s="6" t="s">
        <v>22</v>
      </c>
      <c r="AI767" s="6" t="s">
        <v>22</v>
      </c>
      <c r="AJ767" s="6" t="s">
        <v>402</v>
      </c>
      <c r="AK767" s="6" t="s">
        <v>403</v>
      </c>
      <c r="AL767" s="6" t="s">
        <v>419</v>
      </c>
      <c r="AM767" s="6">
        <v>1</v>
      </c>
      <c r="AN767" s="6">
        <v>1</v>
      </c>
      <c r="AO767" s="6">
        <v>1</v>
      </c>
      <c r="AP767" s="6">
        <v>0</v>
      </c>
      <c r="AQ767" s="6" t="s">
        <v>404</v>
      </c>
      <c r="AR767" s="6" t="s">
        <v>1007</v>
      </c>
      <c r="AS767" s="6" t="s">
        <v>2007</v>
      </c>
      <c r="AT767" s="6">
        <v>1</v>
      </c>
      <c r="AU767" s="6">
        <v>1</v>
      </c>
      <c r="AV767" s="6">
        <v>1</v>
      </c>
      <c r="AW767" s="6">
        <v>1</v>
      </c>
      <c r="AX767" s="6">
        <v>1</v>
      </c>
      <c r="AY767" s="6">
        <v>1</v>
      </c>
      <c r="AZ767" s="6">
        <v>1</v>
      </c>
      <c r="BA767" s="6">
        <v>1</v>
      </c>
      <c r="BB767" s="6">
        <v>1</v>
      </c>
      <c r="BC767" s="6">
        <v>1</v>
      </c>
      <c r="BD767" s="6">
        <v>1</v>
      </c>
      <c r="BE767" s="6">
        <v>1</v>
      </c>
      <c r="BF767" s="6">
        <v>1</v>
      </c>
      <c r="BG767" s="6">
        <v>1</v>
      </c>
      <c r="BH767" s="6">
        <v>1</v>
      </c>
      <c r="BI767" s="6">
        <v>1</v>
      </c>
      <c r="BJ767" s="6" t="s">
        <v>22</v>
      </c>
      <c r="BK767" s="6" t="s">
        <v>22</v>
      </c>
      <c r="BL767" s="6" t="s">
        <v>22</v>
      </c>
      <c r="BM767" s="6" t="s">
        <v>22</v>
      </c>
      <c r="BN767" s="6" t="s">
        <v>22</v>
      </c>
      <c r="BO767" s="16" t="s">
        <v>22</v>
      </c>
      <c r="BP767" s="6" t="s">
        <v>22</v>
      </c>
      <c r="BQ767" s="6" t="s">
        <v>22</v>
      </c>
      <c r="BR767" s="6" t="s">
        <v>22</v>
      </c>
      <c r="BS767" s="6" t="s">
        <v>22</v>
      </c>
      <c r="BT767" s="6" t="s">
        <v>22</v>
      </c>
      <c r="BU767" s="16" t="s">
        <v>22</v>
      </c>
      <c r="BV767" s="6" t="s">
        <v>22</v>
      </c>
      <c r="BW767" s="6" t="s">
        <v>22</v>
      </c>
      <c r="BX767" s="6" t="s">
        <v>22</v>
      </c>
      <c r="BY767" s="6" t="s">
        <v>22</v>
      </c>
      <c r="BZ767" s="6" t="s">
        <v>22</v>
      </c>
      <c r="CA767" s="6" t="s">
        <v>22</v>
      </c>
      <c r="CB767" s="6" t="s">
        <v>22</v>
      </c>
      <c r="CC767" s="6" t="s">
        <v>22</v>
      </c>
      <c r="CD767" s="6" t="s">
        <v>22</v>
      </c>
      <c r="CE767" s="6" t="s">
        <v>22</v>
      </c>
      <c r="CF767" s="6" t="s">
        <v>22</v>
      </c>
      <c r="CG767" s="6" t="s">
        <v>22</v>
      </c>
      <c r="CH767" s="6" t="s">
        <v>22</v>
      </c>
      <c r="CI767" s="6" t="s">
        <v>22</v>
      </c>
      <c r="CJ767" s="6" t="s">
        <v>22</v>
      </c>
      <c r="CK767" s="6" t="s">
        <v>22</v>
      </c>
      <c r="CL767" s="6" t="s">
        <v>22</v>
      </c>
      <c r="CM767" s="6" t="s">
        <v>22</v>
      </c>
      <c r="CN767" s="6" t="s">
        <v>22</v>
      </c>
      <c r="CO767" s="6" t="s">
        <v>22</v>
      </c>
      <c r="CP767" s="6" t="s">
        <v>22</v>
      </c>
      <c r="CQ767" s="6" t="s">
        <v>22</v>
      </c>
      <c r="CR767" s="6" t="s">
        <v>22</v>
      </c>
      <c r="CS767" s="6" t="s">
        <v>22</v>
      </c>
      <c r="CT767" s="6" t="s">
        <v>22</v>
      </c>
      <c r="CU767" s="6" t="s">
        <v>22</v>
      </c>
      <c r="CV767" s="6" t="s">
        <v>22</v>
      </c>
      <c r="CW767" s="6" t="s">
        <v>22</v>
      </c>
      <c r="CX767" s="6" t="s">
        <v>22</v>
      </c>
      <c r="CY767" s="6" t="s">
        <v>22</v>
      </c>
      <c r="CZ767" s="6" t="s">
        <v>22</v>
      </c>
      <c r="DA767" s="6" t="s">
        <v>22</v>
      </c>
      <c r="DB767" s="6" t="s">
        <v>218</v>
      </c>
      <c r="DC767" s="6">
        <v>31</v>
      </c>
      <c r="DD767" s="6">
        <v>31</v>
      </c>
      <c r="DE767" s="6" t="s">
        <v>220</v>
      </c>
      <c r="DF767" s="6" t="s">
        <v>220</v>
      </c>
      <c r="DG767" s="6" t="s">
        <v>22</v>
      </c>
      <c r="DH767" s="6" t="s">
        <v>22</v>
      </c>
      <c r="DI767" s="6" t="s">
        <v>22</v>
      </c>
      <c r="DJ767" s="6" t="s">
        <v>22</v>
      </c>
      <c r="DK767" s="6">
        <v>40</v>
      </c>
      <c r="DL767" s="6" t="s">
        <v>22</v>
      </c>
      <c r="DM767" s="6" t="s">
        <v>22</v>
      </c>
      <c r="DN767" s="6" t="s">
        <v>22</v>
      </c>
      <c r="DO767" s="6" t="s">
        <v>22</v>
      </c>
      <c r="DP767" s="6" t="s">
        <v>22</v>
      </c>
      <c r="DQ767" s="6" t="s">
        <v>22</v>
      </c>
      <c r="DR767" s="6" t="s">
        <v>22</v>
      </c>
      <c r="DS767" s="6" t="s">
        <v>22</v>
      </c>
      <c r="DT767" s="6" t="s">
        <v>22</v>
      </c>
      <c r="DU767" s="6" t="s">
        <v>22</v>
      </c>
      <c r="DV767" s="6" t="s">
        <v>22</v>
      </c>
      <c r="DW767" s="6" t="s">
        <v>22</v>
      </c>
      <c r="DX767" s="6" t="s">
        <v>22</v>
      </c>
      <c r="DY767" s="6" t="s">
        <v>22</v>
      </c>
      <c r="DZ767" s="6" t="s">
        <v>22</v>
      </c>
      <c r="EA767" s="6" t="s">
        <v>22</v>
      </c>
      <c r="EB767" s="6" t="s">
        <v>22</v>
      </c>
      <c r="EC767" s="6" t="s">
        <v>22</v>
      </c>
      <c r="ED767" s="6" t="s">
        <v>22</v>
      </c>
      <c r="EE767" s="6" t="s">
        <v>22</v>
      </c>
      <c r="EF767" s="6" t="s">
        <v>22</v>
      </c>
      <c r="EG767" s="6" t="s">
        <v>22</v>
      </c>
      <c r="EH767" s="6" t="s">
        <v>22</v>
      </c>
      <c r="EI767" s="6" t="s">
        <v>22</v>
      </c>
      <c r="EJ767" s="6" t="s">
        <v>22</v>
      </c>
      <c r="EK767" s="6" t="s">
        <v>22</v>
      </c>
      <c r="EL767" s="6" t="s">
        <v>22</v>
      </c>
      <c r="EM767" s="6" t="s">
        <v>22</v>
      </c>
      <c r="EN767" s="6" t="s">
        <v>22</v>
      </c>
      <c r="EO767" s="6" t="s">
        <v>22</v>
      </c>
      <c r="EP767" s="6" t="s">
        <v>22</v>
      </c>
      <c r="EQ767" s="6" t="s">
        <v>22</v>
      </c>
      <c r="ER767" s="6" t="s">
        <v>22</v>
      </c>
      <c r="ES767" s="6" t="s">
        <v>22</v>
      </c>
      <c r="ET767" s="6" t="s">
        <v>22</v>
      </c>
      <c r="EU767" s="6" t="s">
        <v>22</v>
      </c>
      <c r="EV767" s="6" t="s">
        <v>22</v>
      </c>
      <c r="EW767" s="6" t="s">
        <v>22</v>
      </c>
      <c r="EX767" s="6" t="s">
        <v>22</v>
      </c>
      <c r="EY767" s="6" t="s">
        <v>22</v>
      </c>
      <c r="EZ767" s="6" t="s">
        <v>22</v>
      </c>
      <c r="FA767" s="6" t="s">
        <v>22</v>
      </c>
      <c r="FB767" s="6" t="s">
        <v>22</v>
      </c>
      <c r="FC767" s="6" t="s">
        <v>22</v>
      </c>
      <c r="FD767" s="6" t="s">
        <v>22</v>
      </c>
      <c r="FE767" s="6" t="s">
        <v>22</v>
      </c>
      <c r="FF767" s="6" t="s">
        <v>22</v>
      </c>
      <c r="FG767" s="6" t="s">
        <v>22</v>
      </c>
      <c r="FH767" s="6" t="s">
        <v>22</v>
      </c>
      <c r="FI767" s="6" t="s">
        <v>22</v>
      </c>
      <c r="FJ767" s="6" t="s">
        <v>22</v>
      </c>
      <c r="FK767" s="6" t="s">
        <v>22</v>
      </c>
      <c r="FL767" s="6" t="s">
        <v>22</v>
      </c>
      <c r="FM767" s="6" t="s">
        <v>22</v>
      </c>
      <c r="FN767" s="6" t="s">
        <v>22</v>
      </c>
      <c r="FO767" s="6" t="s">
        <v>22</v>
      </c>
      <c r="FP767" s="6" t="s">
        <v>22</v>
      </c>
      <c r="FQ767" s="6" t="s">
        <v>22</v>
      </c>
      <c r="FR767" s="6">
        <v>3</v>
      </c>
      <c r="FS767" s="6">
        <v>0</v>
      </c>
      <c r="FT767" s="6">
        <v>0</v>
      </c>
      <c r="FU767" s="6">
        <v>0</v>
      </c>
      <c r="FV767" s="6" t="s">
        <v>223</v>
      </c>
      <c r="FW767" s="6" t="s">
        <v>22</v>
      </c>
      <c r="FX767" s="6" t="s">
        <v>22</v>
      </c>
      <c r="FY767" s="6" t="s">
        <v>22</v>
      </c>
      <c r="FZ767" s="6" t="s">
        <v>22</v>
      </c>
      <c r="GA767" s="6" t="s">
        <v>22</v>
      </c>
      <c r="GB767" s="6" t="s">
        <v>22</v>
      </c>
      <c r="GC767" s="6" t="s">
        <v>22</v>
      </c>
      <c r="GD767" s="6" t="s">
        <v>22</v>
      </c>
      <c r="GE767" s="6" t="s">
        <v>22</v>
      </c>
      <c r="GF767" s="6" t="s">
        <v>22</v>
      </c>
      <c r="GG767" s="6" t="s">
        <v>22</v>
      </c>
      <c r="GH767" s="6" t="s">
        <v>22</v>
      </c>
      <c r="GI767" s="6" t="s">
        <v>22</v>
      </c>
      <c r="GJ767" s="6" t="s">
        <v>22</v>
      </c>
      <c r="GK767" s="6" t="s">
        <v>22</v>
      </c>
      <c r="GL767" s="6" t="s">
        <v>22</v>
      </c>
      <c r="GM767" s="6" t="s">
        <v>22</v>
      </c>
      <c r="GN767" s="6" t="s">
        <v>22</v>
      </c>
      <c r="GO767" s="6" t="s">
        <v>22</v>
      </c>
      <c r="GP767" s="6" t="s">
        <v>261</v>
      </c>
      <c r="GQ767" s="6" t="s">
        <v>22</v>
      </c>
      <c r="GR767" s="6" t="s">
        <v>22</v>
      </c>
      <c r="GS767" s="6" t="s">
        <v>22</v>
      </c>
      <c r="GT767" s="6" t="s">
        <v>22</v>
      </c>
      <c r="GU767" s="6" t="s">
        <v>22</v>
      </c>
      <c r="GV767" s="6" t="s">
        <v>22</v>
      </c>
      <c r="GW767" s="6" t="s">
        <v>22</v>
      </c>
      <c r="GX767" s="6" t="s">
        <v>22</v>
      </c>
    </row>
    <row r="768" spans="1:206">
      <c r="A768" s="6" t="s">
        <v>1944</v>
      </c>
      <c r="B768" s="6" t="s">
        <v>22</v>
      </c>
      <c r="C768" s="6" t="s">
        <v>2032</v>
      </c>
      <c r="D768" s="6" t="s">
        <v>22</v>
      </c>
      <c r="E768" s="6" t="s">
        <v>22</v>
      </c>
      <c r="G768" s="6" t="s">
        <v>22</v>
      </c>
      <c r="H768" s="6" t="s">
        <v>22</v>
      </c>
      <c r="I768" s="6" t="s">
        <v>22</v>
      </c>
      <c r="J768" s="6" t="s">
        <v>22</v>
      </c>
      <c r="K768" s="6" t="s">
        <v>22</v>
      </c>
      <c r="L768" s="6" t="s">
        <v>22</v>
      </c>
      <c r="M768" s="6" t="s">
        <v>22</v>
      </c>
      <c r="N768" s="6" t="s">
        <v>22</v>
      </c>
      <c r="O768" s="7" t="s">
        <v>22</v>
      </c>
      <c r="P768" s="6" t="s">
        <v>22</v>
      </c>
      <c r="S768" s="6" t="s">
        <v>22</v>
      </c>
      <c r="T768" s="6" t="s">
        <v>22</v>
      </c>
      <c r="V768" s="6" t="s">
        <v>22</v>
      </c>
      <c r="AE768" s="6" t="s">
        <v>22</v>
      </c>
      <c r="AF768" s="6" t="s">
        <v>22</v>
      </c>
      <c r="AG768" s="6" t="s">
        <v>22</v>
      </c>
      <c r="AH768" s="6" t="s">
        <v>22</v>
      </c>
      <c r="AI768" s="6" t="s">
        <v>22</v>
      </c>
      <c r="AJ768" s="6" t="s">
        <v>2646</v>
      </c>
      <c r="AK768" s="6" t="s">
        <v>2033</v>
      </c>
      <c r="AL768" s="6" t="s">
        <v>1761</v>
      </c>
      <c r="AM768" s="6">
        <v>1</v>
      </c>
      <c r="AN768" s="6">
        <v>1</v>
      </c>
      <c r="AO768" s="6">
        <v>0</v>
      </c>
      <c r="AP768" s="6">
        <v>0</v>
      </c>
      <c r="AQ768" s="6" t="s">
        <v>1033</v>
      </c>
      <c r="AR768" s="6" t="s">
        <v>1007</v>
      </c>
      <c r="AS768" s="6" t="s">
        <v>2001</v>
      </c>
      <c r="AT768" s="6">
        <v>1</v>
      </c>
      <c r="AU768" s="6">
        <v>1</v>
      </c>
      <c r="AV768" s="6">
        <v>1</v>
      </c>
      <c r="AW768" s="6">
        <v>1</v>
      </c>
      <c r="AX768" s="6">
        <v>1</v>
      </c>
      <c r="AY768" s="6">
        <v>1</v>
      </c>
      <c r="AZ768" s="6">
        <v>1</v>
      </c>
      <c r="BA768" s="6">
        <v>1</v>
      </c>
      <c r="BB768" s="6">
        <v>1</v>
      </c>
      <c r="BC768" s="6">
        <v>1</v>
      </c>
      <c r="BD768" s="6">
        <v>1</v>
      </c>
      <c r="BE768" s="6">
        <v>1</v>
      </c>
      <c r="BF768" s="6">
        <v>1</v>
      </c>
      <c r="BG768" s="6">
        <v>1</v>
      </c>
      <c r="BH768" s="6">
        <v>1</v>
      </c>
      <c r="BI768" s="6">
        <v>1</v>
      </c>
      <c r="BJ768" s="6" t="s">
        <v>22</v>
      </c>
      <c r="BK768" s="6" t="s">
        <v>22</v>
      </c>
      <c r="BL768" s="6" t="s">
        <v>22</v>
      </c>
      <c r="BM768" s="6" t="s">
        <v>22</v>
      </c>
      <c r="BN768" s="6" t="s">
        <v>22</v>
      </c>
      <c r="BO768" s="16" t="s">
        <v>22</v>
      </c>
      <c r="BP768" s="6" t="s">
        <v>22</v>
      </c>
      <c r="BQ768" s="6" t="s">
        <v>22</v>
      </c>
      <c r="BR768" s="6" t="s">
        <v>22</v>
      </c>
      <c r="BS768" s="6" t="s">
        <v>22</v>
      </c>
      <c r="BT768" s="6" t="s">
        <v>22</v>
      </c>
      <c r="BU768" s="16" t="s">
        <v>22</v>
      </c>
      <c r="BV768" s="6" t="s">
        <v>22</v>
      </c>
      <c r="BW768" s="6" t="s">
        <v>22</v>
      </c>
      <c r="BX768" s="6" t="s">
        <v>22</v>
      </c>
      <c r="BY768" s="6" t="s">
        <v>22</v>
      </c>
      <c r="BZ768" s="6" t="s">
        <v>22</v>
      </c>
      <c r="CA768" s="6" t="s">
        <v>22</v>
      </c>
      <c r="CB768" s="6" t="s">
        <v>22</v>
      </c>
      <c r="CC768" s="6" t="s">
        <v>22</v>
      </c>
      <c r="CD768" s="6" t="s">
        <v>22</v>
      </c>
      <c r="CE768" s="6" t="s">
        <v>22</v>
      </c>
      <c r="CF768" s="6" t="s">
        <v>22</v>
      </c>
      <c r="CG768" s="6" t="s">
        <v>22</v>
      </c>
      <c r="CH768" s="6" t="s">
        <v>22</v>
      </c>
      <c r="CI768" s="6" t="s">
        <v>22</v>
      </c>
      <c r="CJ768" s="6" t="s">
        <v>22</v>
      </c>
      <c r="CK768" s="6" t="s">
        <v>22</v>
      </c>
      <c r="CL768" s="6" t="s">
        <v>22</v>
      </c>
      <c r="CM768" s="6" t="s">
        <v>22</v>
      </c>
      <c r="CN768" s="6" t="s">
        <v>22</v>
      </c>
      <c r="CO768" s="6" t="s">
        <v>22</v>
      </c>
      <c r="CP768" s="6" t="s">
        <v>22</v>
      </c>
      <c r="CQ768" s="6" t="s">
        <v>22</v>
      </c>
      <c r="CR768" s="6" t="s">
        <v>22</v>
      </c>
      <c r="CS768" s="6" t="s">
        <v>22</v>
      </c>
      <c r="CT768" s="6" t="s">
        <v>22</v>
      </c>
      <c r="CU768" s="6" t="s">
        <v>22</v>
      </c>
      <c r="CV768" s="6" t="s">
        <v>22</v>
      </c>
      <c r="CW768" s="6" t="s">
        <v>22</v>
      </c>
      <c r="CX768" s="6" t="s">
        <v>22</v>
      </c>
      <c r="CY768" s="6" t="s">
        <v>22</v>
      </c>
      <c r="CZ768" s="6" t="s">
        <v>22</v>
      </c>
      <c r="DA768" s="6" t="s">
        <v>22</v>
      </c>
      <c r="DB768" s="6" t="s">
        <v>218</v>
      </c>
      <c r="DC768" s="6">
        <v>23</v>
      </c>
      <c r="DD768" s="6">
        <v>23</v>
      </c>
      <c r="DE768" s="6" t="s">
        <v>220</v>
      </c>
      <c r="DF768" s="6" t="s">
        <v>220</v>
      </c>
      <c r="DG768" s="6" t="s">
        <v>22</v>
      </c>
      <c r="DH768" s="6" t="s">
        <v>22</v>
      </c>
      <c r="DI768" s="6" t="s">
        <v>22</v>
      </c>
      <c r="DJ768" s="6" t="s">
        <v>22</v>
      </c>
      <c r="DK768" s="6">
        <v>50</v>
      </c>
      <c r="DL768" s="6" t="s">
        <v>22</v>
      </c>
      <c r="DM768" s="6" t="s">
        <v>22</v>
      </c>
      <c r="DN768" s="6" t="s">
        <v>22</v>
      </c>
      <c r="DO768" s="6" t="s">
        <v>22</v>
      </c>
      <c r="DP768" s="6" t="s">
        <v>22</v>
      </c>
      <c r="DQ768" s="6" t="s">
        <v>22</v>
      </c>
      <c r="DR768" s="6" t="s">
        <v>22</v>
      </c>
      <c r="DS768" s="6" t="s">
        <v>22</v>
      </c>
      <c r="DT768" s="6" t="s">
        <v>22</v>
      </c>
      <c r="DU768" s="6" t="s">
        <v>22</v>
      </c>
      <c r="DV768" s="6" t="s">
        <v>22</v>
      </c>
      <c r="DW768" s="6" t="s">
        <v>22</v>
      </c>
      <c r="DX768" s="6" t="s">
        <v>22</v>
      </c>
      <c r="DY768" s="6" t="s">
        <v>22</v>
      </c>
      <c r="DZ768" s="6" t="s">
        <v>22</v>
      </c>
      <c r="EA768" s="6" t="s">
        <v>22</v>
      </c>
      <c r="EB768" s="6" t="s">
        <v>22</v>
      </c>
      <c r="EC768" s="6" t="s">
        <v>22</v>
      </c>
      <c r="ED768" s="6" t="s">
        <v>22</v>
      </c>
      <c r="EE768" s="6" t="s">
        <v>22</v>
      </c>
      <c r="EF768" s="6" t="s">
        <v>22</v>
      </c>
      <c r="EG768" s="6" t="s">
        <v>22</v>
      </c>
      <c r="EH768" s="6" t="s">
        <v>22</v>
      </c>
      <c r="EI768" s="6" t="s">
        <v>22</v>
      </c>
      <c r="EJ768" s="6" t="s">
        <v>22</v>
      </c>
      <c r="EK768" s="6" t="s">
        <v>22</v>
      </c>
      <c r="EL768" s="6" t="s">
        <v>22</v>
      </c>
      <c r="EM768" s="6" t="s">
        <v>22</v>
      </c>
      <c r="EN768" s="6" t="s">
        <v>22</v>
      </c>
      <c r="EO768" s="6" t="s">
        <v>22</v>
      </c>
      <c r="EP768" s="6" t="s">
        <v>22</v>
      </c>
      <c r="EQ768" s="6" t="s">
        <v>22</v>
      </c>
      <c r="ER768" s="6" t="s">
        <v>22</v>
      </c>
      <c r="ES768" s="6" t="s">
        <v>22</v>
      </c>
      <c r="ET768" s="6" t="s">
        <v>22</v>
      </c>
      <c r="EU768" s="6" t="s">
        <v>22</v>
      </c>
      <c r="EV768" s="6" t="s">
        <v>22</v>
      </c>
      <c r="EW768" s="6" t="s">
        <v>22</v>
      </c>
      <c r="EX768" s="6" t="s">
        <v>22</v>
      </c>
      <c r="EY768" s="6" t="s">
        <v>22</v>
      </c>
      <c r="EZ768" s="6" t="s">
        <v>22</v>
      </c>
      <c r="FA768" s="6" t="s">
        <v>22</v>
      </c>
      <c r="FB768" s="6" t="s">
        <v>22</v>
      </c>
      <c r="FC768" s="6" t="s">
        <v>22</v>
      </c>
      <c r="FD768" s="6" t="s">
        <v>22</v>
      </c>
      <c r="FE768" s="6" t="s">
        <v>22</v>
      </c>
      <c r="FF768" s="6" t="s">
        <v>22</v>
      </c>
      <c r="FG768" s="6" t="s">
        <v>22</v>
      </c>
      <c r="FH768" s="6" t="s">
        <v>22</v>
      </c>
      <c r="FI768" s="6" t="s">
        <v>22</v>
      </c>
      <c r="FJ768" s="6" t="s">
        <v>22</v>
      </c>
      <c r="FK768" s="6" t="s">
        <v>22</v>
      </c>
      <c r="FL768" s="6" t="s">
        <v>22</v>
      </c>
      <c r="FM768" s="6" t="s">
        <v>22</v>
      </c>
      <c r="FN768" s="6" t="s">
        <v>22</v>
      </c>
      <c r="FO768" s="6" t="s">
        <v>22</v>
      </c>
      <c r="FP768" s="6" t="s">
        <v>22</v>
      </c>
      <c r="FQ768" s="6" t="s">
        <v>22</v>
      </c>
      <c r="FR768" s="6">
        <v>1</v>
      </c>
      <c r="FS768" s="6">
        <v>0</v>
      </c>
      <c r="FT768" s="6">
        <v>2</v>
      </c>
      <c r="FU768" s="6">
        <v>0</v>
      </c>
      <c r="FV768" s="6" t="s">
        <v>223</v>
      </c>
      <c r="FW768" s="6" t="s">
        <v>22</v>
      </c>
      <c r="FX768" s="6" t="s">
        <v>22</v>
      </c>
      <c r="FY768" s="6" t="s">
        <v>22</v>
      </c>
      <c r="FZ768" s="6" t="s">
        <v>22</v>
      </c>
      <c r="GA768" s="6" t="s">
        <v>22</v>
      </c>
      <c r="GB768" s="6" t="s">
        <v>22</v>
      </c>
      <c r="GC768" s="6" t="s">
        <v>22</v>
      </c>
      <c r="GD768" s="6" t="s">
        <v>22</v>
      </c>
      <c r="GE768" s="6" t="s">
        <v>22</v>
      </c>
      <c r="GF768" s="6" t="s">
        <v>22</v>
      </c>
      <c r="GG768" s="6" t="s">
        <v>22</v>
      </c>
      <c r="GH768" s="6" t="s">
        <v>22</v>
      </c>
      <c r="GI768" s="6" t="s">
        <v>22</v>
      </c>
      <c r="GJ768" s="6" t="s">
        <v>22</v>
      </c>
      <c r="GK768" s="6" t="s">
        <v>22</v>
      </c>
      <c r="GL768" s="6" t="s">
        <v>22</v>
      </c>
      <c r="GM768" s="6" t="s">
        <v>22</v>
      </c>
      <c r="GN768" s="6" t="s">
        <v>22</v>
      </c>
      <c r="GO768" s="6" t="s">
        <v>22</v>
      </c>
      <c r="GP768" s="6" t="s">
        <v>261</v>
      </c>
      <c r="GQ768" s="6" t="s">
        <v>22</v>
      </c>
      <c r="GR768" s="6" t="s">
        <v>22</v>
      </c>
      <c r="GS768" s="6" t="s">
        <v>22</v>
      </c>
      <c r="GT768" s="6" t="s">
        <v>22</v>
      </c>
      <c r="GU768" s="6" t="s">
        <v>22</v>
      </c>
      <c r="GV768" s="6" t="s">
        <v>22</v>
      </c>
      <c r="GW768" s="6" t="s">
        <v>22</v>
      </c>
      <c r="GX768" s="6" t="s">
        <v>22</v>
      </c>
    </row>
    <row r="769" spans="1:206">
      <c r="A769" s="6" t="s">
        <v>1944</v>
      </c>
      <c r="B769" s="6" t="s">
        <v>22</v>
      </c>
      <c r="C769" s="6" t="s">
        <v>2034</v>
      </c>
      <c r="D769" s="6" t="s">
        <v>22</v>
      </c>
      <c r="E769" s="6" t="s">
        <v>22</v>
      </c>
      <c r="G769" s="6" t="s">
        <v>22</v>
      </c>
      <c r="H769" s="6" t="s">
        <v>22</v>
      </c>
      <c r="I769" s="6" t="s">
        <v>22</v>
      </c>
      <c r="J769" s="6" t="s">
        <v>22</v>
      </c>
      <c r="K769" s="6" t="s">
        <v>22</v>
      </c>
      <c r="L769" s="6" t="s">
        <v>22</v>
      </c>
      <c r="M769" s="6" t="s">
        <v>22</v>
      </c>
      <c r="N769" s="6" t="s">
        <v>22</v>
      </c>
      <c r="O769" s="7" t="s">
        <v>22</v>
      </c>
      <c r="P769" s="6" t="s">
        <v>22</v>
      </c>
      <c r="S769" s="6" t="s">
        <v>22</v>
      </c>
      <c r="T769" s="6" t="s">
        <v>22</v>
      </c>
      <c r="V769" s="6" t="s">
        <v>22</v>
      </c>
      <c r="AE769" s="6" t="s">
        <v>22</v>
      </c>
      <c r="AF769" s="6" t="s">
        <v>22</v>
      </c>
      <c r="AG769" s="6" t="s">
        <v>22</v>
      </c>
      <c r="AH769" s="6" t="s">
        <v>22</v>
      </c>
      <c r="AI769" s="6" t="s">
        <v>22</v>
      </c>
      <c r="AJ769" s="6" t="s">
        <v>402</v>
      </c>
      <c r="AK769" s="6" t="s">
        <v>403</v>
      </c>
      <c r="AL769" s="6" t="s">
        <v>419</v>
      </c>
      <c r="AM769" s="6">
        <v>0</v>
      </c>
      <c r="AN769" s="6">
        <v>1</v>
      </c>
      <c r="AO769" s="6">
        <v>0</v>
      </c>
      <c r="AP769" s="6">
        <v>0</v>
      </c>
      <c r="AQ769" s="6" t="s">
        <v>404</v>
      </c>
      <c r="AR769" s="6" t="s">
        <v>2001</v>
      </c>
      <c r="AS769" s="6" t="s">
        <v>1185</v>
      </c>
      <c r="AT769" s="6">
        <v>0</v>
      </c>
      <c r="AU769" s="6">
        <v>0</v>
      </c>
      <c r="AV769" s="6">
        <v>1</v>
      </c>
      <c r="AW769" s="6">
        <v>1</v>
      </c>
      <c r="AX769" s="6">
        <v>1</v>
      </c>
      <c r="AY769" s="6">
        <v>1</v>
      </c>
      <c r="AZ769" s="6">
        <v>1</v>
      </c>
      <c r="BA769" s="6">
        <v>1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 t="s">
        <v>22</v>
      </c>
      <c r="BK769" s="6" t="s">
        <v>22</v>
      </c>
      <c r="BL769" s="6" t="s">
        <v>22</v>
      </c>
      <c r="BM769" s="6" t="s">
        <v>22</v>
      </c>
      <c r="BN769" s="6" t="s">
        <v>22</v>
      </c>
      <c r="BO769" s="16" t="s">
        <v>22</v>
      </c>
      <c r="BP769" s="6" t="s">
        <v>22</v>
      </c>
      <c r="BQ769" s="6" t="s">
        <v>22</v>
      </c>
      <c r="BR769" s="6" t="s">
        <v>22</v>
      </c>
      <c r="BS769" s="6" t="s">
        <v>22</v>
      </c>
      <c r="BT769" s="6" t="s">
        <v>22</v>
      </c>
      <c r="BU769" s="16" t="s">
        <v>22</v>
      </c>
      <c r="BV769" s="6" t="s">
        <v>22</v>
      </c>
      <c r="BW769" s="6" t="s">
        <v>22</v>
      </c>
      <c r="BX769" s="6" t="s">
        <v>22</v>
      </c>
      <c r="BY769" s="6" t="s">
        <v>22</v>
      </c>
      <c r="BZ769" s="6" t="s">
        <v>22</v>
      </c>
      <c r="CA769" s="6" t="s">
        <v>22</v>
      </c>
      <c r="CB769" s="6" t="s">
        <v>22</v>
      </c>
      <c r="CC769" s="6" t="s">
        <v>22</v>
      </c>
      <c r="CD769" s="6" t="s">
        <v>22</v>
      </c>
      <c r="CE769" s="6" t="s">
        <v>22</v>
      </c>
      <c r="CF769" s="6" t="s">
        <v>22</v>
      </c>
      <c r="CG769" s="6" t="s">
        <v>22</v>
      </c>
      <c r="CH769" s="6" t="s">
        <v>22</v>
      </c>
      <c r="CI769" s="6" t="s">
        <v>22</v>
      </c>
      <c r="CJ769" s="6" t="s">
        <v>22</v>
      </c>
      <c r="CK769" s="6" t="s">
        <v>22</v>
      </c>
      <c r="CL769" s="6" t="s">
        <v>22</v>
      </c>
      <c r="CM769" s="6" t="s">
        <v>22</v>
      </c>
      <c r="CN769" s="6" t="s">
        <v>22</v>
      </c>
      <c r="CO769" s="6" t="s">
        <v>22</v>
      </c>
      <c r="CP769" s="6" t="s">
        <v>22</v>
      </c>
      <c r="CQ769" s="6" t="s">
        <v>22</v>
      </c>
      <c r="CR769" s="6" t="s">
        <v>22</v>
      </c>
      <c r="CS769" s="6" t="s">
        <v>22</v>
      </c>
      <c r="CT769" s="6" t="s">
        <v>22</v>
      </c>
      <c r="CU769" s="6" t="s">
        <v>22</v>
      </c>
      <c r="CV769" s="6" t="s">
        <v>22</v>
      </c>
      <c r="CW769" s="6" t="s">
        <v>22</v>
      </c>
      <c r="CX769" s="6" t="s">
        <v>22</v>
      </c>
      <c r="CY769" s="6" t="s">
        <v>22</v>
      </c>
      <c r="CZ769" s="6" t="s">
        <v>22</v>
      </c>
      <c r="DA769" s="6" t="s">
        <v>22</v>
      </c>
      <c r="DB769" s="6" t="s">
        <v>218</v>
      </c>
      <c r="DC769" s="6">
        <v>37</v>
      </c>
      <c r="DD769" s="6">
        <v>37</v>
      </c>
      <c r="DE769" s="6" t="s">
        <v>220</v>
      </c>
      <c r="DF769" s="6" t="s">
        <v>220</v>
      </c>
      <c r="DG769" s="6" t="s">
        <v>22</v>
      </c>
      <c r="DH769" s="6" t="s">
        <v>22</v>
      </c>
      <c r="DI769" s="6" t="s">
        <v>22</v>
      </c>
      <c r="DJ769" s="6" t="s">
        <v>22</v>
      </c>
      <c r="DK769" s="6">
        <v>15</v>
      </c>
      <c r="DL769" s="6" t="s">
        <v>22</v>
      </c>
      <c r="DM769" s="6" t="s">
        <v>22</v>
      </c>
      <c r="DN769" s="6" t="s">
        <v>22</v>
      </c>
      <c r="DO769" s="6" t="s">
        <v>22</v>
      </c>
      <c r="DP769" s="6" t="s">
        <v>22</v>
      </c>
      <c r="DQ769" s="6" t="s">
        <v>22</v>
      </c>
      <c r="DR769" s="6" t="s">
        <v>22</v>
      </c>
      <c r="DS769" s="6" t="s">
        <v>22</v>
      </c>
      <c r="DT769" s="6" t="s">
        <v>22</v>
      </c>
      <c r="DU769" s="6" t="s">
        <v>22</v>
      </c>
      <c r="DV769" s="6" t="s">
        <v>22</v>
      </c>
      <c r="DW769" s="6" t="s">
        <v>22</v>
      </c>
      <c r="DX769" s="6" t="s">
        <v>22</v>
      </c>
      <c r="DY769" s="6" t="s">
        <v>22</v>
      </c>
      <c r="DZ769" s="6" t="s">
        <v>22</v>
      </c>
      <c r="EA769" s="6" t="s">
        <v>22</v>
      </c>
      <c r="EB769" s="6" t="s">
        <v>22</v>
      </c>
      <c r="EC769" s="6" t="s">
        <v>22</v>
      </c>
      <c r="ED769" s="6" t="s">
        <v>22</v>
      </c>
      <c r="EE769" s="6" t="s">
        <v>22</v>
      </c>
      <c r="EF769" s="6" t="s">
        <v>22</v>
      </c>
      <c r="EG769" s="6" t="s">
        <v>22</v>
      </c>
      <c r="EH769" s="6" t="s">
        <v>22</v>
      </c>
      <c r="EI769" s="6" t="s">
        <v>22</v>
      </c>
      <c r="EJ769" s="6" t="s">
        <v>22</v>
      </c>
      <c r="EK769" s="6" t="s">
        <v>22</v>
      </c>
      <c r="EL769" s="6" t="s">
        <v>22</v>
      </c>
      <c r="EM769" s="6" t="s">
        <v>22</v>
      </c>
      <c r="EN769" s="6" t="s">
        <v>22</v>
      </c>
      <c r="EO769" s="6" t="s">
        <v>22</v>
      </c>
      <c r="EP769" s="6" t="s">
        <v>22</v>
      </c>
      <c r="EQ769" s="6" t="s">
        <v>22</v>
      </c>
      <c r="ER769" s="6" t="s">
        <v>22</v>
      </c>
      <c r="ES769" s="6" t="s">
        <v>22</v>
      </c>
      <c r="ET769" s="6" t="s">
        <v>22</v>
      </c>
      <c r="EU769" s="6" t="s">
        <v>22</v>
      </c>
      <c r="EV769" s="6" t="s">
        <v>22</v>
      </c>
      <c r="EW769" s="6" t="s">
        <v>22</v>
      </c>
      <c r="EX769" s="6" t="s">
        <v>22</v>
      </c>
      <c r="EY769" s="6" t="s">
        <v>22</v>
      </c>
      <c r="EZ769" s="6" t="s">
        <v>22</v>
      </c>
      <c r="FA769" s="6" t="s">
        <v>22</v>
      </c>
      <c r="FB769" s="6" t="s">
        <v>22</v>
      </c>
      <c r="FC769" s="6" t="s">
        <v>22</v>
      </c>
      <c r="FD769" s="6" t="s">
        <v>22</v>
      </c>
      <c r="FE769" s="6" t="s">
        <v>22</v>
      </c>
      <c r="FF769" s="6" t="s">
        <v>22</v>
      </c>
      <c r="FG769" s="6" t="s">
        <v>22</v>
      </c>
      <c r="FH769" s="6" t="s">
        <v>22</v>
      </c>
      <c r="FI769" s="6" t="s">
        <v>22</v>
      </c>
      <c r="FJ769" s="6" t="s">
        <v>22</v>
      </c>
      <c r="FK769" s="6" t="s">
        <v>22</v>
      </c>
      <c r="FL769" s="6" t="s">
        <v>22</v>
      </c>
      <c r="FM769" s="6" t="s">
        <v>22</v>
      </c>
      <c r="FN769" s="6" t="s">
        <v>22</v>
      </c>
      <c r="FO769" s="6" t="s">
        <v>22</v>
      </c>
      <c r="FP769" s="6" t="s">
        <v>22</v>
      </c>
      <c r="FQ769" s="6" t="s">
        <v>22</v>
      </c>
      <c r="FR769" s="6">
        <v>0</v>
      </c>
      <c r="FS769" s="6">
        <v>0</v>
      </c>
      <c r="FT769" s="6">
        <v>2</v>
      </c>
      <c r="FU769" s="6">
        <v>1</v>
      </c>
      <c r="FV769" s="6" t="s">
        <v>223</v>
      </c>
      <c r="FW769" s="6" t="s">
        <v>22</v>
      </c>
      <c r="FX769" s="6" t="s">
        <v>22</v>
      </c>
      <c r="FY769" s="6" t="s">
        <v>22</v>
      </c>
      <c r="FZ769" s="6" t="s">
        <v>22</v>
      </c>
      <c r="GA769" s="6" t="s">
        <v>22</v>
      </c>
      <c r="GB769" s="6" t="s">
        <v>22</v>
      </c>
      <c r="GC769" s="6" t="s">
        <v>22</v>
      </c>
      <c r="GD769" s="6" t="s">
        <v>22</v>
      </c>
      <c r="GE769" s="6" t="s">
        <v>22</v>
      </c>
      <c r="GF769" s="6" t="s">
        <v>22</v>
      </c>
      <c r="GG769" s="6" t="s">
        <v>22</v>
      </c>
      <c r="GH769" s="6" t="s">
        <v>22</v>
      </c>
      <c r="GI769" s="6" t="s">
        <v>22</v>
      </c>
      <c r="GJ769" s="6" t="s">
        <v>22</v>
      </c>
      <c r="GK769" s="6" t="s">
        <v>22</v>
      </c>
      <c r="GL769" s="6" t="s">
        <v>22</v>
      </c>
      <c r="GM769" s="6" t="s">
        <v>22</v>
      </c>
      <c r="GN769" s="6" t="s">
        <v>22</v>
      </c>
      <c r="GO769" s="6" t="s">
        <v>22</v>
      </c>
      <c r="GP769" s="6" t="s">
        <v>226</v>
      </c>
      <c r="GQ769" s="6" t="s">
        <v>22</v>
      </c>
      <c r="GR769" s="6" t="s">
        <v>22</v>
      </c>
      <c r="GS769" s="6" t="s">
        <v>22</v>
      </c>
      <c r="GT769" s="6" t="s">
        <v>22</v>
      </c>
      <c r="GU769" s="6" t="s">
        <v>22</v>
      </c>
      <c r="GV769" s="6" t="s">
        <v>22</v>
      </c>
      <c r="GW769" s="6" t="s">
        <v>22</v>
      </c>
      <c r="GX769" s="6" t="s">
        <v>22</v>
      </c>
    </row>
    <row r="770" spans="1:206">
      <c r="A770" s="6" t="s">
        <v>1944</v>
      </c>
      <c r="B770" s="6" t="s">
        <v>22</v>
      </c>
      <c r="C770" s="6" t="s">
        <v>2035</v>
      </c>
      <c r="D770" s="6" t="s">
        <v>22</v>
      </c>
      <c r="E770" s="6" t="s">
        <v>22</v>
      </c>
      <c r="G770" s="6" t="s">
        <v>22</v>
      </c>
      <c r="H770" s="6" t="s">
        <v>22</v>
      </c>
      <c r="I770" s="6" t="s">
        <v>22</v>
      </c>
      <c r="J770" s="6" t="s">
        <v>22</v>
      </c>
      <c r="K770" s="6" t="s">
        <v>22</v>
      </c>
      <c r="L770" s="6" t="s">
        <v>22</v>
      </c>
      <c r="M770" s="6" t="s">
        <v>22</v>
      </c>
      <c r="N770" s="6" t="s">
        <v>22</v>
      </c>
      <c r="O770" s="7" t="s">
        <v>22</v>
      </c>
      <c r="P770" s="6" t="s">
        <v>22</v>
      </c>
      <c r="S770" s="6" t="s">
        <v>22</v>
      </c>
      <c r="T770" s="6" t="s">
        <v>22</v>
      </c>
      <c r="V770" s="6" t="s">
        <v>22</v>
      </c>
      <c r="AE770" s="6" t="s">
        <v>22</v>
      </c>
      <c r="AF770" s="6" t="s">
        <v>22</v>
      </c>
      <c r="AG770" s="6" t="s">
        <v>22</v>
      </c>
      <c r="AH770" s="6" t="s">
        <v>22</v>
      </c>
      <c r="AI770" s="6" t="s">
        <v>22</v>
      </c>
      <c r="AJ770" s="6" t="s">
        <v>699</v>
      </c>
      <c r="AK770" s="6" t="s">
        <v>1018</v>
      </c>
      <c r="AL770" s="6" t="s">
        <v>419</v>
      </c>
      <c r="AM770" s="6">
        <v>0</v>
      </c>
      <c r="AN770" s="6">
        <v>1</v>
      </c>
      <c r="AO770" s="6">
        <v>1</v>
      </c>
      <c r="AP770" s="6">
        <v>0</v>
      </c>
      <c r="AQ770" s="6" t="s">
        <v>404</v>
      </c>
      <c r="AR770" s="6" t="s">
        <v>1185</v>
      </c>
      <c r="AS770" s="6" t="s">
        <v>1033</v>
      </c>
      <c r="AT770" s="6">
        <v>1</v>
      </c>
      <c r="AU770" s="6">
        <v>1</v>
      </c>
      <c r="AV770" s="6">
        <v>0</v>
      </c>
      <c r="AW770" s="6">
        <v>0</v>
      </c>
      <c r="AX770" s="6">
        <v>1</v>
      </c>
      <c r="AY770" s="6">
        <v>0</v>
      </c>
      <c r="AZ770" s="6"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 t="s">
        <v>22</v>
      </c>
      <c r="BK770" s="6" t="s">
        <v>22</v>
      </c>
      <c r="BL770" s="6" t="s">
        <v>22</v>
      </c>
      <c r="BM770" s="6" t="s">
        <v>22</v>
      </c>
      <c r="BN770" s="6" t="s">
        <v>22</v>
      </c>
      <c r="BO770" s="16" t="s">
        <v>22</v>
      </c>
      <c r="BP770" s="6" t="s">
        <v>22</v>
      </c>
      <c r="BQ770" s="6" t="s">
        <v>22</v>
      </c>
      <c r="BR770" s="6" t="s">
        <v>22</v>
      </c>
      <c r="BS770" s="6" t="s">
        <v>22</v>
      </c>
      <c r="BT770" s="6" t="s">
        <v>22</v>
      </c>
      <c r="BU770" s="16" t="s">
        <v>22</v>
      </c>
      <c r="BV770" s="6" t="s">
        <v>22</v>
      </c>
      <c r="BW770" s="6" t="s">
        <v>22</v>
      </c>
      <c r="BX770" s="6" t="s">
        <v>22</v>
      </c>
      <c r="BY770" s="6" t="s">
        <v>22</v>
      </c>
      <c r="BZ770" s="6" t="s">
        <v>22</v>
      </c>
      <c r="CA770" s="6" t="s">
        <v>22</v>
      </c>
      <c r="CB770" s="6" t="s">
        <v>22</v>
      </c>
      <c r="CC770" s="6" t="s">
        <v>22</v>
      </c>
      <c r="CD770" s="6" t="s">
        <v>22</v>
      </c>
      <c r="CE770" s="6" t="s">
        <v>22</v>
      </c>
      <c r="CF770" s="6" t="s">
        <v>22</v>
      </c>
      <c r="CG770" s="6" t="s">
        <v>22</v>
      </c>
      <c r="CH770" s="6" t="s">
        <v>22</v>
      </c>
      <c r="CI770" s="6" t="s">
        <v>22</v>
      </c>
      <c r="CJ770" s="6" t="s">
        <v>22</v>
      </c>
      <c r="CK770" s="6" t="s">
        <v>22</v>
      </c>
      <c r="CL770" s="6" t="s">
        <v>22</v>
      </c>
      <c r="CM770" s="6" t="s">
        <v>22</v>
      </c>
      <c r="CN770" s="6" t="s">
        <v>22</v>
      </c>
      <c r="CO770" s="6" t="s">
        <v>22</v>
      </c>
      <c r="CP770" s="6" t="s">
        <v>22</v>
      </c>
      <c r="CQ770" s="6" t="s">
        <v>22</v>
      </c>
      <c r="CR770" s="6" t="s">
        <v>22</v>
      </c>
      <c r="CS770" s="6" t="s">
        <v>22</v>
      </c>
      <c r="CT770" s="6" t="s">
        <v>22</v>
      </c>
      <c r="CU770" s="6" t="s">
        <v>22</v>
      </c>
      <c r="CV770" s="6" t="s">
        <v>22</v>
      </c>
      <c r="CW770" s="6" t="s">
        <v>22</v>
      </c>
      <c r="CX770" s="6" t="s">
        <v>22</v>
      </c>
      <c r="CY770" s="6" t="s">
        <v>22</v>
      </c>
      <c r="CZ770" s="6" t="s">
        <v>22</v>
      </c>
      <c r="DA770" s="6" t="s">
        <v>22</v>
      </c>
      <c r="DB770" s="6" t="s">
        <v>218</v>
      </c>
      <c r="DC770" s="6">
        <v>17</v>
      </c>
      <c r="DD770" s="6">
        <v>17</v>
      </c>
      <c r="DE770" s="6" t="s">
        <v>583</v>
      </c>
      <c r="DF770" s="6" t="s">
        <v>583</v>
      </c>
      <c r="DG770" s="6" t="s">
        <v>22</v>
      </c>
      <c r="DH770" s="6" t="s">
        <v>22</v>
      </c>
      <c r="DI770" s="6" t="s">
        <v>22</v>
      </c>
      <c r="DJ770" s="6" t="s">
        <v>22</v>
      </c>
      <c r="DK770" s="6">
        <v>10</v>
      </c>
      <c r="DL770" s="6" t="s">
        <v>22</v>
      </c>
      <c r="DM770" s="6" t="s">
        <v>22</v>
      </c>
      <c r="DN770" s="6" t="s">
        <v>22</v>
      </c>
      <c r="DO770" s="6" t="s">
        <v>22</v>
      </c>
      <c r="DP770" s="6" t="s">
        <v>22</v>
      </c>
      <c r="DQ770" s="6" t="s">
        <v>22</v>
      </c>
      <c r="DR770" s="6" t="s">
        <v>22</v>
      </c>
      <c r="DS770" s="6" t="s">
        <v>22</v>
      </c>
      <c r="DT770" s="6" t="s">
        <v>22</v>
      </c>
      <c r="DU770" s="6" t="s">
        <v>22</v>
      </c>
      <c r="DV770" s="6" t="s">
        <v>22</v>
      </c>
      <c r="DW770" s="6" t="s">
        <v>22</v>
      </c>
      <c r="DX770" s="6" t="s">
        <v>22</v>
      </c>
      <c r="DY770" s="6" t="s">
        <v>22</v>
      </c>
      <c r="DZ770" s="6" t="s">
        <v>22</v>
      </c>
      <c r="EA770" s="6" t="s">
        <v>22</v>
      </c>
      <c r="EB770" s="6" t="s">
        <v>22</v>
      </c>
      <c r="EC770" s="6" t="s">
        <v>22</v>
      </c>
      <c r="ED770" s="6" t="s">
        <v>22</v>
      </c>
      <c r="EE770" s="6" t="s">
        <v>22</v>
      </c>
      <c r="EF770" s="6" t="s">
        <v>22</v>
      </c>
      <c r="EG770" s="6" t="s">
        <v>22</v>
      </c>
      <c r="EH770" s="6" t="s">
        <v>22</v>
      </c>
      <c r="EI770" s="6" t="s">
        <v>22</v>
      </c>
      <c r="EJ770" s="6" t="s">
        <v>22</v>
      </c>
      <c r="EK770" s="6" t="s">
        <v>22</v>
      </c>
      <c r="EL770" s="6" t="s">
        <v>22</v>
      </c>
      <c r="EM770" s="6" t="s">
        <v>22</v>
      </c>
      <c r="EN770" s="6" t="s">
        <v>22</v>
      </c>
      <c r="EO770" s="6" t="s">
        <v>22</v>
      </c>
      <c r="EP770" s="6" t="s">
        <v>22</v>
      </c>
      <c r="EQ770" s="6" t="s">
        <v>22</v>
      </c>
      <c r="ER770" s="6" t="s">
        <v>22</v>
      </c>
      <c r="ES770" s="6" t="s">
        <v>22</v>
      </c>
      <c r="ET770" s="6" t="s">
        <v>22</v>
      </c>
      <c r="EU770" s="6" t="s">
        <v>22</v>
      </c>
      <c r="EV770" s="6" t="s">
        <v>22</v>
      </c>
      <c r="EW770" s="6" t="s">
        <v>22</v>
      </c>
      <c r="EX770" s="6" t="s">
        <v>22</v>
      </c>
      <c r="EY770" s="6" t="s">
        <v>22</v>
      </c>
      <c r="EZ770" s="6" t="s">
        <v>22</v>
      </c>
      <c r="FA770" s="6" t="s">
        <v>22</v>
      </c>
      <c r="FB770" s="6" t="s">
        <v>22</v>
      </c>
      <c r="FC770" s="6" t="s">
        <v>22</v>
      </c>
      <c r="FD770" s="6" t="s">
        <v>22</v>
      </c>
      <c r="FE770" s="6" t="s">
        <v>22</v>
      </c>
      <c r="FF770" s="6" t="s">
        <v>22</v>
      </c>
      <c r="FG770" s="6" t="s">
        <v>22</v>
      </c>
      <c r="FH770" s="6" t="s">
        <v>22</v>
      </c>
      <c r="FI770" s="6" t="s">
        <v>22</v>
      </c>
      <c r="FJ770" s="6" t="s">
        <v>22</v>
      </c>
      <c r="FK770" s="6" t="s">
        <v>22</v>
      </c>
      <c r="FL770" s="6" t="s">
        <v>22</v>
      </c>
      <c r="FM770" s="6" t="s">
        <v>22</v>
      </c>
      <c r="FN770" s="6" t="s">
        <v>22</v>
      </c>
      <c r="FO770" s="6" t="s">
        <v>22</v>
      </c>
      <c r="FP770" s="6" t="s">
        <v>22</v>
      </c>
      <c r="FQ770" s="6" t="s">
        <v>22</v>
      </c>
      <c r="FR770" s="6">
        <v>1</v>
      </c>
      <c r="FS770" s="6">
        <v>1</v>
      </c>
      <c r="FT770" s="6">
        <v>2</v>
      </c>
      <c r="FU770" s="6">
        <v>1</v>
      </c>
      <c r="FV770" s="6" t="s">
        <v>223</v>
      </c>
      <c r="FW770" s="6" t="s">
        <v>22</v>
      </c>
      <c r="FX770" s="6" t="s">
        <v>22</v>
      </c>
      <c r="FY770" s="6" t="s">
        <v>22</v>
      </c>
      <c r="FZ770" s="6" t="s">
        <v>22</v>
      </c>
      <c r="GA770" s="6" t="s">
        <v>22</v>
      </c>
      <c r="GB770" s="6" t="s">
        <v>22</v>
      </c>
      <c r="GC770" s="6" t="s">
        <v>22</v>
      </c>
      <c r="GD770" s="6" t="s">
        <v>22</v>
      </c>
      <c r="GE770" s="6" t="s">
        <v>22</v>
      </c>
      <c r="GF770" s="6" t="s">
        <v>22</v>
      </c>
      <c r="GG770" s="6" t="s">
        <v>22</v>
      </c>
      <c r="GH770" s="6" t="s">
        <v>22</v>
      </c>
      <c r="GI770" s="6" t="s">
        <v>22</v>
      </c>
      <c r="GJ770" s="6" t="s">
        <v>22</v>
      </c>
      <c r="GK770" s="6" t="s">
        <v>22</v>
      </c>
      <c r="GL770" s="6" t="s">
        <v>22</v>
      </c>
      <c r="GM770" s="6" t="s">
        <v>22</v>
      </c>
      <c r="GN770" s="6" t="s">
        <v>22</v>
      </c>
      <c r="GO770" s="6" t="s">
        <v>22</v>
      </c>
      <c r="GP770" s="6" t="s">
        <v>227</v>
      </c>
      <c r="GQ770" s="6" t="s">
        <v>22</v>
      </c>
      <c r="GR770" s="6" t="s">
        <v>22</v>
      </c>
      <c r="GS770" s="6" t="s">
        <v>22</v>
      </c>
      <c r="GT770" s="6" t="s">
        <v>22</v>
      </c>
      <c r="GU770" s="6" t="s">
        <v>22</v>
      </c>
      <c r="GV770" s="6" t="s">
        <v>22</v>
      </c>
      <c r="GW770" s="6" t="s">
        <v>22</v>
      </c>
      <c r="GX770" s="6" t="s">
        <v>22</v>
      </c>
    </row>
    <row r="771" spans="1:206">
      <c r="A771" s="6" t="s">
        <v>1944</v>
      </c>
      <c r="B771" s="6" t="s">
        <v>22</v>
      </c>
      <c r="C771" s="6" t="s">
        <v>2036</v>
      </c>
      <c r="D771" s="6" t="s">
        <v>22</v>
      </c>
      <c r="E771" s="6" t="s">
        <v>22</v>
      </c>
      <c r="G771" s="6" t="s">
        <v>22</v>
      </c>
      <c r="H771" s="6" t="s">
        <v>22</v>
      </c>
      <c r="I771" s="6" t="s">
        <v>22</v>
      </c>
      <c r="J771" s="6" t="s">
        <v>22</v>
      </c>
      <c r="K771" s="6" t="s">
        <v>22</v>
      </c>
      <c r="L771" s="6" t="s">
        <v>22</v>
      </c>
      <c r="M771" s="6" t="s">
        <v>22</v>
      </c>
      <c r="N771" s="6" t="s">
        <v>22</v>
      </c>
      <c r="O771" s="7" t="s">
        <v>22</v>
      </c>
      <c r="P771" s="6" t="s">
        <v>22</v>
      </c>
      <c r="S771" s="6" t="s">
        <v>22</v>
      </c>
      <c r="T771" s="6" t="s">
        <v>22</v>
      </c>
      <c r="V771" s="6" t="s">
        <v>22</v>
      </c>
      <c r="AE771" s="6" t="s">
        <v>22</v>
      </c>
      <c r="AF771" s="6" t="s">
        <v>22</v>
      </c>
      <c r="AG771" s="6" t="s">
        <v>22</v>
      </c>
      <c r="AH771" s="6" t="s">
        <v>22</v>
      </c>
      <c r="AI771" s="6" t="s">
        <v>22</v>
      </c>
      <c r="AJ771" s="6" t="s">
        <v>417</v>
      </c>
      <c r="AK771" s="6" t="s">
        <v>418</v>
      </c>
      <c r="AL771" s="6" t="s">
        <v>419</v>
      </c>
      <c r="AM771" s="6">
        <v>0</v>
      </c>
      <c r="AN771" s="6">
        <v>1</v>
      </c>
      <c r="AO771" s="6">
        <v>0</v>
      </c>
      <c r="AP771" s="6">
        <v>0</v>
      </c>
      <c r="AQ771" s="6" t="s">
        <v>404</v>
      </c>
      <c r="AR771" s="6" t="s">
        <v>1185</v>
      </c>
      <c r="AS771" s="6" t="s">
        <v>405</v>
      </c>
      <c r="AT771" s="6">
        <v>0</v>
      </c>
      <c r="AU771" s="6">
        <v>0</v>
      </c>
      <c r="AV771" s="6">
        <v>0</v>
      </c>
      <c r="AW771" s="6">
        <v>0</v>
      </c>
      <c r="AX771" s="6">
        <v>0</v>
      </c>
      <c r="AY771" s="6">
        <v>1</v>
      </c>
      <c r="AZ771" s="6">
        <v>1</v>
      </c>
      <c r="BA771" s="6">
        <v>1</v>
      </c>
      <c r="BB771" s="6">
        <v>0</v>
      </c>
      <c r="BC771" s="6">
        <v>0</v>
      </c>
      <c r="BD771" s="6">
        <v>0</v>
      </c>
      <c r="BE771" s="6">
        <v>0</v>
      </c>
      <c r="BF771" s="6">
        <v>1</v>
      </c>
      <c r="BG771" s="6">
        <v>1</v>
      </c>
      <c r="BH771" s="6">
        <v>0</v>
      </c>
      <c r="BI771" s="6">
        <v>0</v>
      </c>
      <c r="BJ771" s="6" t="s">
        <v>22</v>
      </c>
      <c r="BK771" s="6" t="s">
        <v>22</v>
      </c>
      <c r="BL771" s="6" t="s">
        <v>22</v>
      </c>
      <c r="BM771" s="6" t="s">
        <v>22</v>
      </c>
      <c r="BN771" s="6" t="s">
        <v>22</v>
      </c>
      <c r="BO771" s="16" t="s">
        <v>22</v>
      </c>
      <c r="BP771" s="6" t="s">
        <v>22</v>
      </c>
      <c r="BQ771" s="6" t="s">
        <v>22</v>
      </c>
      <c r="BR771" s="6" t="s">
        <v>22</v>
      </c>
      <c r="BS771" s="6" t="s">
        <v>22</v>
      </c>
      <c r="BT771" s="6" t="s">
        <v>22</v>
      </c>
      <c r="BU771" s="16" t="s">
        <v>22</v>
      </c>
      <c r="BV771" s="6" t="s">
        <v>22</v>
      </c>
      <c r="BW771" s="6" t="s">
        <v>22</v>
      </c>
      <c r="BX771" s="6" t="s">
        <v>22</v>
      </c>
      <c r="BY771" s="6" t="s">
        <v>22</v>
      </c>
      <c r="BZ771" s="6" t="s">
        <v>22</v>
      </c>
      <c r="CA771" s="6" t="s">
        <v>22</v>
      </c>
      <c r="CB771" s="6" t="s">
        <v>22</v>
      </c>
      <c r="CC771" s="6" t="s">
        <v>22</v>
      </c>
      <c r="CD771" s="6" t="s">
        <v>22</v>
      </c>
      <c r="CE771" s="6" t="s">
        <v>22</v>
      </c>
      <c r="CF771" s="6" t="s">
        <v>22</v>
      </c>
      <c r="CG771" s="6" t="s">
        <v>22</v>
      </c>
      <c r="CH771" s="6" t="s">
        <v>22</v>
      </c>
      <c r="CI771" s="6" t="s">
        <v>22</v>
      </c>
      <c r="CJ771" s="6" t="s">
        <v>22</v>
      </c>
      <c r="CK771" s="6" t="s">
        <v>22</v>
      </c>
      <c r="CL771" s="6" t="s">
        <v>22</v>
      </c>
      <c r="CM771" s="6" t="s">
        <v>22</v>
      </c>
      <c r="CN771" s="6" t="s">
        <v>22</v>
      </c>
      <c r="CO771" s="6" t="s">
        <v>22</v>
      </c>
      <c r="CP771" s="6" t="s">
        <v>22</v>
      </c>
      <c r="CQ771" s="6" t="s">
        <v>22</v>
      </c>
      <c r="CR771" s="6" t="s">
        <v>22</v>
      </c>
      <c r="CS771" s="6" t="s">
        <v>22</v>
      </c>
      <c r="CT771" s="6" t="s">
        <v>22</v>
      </c>
      <c r="CU771" s="6" t="s">
        <v>22</v>
      </c>
      <c r="CV771" s="6" t="s">
        <v>22</v>
      </c>
      <c r="CW771" s="6" t="s">
        <v>22</v>
      </c>
      <c r="CX771" s="6" t="s">
        <v>22</v>
      </c>
      <c r="CY771" s="6" t="s">
        <v>22</v>
      </c>
      <c r="CZ771" s="6" t="s">
        <v>22</v>
      </c>
      <c r="DA771" s="6" t="s">
        <v>22</v>
      </c>
      <c r="DB771" s="6" t="s">
        <v>218</v>
      </c>
      <c r="DC771" s="6">
        <v>17</v>
      </c>
      <c r="DD771" s="6">
        <v>17</v>
      </c>
      <c r="DE771" s="6" t="s">
        <v>583</v>
      </c>
      <c r="DF771" s="6" t="s">
        <v>583</v>
      </c>
      <c r="DG771" s="6" t="s">
        <v>22</v>
      </c>
      <c r="DH771" s="6" t="s">
        <v>22</v>
      </c>
      <c r="DI771" s="6" t="s">
        <v>22</v>
      </c>
      <c r="DJ771" s="6" t="s">
        <v>22</v>
      </c>
      <c r="DK771" s="6">
        <v>40</v>
      </c>
      <c r="DL771" s="6" t="s">
        <v>22</v>
      </c>
      <c r="DM771" s="6" t="s">
        <v>22</v>
      </c>
      <c r="DN771" s="6" t="s">
        <v>22</v>
      </c>
      <c r="DO771" s="6" t="s">
        <v>22</v>
      </c>
      <c r="DP771" s="6" t="s">
        <v>22</v>
      </c>
      <c r="DQ771" s="6" t="s">
        <v>22</v>
      </c>
      <c r="DR771" s="6" t="s">
        <v>22</v>
      </c>
      <c r="DS771" s="6" t="s">
        <v>22</v>
      </c>
      <c r="DT771" s="6" t="s">
        <v>22</v>
      </c>
      <c r="DU771" s="6" t="s">
        <v>22</v>
      </c>
      <c r="DV771" s="6" t="s">
        <v>22</v>
      </c>
      <c r="DW771" s="6" t="s">
        <v>22</v>
      </c>
      <c r="DX771" s="6" t="s">
        <v>22</v>
      </c>
      <c r="DY771" s="6" t="s">
        <v>22</v>
      </c>
      <c r="DZ771" s="6" t="s">
        <v>22</v>
      </c>
      <c r="EA771" s="6" t="s">
        <v>22</v>
      </c>
      <c r="EB771" s="6" t="s">
        <v>22</v>
      </c>
      <c r="EC771" s="6" t="s">
        <v>22</v>
      </c>
      <c r="ED771" s="6" t="s">
        <v>22</v>
      </c>
      <c r="EE771" s="6" t="s">
        <v>22</v>
      </c>
      <c r="EF771" s="6" t="s">
        <v>22</v>
      </c>
      <c r="EG771" s="6" t="s">
        <v>22</v>
      </c>
      <c r="EH771" s="6" t="s">
        <v>22</v>
      </c>
      <c r="EI771" s="6" t="s">
        <v>22</v>
      </c>
      <c r="EJ771" s="6" t="s">
        <v>22</v>
      </c>
      <c r="EK771" s="6" t="s">
        <v>22</v>
      </c>
      <c r="EL771" s="6" t="s">
        <v>22</v>
      </c>
      <c r="EM771" s="6" t="s">
        <v>22</v>
      </c>
      <c r="EN771" s="6" t="s">
        <v>22</v>
      </c>
      <c r="EO771" s="6" t="s">
        <v>22</v>
      </c>
      <c r="EP771" s="6" t="s">
        <v>22</v>
      </c>
      <c r="EQ771" s="6" t="s">
        <v>22</v>
      </c>
      <c r="ER771" s="6" t="s">
        <v>22</v>
      </c>
      <c r="ES771" s="6" t="s">
        <v>22</v>
      </c>
      <c r="ET771" s="6" t="s">
        <v>22</v>
      </c>
      <c r="EU771" s="6" t="s">
        <v>22</v>
      </c>
      <c r="EV771" s="6" t="s">
        <v>22</v>
      </c>
      <c r="EW771" s="6" t="s">
        <v>22</v>
      </c>
      <c r="EX771" s="6" t="s">
        <v>22</v>
      </c>
      <c r="EY771" s="6" t="s">
        <v>22</v>
      </c>
      <c r="EZ771" s="6" t="s">
        <v>22</v>
      </c>
      <c r="FA771" s="6" t="s">
        <v>22</v>
      </c>
      <c r="FB771" s="6" t="s">
        <v>22</v>
      </c>
      <c r="FC771" s="6" t="s">
        <v>22</v>
      </c>
      <c r="FD771" s="6" t="s">
        <v>22</v>
      </c>
      <c r="FE771" s="6" t="s">
        <v>22</v>
      </c>
      <c r="FF771" s="6" t="s">
        <v>22</v>
      </c>
      <c r="FG771" s="6" t="s">
        <v>22</v>
      </c>
      <c r="FH771" s="6" t="s">
        <v>22</v>
      </c>
      <c r="FI771" s="6" t="s">
        <v>22</v>
      </c>
      <c r="FJ771" s="6" t="s">
        <v>22</v>
      </c>
      <c r="FK771" s="6" t="s">
        <v>22</v>
      </c>
      <c r="FL771" s="6" t="s">
        <v>22</v>
      </c>
      <c r="FM771" s="6" t="s">
        <v>22</v>
      </c>
      <c r="FN771" s="6" t="s">
        <v>22</v>
      </c>
      <c r="FO771" s="6" t="s">
        <v>22</v>
      </c>
      <c r="FP771" s="6" t="s">
        <v>22</v>
      </c>
      <c r="FQ771" s="6" t="s">
        <v>22</v>
      </c>
      <c r="FR771" s="6">
        <v>1</v>
      </c>
      <c r="FS771" s="6">
        <v>1</v>
      </c>
      <c r="FT771" s="6">
        <v>1</v>
      </c>
      <c r="FU771" s="6">
        <v>1</v>
      </c>
      <c r="FV771" s="6" t="s">
        <v>223</v>
      </c>
      <c r="FW771" s="6" t="s">
        <v>22</v>
      </c>
      <c r="FX771" s="6" t="s">
        <v>22</v>
      </c>
      <c r="FY771" s="6" t="s">
        <v>22</v>
      </c>
      <c r="FZ771" s="6" t="s">
        <v>22</v>
      </c>
      <c r="GA771" s="6" t="s">
        <v>22</v>
      </c>
      <c r="GB771" s="6" t="s">
        <v>22</v>
      </c>
      <c r="GC771" s="6" t="s">
        <v>22</v>
      </c>
      <c r="GD771" s="6" t="s">
        <v>22</v>
      </c>
      <c r="GE771" s="6" t="s">
        <v>22</v>
      </c>
      <c r="GF771" s="6" t="s">
        <v>22</v>
      </c>
      <c r="GG771" s="6" t="s">
        <v>22</v>
      </c>
      <c r="GH771" s="6" t="s">
        <v>22</v>
      </c>
      <c r="GI771" s="6" t="s">
        <v>22</v>
      </c>
      <c r="GJ771" s="6" t="s">
        <v>22</v>
      </c>
      <c r="GK771" s="6" t="s">
        <v>22</v>
      </c>
      <c r="GL771" s="6" t="s">
        <v>22</v>
      </c>
      <c r="GM771" s="6" t="s">
        <v>22</v>
      </c>
      <c r="GN771" s="6" t="s">
        <v>22</v>
      </c>
      <c r="GO771" s="6" t="s">
        <v>22</v>
      </c>
      <c r="GP771" s="6" t="s">
        <v>227</v>
      </c>
      <c r="GQ771" s="6" t="s">
        <v>22</v>
      </c>
      <c r="GR771" s="6" t="s">
        <v>22</v>
      </c>
      <c r="GS771" s="6" t="s">
        <v>22</v>
      </c>
      <c r="GT771" s="6" t="s">
        <v>22</v>
      </c>
      <c r="GU771" s="6" t="s">
        <v>22</v>
      </c>
      <c r="GV771" s="6" t="s">
        <v>22</v>
      </c>
      <c r="GW771" s="6" t="s">
        <v>22</v>
      </c>
      <c r="GX771" s="6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0FD6-85B8-4B95-8FAA-67C417E508A2}">
  <dimension ref="A1:H105"/>
  <sheetViews>
    <sheetView tabSelected="1" topLeftCell="A55" workbookViewId="0">
      <selection activeCell="A64" sqref="A64"/>
    </sheetView>
  </sheetViews>
  <sheetFormatPr baseColWidth="10" defaultRowHeight="14.5"/>
  <cols>
    <col min="1" max="1" width="22.1796875" customWidth="1"/>
    <col min="2" max="2" width="63" customWidth="1"/>
    <col min="3" max="3" width="20.81640625" customWidth="1"/>
    <col min="4" max="4" width="22.08984375" customWidth="1"/>
    <col min="5" max="5" width="19.36328125" customWidth="1"/>
    <col min="6" max="6" width="200.90625" customWidth="1"/>
    <col min="7" max="7" width="11.6328125" customWidth="1"/>
  </cols>
  <sheetData>
    <row r="1" spans="1:2" ht="15" thickBot="1">
      <c r="A1" s="51" t="s">
        <v>2037</v>
      </c>
      <c r="B1" s="52"/>
    </row>
    <row r="2" spans="1:2">
      <c r="A2" s="53" t="s">
        <v>2038</v>
      </c>
      <c r="B2" s="54" t="s">
        <v>3017</v>
      </c>
    </row>
    <row r="3" spans="1:2" ht="32.4" customHeight="1">
      <c r="A3" s="55" t="s">
        <v>2040</v>
      </c>
      <c r="B3" s="56" t="s">
        <v>2041</v>
      </c>
    </row>
    <row r="4" spans="1:2">
      <c r="A4" s="57" t="s">
        <v>2042</v>
      </c>
      <c r="B4" s="58" t="s">
        <v>3018</v>
      </c>
    </row>
    <row r="5" spans="1:2">
      <c r="A5" s="57" t="s">
        <v>2044</v>
      </c>
      <c r="B5" s="59" t="s">
        <v>2045</v>
      </c>
    </row>
    <row r="6" spans="1:2" ht="17.5">
      <c r="A6" s="55" t="s">
        <v>2046</v>
      </c>
      <c r="B6" s="58" t="s">
        <v>2047</v>
      </c>
    </row>
    <row r="7" spans="1:2" ht="37.75" customHeight="1">
      <c r="A7" s="57" t="s">
        <v>2048</v>
      </c>
      <c r="B7" s="56" t="s">
        <v>2049</v>
      </c>
    </row>
    <row r="8" spans="1:2">
      <c r="A8" s="57" t="s">
        <v>2050</v>
      </c>
      <c r="B8" s="59" t="s">
        <v>2051</v>
      </c>
    </row>
    <row r="9" spans="1:2">
      <c r="A9" s="57" t="s">
        <v>2952</v>
      </c>
      <c r="B9" s="60" t="s">
        <v>2953</v>
      </c>
    </row>
    <row r="10" spans="1:2">
      <c r="A10" s="57" t="s">
        <v>2954</v>
      </c>
      <c r="B10" s="61" t="s">
        <v>2953</v>
      </c>
    </row>
    <row r="11" spans="1:2">
      <c r="A11" s="57" t="s">
        <v>2052</v>
      </c>
      <c r="B11" s="59" t="s">
        <v>3520</v>
      </c>
    </row>
    <row r="12" spans="1:2">
      <c r="A12" s="57" t="s">
        <v>2053</v>
      </c>
      <c r="B12" s="62">
        <v>44963</v>
      </c>
    </row>
    <row r="13" spans="1:2">
      <c r="A13" s="57" t="s">
        <v>2955</v>
      </c>
      <c r="B13" s="59" t="s">
        <v>2956</v>
      </c>
    </row>
    <row r="14" spans="1:2">
      <c r="A14" s="57" t="s">
        <v>2957</v>
      </c>
      <c r="B14" s="59" t="s">
        <v>2956</v>
      </c>
    </row>
    <row r="15" spans="1:2" ht="15" thickBot="1">
      <c r="A15" s="63" t="s">
        <v>2054</v>
      </c>
      <c r="B15" s="64" t="s">
        <v>2055</v>
      </c>
    </row>
    <row r="17" spans="1:8">
      <c r="A17" s="197" t="s">
        <v>3913</v>
      </c>
      <c r="B17" s="198" t="s">
        <v>3914</v>
      </c>
      <c r="C17" s="198"/>
    </row>
    <row r="18" spans="1:8" s="99" customFormat="1">
      <c r="A18" s="98" t="s">
        <v>3351</v>
      </c>
      <c r="B18" s="209" t="s">
        <v>3909</v>
      </c>
      <c r="C18" s="209"/>
      <c r="D18" s="209"/>
      <c r="E18" s="209"/>
    </row>
    <row r="19" spans="1:8" s="99" customFormat="1">
      <c r="A19" s="98"/>
      <c r="B19" s="209" t="s">
        <v>3908</v>
      </c>
      <c r="C19" s="209"/>
      <c r="D19" s="209"/>
      <c r="E19" s="209"/>
    </row>
    <row r="20" spans="1:8" s="99" customFormat="1">
      <c r="A20" s="98"/>
      <c r="B20" s="209" t="s">
        <v>3911</v>
      </c>
      <c r="C20" s="209"/>
      <c r="D20" s="209"/>
      <c r="E20" s="209"/>
    </row>
    <row r="21" spans="1:8" s="99" customFormat="1">
      <c r="A21" s="98"/>
      <c r="B21" s="209" t="s">
        <v>3910</v>
      </c>
      <c r="C21" s="209"/>
      <c r="D21" s="209"/>
      <c r="E21" s="209"/>
    </row>
    <row r="22" spans="1:8" s="99" customFormat="1">
      <c r="A22" s="98"/>
      <c r="B22" s="209" t="s">
        <v>3912</v>
      </c>
      <c r="C22" s="209"/>
      <c r="D22" s="209"/>
      <c r="E22" s="209"/>
    </row>
    <row r="24" spans="1:8">
      <c r="A24" s="65" t="s">
        <v>2671</v>
      </c>
      <c r="B24" s="65" t="s">
        <v>2672</v>
      </c>
      <c r="C24" s="65" t="s">
        <v>2673</v>
      </c>
      <c r="D24" s="65" t="s">
        <v>2958</v>
      </c>
      <c r="E24" s="66" t="s">
        <v>2675</v>
      </c>
      <c r="F24" s="65" t="s">
        <v>2959</v>
      </c>
      <c r="G24" s="65" t="s">
        <v>2677</v>
      </c>
      <c r="H24" t="s">
        <v>2233</v>
      </c>
    </row>
    <row r="25" spans="1:8">
      <c r="A25" s="49" t="s">
        <v>1</v>
      </c>
      <c r="B25" t="s">
        <v>3019</v>
      </c>
      <c r="C25" s="70" t="s">
        <v>2680</v>
      </c>
      <c r="D25" s="70" t="s">
        <v>1270</v>
      </c>
      <c r="E25" s="70" t="s">
        <v>1270</v>
      </c>
      <c r="F25" s="70" t="s">
        <v>2735</v>
      </c>
      <c r="G25" s="70" t="s">
        <v>223</v>
      </c>
    </row>
    <row r="26" spans="1:8">
      <c r="A26" s="49" t="s">
        <v>2</v>
      </c>
      <c r="B26" t="s">
        <v>2684</v>
      </c>
      <c r="C26" s="70" t="s">
        <v>2685</v>
      </c>
      <c r="D26" s="70" t="s">
        <v>1270</v>
      </c>
      <c r="E26" s="70" t="s">
        <v>1270</v>
      </c>
      <c r="F26" s="70" t="s">
        <v>2735</v>
      </c>
      <c r="G26" s="70" t="s">
        <v>223</v>
      </c>
    </row>
    <row r="27" spans="1:8" ht="13.25" customHeight="1">
      <c r="A27" s="49" t="s">
        <v>3</v>
      </c>
      <c r="B27" t="s">
        <v>3020</v>
      </c>
      <c r="C27" s="70" t="s">
        <v>2685</v>
      </c>
      <c r="D27" s="70" t="s">
        <v>1270</v>
      </c>
      <c r="E27" s="70" t="s">
        <v>1270</v>
      </c>
      <c r="F27" s="82" t="s">
        <v>3021</v>
      </c>
      <c r="G27" s="70" t="s">
        <v>223</v>
      </c>
    </row>
    <row r="28" spans="1:8">
      <c r="A28" s="49" t="s">
        <v>3022</v>
      </c>
      <c r="B28" t="s">
        <v>3023</v>
      </c>
      <c r="C28" s="70" t="s">
        <v>2685</v>
      </c>
      <c r="D28" s="70" t="s">
        <v>1270</v>
      </c>
      <c r="E28" s="70" t="s">
        <v>1270</v>
      </c>
      <c r="F28" s="70" t="s">
        <v>2735</v>
      </c>
      <c r="G28" s="70" t="s">
        <v>223</v>
      </c>
    </row>
    <row r="29" spans="1:8">
      <c r="A29" s="49" t="s">
        <v>4</v>
      </c>
      <c r="B29" t="s">
        <v>2687</v>
      </c>
      <c r="C29" s="70" t="s">
        <v>2688</v>
      </c>
      <c r="D29" s="70" t="s">
        <v>2689</v>
      </c>
      <c r="E29" s="70" t="s">
        <v>1270</v>
      </c>
      <c r="F29" s="70" t="s">
        <v>2735</v>
      </c>
      <c r="G29" s="70" t="s">
        <v>223</v>
      </c>
    </row>
    <row r="30" spans="1:8">
      <c r="A30" s="49" t="s">
        <v>3024</v>
      </c>
      <c r="B30" t="s">
        <v>3025</v>
      </c>
      <c r="C30" s="70" t="s">
        <v>2682</v>
      </c>
      <c r="D30" s="70" t="s">
        <v>1270</v>
      </c>
      <c r="E30" s="70" t="s">
        <v>1270</v>
      </c>
      <c r="F30" s="70" t="s">
        <v>2735</v>
      </c>
      <c r="G30" s="70" t="s">
        <v>223</v>
      </c>
    </row>
    <row r="31" spans="1:8">
      <c r="A31" s="49" t="s">
        <v>6</v>
      </c>
      <c r="B31" t="s">
        <v>2708</v>
      </c>
      <c r="C31" s="70" t="s">
        <v>2680</v>
      </c>
      <c r="D31" s="70" t="s">
        <v>1270</v>
      </c>
      <c r="E31" s="70" t="s">
        <v>1270</v>
      </c>
      <c r="F31" s="70" t="s">
        <v>3026</v>
      </c>
      <c r="G31" s="70" t="s">
        <v>223</v>
      </c>
    </row>
    <row r="32" spans="1:8">
      <c r="A32" s="49" t="s">
        <v>7</v>
      </c>
      <c r="B32" t="s">
        <v>2711</v>
      </c>
      <c r="C32" s="70" t="s">
        <v>2680</v>
      </c>
      <c r="D32" s="70" t="s">
        <v>2973</v>
      </c>
      <c r="E32" s="70" t="s">
        <v>1270</v>
      </c>
      <c r="F32" s="70" t="s">
        <v>2735</v>
      </c>
      <c r="G32" s="70" t="s">
        <v>223</v>
      </c>
    </row>
    <row r="33" spans="1:8">
      <c r="A33" s="49" t="s">
        <v>2201</v>
      </c>
      <c r="B33" t="s">
        <v>2970</v>
      </c>
      <c r="C33" s="70" t="s">
        <v>2682</v>
      </c>
      <c r="D33" s="70" t="s">
        <v>1270</v>
      </c>
      <c r="E33" s="70" t="s">
        <v>1270</v>
      </c>
      <c r="F33" s="70" t="s">
        <v>3027</v>
      </c>
      <c r="G33" s="70" t="s">
        <v>223</v>
      </c>
    </row>
    <row r="34" spans="1:8">
      <c r="A34" s="49" t="s">
        <v>9</v>
      </c>
      <c r="B34" t="s">
        <v>3028</v>
      </c>
      <c r="C34" s="70" t="s">
        <v>2682</v>
      </c>
      <c r="D34" s="70" t="s">
        <v>1270</v>
      </c>
      <c r="E34" s="70" t="s">
        <v>1270</v>
      </c>
      <c r="F34" s="70" t="s">
        <v>2722</v>
      </c>
      <c r="G34" s="70" t="s">
        <v>223</v>
      </c>
    </row>
    <row r="35" spans="1:8">
      <c r="A35" s="49" t="s">
        <v>10</v>
      </c>
      <c r="B35" t="s">
        <v>3029</v>
      </c>
      <c r="C35" s="70" t="s">
        <v>2682</v>
      </c>
      <c r="D35" s="70" t="s">
        <v>1270</v>
      </c>
      <c r="E35" s="70" t="s">
        <v>1270</v>
      </c>
      <c r="F35" s="70" t="s">
        <v>2722</v>
      </c>
      <c r="G35" s="70" t="s">
        <v>223</v>
      </c>
    </row>
    <row r="36" spans="1:8">
      <c r="A36" s="49" t="s">
        <v>2202</v>
      </c>
      <c r="B36" t="s">
        <v>2962</v>
      </c>
      <c r="C36" s="70" t="s">
        <v>2680</v>
      </c>
      <c r="D36" s="70" t="s">
        <v>1270</v>
      </c>
      <c r="E36" s="70" t="s">
        <v>1270</v>
      </c>
      <c r="F36" s="70" t="s">
        <v>2963</v>
      </c>
      <c r="G36" s="70" t="s">
        <v>223</v>
      </c>
    </row>
    <row r="37" spans="1:8" ht="15" customHeight="1">
      <c r="A37" s="49" t="s">
        <v>12</v>
      </c>
      <c r="B37" t="s">
        <v>2974</v>
      </c>
      <c r="C37" s="70" t="s">
        <v>2682</v>
      </c>
      <c r="D37" s="70" t="s">
        <v>1270</v>
      </c>
      <c r="E37" s="70" t="s">
        <v>1270</v>
      </c>
      <c r="F37" s="82" t="s">
        <v>3030</v>
      </c>
      <c r="G37" s="70" t="s">
        <v>223</v>
      </c>
    </row>
    <row r="38" spans="1:8">
      <c r="A38" s="49" t="s">
        <v>13</v>
      </c>
      <c r="B38" s="83" t="s">
        <v>3031</v>
      </c>
      <c r="C38" s="70" t="s">
        <v>3032</v>
      </c>
      <c r="D38" s="70" t="s">
        <v>3033</v>
      </c>
      <c r="E38" s="70"/>
      <c r="F38" s="70" t="s">
        <v>1270</v>
      </c>
      <c r="G38" s="70" t="s">
        <v>222</v>
      </c>
      <c r="H38" s="70"/>
    </row>
    <row r="39" spans="1:8">
      <c r="A39" s="49" t="s">
        <v>2203</v>
      </c>
      <c r="B39" s="83" t="s">
        <v>2698</v>
      </c>
      <c r="C39" s="70" t="s">
        <v>3032</v>
      </c>
      <c r="D39" s="70" t="s">
        <v>3034</v>
      </c>
      <c r="E39" s="70" t="s">
        <v>1270</v>
      </c>
      <c r="F39" s="70" t="s">
        <v>1270</v>
      </c>
      <c r="G39" s="70" t="s">
        <v>222</v>
      </c>
      <c r="H39" s="70"/>
    </row>
    <row r="40" spans="1:8">
      <c r="A40" s="49" t="s">
        <v>15</v>
      </c>
      <c r="B40" s="83" t="s">
        <v>2700</v>
      </c>
      <c r="C40" s="70" t="s">
        <v>3032</v>
      </c>
      <c r="D40" s="70" t="s">
        <v>3035</v>
      </c>
      <c r="E40" s="70" t="s">
        <v>1270</v>
      </c>
      <c r="F40" s="70" t="s">
        <v>1270</v>
      </c>
      <c r="G40" s="70" t="s">
        <v>222</v>
      </c>
      <c r="H40" s="70"/>
    </row>
    <row r="41" spans="1:8">
      <c r="A41" s="49" t="s">
        <v>16</v>
      </c>
      <c r="B41" s="83" t="s">
        <v>2702</v>
      </c>
      <c r="C41" s="70" t="s">
        <v>3036</v>
      </c>
      <c r="D41" s="70" t="s">
        <v>3037</v>
      </c>
      <c r="E41" s="70" t="s">
        <v>1270</v>
      </c>
      <c r="F41" s="70" t="s">
        <v>1270</v>
      </c>
      <c r="G41" s="70" t="s">
        <v>223</v>
      </c>
      <c r="H41" s="70"/>
    </row>
    <row r="42" spans="1:8">
      <c r="A42" s="49" t="s">
        <v>18</v>
      </c>
      <c r="B42" s="83" t="s">
        <v>3038</v>
      </c>
      <c r="C42" s="70" t="s">
        <v>3036</v>
      </c>
      <c r="D42" s="70" t="s">
        <v>3039</v>
      </c>
      <c r="E42" s="70" t="s">
        <v>1270</v>
      </c>
      <c r="F42" s="70" t="s">
        <v>1270</v>
      </c>
      <c r="G42" s="70" t="s">
        <v>222</v>
      </c>
      <c r="H42" s="70"/>
    </row>
    <row r="43" spans="1:8">
      <c r="A43" s="49" t="s">
        <v>2204</v>
      </c>
      <c r="B43" s="83" t="s">
        <v>2706</v>
      </c>
      <c r="C43" s="70" t="s">
        <v>3036</v>
      </c>
      <c r="D43" s="70" t="s">
        <v>3040</v>
      </c>
      <c r="E43" s="70" t="s">
        <v>1270</v>
      </c>
      <c r="F43" s="70" t="s">
        <v>1270</v>
      </c>
      <c r="G43" s="70" t="s">
        <v>222</v>
      </c>
      <c r="H43" s="70"/>
    </row>
    <row r="44" spans="1:8">
      <c r="A44" s="49" t="s">
        <v>20</v>
      </c>
      <c r="B44" s="83" t="s">
        <v>2707</v>
      </c>
      <c r="C44" s="70" t="s">
        <v>3036</v>
      </c>
      <c r="D44" s="70" t="s">
        <v>3041</v>
      </c>
      <c r="E44" s="70" t="s">
        <v>1270</v>
      </c>
      <c r="F44" s="70" t="s">
        <v>1270</v>
      </c>
      <c r="G44" s="70" t="s">
        <v>222</v>
      </c>
      <c r="H44" s="70"/>
    </row>
    <row r="45" spans="1:8">
      <c r="A45" s="49" t="s">
        <v>21</v>
      </c>
      <c r="B45" s="83" t="s">
        <v>2702</v>
      </c>
      <c r="C45" s="70" t="s">
        <v>3036</v>
      </c>
      <c r="D45" s="70" t="s">
        <v>3042</v>
      </c>
      <c r="E45" s="70" t="s">
        <v>1270</v>
      </c>
      <c r="F45" s="70" t="s">
        <v>1270</v>
      </c>
      <c r="G45" s="70" t="s">
        <v>223</v>
      </c>
      <c r="H45" s="70"/>
    </row>
    <row r="46" spans="1:8">
      <c r="A46" s="49" t="s">
        <v>3043</v>
      </c>
      <c r="B46" t="s">
        <v>2976</v>
      </c>
      <c r="C46" s="70" t="s">
        <v>2682</v>
      </c>
      <c r="D46" s="70" t="s">
        <v>1270</v>
      </c>
      <c r="E46" s="70" t="s">
        <v>1270</v>
      </c>
      <c r="F46" s="70" t="s">
        <v>3044</v>
      </c>
      <c r="G46" s="70" t="s">
        <v>223</v>
      </c>
    </row>
    <row r="47" spans="1:8">
      <c r="A47" s="49" t="s">
        <v>2207</v>
      </c>
      <c r="B47" t="s">
        <v>3045</v>
      </c>
      <c r="C47" s="70" t="s">
        <v>2680</v>
      </c>
      <c r="D47" s="70" t="s">
        <v>3046</v>
      </c>
      <c r="E47" s="70"/>
      <c r="F47" s="70" t="s">
        <v>2735</v>
      </c>
      <c r="G47" s="70" t="s">
        <v>222</v>
      </c>
    </row>
    <row r="48" spans="1:8">
      <c r="A48" s="49" t="s">
        <v>25</v>
      </c>
      <c r="B48" t="s">
        <v>3047</v>
      </c>
      <c r="C48" s="70" t="s">
        <v>2680</v>
      </c>
      <c r="D48" s="70" t="s">
        <v>1270</v>
      </c>
      <c r="E48" s="70" t="s">
        <v>1270</v>
      </c>
      <c r="F48" s="70" t="s">
        <v>2735</v>
      </c>
      <c r="G48" s="70" t="s">
        <v>223</v>
      </c>
    </row>
    <row r="49" spans="1:7">
      <c r="A49" s="49" t="s">
        <v>2208</v>
      </c>
      <c r="B49" t="s">
        <v>3048</v>
      </c>
      <c r="C49" s="70" t="s">
        <v>2691</v>
      </c>
      <c r="D49" s="70" t="s">
        <v>2692</v>
      </c>
      <c r="E49" s="70" t="s">
        <v>1270</v>
      </c>
      <c r="F49" s="70" t="s">
        <v>2735</v>
      </c>
      <c r="G49" s="70" t="s">
        <v>223</v>
      </c>
    </row>
    <row r="50" spans="1:7">
      <c r="A50" s="49" t="s">
        <v>27</v>
      </c>
      <c r="B50" t="s">
        <v>2690</v>
      </c>
      <c r="C50" s="70" t="s">
        <v>2691</v>
      </c>
      <c r="D50" s="70" t="s">
        <v>2692</v>
      </c>
      <c r="E50" s="70" t="s">
        <v>1270</v>
      </c>
      <c r="F50" s="70" t="s">
        <v>2735</v>
      </c>
      <c r="G50" s="70" t="s">
        <v>223</v>
      </c>
    </row>
    <row r="51" spans="1:7">
      <c r="A51" s="49" t="s">
        <v>2209</v>
      </c>
      <c r="B51" t="s">
        <v>3049</v>
      </c>
      <c r="C51" s="70" t="s">
        <v>2691</v>
      </c>
      <c r="D51" s="70" t="s">
        <v>2692</v>
      </c>
      <c r="E51" s="70" t="s">
        <v>1270</v>
      </c>
      <c r="F51" s="70" t="s">
        <v>2735</v>
      </c>
      <c r="G51" s="70" t="s">
        <v>223</v>
      </c>
    </row>
    <row r="52" spans="1:7">
      <c r="A52" s="49" t="s">
        <v>2210</v>
      </c>
      <c r="B52" t="s">
        <v>3050</v>
      </c>
      <c r="C52" s="70" t="s">
        <v>2691</v>
      </c>
      <c r="D52" s="70" t="s">
        <v>2692</v>
      </c>
      <c r="E52" s="70" t="s">
        <v>1270</v>
      </c>
      <c r="F52" s="70" t="s">
        <v>2735</v>
      </c>
      <c r="G52" s="70" t="s">
        <v>223</v>
      </c>
    </row>
    <row r="53" spans="1:7">
      <c r="A53" s="49" t="s">
        <v>3051</v>
      </c>
      <c r="B53" t="s">
        <v>3052</v>
      </c>
      <c r="C53" s="70" t="s">
        <v>2691</v>
      </c>
      <c r="D53" s="70" t="s">
        <v>2692</v>
      </c>
      <c r="E53" s="70" t="s">
        <v>1270</v>
      </c>
      <c r="F53" s="70" t="s">
        <v>2735</v>
      </c>
      <c r="G53" s="70" t="s">
        <v>223</v>
      </c>
    </row>
    <row r="54" spans="1:7">
      <c r="A54" s="49" t="s">
        <v>2212</v>
      </c>
      <c r="B54" t="s">
        <v>3053</v>
      </c>
      <c r="C54" s="70" t="s">
        <v>2682</v>
      </c>
      <c r="D54" s="70" t="s">
        <v>1270</v>
      </c>
      <c r="E54" s="70" t="s">
        <v>1270</v>
      </c>
      <c r="F54" s="70" t="s">
        <v>3054</v>
      </c>
      <c r="G54" s="70" t="s">
        <v>223</v>
      </c>
    </row>
    <row r="55" spans="1:7">
      <c r="A55" s="49" t="s">
        <v>2213</v>
      </c>
      <c r="B55" t="s">
        <v>3055</v>
      </c>
      <c r="C55" s="70" t="s">
        <v>2682</v>
      </c>
      <c r="D55" s="70" t="s">
        <v>1270</v>
      </c>
      <c r="E55" s="70" t="s">
        <v>1270</v>
      </c>
      <c r="F55" s="70" t="s">
        <v>3056</v>
      </c>
      <c r="G55" s="70" t="s">
        <v>223</v>
      </c>
    </row>
    <row r="56" spans="1:7">
      <c r="A56" s="49" t="s">
        <v>62</v>
      </c>
      <c r="B56" t="s">
        <v>3057</v>
      </c>
      <c r="C56" s="70" t="s">
        <v>2682</v>
      </c>
      <c r="D56" s="70" t="s">
        <v>2793</v>
      </c>
      <c r="E56" s="70" t="s">
        <v>1270</v>
      </c>
      <c r="F56" s="70" t="s">
        <v>1270</v>
      </c>
      <c r="G56" s="70" t="s">
        <v>223</v>
      </c>
    </row>
    <row r="57" spans="1:7">
      <c r="A57" s="49" t="s">
        <v>2214</v>
      </c>
      <c r="B57" s="84" t="s">
        <v>3058</v>
      </c>
      <c r="C57" s="70" t="s">
        <v>2682</v>
      </c>
      <c r="D57" s="70" t="s">
        <v>1270</v>
      </c>
      <c r="E57" s="70" t="s">
        <v>1270</v>
      </c>
      <c r="F57" s="70" t="s">
        <v>3059</v>
      </c>
      <c r="G57" s="70" t="s">
        <v>223</v>
      </c>
    </row>
    <row r="58" spans="1:7">
      <c r="A58" s="49" t="s">
        <v>67</v>
      </c>
      <c r="B58" s="84" t="s">
        <v>3060</v>
      </c>
      <c r="C58" s="70" t="s">
        <v>2682</v>
      </c>
      <c r="D58" s="70" t="s">
        <v>1270</v>
      </c>
      <c r="E58" s="70" t="s">
        <v>1270</v>
      </c>
      <c r="F58" s="70" t="s">
        <v>2735</v>
      </c>
      <c r="G58" s="70" t="s">
        <v>223</v>
      </c>
    </row>
    <row r="59" spans="1:7">
      <c r="A59" s="49" t="s">
        <v>2215</v>
      </c>
      <c r="B59" s="84" t="s">
        <v>3061</v>
      </c>
      <c r="C59" s="70" t="s">
        <v>2682</v>
      </c>
      <c r="D59" s="70" t="s">
        <v>1270</v>
      </c>
      <c r="E59" s="70" t="s">
        <v>1270</v>
      </c>
      <c r="F59" s="70" t="s">
        <v>2735</v>
      </c>
      <c r="G59" s="70" t="s">
        <v>223</v>
      </c>
    </row>
    <row r="60" spans="1:7">
      <c r="A60" s="49" t="s">
        <v>73</v>
      </c>
      <c r="B60" s="84" t="s">
        <v>3062</v>
      </c>
      <c r="C60" s="70" t="s">
        <v>2682</v>
      </c>
      <c r="D60" s="70" t="s">
        <v>1270</v>
      </c>
      <c r="E60" s="70" t="s">
        <v>1270</v>
      </c>
      <c r="F60" s="70" t="s">
        <v>3059</v>
      </c>
      <c r="G60" s="70" t="s">
        <v>223</v>
      </c>
    </row>
    <row r="61" spans="1:7">
      <c r="A61" s="49" t="s">
        <v>2216</v>
      </c>
      <c r="B61" t="s">
        <v>3063</v>
      </c>
      <c r="C61" s="70" t="s">
        <v>2682</v>
      </c>
      <c r="D61" s="70" t="s">
        <v>1270</v>
      </c>
      <c r="E61" s="70" t="s">
        <v>1270</v>
      </c>
      <c r="F61" s="70" t="s">
        <v>2735</v>
      </c>
      <c r="G61" s="70" t="s">
        <v>223</v>
      </c>
    </row>
    <row r="62" spans="1:7">
      <c r="A62" s="49" t="s">
        <v>75</v>
      </c>
      <c r="B62" t="s">
        <v>3064</v>
      </c>
      <c r="C62" s="70" t="s">
        <v>2682</v>
      </c>
      <c r="D62" s="70" t="s">
        <v>1270</v>
      </c>
      <c r="E62" s="70" t="s">
        <v>1270</v>
      </c>
      <c r="F62" s="70" t="s">
        <v>3065</v>
      </c>
      <c r="G62" s="70" t="s">
        <v>223</v>
      </c>
    </row>
    <row r="63" spans="1:7">
      <c r="A63" s="49" t="s">
        <v>2217</v>
      </c>
      <c r="B63" t="s">
        <v>3066</v>
      </c>
      <c r="C63" s="70" t="s">
        <v>2682</v>
      </c>
      <c r="D63" s="70" t="s">
        <v>1270</v>
      </c>
      <c r="E63" s="70" t="s">
        <v>1270</v>
      </c>
      <c r="F63" s="70" t="s">
        <v>2735</v>
      </c>
      <c r="G63" s="70" t="s">
        <v>223</v>
      </c>
    </row>
    <row r="64" spans="1:7">
      <c r="A64" s="49" t="s">
        <v>38</v>
      </c>
      <c r="B64" t="s">
        <v>2754</v>
      </c>
      <c r="C64" s="44" t="s">
        <v>2682</v>
      </c>
      <c r="D64" s="44" t="s">
        <v>1270</v>
      </c>
      <c r="E64" s="44" t="s">
        <v>1270</v>
      </c>
      <c r="F64" s="44" t="s">
        <v>2755</v>
      </c>
      <c r="G64" s="70" t="s">
        <v>223</v>
      </c>
    </row>
    <row r="65" spans="1:7">
      <c r="A65" s="49" t="s">
        <v>2218</v>
      </c>
      <c r="B65" t="s">
        <v>3523</v>
      </c>
      <c r="C65" s="70" t="s">
        <v>2682</v>
      </c>
      <c r="D65" s="70" t="s">
        <v>1270</v>
      </c>
      <c r="E65" s="70" t="s">
        <v>1270</v>
      </c>
      <c r="F65" s="70" t="s">
        <v>3521</v>
      </c>
      <c r="G65" s="70" t="s">
        <v>223</v>
      </c>
    </row>
    <row r="66" spans="1:7">
      <c r="A66" s="49" t="s">
        <v>3084</v>
      </c>
      <c r="B66" t="s">
        <v>3522</v>
      </c>
      <c r="C66" s="70" t="s">
        <v>2682</v>
      </c>
      <c r="D66" s="70" t="s">
        <v>1270</v>
      </c>
      <c r="E66" s="70" t="s">
        <v>1270</v>
      </c>
      <c r="F66" s="70" t="s">
        <v>2735</v>
      </c>
      <c r="G66" s="70" t="s">
        <v>223</v>
      </c>
    </row>
    <row r="67" spans="1:7">
      <c r="A67" s="49" t="s">
        <v>2219</v>
      </c>
      <c r="B67" t="s">
        <v>3067</v>
      </c>
      <c r="C67" s="70" t="s">
        <v>2680</v>
      </c>
      <c r="D67" s="70" t="s">
        <v>1270</v>
      </c>
      <c r="E67" s="70" t="s">
        <v>1270</v>
      </c>
      <c r="F67" s="70" t="s">
        <v>2735</v>
      </c>
      <c r="G67" s="70" t="s">
        <v>223</v>
      </c>
    </row>
    <row r="68" spans="1:7">
      <c r="A68" s="49" t="s">
        <v>2220</v>
      </c>
      <c r="B68" t="s">
        <v>3068</v>
      </c>
      <c r="C68" s="70" t="s">
        <v>2680</v>
      </c>
      <c r="D68" s="70" t="s">
        <v>1270</v>
      </c>
      <c r="E68" s="70" t="s">
        <v>1270</v>
      </c>
      <c r="F68" s="70" t="s">
        <v>2735</v>
      </c>
      <c r="G68" s="70" t="s">
        <v>223</v>
      </c>
    </row>
    <row r="69" spans="1:7">
      <c r="A69" s="49" t="s">
        <v>3069</v>
      </c>
      <c r="B69" t="s">
        <v>3070</v>
      </c>
      <c r="C69" s="70" t="s">
        <v>2680</v>
      </c>
      <c r="D69" s="70" t="s">
        <v>3071</v>
      </c>
      <c r="E69" s="70" t="s">
        <v>1270</v>
      </c>
      <c r="F69" s="70" t="s">
        <v>2735</v>
      </c>
      <c r="G69" s="70" t="s">
        <v>223</v>
      </c>
    </row>
    <row r="70" spans="1:7">
      <c r="A70" s="49" t="s">
        <v>3072</v>
      </c>
      <c r="B70" t="s">
        <v>3073</v>
      </c>
      <c r="C70" s="70" t="s">
        <v>2680</v>
      </c>
      <c r="D70" s="70" t="s">
        <v>3074</v>
      </c>
      <c r="E70" s="70" t="s">
        <v>1270</v>
      </c>
      <c r="F70" s="70" t="s">
        <v>2735</v>
      </c>
      <c r="G70" s="70" t="s">
        <v>223</v>
      </c>
    </row>
    <row r="71" spans="1:7">
      <c r="A71" s="49" t="s">
        <v>2223</v>
      </c>
      <c r="B71" t="s">
        <v>3075</v>
      </c>
      <c r="C71" s="70" t="s">
        <v>2680</v>
      </c>
      <c r="D71" s="70" t="s">
        <v>3074</v>
      </c>
      <c r="E71" s="70" t="s">
        <v>1270</v>
      </c>
      <c r="F71" s="70" t="s">
        <v>2735</v>
      </c>
      <c r="G71" s="70" t="s">
        <v>223</v>
      </c>
    </row>
    <row r="72" spans="1:7">
      <c r="A72" s="49" t="s">
        <v>2224</v>
      </c>
      <c r="B72" t="s">
        <v>3076</v>
      </c>
      <c r="C72" s="70" t="s">
        <v>2682</v>
      </c>
      <c r="D72" s="70" t="s">
        <v>1270</v>
      </c>
      <c r="E72" s="70" t="s">
        <v>1270</v>
      </c>
      <c r="F72" s="70" t="s">
        <v>3077</v>
      </c>
      <c r="G72" s="70" t="s">
        <v>222</v>
      </c>
    </row>
    <row r="73" spans="1:7">
      <c r="A73" s="49" t="s">
        <v>2225</v>
      </c>
      <c r="B73" t="s">
        <v>3078</v>
      </c>
      <c r="C73" s="70" t="s">
        <v>2680</v>
      </c>
      <c r="D73" s="70" t="s">
        <v>1270</v>
      </c>
      <c r="E73" s="70" t="s">
        <v>1270</v>
      </c>
      <c r="F73" s="70" t="s">
        <v>2735</v>
      </c>
      <c r="G73" s="70" t="s">
        <v>223</v>
      </c>
    </row>
    <row r="74" spans="1:7">
      <c r="A74" s="49" t="s">
        <v>2226</v>
      </c>
      <c r="B74" t="s">
        <v>3079</v>
      </c>
      <c r="C74" s="70" t="s">
        <v>2680</v>
      </c>
      <c r="D74" s="70" t="s">
        <v>1270</v>
      </c>
      <c r="E74" s="70" t="s">
        <v>1270</v>
      </c>
      <c r="F74" s="70" t="s">
        <v>2735</v>
      </c>
      <c r="G74" s="70" t="s">
        <v>223</v>
      </c>
    </row>
    <row r="75" spans="1:7">
      <c r="A75" s="49" t="s">
        <v>33</v>
      </c>
      <c r="B75" t="s">
        <v>3080</v>
      </c>
      <c r="C75" s="70" t="s">
        <v>2682</v>
      </c>
      <c r="D75" s="70" t="s">
        <v>1270</v>
      </c>
      <c r="E75" s="70" t="s">
        <v>1270</v>
      </c>
      <c r="F75" s="70" t="s">
        <v>1270</v>
      </c>
      <c r="G75" s="70" t="s">
        <v>222</v>
      </c>
    </row>
    <row r="76" spans="1:7">
      <c r="A76" s="69"/>
      <c r="C76" s="70"/>
      <c r="D76" s="70"/>
      <c r="E76" s="70"/>
      <c r="F76" s="70"/>
      <c r="G76" s="70"/>
    </row>
    <row r="77" spans="1:7">
      <c r="A77" s="71" t="s">
        <v>2962</v>
      </c>
      <c r="B77" s="69"/>
      <c r="C77" s="70"/>
      <c r="D77" s="70"/>
      <c r="E77" s="70"/>
      <c r="F77" s="70"/>
      <c r="G77" s="70"/>
    </row>
    <row r="78" spans="1:7">
      <c r="A78" s="70">
        <v>0</v>
      </c>
      <c r="B78" s="72">
        <v>0</v>
      </c>
      <c r="C78" s="70"/>
      <c r="D78" s="70"/>
      <c r="E78" s="70"/>
      <c r="F78" s="70"/>
      <c r="G78" s="70"/>
    </row>
    <row r="79" spans="1:7">
      <c r="A79" s="70">
        <v>1</v>
      </c>
      <c r="B79" s="70" t="s">
        <v>2980</v>
      </c>
      <c r="C79" s="70"/>
      <c r="D79" s="70"/>
      <c r="E79" s="70"/>
      <c r="F79" s="70"/>
      <c r="G79" s="70"/>
    </row>
    <row r="80" spans="1:7">
      <c r="A80" s="70">
        <v>2</v>
      </c>
      <c r="B80" s="70" t="s">
        <v>2982</v>
      </c>
      <c r="C80" s="70"/>
      <c r="D80" s="70"/>
      <c r="E80" s="70"/>
      <c r="F80" s="70"/>
      <c r="G80" s="70"/>
    </row>
    <row r="81" spans="1:7">
      <c r="A81" s="70">
        <v>3</v>
      </c>
      <c r="B81" s="70" t="s">
        <v>2983</v>
      </c>
      <c r="C81" s="70"/>
      <c r="D81" s="70"/>
      <c r="E81" s="70"/>
      <c r="F81" s="70"/>
      <c r="G81" s="70"/>
    </row>
    <row r="82" spans="1:7">
      <c r="A82" s="70">
        <v>4</v>
      </c>
      <c r="B82" s="70" t="s">
        <v>2984</v>
      </c>
      <c r="C82" s="70"/>
      <c r="D82" s="70"/>
      <c r="E82" s="70"/>
      <c r="F82" s="70"/>
      <c r="G82" s="70"/>
    </row>
    <row r="83" spans="1:7">
      <c r="A83" s="69"/>
      <c r="C83" s="70"/>
      <c r="D83" s="85"/>
      <c r="E83" s="85"/>
      <c r="F83" s="85"/>
      <c r="G83" s="70"/>
    </row>
    <row r="84" spans="1:7">
      <c r="A84" s="73" t="s">
        <v>3081</v>
      </c>
      <c r="B84" s="73" t="s">
        <v>2986</v>
      </c>
      <c r="C84" s="71" t="s">
        <v>2720</v>
      </c>
      <c r="D84" s="71"/>
      <c r="E84" s="70"/>
      <c r="F84" s="70"/>
      <c r="G84" s="70"/>
    </row>
    <row r="85" spans="1:7">
      <c r="A85" s="70">
        <v>0</v>
      </c>
      <c r="B85" s="70">
        <v>1</v>
      </c>
      <c r="C85" s="73" t="s">
        <v>2996</v>
      </c>
      <c r="D85" s="73" t="s">
        <v>2048</v>
      </c>
      <c r="E85" s="70"/>
      <c r="F85" s="70"/>
      <c r="G85" s="70"/>
    </row>
    <row r="86" spans="1:7">
      <c r="A86" s="70">
        <v>1</v>
      </c>
      <c r="B86" s="70" t="s">
        <v>2988</v>
      </c>
      <c r="C86" s="70" t="s">
        <v>1071</v>
      </c>
      <c r="D86" s="70" t="s">
        <v>2997</v>
      </c>
      <c r="E86" s="70"/>
      <c r="F86" s="70"/>
      <c r="G86" s="70"/>
    </row>
    <row r="87" spans="1:7">
      <c r="A87" s="70">
        <v>2</v>
      </c>
      <c r="B87" s="70" t="s">
        <v>2990</v>
      </c>
      <c r="C87" s="70" t="s">
        <v>1000</v>
      </c>
      <c r="D87" s="70" t="s">
        <v>2998</v>
      </c>
      <c r="E87" s="70"/>
      <c r="F87" s="70"/>
      <c r="G87" s="70"/>
    </row>
    <row r="88" spans="1:7">
      <c r="A88" s="70">
        <v>3</v>
      </c>
      <c r="B88" s="70" t="s">
        <v>2992</v>
      </c>
      <c r="C88" s="70" t="s">
        <v>410</v>
      </c>
      <c r="D88" s="70" t="s">
        <v>2999</v>
      </c>
      <c r="E88" s="70"/>
      <c r="F88" s="70"/>
      <c r="G88" s="70"/>
    </row>
    <row r="89" spans="1:7">
      <c r="A89" s="70">
        <v>4</v>
      </c>
      <c r="B89" s="70" t="s">
        <v>2994</v>
      </c>
      <c r="C89" s="70" t="s">
        <v>352</v>
      </c>
      <c r="D89" s="70" t="s">
        <v>3000</v>
      </c>
      <c r="E89" s="70"/>
      <c r="F89" s="70"/>
      <c r="G89" s="70"/>
    </row>
    <row r="90" spans="1:7">
      <c r="A90" s="69"/>
      <c r="C90" s="70" t="s">
        <v>1013</v>
      </c>
      <c r="D90" s="70" t="s">
        <v>3001</v>
      </c>
      <c r="E90" s="70"/>
      <c r="F90" s="70"/>
      <c r="G90" s="70"/>
    </row>
    <row r="91" spans="1:7">
      <c r="A91" s="73" t="s">
        <v>3082</v>
      </c>
      <c r="B91" s="73" t="s">
        <v>3005</v>
      </c>
      <c r="C91" s="70" t="s">
        <v>999</v>
      </c>
      <c r="D91" s="70" t="s">
        <v>3002</v>
      </c>
      <c r="E91" s="70"/>
      <c r="F91" s="70"/>
      <c r="G91" s="70"/>
    </row>
    <row r="92" spans="1:7">
      <c r="A92" s="70">
        <v>0</v>
      </c>
      <c r="B92" s="70" t="s">
        <v>3007</v>
      </c>
      <c r="C92" s="70" t="s">
        <v>294</v>
      </c>
      <c r="D92" s="70" t="s">
        <v>3003</v>
      </c>
      <c r="E92" s="85"/>
      <c r="F92" s="85"/>
      <c r="G92" s="70"/>
    </row>
    <row r="93" spans="1:7">
      <c r="A93" s="70">
        <v>1</v>
      </c>
      <c r="B93" s="70" t="s">
        <v>3009</v>
      </c>
      <c r="C93" s="70" t="s">
        <v>264</v>
      </c>
      <c r="D93" s="70" t="s">
        <v>3004</v>
      </c>
      <c r="E93" s="70"/>
      <c r="F93" s="70"/>
      <c r="G93" s="70"/>
    </row>
    <row r="94" spans="1:7">
      <c r="A94" s="70">
        <v>2</v>
      </c>
      <c r="B94" s="70" t="s">
        <v>3011</v>
      </c>
      <c r="C94" s="70"/>
      <c r="D94" s="70"/>
      <c r="E94" s="70"/>
      <c r="F94" s="70"/>
      <c r="G94" s="70"/>
    </row>
    <row r="95" spans="1:7">
      <c r="A95" s="70">
        <v>3</v>
      </c>
      <c r="B95" s="70" t="s">
        <v>3013</v>
      </c>
      <c r="C95" s="70"/>
      <c r="D95" s="70"/>
      <c r="E95" s="70"/>
      <c r="F95" s="70"/>
      <c r="G95" s="70"/>
    </row>
    <row r="96" spans="1:7">
      <c r="A96" s="70">
        <v>4</v>
      </c>
      <c r="B96" s="70" t="s">
        <v>3015</v>
      </c>
      <c r="C96" s="70"/>
      <c r="D96" s="70"/>
      <c r="E96" s="70"/>
      <c r="F96" s="70"/>
      <c r="G96" s="70"/>
    </row>
    <row r="97" spans="1:7">
      <c r="C97" s="70"/>
      <c r="D97" s="70"/>
      <c r="E97" s="70"/>
      <c r="F97" s="70"/>
      <c r="G97" s="70"/>
    </row>
    <row r="98" spans="1:7">
      <c r="A98" s="73" t="s">
        <v>2708</v>
      </c>
      <c r="B98" s="73" t="s">
        <v>3083</v>
      </c>
      <c r="C98" s="70"/>
      <c r="D98" s="70"/>
      <c r="E98" s="70"/>
      <c r="F98" s="70"/>
      <c r="G98" s="70"/>
    </row>
    <row r="99" spans="1:7">
      <c r="A99" s="70" t="s">
        <v>2987</v>
      </c>
      <c r="B99" s="70" t="s">
        <v>3008</v>
      </c>
      <c r="C99" s="70"/>
      <c r="D99" s="70"/>
      <c r="E99" s="70"/>
      <c r="F99" s="70"/>
      <c r="G99" s="70"/>
    </row>
    <row r="100" spans="1:7">
      <c r="A100" s="70" t="s">
        <v>2989</v>
      </c>
      <c r="B100" s="70" t="s">
        <v>3010</v>
      </c>
      <c r="C100" s="70"/>
      <c r="D100" s="70"/>
      <c r="E100" s="70"/>
      <c r="F100" s="70"/>
      <c r="G100" s="70"/>
    </row>
    <row r="101" spans="1:7">
      <c r="A101" s="70" t="s">
        <v>2991</v>
      </c>
      <c r="B101" s="70" t="s">
        <v>3012</v>
      </c>
      <c r="C101" s="70"/>
      <c r="D101" s="70"/>
      <c r="E101" s="70"/>
      <c r="F101" s="70"/>
      <c r="G101" s="70"/>
    </row>
    <row r="102" spans="1:7">
      <c r="A102" s="70" t="s">
        <v>2993</v>
      </c>
      <c r="B102" s="70" t="s">
        <v>3014</v>
      </c>
      <c r="C102" s="70"/>
      <c r="D102" s="70"/>
      <c r="E102" s="70"/>
      <c r="F102" s="70"/>
      <c r="G102" s="70"/>
    </row>
    <row r="103" spans="1:7">
      <c r="A103" s="70" t="s">
        <v>2995</v>
      </c>
      <c r="B103" s="70" t="s">
        <v>3016</v>
      </c>
      <c r="C103" s="70"/>
      <c r="D103" s="70"/>
      <c r="E103" s="70"/>
      <c r="F103" s="70"/>
      <c r="G103" s="70"/>
    </row>
    <row r="104" spans="1:7">
      <c r="C104" s="70"/>
      <c r="D104" s="70"/>
      <c r="E104" s="70"/>
      <c r="F104" s="70"/>
      <c r="G104" s="70"/>
    </row>
    <row r="105" spans="1:7">
      <c r="C105" s="70"/>
      <c r="D105" s="70"/>
      <c r="E105" s="70"/>
      <c r="F105" s="70"/>
      <c r="G105" s="70"/>
    </row>
  </sheetData>
  <mergeCells count="5">
    <mergeCell ref="B18:E18"/>
    <mergeCell ref="B19:E19"/>
    <mergeCell ref="B20:E20"/>
    <mergeCell ref="B21:E21"/>
    <mergeCell ref="B22:E2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57F2-525F-4DD7-BB65-20276B8F98F1}">
  <dimension ref="A1:AZ834"/>
  <sheetViews>
    <sheetView topLeftCell="AC1" zoomScale="89" workbookViewId="0">
      <pane xSplit="1" topLeftCell="AQ1" activePane="topRight" state="frozen"/>
      <selection activeCell="AC1" sqref="AC1"/>
      <selection pane="topRight" activeCell="AV15" sqref="AV15"/>
    </sheetView>
  </sheetViews>
  <sheetFormatPr baseColWidth="10" defaultColWidth="8.90625" defaultRowHeight="14.5"/>
  <cols>
    <col min="1" max="1" width="9.08984375" style="16" customWidth="1"/>
    <col min="2" max="2" width="30" style="13" customWidth="1"/>
    <col min="3" max="3" width="30.6328125" style="13" customWidth="1"/>
    <col min="4" max="4" width="18.36328125" style="12" customWidth="1"/>
    <col min="5" max="5" width="22.90625" style="13" customWidth="1"/>
    <col min="6" max="6" width="10.90625" style="33" customWidth="1"/>
    <col min="7" max="7" width="10.36328125" style="13" customWidth="1"/>
    <col min="8" max="8" width="12.08984375" style="33" customWidth="1"/>
    <col min="9" max="10" width="10.36328125" style="13" customWidth="1"/>
    <col min="11" max="11" width="12" style="33" customWidth="1"/>
    <col min="12" max="12" width="12.6328125" style="13" bestFit="1" customWidth="1"/>
    <col min="13" max="15" width="12.6328125" style="13" customWidth="1"/>
    <col min="16" max="16" width="12.6328125" style="32" customWidth="1"/>
    <col min="17" max="17" width="11.36328125" style="13" bestFit="1" customWidth="1"/>
    <col min="18" max="18" width="11.36328125" style="31" customWidth="1"/>
    <col min="19" max="19" width="11.36328125" style="13" customWidth="1"/>
    <col min="20" max="20" width="12.08984375" style="13" customWidth="1"/>
    <col min="21" max="21" width="11.36328125" style="32" customWidth="1"/>
    <col min="22" max="22" width="10.453125" style="13" bestFit="1" customWidth="1"/>
    <col min="23" max="23" width="11.90625" style="13" customWidth="1"/>
    <col min="24" max="24" width="10.6328125" style="33" customWidth="1"/>
    <col min="25" max="25" width="13" style="33" customWidth="1"/>
    <col min="26" max="27" width="12.1796875" style="13" customWidth="1"/>
    <col min="28" max="28" width="11.08984375" style="13" customWidth="1"/>
    <col min="29" max="29" width="13.453125" style="13" customWidth="1"/>
    <col min="30" max="30" width="17.6328125" style="13" customWidth="1"/>
    <col min="31" max="32" width="11.453125" style="13" customWidth="1"/>
    <col min="33" max="33" width="57" style="11" customWidth="1"/>
    <col min="34" max="34" width="13.6328125" style="6" customWidth="1"/>
    <col min="35" max="35" width="17.54296875" style="6" customWidth="1"/>
    <col min="36" max="36" width="12.08984375" style="6" bestFit="1" customWidth="1"/>
    <col min="37" max="37" width="18.6328125" style="6" bestFit="1" customWidth="1"/>
    <col min="38" max="38" width="13.08984375" style="13" customWidth="1"/>
    <col min="39" max="39" width="11.90625" style="13" customWidth="1"/>
    <col min="40" max="41" width="40.90625" style="13" customWidth="1"/>
    <col min="42" max="42" width="14" style="13" customWidth="1"/>
    <col min="43" max="43" width="13.54296875" style="13" customWidth="1"/>
    <col min="44" max="44" width="24.6328125" style="11" bestFit="1" customWidth="1"/>
    <col min="45" max="45" width="8.90625" style="13"/>
    <col min="46" max="46" width="27.6328125" style="33" customWidth="1"/>
    <col min="47" max="47" width="16.453125" style="33" bestFit="1" customWidth="1"/>
    <col min="48" max="48" width="16.453125" style="30" customWidth="1"/>
    <col min="49" max="49" width="8.90625" style="13"/>
    <col min="50" max="50" width="9.453125" style="33" bestFit="1" customWidth="1"/>
    <col min="51" max="51" width="11.90625" style="30" customWidth="1"/>
    <col min="52" max="52" width="26.54296875" style="13" customWidth="1"/>
    <col min="53" max="16384" width="8.90625" style="13"/>
  </cols>
  <sheetData>
    <row r="1" spans="1:52" s="29" customFormat="1">
      <c r="A1" s="20" t="s">
        <v>1</v>
      </c>
      <c r="B1" s="21" t="s">
        <v>2</v>
      </c>
      <c r="C1" s="21" t="s">
        <v>3</v>
      </c>
      <c r="D1" s="22" t="s">
        <v>4</v>
      </c>
      <c r="E1" s="21" t="s">
        <v>2200</v>
      </c>
      <c r="F1" s="23" t="s">
        <v>6</v>
      </c>
      <c r="G1" s="21" t="s">
        <v>7</v>
      </c>
      <c r="H1" s="23" t="s">
        <v>2201</v>
      </c>
      <c r="I1" s="21" t="s">
        <v>9</v>
      </c>
      <c r="J1" s="21" t="s">
        <v>10</v>
      </c>
      <c r="K1" s="23" t="s">
        <v>2202</v>
      </c>
      <c r="L1" s="21" t="s">
        <v>12</v>
      </c>
      <c r="M1" s="21" t="s">
        <v>13</v>
      </c>
      <c r="N1" s="21" t="s">
        <v>2203</v>
      </c>
      <c r="O1" s="21" t="s">
        <v>15</v>
      </c>
      <c r="P1" s="24" t="s">
        <v>16</v>
      </c>
      <c r="Q1" s="21" t="s">
        <v>17</v>
      </c>
      <c r="R1" s="25" t="s">
        <v>18</v>
      </c>
      <c r="S1" s="21" t="s">
        <v>2204</v>
      </c>
      <c r="T1" s="21" t="s">
        <v>20</v>
      </c>
      <c r="U1" s="24" t="s">
        <v>21</v>
      </c>
      <c r="V1" s="21" t="s">
        <v>2205</v>
      </c>
      <c r="W1" s="21" t="s">
        <v>2206</v>
      </c>
      <c r="X1" s="23" t="s">
        <v>2207</v>
      </c>
      <c r="Y1" s="23" t="s">
        <v>25</v>
      </c>
      <c r="Z1" s="21" t="s">
        <v>2208</v>
      </c>
      <c r="AA1" s="21" t="s">
        <v>27</v>
      </c>
      <c r="AB1" s="21" t="s">
        <v>2209</v>
      </c>
      <c r="AC1" s="21" t="s">
        <v>2210</v>
      </c>
      <c r="AD1" s="21" t="s">
        <v>2211</v>
      </c>
      <c r="AE1" s="21" t="s">
        <v>2212</v>
      </c>
      <c r="AF1" s="21" t="s">
        <v>2213</v>
      </c>
      <c r="AG1" s="26" t="s">
        <v>62</v>
      </c>
      <c r="AH1" s="27" t="s">
        <v>2214</v>
      </c>
      <c r="AI1" s="27" t="s">
        <v>67</v>
      </c>
      <c r="AJ1" s="27" t="s">
        <v>2215</v>
      </c>
      <c r="AK1" s="27" t="s">
        <v>73</v>
      </c>
      <c r="AL1" s="21" t="s">
        <v>2216</v>
      </c>
      <c r="AM1" s="21" t="s">
        <v>75</v>
      </c>
      <c r="AN1" s="21" t="s">
        <v>2217</v>
      </c>
      <c r="AO1" s="21" t="s">
        <v>38</v>
      </c>
      <c r="AP1" s="21" t="s">
        <v>2218</v>
      </c>
      <c r="AQ1" s="21" t="s">
        <v>3084</v>
      </c>
      <c r="AR1" s="21" t="s">
        <v>2219</v>
      </c>
      <c r="AS1" s="21" t="s">
        <v>2220</v>
      </c>
      <c r="AT1" s="23" t="s">
        <v>2221</v>
      </c>
      <c r="AU1" s="23" t="s">
        <v>2222</v>
      </c>
      <c r="AV1" s="23" t="s">
        <v>2223</v>
      </c>
      <c r="AW1" s="21" t="s">
        <v>2224</v>
      </c>
      <c r="AX1" s="23" t="s">
        <v>2225</v>
      </c>
      <c r="AY1" s="23" t="s">
        <v>2226</v>
      </c>
      <c r="AZ1" s="28" t="s">
        <v>33</v>
      </c>
    </row>
    <row r="2" spans="1:52" s="17" customFormat="1">
      <c r="A2" s="117">
        <v>2</v>
      </c>
      <c r="B2" s="18" t="str">
        <f>INDEX(BDD_enquete_terrain_publique!C:C, MATCH(A2, BDD_enquete_terrain_publique!B:B, 0))</f>
        <v>PECHLOIS2020_0001</v>
      </c>
      <c r="C2" s="18" t="str">
        <f>INDEX(BDD_enquete_terrain_publique!D:D, MATCH(A2, BDD_enquete_terrain_publique!B:B, 0))</f>
        <v>PECHLOIS2020_0001_B</v>
      </c>
      <c r="D2" s="109">
        <f>INDEX(BDD_enquete_terrain_publique!E:E, MATCH(A2, BDD_enquete_terrain_publique!B:B, 0))</f>
        <v>44054</v>
      </c>
      <c r="E2" s="18" t="str">
        <f>INDEX(BDD_enquete_terrain_publique!F:F, MATCH(A2, BDD_enquete_terrain_publique!B:B, 0))</f>
        <v>Laure_Helene_GARSI</v>
      </c>
      <c r="F2" s="118">
        <f>INDEX(BDD_enquete_terrain_publique!G:G, MATCH(A2, BDD_enquete_terrain_publique!B:B, 0))</f>
        <v>0</v>
      </c>
      <c r="G2" s="18" t="str">
        <f>INDEX(BDD_enquete_terrain_publique!H:H, MATCH(A2, BDD_enquete_terrain_publique!B:B, 0))</f>
        <v>NA</v>
      </c>
      <c r="H2" s="118" t="str">
        <f>INDEX(BDD_enquete_terrain_publique!I:I, MATCH(A2, BDD_enquete_terrain_publique!B:B, 0))</f>
        <v>NA</v>
      </c>
      <c r="I2" s="18" t="str">
        <f>INDEX(BDD_enquete_terrain_publique!J:J, MATCH(A2, BDD_enquete_terrain_publique!B:B, 0))</f>
        <v>NA</v>
      </c>
      <c r="J2" s="18" t="str">
        <f>INDEX(BDD_enquete_terrain_publique!K:K, MATCH(A2, BDD_enquete_terrain_publique!B:B, 0))</f>
        <v>NA</v>
      </c>
      <c r="K2" s="118" t="str">
        <f>INDEX(BDD_enquete_terrain_publique!L:L, MATCH(A2, BDD_enquete_terrain_publique!B:B, 0))</f>
        <v>NA</v>
      </c>
      <c r="L2" s="18" t="str">
        <f>INDEX(BDD_enquete_terrain_publique!M:M, MATCH(A2, BDD_enquete_terrain_publique!B:B, 0))</f>
        <v>NA</v>
      </c>
      <c r="M2" s="18" t="s">
        <v>22</v>
      </c>
      <c r="N2" s="18" t="s">
        <v>22</v>
      </c>
      <c r="O2" s="18" t="s">
        <v>22</v>
      </c>
      <c r="P2" s="119">
        <f>INDEX(BDD_enquete_terrain_publique!Q:Q, MATCH(A2, BDD_enquete_terrain_publique!B:B, 0))</f>
        <v>42.777000000000001</v>
      </c>
      <c r="Q2" s="115" t="s">
        <v>1667</v>
      </c>
      <c r="R2" s="116" t="s">
        <v>22</v>
      </c>
      <c r="S2" s="115" t="s">
        <v>22</v>
      </c>
      <c r="T2" s="115" t="s">
        <v>22</v>
      </c>
      <c r="U2" s="120">
        <f>INDEX(BDD_enquete_terrain_publique!V:V, MATCH(A2, BDD_enquete_terrain_publique!B:B, 0))</f>
        <v>9.4779666666666671</v>
      </c>
      <c r="V2" s="115" t="s">
        <v>1668</v>
      </c>
      <c r="W2" s="121" t="str">
        <f>INDEX(BDD_enquete_terrain_publique!W:W, MATCH(A2, BDD_enquete_terrain_publique!B:B, 0))</f>
        <v>csm</v>
      </c>
      <c r="X2" s="122">
        <f>INDEX(BDD_enquete_terrain_publique!X:X, MATCH(A2, BDD_enquete_terrain_publique!B:B, 0))</f>
        <v>2.5</v>
      </c>
      <c r="Y2" s="122">
        <f>INDEX(BDD_enquete_terrain_publique!Y:Y, MATCH(A2, BDD_enquete_terrain_publique!B:B, 0))</f>
        <v>1</v>
      </c>
      <c r="Z2" s="121">
        <f>INDEX(BDD_enquete_terrain_publique!Z:Z, MATCH(A2, BDD_enquete_terrain_publique!B:B, 0))</f>
        <v>0.27083333333333331</v>
      </c>
      <c r="AA2" s="121">
        <f>INDEX(BDD_enquete_terrain_publique!AA:AA, MATCH(A2, BDD_enquete_terrain_publique!B:B, 0))</f>
        <v>0.33333333333333331</v>
      </c>
      <c r="AB2" s="121">
        <f>INDEX(BDD_enquete_terrain_publique!AB:AB, MATCH(A2, BDD_enquete_terrain_publique!B:B, 0))</f>
        <v>0.35416666666666669</v>
      </c>
      <c r="AC2" s="121">
        <f>Tableau1[[#This Row],[heure_enq]]-Tableau1[[#This Row],[heure_deb]]</f>
        <v>6.25E-2</v>
      </c>
      <c r="AD2" s="121">
        <f>Tableau1[[#This Row],[heure_fin]]-Tableau1[[#This Row],[heure_deb]]</f>
        <v>8.333333333333337E-2</v>
      </c>
      <c r="AE2" s="121" t="s">
        <v>2056</v>
      </c>
      <c r="AF2" s="121" t="s">
        <v>270</v>
      </c>
      <c r="AG2" s="123" t="str">
        <f>INDEX(BDD_enquete_terrain_publique!BJ:BJ, MATCH(A2, BDD_enquete_terrain_publique!B:B, 0))</f>
        <v>roche</v>
      </c>
      <c r="AH2" s="18">
        <v>0</v>
      </c>
      <c r="AI2" s="18">
        <f>INDEX(BDD_enquete_terrain_publique!BO:BO, MATCH(A2, BDD_enquete_terrain_publique!B:B, 0))</f>
        <v>0</v>
      </c>
      <c r="AJ2" s="18">
        <v>0</v>
      </c>
      <c r="AK2" s="18">
        <f>INDEX(BDD_enquete_terrain_publique!BU:BU, MATCH(A2, BDD_enquete_terrain_publique!B:B, 0))</f>
        <v>0</v>
      </c>
      <c r="AL2" s="115">
        <f>INDEX(BDD_enquete_terrain_publique!BV:BV, MATCH(A2, BDD_enquete_terrain_publique!B:B, 0))</f>
        <v>0</v>
      </c>
      <c r="AM2" s="115">
        <v>0</v>
      </c>
      <c r="AN2" s="115" t="s">
        <v>77</v>
      </c>
      <c r="AO2" s="115" t="str">
        <f>INDEX(BDD_enquete_terrain_publique!AL:AL, MATCH(A2, BDD_enquete_terrain_publique!B:B, 0))</f>
        <v>secondaire</v>
      </c>
      <c r="AP2" s="115" t="s">
        <v>2057</v>
      </c>
      <c r="AQ2" s="115">
        <v>1</v>
      </c>
      <c r="AR2" s="124" t="s">
        <v>1007</v>
      </c>
      <c r="AS2" s="115">
        <v>1</v>
      </c>
      <c r="AT2" s="122">
        <v>25</v>
      </c>
      <c r="AU2" s="122">
        <v>159.27000000000001</v>
      </c>
      <c r="AV2" s="118"/>
      <c r="AW2" s="90" t="s">
        <v>22</v>
      </c>
      <c r="AX2" s="199">
        <f>AU2/1.5/Y2</f>
        <v>106.18</v>
      </c>
      <c r="AY2" s="201"/>
      <c r="AZ2" s="125" t="s">
        <v>22</v>
      </c>
    </row>
    <row r="3" spans="1:52">
      <c r="A3" s="117">
        <v>2</v>
      </c>
      <c r="B3" s="18" t="str">
        <f>INDEX(BDD_enquete_terrain_publique!C:C, MATCH(A3, BDD_enquete_terrain_publique!B:B, 0))</f>
        <v>PECHLOIS2020_0001</v>
      </c>
      <c r="C3" s="18" t="str">
        <f>INDEX(BDD_enquete_terrain_publique!D:D, MATCH(A3, BDD_enquete_terrain_publique!B:B, 0))</f>
        <v>PECHLOIS2020_0001_B</v>
      </c>
      <c r="D3" s="109">
        <f>INDEX(BDD_enquete_terrain_publique!E:E, MATCH(A3, BDD_enquete_terrain_publique!B:B, 0))</f>
        <v>44054</v>
      </c>
      <c r="E3" s="18" t="str">
        <f>INDEX(BDD_enquete_terrain_publique!F:F, MATCH(A3, BDD_enquete_terrain_publique!B:B, 0))</f>
        <v>Laure_Helene_GARSI</v>
      </c>
      <c r="F3" s="118">
        <f>INDEX(BDD_enquete_terrain_publique!G:G, MATCH(A3, BDD_enquete_terrain_publique!B:B, 0))</f>
        <v>0</v>
      </c>
      <c r="G3" s="18" t="str">
        <f>INDEX(BDD_enquete_terrain_publique!H:H, MATCH(A3, BDD_enquete_terrain_publique!B:B, 0))</f>
        <v>NA</v>
      </c>
      <c r="H3" s="118" t="str">
        <f>INDEX(BDD_enquete_terrain_publique!I:I, MATCH(A3, BDD_enquete_terrain_publique!B:B, 0))</f>
        <v>NA</v>
      </c>
      <c r="I3" s="18" t="str">
        <f>INDEX(BDD_enquete_terrain_publique!J:J, MATCH(A3, BDD_enquete_terrain_publique!B:B, 0))</f>
        <v>NA</v>
      </c>
      <c r="J3" s="18" t="str">
        <f>INDEX(BDD_enquete_terrain_publique!K:K, MATCH(A3, BDD_enquete_terrain_publique!B:B, 0))</f>
        <v>NA</v>
      </c>
      <c r="K3" s="118" t="str">
        <f>INDEX(BDD_enquete_terrain_publique!L:L, MATCH(A3, BDD_enquete_terrain_publique!B:B, 0))</f>
        <v>NA</v>
      </c>
      <c r="L3" s="18" t="str">
        <f>INDEX(BDD_enquete_terrain_publique!M:M, MATCH(A3, BDD_enquete_terrain_publique!B:B, 0))</f>
        <v>NA</v>
      </c>
      <c r="M3" s="18" t="s">
        <v>22</v>
      </c>
      <c r="N3" s="18" t="s">
        <v>22</v>
      </c>
      <c r="O3" s="18" t="s">
        <v>22</v>
      </c>
      <c r="P3" s="119">
        <f>INDEX(BDD_enquete_terrain_publique!Q:Q, MATCH(A3, BDD_enquete_terrain_publique!B:B, 0))</f>
        <v>42.777000000000001</v>
      </c>
      <c r="Q3" s="115" t="s">
        <v>1667</v>
      </c>
      <c r="R3" s="116" t="s">
        <v>22</v>
      </c>
      <c r="S3" s="115" t="s">
        <v>22</v>
      </c>
      <c r="T3" s="115" t="s">
        <v>22</v>
      </c>
      <c r="U3" s="120">
        <f>INDEX(BDD_enquete_terrain_publique!V:V, MATCH(A3, BDD_enquete_terrain_publique!B:B, 0))</f>
        <v>9.4779666666666671</v>
      </c>
      <c r="V3" s="115" t="s">
        <v>1668</v>
      </c>
      <c r="W3" s="121" t="str">
        <f>INDEX(BDD_enquete_terrain_publique!W:W, MATCH(A3, BDD_enquete_terrain_publique!B:B, 0))</f>
        <v>csm</v>
      </c>
      <c r="X3" s="122">
        <f>INDEX(BDD_enquete_terrain_publique!X:X, MATCH(A3, BDD_enquete_terrain_publique!B:B, 0))</f>
        <v>2.5</v>
      </c>
      <c r="Y3" s="122">
        <f>INDEX(BDD_enquete_terrain_publique!Y:Y, MATCH(A3, BDD_enquete_terrain_publique!B:B, 0))</f>
        <v>1</v>
      </c>
      <c r="Z3" s="121">
        <f>INDEX(BDD_enquete_terrain_publique!Z:Z, MATCH(A3, BDD_enquete_terrain_publique!B:B, 0))</f>
        <v>0.27083333333333331</v>
      </c>
      <c r="AA3" s="121">
        <f>INDEX(BDD_enquete_terrain_publique!AA:AA, MATCH(A3, BDD_enquete_terrain_publique!B:B, 0))</f>
        <v>0.33333333333333331</v>
      </c>
      <c r="AB3" s="121">
        <f>INDEX(BDD_enquete_terrain_publique!AB:AB, MATCH(A3, BDD_enquete_terrain_publique!B:B, 0))</f>
        <v>0.35416666666666669</v>
      </c>
      <c r="AC3" s="121">
        <f>Tableau1[[#This Row],[heure_enq]]-Tableau1[[#This Row],[heure_deb]]</f>
        <v>6.25E-2</v>
      </c>
      <c r="AD3" s="121">
        <f>Tableau1[[#This Row],[heure_fin]]-Tableau1[[#This Row],[heure_deb]]</f>
        <v>8.333333333333337E-2</v>
      </c>
      <c r="AE3" s="121" t="s">
        <v>2056</v>
      </c>
      <c r="AF3" s="121" t="s">
        <v>270</v>
      </c>
      <c r="AG3" s="123" t="str">
        <f>INDEX(BDD_enquete_terrain_publique!BJ:BJ, MATCH(A3, BDD_enquete_terrain_publique!B:B, 0))</f>
        <v>roche</v>
      </c>
      <c r="AH3" s="18">
        <v>0</v>
      </c>
      <c r="AI3" s="18">
        <f>INDEX(BDD_enquete_terrain_publique!BO:BO, MATCH(A3, BDD_enquete_terrain_publique!B:B, 0))</f>
        <v>0</v>
      </c>
      <c r="AJ3" s="18">
        <v>0</v>
      </c>
      <c r="AK3" s="18">
        <f>INDEX(BDD_enquete_terrain_publique!BU:BU, MATCH(A3, BDD_enquete_terrain_publique!B:B, 0))</f>
        <v>0</v>
      </c>
      <c r="AL3" s="115">
        <f>INDEX(BDD_enquete_terrain_publique!BV:BV, MATCH(A3, BDD_enquete_terrain_publique!B:B, 0))</f>
        <v>0</v>
      </c>
      <c r="AM3" s="115">
        <v>0</v>
      </c>
      <c r="AN3" s="115" t="s">
        <v>77</v>
      </c>
      <c r="AO3" s="115" t="str">
        <f>INDEX(BDD_enquete_terrain_publique!AL:AL, MATCH(A3, BDD_enquete_terrain_publique!B:B, 0))</f>
        <v>secondaire</v>
      </c>
      <c r="AP3" s="115" t="s">
        <v>2057</v>
      </c>
      <c r="AQ3" s="115">
        <v>1</v>
      </c>
      <c r="AR3" s="124" t="s">
        <v>404</v>
      </c>
      <c r="AS3" s="115">
        <v>1</v>
      </c>
      <c r="AT3" s="122">
        <v>20</v>
      </c>
      <c r="AU3" s="122">
        <v>136.80000000000001</v>
      </c>
      <c r="AV3" s="118"/>
      <c r="AW3" s="90" t="s">
        <v>22</v>
      </c>
      <c r="AX3" s="199">
        <f>AU3/1.5/Y3</f>
        <v>91.2</v>
      </c>
      <c r="AY3" s="201"/>
      <c r="AZ3" s="125" t="s">
        <v>22</v>
      </c>
    </row>
    <row r="4" spans="1:52">
      <c r="A4" s="117">
        <v>2</v>
      </c>
      <c r="B4" s="18" t="str">
        <f>INDEX(BDD_enquete_terrain_publique!C:C, MATCH(A4, BDD_enquete_terrain_publique!B:B, 0))</f>
        <v>PECHLOIS2020_0001</v>
      </c>
      <c r="C4" s="18" t="str">
        <f>INDEX(BDD_enquete_terrain_publique!D:D, MATCH(A4, BDD_enquete_terrain_publique!B:B, 0))</f>
        <v>PECHLOIS2020_0001_B</v>
      </c>
      <c r="D4" s="109">
        <f>INDEX(BDD_enquete_terrain_publique!E:E, MATCH(A4, BDD_enquete_terrain_publique!B:B, 0))</f>
        <v>44054</v>
      </c>
      <c r="E4" s="18" t="str">
        <f>INDEX(BDD_enquete_terrain_publique!F:F, MATCH(A4, BDD_enquete_terrain_publique!B:B, 0))</f>
        <v>Laure_Helene_GARSI</v>
      </c>
      <c r="F4" s="118">
        <f>INDEX(BDD_enquete_terrain_publique!G:G, MATCH(A4, BDD_enquete_terrain_publique!B:B, 0))</f>
        <v>0</v>
      </c>
      <c r="G4" s="18" t="str">
        <f>INDEX(BDD_enquete_terrain_publique!H:H, MATCH(A4, BDD_enquete_terrain_publique!B:B, 0))</f>
        <v>NA</v>
      </c>
      <c r="H4" s="118" t="str">
        <f>INDEX(BDD_enquete_terrain_publique!I:I, MATCH(A4, BDD_enquete_terrain_publique!B:B, 0))</f>
        <v>NA</v>
      </c>
      <c r="I4" s="18" t="str">
        <f>INDEX(BDD_enquete_terrain_publique!J:J, MATCH(A4, BDD_enquete_terrain_publique!B:B, 0))</f>
        <v>NA</v>
      </c>
      <c r="J4" s="18" t="str">
        <f>INDEX(BDD_enquete_terrain_publique!K:K, MATCH(A4, BDD_enquete_terrain_publique!B:B, 0))</f>
        <v>NA</v>
      </c>
      <c r="K4" s="118" t="str">
        <f>INDEX(BDD_enquete_terrain_publique!L:L, MATCH(A4, BDD_enquete_terrain_publique!B:B, 0))</f>
        <v>NA</v>
      </c>
      <c r="L4" s="18" t="str">
        <f>INDEX(BDD_enquete_terrain_publique!M:M, MATCH(A4, BDD_enquete_terrain_publique!B:B, 0))</f>
        <v>NA</v>
      </c>
      <c r="M4" s="18" t="s">
        <v>22</v>
      </c>
      <c r="N4" s="18" t="s">
        <v>22</v>
      </c>
      <c r="O4" s="18" t="s">
        <v>22</v>
      </c>
      <c r="P4" s="119">
        <f>INDEX(BDD_enquete_terrain_publique!Q:Q, MATCH(A4, BDD_enquete_terrain_publique!B:B, 0))</f>
        <v>42.777000000000001</v>
      </c>
      <c r="Q4" s="115" t="s">
        <v>1667</v>
      </c>
      <c r="R4" s="116" t="s">
        <v>22</v>
      </c>
      <c r="S4" s="115" t="s">
        <v>22</v>
      </c>
      <c r="T4" s="115" t="s">
        <v>22</v>
      </c>
      <c r="U4" s="120">
        <f>INDEX(BDD_enquete_terrain_publique!V:V, MATCH(A4, BDD_enquete_terrain_publique!B:B, 0))</f>
        <v>9.4779666666666671</v>
      </c>
      <c r="V4" s="115" t="s">
        <v>1668</v>
      </c>
      <c r="W4" s="121" t="str">
        <f>INDEX(BDD_enquete_terrain_publique!W:W, MATCH(A4, BDD_enquete_terrain_publique!B:B, 0))</f>
        <v>csm</v>
      </c>
      <c r="X4" s="122">
        <f>INDEX(BDD_enquete_terrain_publique!X:X, MATCH(A4, BDD_enquete_terrain_publique!B:B, 0))</f>
        <v>2.5</v>
      </c>
      <c r="Y4" s="122">
        <f>INDEX(BDD_enquete_terrain_publique!Y:Y, MATCH(A4, BDD_enquete_terrain_publique!B:B, 0))</f>
        <v>1</v>
      </c>
      <c r="Z4" s="121">
        <f>INDEX(BDD_enquete_terrain_publique!Z:Z, MATCH(A4, BDD_enquete_terrain_publique!B:B, 0))</f>
        <v>0.27083333333333331</v>
      </c>
      <c r="AA4" s="121">
        <f>INDEX(BDD_enquete_terrain_publique!AA:AA, MATCH(A4, BDD_enquete_terrain_publique!B:B, 0))</f>
        <v>0.33333333333333331</v>
      </c>
      <c r="AB4" s="121">
        <f>INDEX(BDD_enquete_terrain_publique!AB:AB, MATCH(A4, BDD_enquete_terrain_publique!B:B, 0))</f>
        <v>0.35416666666666669</v>
      </c>
      <c r="AC4" s="121">
        <f>Tableau1[[#This Row],[heure_enq]]-Tableau1[[#This Row],[heure_deb]]</f>
        <v>6.25E-2</v>
      </c>
      <c r="AD4" s="121">
        <f>Tableau1[[#This Row],[heure_fin]]-Tableau1[[#This Row],[heure_deb]]</f>
        <v>8.333333333333337E-2</v>
      </c>
      <c r="AE4" s="121" t="s">
        <v>2056</v>
      </c>
      <c r="AF4" s="121" t="s">
        <v>270</v>
      </c>
      <c r="AG4" s="123" t="str">
        <f>INDEX(BDD_enquete_terrain_publique!BJ:BJ, MATCH(A4, BDD_enquete_terrain_publique!B:B, 0))</f>
        <v>roche</v>
      </c>
      <c r="AH4" s="18">
        <v>0</v>
      </c>
      <c r="AI4" s="18">
        <f>INDEX(BDD_enquete_terrain_publique!BO:BO, MATCH(A4, BDD_enquete_terrain_publique!B:B, 0))</f>
        <v>0</v>
      </c>
      <c r="AJ4" s="18">
        <v>0</v>
      </c>
      <c r="AK4" s="18">
        <f>INDEX(BDD_enquete_terrain_publique!BU:BU, MATCH(A4, BDD_enquete_terrain_publique!B:B, 0))</f>
        <v>0</v>
      </c>
      <c r="AL4" s="115">
        <f>INDEX(BDD_enquete_terrain_publique!BV:BV, MATCH(A4, BDD_enquete_terrain_publique!B:B, 0))</f>
        <v>0</v>
      </c>
      <c r="AM4" s="115">
        <v>0</v>
      </c>
      <c r="AN4" s="115" t="s">
        <v>77</v>
      </c>
      <c r="AO4" s="115" t="str">
        <f>INDEX(BDD_enquete_terrain_publique!AL:AL, MATCH(A4, BDD_enquete_terrain_publique!B:B, 0))</f>
        <v>secondaire</v>
      </c>
      <c r="AP4" s="115" t="s">
        <v>22</v>
      </c>
      <c r="AQ4" s="115" t="s">
        <v>22</v>
      </c>
      <c r="AR4" s="124" t="s">
        <v>1891</v>
      </c>
      <c r="AS4" s="115">
        <v>1</v>
      </c>
      <c r="AT4" s="122">
        <v>15</v>
      </c>
      <c r="AU4" s="122">
        <v>37.74</v>
      </c>
      <c r="AV4" s="118">
        <f>SUM(AU4:AU6)</f>
        <v>932.23</v>
      </c>
      <c r="AW4" s="90" t="s">
        <v>22</v>
      </c>
      <c r="AX4" s="199">
        <f>AU4/1.5/Y4</f>
        <v>25.16</v>
      </c>
      <c r="AY4" s="201">
        <f>SUM(AX4:AX6)</f>
        <v>124.54777777777778</v>
      </c>
      <c r="AZ4" s="125" t="s">
        <v>22</v>
      </c>
    </row>
    <row r="5" spans="1:52">
      <c r="A5" s="117">
        <v>4</v>
      </c>
      <c r="B5" s="18" t="str">
        <f>INDEX(BDD_enquete_terrain_publique!C:C, MATCH(A5, BDD_enquete_terrain_publique!B:B, 0))</f>
        <v>PECHLOIS2020_0002</v>
      </c>
      <c r="C5" s="18" t="str">
        <f>INDEX(BDD_enquete_terrain_publique!D:D, MATCH(A5, BDD_enquete_terrain_publique!B:B, 0))</f>
        <v>PECHLOIS2020_0002_B</v>
      </c>
      <c r="D5" s="109">
        <f>INDEX(BDD_enquete_terrain_publique!E:E, MATCH(A5, BDD_enquete_terrain_publique!B:B, 0))</f>
        <v>44055</v>
      </c>
      <c r="E5" s="18" t="str">
        <f>INDEX(BDD_enquete_terrain_publique!F:F, MATCH(A5, BDD_enquete_terrain_publique!B:B, 0))</f>
        <v>Laure_Helene_GARSI</v>
      </c>
      <c r="F5" s="118">
        <f>INDEX(BDD_enquete_terrain_publique!G:G, MATCH(A5, BDD_enquete_terrain_publique!B:B, 0))</f>
        <v>0</v>
      </c>
      <c r="G5" s="18" t="str">
        <f>INDEX(BDD_enquete_terrain_publique!H:H, MATCH(A5, BDD_enquete_terrain_publique!B:B, 0))</f>
        <v>NA</v>
      </c>
      <c r="H5" s="118" t="str">
        <f>INDEX(BDD_enquete_terrain_publique!I:I, MATCH(A5, BDD_enquete_terrain_publique!B:B, 0))</f>
        <v>NA</v>
      </c>
      <c r="I5" s="18" t="str">
        <f>INDEX(BDD_enquete_terrain_publique!J:J, MATCH(A5, BDD_enquete_terrain_publique!B:B, 0))</f>
        <v>NA</v>
      </c>
      <c r="J5" s="18" t="str">
        <f>INDEX(BDD_enquete_terrain_publique!K:K, MATCH(A5, BDD_enquete_terrain_publique!B:B, 0))</f>
        <v>NA</v>
      </c>
      <c r="K5" s="118" t="str">
        <f>INDEX(BDD_enquete_terrain_publique!L:L, MATCH(A5, BDD_enquete_terrain_publique!B:B, 0))</f>
        <v>NA</v>
      </c>
      <c r="L5" s="18" t="str">
        <f>INDEX(BDD_enquete_terrain_publique!M:M, MATCH(A5, BDD_enquete_terrain_publique!B:B, 0))</f>
        <v>NA</v>
      </c>
      <c r="M5" s="18" t="s">
        <v>22</v>
      </c>
      <c r="N5" s="18" t="s">
        <v>22</v>
      </c>
      <c r="O5" s="18" t="s">
        <v>22</v>
      </c>
      <c r="P5" s="119">
        <f>INDEX(BDD_enquete_terrain_publique!Q:Q, MATCH(A5, BDD_enquete_terrain_publique!B:B, 0))</f>
        <v>42.866866666666667</v>
      </c>
      <c r="Q5" s="115" t="s">
        <v>423</v>
      </c>
      <c r="R5" s="116" t="s">
        <v>22</v>
      </c>
      <c r="S5" s="115" t="s">
        <v>22</v>
      </c>
      <c r="T5" s="115" t="s">
        <v>22</v>
      </c>
      <c r="U5" s="120">
        <f>INDEX(BDD_enquete_terrain_publique!V:V, MATCH(A5, BDD_enquete_terrain_publique!B:B, 0))</f>
        <v>9.3407166666666672</v>
      </c>
      <c r="V5" s="115" t="s">
        <v>424</v>
      </c>
      <c r="W5" s="121" t="str">
        <f>INDEX(BDD_enquete_terrain_publique!W:W, MATCH(A5, BDD_enquete_terrain_publique!B:B, 0))</f>
        <v>pe</v>
      </c>
      <c r="X5" s="122">
        <f>INDEX(BDD_enquete_terrain_publique!X:X, MATCH(A5, BDD_enquete_terrain_publique!B:B, 0))</f>
        <v>15</v>
      </c>
      <c r="Y5" s="122">
        <f>INDEX(BDD_enquete_terrain_publique!Y:Y, MATCH(A5, BDD_enquete_terrain_publique!B:B, 0))</f>
        <v>2</v>
      </c>
      <c r="Z5" s="121">
        <f>INDEX(BDD_enquete_terrain_publique!Z:Z, MATCH(A5, BDD_enquete_terrain_publique!B:B, 0))</f>
        <v>0.25</v>
      </c>
      <c r="AA5" s="121">
        <f>INDEX(BDD_enquete_terrain_publique!AA:AA, MATCH(A5, BDD_enquete_terrain_publique!B:B, 0))</f>
        <v>0.4375</v>
      </c>
      <c r="AB5" s="121">
        <f>INDEX(BDD_enquete_terrain_publique!AB:AB, MATCH(A5, BDD_enquete_terrain_publique!B:B, 0))</f>
        <v>0.41666666666666669</v>
      </c>
      <c r="AC5" s="121">
        <f>Tableau1[[#This Row],[heure_enq]]-Tableau1[[#This Row],[heure_deb]]</f>
        <v>0.1875</v>
      </c>
      <c r="AD5" s="121">
        <f>Tableau1[[#This Row],[heure_fin]]-Tableau1[[#This Row],[heure_deb]]</f>
        <v>0.16666666666666669</v>
      </c>
      <c r="AE5" s="121" t="s">
        <v>2056</v>
      </c>
      <c r="AF5" s="121" t="s">
        <v>229</v>
      </c>
      <c r="AG5" s="123" t="str">
        <f>INDEX(BDD_enquete_terrain_publique!BJ:BJ, MATCH(A5, BDD_enquete_terrain_publique!B:B, 0))</f>
        <v>toutes</v>
      </c>
      <c r="AH5" s="18" t="s">
        <v>2058</v>
      </c>
      <c r="AI5" s="18">
        <f>INDEX(BDD_enquete_terrain_publique!BO:BO, MATCH(A5, BDD_enquete_terrain_publique!B:B, 0))</f>
        <v>0</v>
      </c>
      <c r="AJ5" s="18">
        <v>0</v>
      </c>
      <c r="AK5" s="18">
        <f>INDEX(BDD_enquete_terrain_publique!BU:BU, MATCH(A5, BDD_enquete_terrain_publique!B:B, 0))</f>
        <v>0</v>
      </c>
      <c r="AL5" s="115">
        <f>INDEX(BDD_enquete_terrain_publique!BV:BV, MATCH(A5, BDD_enquete_terrain_publique!B:B, 0))</f>
        <v>0</v>
      </c>
      <c r="AM5" s="115" t="s">
        <v>217</v>
      </c>
      <c r="AN5" s="115" t="s">
        <v>2059</v>
      </c>
      <c r="AO5" s="115" t="str">
        <f>INDEX(BDD_enquete_terrain_publique!AL:AL, MATCH(A5, BDD_enquete_terrain_publique!B:B, 0))</f>
        <v>resident</v>
      </c>
      <c r="AP5" s="115" t="s">
        <v>22</v>
      </c>
      <c r="AQ5" s="115" t="s">
        <v>22</v>
      </c>
      <c r="AR5" s="124" t="s">
        <v>404</v>
      </c>
      <c r="AS5" s="115">
        <v>2</v>
      </c>
      <c r="AT5" s="122">
        <v>25</v>
      </c>
      <c r="AU5" s="118">
        <v>585.58000000000004</v>
      </c>
      <c r="AV5" s="118"/>
      <c r="AW5" s="90" t="s">
        <v>22</v>
      </c>
      <c r="AX5" s="199">
        <f>AU5/4.5/Y5</f>
        <v>65.064444444444447</v>
      </c>
      <c r="AY5" s="201"/>
      <c r="AZ5" s="125" t="s">
        <v>22</v>
      </c>
    </row>
    <row r="6" spans="1:52">
      <c r="A6" s="117">
        <v>4</v>
      </c>
      <c r="B6" s="18" t="str">
        <f>INDEX(BDD_enquete_terrain_publique!C:C, MATCH(A6, BDD_enquete_terrain_publique!B:B, 0))</f>
        <v>PECHLOIS2020_0002</v>
      </c>
      <c r="C6" s="18" t="str">
        <f>INDEX(BDD_enquete_terrain_publique!D:D, MATCH(A6, BDD_enquete_terrain_publique!B:B, 0))</f>
        <v>PECHLOIS2020_0002_B</v>
      </c>
      <c r="D6" s="109">
        <f>INDEX(BDD_enquete_terrain_publique!E:E, MATCH(A6, BDD_enquete_terrain_publique!B:B, 0))</f>
        <v>44055</v>
      </c>
      <c r="E6" s="18" t="str">
        <f>INDEX(BDD_enquete_terrain_publique!F:F, MATCH(A6, BDD_enquete_terrain_publique!B:B, 0))</f>
        <v>Laure_Helene_GARSI</v>
      </c>
      <c r="F6" s="118">
        <f>INDEX(BDD_enquete_terrain_publique!G:G, MATCH(A6, BDD_enquete_terrain_publique!B:B, 0))</f>
        <v>0</v>
      </c>
      <c r="G6" s="18" t="str">
        <f>INDEX(BDD_enquete_terrain_publique!H:H, MATCH(A6, BDD_enquete_terrain_publique!B:B, 0))</f>
        <v>NA</v>
      </c>
      <c r="H6" s="118" t="str">
        <f>INDEX(BDD_enquete_terrain_publique!I:I, MATCH(A6, BDD_enquete_terrain_publique!B:B, 0))</f>
        <v>NA</v>
      </c>
      <c r="I6" s="18" t="str">
        <f>INDEX(BDD_enquete_terrain_publique!J:J, MATCH(A6, BDD_enquete_terrain_publique!B:B, 0))</f>
        <v>NA</v>
      </c>
      <c r="J6" s="18" t="str">
        <f>INDEX(BDD_enquete_terrain_publique!K:K, MATCH(A6, BDD_enquete_terrain_publique!B:B, 0))</f>
        <v>NA</v>
      </c>
      <c r="K6" s="118" t="str">
        <f>INDEX(BDD_enquete_terrain_publique!L:L, MATCH(A6, BDD_enquete_terrain_publique!B:B, 0))</f>
        <v>NA</v>
      </c>
      <c r="L6" s="18" t="str">
        <f>INDEX(BDD_enquete_terrain_publique!M:M, MATCH(A6, BDD_enquete_terrain_publique!B:B, 0))</f>
        <v>NA</v>
      </c>
      <c r="M6" s="18" t="s">
        <v>22</v>
      </c>
      <c r="N6" s="18" t="s">
        <v>22</v>
      </c>
      <c r="O6" s="18" t="s">
        <v>22</v>
      </c>
      <c r="P6" s="119">
        <f>INDEX(BDD_enquete_terrain_publique!Q:Q, MATCH(A6, BDD_enquete_terrain_publique!B:B, 0))</f>
        <v>42.866866666666667</v>
      </c>
      <c r="Q6" s="115" t="s">
        <v>423</v>
      </c>
      <c r="R6" s="116" t="s">
        <v>22</v>
      </c>
      <c r="S6" s="115" t="s">
        <v>22</v>
      </c>
      <c r="T6" s="115" t="s">
        <v>22</v>
      </c>
      <c r="U6" s="120">
        <f>INDEX(BDD_enquete_terrain_publique!V:V, MATCH(A6, BDD_enquete_terrain_publique!B:B, 0))</f>
        <v>9.3407166666666672</v>
      </c>
      <c r="V6" s="115" t="s">
        <v>424</v>
      </c>
      <c r="W6" s="121" t="str">
        <f>INDEX(BDD_enquete_terrain_publique!W:W, MATCH(A6, BDD_enquete_terrain_publique!B:B, 0))</f>
        <v>pe</v>
      </c>
      <c r="X6" s="122">
        <f>INDEX(BDD_enquete_terrain_publique!X:X, MATCH(A6, BDD_enquete_terrain_publique!B:B, 0))</f>
        <v>15</v>
      </c>
      <c r="Y6" s="122">
        <f>INDEX(BDD_enquete_terrain_publique!Y:Y, MATCH(A6, BDD_enquete_terrain_publique!B:B, 0))</f>
        <v>2</v>
      </c>
      <c r="Z6" s="121">
        <f>INDEX(BDD_enquete_terrain_publique!Z:Z, MATCH(A6, BDD_enquete_terrain_publique!B:B, 0))</f>
        <v>0.25</v>
      </c>
      <c r="AA6" s="121">
        <f>INDEX(BDD_enquete_terrain_publique!AA:AA, MATCH(A6, BDD_enquete_terrain_publique!B:B, 0))</f>
        <v>0.4375</v>
      </c>
      <c r="AB6" s="121">
        <f>INDEX(BDD_enquete_terrain_publique!AB:AB, MATCH(A6, BDD_enquete_terrain_publique!B:B, 0))</f>
        <v>0.41666666666666669</v>
      </c>
      <c r="AC6" s="121">
        <f>Tableau1[[#This Row],[heure_enq]]-Tableau1[[#This Row],[heure_deb]]</f>
        <v>0.1875</v>
      </c>
      <c r="AD6" s="121">
        <f>Tableau1[[#This Row],[heure_fin]]-Tableau1[[#This Row],[heure_deb]]</f>
        <v>0.16666666666666669</v>
      </c>
      <c r="AE6" s="121" t="s">
        <v>2056</v>
      </c>
      <c r="AF6" s="121" t="s">
        <v>229</v>
      </c>
      <c r="AG6" s="123" t="str">
        <f>INDEX(BDD_enquete_terrain_publique!BJ:BJ, MATCH(A6, BDD_enquete_terrain_publique!B:B, 0))</f>
        <v>toutes</v>
      </c>
      <c r="AH6" s="18" t="s">
        <v>2058</v>
      </c>
      <c r="AI6" s="18">
        <f>INDEX(BDD_enquete_terrain_publique!BO:BO, MATCH(A6, BDD_enquete_terrain_publique!B:B, 0))</f>
        <v>0</v>
      </c>
      <c r="AJ6" s="18">
        <v>0</v>
      </c>
      <c r="AK6" s="18">
        <f>INDEX(BDD_enquete_terrain_publique!BU:BU, MATCH(A6, BDD_enquete_terrain_publique!B:B, 0))</f>
        <v>0</v>
      </c>
      <c r="AL6" s="115">
        <f>INDEX(BDD_enquete_terrain_publique!BV:BV, MATCH(A6, BDD_enquete_terrain_publique!B:B, 0))</f>
        <v>0</v>
      </c>
      <c r="AM6" s="115" t="s">
        <v>217</v>
      </c>
      <c r="AN6" s="115" t="s">
        <v>2059</v>
      </c>
      <c r="AO6" s="115" t="str">
        <f>INDEX(BDD_enquete_terrain_publique!AL:AL, MATCH(A6, BDD_enquete_terrain_publique!B:B, 0))</f>
        <v>resident</v>
      </c>
      <c r="AP6" s="115" t="s">
        <v>22</v>
      </c>
      <c r="AQ6" s="115" t="s">
        <v>22</v>
      </c>
      <c r="AR6" s="124" t="s">
        <v>438</v>
      </c>
      <c r="AS6" s="115">
        <v>1</v>
      </c>
      <c r="AT6" s="122">
        <v>30</v>
      </c>
      <c r="AU6" s="118">
        <v>308.91000000000003</v>
      </c>
      <c r="AV6" s="118">
        <f>SUM(AU6:AU9)</f>
        <v>4407.26</v>
      </c>
      <c r="AW6" s="90" t="s">
        <v>22</v>
      </c>
      <c r="AX6" s="199">
        <f>AU6/4.5/Y6</f>
        <v>34.323333333333338</v>
      </c>
      <c r="AY6" s="201">
        <f>SUM(AX6:AX9)</f>
        <v>371.80429769392032</v>
      </c>
      <c r="AZ6" s="125" t="s">
        <v>22</v>
      </c>
    </row>
    <row r="7" spans="1:52">
      <c r="A7" s="117">
        <v>4</v>
      </c>
      <c r="B7" s="18" t="str">
        <f>INDEX(BDD_enquete_terrain_publique!C:C, MATCH(A7, BDD_enquete_terrain_publique!B:B, 0))</f>
        <v>PECHLOIS2020_0002</v>
      </c>
      <c r="C7" s="18" t="str">
        <f>INDEX(BDD_enquete_terrain_publique!D:D, MATCH(A7, BDD_enquete_terrain_publique!B:B, 0))</f>
        <v>PECHLOIS2020_0002_B</v>
      </c>
      <c r="D7" s="109">
        <f>INDEX(BDD_enquete_terrain_publique!E:E, MATCH(A7, BDD_enquete_terrain_publique!B:B, 0))</f>
        <v>44055</v>
      </c>
      <c r="E7" s="18" t="str">
        <f>INDEX(BDD_enquete_terrain_publique!F:F, MATCH(A7, BDD_enquete_terrain_publique!B:B, 0))</f>
        <v>Laure_Helene_GARSI</v>
      </c>
      <c r="F7" s="118">
        <f>INDEX(BDD_enquete_terrain_publique!G:G, MATCH(A7, BDD_enquete_terrain_publique!B:B, 0))</f>
        <v>0</v>
      </c>
      <c r="G7" s="18" t="str">
        <f>INDEX(BDD_enquete_terrain_publique!H:H, MATCH(A7, BDD_enquete_terrain_publique!B:B, 0))</f>
        <v>NA</v>
      </c>
      <c r="H7" s="118" t="str">
        <f>INDEX(BDD_enquete_terrain_publique!I:I, MATCH(A7, BDD_enquete_terrain_publique!B:B, 0))</f>
        <v>NA</v>
      </c>
      <c r="I7" s="18" t="str">
        <f>INDEX(BDD_enquete_terrain_publique!J:J, MATCH(A7, BDD_enquete_terrain_publique!B:B, 0))</f>
        <v>NA</v>
      </c>
      <c r="J7" s="18" t="str">
        <f>INDEX(BDD_enquete_terrain_publique!K:K, MATCH(A7, BDD_enquete_terrain_publique!B:B, 0))</f>
        <v>NA</v>
      </c>
      <c r="K7" s="118" t="str">
        <f>INDEX(BDD_enquete_terrain_publique!L:L, MATCH(A7, BDD_enquete_terrain_publique!B:B, 0))</f>
        <v>NA</v>
      </c>
      <c r="L7" s="18" t="str">
        <f>INDEX(BDD_enquete_terrain_publique!M:M, MATCH(A7, BDD_enquete_terrain_publique!B:B, 0))</f>
        <v>NA</v>
      </c>
      <c r="M7" s="18" t="s">
        <v>22</v>
      </c>
      <c r="N7" s="18" t="s">
        <v>22</v>
      </c>
      <c r="O7" s="18" t="s">
        <v>22</v>
      </c>
      <c r="P7" s="119">
        <f>INDEX(BDD_enquete_terrain_publique!Q:Q, MATCH(A7, BDD_enquete_terrain_publique!B:B, 0))</f>
        <v>42.866866666666667</v>
      </c>
      <c r="Q7" s="115" t="s">
        <v>423</v>
      </c>
      <c r="R7" s="116" t="s">
        <v>22</v>
      </c>
      <c r="S7" s="115" t="s">
        <v>22</v>
      </c>
      <c r="T7" s="115" t="s">
        <v>22</v>
      </c>
      <c r="U7" s="120">
        <f>INDEX(BDD_enquete_terrain_publique!V:V, MATCH(A7, BDD_enquete_terrain_publique!B:B, 0))</f>
        <v>9.3407166666666672</v>
      </c>
      <c r="V7" s="115" t="s">
        <v>424</v>
      </c>
      <c r="W7" s="121" t="str">
        <f>INDEX(BDD_enquete_terrain_publique!W:W, MATCH(A7, BDD_enquete_terrain_publique!B:B, 0))</f>
        <v>pe</v>
      </c>
      <c r="X7" s="122">
        <f>INDEX(BDD_enquete_terrain_publique!X:X, MATCH(A7, BDD_enquete_terrain_publique!B:B, 0))</f>
        <v>15</v>
      </c>
      <c r="Y7" s="122">
        <f>INDEX(BDD_enquete_terrain_publique!Y:Y, MATCH(A7, BDD_enquete_terrain_publique!B:B, 0))</f>
        <v>2</v>
      </c>
      <c r="Z7" s="121">
        <f>INDEX(BDD_enquete_terrain_publique!Z:Z, MATCH(A7, BDD_enquete_terrain_publique!B:B, 0))</f>
        <v>0.25</v>
      </c>
      <c r="AA7" s="121">
        <f>INDEX(BDD_enquete_terrain_publique!AA:AA, MATCH(A7, BDD_enquete_terrain_publique!B:B, 0))</f>
        <v>0.4375</v>
      </c>
      <c r="AB7" s="121">
        <f>INDEX(BDD_enquete_terrain_publique!AB:AB, MATCH(A7, BDD_enquete_terrain_publique!B:B, 0))</f>
        <v>0.41666666666666669</v>
      </c>
      <c r="AC7" s="121">
        <f>Tableau1[[#This Row],[heure_enq]]-Tableau1[[#This Row],[heure_deb]]</f>
        <v>0.1875</v>
      </c>
      <c r="AD7" s="121">
        <f>Tableau1[[#This Row],[heure_fin]]-Tableau1[[#This Row],[heure_deb]]</f>
        <v>0.16666666666666669</v>
      </c>
      <c r="AE7" s="121" t="s">
        <v>2056</v>
      </c>
      <c r="AF7" s="121" t="s">
        <v>229</v>
      </c>
      <c r="AG7" s="123" t="str">
        <f>INDEX(BDD_enquete_terrain_publique!BJ:BJ, MATCH(A7, BDD_enquete_terrain_publique!B:B, 0))</f>
        <v>toutes</v>
      </c>
      <c r="AH7" s="18" t="s">
        <v>2058</v>
      </c>
      <c r="AI7" s="18">
        <f>INDEX(BDD_enquete_terrain_publique!BO:BO, MATCH(A7, BDD_enquete_terrain_publique!B:B, 0))</f>
        <v>0</v>
      </c>
      <c r="AJ7" s="18">
        <v>0</v>
      </c>
      <c r="AK7" s="18">
        <f>INDEX(BDD_enquete_terrain_publique!BU:BU, MATCH(A7, BDD_enquete_terrain_publique!B:B, 0))</f>
        <v>0</v>
      </c>
      <c r="AL7" s="115">
        <f>INDEX(BDD_enquete_terrain_publique!BV:BV, MATCH(A7, BDD_enquete_terrain_publique!B:B, 0))</f>
        <v>0</v>
      </c>
      <c r="AM7" s="115" t="s">
        <v>217</v>
      </c>
      <c r="AN7" s="115" t="s">
        <v>2059</v>
      </c>
      <c r="AO7" s="115" t="str">
        <f>INDEX(BDD_enquete_terrain_publique!AL:AL, MATCH(A7, BDD_enquete_terrain_publique!B:B, 0))</f>
        <v>resident</v>
      </c>
      <c r="AP7" s="115" t="s">
        <v>2060</v>
      </c>
      <c r="AQ7" s="115">
        <v>32</v>
      </c>
      <c r="AR7" s="124" t="s">
        <v>756</v>
      </c>
      <c r="AS7" s="115">
        <v>32</v>
      </c>
      <c r="AT7" s="122">
        <f>AVERAGE(10.15)</f>
        <v>10.15</v>
      </c>
      <c r="AU7" s="118">
        <f>(10.7*5)+(14.33*5)+(18.72*5)+(23.92*5)+(30.03*6)+(37.1*6)</f>
        <v>741.13</v>
      </c>
      <c r="AV7" s="118"/>
      <c r="AW7" s="90" t="s">
        <v>22</v>
      </c>
      <c r="AX7" s="199">
        <f>AU7/4.5/Y7</f>
        <v>82.347777777777779</v>
      </c>
      <c r="AY7" s="201"/>
      <c r="AZ7" s="125" t="s">
        <v>22</v>
      </c>
    </row>
    <row r="8" spans="1:52">
      <c r="A8" s="117">
        <v>4</v>
      </c>
      <c r="B8" s="18" t="str">
        <f>INDEX(BDD_enquete_terrain_publique!C:C, MATCH(A8, BDD_enquete_terrain_publique!B:B, 0))</f>
        <v>PECHLOIS2020_0002</v>
      </c>
      <c r="C8" s="18" t="str">
        <f>INDEX(BDD_enquete_terrain_publique!D:D, MATCH(A8, BDD_enquete_terrain_publique!B:B, 0))</f>
        <v>PECHLOIS2020_0002_B</v>
      </c>
      <c r="D8" s="109">
        <f>INDEX(BDD_enquete_terrain_publique!E:E, MATCH(A8, BDD_enquete_terrain_publique!B:B, 0))</f>
        <v>44055</v>
      </c>
      <c r="E8" s="18" t="str">
        <f>INDEX(BDD_enquete_terrain_publique!F:F, MATCH(A8, BDD_enquete_terrain_publique!B:B, 0))</f>
        <v>Laure_Helene_GARSI</v>
      </c>
      <c r="F8" s="118">
        <f>INDEX(BDD_enquete_terrain_publique!G:G, MATCH(A8, BDD_enquete_terrain_publique!B:B, 0))</f>
        <v>0</v>
      </c>
      <c r="G8" s="18" t="str">
        <f>INDEX(BDD_enquete_terrain_publique!H:H, MATCH(A8, BDD_enquete_terrain_publique!B:B, 0))</f>
        <v>NA</v>
      </c>
      <c r="H8" s="118" t="str">
        <f>INDEX(BDD_enquete_terrain_publique!I:I, MATCH(A8, BDD_enquete_terrain_publique!B:B, 0))</f>
        <v>NA</v>
      </c>
      <c r="I8" s="18" t="str">
        <f>INDEX(BDD_enquete_terrain_publique!J:J, MATCH(A8, BDD_enquete_terrain_publique!B:B, 0))</f>
        <v>NA</v>
      </c>
      <c r="J8" s="18" t="str">
        <f>INDEX(BDD_enquete_terrain_publique!K:K, MATCH(A8, BDD_enquete_terrain_publique!B:B, 0))</f>
        <v>NA</v>
      </c>
      <c r="K8" s="118" t="str">
        <f>INDEX(BDD_enquete_terrain_publique!L:L, MATCH(A8, BDD_enquete_terrain_publique!B:B, 0))</f>
        <v>NA</v>
      </c>
      <c r="L8" s="18" t="str">
        <f>INDEX(BDD_enquete_terrain_publique!M:M, MATCH(A8, BDD_enquete_terrain_publique!B:B, 0))</f>
        <v>NA</v>
      </c>
      <c r="M8" s="18" t="s">
        <v>22</v>
      </c>
      <c r="N8" s="18" t="s">
        <v>22</v>
      </c>
      <c r="O8" s="18" t="s">
        <v>22</v>
      </c>
      <c r="P8" s="119">
        <f>INDEX(BDD_enquete_terrain_publique!Q:Q, MATCH(A8, BDD_enquete_terrain_publique!B:B, 0))</f>
        <v>42.866866666666667</v>
      </c>
      <c r="Q8" s="115" t="s">
        <v>423</v>
      </c>
      <c r="R8" s="116" t="s">
        <v>22</v>
      </c>
      <c r="S8" s="115" t="s">
        <v>22</v>
      </c>
      <c r="T8" s="115" t="s">
        <v>22</v>
      </c>
      <c r="U8" s="120">
        <f>INDEX(BDD_enquete_terrain_publique!V:V, MATCH(A8, BDD_enquete_terrain_publique!B:B, 0))</f>
        <v>9.3407166666666672</v>
      </c>
      <c r="V8" s="115" t="s">
        <v>424</v>
      </c>
      <c r="W8" s="121" t="str">
        <f>INDEX(BDD_enquete_terrain_publique!W:W, MATCH(A8, BDD_enquete_terrain_publique!B:B, 0))</f>
        <v>pe</v>
      </c>
      <c r="X8" s="122">
        <f>INDEX(BDD_enquete_terrain_publique!X:X, MATCH(A8, BDD_enquete_terrain_publique!B:B, 0))</f>
        <v>15</v>
      </c>
      <c r="Y8" s="122">
        <f>INDEX(BDD_enquete_terrain_publique!Y:Y, MATCH(A8, BDD_enquete_terrain_publique!B:B, 0))</f>
        <v>2</v>
      </c>
      <c r="Z8" s="121">
        <f>INDEX(BDD_enquete_terrain_publique!Z:Z, MATCH(A8, BDD_enquete_terrain_publique!B:B, 0))</f>
        <v>0.25</v>
      </c>
      <c r="AA8" s="121">
        <f>INDEX(BDD_enquete_terrain_publique!AA:AA, MATCH(A8, BDD_enquete_terrain_publique!B:B, 0))</f>
        <v>0.4375</v>
      </c>
      <c r="AB8" s="121">
        <f>INDEX(BDD_enquete_terrain_publique!AB:AB, MATCH(A8, BDD_enquete_terrain_publique!B:B, 0))</f>
        <v>0.41666666666666669</v>
      </c>
      <c r="AC8" s="121">
        <f>Tableau1[[#This Row],[heure_enq]]-Tableau1[[#This Row],[heure_deb]]</f>
        <v>0.1875</v>
      </c>
      <c r="AD8" s="121">
        <f>Tableau1[[#This Row],[heure_fin]]-Tableau1[[#This Row],[heure_deb]]</f>
        <v>0.16666666666666669</v>
      </c>
      <c r="AE8" s="121" t="s">
        <v>2056</v>
      </c>
      <c r="AF8" s="121" t="s">
        <v>229</v>
      </c>
      <c r="AG8" s="123" t="str">
        <f>INDEX(BDD_enquete_terrain_publique!BJ:BJ, MATCH(A8, BDD_enquete_terrain_publique!B:B, 0))</f>
        <v>toutes</v>
      </c>
      <c r="AH8" s="18" t="s">
        <v>2058</v>
      </c>
      <c r="AI8" s="18">
        <f>INDEX(BDD_enquete_terrain_publique!BO:BO, MATCH(A8, BDD_enquete_terrain_publique!B:B, 0))</f>
        <v>0</v>
      </c>
      <c r="AJ8" s="18">
        <v>0</v>
      </c>
      <c r="AK8" s="18">
        <f>INDEX(BDD_enquete_terrain_publique!BU:BU, MATCH(A8, BDD_enquete_terrain_publique!B:B, 0))</f>
        <v>0</v>
      </c>
      <c r="AL8" s="115">
        <f>INDEX(BDD_enquete_terrain_publique!BV:BV, MATCH(A8, BDD_enquete_terrain_publique!B:B, 0))</f>
        <v>0</v>
      </c>
      <c r="AM8" s="115" t="s">
        <v>217</v>
      </c>
      <c r="AN8" s="115" t="s">
        <v>2059</v>
      </c>
      <c r="AO8" s="115" t="str">
        <f>INDEX(BDD_enquete_terrain_publique!AL:AL, MATCH(A8, BDD_enquete_terrain_publique!B:B, 0))</f>
        <v>resident</v>
      </c>
      <c r="AP8" s="115" t="s">
        <v>22</v>
      </c>
      <c r="AQ8" s="115" t="s">
        <v>22</v>
      </c>
      <c r="AR8" s="115" t="s">
        <v>911</v>
      </c>
      <c r="AS8" s="115">
        <v>1</v>
      </c>
      <c r="AT8" s="122">
        <v>20</v>
      </c>
      <c r="AU8" s="118">
        <v>49.33</v>
      </c>
      <c r="AV8" s="118"/>
      <c r="AW8" s="90" t="s">
        <v>22</v>
      </c>
      <c r="AX8" s="199">
        <f>AU8/4.5/Y8</f>
        <v>5.4811111111111108</v>
      </c>
      <c r="AY8" s="201"/>
      <c r="AZ8" s="125" t="s">
        <v>22</v>
      </c>
    </row>
    <row r="9" spans="1:52">
      <c r="A9" s="117">
        <v>8</v>
      </c>
      <c r="B9" s="18" t="str">
        <f>INDEX(BDD_enquete_terrain_publique!C:C, MATCH(A9, BDD_enquete_terrain_publique!B:B, 0))</f>
        <v>PECHLOIS2020_0003</v>
      </c>
      <c r="C9" s="18" t="str">
        <f>INDEX(BDD_enquete_terrain_publique!D:D, MATCH(A9, BDD_enquete_terrain_publique!B:B, 0))</f>
        <v>PECHLOIS2020_0003_C</v>
      </c>
      <c r="D9" s="109">
        <f>INDEX(BDD_enquete_terrain_publique!E:E, MATCH(A9, BDD_enquete_terrain_publique!B:B, 0))</f>
        <v>44057</v>
      </c>
      <c r="E9" s="18" t="str">
        <f>INDEX(BDD_enquete_terrain_publique!F:F, MATCH(A9, BDD_enquete_terrain_publique!B:B, 0))</f>
        <v>Laure_Helene_GARSI</v>
      </c>
      <c r="F9" s="118">
        <f>INDEX(BDD_enquete_terrain_publique!G:G, MATCH(A9, BDD_enquete_terrain_publique!B:B, 0))</f>
        <v>1</v>
      </c>
      <c r="G9" s="18" t="str">
        <f>INDEX(BDD_enquete_terrain_publique!H:H, MATCH(A9, BDD_enquete_terrain_publique!B:B, 0))</f>
        <v>NA</v>
      </c>
      <c r="H9" s="118" t="str">
        <f>INDEX(BDD_enquete_terrain_publique!I:I, MATCH(A9, BDD_enquete_terrain_publique!B:B, 0))</f>
        <v>NA</v>
      </c>
      <c r="I9" s="18" t="str">
        <f>INDEX(BDD_enquete_terrain_publique!J:J, MATCH(A9, BDD_enquete_terrain_publique!B:B, 0))</f>
        <v>NA</v>
      </c>
      <c r="J9" s="18" t="str">
        <f>INDEX(BDD_enquete_terrain_publique!K:K, MATCH(A9, BDD_enquete_terrain_publique!B:B, 0))</f>
        <v>NA</v>
      </c>
      <c r="K9" s="118" t="str">
        <f>INDEX(BDD_enquete_terrain_publique!L:L, MATCH(A9, BDD_enquete_terrain_publique!B:B, 0))</f>
        <v>NA</v>
      </c>
      <c r="L9" s="18" t="str">
        <f>INDEX(BDD_enquete_terrain_publique!M:M, MATCH(A9, BDD_enquete_terrain_publique!B:B, 0))</f>
        <v>NA</v>
      </c>
      <c r="M9" s="18" t="s">
        <v>22</v>
      </c>
      <c r="N9" s="18" t="s">
        <v>22</v>
      </c>
      <c r="O9" s="18" t="s">
        <v>22</v>
      </c>
      <c r="P9" s="119">
        <f>INDEX(BDD_enquete_terrain_publique!Q:Q, MATCH(A9, BDD_enquete_terrain_publique!B:B, 0))</f>
        <v>42.76788333333333</v>
      </c>
      <c r="Q9" s="115" t="s">
        <v>1676</v>
      </c>
      <c r="R9" s="116" t="s">
        <v>22</v>
      </c>
      <c r="S9" s="115" t="s">
        <v>22</v>
      </c>
      <c r="T9" s="115" t="s">
        <v>22</v>
      </c>
      <c r="U9" s="120">
        <f>INDEX(BDD_enquete_terrain_publique!V:V, MATCH(A9, BDD_enquete_terrain_publique!B:B, 0))</f>
        <v>9.2052833333333339</v>
      </c>
      <c r="V9" s="115" t="s">
        <v>1674</v>
      </c>
      <c r="W9" s="121" t="str">
        <f>INDEX(BDD_enquete_terrain_publique!W:W, MATCH(A9, BDD_enquete_terrain_publique!B:B, 0))</f>
        <v>pe</v>
      </c>
      <c r="X9" s="122">
        <f>INDEX(BDD_enquete_terrain_publique!X:X, MATCH(A9, BDD_enquete_terrain_publique!B:B, 0))</f>
        <v>55</v>
      </c>
      <c r="Y9" s="122">
        <f>INDEX(BDD_enquete_terrain_publique!Y:Y, MATCH(A9, BDD_enquete_terrain_publique!B:B, 0))</f>
        <v>3</v>
      </c>
      <c r="Z9" s="121">
        <f>INDEX(BDD_enquete_terrain_publique!Z:Z, MATCH(A9, BDD_enquete_terrain_publique!B:B, 0))</f>
        <v>0.29166666666666669</v>
      </c>
      <c r="AA9" s="121">
        <f>INDEX(BDD_enquete_terrain_publique!AA:AA, MATCH(A9, BDD_enquete_terrain_publique!B:B, 0))</f>
        <v>0.47569444444444442</v>
      </c>
      <c r="AB9" s="121">
        <f>INDEX(BDD_enquete_terrain_publique!AB:AB, MATCH(A9, BDD_enquete_terrain_publique!B:B, 0))</f>
        <v>0.5</v>
      </c>
      <c r="AC9" s="121">
        <f>Tableau1[[#This Row],[heure_enq]]-Tableau1[[#This Row],[heure_deb]]</f>
        <v>0.18402777777777773</v>
      </c>
      <c r="AD9" s="121">
        <f>Tableau1[[#This Row],[heure_fin]]-Tableau1[[#This Row],[heure_deb]]</f>
        <v>0.20833333333333331</v>
      </c>
      <c r="AE9" s="121" t="s">
        <v>2056</v>
      </c>
      <c r="AF9" s="121" t="s">
        <v>270</v>
      </c>
      <c r="AG9" s="123" t="str">
        <f>INDEX(BDD_enquete_terrain_publique!BJ:BJ, MATCH(A9, BDD_enquete_terrain_publique!B:B, 0))</f>
        <v>Sparus aurata, Eurhynnus alletteratus, Dentex dentex</v>
      </c>
      <c r="AH9" s="18" t="s">
        <v>2061</v>
      </c>
      <c r="AI9" s="18">
        <f>INDEX(BDD_enquete_terrain_publique!BO:BO, MATCH(A9, BDD_enquete_terrain_publique!B:B, 0))</f>
        <v>0</v>
      </c>
      <c r="AJ9" s="18">
        <v>0</v>
      </c>
      <c r="AK9" s="18">
        <f>INDEX(BDD_enquete_terrain_publique!BU:BU, MATCH(A9, BDD_enquete_terrain_publique!B:B, 0))</f>
        <v>0</v>
      </c>
      <c r="AL9" s="115">
        <f>INDEX(BDD_enquete_terrain_publique!BV:BV, MATCH(A9, BDD_enquete_terrain_publique!B:B, 0))</f>
        <v>0</v>
      </c>
      <c r="AM9" s="115" t="s">
        <v>217</v>
      </c>
      <c r="AN9" s="115" t="s">
        <v>86</v>
      </c>
      <c r="AO9" s="115" t="str">
        <f>INDEX(BDD_enquete_terrain_publique!AL:AL, MATCH(A9, BDD_enquete_terrain_publique!B:B, 0))</f>
        <v>secondaire</v>
      </c>
      <c r="AP9" s="115" t="s">
        <v>22</v>
      </c>
      <c r="AQ9" s="115" t="s">
        <v>22</v>
      </c>
      <c r="AR9" s="124" t="s">
        <v>1966</v>
      </c>
      <c r="AS9" s="115">
        <v>1</v>
      </c>
      <c r="AT9" s="122">
        <v>60</v>
      </c>
      <c r="AU9" s="122">
        <v>3307.89</v>
      </c>
      <c r="AV9" s="118"/>
      <c r="AW9" s="90" t="s">
        <v>22</v>
      </c>
      <c r="AX9" s="199">
        <f>AU9/(4+(5/12))/Y9</f>
        <v>249.65207547169811</v>
      </c>
      <c r="AY9" s="201"/>
      <c r="AZ9" s="125" t="s">
        <v>22</v>
      </c>
    </row>
    <row r="10" spans="1:52">
      <c r="A10" s="117">
        <v>8</v>
      </c>
      <c r="B10" s="18" t="str">
        <f>INDEX(BDD_enquete_terrain_publique!C:C, MATCH(A10, BDD_enquete_terrain_publique!B:B, 0))</f>
        <v>PECHLOIS2020_0003</v>
      </c>
      <c r="C10" s="18" t="str">
        <f>INDEX(BDD_enquete_terrain_publique!D:D, MATCH(A10, BDD_enquete_terrain_publique!B:B, 0))</f>
        <v>PECHLOIS2020_0003_C</v>
      </c>
      <c r="D10" s="109">
        <f>INDEX(BDD_enquete_terrain_publique!E:E, MATCH(A10, BDD_enquete_terrain_publique!B:B, 0))</f>
        <v>44057</v>
      </c>
      <c r="E10" s="18" t="str">
        <f>INDEX(BDD_enquete_terrain_publique!F:F, MATCH(A10, BDD_enquete_terrain_publique!B:B, 0))</f>
        <v>Laure_Helene_GARSI</v>
      </c>
      <c r="F10" s="118">
        <f>INDEX(BDD_enquete_terrain_publique!G:G, MATCH(A10, BDD_enquete_terrain_publique!B:B, 0))</f>
        <v>1</v>
      </c>
      <c r="G10" s="18" t="str">
        <f>INDEX(BDD_enquete_terrain_publique!H:H, MATCH(A10, BDD_enquete_terrain_publique!B:B, 0))</f>
        <v>NA</v>
      </c>
      <c r="H10" s="118" t="str">
        <f>INDEX(BDD_enquete_terrain_publique!I:I, MATCH(A10, BDD_enquete_terrain_publique!B:B, 0))</f>
        <v>NA</v>
      </c>
      <c r="I10" s="18" t="str">
        <f>INDEX(BDD_enquete_terrain_publique!J:J, MATCH(A10, BDD_enquete_terrain_publique!B:B, 0))</f>
        <v>NA</v>
      </c>
      <c r="J10" s="18" t="str">
        <f>INDEX(BDD_enquete_terrain_publique!K:K, MATCH(A10, BDD_enquete_terrain_publique!B:B, 0))</f>
        <v>NA</v>
      </c>
      <c r="K10" s="118" t="str">
        <f>INDEX(BDD_enquete_terrain_publique!L:L, MATCH(A10, BDD_enquete_terrain_publique!B:B, 0))</f>
        <v>NA</v>
      </c>
      <c r="L10" s="18" t="str">
        <f>INDEX(BDD_enquete_terrain_publique!M:M, MATCH(A10, BDD_enquete_terrain_publique!B:B, 0))</f>
        <v>NA</v>
      </c>
      <c r="M10" s="18" t="s">
        <v>22</v>
      </c>
      <c r="N10" s="18" t="s">
        <v>22</v>
      </c>
      <c r="O10" s="18" t="s">
        <v>22</v>
      </c>
      <c r="P10" s="119">
        <f>INDEX(BDD_enquete_terrain_publique!Q:Q, MATCH(A10, BDD_enquete_terrain_publique!B:B, 0))</f>
        <v>42.76788333333333</v>
      </c>
      <c r="Q10" s="115" t="s">
        <v>1676</v>
      </c>
      <c r="R10" s="116" t="s">
        <v>22</v>
      </c>
      <c r="S10" s="115" t="s">
        <v>22</v>
      </c>
      <c r="T10" s="115" t="s">
        <v>22</v>
      </c>
      <c r="U10" s="120">
        <f>INDEX(BDD_enquete_terrain_publique!V:V, MATCH(A10, BDD_enquete_terrain_publique!B:B, 0))</f>
        <v>9.2052833333333339</v>
      </c>
      <c r="V10" s="115" t="s">
        <v>1674</v>
      </c>
      <c r="W10" s="121" t="str">
        <f>INDEX(BDD_enquete_terrain_publique!W:W, MATCH(A10, BDD_enquete_terrain_publique!B:B, 0))</f>
        <v>pe</v>
      </c>
      <c r="X10" s="122">
        <f>INDEX(BDD_enquete_terrain_publique!X:X, MATCH(A10, BDD_enquete_terrain_publique!B:B, 0))</f>
        <v>55</v>
      </c>
      <c r="Y10" s="122">
        <f>INDEX(BDD_enquete_terrain_publique!Y:Y, MATCH(A10, BDD_enquete_terrain_publique!B:B, 0))</f>
        <v>3</v>
      </c>
      <c r="Z10" s="121">
        <f>INDEX(BDD_enquete_terrain_publique!Z:Z, MATCH(A10, BDD_enquete_terrain_publique!B:B, 0))</f>
        <v>0.29166666666666669</v>
      </c>
      <c r="AA10" s="121">
        <f>INDEX(BDD_enquete_terrain_publique!AA:AA, MATCH(A10, BDD_enquete_terrain_publique!B:B, 0))</f>
        <v>0.47569444444444442</v>
      </c>
      <c r="AB10" s="121">
        <f>INDEX(BDD_enquete_terrain_publique!AB:AB, MATCH(A10, BDD_enquete_terrain_publique!B:B, 0))</f>
        <v>0.5</v>
      </c>
      <c r="AC10" s="121">
        <f>Tableau1[[#This Row],[heure_enq]]-Tableau1[[#This Row],[heure_deb]]</f>
        <v>0.18402777777777773</v>
      </c>
      <c r="AD10" s="121">
        <f>Tableau1[[#This Row],[heure_fin]]-Tableau1[[#This Row],[heure_deb]]</f>
        <v>0.20833333333333331</v>
      </c>
      <c r="AE10" s="121" t="s">
        <v>2056</v>
      </c>
      <c r="AF10" s="121" t="s">
        <v>270</v>
      </c>
      <c r="AG10" s="123" t="str">
        <f>INDEX(BDD_enquete_terrain_publique!BJ:BJ, MATCH(A10, BDD_enquete_terrain_publique!B:B, 0))</f>
        <v>Sparus aurata, Eurhynnus alletteratus, Dentex dentex</v>
      </c>
      <c r="AH10" s="18" t="s">
        <v>2061</v>
      </c>
      <c r="AI10" s="18">
        <f>INDEX(BDD_enquete_terrain_publique!BO:BO, MATCH(A10, BDD_enquete_terrain_publique!B:B, 0))</f>
        <v>0</v>
      </c>
      <c r="AJ10" s="18">
        <v>0</v>
      </c>
      <c r="AK10" s="18">
        <f>INDEX(BDD_enquete_terrain_publique!BU:BU, MATCH(A10, BDD_enquete_terrain_publique!B:B, 0))</f>
        <v>0</v>
      </c>
      <c r="AL10" s="115">
        <f>INDEX(BDD_enquete_terrain_publique!BV:BV, MATCH(A10, BDD_enquete_terrain_publique!B:B, 0))</f>
        <v>0</v>
      </c>
      <c r="AM10" s="115" t="s">
        <v>217</v>
      </c>
      <c r="AN10" s="115" t="s">
        <v>86</v>
      </c>
      <c r="AO10" s="115" t="str">
        <f>INDEX(BDD_enquete_terrain_publique!AL:AL, MATCH(A10, BDD_enquete_terrain_publique!B:B, 0))</f>
        <v>secondaire</v>
      </c>
      <c r="AP10" s="115" t="s">
        <v>22</v>
      </c>
      <c r="AQ10" s="115" t="s">
        <v>22</v>
      </c>
      <c r="AR10" s="124" t="s">
        <v>1059</v>
      </c>
      <c r="AS10" s="115">
        <v>3</v>
      </c>
      <c r="AT10" s="122">
        <v>30</v>
      </c>
      <c r="AU10" s="122">
        <v>840.8</v>
      </c>
      <c r="AV10" s="118">
        <f>SUM(AU10:AU11)</f>
        <v>1108.5899999999999</v>
      </c>
      <c r="AW10" s="90" t="s">
        <v>22</v>
      </c>
      <c r="AX10" s="199">
        <f>AU10/(4+(5/12))/Y10</f>
        <v>63.456603773584902</v>
      </c>
      <c r="AY10" s="201">
        <f>AX10+AX11</f>
        <v>182.47438155136268</v>
      </c>
      <c r="AZ10" s="125" t="s">
        <v>22</v>
      </c>
    </row>
    <row r="11" spans="1:52">
      <c r="A11" s="117">
        <v>13</v>
      </c>
      <c r="B11" s="18" t="str">
        <f>INDEX(BDD_enquete_terrain_publique!C:C, MATCH(A11, BDD_enquete_terrain_publique!B:B, 0))</f>
        <v>PECHLOIS2020_0005</v>
      </c>
      <c r="C11" s="18" t="str">
        <f>INDEX(BDD_enquete_terrain_publique!D:D, MATCH(A11, BDD_enquete_terrain_publique!B:B, 0))</f>
        <v>PECHLOIS2020_0005_B</v>
      </c>
      <c r="D11" s="109">
        <f>INDEX(BDD_enquete_terrain_publique!E:E, MATCH(A11, BDD_enquete_terrain_publique!B:B, 0))</f>
        <v>44063</v>
      </c>
      <c r="E11" s="18" t="str">
        <f>INDEX(BDD_enquete_terrain_publique!F:F, MATCH(A11, BDD_enquete_terrain_publique!B:B, 0))</f>
        <v>Laure_Helene_GARSI</v>
      </c>
      <c r="F11" s="118">
        <f>INDEX(BDD_enquete_terrain_publique!G:G, MATCH(A11, BDD_enquete_terrain_publique!B:B, 0))</f>
        <v>0</v>
      </c>
      <c r="G11" s="18" t="str">
        <f>INDEX(BDD_enquete_terrain_publique!H:H, MATCH(A11, BDD_enquete_terrain_publique!B:B, 0))</f>
        <v>NA</v>
      </c>
      <c r="H11" s="118" t="str">
        <f>INDEX(BDD_enquete_terrain_publique!I:I, MATCH(A11, BDD_enquete_terrain_publique!B:B, 0))</f>
        <v>NA</v>
      </c>
      <c r="I11" s="18" t="str">
        <f>INDEX(BDD_enquete_terrain_publique!J:J, MATCH(A11, BDD_enquete_terrain_publique!B:B, 0))</f>
        <v>NA</v>
      </c>
      <c r="J11" s="18" t="str">
        <f>INDEX(BDD_enquete_terrain_publique!K:K, MATCH(A11, BDD_enquete_terrain_publique!B:B, 0))</f>
        <v>NA</v>
      </c>
      <c r="K11" s="118" t="str">
        <f>INDEX(BDD_enquete_terrain_publique!L:L, MATCH(A11, BDD_enquete_terrain_publique!B:B, 0))</f>
        <v>NA</v>
      </c>
      <c r="L11" s="18" t="str">
        <f>INDEX(BDD_enquete_terrain_publique!M:M, MATCH(A11, BDD_enquete_terrain_publique!B:B, 0))</f>
        <v>NA</v>
      </c>
      <c r="M11" s="18" t="s">
        <v>22</v>
      </c>
      <c r="N11" s="18" t="s">
        <v>22</v>
      </c>
      <c r="O11" s="18" t="s">
        <v>22</v>
      </c>
      <c r="P11" s="119">
        <f>INDEX(BDD_enquete_terrain_publique!Q:Q, MATCH(A11, BDD_enquete_terrain_publique!B:B, 0))</f>
        <v>42.952116666666669</v>
      </c>
      <c r="Q11" s="115" t="s">
        <v>2062</v>
      </c>
      <c r="R11" s="116" t="s">
        <v>22</v>
      </c>
      <c r="S11" s="115" t="s">
        <v>22</v>
      </c>
      <c r="T11" s="115" t="s">
        <v>22</v>
      </c>
      <c r="U11" s="120">
        <f>INDEX(BDD_enquete_terrain_publique!V:V, MATCH(A11, BDD_enquete_terrain_publique!B:B, 0))</f>
        <v>9.4565833333333327</v>
      </c>
      <c r="V11" s="115" t="s">
        <v>2063</v>
      </c>
      <c r="W11" s="121" t="str">
        <f>INDEX(BDD_enquete_terrain_publique!W:W, MATCH(A11, BDD_enquete_terrain_publique!B:B, 0))</f>
        <v>csm</v>
      </c>
      <c r="X11" s="122">
        <f>INDEX(BDD_enquete_terrain_publique!X:X, MATCH(A11, BDD_enquete_terrain_publique!B:B, 0))</f>
        <v>10</v>
      </c>
      <c r="Y11" s="122">
        <f>INDEX(BDD_enquete_terrain_publique!Y:Y, MATCH(A11, BDD_enquete_terrain_publique!B:B, 0))</f>
        <v>1</v>
      </c>
      <c r="Z11" s="121">
        <f>INDEX(BDD_enquete_terrain_publique!Z:Z, MATCH(A11, BDD_enquete_terrain_publique!B:B, 0))</f>
        <v>0.75</v>
      </c>
      <c r="AA11" s="121">
        <f>INDEX(BDD_enquete_terrain_publique!AA:AA, MATCH(A11, BDD_enquete_terrain_publique!B:B, 0))</f>
        <v>0.84375</v>
      </c>
      <c r="AB11" s="121">
        <f>INDEX(BDD_enquete_terrain_publique!AB:AB, MATCH(A11, BDD_enquete_terrain_publique!B:B, 0))</f>
        <v>0.83333333333333337</v>
      </c>
      <c r="AC11" s="121">
        <f>Tableau1[[#This Row],[heure_enq]]-Tableau1[[#This Row],[heure_deb]]</f>
        <v>9.375E-2</v>
      </c>
      <c r="AD11" s="121">
        <f>Tableau1[[#This Row],[heure_fin]]-Tableau1[[#This Row],[heure_deb]]</f>
        <v>8.333333333333337E-2</v>
      </c>
      <c r="AE11" s="121" t="s">
        <v>2056</v>
      </c>
      <c r="AF11" s="121" t="s">
        <v>270</v>
      </c>
      <c r="AG11" s="123" t="str">
        <f>INDEX(BDD_enquete_terrain_publique!BJ:BJ, MATCH(A11, BDD_enquete_terrain_publique!B:B, 0))</f>
        <v>Diplodus spp, Dicentrarchus labrax, Labrus spp, Octopus vulgaris</v>
      </c>
      <c r="AH11" s="18">
        <v>0</v>
      </c>
      <c r="AI11" s="18">
        <f>INDEX(BDD_enquete_terrain_publique!BO:BO, MATCH(A11, BDD_enquete_terrain_publique!B:B, 0))</f>
        <v>0</v>
      </c>
      <c r="AJ11" s="18">
        <v>0</v>
      </c>
      <c r="AK11" s="18">
        <f>INDEX(BDD_enquete_terrain_publique!BU:BU, MATCH(A11, BDD_enquete_terrain_publique!B:B, 0))</f>
        <v>0</v>
      </c>
      <c r="AL11" s="115">
        <f>INDEX(BDD_enquete_terrain_publique!BV:BV, MATCH(A11, BDD_enquete_terrain_publique!B:B, 0))</f>
        <v>0</v>
      </c>
      <c r="AM11" s="115">
        <v>0</v>
      </c>
      <c r="AN11" s="115" t="s">
        <v>77</v>
      </c>
      <c r="AO11" s="115" t="str">
        <f>INDEX(BDD_enquete_terrain_publique!AL:AL, MATCH(A11, BDD_enquete_terrain_publique!B:B, 0))</f>
        <v>resident</v>
      </c>
      <c r="AP11" s="115" t="s">
        <v>22</v>
      </c>
      <c r="AQ11" s="115" t="s">
        <v>22</v>
      </c>
      <c r="AR11" s="124" t="s">
        <v>404</v>
      </c>
      <c r="AS11" s="115">
        <v>1</v>
      </c>
      <c r="AT11" s="122">
        <v>25</v>
      </c>
      <c r="AU11" s="122">
        <v>267.79000000000002</v>
      </c>
      <c r="AV11" s="118">
        <f>SUM(AU11:AU12)</f>
        <v>518.40000000000009</v>
      </c>
      <c r="AW11" s="90" t="s">
        <v>22</v>
      </c>
      <c r="AX11" s="199">
        <f>AU11/(2+(3/12))/Y11</f>
        <v>119.01777777777778</v>
      </c>
      <c r="AY11" s="201">
        <f>SUM(AX11:AX12)</f>
        <v>230.4</v>
      </c>
      <c r="AZ11" s="125" t="s">
        <v>22</v>
      </c>
    </row>
    <row r="12" spans="1:52">
      <c r="A12" s="117">
        <v>13</v>
      </c>
      <c r="B12" s="18" t="str">
        <f>INDEX(BDD_enquete_terrain_publique!C:C, MATCH(A12, BDD_enquete_terrain_publique!B:B, 0))</f>
        <v>PECHLOIS2020_0005</v>
      </c>
      <c r="C12" s="18" t="str">
        <f>INDEX(BDD_enquete_terrain_publique!D:D, MATCH(A12, BDD_enquete_terrain_publique!B:B, 0))</f>
        <v>PECHLOIS2020_0005_B</v>
      </c>
      <c r="D12" s="109">
        <f>INDEX(BDD_enquete_terrain_publique!E:E, MATCH(A12, BDD_enquete_terrain_publique!B:B, 0))</f>
        <v>44063</v>
      </c>
      <c r="E12" s="18" t="str">
        <f>INDEX(BDD_enquete_terrain_publique!F:F, MATCH(A12, BDD_enquete_terrain_publique!B:B, 0))</f>
        <v>Laure_Helene_GARSI</v>
      </c>
      <c r="F12" s="118">
        <f>INDEX(BDD_enquete_terrain_publique!G:G, MATCH(A12, BDD_enquete_terrain_publique!B:B, 0))</f>
        <v>0</v>
      </c>
      <c r="G12" s="18" t="str">
        <f>INDEX(BDD_enquete_terrain_publique!H:H, MATCH(A12, BDD_enquete_terrain_publique!B:B, 0))</f>
        <v>NA</v>
      </c>
      <c r="H12" s="118" t="str">
        <f>INDEX(BDD_enquete_terrain_publique!I:I, MATCH(A12, BDD_enquete_terrain_publique!B:B, 0))</f>
        <v>NA</v>
      </c>
      <c r="I12" s="18" t="str">
        <f>INDEX(BDD_enquete_terrain_publique!J:J, MATCH(A12, BDD_enquete_terrain_publique!B:B, 0))</f>
        <v>NA</v>
      </c>
      <c r="J12" s="18" t="str">
        <f>INDEX(BDD_enquete_terrain_publique!K:K, MATCH(A12, BDD_enquete_terrain_publique!B:B, 0))</f>
        <v>NA</v>
      </c>
      <c r="K12" s="118" t="str">
        <f>INDEX(BDD_enquete_terrain_publique!L:L, MATCH(A12, BDD_enquete_terrain_publique!B:B, 0))</f>
        <v>NA</v>
      </c>
      <c r="L12" s="18" t="str">
        <f>INDEX(BDD_enquete_terrain_publique!M:M, MATCH(A12, BDD_enquete_terrain_publique!B:B, 0))</f>
        <v>NA</v>
      </c>
      <c r="M12" s="18" t="s">
        <v>22</v>
      </c>
      <c r="N12" s="18" t="s">
        <v>22</v>
      </c>
      <c r="O12" s="18" t="s">
        <v>22</v>
      </c>
      <c r="P12" s="119">
        <f>INDEX(BDD_enquete_terrain_publique!Q:Q, MATCH(A12, BDD_enquete_terrain_publique!B:B, 0))</f>
        <v>42.952116666666669</v>
      </c>
      <c r="Q12" s="115" t="s">
        <v>2062</v>
      </c>
      <c r="R12" s="116" t="s">
        <v>22</v>
      </c>
      <c r="S12" s="115" t="s">
        <v>22</v>
      </c>
      <c r="T12" s="115" t="s">
        <v>22</v>
      </c>
      <c r="U12" s="120">
        <f>INDEX(BDD_enquete_terrain_publique!V:V, MATCH(A12, BDD_enquete_terrain_publique!B:B, 0))</f>
        <v>9.4565833333333327</v>
      </c>
      <c r="V12" s="115" t="s">
        <v>2063</v>
      </c>
      <c r="W12" s="121" t="str">
        <f>INDEX(BDD_enquete_terrain_publique!W:W, MATCH(A12, BDD_enquete_terrain_publique!B:B, 0))</f>
        <v>csm</v>
      </c>
      <c r="X12" s="122">
        <f>INDEX(BDD_enquete_terrain_publique!X:X, MATCH(A12, BDD_enquete_terrain_publique!B:B, 0))</f>
        <v>10</v>
      </c>
      <c r="Y12" s="122">
        <f>INDEX(BDD_enquete_terrain_publique!Y:Y, MATCH(A12, BDD_enquete_terrain_publique!B:B, 0))</f>
        <v>1</v>
      </c>
      <c r="Z12" s="121">
        <f>INDEX(BDD_enquete_terrain_publique!Z:Z, MATCH(A12, BDD_enquete_terrain_publique!B:B, 0))</f>
        <v>0.75</v>
      </c>
      <c r="AA12" s="121">
        <f>INDEX(BDD_enquete_terrain_publique!AA:AA, MATCH(A12, BDD_enquete_terrain_publique!B:B, 0))</f>
        <v>0.84375</v>
      </c>
      <c r="AB12" s="121">
        <f>INDEX(BDD_enquete_terrain_publique!AB:AB, MATCH(A12, BDD_enquete_terrain_publique!B:B, 0))</f>
        <v>0.83333333333333337</v>
      </c>
      <c r="AC12" s="121">
        <f>Tableau1[[#This Row],[heure_enq]]-Tableau1[[#This Row],[heure_deb]]</f>
        <v>9.375E-2</v>
      </c>
      <c r="AD12" s="121">
        <f>Tableau1[[#This Row],[heure_fin]]-Tableau1[[#This Row],[heure_deb]]</f>
        <v>8.333333333333337E-2</v>
      </c>
      <c r="AE12" s="121" t="s">
        <v>2056</v>
      </c>
      <c r="AF12" s="121" t="s">
        <v>270</v>
      </c>
      <c r="AG12" s="123" t="str">
        <f>INDEX(BDD_enquete_terrain_publique!BJ:BJ, MATCH(A12, BDD_enquete_terrain_publique!B:B, 0))</f>
        <v>Diplodus spp, Dicentrarchus labrax, Labrus spp, Octopus vulgaris</v>
      </c>
      <c r="AH12" s="18">
        <v>0</v>
      </c>
      <c r="AI12" s="18">
        <f>INDEX(BDD_enquete_terrain_publique!BO:BO, MATCH(A12, BDD_enquete_terrain_publique!B:B, 0))</f>
        <v>0</v>
      </c>
      <c r="AJ12" s="18">
        <v>0</v>
      </c>
      <c r="AK12" s="18">
        <f>INDEX(BDD_enquete_terrain_publique!BU:BU, MATCH(A12, BDD_enquete_terrain_publique!B:B, 0))</f>
        <v>0</v>
      </c>
      <c r="AL12" s="115">
        <f>INDEX(BDD_enquete_terrain_publique!BV:BV, MATCH(A12, BDD_enquete_terrain_publique!B:B, 0))</f>
        <v>0</v>
      </c>
      <c r="AM12" s="115">
        <v>0</v>
      </c>
      <c r="AN12" s="115" t="s">
        <v>77</v>
      </c>
      <c r="AO12" s="115" t="str">
        <f>INDEX(BDD_enquete_terrain_publique!AL:AL, MATCH(A12, BDD_enquete_terrain_publique!B:B, 0))</f>
        <v>resident</v>
      </c>
      <c r="AP12" s="115" t="s">
        <v>22</v>
      </c>
      <c r="AQ12" s="115" t="s">
        <v>22</v>
      </c>
      <c r="AR12" s="124" t="s">
        <v>772</v>
      </c>
      <c r="AS12" s="115">
        <v>1</v>
      </c>
      <c r="AT12" s="122">
        <v>25</v>
      </c>
      <c r="AU12" s="122">
        <v>250.61</v>
      </c>
      <c r="AV12" s="118"/>
      <c r="AW12" s="90" t="s">
        <v>22</v>
      </c>
      <c r="AX12" s="199">
        <f>AU12/(2+(3/12))/Y12</f>
        <v>111.38222222222223</v>
      </c>
      <c r="AY12" s="201"/>
      <c r="AZ12" s="125" t="s">
        <v>22</v>
      </c>
    </row>
    <row r="13" spans="1:52">
      <c r="A13" s="117">
        <v>14</v>
      </c>
      <c r="B13" s="18" t="str">
        <f>INDEX(BDD_enquete_terrain_publique!C:C, MATCH(A13, BDD_enquete_terrain_publique!B:B, 0))</f>
        <v>PECHLOIS2020_0005</v>
      </c>
      <c r="C13" s="18" t="str">
        <f>INDEX(BDD_enquete_terrain_publique!D:D, MATCH(A13, BDD_enquete_terrain_publique!B:B, 0))</f>
        <v>PECHLOIS2020_0005_C</v>
      </c>
      <c r="D13" s="109">
        <f>INDEX(BDD_enquete_terrain_publique!E:E, MATCH(A13, BDD_enquete_terrain_publique!B:B, 0))</f>
        <v>44063</v>
      </c>
      <c r="E13" s="18" t="str">
        <f>INDEX(BDD_enquete_terrain_publique!F:F, MATCH(A13, BDD_enquete_terrain_publique!B:B, 0))</f>
        <v>Laure_Helene_GARSI</v>
      </c>
      <c r="F13" s="118">
        <f>INDEX(BDD_enquete_terrain_publique!G:G, MATCH(A13, BDD_enquete_terrain_publique!B:B, 0))</f>
        <v>0</v>
      </c>
      <c r="G13" s="18" t="str">
        <f>INDEX(BDD_enquete_terrain_publique!H:H, MATCH(A13, BDD_enquete_terrain_publique!B:B, 0))</f>
        <v>NA</v>
      </c>
      <c r="H13" s="118" t="str">
        <f>INDEX(BDD_enquete_terrain_publique!I:I, MATCH(A13, BDD_enquete_terrain_publique!B:B, 0))</f>
        <v>NA</v>
      </c>
      <c r="I13" s="18" t="str">
        <f>INDEX(BDD_enquete_terrain_publique!J:J, MATCH(A13, BDD_enquete_terrain_publique!B:B, 0))</f>
        <v>NA</v>
      </c>
      <c r="J13" s="18" t="str">
        <f>INDEX(BDD_enquete_terrain_publique!K:K, MATCH(A13, BDD_enquete_terrain_publique!B:B, 0))</f>
        <v>NA</v>
      </c>
      <c r="K13" s="118" t="str">
        <f>INDEX(BDD_enquete_terrain_publique!L:L, MATCH(A13, BDD_enquete_terrain_publique!B:B, 0))</f>
        <v>NA</v>
      </c>
      <c r="L13" s="18" t="str">
        <f>INDEX(BDD_enquete_terrain_publique!M:M, MATCH(A13, BDD_enquete_terrain_publique!B:B, 0))</f>
        <v>NA</v>
      </c>
      <c r="M13" s="18" t="s">
        <v>22</v>
      </c>
      <c r="N13" s="18" t="s">
        <v>22</v>
      </c>
      <c r="O13" s="18" t="s">
        <v>22</v>
      </c>
      <c r="P13" s="119">
        <f>INDEX(BDD_enquete_terrain_publique!Q:Q, MATCH(A13, BDD_enquete_terrain_publique!B:B, 0))</f>
        <v>42.870550000000001</v>
      </c>
      <c r="Q13" s="115" t="s">
        <v>460</v>
      </c>
      <c r="R13" s="116" t="s">
        <v>22</v>
      </c>
      <c r="S13" s="115" t="s">
        <v>22</v>
      </c>
      <c r="T13" s="115" t="s">
        <v>22</v>
      </c>
      <c r="U13" s="120">
        <f>INDEX(BDD_enquete_terrain_publique!V:V, MATCH(A13, BDD_enquete_terrain_publique!B:B, 0))</f>
        <v>9.4783333333333335</v>
      </c>
      <c r="V13" s="115" t="s">
        <v>266</v>
      </c>
      <c r="W13" s="121" t="str">
        <f>INDEX(BDD_enquete_terrain_publique!W:W, MATCH(A13, BDD_enquete_terrain_publique!B:B, 0))</f>
        <v>pdb</v>
      </c>
      <c r="X13" s="122">
        <f>INDEX(BDD_enquete_terrain_publique!X:X, MATCH(A13, BDD_enquete_terrain_publique!B:B, 0))</f>
        <v>1</v>
      </c>
      <c r="Y13" s="122">
        <f>INDEX(BDD_enquete_terrain_publique!Y:Y, MATCH(A13, BDD_enquete_terrain_publique!B:B, 0))</f>
        <v>1</v>
      </c>
      <c r="Z13" s="121">
        <f>INDEX(BDD_enquete_terrain_publique!Z:Z, MATCH(A13, BDD_enquete_terrain_publique!B:B, 0))</f>
        <v>0.83333333333333337</v>
      </c>
      <c r="AA13" s="121">
        <f>INDEX(BDD_enquete_terrain_publique!AA:AA, MATCH(A13, BDD_enquete_terrain_publique!B:B, 0))</f>
        <v>0.86805555555555547</v>
      </c>
      <c r="AB13" s="121">
        <f>INDEX(BDD_enquete_terrain_publique!AB:AB, MATCH(A13, BDD_enquete_terrain_publique!B:B, 0))</f>
        <v>0.91666666666666663</v>
      </c>
      <c r="AC13" s="121">
        <f>Tableau1[[#This Row],[heure_enq]]-Tableau1[[#This Row],[heure_deb]]</f>
        <v>3.4722222222222099E-2</v>
      </c>
      <c r="AD13" s="121">
        <f>Tableau1[[#This Row],[heure_fin]]-Tableau1[[#This Row],[heure_deb]]</f>
        <v>8.3333333333333259E-2</v>
      </c>
      <c r="AE13" s="121" t="s">
        <v>2064</v>
      </c>
      <c r="AF13" s="121" t="s">
        <v>229</v>
      </c>
      <c r="AG13" s="123" t="str">
        <f>INDEX(BDD_enquete_terrain_publique!BJ:BJ, MATCH(A13, BDD_enquete_terrain_publique!B:B, 0))</f>
        <v>toutes</v>
      </c>
      <c r="AH13" s="18" t="s">
        <v>2058</v>
      </c>
      <c r="AI13" s="18">
        <f>INDEX(BDD_enquete_terrain_publique!BO:BO, MATCH(A13, BDD_enquete_terrain_publique!B:B, 0))</f>
        <v>0</v>
      </c>
      <c r="AJ13" s="18">
        <v>0</v>
      </c>
      <c r="AK13" s="18">
        <f>INDEX(BDD_enquete_terrain_publique!BU:BU, MATCH(A13, BDD_enquete_terrain_publique!B:B, 0))</f>
        <v>0</v>
      </c>
      <c r="AL13" s="115">
        <f>INDEX(BDD_enquete_terrain_publique!BV:BV, MATCH(A13, BDD_enquete_terrain_publique!B:B, 0))</f>
        <v>0</v>
      </c>
      <c r="AM13" s="115" t="s">
        <v>217</v>
      </c>
      <c r="AN13" s="115" t="s">
        <v>2059</v>
      </c>
      <c r="AO13" s="115" t="str">
        <f>INDEX(BDD_enquete_terrain_publique!AL:AL, MATCH(A13, BDD_enquete_terrain_publique!B:B, 0))</f>
        <v>resident</v>
      </c>
      <c r="AP13" s="115" t="s">
        <v>22</v>
      </c>
      <c r="AQ13" s="115" t="s">
        <v>22</v>
      </c>
      <c r="AR13" s="124" t="s">
        <v>461</v>
      </c>
      <c r="AS13" s="115">
        <v>1</v>
      </c>
      <c r="AT13" s="122">
        <v>20</v>
      </c>
      <c r="AU13" s="122">
        <v>178.84</v>
      </c>
      <c r="AV13" s="118">
        <v>178.84</v>
      </c>
      <c r="AW13" s="90" t="s">
        <v>22</v>
      </c>
      <c r="AX13" s="199">
        <f>AU13/0.5/Y13</f>
        <v>357.68</v>
      </c>
      <c r="AY13" s="199">
        <v>357.68</v>
      </c>
      <c r="AZ13" s="125" t="s">
        <v>22</v>
      </c>
    </row>
    <row r="14" spans="1:52">
      <c r="A14" s="117">
        <v>16</v>
      </c>
      <c r="B14" s="18" t="str">
        <f>INDEX(BDD_enquete_terrain_publique!C:C, MATCH(A14, BDD_enquete_terrain_publique!B:B, 0))</f>
        <v>PECHLOIS2020_0006</v>
      </c>
      <c r="C14" s="18" t="str">
        <f>INDEX(BDD_enquete_terrain_publique!D:D, MATCH(A14, BDD_enquete_terrain_publique!B:B, 0))</f>
        <v>PECHLOIS2020_0006_A</v>
      </c>
      <c r="D14" s="109">
        <f>INDEX(BDD_enquete_terrain_publique!E:E, MATCH(A14, BDD_enquete_terrain_publique!B:B, 0))</f>
        <v>44064</v>
      </c>
      <c r="E14" s="18" t="str">
        <f>INDEX(BDD_enquete_terrain_publique!F:F, MATCH(A14, BDD_enquete_terrain_publique!B:B, 0))</f>
        <v>Laure_Helene_GARSI</v>
      </c>
      <c r="F14" s="118">
        <f>INDEX(BDD_enquete_terrain_publique!G:G, MATCH(A14, BDD_enquete_terrain_publique!B:B, 0))</f>
        <v>0</v>
      </c>
      <c r="G14" s="18" t="str">
        <f>INDEX(BDD_enquete_terrain_publique!H:H, MATCH(A14, BDD_enquete_terrain_publique!B:B, 0))</f>
        <v>NA</v>
      </c>
      <c r="H14" s="118" t="str">
        <f>INDEX(BDD_enquete_terrain_publique!I:I, MATCH(A14, BDD_enquete_terrain_publique!B:B, 0))</f>
        <v>NA</v>
      </c>
      <c r="I14" s="18" t="str">
        <f>INDEX(BDD_enquete_terrain_publique!J:J, MATCH(A14, BDD_enquete_terrain_publique!B:B, 0))</f>
        <v>NA</v>
      </c>
      <c r="J14" s="18" t="str">
        <f>INDEX(BDD_enquete_terrain_publique!K:K, MATCH(A14, BDD_enquete_terrain_publique!B:B, 0))</f>
        <v>NA</v>
      </c>
      <c r="K14" s="118" t="str">
        <f>INDEX(BDD_enquete_terrain_publique!L:L, MATCH(A14, BDD_enquete_terrain_publique!B:B, 0))</f>
        <v>NA</v>
      </c>
      <c r="L14" s="18" t="str">
        <f>INDEX(BDD_enquete_terrain_publique!M:M, MATCH(A14, BDD_enquete_terrain_publique!B:B, 0))</f>
        <v>NA</v>
      </c>
      <c r="M14" s="18" t="s">
        <v>22</v>
      </c>
      <c r="N14" s="18" t="s">
        <v>22</v>
      </c>
      <c r="O14" s="18" t="s">
        <v>22</v>
      </c>
      <c r="P14" s="119">
        <f>INDEX(BDD_enquete_terrain_publique!Q:Q, MATCH(A14, BDD_enquete_terrain_publique!B:B, 0))</f>
        <v>42.69735</v>
      </c>
      <c r="Q14" s="115" t="s">
        <v>232</v>
      </c>
      <c r="R14" s="116" t="s">
        <v>22</v>
      </c>
      <c r="S14" s="115" t="s">
        <v>22</v>
      </c>
      <c r="T14" s="115" t="s">
        <v>22</v>
      </c>
      <c r="U14" s="120">
        <f>INDEX(BDD_enquete_terrain_publique!V:V, MATCH(A14, BDD_enquete_terrain_publique!B:B, 0))</f>
        <v>9.3230000000000004</v>
      </c>
      <c r="V14" s="115" t="s">
        <v>233</v>
      </c>
      <c r="W14" s="121" t="str">
        <f>INDEX(BDD_enquete_terrain_publique!W:W, MATCH(A14, BDD_enquete_terrain_publique!B:B, 0))</f>
        <v>pdb</v>
      </c>
      <c r="X14" s="122">
        <f>INDEX(BDD_enquete_terrain_publique!X:X, MATCH(A14, BDD_enquete_terrain_publique!B:B, 0))</f>
        <v>1</v>
      </c>
      <c r="Y14" s="122">
        <f>INDEX(BDD_enquete_terrain_publique!Y:Y, MATCH(A14, BDD_enquete_terrain_publique!B:B, 0))</f>
        <v>1</v>
      </c>
      <c r="Z14" s="121">
        <f>INDEX(BDD_enquete_terrain_publique!Z:Z, MATCH(A14, BDD_enquete_terrain_publique!B:B, 0))</f>
        <v>0.25</v>
      </c>
      <c r="AA14" s="121">
        <f>INDEX(BDD_enquete_terrain_publique!AA:AA, MATCH(A14, BDD_enquete_terrain_publique!B:B, 0))</f>
        <v>0.31944444444444448</v>
      </c>
      <c r="AB14" s="121">
        <f>INDEX(BDD_enquete_terrain_publique!AB:AB, MATCH(A14, BDD_enquete_terrain_publique!B:B, 0))</f>
        <v>0.375</v>
      </c>
      <c r="AC14" s="121">
        <f>Tableau1[[#This Row],[heure_enq]]-Tableau1[[#This Row],[heure_deb]]</f>
        <v>6.9444444444444475E-2</v>
      </c>
      <c r="AD14" s="121">
        <f>Tableau1[[#This Row],[heure_fin]]-Tableau1[[#This Row],[heure_deb]]</f>
        <v>0.125</v>
      </c>
      <c r="AE14" s="121" t="s">
        <v>2056</v>
      </c>
      <c r="AF14" s="121" t="s">
        <v>229</v>
      </c>
      <c r="AG14" s="123" t="str">
        <f>INDEX(BDD_enquete_terrain_publique!BJ:BJ, MATCH(A14, BDD_enquete_terrain_publique!B:B, 0))</f>
        <v>toutes</v>
      </c>
      <c r="AH14" s="18" t="s">
        <v>2058</v>
      </c>
      <c r="AI14" s="18">
        <f>INDEX(BDD_enquete_terrain_publique!BO:BO, MATCH(A14, BDD_enquete_terrain_publique!B:B, 0))</f>
        <v>0</v>
      </c>
      <c r="AJ14" s="18">
        <v>0</v>
      </c>
      <c r="AK14" s="18">
        <f>INDEX(BDD_enquete_terrain_publique!BU:BU, MATCH(A14, BDD_enquete_terrain_publique!B:B, 0))</f>
        <v>0</v>
      </c>
      <c r="AL14" s="115">
        <f>INDEX(BDD_enquete_terrain_publique!BV:BV, MATCH(A14, BDD_enquete_terrain_publique!B:B, 0))</f>
        <v>0</v>
      </c>
      <c r="AM14" s="115" t="s">
        <v>217</v>
      </c>
      <c r="AN14" s="115" t="s">
        <v>2059</v>
      </c>
      <c r="AO14" s="115" t="str">
        <f>INDEX(BDD_enquete_terrain_publique!AL:AL, MATCH(A14, BDD_enquete_terrain_publique!B:B, 0))</f>
        <v>occasionnel</v>
      </c>
      <c r="AP14" s="115" t="s">
        <v>2060</v>
      </c>
      <c r="AQ14" s="115">
        <v>2</v>
      </c>
      <c r="AR14" s="124" t="s">
        <v>1082</v>
      </c>
      <c r="AS14" s="115">
        <v>2</v>
      </c>
      <c r="AT14" s="122">
        <f>AVERAGE(15.17)</f>
        <v>15.17</v>
      </c>
      <c r="AU14" s="122">
        <f>25.15+36.75</f>
        <v>61.9</v>
      </c>
      <c r="AV14" s="118"/>
      <c r="AW14" s="90" t="s">
        <v>22</v>
      </c>
      <c r="AX14" s="199">
        <f>AU14/(1+(4/6))/Y14</f>
        <v>37.14</v>
      </c>
      <c r="AY14" s="201"/>
      <c r="AZ14" s="125" t="s">
        <v>22</v>
      </c>
    </row>
    <row r="15" spans="1:52">
      <c r="A15" s="117">
        <v>16</v>
      </c>
      <c r="B15" s="18" t="str">
        <f>INDEX(BDD_enquete_terrain_publique!C:C, MATCH(A15, BDD_enquete_terrain_publique!B:B, 0))</f>
        <v>PECHLOIS2020_0006</v>
      </c>
      <c r="C15" s="18" t="str">
        <f>INDEX(BDD_enquete_terrain_publique!D:D, MATCH(A15, BDD_enquete_terrain_publique!B:B, 0))</f>
        <v>PECHLOIS2020_0006_A</v>
      </c>
      <c r="D15" s="109">
        <f>INDEX(BDD_enquete_terrain_publique!E:E, MATCH(A15, BDD_enquete_terrain_publique!B:B, 0))</f>
        <v>44064</v>
      </c>
      <c r="E15" s="18" t="str">
        <f>INDEX(BDD_enquete_terrain_publique!F:F, MATCH(A15, BDD_enquete_terrain_publique!B:B, 0))</f>
        <v>Laure_Helene_GARSI</v>
      </c>
      <c r="F15" s="118">
        <f>INDEX(BDD_enquete_terrain_publique!G:G, MATCH(A15, BDD_enquete_terrain_publique!B:B, 0))</f>
        <v>0</v>
      </c>
      <c r="G15" s="18" t="str">
        <f>INDEX(BDD_enquete_terrain_publique!H:H, MATCH(A15, BDD_enquete_terrain_publique!B:B, 0))</f>
        <v>NA</v>
      </c>
      <c r="H15" s="118" t="str">
        <f>INDEX(BDD_enquete_terrain_publique!I:I, MATCH(A15, BDD_enquete_terrain_publique!B:B, 0))</f>
        <v>NA</v>
      </c>
      <c r="I15" s="18" t="str">
        <f>INDEX(BDD_enquete_terrain_publique!J:J, MATCH(A15, BDD_enquete_terrain_publique!B:B, 0))</f>
        <v>NA</v>
      </c>
      <c r="J15" s="18" t="str">
        <f>INDEX(BDD_enquete_terrain_publique!K:K, MATCH(A15, BDD_enquete_terrain_publique!B:B, 0))</f>
        <v>NA</v>
      </c>
      <c r="K15" s="118" t="str">
        <f>INDEX(BDD_enquete_terrain_publique!L:L, MATCH(A15, BDD_enquete_terrain_publique!B:B, 0))</f>
        <v>NA</v>
      </c>
      <c r="L15" s="18" t="str">
        <f>INDEX(BDD_enquete_terrain_publique!M:M, MATCH(A15, BDD_enquete_terrain_publique!B:B, 0))</f>
        <v>NA</v>
      </c>
      <c r="M15" s="18" t="s">
        <v>22</v>
      </c>
      <c r="N15" s="18" t="s">
        <v>22</v>
      </c>
      <c r="O15" s="18" t="s">
        <v>22</v>
      </c>
      <c r="P15" s="119">
        <f>INDEX(BDD_enquete_terrain_publique!Q:Q, MATCH(A15, BDD_enquete_terrain_publique!B:B, 0))</f>
        <v>42.69735</v>
      </c>
      <c r="Q15" s="115" t="s">
        <v>232</v>
      </c>
      <c r="R15" s="116" t="s">
        <v>22</v>
      </c>
      <c r="S15" s="115" t="s">
        <v>22</v>
      </c>
      <c r="T15" s="115" t="s">
        <v>22</v>
      </c>
      <c r="U15" s="120">
        <f>INDEX(BDD_enquete_terrain_publique!V:V, MATCH(A15, BDD_enquete_terrain_publique!B:B, 0))</f>
        <v>9.3230000000000004</v>
      </c>
      <c r="V15" s="115" t="s">
        <v>233</v>
      </c>
      <c r="W15" s="121" t="str">
        <f>INDEX(BDD_enquete_terrain_publique!W:W, MATCH(A15, BDD_enquete_terrain_publique!B:B, 0))</f>
        <v>pdb</v>
      </c>
      <c r="X15" s="122">
        <f>INDEX(BDD_enquete_terrain_publique!X:X, MATCH(A15, BDD_enquete_terrain_publique!B:B, 0))</f>
        <v>1</v>
      </c>
      <c r="Y15" s="122">
        <f>INDEX(BDD_enquete_terrain_publique!Y:Y, MATCH(A15, BDD_enquete_terrain_publique!B:B, 0))</f>
        <v>1</v>
      </c>
      <c r="Z15" s="121">
        <f>INDEX(BDD_enquete_terrain_publique!Z:Z, MATCH(A15, BDD_enquete_terrain_publique!B:B, 0))</f>
        <v>0.25</v>
      </c>
      <c r="AA15" s="121">
        <f>INDEX(BDD_enquete_terrain_publique!AA:AA, MATCH(A15, BDD_enquete_terrain_publique!B:B, 0))</f>
        <v>0.31944444444444448</v>
      </c>
      <c r="AB15" s="121">
        <f>INDEX(BDD_enquete_terrain_publique!AB:AB, MATCH(A15, BDD_enquete_terrain_publique!B:B, 0))</f>
        <v>0.375</v>
      </c>
      <c r="AC15" s="121">
        <f>Tableau1[[#This Row],[heure_enq]]-Tableau1[[#This Row],[heure_deb]]</f>
        <v>6.9444444444444475E-2</v>
      </c>
      <c r="AD15" s="121">
        <f>Tableau1[[#This Row],[heure_fin]]-Tableau1[[#This Row],[heure_deb]]</f>
        <v>0.125</v>
      </c>
      <c r="AE15" s="121" t="s">
        <v>2056</v>
      </c>
      <c r="AF15" s="121" t="s">
        <v>229</v>
      </c>
      <c r="AG15" s="123" t="str">
        <f>INDEX(BDD_enquete_terrain_publique!BJ:BJ, MATCH(A15, BDD_enquete_terrain_publique!B:B, 0))</f>
        <v>toutes</v>
      </c>
      <c r="AH15" s="18" t="s">
        <v>2058</v>
      </c>
      <c r="AI15" s="18">
        <f>INDEX(BDD_enquete_terrain_publique!BO:BO, MATCH(A15, BDD_enquete_terrain_publique!B:B, 0))</f>
        <v>0</v>
      </c>
      <c r="AJ15" s="18">
        <v>0</v>
      </c>
      <c r="AK15" s="18">
        <f>INDEX(BDD_enquete_terrain_publique!BU:BU, MATCH(A15, BDD_enquete_terrain_publique!B:B, 0))</f>
        <v>0</v>
      </c>
      <c r="AL15" s="115">
        <f>INDEX(BDD_enquete_terrain_publique!BV:BV, MATCH(A15, BDD_enquete_terrain_publique!B:B, 0))</f>
        <v>0</v>
      </c>
      <c r="AM15" s="115" t="s">
        <v>217</v>
      </c>
      <c r="AN15" s="115" t="s">
        <v>2059</v>
      </c>
      <c r="AO15" s="115" t="str">
        <f>INDEX(BDD_enquete_terrain_publique!AL:AL, MATCH(A15, BDD_enquete_terrain_publique!B:B, 0))</f>
        <v>occasionnel</v>
      </c>
      <c r="AP15" s="115" t="s">
        <v>22</v>
      </c>
      <c r="AQ15" s="115" t="s">
        <v>22</v>
      </c>
      <c r="AR15" s="124" t="s">
        <v>404</v>
      </c>
      <c r="AS15" s="115">
        <v>1</v>
      </c>
      <c r="AT15" s="122">
        <v>24</v>
      </c>
      <c r="AU15" s="122">
        <v>236.83</v>
      </c>
      <c r="AV15" s="118">
        <f>SUM(AU15:AU17)</f>
        <v>364.63000000000005</v>
      </c>
      <c r="AW15" s="90" t="s">
        <v>22</v>
      </c>
      <c r="AX15" s="199">
        <f>AU15/(1+(4/6))/Y15</f>
        <v>142.09800000000001</v>
      </c>
      <c r="AY15" s="201">
        <f>SUM(AX15:AX17)</f>
        <v>211.3125</v>
      </c>
      <c r="AZ15" s="125" t="s">
        <v>22</v>
      </c>
    </row>
    <row r="16" spans="1:52">
      <c r="A16" s="117">
        <v>16</v>
      </c>
      <c r="B16" s="18" t="str">
        <f>INDEX(BDD_enquete_terrain_publique!C:C, MATCH(A16, BDD_enquete_terrain_publique!B:B, 0))</f>
        <v>PECHLOIS2020_0006</v>
      </c>
      <c r="C16" s="18" t="str">
        <f>INDEX(BDD_enquete_terrain_publique!D:D, MATCH(A16, BDD_enquete_terrain_publique!B:B, 0))</f>
        <v>PECHLOIS2020_0006_A</v>
      </c>
      <c r="D16" s="109">
        <f>INDEX(BDD_enquete_terrain_publique!E:E, MATCH(A16, BDD_enquete_terrain_publique!B:B, 0))</f>
        <v>44064</v>
      </c>
      <c r="E16" s="18" t="str">
        <f>INDEX(BDD_enquete_terrain_publique!F:F, MATCH(A16, BDD_enquete_terrain_publique!B:B, 0))</f>
        <v>Laure_Helene_GARSI</v>
      </c>
      <c r="F16" s="118">
        <f>INDEX(BDD_enquete_terrain_publique!G:G, MATCH(A16, BDD_enquete_terrain_publique!B:B, 0))</f>
        <v>0</v>
      </c>
      <c r="G16" s="18" t="str">
        <f>INDEX(BDD_enquete_terrain_publique!H:H, MATCH(A16, BDD_enquete_terrain_publique!B:B, 0))</f>
        <v>NA</v>
      </c>
      <c r="H16" s="118" t="str">
        <f>INDEX(BDD_enquete_terrain_publique!I:I, MATCH(A16, BDD_enquete_terrain_publique!B:B, 0))</f>
        <v>NA</v>
      </c>
      <c r="I16" s="18" t="str">
        <f>INDEX(BDD_enquete_terrain_publique!J:J, MATCH(A16, BDD_enquete_terrain_publique!B:B, 0))</f>
        <v>NA</v>
      </c>
      <c r="J16" s="18" t="str">
        <f>INDEX(BDD_enquete_terrain_publique!K:K, MATCH(A16, BDD_enquete_terrain_publique!B:B, 0))</f>
        <v>NA</v>
      </c>
      <c r="K16" s="118" t="str">
        <f>INDEX(BDD_enquete_terrain_publique!L:L, MATCH(A16, BDD_enquete_terrain_publique!B:B, 0))</f>
        <v>NA</v>
      </c>
      <c r="L16" s="18" t="str">
        <f>INDEX(BDD_enquete_terrain_publique!M:M, MATCH(A16, BDD_enquete_terrain_publique!B:B, 0))</f>
        <v>NA</v>
      </c>
      <c r="M16" s="18" t="s">
        <v>22</v>
      </c>
      <c r="N16" s="18" t="s">
        <v>22</v>
      </c>
      <c r="O16" s="18" t="s">
        <v>22</v>
      </c>
      <c r="P16" s="119">
        <f>INDEX(BDD_enquete_terrain_publique!Q:Q, MATCH(A16, BDD_enquete_terrain_publique!B:B, 0))</f>
        <v>42.69735</v>
      </c>
      <c r="Q16" s="115" t="s">
        <v>232</v>
      </c>
      <c r="R16" s="116" t="s">
        <v>22</v>
      </c>
      <c r="S16" s="115" t="s">
        <v>22</v>
      </c>
      <c r="T16" s="115" t="s">
        <v>22</v>
      </c>
      <c r="U16" s="120">
        <f>INDEX(BDD_enquete_terrain_publique!V:V, MATCH(A16, BDD_enquete_terrain_publique!B:B, 0))</f>
        <v>9.3230000000000004</v>
      </c>
      <c r="V16" s="115" t="s">
        <v>233</v>
      </c>
      <c r="W16" s="121" t="str">
        <f>INDEX(BDD_enquete_terrain_publique!W:W, MATCH(A16, BDD_enquete_terrain_publique!B:B, 0))</f>
        <v>pdb</v>
      </c>
      <c r="X16" s="122">
        <f>INDEX(BDD_enquete_terrain_publique!X:X, MATCH(A16, BDD_enquete_terrain_publique!B:B, 0))</f>
        <v>1</v>
      </c>
      <c r="Y16" s="122">
        <f>INDEX(BDD_enquete_terrain_publique!Y:Y, MATCH(A16, BDD_enquete_terrain_publique!B:B, 0))</f>
        <v>1</v>
      </c>
      <c r="Z16" s="121">
        <f>INDEX(BDD_enquete_terrain_publique!Z:Z, MATCH(A16, BDD_enquete_terrain_publique!B:B, 0))</f>
        <v>0.25</v>
      </c>
      <c r="AA16" s="121">
        <f>INDEX(BDD_enquete_terrain_publique!AA:AA, MATCH(A16, BDD_enquete_terrain_publique!B:B, 0))</f>
        <v>0.31944444444444448</v>
      </c>
      <c r="AB16" s="121">
        <f>INDEX(BDD_enquete_terrain_publique!AB:AB, MATCH(A16, BDD_enquete_terrain_publique!B:B, 0))</f>
        <v>0.375</v>
      </c>
      <c r="AC16" s="121">
        <f>Tableau1[[#This Row],[heure_enq]]-Tableau1[[#This Row],[heure_deb]]</f>
        <v>6.9444444444444475E-2</v>
      </c>
      <c r="AD16" s="121">
        <f>Tableau1[[#This Row],[heure_fin]]-Tableau1[[#This Row],[heure_deb]]</f>
        <v>0.125</v>
      </c>
      <c r="AE16" s="121" t="s">
        <v>2056</v>
      </c>
      <c r="AF16" s="121" t="s">
        <v>229</v>
      </c>
      <c r="AG16" s="123" t="str">
        <f>INDEX(BDD_enquete_terrain_publique!BJ:BJ, MATCH(A16, BDD_enquete_terrain_publique!B:B, 0))</f>
        <v>toutes</v>
      </c>
      <c r="AH16" s="18" t="s">
        <v>2058</v>
      </c>
      <c r="AI16" s="18">
        <f>INDEX(BDD_enquete_terrain_publique!BO:BO, MATCH(A16, BDD_enquete_terrain_publique!B:B, 0))</f>
        <v>0</v>
      </c>
      <c r="AJ16" s="18">
        <v>0</v>
      </c>
      <c r="AK16" s="18">
        <f>INDEX(BDD_enquete_terrain_publique!BU:BU, MATCH(A16, BDD_enquete_terrain_publique!B:B, 0))</f>
        <v>0</v>
      </c>
      <c r="AL16" s="115">
        <f>INDEX(BDD_enquete_terrain_publique!BV:BV, MATCH(A16, BDD_enquete_terrain_publique!B:B, 0))</f>
        <v>0</v>
      </c>
      <c r="AM16" s="115" t="s">
        <v>217</v>
      </c>
      <c r="AN16" s="115" t="s">
        <v>2059</v>
      </c>
      <c r="AO16" s="115" t="str">
        <f>INDEX(BDD_enquete_terrain_publique!AL:AL, MATCH(A16, BDD_enquete_terrain_publique!B:B, 0))</f>
        <v>occasionnel</v>
      </c>
      <c r="AP16" s="115" t="s">
        <v>2060</v>
      </c>
      <c r="AQ16" s="115">
        <v>2</v>
      </c>
      <c r="AR16" s="124" t="s">
        <v>1304</v>
      </c>
      <c r="AS16" s="115">
        <v>2</v>
      </c>
      <c r="AT16" s="122">
        <v>15</v>
      </c>
      <c r="AU16" s="122">
        <f>47.31*2</f>
        <v>94.62</v>
      </c>
      <c r="AV16" s="118"/>
      <c r="AW16" s="90" t="s">
        <v>22</v>
      </c>
      <c r="AX16" s="199">
        <f>AU16/(1+(4/6))/Y16</f>
        <v>56.772000000000006</v>
      </c>
      <c r="AY16" s="201"/>
      <c r="AZ16" s="125" t="s">
        <v>22</v>
      </c>
    </row>
    <row r="17" spans="1:52">
      <c r="A17" s="117">
        <v>17</v>
      </c>
      <c r="B17" s="18" t="str">
        <f>INDEX(BDD_enquete_terrain_publique!C:C, MATCH(A17, BDD_enquete_terrain_publique!B:B, 0))</f>
        <v>PECHLOIS2020_0007</v>
      </c>
      <c r="C17" s="18" t="str">
        <f>INDEX(BDD_enquete_terrain_publique!D:D, MATCH(A17, BDD_enquete_terrain_publique!B:B, 0))</f>
        <v>PECHLOIS2020_0006_B</v>
      </c>
      <c r="D17" s="109">
        <f>INDEX(BDD_enquete_terrain_publique!E:E, MATCH(A17, BDD_enquete_terrain_publique!B:B, 0))</f>
        <v>44064</v>
      </c>
      <c r="E17" s="18" t="str">
        <f>INDEX(BDD_enquete_terrain_publique!F:F, MATCH(A17, BDD_enquete_terrain_publique!B:B, 0))</f>
        <v>Laure_Helene_GARSI</v>
      </c>
      <c r="F17" s="118">
        <f>INDEX(BDD_enquete_terrain_publique!G:G, MATCH(A17, BDD_enquete_terrain_publique!B:B, 0))</f>
        <v>0</v>
      </c>
      <c r="G17" s="18" t="str">
        <f>INDEX(BDD_enquete_terrain_publique!H:H, MATCH(A17, BDD_enquete_terrain_publique!B:B, 0))</f>
        <v>NA</v>
      </c>
      <c r="H17" s="118" t="str">
        <f>INDEX(BDD_enquete_terrain_publique!I:I, MATCH(A17, BDD_enquete_terrain_publique!B:B, 0))</f>
        <v>NA</v>
      </c>
      <c r="I17" s="18" t="str">
        <f>INDEX(BDD_enquete_terrain_publique!J:J, MATCH(A17, BDD_enquete_terrain_publique!B:B, 0))</f>
        <v>NA</v>
      </c>
      <c r="J17" s="18" t="str">
        <f>INDEX(BDD_enquete_terrain_publique!K:K, MATCH(A17, BDD_enquete_terrain_publique!B:B, 0))</f>
        <v>NA</v>
      </c>
      <c r="K17" s="118" t="str">
        <f>INDEX(BDD_enquete_terrain_publique!L:L, MATCH(A17, BDD_enquete_terrain_publique!B:B, 0))</f>
        <v>NA</v>
      </c>
      <c r="L17" s="18" t="str">
        <f>INDEX(BDD_enquete_terrain_publique!M:M, MATCH(A17, BDD_enquete_terrain_publique!B:B, 0))</f>
        <v>NA</v>
      </c>
      <c r="M17" s="18" t="s">
        <v>22</v>
      </c>
      <c r="N17" s="18" t="s">
        <v>22</v>
      </c>
      <c r="O17" s="18" t="s">
        <v>22</v>
      </c>
      <c r="P17" s="119">
        <f>INDEX(BDD_enquete_terrain_publique!Q:Q, MATCH(A17, BDD_enquete_terrain_publique!B:B, 0))</f>
        <v>42.737049999999996</v>
      </c>
      <c r="Q17" s="115" t="s">
        <v>470</v>
      </c>
      <c r="R17" s="116" t="s">
        <v>22</v>
      </c>
      <c r="S17" s="115" t="s">
        <v>22</v>
      </c>
      <c r="T17" s="115" t="s">
        <v>22</v>
      </c>
      <c r="U17" s="120">
        <f>INDEX(BDD_enquete_terrain_publique!V:V, MATCH(A17, BDD_enquete_terrain_publique!B:B, 0))</f>
        <v>9.3448333333333338</v>
      </c>
      <c r="V17" s="115" t="s">
        <v>471</v>
      </c>
      <c r="W17" s="121" t="str">
        <f>INDEX(BDD_enquete_terrain_publique!W:W, MATCH(A17, BDD_enquete_terrain_publique!B:B, 0))</f>
        <v>pdb</v>
      </c>
      <c r="X17" s="122">
        <f>INDEX(BDD_enquete_terrain_publique!X:X, MATCH(A17, BDD_enquete_terrain_publique!B:B, 0))</f>
        <v>1</v>
      </c>
      <c r="Y17" s="122">
        <f>INDEX(BDD_enquete_terrain_publique!Y:Y, MATCH(A17, BDD_enquete_terrain_publique!B:B, 0))</f>
        <v>1</v>
      </c>
      <c r="Z17" s="121">
        <f>INDEX(BDD_enquete_terrain_publique!Z:Z, MATCH(A17, BDD_enquete_terrain_publique!B:B, 0))</f>
        <v>0.25</v>
      </c>
      <c r="AA17" s="121">
        <f>INDEX(BDD_enquete_terrain_publique!AA:AA, MATCH(A17, BDD_enquete_terrain_publique!B:B, 0))</f>
        <v>0.3611111111111111</v>
      </c>
      <c r="AB17" s="121">
        <f>INDEX(BDD_enquete_terrain_publique!AB:AB, MATCH(A17, BDD_enquete_terrain_publique!B:B, 0))</f>
        <v>0.41666666666666669</v>
      </c>
      <c r="AC17" s="121">
        <f>Tableau1[[#This Row],[heure_enq]]-Tableau1[[#This Row],[heure_deb]]</f>
        <v>0.1111111111111111</v>
      </c>
      <c r="AD17" s="121">
        <f>Tableau1[[#This Row],[heure_fin]]-Tableau1[[#This Row],[heure_deb]]</f>
        <v>0.16666666666666669</v>
      </c>
      <c r="AE17" s="121" t="s">
        <v>2064</v>
      </c>
      <c r="AF17" s="121" t="s">
        <v>270</v>
      </c>
      <c r="AG17" s="123" t="str">
        <f>INDEX(BDD_enquete_terrain_publique!BJ:BJ, MATCH(A17, BDD_enquete_terrain_publique!B:B, 0))</f>
        <v>toutes</v>
      </c>
      <c r="AH17" s="18" t="s">
        <v>2061</v>
      </c>
      <c r="AI17" s="18">
        <f>INDEX(BDD_enquete_terrain_publique!BO:BO, MATCH(A17, BDD_enquete_terrain_publique!B:B, 0))</f>
        <v>0</v>
      </c>
      <c r="AJ17" s="18">
        <v>0</v>
      </c>
      <c r="AK17" s="18">
        <f>INDEX(BDD_enquete_terrain_publique!BU:BU, MATCH(A17, BDD_enquete_terrain_publique!B:B, 0))</f>
        <v>0</v>
      </c>
      <c r="AL17" s="115">
        <f>INDEX(BDD_enquete_terrain_publique!BV:BV, MATCH(A17, BDD_enquete_terrain_publique!B:B, 0))</f>
        <v>0</v>
      </c>
      <c r="AM17" s="115" t="s">
        <v>217</v>
      </c>
      <c r="AN17" s="115" t="s">
        <v>2059</v>
      </c>
      <c r="AO17" s="115" t="str">
        <f>INDEX(BDD_enquete_terrain_publique!AL:AL, MATCH(A17, BDD_enquete_terrain_publique!B:B, 0))</f>
        <v>resident</v>
      </c>
      <c r="AP17" s="115" t="s">
        <v>2060</v>
      </c>
      <c r="AQ17" s="115">
        <v>2</v>
      </c>
      <c r="AR17" s="124" t="s">
        <v>1082</v>
      </c>
      <c r="AS17" s="115">
        <v>2</v>
      </c>
      <c r="AT17" s="122">
        <f>AVERAGE(12.14)</f>
        <v>12.14</v>
      </c>
      <c r="AU17" s="122">
        <f>12.78+20.4</f>
        <v>33.18</v>
      </c>
      <c r="AV17" s="118"/>
      <c r="AW17" s="90" t="s">
        <v>22</v>
      </c>
      <c r="AX17" s="199">
        <f>AU17/(2+(4/6))/Y17</f>
        <v>12.442500000000001</v>
      </c>
      <c r="AY17" s="201"/>
      <c r="AZ17" s="125" t="s">
        <v>22</v>
      </c>
    </row>
    <row r="18" spans="1:52">
      <c r="A18" s="117">
        <v>17</v>
      </c>
      <c r="B18" s="18" t="str">
        <f>INDEX(BDD_enquete_terrain_publique!C:C, MATCH(A18, BDD_enquete_terrain_publique!B:B, 0))</f>
        <v>PECHLOIS2020_0007</v>
      </c>
      <c r="C18" s="18" t="str">
        <f>INDEX(BDD_enquete_terrain_publique!D:D, MATCH(A18, BDD_enquete_terrain_publique!B:B, 0))</f>
        <v>PECHLOIS2020_0006_B</v>
      </c>
      <c r="D18" s="109">
        <f>INDEX(BDD_enquete_terrain_publique!E:E, MATCH(A18, BDD_enquete_terrain_publique!B:B, 0))</f>
        <v>44064</v>
      </c>
      <c r="E18" s="18" t="str">
        <f>INDEX(BDD_enquete_terrain_publique!F:F, MATCH(A18, BDD_enquete_terrain_publique!B:B, 0))</f>
        <v>Laure_Helene_GARSI</v>
      </c>
      <c r="F18" s="118">
        <f>INDEX(BDD_enquete_terrain_publique!G:G, MATCH(A18, BDD_enquete_terrain_publique!B:B, 0))</f>
        <v>0</v>
      </c>
      <c r="G18" s="18" t="str">
        <f>INDEX(BDD_enquete_terrain_publique!H:H, MATCH(A18, BDD_enquete_terrain_publique!B:B, 0))</f>
        <v>NA</v>
      </c>
      <c r="H18" s="118" t="str">
        <f>INDEX(BDD_enquete_terrain_publique!I:I, MATCH(A18, BDD_enquete_terrain_publique!B:B, 0))</f>
        <v>NA</v>
      </c>
      <c r="I18" s="18" t="str">
        <f>INDEX(BDD_enquete_terrain_publique!J:J, MATCH(A18, BDD_enquete_terrain_publique!B:B, 0))</f>
        <v>NA</v>
      </c>
      <c r="J18" s="18" t="str">
        <f>INDEX(BDD_enquete_terrain_publique!K:K, MATCH(A18, BDD_enquete_terrain_publique!B:B, 0))</f>
        <v>NA</v>
      </c>
      <c r="K18" s="118" t="str">
        <f>INDEX(BDD_enquete_terrain_publique!L:L, MATCH(A18, BDD_enquete_terrain_publique!B:B, 0))</f>
        <v>NA</v>
      </c>
      <c r="L18" s="18" t="str">
        <f>INDEX(BDD_enquete_terrain_publique!M:M, MATCH(A18, BDD_enquete_terrain_publique!B:B, 0))</f>
        <v>NA</v>
      </c>
      <c r="M18" s="18" t="s">
        <v>22</v>
      </c>
      <c r="N18" s="18" t="s">
        <v>22</v>
      </c>
      <c r="O18" s="18" t="s">
        <v>22</v>
      </c>
      <c r="P18" s="119">
        <f>INDEX(BDD_enquete_terrain_publique!Q:Q, MATCH(A18, BDD_enquete_terrain_publique!B:B, 0))</f>
        <v>42.737049999999996</v>
      </c>
      <c r="Q18" s="115" t="s">
        <v>470</v>
      </c>
      <c r="R18" s="116" t="s">
        <v>22</v>
      </c>
      <c r="S18" s="115" t="s">
        <v>22</v>
      </c>
      <c r="T18" s="115" t="s">
        <v>22</v>
      </c>
      <c r="U18" s="120">
        <f>INDEX(BDD_enquete_terrain_publique!V:V, MATCH(A18, BDD_enquete_terrain_publique!B:B, 0))</f>
        <v>9.3448333333333338</v>
      </c>
      <c r="V18" s="115" t="s">
        <v>471</v>
      </c>
      <c r="W18" s="121" t="str">
        <f>INDEX(BDD_enquete_terrain_publique!W:W, MATCH(A18, BDD_enquete_terrain_publique!B:B, 0))</f>
        <v>pdb</v>
      </c>
      <c r="X18" s="122">
        <f>INDEX(BDD_enquete_terrain_publique!X:X, MATCH(A18, BDD_enquete_terrain_publique!B:B, 0))</f>
        <v>1</v>
      </c>
      <c r="Y18" s="122">
        <f>INDEX(BDD_enquete_terrain_publique!Y:Y, MATCH(A18, BDD_enquete_terrain_publique!B:B, 0))</f>
        <v>1</v>
      </c>
      <c r="Z18" s="121">
        <f>INDEX(BDD_enquete_terrain_publique!Z:Z, MATCH(A18, BDD_enquete_terrain_publique!B:B, 0))</f>
        <v>0.25</v>
      </c>
      <c r="AA18" s="121">
        <f>INDEX(BDD_enquete_terrain_publique!AA:AA, MATCH(A18, BDD_enquete_terrain_publique!B:B, 0))</f>
        <v>0.3611111111111111</v>
      </c>
      <c r="AB18" s="121">
        <f>INDEX(BDD_enquete_terrain_publique!AB:AB, MATCH(A18, BDD_enquete_terrain_publique!B:B, 0))</f>
        <v>0.41666666666666669</v>
      </c>
      <c r="AC18" s="121">
        <f>Tableau1[[#This Row],[heure_enq]]-Tableau1[[#This Row],[heure_deb]]</f>
        <v>0.1111111111111111</v>
      </c>
      <c r="AD18" s="121">
        <f>Tableau1[[#This Row],[heure_fin]]-Tableau1[[#This Row],[heure_deb]]</f>
        <v>0.16666666666666669</v>
      </c>
      <c r="AE18" s="121" t="s">
        <v>2064</v>
      </c>
      <c r="AF18" s="121" t="s">
        <v>270</v>
      </c>
      <c r="AG18" s="123" t="str">
        <f>INDEX(BDD_enquete_terrain_publique!BJ:BJ, MATCH(A18, BDD_enquete_terrain_publique!B:B, 0))</f>
        <v>toutes</v>
      </c>
      <c r="AH18" s="18" t="s">
        <v>2061</v>
      </c>
      <c r="AI18" s="18">
        <f>INDEX(BDD_enquete_terrain_publique!BO:BO, MATCH(A18, BDD_enquete_terrain_publique!B:B, 0))</f>
        <v>0</v>
      </c>
      <c r="AJ18" s="18">
        <v>0</v>
      </c>
      <c r="AK18" s="18">
        <f>INDEX(BDD_enquete_terrain_publique!BU:BU, MATCH(A18, BDD_enquete_terrain_publique!B:B, 0))</f>
        <v>0</v>
      </c>
      <c r="AL18" s="115">
        <f>INDEX(BDD_enquete_terrain_publique!BV:BV, MATCH(A18, BDD_enquete_terrain_publique!B:B, 0))</f>
        <v>0</v>
      </c>
      <c r="AM18" s="115" t="s">
        <v>217</v>
      </c>
      <c r="AN18" s="115" t="s">
        <v>2059</v>
      </c>
      <c r="AO18" s="115" t="str">
        <f>INDEX(BDD_enquete_terrain_publique!AL:AL, MATCH(A18, BDD_enquete_terrain_publique!B:B, 0))</f>
        <v>resident</v>
      </c>
      <c r="AP18" s="115" t="s">
        <v>22</v>
      </c>
      <c r="AQ18" s="115" t="s">
        <v>22</v>
      </c>
      <c r="AR18" s="124" t="s">
        <v>404</v>
      </c>
      <c r="AS18" s="115">
        <v>1</v>
      </c>
      <c r="AT18" s="122">
        <v>24</v>
      </c>
      <c r="AU18" s="122">
        <v>236.83</v>
      </c>
      <c r="AV18" s="118">
        <f>SUM(AU18:AU20)</f>
        <v>648.38</v>
      </c>
      <c r="AW18" s="90" t="s">
        <v>22</v>
      </c>
      <c r="AX18" s="199">
        <f>AU18/(2+(4/6))/Y18</f>
        <v>88.811250000000015</v>
      </c>
      <c r="AY18" s="201">
        <f>SUM(AX18:AX20)</f>
        <v>158.58678571428572</v>
      </c>
      <c r="AZ18" s="125" t="s">
        <v>22</v>
      </c>
    </row>
    <row r="19" spans="1:52">
      <c r="A19" s="117">
        <v>17</v>
      </c>
      <c r="B19" s="18" t="str">
        <f>INDEX(BDD_enquete_terrain_publique!C:C, MATCH(A19, BDD_enquete_terrain_publique!B:B, 0))</f>
        <v>PECHLOIS2020_0007</v>
      </c>
      <c r="C19" s="18" t="str">
        <f>INDEX(BDD_enquete_terrain_publique!D:D, MATCH(A19, BDD_enquete_terrain_publique!B:B, 0))</f>
        <v>PECHLOIS2020_0006_B</v>
      </c>
      <c r="D19" s="109">
        <f>INDEX(BDD_enquete_terrain_publique!E:E, MATCH(A19, BDD_enquete_terrain_publique!B:B, 0))</f>
        <v>44064</v>
      </c>
      <c r="E19" s="18" t="str">
        <f>INDEX(BDD_enquete_terrain_publique!F:F, MATCH(A19, BDD_enquete_terrain_publique!B:B, 0))</f>
        <v>Laure_Helene_GARSI</v>
      </c>
      <c r="F19" s="118">
        <f>INDEX(BDD_enquete_terrain_publique!G:G, MATCH(A19, BDD_enquete_terrain_publique!B:B, 0))</f>
        <v>0</v>
      </c>
      <c r="G19" s="18" t="str">
        <f>INDEX(BDD_enquete_terrain_publique!H:H, MATCH(A19, BDD_enquete_terrain_publique!B:B, 0))</f>
        <v>NA</v>
      </c>
      <c r="H19" s="118" t="str">
        <f>INDEX(BDD_enquete_terrain_publique!I:I, MATCH(A19, BDD_enquete_terrain_publique!B:B, 0))</f>
        <v>NA</v>
      </c>
      <c r="I19" s="18" t="str">
        <f>INDEX(BDD_enquete_terrain_publique!J:J, MATCH(A19, BDD_enquete_terrain_publique!B:B, 0))</f>
        <v>NA</v>
      </c>
      <c r="J19" s="18" t="str">
        <f>INDEX(BDD_enquete_terrain_publique!K:K, MATCH(A19, BDD_enquete_terrain_publique!B:B, 0))</f>
        <v>NA</v>
      </c>
      <c r="K19" s="118" t="str">
        <f>INDEX(BDD_enquete_terrain_publique!L:L, MATCH(A19, BDD_enquete_terrain_publique!B:B, 0))</f>
        <v>NA</v>
      </c>
      <c r="L19" s="18" t="str">
        <f>INDEX(BDD_enquete_terrain_publique!M:M, MATCH(A19, BDD_enquete_terrain_publique!B:B, 0))</f>
        <v>NA</v>
      </c>
      <c r="M19" s="18" t="s">
        <v>22</v>
      </c>
      <c r="N19" s="18" t="s">
        <v>22</v>
      </c>
      <c r="O19" s="18" t="s">
        <v>22</v>
      </c>
      <c r="P19" s="119">
        <f>INDEX(BDD_enquete_terrain_publique!Q:Q, MATCH(A19, BDD_enquete_terrain_publique!B:B, 0))</f>
        <v>42.737049999999996</v>
      </c>
      <c r="Q19" s="115" t="s">
        <v>470</v>
      </c>
      <c r="R19" s="116" t="s">
        <v>22</v>
      </c>
      <c r="S19" s="115" t="s">
        <v>22</v>
      </c>
      <c r="T19" s="115" t="s">
        <v>22</v>
      </c>
      <c r="U19" s="120">
        <f>INDEX(BDD_enquete_terrain_publique!V:V, MATCH(A19, BDD_enquete_terrain_publique!B:B, 0))</f>
        <v>9.3448333333333338</v>
      </c>
      <c r="V19" s="115" t="s">
        <v>471</v>
      </c>
      <c r="W19" s="121" t="str">
        <f>INDEX(BDD_enquete_terrain_publique!W:W, MATCH(A19, BDD_enquete_terrain_publique!B:B, 0))</f>
        <v>pdb</v>
      </c>
      <c r="X19" s="122">
        <f>INDEX(BDD_enquete_terrain_publique!X:X, MATCH(A19, BDD_enquete_terrain_publique!B:B, 0))</f>
        <v>1</v>
      </c>
      <c r="Y19" s="122">
        <f>INDEX(BDD_enquete_terrain_publique!Y:Y, MATCH(A19, BDD_enquete_terrain_publique!B:B, 0))</f>
        <v>1</v>
      </c>
      <c r="Z19" s="121">
        <f>INDEX(BDD_enquete_terrain_publique!Z:Z, MATCH(A19, BDD_enquete_terrain_publique!B:B, 0))</f>
        <v>0.25</v>
      </c>
      <c r="AA19" s="121">
        <f>INDEX(BDD_enquete_terrain_publique!AA:AA, MATCH(A19, BDD_enquete_terrain_publique!B:B, 0))</f>
        <v>0.3611111111111111</v>
      </c>
      <c r="AB19" s="121">
        <f>INDEX(BDD_enquete_terrain_publique!AB:AB, MATCH(A19, BDD_enquete_terrain_publique!B:B, 0))</f>
        <v>0.41666666666666669</v>
      </c>
      <c r="AC19" s="121">
        <f>Tableau1[[#This Row],[heure_enq]]-Tableau1[[#This Row],[heure_deb]]</f>
        <v>0.1111111111111111</v>
      </c>
      <c r="AD19" s="121">
        <f>Tableau1[[#This Row],[heure_fin]]-Tableau1[[#This Row],[heure_deb]]</f>
        <v>0.16666666666666669</v>
      </c>
      <c r="AE19" s="121" t="s">
        <v>2064</v>
      </c>
      <c r="AF19" s="121" t="s">
        <v>270</v>
      </c>
      <c r="AG19" s="123" t="str">
        <f>INDEX(BDD_enquete_terrain_publique!BJ:BJ, MATCH(A19, BDD_enquete_terrain_publique!B:B, 0))</f>
        <v>toutes</v>
      </c>
      <c r="AH19" s="18" t="s">
        <v>2061</v>
      </c>
      <c r="AI19" s="18">
        <f>INDEX(BDD_enquete_terrain_publique!BO:BO, MATCH(A19, BDD_enquete_terrain_publique!B:B, 0))</f>
        <v>0</v>
      </c>
      <c r="AJ19" s="18">
        <v>0</v>
      </c>
      <c r="AK19" s="18">
        <f>INDEX(BDD_enquete_terrain_publique!BU:BU, MATCH(A19, BDD_enquete_terrain_publique!B:B, 0))</f>
        <v>0</v>
      </c>
      <c r="AL19" s="115">
        <f>INDEX(BDD_enquete_terrain_publique!BV:BV, MATCH(A19, BDD_enquete_terrain_publique!B:B, 0))</f>
        <v>0</v>
      </c>
      <c r="AM19" s="115" t="s">
        <v>217</v>
      </c>
      <c r="AN19" s="115" t="s">
        <v>2059</v>
      </c>
      <c r="AO19" s="115" t="str">
        <f>INDEX(BDD_enquete_terrain_publique!AL:AL, MATCH(A19, BDD_enquete_terrain_publique!B:B, 0))</f>
        <v>resident</v>
      </c>
      <c r="AP19" s="115" t="s">
        <v>2060</v>
      </c>
      <c r="AQ19" s="115">
        <v>1</v>
      </c>
      <c r="AR19" s="124" t="s">
        <v>1304</v>
      </c>
      <c r="AS19" s="115">
        <v>1</v>
      </c>
      <c r="AT19" s="122">
        <v>15</v>
      </c>
      <c r="AU19" s="122">
        <v>47.31</v>
      </c>
      <c r="AV19" s="118"/>
      <c r="AW19" s="90" t="s">
        <v>22</v>
      </c>
      <c r="AX19" s="199">
        <f>AU19/(2+(4/6))/Y19</f>
        <v>17.741250000000001</v>
      </c>
      <c r="AY19" s="201"/>
      <c r="AZ19" s="125" t="s">
        <v>22</v>
      </c>
    </row>
    <row r="20" spans="1:52">
      <c r="A20" s="117">
        <v>18</v>
      </c>
      <c r="B20" s="18" t="str">
        <f>INDEX(BDD_enquete_terrain_publique!C:C, MATCH(A20, BDD_enquete_terrain_publique!B:B, 0))</f>
        <v>PECHLOIS2020_0007</v>
      </c>
      <c r="C20" s="18" t="str">
        <f>INDEX(BDD_enquete_terrain_publique!D:D, MATCH(A20, BDD_enquete_terrain_publique!B:B, 0))</f>
        <v>PECHLOIS2020_0007_A</v>
      </c>
      <c r="D20" s="109">
        <f>INDEX(BDD_enquete_terrain_publique!E:E, MATCH(A20, BDD_enquete_terrain_publique!B:B, 0))</f>
        <v>44068</v>
      </c>
      <c r="E20" s="18" t="str">
        <f>INDEX(BDD_enquete_terrain_publique!F:F, MATCH(A20, BDD_enquete_terrain_publique!B:B, 0))</f>
        <v>Laure_Helene_GARSI</v>
      </c>
      <c r="F20" s="118">
        <f>INDEX(BDD_enquete_terrain_publique!G:G, MATCH(A20, BDD_enquete_terrain_publique!B:B, 0))</f>
        <v>0</v>
      </c>
      <c r="G20" s="18" t="str">
        <f>INDEX(BDD_enquete_terrain_publique!H:H, MATCH(A20, BDD_enquete_terrain_publique!B:B, 0))</f>
        <v>NA</v>
      </c>
      <c r="H20" s="118" t="str">
        <f>INDEX(BDD_enquete_terrain_publique!I:I, MATCH(A20, BDD_enquete_terrain_publique!B:B, 0))</f>
        <v>NA</v>
      </c>
      <c r="I20" s="18" t="str">
        <f>INDEX(BDD_enquete_terrain_publique!J:J, MATCH(A20, BDD_enquete_terrain_publique!B:B, 0))</f>
        <v>NA</v>
      </c>
      <c r="J20" s="18" t="str">
        <f>INDEX(BDD_enquete_terrain_publique!K:K, MATCH(A20, BDD_enquete_terrain_publique!B:B, 0))</f>
        <v>NA</v>
      </c>
      <c r="K20" s="118" t="str">
        <f>INDEX(BDD_enquete_terrain_publique!L:L, MATCH(A20, BDD_enquete_terrain_publique!B:B, 0))</f>
        <v>NA</v>
      </c>
      <c r="L20" s="18" t="str">
        <f>INDEX(BDD_enquete_terrain_publique!M:M, MATCH(A20, BDD_enquete_terrain_publique!B:B, 0))</f>
        <v>NA</v>
      </c>
      <c r="M20" s="18" t="s">
        <v>22</v>
      </c>
      <c r="N20" s="18" t="s">
        <v>22</v>
      </c>
      <c r="O20" s="18" t="s">
        <v>22</v>
      </c>
      <c r="P20" s="119">
        <f>INDEX(BDD_enquete_terrain_publique!Q:Q, MATCH(A20, BDD_enquete_terrain_publique!B:B, 0))</f>
        <v>42.694433333333336</v>
      </c>
      <c r="Q20" s="115" t="s">
        <v>474</v>
      </c>
      <c r="R20" s="116" t="s">
        <v>22</v>
      </c>
      <c r="S20" s="115" t="s">
        <v>22</v>
      </c>
      <c r="T20" s="115" t="s">
        <v>22</v>
      </c>
      <c r="U20" s="120">
        <f>INDEX(BDD_enquete_terrain_publique!V:V, MATCH(A20, BDD_enquete_terrain_publique!B:B, 0))</f>
        <v>9.2815999999999992</v>
      </c>
      <c r="V20" s="115" t="s">
        <v>475</v>
      </c>
      <c r="W20" s="121" t="str">
        <f>INDEX(BDD_enquete_terrain_publique!W:W, MATCH(A20, BDD_enquete_terrain_publique!B:B, 0))</f>
        <v>pe</v>
      </c>
      <c r="X20" s="122">
        <f>INDEX(BDD_enquete_terrain_publique!X:X, MATCH(A20, BDD_enquete_terrain_publique!B:B, 0))</f>
        <v>10</v>
      </c>
      <c r="Y20" s="122">
        <f>INDEX(BDD_enquete_terrain_publique!Y:Y, MATCH(A20, BDD_enquete_terrain_publique!B:B, 0))</f>
        <v>4</v>
      </c>
      <c r="Z20" s="121">
        <f>INDEX(BDD_enquete_terrain_publique!Z:Z, MATCH(A20, BDD_enquete_terrain_publique!B:B, 0))</f>
        <v>0.29166666666666669</v>
      </c>
      <c r="AA20" s="121">
        <f>INDEX(BDD_enquete_terrain_publique!AA:AA, MATCH(A20, BDD_enquete_terrain_publique!B:B, 0))</f>
        <v>0.36458333333333331</v>
      </c>
      <c r="AB20" s="121">
        <f>INDEX(BDD_enquete_terrain_publique!AB:AB, MATCH(A20, BDD_enquete_terrain_publique!B:B, 0))</f>
        <v>0.375</v>
      </c>
      <c r="AC20" s="121">
        <f>Tableau1[[#This Row],[heure_enq]]-Tableau1[[#This Row],[heure_deb]]</f>
        <v>7.291666666666663E-2</v>
      </c>
      <c r="AD20" s="121">
        <f>Tableau1[[#This Row],[heure_fin]]-Tableau1[[#This Row],[heure_deb]]</f>
        <v>8.3333333333333315E-2</v>
      </c>
      <c r="AE20" s="121" t="s">
        <v>2065</v>
      </c>
      <c r="AF20" s="121" t="s">
        <v>229</v>
      </c>
      <c r="AG20" s="123" t="str">
        <f>INDEX(BDD_enquete_terrain_publique!BJ:BJ, MATCH(A20, BDD_enquete_terrain_publique!B:B, 0))</f>
        <v>soupe</v>
      </c>
      <c r="AH20" s="18" t="s">
        <v>2058</v>
      </c>
      <c r="AI20" s="18">
        <f>INDEX(BDD_enquete_terrain_publique!BO:BO, MATCH(A20, BDD_enquete_terrain_publique!B:B, 0))</f>
        <v>0</v>
      </c>
      <c r="AJ20" s="18">
        <v>0</v>
      </c>
      <c r="AK20" s="18">
        <f>INDEX(BDD_enquete_terrain_publique!BU:BU, MATCH(A20, BDD_enquete_terrain_publique!B:B, 0))</f>
        <v>0</v>
      </c>
      <c r="AL20" s="115">
        <f>INDEX(BDD_enquete_terrain_publique!BV:BV, MATCH(A20, BDD_enquete_terrain_publique!B:B, 0))</f>
        <v>0</v>
      </c>
      <c r="AM20" s="115" t="s">
        <v>217</v>
      </c>
      <c r="AN20" s="115" t="s">
        <v>2059</v>
      </c>
      <c r="AO20" s="115" t="str">
        <f>INDEX(BDD_enquete_terrain_publique!AL:AL, MATCH(A20, BDD_enquete_terrain_publique!B:B, 0))</f>
        <v>resident</v>
      </c>
      <c r="AP20" s="115" t="s">
        <v>2060</v>
      </c>
      <c r="AQ20" s="115">
        <v>10</v>
      </c>
      <c r="AR20" s="124" t="s">
        <v>1304</v>
      </c>
      <c r="AS20" s="115">
        <v>10</v>
      </c>
      <c r="AT20" s="122">
        <f>AVERAGE(12.15)</f>
        <v>12.15</v>
      </c>
      <c r="AU20" s="122">
        <f>(23.6*2)+(30.3*2)+(38.17*3)+(47.31*3)</f>
        <v>364.24</v>
      </c>
      <c r="AV20" s="118">
        <f>SUM(AU20:AU21)</f>
        <v>384.63</v>
      </c>
      <c r="AW20" s="90" t="s">
        <v>22</v>
      </c>
      <c r="AX20" s="199">
        <f>AU20/(1+(9/12))/Y20</f>
        <v>52.034285714285716</v>
      </c>
      <c r="AY20" s="201">
        <f>SUM(AX20:AX21)</f>
        <v>54.947142857142858</v>
      </c>
      <c r="AZ20" s="125" t="s">
        <v>22</v>
      </c>
    </row>
    <row r="21" spans="1:52">
      <c r="A21" s="117">
        <v>18</v>
      </c>
      <c r="B21" s="18" t="str">
        <f>INDEX(BDD_enquete_terrain_publique!C:C, MATCH(A21, BDD_enquete_terrain_publique!B:B, 0))</f>
        <v>PECHLOIS2020_0007</v>
      </c>
      <c r="C21" s="18" t="str">
        <f>INDEX(BDD_enquete_terrain_publique!D:D, MATCH(A21, BDD_enquete_terrain_publique!B:B, 0))</f>
        <v>PECHLOIS2020_0007_A</v>
      </c>
      <c r="D21" s="109">
        <f>INDEX(BDD_enquete_terrain_publique!E:E, MATCH(A21, BDD_enquete_terrain_publique!B:B, 0))</f>
        <v>44068</v>
      </c>
      <c r="E21" s="18" t="str">
        <f>INDEX(BDD_enquete_terrain_publique!F:F, MATCH(A21, BDD_enquete_terrain_publique!B:B, 0))</f>
        <v>Laure_Helene_GARSI</v>
      </c>
      <c r="F21" s="118">
        <f>INDEX(BDD_enquete_terrain_publique!G:G, MATCH(A21, BDD_enquete_terrain_publique!B:B, 0))</f>
        <v>0</v>
      </c>
      <c r="G21" s="18" t="str">
        <f>INDEX(BDD_enquete_terrain_publique!H:H, MATCH(A21, BDD_enquete_terrain_publique!B:B, 0))</f>
        <v>NA</v>
      </c>
      <c r="H21" s="118" t="str">
        <f>INDEX(BDD_enquete_terrain_publique!I:I, MATCH(A21, BDD_enquete_terrain_publique!B:B, 0))</f>
        <v>NA</v>
      </c>
      <c r="I21" s="18" t="str">
        <f>INDEX(BDD_enquete_terrain_publique!J:J, MATCH(A21, BDD_enquete_terrain_publique!B:B, 0))</f>
        <v>NA</v>
      </c>
      <c r="J21" s="18" t="str">
        <f>INDEX(BDD_enquete_terrain_publique!K:K, MATCH(A21, BDD_enquete_terrain_publique!B:B, 0))</f>
        <v>NA</v>
      </c>
      <c r="K21" s="118" t="str">
        <f>INDEX(BDD_enquete_terrain_publique!L:L, MATCH(A21, BDD_enquete_terrain_publique!B:B, 0))</f>
        <v>NA</v>
      </c>
      <c r="L21" s="18" t="str">
        <f>INDEX(BDD_enquete_terrain_publique!M:M, MATCH(A21, BDD_enquete_terrain_publique!B:B, 0))</f>
        <v>NA</v>
      </c>
      <c r="M21" s="18" t="s">
        <v>22</v>
      </c>
      <c r="N21" s="18" t="s">
        <v>22</v>
      </c>
      <c r="O21" s="18" t="s">
        <v>22</v>
      </c>
      <c r="P21" s="119">
        <f>INDEX(BDD_enquete_terrain_publique!Q:Q, MATCH(A21, BDD_enquete_terrain_publique!B:B, 0))</f>
        <v>42.694433333333336</v>
      </c>
      <c r="Q21" s="115" t="s">
        <v>474</v>
      </c>
      <c r="R21" s="116" t="s">
        <v>22</v>
      </c>
      <c r="S21" s="115" t="s">
        <v>22</v>
      </c>
      <c r="T21" s="115" t="s">
        <v>22</v>
      </c>
      <c r="U21" s="120">
        <f>INDEX(BDD_enquete_terrain_publique!V:V, MATCH(A21, BDD_enquete_terrain_publique!B:B, 0))</f>
        <v>9.2815999999999992</v>
      </c>
      <c r="V21" s="115" t="s">
        <v>475</v>
      </c>
      <c r="W21" s="121" t="str">
        <f>INDEX(BDD_enquete_terrain_publique!W:W, MATCH(A21, BDD_enquete_terrain_publique!B:B, 0))</f>
        <v>pe</v>
      </c>
      <c r="X21" s="122">
        <f>INDEX(BDD_enquete_terrain_publique!X:X, MATCH(A21, BDD_enquete_terrain_publique!B:B, 0))</f>
        <v>10</v>
      </c>
      <c r="Y21" s="122">
        <f>INDEX(BDD_enquete_terrain_publique!Y:Y, MATCH(A21, BDD_enquete_terrain_publique!B:B, 0))</f>
        <v>4</v>
      </c>
      <c r="Z21" s="121">
        <f>INDEX(BDD_enquete_terrain_publique!Z:Z, MATCH(A21, BDD_enquete_terrain_publique!B:B, 0))</f>
        <v>0.29166666666666669</v>
      </c>
      <c r="AA21" s="121">
        <f>INDEX(BDD_enquete_terrain_publique!AA:AA, MATCH(A21, BDD_enquete_terrain_publique!B:B, 0))</f>
        <v>0.36458333333333331</v>
      </c>
      <c r="AB21" s="121">
        <f>INDEX(BDD_enquete_terrain_publique!AB:AB, MATCH(A21, BDD_enquete_terrain_publique!B:B, 0))</f>
        <v>0.375</v>
      </c>
      <c r="AC21" s="121">
        <f>Tableau1[[#This Row],[heure_enq]]-Tableau1[[#This Row],[heure_deb]]</f>
        <v>7.291666666666663E-2</v>
      </c>
      <c r="AD21" s="121">
        <f>Tableau1[[#This Row],[heure_fin]]-Tableau1[[#This Row],[heure_deb]]</f>
        <v>8.3333333333333315E-2</v>
      </c>
      <c r="AE21" s="121" t="s">
        <v>2065</v>
      </c>
      <c r="AF21" s="121" t="s">
        <v>229</v>
      </c>
      <c r="AG21" s="123" t="str">
        <f>INDEX(BDD_enquete_terrain_publique!BJ:BJ, MATCH(A21, BDD_enquete_terrain_publique!B:B, 0))</f>
        <v>soupe</v>
      </c>
      <c r="AH21" s="18" t="s">
        <v>2058</v>
      </c>
      <c r="AI21" s="18">
        <f>INDEX(BDD_enquete_terrain_publique!BO:BO, MATCH(A21, BDD_enquete_terrain_publique!B:B, 0))</f>
        <v>0</v>
      </c>
      <c r="AJ21" s="18">
        <v>0</v>
      </c>
      <c r="AK21" s="18">
        <f>INDEX(BDD_enquete_terrain_publique!BU:BU, MATCH(A21, BDD_enquete_terrain_publique!B:B, 0))</f>
        <v>0</v>
      </c>
      <c r="AL21" s="115">
        <f>INDEX(BDD_enquete_terrain_publique!BV:BV, MATCH(A21, BDD_enquete_terrain_publique!B:B, 0))</f>
        <v>0</v>
      </c>
      <c r="AM21" s="115" t="s">
        <v>217</v>
      </c>
      <c r="AN21" s="115" t="s">
        <v>2059</v>
      </c>
      <c r="AO21" s="115" t="str">
        <f>INDEX(BDD_enquete_terrain_publique!AL:AL, MATCH(A21, BDD_enquete_terrain_publique!B:B, 0))</f>
        <v>resident</v>
      </c>
      <c r="AP21" s="115" t="s">
        <v>22</v>
      </c>
      <c r="AQ21" s="115" t="s">
        <v>22</v>
      </c>
      <c r="AR21" s="124" t="s">
        <v>911</v>
      </c>
      <c r="AS21" s="115">
        <v>1</v>
      </c>
      <c r="AT21" s="122">
        <v>15</v>
      </c>
      <c r="AU21" s="122">
        <v>20.39</v>
      </c>
      <c r="AV21" s="118"/>
      <c r="AW21" s="90" t="s">
        <v>22</v>
      </c>
      <c r="AX21" s="199">
        <f>AU21/(1+(9/12))/Y21</f>
        <v>2.9128571428571428</v>
      </c>
      <c r="AY21" s="201"/>
      <c r="AZ21" s="125" t="s">
        <v>22</v>
      </c>
    </row>
    <row r="22" spans="1:52">
      <c r="A22" s="117">
        <v>24</v>
      </c>
      <c r="B22" s="18" t="str">
        <f>INDEX(BDD_enquete_terrain_publique!C:C, MATCH(A22, BDD_enquete_terrain_publique!B:B, 0))</f>
        <v>PECHLOIS2020_0008</v>
      </c>
      <c r="C22" s="18" t="str">
        <f>INDEX(BDD_enquete_terrain_publique!D:D, MATCH(A22, BDD_enquete_terrain_publique!B:B, 0))</f>
        <v>PECHLOIS2020_0008_C</v>
      </c>
      <c r="D22" s="109">
        <f>INDEX(BDD_enquete_terrain_publique!E:E, MATCH(A22, BDD_enquete_terrain_publique!B:B, 0))</f>
        <v>44069</v>
      </c>
      <c r="E22" s="18" t="str">
        <f>INDEX(BDD_enquete_terrain_publique!F:F, MATCH(A22, BDD_enquete_terrain_publique!B:B, 0))</f>
        <v>Laure_Helene_GARSI</v>
      </c>
      <c r="F22" s="118">
        <f>INDEX(BDD_enquete_terrain_publique!G:G, MATCH(A22, BDD_enquete_terrain_publique!B:B, 0))</f>
        <v>0</v>
      </c>
      <c r="G22" s="18" t="str">
        <f>INDEX(BDD_enquete_terrain_publique!H:H, MATCH(A22, BDD_enquete_terrain_publique!B:B, 0))</f>
        <v>NA</v>
      </c>
      <c r="H22" s="118" t="str">
        <f>INDEX(BDD_enquete_terrain_publique!I:I, MATCH(A22, BDD_enquete_terrain_publique!B:B, 0))</f>
        <v>NA</v>
      </c>
      <c r="I22" s="18" t="str">
        <f>INDEX(BDD_enquete_terrain_publique!J:J, MATCH(A22, BDD_enquete_terrain_publique!B:B, 0))</f>
        <v>NA</v>
      </c>
      <c r="J22" s="18" t="str">
        <f>INDEX(BDD_enquete_terrain_publique!K:K, MATCH(A22, BDD_enquete_terrain_publique!B:B, 0))</f>
        <v>NA</v>
      </c>
      <c r="K22" s="118" t="str">
        <f>INDEX(BDD_enquete_terrain_publique!L:L, MATCH(A22, BDD_enquete_terrain_publique!B:B, 0))</f>
        <v>NA</v>
      </c>
      <c r="L22" s="18" t="str">
        <f>INDEX(BDD_enquete_terrain_publique!M:M, MATCH(A22, BDD_enquete_terrain_publique!B:B, 0))</f>
        <v>NA</v>
      </c>
      <c r="M22" s="18" t="s">
        <v>22</v>
      </c>
      <c r="N22" s="18" t="s">
        <v>22</v>
      </c>
      <c r="O22" s="18" t="s">
        <v>22</v>
      </c>
      <c r="P22" s="119">
        <f>INDEX(BDD_enquete_terrain_publique!Q:Q, MATCH(A22, BDD_enquete_terrain_publique!B:B, 0))</f>
        <v>42.783549999999998</v>
      </c>
      <c r="Q22" s="115" t="s">
        <v>489</v>
      </c>
      <c r="R22" s="116" t="s">
        <v>22</v>
      </c>
      <c r="S22" s="115" t="s">
        <v>22</v>
      </c>
      <c r="T22" s="115" t="s">
        <v>22</v>
      </c>
      <c r="U22" s="120">
        <f>INDEX(BDD_enquete_terrain_publique!V:V, MATCH(A22, BDD_enquete_terrain_publique!B:B, 0))</f>
        <v>9.4879833333333341</v>
      </c>
      <c r="V22" s="115" t="s">
        <v>490</v>
      </c>
      <c r="W22" s="121" t="str">
        <f>INDEX(BDD_enquete_terrain_publique!W:W, MATCH(A22, BDD_enquete_terrain_publique!B:B, 0))</f>
        <v>pe</v>
      </c>
      <c r="X22" s="122">
        <f>INDEX(BDD_enquete_terrain_publique!X:X, MATCH(A22, BDD_enquete_terrain_publique!B:B, 0))</f>
        <v>10</v>
      </c>
      <c r="Y22" s="122">
        <f>INDEX(BDD_enquete_terrain_publique!Y:Y, MATCH(A22, BDD_enquete_terrain_publique!B:B, 0))</f>
        <v>2</v>
      </c>
      <c r="Z22" s="121">
        <f>INDEX(BDD_enquete_terrain_publique!Z:Z, MATCH(A22, BDD_enquete_terrain_publique!B:B, 0))</f>
        <v>0.29166666666666669</v>
      </c>
      <c r="AA22" s="121">
        <f>INDEX(BDD_enquete_terrain_publique!AA:AA, MATCH(A22, BDD_enquete_terrain_publique!B:B, 0))</f>
        <v>0.35416666666666669</v>
      </c>
      <c r="AB22" s="121">
        <f>INDEX(BDD_enquete_terrain_publique!AB:AB, MATCH(A22, BDD_enquete_terrain_publique!B:B, 0))</f>
        <v>0.375</v>
      </c>
      <c r="AC22" s="121">
        <f>Tableau1[[#This Row],[heure_enq]]-Tableau1[[#This Row],[heure_deb]]</f>
        <v>6.25E-2</v>
      </c>
      <c r="AD22" s="121">
        <f>Tableau1[[#This Row],[heure_fin]]-Tableau1[[#This Row],[heure_deb]]</f>
        <v>8.3333333333333315E-2</v>
      </c>
      <c r="AE22" s="121" t="s">
        <v>2065</v>
      </c>
      <c r="AF22" s="121" t="s">
        <v>229</v>
      </c>
      <c r="AG22" s="123" t="str">
        <f>INDEX(BDD_enquete_terrain_publique!BJ:BJ, MATCH(A22, BDD_enquete_terrain_publique!B:B, 0))</f>
        <v>toutes</v>
      </c>
      <c r="AH22" s="18" t="s">
        <v>2068</v>
      </c>
      <c r="AI22" s="18">
        <f>INDEX(BDD_enquete_terrain_publique!BO:BO, MATCH(A22, BDD_enquete_terrain_publique!B:B, 0))</f>
        <v>0</v>
      </c>
      <c r="AJ22" s="18">
        <v>0</v>
      </c>
      <c r="AK22" s="18">
        <f>INDEX(BDD_enquete_terrain_publique!BU:BU, MATCH(A22, BDD_enquete_terrain_publique!B:B, 0))</f>
        <v>0</v>
      </c>
      <c r="AL22" s="115">
        <f>INDEX(BDD_enquete_terrain_publique!BV:BV, MATCH(A22, BDD_enquete_terrain_publique!B:B, 0))</f>
        <v>0</v>
      </c>
      <c r="AM22" s="115" t="s">
        <v>217</v>
      </c>
      <c r="AN22" s="115" t="s">
        <v>2059</v>
      </c>
      <c r="AO22" s="115" t="str">
        <f>INDEX(BDD_enquete_terrain_publique!AL:AL, MATCH(A22, BDD_enquete_terrain_publique!B:B, 0))</f>
        <v>resident</v>
      </c>
      <c r="AP22" s="115" t="s">
        <v>2060</v>
      </c>
      <c r="AQ22" s="115">
        <v>4</v>
      </c>
      <c r="AR22" s="124" t="s">
        <v>1304</v>
      </c>
      <c r="AS22" s="115">
        <v>4</v>
      </c>
      <c r="AT22" s="122">
        <f>AVERAGE(10.15)</f>
        <v>10.15</v>
      </c>
      <c r="AU22" s="122">
        <f>13.4+23.63+30.3+47.31</f>
        <v>114.64</v>
      </c>
      <c r="AV22" s="118">
        <f>SUM(AU22)</f>
        <v>114.64</v>
      </c>
      <c r="AW22" s="90" t="s">
        <v>22</v>
      </c>
      <c r="AX22" s="199">
        <f>AU22/(1.5)/Y22</f>
        <v>38.213333333333331</v>
      </c>
      <c r="AY22" s="201">
        <v>38.213333333333331</v>
      </c>
      <c r="AZ22" s="125" t="s">
        <v>22</v>
      </c>
    </row>
    <row r="23" spans="1:52">
      <c r="A23" s="117">
        <v>25</v>
      </c>
      <c r="B23" s="18" t="str">
        <f>INDEX(BDD_enquete_terrain_publique!C:C, MATCH(A23, BDD_enquete_terrain_publique!B:B, 0))</f>
        <v>PECHLOIS2020_0008</v>
      </c>
      <c r="C23" s="18" t="str">
        <f>INDEX(BDD_enquete_terrain_publique!D:D, MATCH(A23, BDD_enquete_terrain_publique!B:B, 0))</f>
        <v>PECHLOIS2020_0008_D</v>
      </c>
      <c r="D23" s="109">
        <f>INDEX(BDD_enquete_terrain_publique!E:E, MATCH(A23, BDD_enquete_terrain_publique!B:B, 0))</f>
        <v>44069</v>
      </c>
      <c r="E23" s="18" t="str">
        <f>INDEX(BDD_enquete_terrain_publique!F:F, MATCH(A23, BDD_enquete_terrain_publique!B:B, 0))</f>
        <v>Laure_Helene_GARSI</v>
      </c>
      <c r="F23" s="118">
        <f>INDEX(BDD_enquete_terrain_publique!G:G, MATCH(A23, BDD_enquete_terrain_publique!B:B, 0))</f>
        <v>0</v>
      </c>
      <c r="G23" s="18" t="str">
        <f>INDEX(BDD_enquete_terrain_publique!H:H, MATCH(A23, BDD_enquete_terrain_publique!B:B, 0))</f>
        <v>NA</v>
      </c>
      <c r="H23" s="118" t="str">
        <f>INDEX(BDD_enquete_terrain_publique!I:I, MATCH(A23, BDD_enquete_terrain_publique!B:B, 0))</f>
        <v>NA</v>
      </c>
      <c r="I23" s="18" t="str">
        <f>INDEX(BDD_enquete_terrain_publique!J:J, MATCH(A23, BDD_enquete_terrain_publique!B:B, 0))</f>
        <v>NA</v>
      </c>
      <c r="J23" s="18" t="str">
        <f>INDEX(BDD_enquete_terrain_publique!K:K, MATCH(A23, BDD_enquete_terrain_publique!B:B, 0))</f>
        <v>NA</v>
      </c>
      <c r="K23" s="118" t="str">
        <f>INDEX(BDD_enquete_terrain_publique!L:L, MATCH(A23, BDD_enquete_terrain_publique!B:B, 0))</f>
        <v>NA</v>
      </c>
      <c r="L23" s="18" t="str">
        <f>INDEX(BDD_enquete_terrain_publique!M:M, MATCH(A23, BDD_enquete_terrain_publique!B:B, 0))</f>
        <v>NA</v>
      </c>
      <c r="M23" s="18" t="s">
        <v>22</v>
      </c>
      <c r="N23" s="18" t="s">
        <v>22</v>
      </c>
      <c r="O23" s="18" t="s">
        <v>22</v>
      </c>
      <c r="P23" s="119">
        <f>INDEX(BDD_enquete_terrain_publique!Q:Q, MATCH(A23, BDD_enquete_terrain_publique!B:B, 0))</f>
        <v>42.836150000000004</v>
      </c>
      <c r="Q23" s="115" t="s">
        <v>496</v>
      </c>
      <c r="R23" s="116" t="s">
        <v>22</v>
      </c>
      <c r="S23" s="115" t="s">
        <v>22</v>
      </c>
      <c r="T23" s="115" t="s">
        <v>22</v>
      </c>
      <c r="U23" s="120">
        <f>INDEX(BDD_enquete_terrain_publique!V:V, MATCH(A23, BDD_enquete_terrain_publique!B:B, 0))</f>
        <v>9.5021666666666675</v>
      </c>
      <c r="V23" s="115" t="s">
        <v>497</v>
      </c>
      <c r="W23" s="121" t="str">
        <f>INDEX(BDD_enquete_terrain_publique!W:W, MATCH(A23, BDD_enquete_terrain_publique!B:B, 0))</f>
        <v>pe</v>
      </c>
      <c r="X23" s="122">
        <f>INDEX(BDD_enquete_terrain_publique!X:X, MATCH(A23, BDD_enquete_terrain_publique!B:B, 0))</f>
        <v>10</v>
      </c>
      <c r="Y23" s="122">
        <f>INDEX(BDD_enquete_terrain_publique!Y:Y, MATCH(A23, BDD_enquete_terrain_publique!B:B, 0))</f>
        <v>1</v>
      </c>
      <c r="Z23" s="121">
        <f>INDEX(BDD_enquete_terrain_publique!Z:Z, MATCH(A23, BDD_enquete_terrain_publique!B:B, 0))</f>
        <v>0.27083333333333331</v>
      </c>
      <c r="AA23" s="121">
        <f>INDEX(BDD_enquete_terrain_publique!AA:AA, MATCH(A23, BDD_enquete_terrain_publique!B:B, 0))</f>
        <v>0.36458333333333331</v>
      </c>
      <c r="AB23" s="121">
        <f>INDEX(BDD_enquete_terrain_publique!AB:AB, MATCH(A23, BDD_enquete_terrain_publique!B:B, 0))</f>
        <v>0.41666666666666669</v>
      </c>
      <c r="AC23" s="121">
        <f>Tableau1[[#This Row],[heure_enq]]-Tableau1[[#This Row],[heure_deb]]</f>
        <v>9.375E-2</v>
      </c>
      <c r="AD23" s="121">
        <f>Tableau1[[#This Row],[heure_fin]]-Tableau1[[#This Row],[heure_deb]]</f>
        <v>0.14583333333333337</v>
      </c>
      <c r="AE23" s="121" t="s">
        <v>2065</v>
      </c>
      <c r="AF23" s="121" t="s">
        <v>229</v>
      </c>
      <c r="AG23" s="123" t="str">
        <f>INDEX(BDD_enquete_terrain_publique!BJ:BJ, MATCH(A23, BDD_enquete_terrain_publique!B:B, 0))</f>
        <v>toutes</v>
      </c>
      <c r="AH23" s="18" t="s">
        <v>2058</v>
      </c>
      <c r="AI23" s="18">
        <f>INDEX(BDD_enquete_terrain_publique!BO:BO, MATCH(A23, BDD_enquete_terrain_publique!B:B, 0))</f>
        <v>0</v>
      </c>
      <c r="AJ23" s="18">
        <v>0</v>
      </c>
      <c r="AK23" s="18">
        <f>INDEX(BDD_enquete_terrain_publique!BU:BU, MATCH(A23, BDD_enquete_terrain_publique!B:B, 0))</f>
        <v>0</v>
      </c>
      <c r="AL23" s="115">
        <f>INDEX(BDD_enquete_terrain_publique!BV:BV, MATCH(A23, BDD_enquete_terrain_publique!B:B, 0))</f>
        <v>0</v>
      </c>
      <c r="AM23" s="115" t="s">
        <v>217</v>
      </c>
      <c r="AN23" s="115" t="s">
        <v>2059</v>
      </c>
      <c r="AO23" s="115" t="str">
        <f>INDEX(BDD_enquete_terrain_publique!AL:AL, MATCH(A23, BDD_enquete_terrain_publique!B:B, 0))</f>
        <v>resident</v>
      </c>
      <c r="AP23" s="115" t="s">
        <v>2057</v>
      </c>
      <c r="AQ23" s="115">
        <v>2</v>
      </c>
      <c r="AR23" s="124" t="s">
        <v>438</v>
      </c>
      <c r="AS23" s="115">
        <v>2</v>
      </c>
      <c r="AT23" s="122">
        <v>14</v>
      </c>
      <c r="AU23" s="122">
        <f>30.33+37.42</f>
        <v>67.75</v>
      </c>
      <c r="AV23" s="118"/>
      <c r="AW23" s="90" t="s">
        <v>22</v>
      </c>
      <c r="AX23" s="199">
        <f>AU23/(2+(3/12))/Y23</f>
        <v>30.111111111111111</v>
      </c>
      <c r="AY23" s="201"/>
      <c r="AZ23" s="125" t="s">
        <v>22</v>
      </c>
    </row>
    <row r="24" spans="1:52">
      <c r="A24" s="117">
        <v>25</v>
      </c>
      <c r="B24" s="18" t="str">
        <f>INDEX(BDD_enquete_terrain_publique!C:C, MATCH(A24, BDD_enquete_terrain_publique!B:B, 0))</f>
        <v>PECHLOIS2020_0008</v>
      </c>
      <c r="C24" s="18" t="str">
        <f>INDEX(BDD_enquete_terrain_publique!D:D, MATCH(A24, BDD_enquete_terrain_publique!B:B, 0))</f>
        <v>PECHLOIS2020_0008_D</v>
      </c>
      <c r="D24" s="109">
        <f>INDEX(BDD_enquete_terrain_publique!E:E, MATCH(A24, BDD_enquete_terrain_publique!B:B, 0))</f>
        <v>44069</v>
      </c>
      <c r="E24" s="18" t="str">
        <f>INDEX(BDD_enquete_terrain_publique!F:F, MATCH(A24, BDD_enquete_terrain_publique!B:B, 0))</f>
        <v>Laure_Helene_GARSI</v>
      </c>
      <c r="F24" s="118">
        <f>INDEX(BDD_enquete_terrain_publique!G:G, MATCH(A24, BDD_enquete_terrain_publique!B:B, 0))</f>
        <v>0</v>
      </c>
      <c r="G24" s="18" t="str">
        <f>INDEX(BDD_enquete_terrain_publique!H:H, MATCH(A24, BDD_enquete_terrain_publique!B:B, 0))</f>
        <v>NA</v>
      </c>
      <c r="H24" s="118" t="str">
        <f>INDEX(BDD_enquete_terrain_publique!I:I, MATCH(A24, BDD_enquete_terrain_publique!B:B, 0))</f>
        <v>NA</v>
      </c>
      <c r="I24" s="18" t="str">
        <f>INDEX(BDD_enquete_terrain_publique!J:J, MATCH(A24, BDD_enquete_terrain_publique!B:B, 0))</f>
        <v>NA</v>
      </c>
      <c r="J24" s="18" t="str">
        <f>INDEX(BDD_enquete_terrain_publique!K:K, MATCH(A24, BDD_enquete_terrain_publique!B:B, 0))</f>
        <v>NA</v>
      </c>
      <c r="K24" s="118" t="str">
        <f>INDEX(BDD_enquete_terrain_publique!L:L, MATCH(A24, BDD_enquete_terrain_publique!B:B, 0))</f>
        <v>NA</v>
      </c>
      <c r="L24" s="18" t="str">
        <f>INDEX(BDD_enquete_terrain_publique!M:M, MATCH(A24, BDD_enquete_terrain_publique!B:B, 0))</f>
        <v>NA</v>
      </c>
      <c r="M24" s="18" t="s">
        <v>22</v>
      </c>
      <c r="N24" s="18" t="s">
        <v>22</v>
      </c>
      <c r="O24" s="18" t="s">
        <v>22</v>
      </c>
      <c r="P24" s="119">
        <f>INDEX(BDD_enquete_terrain_publique!Q:Q, MATCH(A24, BDD_enquete_terrain_publique!B:B, 0))</f>
        <v>42.836150000000004</v>
      </c>
      <c r="Q24" s="115" t="s">
        <v>496</v>
      </c>
      <c r="R24" s="116" t="s">
        <v>22</v>
      </c>
      <c r="S24" s="115" t="s">
        <v>22</v>
      </c>
      <c r="T24" s="115" t="s">
        <v>22</v>
      </c>
      <c r="U24" s="120">
        <f>INDEX(BDD_enquete_terrain_publique!V:V, MATCH(A24, BDD_enquete_terrain_publique!B:B, 0))</f>
        <v>9.5021666666666675</v>
      </c>
      <c r="V24" s="115" t="s">
        <v>497</v>
      </c>
      <c r="W24" s="121" t="str">
        <f>INDEX(BDD_enquete_terrain_publique!W:W, MATCH(A24, BDD_enquete_terrain_publique!B:B, 0))</f>
        <v>pe</v>
      </c>
      <c r="X24" s="122">
        <f>INDEX(BDD_enquete_terrain_publique!X:X, MATCH(A24, BDD_enquete_terrain_publique!B:B, 0))</f>
        <v>10</v>
      </c>
      <c r="Y24" s="122">
        <f>INDEX(BDD_enquete_terrain_publique!Y:Y, MATCH(A24, BDD_enquete_terrain_publique!B:B, 0))</f>
        <v>1</v>
      </c>
      <c r="Z24" s="121">
        <f>INDEX(BDD_enquete_terrain_publique!Z:Z, MATCH(A24, BDD_enquete_terrain_publique!B:B, 0))</f>
        <v>0.27083333333333331</v>
      </c>
      <c r="AA24" s="121">
        <f>INDEX(BDD_enquete_terrain_publique!AA:AA, MATCH(A24, BDD_enquete_terrain_publique!B:B, 0))</f>
        <v>0.36458333333333331</v>
      </c>
      <c r="AB24" s="121">
        <f>INDEX(BDD_enquete_terrain_publique!AB:AB, MATCH(A24, BDD_enquete_terrain_publique!B:B, 0))</f>
        <v>0.41666666666666669</v>
      </c>
      <c r="AC24" s="121">
        <f>Tableau1[[#This Row],[heure_enq]]-Tableau1[[#This Row],[heure_deb]]</f>
        <v>9.375E-2</v>
      </c>
      <c r="AD24" s="121">
        <f>Tableau1[[#This Row],[heure_fin]]-Tableau1[[#This Row],[heure_deb]]</f>
        <v>0.14583333333333337</v>
      </c>
      <c r="AE24" s="121" t="s">
        <v>2065</v>
      </c>
      <c r="AF24" s="121" t="s">
        <v>229</v>
      </c>
      <c r="AG24" s="123" t="str">
        <f>INDEX(BDD_enquete_terrain_publique!BJ:BJ, MATCH(A24, BDD_enquete_terrain_publique!B:B, 0))</f>
        <v>toutes</v>
      </c>
      <c r="AH24" s="18" t="s">
        <v>2058</v>
      </c>
      <c r="AI24" s="18">
        <f>INDEX(BDD_enquete_terrain_publique!BO:BO, MATCH(A24, BDD_enquete_terrain_publique!B:B, 0))</f>
        <v>0</v>
      </c>
      <c r="AJ24" s="18">
        <v>0</v>
      </c>
      <c r="AK24" s="18">
        <f>INDEX(BDD_enquete_terrain_publique!BU:BU, MATCH(A24, BDD_enquete_terrain_publique!B:B, 0))</f>
        <v>0</v>
      </c>
      <c r="AL24" s="115">
        <f>INDEX(BDD_enquete_terrain_publique!BV:BV, MATCH(A24, BDD_enquete_terrain_publique!B:B, 0))</f>
        <v>0</v>
      </c>
      <c r="AM24" s="115" t="s">
        <v>217</v>
      </c>
      <c r="AN24" s="115" t="s">
        <v>2059</v>
      </c>
      <c r="AO24" s="115" t="str">
        <f>INDEX(BDD_enquete_terrain_publique!AL:AL, MATCH(A24, BDD_enquete_terrain_publique!B:B, 0))</f>
        <v>resident</v>
      </c>
      <c r="AP24" s="115" t="s">
        <v>22</v>
      </c>
      <c r="AQ24" s="115" t="s">
        <v>22</v>
      </c>
      <c r="AR24" s="115" t="s">
        <v>2067</v>
      </c>
      <c r="AS24" s="115">
        <v>1</v>
      </c>
      <c r="AT24" s="122">
        <v>20</v>
      </c>
      <c r="AU24" s="122">
        <v>72.14</v>
      </c>
      <c r="AV24" s="118"/>
      <c r="AW24" s="90" t="s">
        <v>22</v>
      </c>
      <c r="AX24" s="199">
        <f>AU24/(2+(3/12))/Y24</f>
        <v>32.062222222222225</v>
      </c>
      <c r="AY24" s="201"/>
      <c r="AZ24" s="125" t="s">
        <v>22</v>
      </c>
    </row>
    <row r="25" spans="1:52">
      <c r="A25" s="117">
        <v>25</v>
      </c>
      <c r="B25" s="18" t="str">
        <f>INDEX(BDD_enquete_terrain_publique!C:C, MATCH(A25, BDD_enquete_terrain_publique!B:B, 0))</f>
        <v>PECHLOIS2020_0008</v>
      </c>
      <c r="C25" s="18" t="str">
        <f>INDEX(BDD_enquete_terrain_publique!D:D, MATCH(A25, BDD_enquete_terrain_publique!B:B, 0))</f>
        <v>PECHLOIS2020_0008_D</v>
      </c>
      <c r="D25" s="109">
        <f>INDEX(BDD_enquete_terrain_publique!E:E, MATCH(A25, BDD_enquete_terrain_publique!B:B, 0))</f>
        <v>44069</v>
      </c>
      <c r="E25" s="18" t="str">
        <f>INDEX(BDD_enquete_terrain_publique!F:F, MATCH(A25, BDD_enquete_terrain_publique!B:B, 0))</f>
        <v>Laure_Helene_GARSI</v>
      </c>
      <c r="F25" s="118">
        <f>INDEX(BDD_enquete_terrain_publique!G:G, MATCH(A25, BDD_enquete_terrain_publique!B:B, 0))</f>
        <v>0</v>
      </c>
      <c r="G25" s="18" t="str">
        <f>INDEX(BDD_enquete_terrain_publique!H:H, MATCH(A25, BDD_enquete_terrain_publique!B:B, 0))</f>
        <v>NA</v>
      </c>
      <c r="H25" s="118" t="str">
        <f>INDEX(BDD_enquete_terrain_publique!I:I, MATCH(A25, BDD_enquete_terrain_publique!B:B, 0))</f>
        <v>NA</v>
      </c>
      <c r="I25" s="18" t="str">
        <f>INDEX(BDD_enquete_terrain_publique!J:J, MATCH(A25, BDD_enquete_terrain_publique!B:B, 0))</f>
        <v>NA</v>
      </c>
      <c r="J25" s="18" t="str">
        <f>INDEX(BDD_enquete_terrain_publique!K:K, MATCH(A25, BDD_enquete_terrain_publique!B:B, 0))</f>
        <v>NA</v>
      </c>
      <c r="K25" s="118" t="str">
        <f>INDEX(BDD_enquete_terrain_publique!L:L, MATCH(A25, BDD_enquete_terrain_publique!B:B, 0))</f>
        <v>NA</v>
      </c>
      <c r="L25" s="18" t="str">
        <f>INDEX(BDD_enquete_terrain_publique!M:M, MATCH(A25, BDD_enquete_terrain_publique!B:B, 0))</f>
        <v>NA</v>
      </c>
      <c r="M25" s="18" t="s">
        <v>22</v>
      </c>
      <c r="N25" s="18" t="s">
        <v>22</v>
      </c>
      <c r="O25" s="18" t="s">
        <v>22</v>
      </c>
      <c r="P25" s="119">
        <f>INDEX(BDD_enquete_terrain_publique!Q:Q, MATCH(A25, BDD_enquete_terrain_publique!B:B, 0))</f>
        <v>42.836150000000004</v>
      </c>
      <c r="Q25" s="115" t="s">
        <v>496</v>
      </c>
      <c r="R25" s="116" t="s">
        <v>22</v>
      </c>
      <c r="S25" s="115" t="s">
        <v>22</v>
      </c>
      <c r="T25" s="115" t="s">
        <v>22</v>
      </c>
      <c r="U25" s="120">
        <f>INDEX(BDD_enquete_terrain_publique!V:V, MATCH(A25, BDD_enquete_terrain_publique!B:B, 0))</f>
        <v>9.5021666666666675</v>
      </c>
      <c r="V25" s="115" t="s">
        <v>497</v>
      </c>
      <c r="W25" s="121" t="str">
        <f>INDEX(BDD_enquete_terrain_publique!W:W, MATCH(A25, BDD_enquete_terrain_publique!B:B, 0))</f>
        <v>pe</v>
      </c>
      <c r="X25" s="122">
        <f>INDEX(BDD_enquete_terrain_publique!X:X, MATCH(A25, BDD_enquete_terrain_publique!B:B, 0))</f>
        <v>10</v>
      </c>
      <c r="Y25" s="122">
        <f>INDEX(BDD_enquete_terrain_publique!Y:Y, MATCH(A25, BDD_enquete_terrain_publique!B:B, 0))</f>
        <v>1</v>
      </c>
      <c r="Z25" s="121">
        <f>INDEX(BDD_enquete_terrain_publique!Z:Z, MATCH(A25, BDD_enquete_terrain_publique!B:B, 0))</f>
        <v>0.27083333333333331</v>
      </c>
      <c r="AA25" s="121">
        <f>INDEX(BDD_enquete_terrain_publique!AA:AA, MATCH(A25, BDD_enquete_terrain_publique!B:B, 0))</f>
        <v>0.36458333333333331</v>
      </c>
      <c r="AB25" s="121">
        <f>INDEX(BDD_enquete_terrain_publique!AB:AB, MATCH(A25, BDD_enquete_terrain_publique!B:B, 0))</f>
        <v>0.41666666666666669</v>
      </c>
      <c r="AC25" s="121">
        <f>Tableau1[[#This Row],[heure_enq]]-Tableau1[[#This Row],[heure_deb]]</f>
        <v>9.375E-2</v>
      </c>
      <c r="AD25" s="121">
        <f>Tableau1[[#This Row],[heure_fin]]-Tableau1[[#This Row],[heure_deb]]</f>
        <v>0.14583333333333337</v>
      </c>
      <c r="AE25" s="121" t="s">
        <v>2065</v>
      </c>
      <c r="AF25" s="121" t="s">
        <v>229</v>
      </c>
      <c r="AG25" s="123" t="str">
        <f>INDEX(BDD_enquete_terrain_publique!BJ:BJ, MATCH(A25, BDD_enquete_terrain_publique!B:B, 0))</f>
        <v>toutes</v>
      </c>
      <c r="AH25" s="18" t="s">
        <v>2058</v>
      </c>
      <c r="AI25" s="18">
        <f>INDEX(BDD_enquete_terrain_publique!BO:BO, MATCH(A25, BDD_enquete_terrain_publique!B:B, 0))</f>
        <v>0</v>
      </c>
      <c r="AJ25" s="18">
        <v>0</v>
      </c>
      <c r="AK25" s="18">
        <f>INDEX(BDD_enquete_terrain_publique!BU:BU, MATCH(A25, BDD_enquete_terrain_publique!B:B, 0))</f>
        <v>0</v>
      </c>
      <c r="AL25" s="115">
        <f>INDEX(BDD_enquete_terrain_publique!BV:BV, MATCH(A25, BDD_enquete_terrain_publique!B:B, 0))</f>
        <v>0</v>
      </c>
      <c r="AM25" s="115" t="s">
        <v>217</v>
      </c>
      <c r="AN25" s="115" t="s">
        <v>2059</v>
      </c>
      <c r="AO25" s="115" t="str">
        <f>INDEX(BDD_enquete_terrain_publique!AL:AL, MATCH(A25, BDD_enquete_terrain_publique!B:B, 0))</f>
        <v>resident</v>
      </c>
      <c r="AP25" s="115" t="s">
        <v>2057</v>
      </c>
      <c r="AQ25" s="115">
        <v>2</v>
      </c>
      <c r="AR25" s="124" t="s">
        <v>1059</v>
      </c>
      <c r="AS25" s="115">
        <v>2</v>
      </c>
      <c r="AT25" s="122">
        <v>12</v>
      </c>
      <c r="AU25" s="122">
        <f>27.01+34.33</f>
        <v>61.34</v>
      </c>
      <c r="AV25" s="118"/>
      <c r="AW25" s="90" t="s">
        <v>22</v>
      </c>
      <c r="AX25" s="199">
        <f>AU25/(2+(3/12))/Y25</f>
        <v>27.262222222222224</v>
      </c>
      <c r="AY25" s="201"/>
      <c r="AZ25" s="125" t="s">
        <v>22</v>
      </c>
    </row>
    <row r="26" spans="1:52">
      <c r="A26" s="117">
        <v>25</v>
      </c>
      <c r="B26" s="18" t="str">
        <f>INDEX(BDD_enquete_terrain_publique!C:C, MATCH(A26, BDD_enquete_terrain_publique!B:B, 0))</f>
        <v>PECHLOIS2020_0008</v>
      </c>
      <c r="C26" s="18" t="str">
        <f>INDEX(BDD_enquete_terrain_publique!D:D, MATCH(A26, BDD_enquete_terrain_publique!B:B, 0))</f>
        <v>PECHLOIS2020_0008_D</v>
      </c>
      <c r="D26" s="109">
        <f>INDEX(BDD_enquete_terrain_publique!E:E, MATCH(A26, BDD_enquete_terrain_publique!B:B, 0))</f>
        <v>44069</v>
      </c>
      <c r="E26" s="18" t="str">
        <f>INDEX(BDD_enquete_terrain_publique!F:F, MATCH(A26, BDD_enquete_terrain_publique!B:B, 0))</f>
        <v>Laure_Helene_GARSI</v>
      </c>
      <c r="F26" s="118">
        <f>INDEX(BDD_enquete_terrain_publique!G:G, MATCH(A26, BDD_enquete_terrain_publique!B:B, 0))</f>
        <v>0</v>
      </c>
      <c r="G26" s="18" t="str">
        <f>INDEX(BDD_enquete_terrain_publique!H:H, MATCH(A26, BDD_enquete_terrain_publique!B:B, 0))</f>
        <v>NA</v>
      </c>
      <c r="H26" s="118" t="str">
        <f>INDEX(BDD_enquete_terrain_publique!I:I, MATCH(A26, BDD_enquete_terrain_publique!B:B, 0))</f>
        <v>NA</v>
      </c>
      <c r="I26" s="18" t="str">
        <f>INDEX(BDD_enquete_terrain_publique!J:J, MATCH(A26, BDD_enquete_terrain_publique!B:B, 0))</f>
        <v>NA</v>
      </c>
      <c r="J26" s="18" t="str">
        <f>INDEX(BDD_enquete_terrain_publique!K:K, MATCH(A26, BDD_enquete_terrain_publique!B:B, 0))</f>
        <v>NA</v>
      </c>
      <c r="K26" s="118" t="str">
        <f>INDEX(BDD_enquete_terrain_publique!L:L, MATCH(A26, BDD_enquete_terrain_publique!B:B, 0))</f>
        <v>NA</v>
      </c>
      <c r="L26" s="18" t="str">
        <f>INDEX(BDD_enquete_terrain_publique!M:M, MATCH(A26, BDD_enquete_terrain_publique!B:B, 0))</f>
        <v>NA</v>
      </c>
      <c r="M26" s="18" t="s">
        <v>22</v>
      </c>
      <c r="N26" s="18" t="s">
        <v>22</v>
      </c>
      <c r="O26" s="18" t="s">
        <v>22</v>
      </c>
      <c r="P26" s="119">
        <f>INDEX(BDD_enquete_terrain_publique!Q:Q, MATCH(A26, BDD_enquete_terrain_publique!B:B, 0))</f>
        <v>42.836150000000004</v>
      </c>
      <c r="Q26" s="115" t="s">
        <v>496</v>
      </c>
      <c r="R26" s="116" t="s">
        <v>22</v>
      </c>
      <c r="S26" s="115" t="s">
        <v>22</v>
      </c>
      <c r="T26" s="115" t="s">
        <v>22</v>
      </c>
      <c r="U26" s="120">
        <f>INDEX(BDD_enquete_terrain_publique!V:V, MATCH(A26, BDD_enquete_terrain_publique!B:B, 0))</f>
        <v>9.5021666666666675</v>
      </c>
      <c r="V26" s="115" t="s">
        <v>497</v>
      </c>
      <c r="W26" s="121" t="str">
        <f>INDEX(BDD_enquete_terrain_publique!W:W, MATCH(A26, BDD_enquete_terrain_publique!B:B, 0))</f>
        <v>pe</v>
      </c>
      <c r="X26" s="122">
        <f>INDEX(BDD_enquete_terrain_publique!X:X, MATCH(A26, BDD_enquete_terrain_publique!B:B, 0))</f>
        <v>10</v>
      </c>
      <c r="Y26" s="122">
        <f>INDEX(BDD_enquete_terrain_publique!Y:Y, MATCH(A26, BDD_enquete_terrain_publique!B:B, 0))</f>
        <v>1</v>
      </c>
      <c r="Z26" s="121">
        <f>INDEX(BDD_enquete_terrain_publique!Z:Z, MATCH(A26, BDD_enquete_terrain_publique!B:B, 0))</f>
        <v>0.27083333333333331</v>
      </c>
      <c r="AA26" s="121">
        <f>INDEX(BDD_enquete_terrain_publique!AA:AA, MATCH(A26, BDD_enquete_terrain_publique!B:B, 0))</f>
        <v>0.36458333333333331</v>
      </c>
      <c r="AB26" s="121">
        <f>INDEX(BDD_enquete_terrain_publique!AB:AB, MATCH(A26, BDD_enquete_terrain_publique!B:B, 0))</f>
        <v>0.41666666666666669</v>
      </c>
      <c r="AC26" s="121">
        <f>Tableau1[[#This Row],[heure_enq]]-Tableau1[[#This Row],[heure_deb]]</f>
        <v>9.375E-2</v>
      </c>
      <c r="AD26" s="121">
        <f>Tableau1[[#This Row],[heure_fin]]-Tableau1[[#This Row],[heure_deb]]</f>
        <v>0.14583333333333337</v>
      </c>
      <c r="AE26" s="121" t="s">
        <v>2065</v>
      </c>
      <c r="AF26" s="121" t="s">
        <v>229</v>
      </c>
      <c r="AG26" s="123" t="str">
        <f>INDEX(BDD_enquete_terrain_publique!BJ:BJ, MATCH(A26, BDD_enquete_terrain_publique!B:B, 0))</f>
        <v>toutes</v>
      </c>
      <c r="AH26" s="18" t="s">
        <v>2058</v>
      </c>
      <c r="AI26" s="18">
        <f>INDEX(BDD_enquete_terrain_publique!BO:BO, MATCH(A26, BDD_enquete_terrain_publique!B:B, 0))</f>
        <v>0</v>
      </c>
      <c r="AJ26" s="18">
        <v>0</v>
      </c>
      <c r="AK26" s="18">
        <f>INDEX(BDD_enquete_terrain_publique!BU:BU, MATCH(A26, BDD_enquete_terrain_publique!B:B, 0))</f>
        <v>0</v>
      </c>
      <c r="AL26" s="115">
        <f>INDEX(BDD_enquete_terrain_publique!BV:BV, MATCH(A26, BDD_enquete_terrain_publique!B:B, 0))</f>
        <v>0</v>
      </c>
      <c r="AM26" s="115" t="s">
        <v>217</v>
      </c>
      <c r="AN26" s="115" t="s">
        <v>2059</v>
      </c>
      <c r="AO26" s="115" t="str">
        <f>INDEX(BDD_enquete_terrain_publique!AL:AL, MATCH(A26, BDD_enquete_terrain_publique!B:B, 0))</f>
        <v>resident</v>
      </c>
      <c r="AP26" s="115" t="s">
        <v>22</v>
      </c>
      <c r="AQ26" s="115" t="s">
        <v>22</v>
      </c>
      <c r="AR26" s="124" t="s">
        <v>911</v>
      </c>
      <c r="AS26" s="115">
        <v>1</v>
      </c>
      <c r="AT26" s="122">
        <v>25</v>
      </c>
      <c r="AU26" s="122">
        <v>97.86</v>
      </c>
      <c r="AV26" s="118">
        <f>SUM(AU26:AU29)</f>
        <v>256.33999999999997</v>
      </c>
      <c r="AW26" s="90" t="s">
        <v>22</v>
      </c>
      <c r="AX26" s="199">
        <f>AU26/(2+(3/12))/Y26</f>
        <v>43.493333333333332</v>
      </c>
      <c r="AY26" s="201">
        <f>SUM(AX26:AX29)</f>
        <v>73.208333333333343</v>
      </c>
      <c r="AZ26" s="125" t="s">
        <v>22</v>
      </c>
    </row>
    <row r="27" spans="1:52">
      <c r="A27" s="117">
        <v>26</v>
      </c>
      <c r="B27" s="18" t="str">
        <f>INDEX(BDD_enquete_terrain_publique!C:C, MATCH(A27, BDD_enquete_terrain_publique!B:B, 0))</f>
        <v>PECHLOIS2020_0008</v>
      </c>
      <c r="C27" s="18" t="str">
        <f>INDEX(BDD_enquete_terrain_publique!D:D, MATCH(A27, BDD_enquete_terrain_publique!B:B, 0))</f>
        <v>PECHLOIS2020_0008_E</v>
      </c>
      <c r="D27" s="109">
        <f>INDEX(BDD_enquete_terrain_publique!E:E, MATCH(A27, BDD_enquete_terrain_publique!B:B, 0))</f>
        <v>44069</v>
      </c>
      <c r="E27" s="18" t="str">
        <f>INDEX(BDD_enquete_terrain_publique!F:F, MATCH(A27, BDD_enquete_terrain_publique!B:B, 0))</f>
        <v>Laure_Helene_GARSI</v>
      </c>
      <c r="F27" s="118">
        <f>INDEX(BDD_enquete_terrain_publique!G:G, MATCH(A27, BDD_enquete_terrain_publique!B:B, 0))</f>
        <v>0</v>
      </c>
      <c r="G27" s="18" t="str">
        <f>INDEX(BDD_enquete_terrain_publique!H:H, MATCH(A27, BDD_enquete_terrain_publique!B:B, 0))</f>
        <v>NA</v>
      </c>
      <c r="H27" s="118" t="str">
        <f>INDEX(BDD_enquete_terrain_publique!I:I, MATCH(A27, BDD_enquete_terrain_publique!B:B, 0))</f>
        <v>NA</v>
      </c>
      <c r="I27" s="18" t="str">
        <f>INDEX(BDD_enquete_terrain_publique!J:J, MATCH(A27, BDD_enquete_terrain_publique!B:B, 0))</f>
        <v>NA</v>
      </c>
      <c r="J27" s="18" t="str">
        <f>INDEX(BDD_enquete_terrain_publique!K:K, MATCH(A27, BDD_enquete_terrain_publique!B:B, 0))</f>
        <v>NA</v>
      </c>
      <c r="K27" s="118" t="str">
        <f>INDEX(BDD_enquete_terrain_publique!L:L, MATCH(A27, BDD_enquete_terrain_publique!B:B, 0))</f>
        <v>NA</v>
      </c>
      <c r="L27" s="18" t="str">
        <f>INDEX(BDD_enquete_terrain_publique!M:M, MATCH(A27, BDD_enquete_terrain_publique!B:B, 0))</f>
        <v>NA</v>
      </c>
      <c r="M27" s="18" t="s">
        <v>22</v>
      </c>
      <c r="N27" s="18" t="s">
        <v>22</v>
      </c>
      <c r="O27" s="18" t="s">
        <v>22</v>
      </c>
      <c r="P27" s="119">
        <f>INDEX(BDD_enquete_terrain_publique!Q:Q, MATCH(A27, BDD_enquete_terrain_publique!B:B, 0))</f>
        <v>42.869366666666664</v>
      </c>
      <c r="Q27" s="115" t="s">
        <v>1686</v>
      </c>
      <c r="R27" s="116" t="s">
        <v>22</v>
      </c>
      <c r="S27" s="115" t="s">
        <v>22</v>
      </c>
      <c r="T27" s="115" t="s">
        <v>22</v>
      </c>
      <c r="U27" s="120">
        <f>INDEX(BDD_enquete_terrain_publique!V:V, MATCH(A27, BDD_enquete_terrain_publique!B:B, 0))</f>
        <v>9.4897666666666662</v>
      </c>
      <c r="V27" s="115" t="s">
        <v>1687</v>
      </c>
      <c r="W27" s="121" t="str">
        <f>INDEX(BDD_enquete_terrain_publique!W:W, MATCH(A27, BDD_enquete_terrain_publique!B:B, 0))</f>
        <v>pe</v>
      </c>
      <c r="X27" s="122">
        <f>INDEX(BDD_enquete_terrain_publique!X:X, MATCH(A27, BDD_enquete_terrain_publique!B:B, 0))</f>
        <v>10</v>
      </c>
      <c r="Y27" s="122">
        <f>INDEX(BDD_enquete_terrain_publique!Y:Y, MATCH(A27, BDD_enquete_terrain_publique!B:B, 0))</f>
        <v>5</v>
      </c>
      <c r="Z27" s="121">
        <f>INDEX(BDD_enquete_terrain_publique!Z:Z, MATCH(A27, BDD_enquete_terrain_publique!B:B, 0))</f>
        <v>0.33333333333333331</v>
      </c>
      <c r="AA27" s="121">
        <f>INDEX(BDD_enquete_terrain_publique!AA:AA, MATCH(A27, BDD_enquete_terrain_publique!B:B, 0))</f>
        <v>0.37847222222222227</v>
      </c>
      <c r="AB27" s="121">
        <f>INDEX(BDD_enquete_terrain_publique!AB:AB, MATCH(A27, BDD_enquete_terrain_publique!B:B, 0))</f>
        <v>0.41666666666666669</v>
      </c>
      <c r="AC27" s="121">
        <f>Tableau1[[#This Row],[heure_enq]]-Tableau1[[#This Row],[heure_deb]]</f>
        <v>4.5138888888888951E-2</v>
      </c>
      <c r="AD27" s="121">
        <f>Tableau1[[#This Row],[heure_fin]]-Tableau1[[#This Row],[heure_deb]]</f>
        <v>8.333333333333337E-2</v>
      </c>
      <c r="AE27" s="121" t="s">
        <v>2065</v>
      </c>
      <c r="AF27" s="121" t="s">
        <v>229</v>
      </c>
      <c r="AG27" s="123" t="str">
        <f>INDEX(BDD_enquete_terrain_publique!BJ:BJ, MATCH(A27, BDD_enquete_terrain_publique!B:B, 0))</f>
        <v>soupe</v>
      </c>
      <c r="AH27" s="18" t="s">
        <v>2058</v>
      </c>
      <c r="AI27" s="18">
        <f>INDEX(BDD_enquete_terrain_publique!BO:BO, MATCH(A27, BDD_enquete_terrain_publique!B:B, 0))</f>
        <v>0</v>
      </c>
      <c r="AJ27" s="18">
        <v>0</v>
      </c>
      <c r="AK27" s="18">
        <f>INDEX(BDD_enquete_terrain_publique!BU:BU, MATCH(A27, BDD_enquete_terrain_publique!B:B, 0))</f>
        <v>0</v>
      </c>
      <c r="AL27" s="115">
        <f>INDEX(BDD_enquete_terrain_publique!BV:BV, MATCH(A27, BDD_enquete_terrain_publique!B:B, 0))</f>
        <v>0</v>
      </c>
      <c r="AM27" s="115" t="s">
        <v>217</v>
      </c>
      <c r="AN27" s="115" t="s">
        <v>2059</v>
      </c>
      <c r="AO27" s="115" t="str">
        <f>INDEX(BDD_enquete_terrain_publique!AL:AL, MATCH(A27, BDD_enquete_terrain_publique!B:B, 0))</f>
        <v>secondaire</v>
      </c>
      <c r="AP27" s="115" t="s">
        <v>22</v>
      </c>
      <c r="AQ27" s="115" t="s">
        <v>22</v>
      </c>
      <c r="AR27" s="124" t="s">
        <v>1879</v>
      </c>
      <c r="AS27" s="115">
        <v>2</v>
      </c>
      <c r="AT27" s="122">
        <f>AVERAGE(12.14)</f>
        <v>12.14</v>
      </c>
      <c r="AU27" s="122">
        <f>14.16+22.5</f>
        <v>36.659999999999997</v>
      </c>
      <c r="AV27" s="118"/>
      <c r="AW27" s="90" t="s">
        <v>22</v>
      </c>
      <c r="AX27" s="199">
        <f>AU27/(1+(1/15))/Y27</f>
        <v>6.8737499999999994</v>
      </c>
      <c r="AY27" s="201"/>
      <c r="AZ27" s="125" t="s">
        <v>22</v>
      </c>
    </row>
    <row r="28" spans="1:52">
      <c r="A28" s="117">
        <v>26</v>
      </c>
      <c r="B28" s="18" t="str">
        <f>INDEX(BDD_enquete_terrain_publique!C:C, MATCH(A28, BDD_enquete_terrain_publique!B:B, 0))</f>
        <v>PECHLOIS2020_0008</v>
      </c>
      <c r="C28" s="18" t="str">
        <f>INDEX(BDD_enquete_terrain_publique!D:D, MATCH(A28, BDD_enquete_terrain_publique!B:B, 0))</f>
        <v>PECHLOIS2020_0008_E</v>
      </c>
      <c r="D28" s="109">
        <f>INDEX(BDD_enquete_terrain_publique!E:E, MATCH(A28, BDD_enquete_terrain_publique!B:B, 0))</f>
        <v>44069</v>
      </c>
      <c r="E28" s="18" t="str">
        <f>INDEX(BDD_enquete_terrain_publique!F:F, MATCH(A28, BDD_enquete_terrain_publique!B:B, 0))</f>
        <v>Laure_Helene_GARSI</v>
      </c>
      <c r="F28" s="118">
        <f>INDEX(BDD_enquete_terrain_publique!G:G, MATCH(A28, BDD_enquete_terrain_publique!B:B, 0))</f>
        <v>0</v>
      </c>
      <c r="G28" s="18" t="str">
        <f>INDEX(BDD_enquete_terrain_publique!H:H, MATCH(A28, BDD_enquete_terrain_publique!B:B, 0))</f>
        <v>NA</v>
      </c>
      <c r="H28" s="118" t="str">
        <f>INDEX(BDD_enquete_terrain_publique!I:I, MATCH(A28, BDD_enquete_terrain_publique!B:B, 0))</f>
        <v>NA</v>
      </c>
      <c r="I28" s="18" t="str">
        <f>INDEX(BDD_enquete_terrain_publique!J:J, MATCH(A28, BDD_enquete_terrain_publique!B:B, 0))</f>
        <v>NA</v>
      </c>
      <c r="J28" s="18" t="str">
        <f>INDEX(BDD_enquete_terrain_publique!K:K, MATCH(A28, BDD_enquete_terrain_publique!B:B, 0))</f>
        <v>NA</v>
      </c>
      <c r="K28" s="118" t="str">
        <f>INDEX(BDD_enquete_terrain_publique!L:L, MATCH(A28, BDD_enquete_terrain_publique!B:B, 0))</f>
        <v>NA</v>
      </c>
      <c r="L28" s="18" t="str">
        <f>INDEX(BDD_enquete_terrain_publique!M:M, MATCH(A28, BDD_enquete_terrain_publique!B:B, 0))</f>
        <v>NA</v>
      </c>
      <c r="M28" s="18" t="s">
        <v>22</v>
      </c>
      <c r="N28" s="18" t="s">
        <v>22</v>
      </c>
      <c r="O28" s="18" t="s">
        <v>22</v>
      </c>
      <c r="P28" s="119">
        <f>INDEX(BDD_enquete_terrain_publique!Q:Q, MATCH(A28, BDD_enquete_terrain_publique!B:B, 0))</f>
        <v>42.869366666666664</v>
      </c>
      <c r="Q28" s="115" t="s">
        <v>1686</v>
      </c>
      <c r="R28" s="116" t="s">
        <v>22</v>
      </c>
      <c r="S28" s="115" t="s">
        <v>22</v>
      </c>
      <c r="T28" s="115" t="s">
        <v>22</v>
      </c>
      <c r="U28" s="120">
        <f>INDEX(BDD_enquete_terrain_publique!V:V, MATCH(A28, BDD_enquete_terrain_publique!B:B, 0))</f>
        <v>9.4897666666666662</v>
      </c>
      <c r="V28" s="115" t="s">
        <v>1687</v>
      </c>
      <c r="W28" s="121" t="str">
        <f>INDEX(BDD_enquete_terrain_publique!W:W, MATCH(A28, BDD_enquete_terrain_publique!B:B, 0))</f>
        <v>pe</v>
      </c>
      <c r="X28" s="122">
        <f>INDEX(BDD_enquete_terrain_publique!X:X, MATCH(A28, BDD_enquete_terrain_publique!B:B, 0))</f>
        <v>10</v>
      </c>
      <c r="Y28" s="122">
        <f>INDEX(BDD_enquete_terrain_publique!Y:Y, MATCH(A28, BDD_enquete_terrain_publique!B:B, 0))</f>
        <v>5</v>
      </c>
      <c r="Z28" s="121">
        <f>INDEX(BDD_enquete_terrain_publique!Z:Z, MATCH(A28, BDD_enquete_terrain_publique!B:B, 0))</f>
        <v>0.33333333333333331</v>
      </c>
      <c r="AA28" s="121">
        <f>INDEX(BDD_enquete_terrain_publique!AA:AA, MATCH(A28, BDD_enquete_terrain_publique!B:B, 0))</f>
        <v>0.37847222222222227</v>
      </c>
      <c r="AB28" s="121">
        <f>INDEX(BDD_enquete_terrain_publique!AB:AB, MATCH(A28, BDD_enquete_terrain_publique!B:B, 0))</f>
        <v>0.41666666666666669</v>
      </c>
      <c r="AC28" s="121">
        <f>Tableau1[[#This Row],[heure_enq]]-Tableau1[[#This Row],[heure_deb]]</f>
        <v>4.5138888888888951E-2</v>
      </c>
      <c r="AD28" s="121">
        <f>Tableau1[[#This Row],[heure_fin]]-Tableau1[[#This Row],[heure_deb]]</f>
        <v>8.333333333333337E-2</v>
      </c>
      <c r="AE28" s="121" t="s">
        <v>2065</v>
      </c>
      <c r="AF28" s="121" t="s">
        <v>229</v>
      </c>
      <c r="AG28" s="123" t="str">
        <f>INDEX(BDD_enquete_terrain_publique!BJ:BJ, MATCH(A28, BDD_enquete_terrain_publique!B:B, 0))</f>
        <v>soupe</v>
      </c>
      <c r="AH28" s="18" t="s">
        <v>2058</v>
      </c>
      <c r="AI28" s="18">
        <f>INDEX(BDD_enquete_terrain_publique!BO:BO, MATCH(A28, BDD_enquete_terrain_publique!B:B, 0))</f>
        <v>0</v>
      </c>
      <c r="AJ28" s="18">
        <v>0</v>
      </c>
      <c r="AK28" s="18">
        <f>INDEX(BDD_enquete_terrain_publique!BU:BU, MATCH(A28, BDD_enquete_terrain_publique!B:B, 0))</f>
        <v>0</v>
      </c>
      <c r="AL28" s="115">
        <f>INDEX(BDD_enquete_terrain_publique!BV:BV, MATCH(A28, BDD_enquete_terrain_publique!B:B, 0))</f>
        <v>0</v>
      </c>
      <c r="AM28" s="115" t="s">
        <v>217</v>
      </c>
      <c r="AN28" s="115" t="s">
        <v>2059</v>
      </c>
      <c r="AO28" s="115" t="str">
        <f>INDEX(BDD_enquete_terrain_publique!AL:AL, MATCH(A28, BDD_enquete_terrain_publique!B:B, 0))</f>
        <v>secondaire</v>
      </c>
      <c r="AP28" s="115" t="s">
        <v>2060</v>
      </c>
      <c r="AQ28" s="115">
        <v>1</v>
      </c>
      <c r="AR28" s="124" t="s">
        <v>1304</v>
      </c>
      <c r="AS28" s="115">
        <v>2</v>
      </c>
      <c r="AT28" s="122">
        <f>AVERAGE(14.16)</f>
        <v>14.16</v>
      </c>
      <c r="AU28" s="122">
        <f>38.17+57.83</f>
        <v>96</v>
      </c>
      <c r="AV28" s="118">
        <f>SUM(AU28:AU30)</f>
        <v>141.94999999999999</v>
      </c>
      <c r="AW28" s="90" t="s">
        <v>22</v>
      </c>
      <c r="AX28" s="199">
        <f>AU28/(1+(1/15))/Y28</f>
        <v>18</v>
      </c>
      <c r="AY28" s="201">
        <f>SUM(AX28:AX30)</f>
        <v>26.196250000000003</v>
      </c>
      <c r="AZ28" s="125" t="s">
        <v>22</v>
      </c>
    </row>
    <row r="29" spans="1:52">
      <c r="A29" s="117">
        <v>26</v>
      </c>
      <c r="B29" s="18" t="str">
        <f>INDEX(BDD_enquete_terrain_publique!C:C, MATCH(A29, BDD_enquete_terrain_publique!B:B, 0))</f>
        <v>PECHLOIS2020_0008</v>
      </c>
      <c r="C29" s="18" t="str">
        <f>INDEX(BDD_enquete_terrain_publique!D:D, MATCH(A29, BDD_enquete_terrain_publique!B:B, 0))</f>
        <v>PECHLOIS2020_0008_E</v>
      </c>
      <c r="D29" s="109">
        <f>INDEX(BDD_enquete_terrain_publique!E:E, MATCH(A29, BDD_enquete_terrain_publique!B:B, 0))</f>
        <v>44069</v>
      </c>
      <c r="E29" s="18" t="str">
        <f>INDEX(BDD_enquete_terrain_publique!F:F, MATCH(A29, BDD_enquete_terrain_publique!B:B, 0))</f>
        <v>Laure_Helene_GARSI</v>
      </c>
      <c r="F29" s="118">
        <f>INDEX(BDD_enquete_terrain_publique!G:G, MATCH(A29, BDD_enquete_terrain_publique!B:B, 0))</f>
        <v>0</v>
      </c>
      <c r="G29" s="18" t="str">
        <f>INDEX(BDD_enquete_terrain_publique!H:H, MATCH(A29, BDD_enquete_terrain_publique!B:B, 0))</f>
        <v>NA</v>
      </c>
      <c r="H29" s="118" t="str">
        <f>INDEX(BDD_enquete_terrain_publique!I:I, MATCH(A29, BDD_enquete_terrain_publique!B:B, 0))</f>
        <v>NA</v>
      </c>
      <c r="I29" s="18" t="str">
        <f>INDEX(BDD_enquete_terrain_publique!J:J, MATCH(A29, BDD_enquete_terrain_publique!B:B, 0))</f>
        <v>NA</v>
      </c>
      <c r="J29" s="18" t="str">
        <f>INDEX(BDD_enquete_terrain_publique!K:K, MATCH(A29, BDD_enquete_terrain_publique!B:B, 0))</f>
        <v>NA</v>
      </c>
      <c r="K29" s="118" t="str">
        <f>INDEX(BDD_enquete_terrain_publique!L:L, MATCH(A29, BDD_enquete_terrain_publique!B:B, 0))</f>
        <v>NA</v>
      </c>
      <c r="L29" s="18" t="str">
        <f>INDEX(BDD_enquete_terrain_publique!M:M, MATCH(A29, BDD_enquete_terrain_publique!B:B, 0))</f>
        <v>NA</v>
      </c>
      <c r="M29" s="18" t="s">
        <v>22</v>
      </c>
      <c r="N29" s="18" t="s">
        <v>22</v>
      </c>
      <c r="O29" s="18" t="s">
        <v>22</v>
      </c>
      <c r="P29" s="119">
        <f>INDEX(BDD_enquete_terrain_publique!Q:Q, MATCH(A29, BDD_enquete_terrain_publique!B:B, 0))</f>
        <v>42.869366666666664</v>
      </c>
      <c r="Q29" s="115" t="s">
        <v>1686</v>
      </c>
      <c r="R29" s="116" t="s">
        <v>22</v>
      </c>
      <c r="S29" s="115" t="s">
        <v>22</v>
      </c>
      <c r="T29" s="115" t="s">
        <v>22</v>
      </c>
      <c r="U29" s="120">
        <f>INDEX(BDD_enquete_terrain_publique!V:V, MATCH(A29, BDD_enquete_terrain_publique!B:B, 0))</f>
        <v>9.4897666666666662</v>
      </c>
      <c r="V29" s="115" t="s">
        <v>1687</v>
      </c>
      <c r="W29" s="121" t="str">
        <f>INDEX(BDD_enquete_terrain_publique!W:W, MATCH(A29, BDD_enquete_terrain_publique!B:B, 0))</f>
        <v>pe</v>
      </c>
      <c r="X29" s="122">
        <f>INDEX(BDD_enquete_terrain_publique!X:X, MATCH(A29, BDD_enquete_terrain_publique!B:B, 0))</f>
        <v>10</v>
      </c>
      <c r="Y29" s="122">
        <f>INDEX(BDD_enquete_terrain_publique!Y:Y, MATCH(A29, BDD_enquete_terrain_publique!B:B, 0))</f>
        <v>5</v>
      </c>
      <c r="Z29" s="121">
        <f>INDEX(BDD_enquete_terrain_publique!Z:Z, MATCH(A29, BDD_enquete_terrain_publique!B:B, 0))</f>
        <v>0.33333333333333331</v>
      </c>
      <c r="AA29" s="121">
        <f>INDEX(BDD_enquete_terrain_publique!AA:AA, MATCH(A29, BDD_enquete_terrain_publique!B:B, 0))</f>
        <v>0.37847222222222227</v>
      </c>
      <c r="AB29" s="121">
        <f>INDEX(BDD_enquete_terrain_publique!AB:AB, MATCH(A29, BDD_enquete_terrain_publique!B:B, 0))</f>
        <v>0.41666666666666669</v>
      </c>
      <c r="AC29" s="121">
        <f>Tableau1[[#This Row],[heure_enq]]-Tableau1[[#This Row],[heure_deb]]</f>
        <v>4.5138888888888951E-2</v>
      </c>
      <c r="AD29" s="121">
        <f>Tableau1[[#This Row],[heure_fin]]-Tableau1[[#This Row],[heure_deb]]</f>
        <v>8.333333333333337E-2</v>
      </c>
      <c r="AE29" s="121" t="s">
        <v>2065</v>
      </c>
      <c r="AF29" s="121" t="s">
        <v>229</v>
      </c>
      <c r="AG29" s="123" t="str">
        <f>INDEX(BDD_enquete_terrain_publique!BJ:BJ, MATCH(A29, BDD_enquete_terrain_publique!B:B, 0))</f>
        <v>soupe</v>
      </c>
      <c r="AH29" s="18" t="s">
        <v>2058</v>
      </c>
      <c r="AI29" s="18">
        <f>INDEX(BDD_enquete_terrain_publique!BO:BO, MATCH(A29, BDD_enquete_terrain_publique!B:B, 0))</f>
        <v>0</v>
      </c>
      <c r="AJ29" s="18">
        <v>0</v>
      </c>
      <c r="AK29" s="18">
        <f>INDEX(BDD_enquete_terrain_publique!BU:BU, MATCH(A29, BDD_enquete_terrain_publique!B:B, 0))</f>
        <v>0</v>
      </c>
      <c r="AL29" s="115">
        <f>INDEX(BDD_enquete_terrain_publique!BV:BV, MATCH(A29, BDD_enquete_terrain_publique!B:B, 0))</f>
        <v>0</v>
      </c>
      <c r="AM29" s="115" t="s">
        <v>217</v>
      </c>
      <c r="AN29" s="115" t="s">
        <v>2059</v>
      </c>
      <c r="AO29" s="115" t="str">
        <f>INDEX(BDD_enquete_terrain_publique!AL:AL, MATCH(A29, BDD_enquete_terrain_publique!B:B, 0))</f>
        <v>secondaire</v>
      </c>
      <c r="AP29" s="115" t="s">
        <v>22</v>
      </c>
      <c r="AQ29" s="115" t="s">
        <v>22</v>
      </c>
      <c r="AR29" s="124" t="s">
        <v>2016</v>
      </c>
      <c r="AS29" s="115">
        <v>1</v>
      </c>
      <c r="AT29" s="122">
        <v>15</v>
      </c>
      <c r="AU29" s="122">
        <v>25.82</v>
      </c>
      <c r="AV29" s="118"/>
      <c r="AW29" s="90" t="s">
        <v>22</v>
      </c>
      <c r="AX29" s="199">
        <f>AU29/(1+(1/15))/Y29</f>
        <v>4.8412500000000005</v>
      </c>
      <c r="AY29" s="201"/>
      <c r="AZ29" s="125" t="s">
        <v>22</v>
      </c>
    </row>
    <row r="30" spans="1:52">
      <c r="A30" s="117">
        <v>27</v>
      </c>
      <c r="B30" s="18" t="str">
        <f>INDEX(BDD_enquete_terrain_publique!C:C, MATCH(A30, BDD_enquete_terrain_publique!B:B, 0))</f>
        <v>PECHLOIS2020_0008</v>
      </c>
      <c r="C30" s="18" t="str">
        <f>INDEX(BDD_enquete_terrain_publique!D:D, MATCH(A30, BDD_enquete_terrain_publique!B:B, 0))</f>
        <v>PECHLOIS2020_0008_F</v>
      </c>
      <c r="D30" s="109">
        <f>INDEX(BDD_enquete_terrain_publique!E:E, MATCH(A30, BDD_enquete_terrain_publique!B:B, 0))</f>
        <v>44069</v>
      </c>
      <c r="E30" s="18" t="str">
        <f>INDEX(BDD_enquete_terrain_publique!F:F, MATCH(A30, BDD_enquete_terrain_publique!B:B, 0))</f>
        <v>Laure_Helene_GARSI</v>
      </c>
      <c r="F30" s="118">
        <f>INDEX(BDD_enquete_terrain_publique!G:G, MATCH(A30, BDD_enquete_terrain_publique!B:B, 0))</f>
        <v>0</v>
      </c>
      <c r="G30" s="18" t="str">
        <f>INDEX(BDD_enquete_terrain_publique!H:H, MATCH(A30, BDD_enquete_terrain_publique!B:B, 0))</f>
        <v>NA</v>
      </c>
      <c r="H30" s="118" t="str">
        <f>INDEX(BDD_enquete_terrain_publique!I:I, MATCH(A30, BDD_enquete_terrain_publique!B:B, 0))</f>
        <v>NA</v>
      </c>
      <c r="I30" s="18" t="str">
        <f>INDEX(BDD_enquete_terrain_publique!J:J, MATCH(A30, BDD_enquete_terrain_publique!B:B, 0))</f>
        <v>NA</v>
      </c>
      <c r="J30" s="18" t="str">
        <f>INDEX(BDD_enquete_terrain_publique!K:K, MATCH(A30, BDD_enquete_terrain_publique!B:B, 0))</f>
        <v>NA</v>
      </c>
      <c r="K30" s="118" t="str">
        <f>INDEX(BDD_enquete_terrain_publique!L:L, MATCH(A30, BDD_enquete_terrain_publique!B:B, 0))</f>
        <v>NA</v>
      </c>
      <c r="L30" s="18" t="str">
        <f>INDEX(BDD_enquete_terrain_publique!M:M, MATCH(A30, BDD_enquete_terrain_publique!B:B, 0))</f>
        <v>NA</v>
      </c>
      <c r="M30" s="18" t="s">
        <v>22</v>
      </c>
      <c r="N30" s="18" t="s">
        <v>22</v>
      </c>
      <c r="O30" s="18" t="s">
        <v>22</v>
      </c>
      <c r="P30" s="119">
        <f>INDEX(BDD_enquete_terrain_publique!Q:Q, MATCH(A30, BDD_enquete_terrain_publique!B:B, 0))</f>
        <v>42.896099999999997</v>
      </c>
      <c r="Q30" s="115" t="s">
        <v>500</v>
      </c>
      <c r="R30" s="116" t="s">
        <v>22</v>
      </c>
      <c r="S30" s="115" t="s">
        <v>22</v>
      </c>
      <c r="T30" s="115" t="s">
        <v>22</v>
      </c>
      <c r="U30" s="120">
        <f>INDEX(BDD_enquete_terrain_publique!V:V, MATCH(A30, BDD_enquete_terrain_publique!B:B, 0))</f>
        <v>9.4826166666666669</v>
      </c>
      <c r="V30" s="115" t="s">
        <v>501</v>
      </c>
      <c r="W30" s="121" t="str">
        <f>INDEX(BDD_enquete_terrain_publique!W:W, MATCH(A30, BDD_enquete_terrain_publique!B:B, 0))</f>
        <v>pe</v>
      </c>
      <c r="X30" s="122">
        <f>INDEX(BDD_enquete_terrain_publique!X:X, MATCH(A30, BDD_enquete_terrain_publique!B:B, 0))</f>
        <v>10</v>
      </c>
      <c r="Y30" s="122">
        <f>INDEX(BDD_enquete_terrain_publique!Y:Y, MATCH(A30, BDD_enquete_terrain_publique!B:B, 0))</f>
        <v>3</v>
      </c>
      <c r="Z30" s="121">
        <f>INDEX(BDD_enquete_terrain_publique!Z:Z, MATCH(A30, BDD_enquete_terrain_publique!B:B, 0))</f>
        <v>0.3125</v>
      </c>
      <c r="AA30" s="121">
        <f>INDEX(BDD_enquete_terrain_publique!AA:AA, MATCH(A30, BDD_enquete_terrain_publique!B:B, 0))</f>
        <v>0.39583333333333331</v>
      </c>
      <c r="AB30" s="121">
        <f>INDEX(BDD_enquete_terrain_publique!AB:AB, MATCH(A30, BDD_enquete_terrain_publique!B:B, 0))</f>
        <v>0.5</v>
      </c>
      <c r="AC30" s="121">
        <f>Tableau1[[#This Row],[heure_enq]]-Tableau1[[#This Row],[heure_deb]]</f>
        <v>8.3333333333333315E-2</v>
      </c>
      <c r="AD30" s="121">
        <f>Tableau1[[#This Row],[heure_fin]]-Tableau1[[#This Row],[heure_deb]]</f>
        <v>0.1875</v>
      </c>
      <c r="AE30" s="121" t="s">
        <v>2065</v>
      </c>
      <c r="AF30" s="121" t="s">
        <v>270</v>
      </c>
      <c r="AG30" s="123" t="str">
        <f>INDEX(BDD_enquete_terrain_publique!BJ:BJ, MATCH(A30, BDD_enquete_terrain_publique!B:B, 0))</f>
        <v>soupe</v>
      </c>
      <c r="AH30" s="18" t="s">
        <v>2058</v>
      </c>
      <c r="AI30" s="18">
        <f>INDEX(BDD_enquete_terrain_publique!BO:BO, MATCH(A30, BDD_enquete_terrain_publique!B:B, 0))</f>
        <v>0</v>
      </c>
      <c r="AJ30" s="18" t="s">
        <v>2066</v>
      </c>
      <c r="AK30" s="18">
        <f>INDEX(BDD_enquete_terrain_publique!BU:BU, MATCH(A30, BDD_enquete_terrain_publique!B:B, 0))</f>
        <v>0</v>
      </c>
      <c r="AL30" s="115">
        <f>INDEX(BDD_enquete_terrain_publique!BV:BV, MATCH(A30, BDD_enquete_terrain_publique!B:B, 0))</f>
        <v>0</v>
      </c>
      <c r="AM30" s="115" t="s">
        <v>217</v>
      </c>
      <c r="AN30" s="115" t="s">
        <v>2059</v>
      </c>
      <c r="AO30" s="115" t="str">
        <f>INDEX(BDD_enquete_terrain_publique!AL:AL, MATCH(A30, BDD_enquete_terrain_publique!B:B, 0))</f>
        <v>resident</v>
      </c>
      <c r="AP30" s="115" t="s">
        <v>2060</v>
      </c>
      <c r="AQ30" s="115">
        <v>2</v>
      </c>
      <c r="AR30" s="124" t="s">
        <v>1082</v>
      </c>
      <c r="AS30" s="115">
        <v>2</v>
      </c>
      <c r="AT30" s="122">
        <f>AVERAGE(10.12)</f>
        <v>10.119999999999999</v>
      </c>
      <c r="AU30" s="122">
        <f>7.35+12.78</f>
        <v>20.13</v>
      </c>
      <c r="AV30" s="118">
        <f>SUM(AU30:AU31)</f>
        <v>348.40999999999997</v>
      </c>
      <c r="AW30" s="90" t="s">
        <v>22</v>
      </c>
      <c r="AX30" s="199">
        <f>AU30/2/Y30</f>
        <v>3.355</v>
      </c>
      <c r="AY30" s="201">
        <f>SUM(AX30:AX31)</f>
        <v>58.068333333333328</v>
      </c>
      <c r="AZ30" s="125" t="s">
        <v>22</v>
      </c>
    </row>
    <row r="31" spans="1:52">
      <c r="A31" s="117">
        <v>27</v>
      </c>
      <c r="B31" s="18" t="str">
        <f>INDEX(BDD_enquete_terrain_publique!C:C, MATCH(A31, BDD_enquete_terrain_publique!B:B, 0))</f>
        <v>PECHLOIS2020_0008</v>
      </c>
      <c r="C31" s="18" t="str">
        <f>INDEX(BDD_enquete_terrain_publique!D:D, MATCH(A31, BDD_enquete_terrain_publique!B:B, 0))</f>
        <v>PECHLOIS2020_0008_F</v>
      </c>
      <c r="D31" s="109">
        <f>INDEX(BDD_enquete_terrain_publique!E:E, MATCH(A31, BDD_enquete_terrain_publique!B:B, 0))</f>
        <v>44069</v>
      </c>
      <c r="E31" s="18" t="str">
        <f>INDEX(BDD_enquete_terrain_publique!F:F, MATCH(A31, BDD_enquete_terrain_publique!B:B, 0))</f>
        <v>Laure_Helene_GARSI</v>
      </c>
      <c r="F31" s="118">
        <f>INDEX(BDD_enquete_terrain_publique!G:G, MATCH(A31, BDD_enquete_terrain_publique!B:B, 0))</f>
        <v>0</v>
      </c>
      <c r="G31" s="18" t="str">
        <f>INDEX(BDD_enquete_terrain_publique!H:H, MATCH(A31, BDD_enquete_terrain_publique!B:B, 0))</f>
        <v>NA</v>
      </c>
      <c r="H31" s="118" t="str">
        <f>INDEX(BDD_enquete_terrain_publique!I:I, MATCH(A31, BDD_enquete_terrain_publique!B:B, 0))</f>
        <v>NA</v>
      </c>
      <c r="I31" s="18" t="str">
        <f>INDEX(BDD_enquete_terrain_publique!J:J, MATCH(A31, BDD_enquete_terrain_publique!B:B, 0))</f>
        <v>NA</v>
      </c>
      <c r="J31" s="18" t="str">
        <f>INDEX(BDD_enquete_terrain_publique!K:K, MATCH(A31, BDD_enquete_terrain_publique!B:B, 0))</f>
        <v>NA</v>
      </c>
      <c r="K31" s="118" t="str">
        <f>INDEX(BDD_enquete_terrain_publique!L:L, MATCH(A31, BDD_enquete_terrain_publique!B:B, 0))</f>
        <v>NA</v>
      </c>
      <c r="L31" s="18" t="str">
        <f>INDEX(BDD_enquete_terrain_publique!M:M, MATCH(A31, BDD_enquete_terrain_publique!B:B, 0))</f>
        <v>NA</v>
      </c>
      <c r="M31" s="18" t="s">
        <v>22</v>
      </c>
      <c r="N31" s="18" t="s">
        <v>22</v>
      </c>
      <c r="O31" s="18" t="s">
        <v>22</v>
      </c>
      <c r="P31" s="119">
        <f>INDEX(BDD_enquete_terrain_publique!Q:Q, MATCH(A31, BDD_enquete_terrain_publique!B:B, 0))</f>
        <v>42.896099999999997</v>
      </c>
      <c r="Q31" s="115" t="s">
        <v>500</v>
      </c>
      <c r="R31" s="116" t="s">
        <v>22</v>
      </c>
      <c r="S31" s="115" t="s">
        <v>22</v>
      </c>
      <c r="T31" s="115" t="s">
        <v>22</v>
      </c>
      <c r="U31" s="120">
        <f>INDEX(BDD_enquete_terrain_publique!V:V, MATCH(A31, BDD_enquete_terrain_publique!B:B, 0))</f>
        <v>9.4826166666666669</v>
      </c>
      <c r="V31" s="115" t="s">
        <v>501</v>
      </c>
      <c r="W31" s="121" t="str">
        <f>INDEX(BDD_enquete_terrain_publique!W:W, MATCH(A31, BDD_enquete_terrain_publique!B:B, 0))</f>
        <v>pe</v>
      </c>
      <c r="X31" s="122">
        <f>INDEX(BDD_enquete_terrain_publique!X:X, MATCH(A31, BDD_enquete_terrain_publique!B:B, 0))</f>
        <v>10</v>
      </c>
      <c r="Y31" s="122">
        <f>INDEX(BDD_enquete_terrain_publique!Y:Y, MATCH(A31, BDD_enquete_terrain_publique!B:B, 0))</f>
        <v>3</v>
      </c>
      <c r="Z31" s="121">
        <f>INDEX(BDD_enquete_terrain_publique!Z:Z, MATCH(A31, BDD_enquete_terrain_publique!B:B, 0))</f>
        <v>0.3125</v>
      </c>
      <c r="AA31" s="121">
        <f>INDEX(BDD_enquete_terrain_publique!AA:AA, MATCH(A31, BDD_enquete_terrain_publique!B:B, 0))</f>
        <v>0.39583333333333331</v>
      </c>
      <c r="AB31" s="121">
        <f>INDEX(BDD_enquete_terrain_publique!AB:AB, MATCH(A31, BDD_enquete_terrain_publique!B:B, 0))</f>
        <v>0.5</v>
      </c>
      <c r="AC31" s="121">
        <f>Tableau1[[#This Row],[heure_enq]]-Tableau1[[#This Row],[heure_deb]]</f>
        <v>8.3333333333333315E-2</v>
      </c>
      <c r="AD31" s="121">
        <f>Tableau1[[#This Row],[heure_fin]]-Tableau1[[#This Row],[heure_deb]]</f>
        <v>0.1875</v>
      </c>
      <c r="AE31" s="121" t="s">
        <v>2065</v>
      </c>
      <c r="AF31" s="121" t="s">
        <v>270</v>
      </c>
      <c r="AG31" s="123" t="str">
        <f>INDEX(BDD_enquete_terrain_publique!BJ:BJ, MATCH(A31, BDD_enquete_terrain_publique!B:B, 0))</f>
        <v>soupe</v>
      </c>
      <c r="AH31" s="18" t="s">
        <v>2058</v>
      </c>
      <c r="AI31" s="18">
        <f>INDEX(BDD_enquete_terrain_publique!BO:BO, MATCH(A31, BDD_enquete_terrain_publique!B:B, 0))</f>
        <v>0</v>
      </c>
      <c r="AJ31" s="18" t="s">
        <v>2066</v>
      </c>
      <c r="AK31" s="18">
        <f>INDEX(BDD_enquete_terrain_publique!BU:BU, MATCH(A31, BDD_enquete_terrain_publique!B:B, 0))</f>
        <v>0</v>
      </c>
      <c r="AL31" s="115">
        <f>INDEX(BDD_enquete_terrain_publique!BV:BV, MATCH(A31, BDD_enquete_terrain_publique!B:B, 0))</f>
        <v>0</v>
      </c>
      <c r="AM31" s="115" t="s">
        <v>217</v>
      </c>
      <c r="AN31" s="115" t="s">
        <v>2059</v>
      </c>
      <c r="AO31" s="115" t="str">
        <f>INDEX(BDD_enquete_terrain_publique!AL:AL, MATCH(A31, BDD_enquete_terrain_publique!B:B, 0))</f>
        <v>resident</v>
      </c>
      <c r="AP31" s="115" t="s">
        <v>2060</v>
      </c>
      <c r="AQ31" s="115">
        <v>11</v>
      </c>
      <c r="AR31" s="124" t="s">
        <v>1304</v>
      </c>
      <c r="AS31" s="115">
        <v>11</v>
      </c>
      <c r="AT31" s="122">
        <f>AVERAGE(10.15)</f>
        <v>10.15</v>
      </c>
      <c r="AU31" s="122">
        <f>13.4+(18.03*2)+(23.63*2)+(30.3*2)+(38.17*2)+(47.31*2)</f>
        <v>328.28</v>
      </c>
      <c r="AV31" s="118"/>
      <c r="AW31" s="90" t="s">
        <v>22</v>
      </c>
      <c r="AX31" s="199">
        <f>AU31/2/Y31</f>
        <v>54.713333333333331</v>
      </c>
      <c r="AY31" s="201"/>
      <c r="AZ31" s="125" t="s">
        <v>22</v>
      </c>
    </row>
    <row r="32" spans="1:52" ht="15.65" customHeight="1">
      <c r="A32" s="117">
        <v>45</v>
      </c>
      <c r="B32" s="18" t="str">
        <f>INDEX(BDD_enquete_terrain_publique!C:C, MATCH(A32, BDD_enquete_terrain_publique!B:B, 0))</f>
        <v>PECHLOIS2020_0017</v>
      </c>
      <c r="C32" s="18" t="str">
        <f>INDEX(BDD_enquete_terrain_publique!D:D, MATCH(A32, BDD_enquete_terrain_publique!B:B, 0))</f>
        <v>PECHLOIS2020_0017_A</v>
      </c>
      <c r="D32" s="109">
        <f>INDEX(BDD_enquete_terrain_publique!E:E, MATCH(A32, BDD_enquete_terrain_publique!B:B, 0))</f>
        <v>44083</v>
      </c>
      <c r="E32" s="18" t="str">
        <f>INDEX(BDD_enquete_terrain_publique!F:F, MATCH(A32, BDD_enquete_terrain_publique!B:B, 0))</f>
        <v>Laure_Helene_GARSI</v>
      </c>
      <c r="F32" s="118">
        <f>INDEX(BDD_enquete_terrain_publique!G:G, MATCH(A32, BDD_enquete_terrain_publique!B:B, 0))</f>
        <v>1</v>
      </c>
      <c r="G32" s="18" t="str">
        <f>INDEX(BDD_enquete_terrain_publique!H:H, MATCH(A32, BDD_enquete_terrain_publique!B:B, 0))</f>
        <v>NA</v>
      </c>
      <c r="H32" s="118">
        <f>INDEX(BDD_enquete_terrain_publique!I:I, MATCH(A32, BDD_enquete_terrain_publique!B:B, 0))</f>
        <v>0</v>
      </c>
      <c r="I32" s="18" t="str">
        <f>INDEX(BDD_enquete_terrain_publique!J:J, MATCH(A32, BDD_enquete_terrain_publique!B:B, 0))</f>
        <v>SO</v>
      </c>
      <c r="J32" s="18" t="str">
        <f>INDEX(BDD_enquete_terrain_publique!K:K, MATCH(A32, BDD_enquete_terrain_publique!B:B, 0))</f>
        <v>NA</v>
      </c>
      <c r="K32" s="118" t="str">
        <f>INDEX(BDD_enquete_terrain_publique!L:L, MATCH(A32, BDD_enquete_terrain_publique!B:B, 0))</f>
        <v>NA</v>
      </c>
      <c r="L32" s="18" t="str">
        <f>INDEX(BDD_enquete_terrain_publique!M:M, MATCH(A32, BDD_enquete_terrain_publique!B:B, 0))</f>
        <v>NA</v>
      </c>
      <c r="M32" s="18" t="s">
        <v>22</v>
      </c>
      <c r="N32" s="18" t="s">
        <v>22</v>
      </c>
      <c r="O32" s="18" t="s">
        <v>22</v>
      </c>
      <c r="P32" s="119">
        <f>INDEX(BDD_enquete_terrain_publique!Q:Q, MATCH(A32, BDD_enquete_terrain_publique!B:B, 0))</f>
        <v>42.717066666666668</v>
      </c>
      <c r="Q32" s="115" t="s">
        <v>546</v>
      </c>
      <c r="R32" s="116" t="s">
        <v>22</v>
      </c>
      <c r="S32" s="115" t="s">
        <v>22</v>
      </c>
      <c r="T32" s="115" t="s">
        <v>22</v>
      </c>
      <c r="U32" s="120">
        <f>INDEX(BDD_enquete_terrain_publique!V:V, MATCH(A32, BDD_enquete_terrain_publique!B:B, 0))</f>
        <v>9.2652000000000001</v>
      </c>
      <c r="V32" s="115" t="s">
        <v>547</v>
      </c>
      <c r="W32" s="121" t="str">
        <f>INDEX(BDD_enquete_terrain_publique!W:W, MATCH(A32, BDD_enquete_terrain_publique!B:B, 0))</f>
        <v>pe</v>
      </c>
      <c r="X32" s="122">
        <f>INDEX(BDD_enquete_terrain_publique!X:X, MATCH(A32, BDD_enquete_terrain_publique!B:B, 0))</f>
        <v>10</v>
      </c>
      <c r="Y32" s="122">
        <f>INDEX(BDD_enquete_terrain_publique!Y:Y, MATCH(A32, BDD_enquete_terrain_publique!B:B, 0))</f>
        <v>1</v>
      </c>
      <c r="Z32" s="121">
        <f>INDEX(BDD_enquete_terrain_publique!Z:Z, MATCH(A32, BDD_enquete_terrain_publique!B:B, 0))</f>
        <v>0.25</v>
      </c>
      <c r="AA32" s="121">
        <f>INDEX(BDD_enquete_terrain_publique!AA:AA, MATCH(A32, BDD_enquete_terrain_publique!B:B, 0))</f>
        <v>0.3923611111111111</v>
      </c>
      <c r="AB32" s="121">
        <f>INDEX(BDD_enquete_terrain_publique!AB:AB, MATCH(A32, BDD_enquete_terrain_publique!B:B, 0))</f>
        <v>0.45833333333333331</v>
      </c>
      <c r="AC32" s="121">
        <f>Tableau1[[#This Row],[heure_enq]]-Tableau1[[#This Row],[heure_deb]]</f>
        <v>0.1423611111111111</v>
      </c>
      <c r="AD32" s="121">
        <f>Tableau1[[#This Row],[heure_fin]]-Tableau1[[#This Row],[heure_deb]]</f>
        <v>0.20833333333333331</v>
      </c>
      <c r="AE32" s="121" t="s">
        <v>2065</v>
      </c>
      <c r="AF32" s="121" t="s">
        <v>229</v>
      </c>
      <c r="AG32" s="123" t="str">
        <f>INDEX(BDD_enquete_terrain_publique!BJ:BJ, MATCH(A32, BDD_enquete_terrain_publique!B:B, 0))</f>
        <v>toutes</v>
      </c>
      <c r="AH32" s="18" t="s">
        <v>2058</v>
      </c>
      <c r="AI32" s="18">
        <f>INDEX(BDD_enquete_terrain_publique!BO:BO, MATCH(A32, BDD_enquete_terrain_publique!B:B, 0))</f>
        <v>0</v>
      </c>
      <c r="AJ32" s="18">
        <v>0</v>
      </c>
      <c r="AK32" s="18">
        <f>INDEX(BDD_enquete_terrain_publique!BU:BU, MATCH(A32, BDD_enquete_terrain_publique!B:B, 0))</f>
        <v>0</v>
      </c>
      <c r="AL32" s="115">
        <f>INDEX(BDD_enquete_terrain_publique!BV:BV, MATCH(A32, BDD_enquete_terrain_publique!B:B, 0))</f>
        <v>0</v>
      </c>
      <c r="AM32" s="115" t="s">
        <v>217</v>
      </c>
      <c r="AN32" s="115" t="s">
        <v>2059</v>
      </c>
      <c r="AO32" s="115" t="str">
        <f>INDEX(BDD_enquete_terrain_publique!AL:AL, MATCH(A32, BDD_enquete_terrain_publique!B:B, 0))</f>
        <v>resident</v>
      </c>
      <c r="AP32" s="115" t="s">
        <v>22</v>
      </c>
      <c r="AQ32" s="115" t="s">
        <v>22</v>
      </c>
      <c r="AR32" s="124" t="s">
        <v>438</v>
      </c>
      <c r="AS32" s="115">
        <v>1</v>
      </c>
      <c r="AT32" s="122">
        <v>15</v>
      </c>
      <c r="AU32" s="122">
        <v>37.42</v>
      </c>
      <c r="AV32" s="118">
        <f>SUM(AU32)</f>
        <v>37.42</v>
      </c>
      <c r="AW32" s="90" t="s">
        <v>22</v>
      </c>
      <c r="AX32" s="199">
        <f>AU32/(3+(5/12))/Y32</f>
        <v>10.95219512195122</v>
      </c>
      <c r="AY32" s="201">
        <v>10.95219512195122</v>
      </c>
      <c r="AZ32" s="125" t="s">
        <v>22</v>
      </c>
    </row>
    <row r="33" spans="1:52">
      <c r="A33" s="117">
        <v>46</v>
      </c>
      <c r="B33" s="18" t="str">
        <f>INDEX(BDD_enquete_terrain_publique!C:C, MATCH(A33, BDD_enquete_terrain_publique!B:B, 0))</f>
        <v>PECHLOIS2020_0017</v>
      </c>
      <c r="C33" s="18" t="str">
        <f>INDEX(BDD_enquete_terrain_publique!D:D, MATCH(A33, BDD_enquete_terrain_publique!B:B, 0))</f>
        <v>PECHLOIS2020_0017_B</v>
      </c>
      <c r="D33" s="109">
        <f>INDEX(BDD_enquete_terrain_publique!E:E, MATCH(A33, BDD_enquete_terrain_publique!B:B, 0))</f>
        <v>44083</v>
      </c>
      <c r="E33" s="18" t="str">
        <f>INDEX(BDD_enquete_terrain_publique!F:F, MATCH(A33, BDD_enquete_terrain_publique!B:B, 0))</f>
        <v>Laure_Helene_GARSI</v>
      </c>
      <c r="F33" s="118">
        <f>INDEX(BDD_enquete_terrain_publique!G:G, MATCH(A33, BDD_enquete_terrain_publique!B:B, 0))</f>
        <v>1</v>
      </c>
      <c r="G33" s="18" t="str">
        <f>INDEX(BDD_enquete_terrain_publique!H:H, MATCH(A33, BDD_enquete_terrain_publique!B:B, 0))</f>
        <v>NA</v>
      </c>
      <c r="H33" s="118">
        <f>INDEX(BDD_enquete_terrain_publique!I:I, MATCH(A33, BDD_enquete_terrain_publique!B:B, 0))</f>
        <v>0</v>
      </c>
      <c r="I33" s="18" t="str">
        <f>INDEX(BDD_enquete_terrain_publique!J:J, MATCH(A33, BDD_enquete_terrain_publique!B:B, 0))</f>
        <v>SO</v>
      </c>
      <c r="J33" s="18" t="str">
        <f>INDEX(BDD_enquete_terrain_publique!K:K, MATCH(A33, BDD_enquete_terrain_publique!B:B, 0))</f>
        <v>NA</v>
      </c>
      <c r="K33" s="118" t="str">
        <f>INDEX(BDD_enquete_terrain_publique!L:L, MATCH(A33, BDD_enquete_terrain_publique!B:B, 0))</f>
        <v>NA</v>
      </c>
      <c r="L33" s="18" t="str">
        <f>INDEX(BDD_enquete_terrain_publique!M:M, MATCH(A33, BDD_enquete_terrain_publique!B:B, 0))</f>
        <v>NA</v>
      </c>
      <c r="M33" s="18" t="s">
        <v>22</v>
      </c>
      <c r="N33" s="18" t="s">
        <v>22</v>
      </c>
      <c r="O33" s="18" t="s">
        <v>22</v>
      </c>
      <c r="P33" s="119">
        <f>INDEX(BDD_enquete_terrain_publique!Q:Q, MATCH(A33, BDD_enquete_terrain_publique!B:B, 0))</f>
        <v>42.728650000000002</v>
      </c>
      <c r="Q33" s="115" t="s">
        <v>550</v>
      </c>
      <c r="R33" s="116" t="s">
        <v>22</v>
      </c>
      <c r="S33" s="115" t="s">
        <v>22</v>
      </c>
      <c r="T33" s="115" t="s">
        <v>22</v>
      </c>
      <c r="U33" s="120">
        <f>INDEX(BDD_enquete_terrain_publique!V:V, MATCH(A33, BDD_enquete_terrain_publique!B:B, 0))</f>
        <v>9.240616666666666</v>
      </c>
      <c r="V33" s="115" t="s">
        <v>551</v>
      </c>
      <c r="W33" s="121" t="str">
        <f>INDEX(BDD_enquete_terrain_publique!W:W, MATCH(A33, BDD_enquete_terrain_publique!B:B, 0))</f>
        <v>pe</v>
      </c>
      <c r="X33" s="122">
        <f>INDEX(BDD_enquete_terrain_publique!X:X, MATCH(A33, BDD_enquete_terrain_publique!B:B, 0))</f>
        <v>10</v>
      </c>
      <c r="Y33" s="122">
        <f>INDEX(BDD_enquete_terrain_publique!Y:Y, MATCH(A33, BDD_enquete_terrain_publique!B:B, 0))</f>
        <v>1</v>
      </c>
      <c r="Z33" s="121">
        <f>INDEX(BDD_enquete_terrain_publique!Z:Z, MATCH(A33, BDD_enquete_terrain_publique!B:B, 0))</f>
        <v>0.33333333333333331</v>
      </c>
      <c r="AA33" s="121">
        <f>INDEX(BDD_enquete_terrain_publique!AA:AA, MATCH(A33, BDD_enquete_terrain_publique!B:B, 0))</f>
        <v>0.41319444444444442</v>
      </c>
      <c r="AB33" s="121">
        <f>INDEX(BDD_enquete_terrain_publique!AB:AB, MATCH(A33, BDD_enquete_terrain_publique!B:B, 0))</f>
        <v>0.41666666666666669</v>
      </c>
      <c r="AC33" s="121">
        <f>Tableau1[[#This Row],[heure_enq]]-Tableau1[[#This Row],[heure_deb]]</f>
        <v>7.9861111111111105E-2</v>
      </c>
      <c r="AD33" s="121">
        <f>Tableau1[[#This Row],[heure_fin]]-Tableau1[[#This Row],[heure_deb]]</f>
        <v>8.333333333333337E-2</v>
      </c>
      <c r="AE33" s="121" t="s">
        <v>2065</v>
      </c>
      <c r="AF33" s="121" t="s">
        <v>270</v>
      </c>
      <c r="AG33" s="123" t="str">
        <f>INDEX(BDD_enquete_terrain_publique!BJ:BJ, MATCH(A33, BDD_enquete_terrain_publique!B:B, 0))</f>
        <v>toutes</v>
      </c>
      <c r="AH33" s="18" t="s">
        <v>2068</v>
      </c>
      <c r="AI33" s="18">
        <f>INDEX(BDD_enquete_terrain_publique!BO:BO, MATCH(A33, BDD_enquete_terrain_publique!B:B, 0))</f>
        <v>0</v>
      </c>
      <c r="AJ33" s="18">
        <v>0</v>
      </c>
      <c r="AK33" s="18">
        <f>INDEX(BDD_enquete_terrain_publique!BU:BU, MATCH(A33, BDD_enquete_terrain_publique!B:B, 0))</f>
        <v>0</v>
      </c>
      <c r="AL33" s="115">
        <f>INDEX(BDD_enquete_terrain_publique!BV:BV, MATCH(A33, BDD_enquete_terrain_publique!B:B, 0))</f>
        <v>0</v>
      </c>
      <c r="AM33" s="115" t="s">
        <v>217</v>
      </c>
      <c r="AN33" s="115" t="s">
        <v>2059</v>
      </c>
      <c r="AO33" s="115" t="str">
        <f>INDEX(BDD_enquete_terrain_publique!AL:AL, MATCH(A33, BDD_enquete_terrain_publique!B:B, 0))</f>
        <v>resident</v>
      </c>
      <c r="AP33" s="115" t="s">
        <v>2060</v>
      </c>
      <c r="AQ33" s="115">
        <v>10</v>
      </c>
      <c r="AR33" s="124" t="s">
        <v>1082</v>
      </c>
      <c r="AS33" s="115">
        <v>10</v>
      </c>
      <c r="AT33" s="122">
        <f>AVERAGE(10.14)</f>
        <v>10.14</v>
      </c>
      <c r="AU33" s="122">
        <f>(7.35*2)+(9.82*2)+(12.78*2)+(16.29*2)+(20.4*2)</f>
        <v>133.28</v>
      </c>
      <c r="AV33" s="118">
        <f>SUM(AU33:AU34)</f>
        <v>438.79999999999995</v>
      </c>
      <c r="AW33" s="90" t="s">
        <v>22</v>
      </c>
      <c r="AX33" s="199">
        <f>AU33/(1+(11/12))/Y33</f>
        <v>69.537391304347835</v>
      </c>
      <c r="AY33" s="201">
        <f>SUM(AX33:AX34)</f>
        <v>228.93913043478261</v>
      </c>
      <c r="AZ33" s="125" t="s">
        <v>22</v>
      </c>
    </row>
    <row r="34" spans="1:52">
      <c r="A34" s="117">
        <v>46</v>
      </c>
      <c r="B34" s="18" t="str">
        <f>INDEX(BDD_enquete_terrain_publique!C:C, MATCH(A34, BDD_enquete_terrain_publique!B:B, 0))</f>
        <v>PECHLOIS2020_0017</v>
      </c>
      <c r="C34" s="18" t="str">
        <f>INDEX(BDD_enquete_terrain_publique!D:D, MATCH(A34, BDD_enquete_terrain_publique!B:B, 0))</f>
        <v>PECHLOIS2020_0017_B</v>
      </c>
      <c r="D34" s="109">
        <f>INDEX(BDD_enquete_terrain_publique!E:E, MATCH(A34, BDD_enquete_terrain_publique!B:B, 0))</f>
        <v>44083</v>
      </c>
      <c r="E34" s="18" t="str">
        <f>INDEX(BDD_enquete_terrain_publique!F:F, MATCH(A34, BDD_enquete_terrain_publique!B:B, 0))</f>
        <v>Laure_Helene_GARSI</v>
      </c>
      <c r="F34" s="118">
        <f>INDEX(BDD_enquete_terrain_publique!G:G, MATCH(A34, BDD_enquete_terrain_publique!B:B, 0))</f>
        <v>1</v>
      </c>
      <c r="G34" s="18" t="str">
        <f>INDEX(BDD_enquete_terrain_publique!H:H, MATCH(A34, BDD_enquete_terrain_publique!B:B, 0))</f>
        <v>NA</v>
      </c>
      <c r="H34" s="118">
        <f>INDEX(BDD_enquete_terrain_publique!I:I, MATCH(A34, BDD_enquete_terrain_publique!B:B, 0))</f>
        <v>0</v>
      </c>
      <c r="I34" s="18" t="str">
        <f>INDEX(BDD_enquete_terrain_publique!J:J, MATCH(A34, BDD_enquete_terrain_publique!B:B, 0))</f>
        <v>SO</v>
      </c>
      <c r="J34" s="18" t="str">
        <f>INDEX(BDD_enquete_terrain_publique!K:K, MATCH(A34, BDD_enquete_terrain_publique!B:B, 0))</f>
        <v>NA</v>
      </c>
      <c r="K34" s="118" t="str">
        <f>INDEX(BDD_enquete_terrain_publique!L:L, MATCH(A34, BDD_enquete_terrain_publique!B:B, 0))</f>
        <v>NA</v>
      </c>
      <c r="L34" s="18" t="str">
        <f>INDEX(BDD_enquete_terrain_publique!M:M, MATCH(A34, BDD_enquete_terrain_publique!B:B, 0))</f>
        <v>NA</v>
      </c>
      <c r="M34" s="18" t="s">
        <v>22</v>
      </c>
      <c r="N34" s="18" t="s">
        <v>22</v>
      </c>
      <c r="O34" s="18" t="s">
        <v>22</v>
      </c>
      <c r="P34" s="119">
        <f>INDEX(BDD_enquete_terrain_publique!Q:Q, MATCH(A34, BDD_enquete_terrain_publique!B:B, 0))</f>
        <v>42.728650000000002</v>
      </c>
      <c r="Q34" s="115" t="s">
        <v>550</v>
      </c>
      <c r="R34" s="116" t="s">
        <v>22</v>
      </c>
      <c r="S34" s="115" t="s">
        <v>22</v>
      </c>
      <c r="T34" s="115" t="s">
        <v>22</v>
      </c>
      <c r="U34" s="120">
        <f>INDEX(BDD_enquete_terrain_publique!V:V, MATCH(A34, BDD_enquete_terrain_publique!B:B, 0))</f>
        <v>9.240616666666666</v>
      </c>
      <c r="V34" s="115" t="s">
        <v>551</v>
      </c>
      <c r="W34" s="121" t="str">
        <f>INDEX(BDD_enquete_terrain_publique!W:W, MATCH(A34, BDD_enquete_terrain_publique!B:B, 0))</f>
        <v>pe</v>
      </c>
      <c r="X34" s="122">
        <f>INDEX(BDD_enquete_terrain_publique!X:X, MATCH(A34, BDD_enquete_terrain_publique!B:B, 0))</f>
        <v>10</v>
      </c>
      <c r="Y34" s="122">
        <f>INDEX(BDD_enquete_terrain_publique!Y:Y, MATCH(A34, BDD_enquete_terrain_publique!B:B, 0))</f>
        <v>1</v>
      </c>
      <c r="Z34" s="121">
        <f>INDEX(BDD_enquete_terrain_publique!Z:Z, MATCH(A34, BDD_enquete_terrain_publique!B:B, 0))</f>
        <v>0.33333333333333331</v>
      </c>
      <c r="AA34" s="121">
        <f>INDEX(BDD_enquete_terrain_publique!AA:AA, MATCH(A34, BDD_enquete_terrain_publique!B:B, 0))</f>
        <v>0.41319444444444442</v>
      </c>
      <c r="AB34" s="121">
        <f>INDEX(BDD_enquete_terrain_publique!AB:AB, MATCH(A34, BDD_enquete_terrain_publique!B:B, 0))</f>
        <v>0.41666666666666669</v>
      </c>
      <c r="AC34" s="121">
        <f>Tableau1[[#This Row],[heure_enq]]-Tableau1[[#This Row],[heure_deb]]</f>
        <v>7.9861111111111105E-2</v>
      </c>
      <c r="AD34" s="121">
        <f>Tableau1[[#This Row],[heure_fin]]-Tableau1[[#This Row],[heure_deb]]</f>
        <v>8.333333333333337E-2</v>
      </c>
      <c r="AE34" s="121" t="s">
        <v>2065</v>
      </c>
      <c r="AF34" s="121" t="s">
        <v>270</v>
      </c>
      <c r="AG34" s="123" t="str">
        <f>INDEX(BDD_enquete_terrain_publique!BJ:BJ, MATCH(A34, BDD_enquete_terrain_publique!B:B, 0))</f>
        <v>toutes</v>
      </c>
      <c r="AH34" s="18" t="s">
        <v>2068</v>
      </c>
      <c r="AI34" s="18">
        <f>INDEX(BDD_enquete_terrain_publique!BO:BO, MATCH(A34, BDD_enquete_terrain_publique!B:B, 0))</f>
        <v>0</v>
      </c>
      <c r="AJ34" s="18">
        <v>0</v>
      </c>
      <c r="AK34" s="18">
        <f>INDEX(BDD_enquete_terrain_publique!BU:BU, MATCH(A34, BDD_enquete_terrain_publique!B:B, 0))</f>
        <v>0</v>
      </c>
      <c r="AL34" s="115">
        <f>INDEX(BDD_enquete_terrain_publique!BV:BV, MATCH(A34, BDD_enquete_terrain_publique!B:B, 0))</f>
        <v>0</v>
      </c>
      <c r="AM34" s="115" t="s">
        <v>217</v>
      </c>
      <c r="AN34" s="115" t="s">
        <v>2059</v>
      </c>
      <c r="AO34" s="115" t="str">
        <f>INDEX(BDD_enquete_terrain_publique!AL:AL, MATCH(A34, BDD_enquete_terrain_publique!B:B, 0))</f>
        <v>resident</v>
      </c>
      <c r="AP34" s="115" t="s">
        <v>2060</v>
      </c>
      <c r="AQ34" s="115">
        <v>10</v>
      </c>
      <c r="AR34" s="124" t="s">
        <v>756</v>
      </c>
      <c r="AS34" s="115">
        <v>12</v>
      </c>
      <c r="AT34" s="122">
        <f>AVERAGE(8.16)</f>
        <v>8.16</v>
      </c>
      <c r="AU34" s="122">
        <f>5.4+7.75+10.7+14.33+18.72+23.92+(30.03*2)+(37.1*2)+(45.22*2)</f>
        <v>305.52</v>
      </c>
      <c r="AV34" s="118"/>
      <c r="AW34" s="90" t="s">
        <v>22</v>
      </c>
      <c r="AX34" s="199">
        <f>AU34/(1+(11/12))/Y34</f>
        <v>159.40173913043478</v>
      </c>
      <c r="AY34" s="201"/>
      <c r="AZ34" s="125" t="s">
        <v>22</v>
      </c>
    </row>
    <row r="35" spans="1:52">
      <c r="A35" s="117">
        <v>54</v>
      </c>
      <c r="B35" s="18" t="str">
        <f>INDEX(BDD_enquete_terrain_publique!C:C, MATCH(A35, BDD_enquete_terrain_publique!B:B, 0))</f>
        <v>PECHLOIS2020_0018</v>
      </c>
      <c r="C35" s="18" t="str">
        <f>INDEX(BDD_enquete_terrain_publique!D:D, MATCH(A35, BDD_enquete_terrain_publique!B:B, 0))</f>
        <v>PECHLOIS2020_0018_E</v>
      </c>
      <c r="D35" s="109">
        <f>INDEX(BDD_enquete_terrain_publique!E:E, MATCH(A35, BDD_enquete_terrain_publique!B:B, 0))</f>
        <v>44084</v>
      </c>
      <c r="E35" s="18" t="str">
        <f>INDEX(BDD_enquete_terrain_publique!F:F, MATCH(A35, BDD_enquete_terrain_publique!B:B, 0))</f>
        <v>Laure_Helene_GARSI</v>
      </c>
      <c r="F35" s="118">
        <f>INDEX(BDD_enquete_terrain_publique!G:G, MATCH(A35, BDD_enquete_terrain_publique!B:B, 0))</f>
        <v>0</v>
      </c>
      <c r="G35" s="18" t="str">
        <f>INDEX(BDD_enquete_terrain_publique!H:H, MATCH(A35, BDD_enquete_terrain_publique!B:B, 0))</f>
        <v>NA</v>
      </c>
      <c r="H35" s="118" t="str">
        <f>INDEX(BDD_enquete_terrain_publique!I:I, MATCH(A35, BDD_enquete_terrain_publique!B:B, 0))</f>
        <v>NA</v>
      </c>
      <c r="I35" s="18" t="str">
        <f>INDEX(BDD_enquete_terrain_publique!J:J, MATCH(A35, BDD_enquete_terrain_publique!B:B, 0))</f>
        <v>NA</v>
      </c>
      <c r="J35" s="18" t="str">
        <f>INDEX(BDD_enquete_terrain_publique!K:K, MATCH(A35, BDD_enquete_terrain_publique!B:B, 0))</f>
        <v>NA</v>
      </c>
      <c r="K35" s="118" t="str">
        <f>INDEX(BDD_enquete_terrain_publique!L:L, MATCH(A35, BDD_enquete_terrain_publique!B:B, 0))</f>
        <v>NA</v>
      </c>
      <c r="L35" s="18" t="str">
        <f>INDEX(BDD_enquete_terrain_publique!M:M, MATCH(A35, BDD_enquete_terrain_publique!B:B, 0))</f>
        <v>NA</v>
      </c>
      <c r="M35" s="18" t="s">
        <v>22</v>
      </c>
      <c r="N35" s="18" t="s">
        <v>22</v>
      </c>
      <c r="O35" s="18" t="s">
        <v>22</v>
      </c>
      <c r="P35" s="119">
        <f>INDEX(BDD_enquete_terrain_publique!Q:Q, MATCH(A35, BDD_enquete_terrain_publique!B:B, 0))</f>
        <v>42.963333333333331</v>
      </c>
      <c r="Q35" s="115" t="s">
        <v>565</v>
      </c>
      <c r="R35" s="116" t="s">
        <v>22</v>
      </c>
      <c r="S35" s="115" t="s">
        <v>22</v>
      </c>
      <c r="T35" s="115" t="s">
        <v>22</v>
      </c>
      <c r="U35" s="120">
        <f>INDEX(BDD_enquete_terrain_publique!V:V, MATCH(A35, BDD_enquete_terrain_publique!B:B, 0))</f>
        <v>9.3463833333333337</v>
      </c>
      <c r="V35" s="115" t="s">
        <v>566</v>
      </c>
      <c r="W35" s="121" t="str">
        <f>INDEX(BDD_enquete_terrain_publique!W:W, MATCH(A35, BDD_enquete_terrain_publique!B:B, 0))</f>
        <v>pdb</v>
      </c>
      <c r="X35" s="122">
        <f>INDEX(BDD_enquete_terrain_publique!X:X, MATCH(A35, BDD_enquete_terrain_publique!B:B, 0))</f>
        <v>2.5</v>
      </c>
      <c r="Y35" s="122">
        <f>INDEX(BDD_enquete_terrain_publique!Y:Y, MATCH(A35, BDD_enquete_terrain_publique!B:B, 0))</f>
        <v>1</v>
      </c>
      <c r="Z35" s="121">
        <f>INDEX(BDD_enquete_terrain_publique!Z:Z, MATCH(A35, BDD_enquete_terrain_publique!B:B, 0))</f>
        <v>0.75</v>
      </c>
      <c r="AA35" s="121">
        <f>INDEX(BDD_enquete_terrain_publique!AA:AA, MATCH(A35, BDD_enquete_terrain_publique!B:B, 0))</f>
        <v>0.83333333333333337</v>
      </c>
      <c r="AB35" s="121">
        <f>INDEX(BDD_enquete_terrain_publique!AB:AB, MATCH(A35, BDD_enquete_terrain_publique!B:B, 0))</f>
        <v>0.83333333333333337</v>
      </c>
      <c r="AC35" s="121">
        <f>Tableau1[[#This Row],[heure_enq]]-Tableau1[[#This Row],[heure_deb]]</f>
        <v>8.333333333333337E-2</v>
      </c>
      <c r="AD35" s="121">
        <f>Tableau1[[#This Row],[heure_fin]]-Tableau1[[#This Row],[heure_deb]]</f>
        <v>8.333333333333337E-2</v>
      </c>
      <c r="AE35" s="121" t="s">
        <v>2064</v>
      </c>
      <c r="AF35" s="121" t="s">
        <v>270</v>
      </c>
      <c r="AG35" s="123" t="str">
        <f>INDEX(BDD_enquete_terrain_publique!BJ:BJ, MATCH(A35, BDD_enquete_terrain_publique!B:B, 0))</f>
        <v>toutes</v>
      </c>
      <c r="AH35" s="18" t="s">
        <v>2068</v>
      </c>
      <c r="AI35" s="18">
        <f>INDEX(BDD_enquete_terrain_publique!BO:BO, MATCH(A35, BDD_enquete_terrain_publique!B:B, 0))</f>
        <v>0</v>
      </c>
      <c r="AJ35" s="18" t="s">
        <v>2066</v>
      </c>
      <c r="AK35" s="18">
        <f>INDEX(BDD_enquete_terrain_publique!BU:BU, MATCH(A35, BDD_enquete_terrain_publique!B:B, 0))</f>
        <v>0</v>
      </c>
      <c r="AL35" s="115">
        <f>INDEX(BDD_enquete_terrain_publique!BV:BV, MATCH(A35, BDD_enquete_terrain_publique!B:B, 0))</f>
        <v>0</v>
      </c>
      <c r="AM35" s="115" t="s">
        <v>217</v>
      </c>
      <c r="AN35" s="115" t="s">
        <v>2059</v>
      </c>
      <c r="AO35" s="115" t="str">
        <f>INDEX(BDD_enquete_terrain_publique!AL:AL, MATCH(A35, BDD_enquete_terrain_publique!B:B, 0))</f>
        <v>resident</v>
      </c>
      <c r="AP35" s="115" t="s">
        <v>2060</v>
      </c>
      <c r="AQ35" s="115">
        <v>2</v>
      </c>
      <c r="AR35" s="124" t="s">
        <v>1082</v>
      </c>
      <c r="AS35" s="115">
        <v>2</v>
      </c>
      <c r="AT35" s="122">
        <f>AVERAGE(14.16)</f>
        <v>14.16</v>
      </c>
      <c r="AU35" s="122">
        <f>20.4+30.58</f>
        <v>50.98</v>
      </c>
      <c r="AV35" s="118">
        <f>SUM(AU35:AU36)</f>
        <v>326.34000000000003</v>
      </c>
      <c r="AW35" s="90" t="s">
        <v>22</v>
      </c>
      <c r="AX35" s="199">
        <f>AU35/2/Y35</f>
        <v>25.49</v>
      </c>
      <c r="AY35" s="201">
        <f>SUM(AX35:AX36)</f>
        <v>163.17000000000002</v>
      </c>
      <c r="AZ35" s="125" t="s">
        <v>22</v>
      </c>
    </row>
    <row r="36" spans="1:52">
      <c r="A36" s="117">
        <v>54</v>
      </c>
      <c r="B36" s="18" t="str">
        <f>INDEX(BDD_enquete_terrain_publique!C:C, MATCH(A36, BDD_enquete_terrain_publique!B:B, 0))</f>
        <v>PECHLOIS2020_0018</v>
      </c>
      <c r="C36" s="18" t="str">
        <f>INDEX(BDD_enquete_terrain_publique!D:D, MATCH(A36, BDD_enquete_terrain_publique!B:B, 0))</f>
        <v>PECHLOIS2020_0018_E</v>
      </c>
      <c r="D36" s="109">
        <f>INDEX(BDD_enquete_terrain_publique!E:E, MATCH(A36, BDD_enquete_terrain_publique!B:B, 0))</f>
        <v>44084</v>
      </c>
      <c r="E36" s="18" t="str">
        <f>INDEX(BDD_enquete_terrain_publique!F:F, MATCH(A36, BDD_enquete_terrain_publique!B:B, 0))</f>
        <v>Laure_Helene_GARSI</v>
      </c>
      <c r="F36" s="118">
        <f>INDEX(BDD_enquete_terrain_publique!G:G, MATCH(A36, BDD_enquete_terrain_publique!B:B, 0))</f>
        <v>0</v>
      </c>
      <c r="G36" s="18" t="str">
        <f>INDEX(BDD_enquete_terrain_publique!H:H, MATCH(A36, BDD_enquete_terrain_publique!B:B, 0))</f>
        <v>NA</v>
      </c>
      <c r="H36" s="118" t="str">
        <f>INDEX(BDD_enquete_terrain_publique!I:I, MATCH(A36, BDD_enquete_terrain_publique!B:B, 0))</f>
        <v>NA</v>
      </c>
      <c r="I36" s="18" t="str">
        <f>INDEX(BDD_enquete_terrain_publique!J:J, MATCH(A36, BDD_enquete_terrain_publique!B:B, 0))</f>
        <v>NA</v>
      </c>
      <c r="J36" s="18" t="str">
        <f>INDEX(BDD_enquete_terrain_publique!K:K, MATCH(A36, BDD_enquete_terrain_publique!B:B, 0))</f>
        <v>NA</v>
      </c>
      <c r="K36" s="118" t="str">
        <f>INDEX(BDD_enquete_terrain_publique!L:L, MATCH(A36, BDD_enquete_terrain_publique!B:B, 0))</f>
        <v>NA</v>
      </c>
      <c r="L36" s="18" t="str">
        <f>INDEX(BDD_enquete_terrain_publique!M:M, MATCH(A36, BDD_enquete_terrain_publique!B:B, 0))</f>
        <v>NA</v>
      </c>
      <c r="M36" s="18" t="s">
        <v>22</v>
      </c>
      <c r="N36" s="18" t="s">
        <v>22</v>
      </c>
      <c r="O36" s="18" t="s">
        <v>22</v>
      </c>
      <c r="P36" s="119">
        <f>INDEX(BDD_enquete_terrain_publique!Q:Q, MATCH(A36, BDD_enquete_terrain_publique!B:B, 0))</f>
        <v>42.963333333333331</v>
      </c>
      <c r="Q36" s="115" t="s">
        <v>565</v>
      </c>
      <c r="R36" s="116" t="s">
        <v>22</v>
      </c>
      <c r="S36" s="115" t="s">
        <v>22</v>
      </c>
      <c r="T36" s="115" t="s">
        <v>22</v>
      </c>
      <c r="U36" s="120">
        <f>INDEX(BDD_enquete_terrain_publique!V:V, MATCH(A36, BDD_enquete_terrain_publique!B:B, 0))</f>
        <v>9.3463833333333337</v>
      </c>
      <c r="V36" s="115" t="s">
        <v>566</v>
      </c>
      <c r="W36" s="121" t="str">
        <f>INDEX(BDD_enquete_terrain_publique!W:W, MATCH(A36, BDD_enquete_terrain_publique!B:B, 0))</f>
        <v>pdb</v>
      </c>
      <c r="X36" s="122">
        <f>INDEX(BDD_enquete_terrain_publique!X:X, MATCH(A36, BDD_enquete_terrain_publique!B:B, 0))</f>
        <v>2.5</v>
      </c>
      <c r="Y36" s="122">
        <f>INDEX(BDD_enquete_terrain_publique!Y:Y, MATCH(A36, BDD_enquete_terrain_publique!B:B, 0))</f>
        <v>1</v>
      </c>
      <c r="Z36" s="121">
        <f>INDEX(BDD_enquete_terrain_publique!Z:Z, MATCH(A36, BDD_enquete_terrain_publique!B:B, 0))</f>
        <v>0.75</v>
      </c>
      <c r="AA36" s="121">
        <f>INDEX(BDD_enquete_terrain_publique!AA:AA, MATCH(A36, BDD_enquete_terrain_publique!B:B, 0))</f>
        <v>0.83333333333333337</v>
      </c>
      <c r="AB36" s="121">
        <f>INDEX(BDD_enquete_terrain_publique!AB:AB, MATCH(A36, BDD_enquete_terrain_publique!B:B, 0))</f>
        <v>0.83333333333333337</v>
      </c>
      <c r="AC36" s="121">
        <f>Tableau1[[#This Row],[heure_enq]]-Tableau1[[#This Row],[heure_deb]]</f>
        <v>8.333333333333337E-2</v>
      </c>
      <c r="AD36" s="121">
        <f>Tableau1[[#This Row],[heure_fin]]-Tableau1[[#This Row],[heure_deb]]</f>
        <v>8.333333333333337E-2</v>
      </c>
      <c r="AE36" s="121" t="s">
        <v>2064</v>
      </c>
      <c r="AF36" s="121" t="s">
        <v>270</v>
      </c>
      <c r="AG36" s="123" t="str">
        <f>INDEX(BDD_enquete_terrain_publique!BJ:BJ, MATCH(A36, BDD_enquete_terrain_publique!B:B, 0))</f>
        <v>toutes</v>
      </c>
      <c r="AH36" s="18" t="s">
        <v>2068</v>
      </c>
      <c r="AI36" s="18">
        <f>INDEX(BDD_enquete_terrain_publique!BO:BO, MATCH(A36, BDD_enquete_terrain_publique!B:B, 0))</f>
        <v>0</v>
      </c>
      <c r="AJ36" s="18" t="s">
        <v>2066</v>
      </c>
      <c r="AK36" s="18">
        <f>INDEX(BDD_enquete_terrain_publique!BU:BU, MATCH(A36, BDD_enquete_terrain_publique!B:B, 0))</f>
        <v>0</v>
      </c>
      <c r="AL36" s="115">
        <f>INDEX(BDD_enquete_terrain_publique!BV:BV, MATCH(A36, BDD_enquete_terrain_publique!B:B, 0))</f>
        <v>0</v>
      </c>
      <c r="AM36" s="115" t="s">
        <v>217</v>
      </c>
      <c r="AN36" s="115" t="s">
        <v>2059</v>
      </c>
      <c r="AO36" s="115" t="str">
        <f>INDEX(BDD_enquete_terrain_publique!AL:AL, MATCH(A36, BDD_enquete_terrain_publique!B:B, 0))</f>
        <v>resident</v>
      </c>
      <c r="AP36" s="115" t="s">
        <v>2060</v>
      </c>
      <c r="AQ36" s="115">
        <v>10</v>
      </c>
      <c r="AR36" s="124" t="s">
        <v>756</v>
      </c>
      <c r="AS36" s="115">
        <v>10</v>
      </c>
      <c r="AT36" s="122">
        <f>AVERAGE(12.15)</f>
        <v>12.15</v>
      </c>
      <c r="AU36" s="122">
        <f>(18.72*3)+(23.92*2)+(30.03*2)+(37.1*3)</f>
        <v>275.36</v>
      </c>
      <c r="AV36" s="118"/>
      <c r="AW36" s="90" t="s">
        <v>22</v>
      </c>
      <c r="AX36" s="199">
        <f>AU36/2/Y36</f>
        <v>137.68</v>
      </c>
      <c r="AY36" s="201"/>
      <c r="AZ36" s="125" t="s">
        <v>22</v>
      </c>
    </row>
    <row r="37" spans="1:52">
      <c r="A37" s="117">
        <v>58</v>
      </c>
      <c r="B37" s="18" t="str">
        <f>INDEX(BDD_enquete_terrain_publique!C:C, MATCH(A37, BDD_enquete_terrain_publique!B:B, 0))</f>
        <v>PECHLOIS2020_0020</v>
      </c>
      <c r="C37" s="18" t="str">
        <f>INDEX(BDD_enquete_terrain_publique!D:D, MATCH(A37, BDD_enquete_terrain_publique!B:B, 0))</f>
        <v>PECHLOIS2020_0020_B</v>
      </c>
      <c r="D37" s="109">
        <f>INDEX(BDD_enquete_terrain_publique!E:E, MATCH(A37, BDD_enquete_terrain_publique!B:B, 0))</f>
        <v>44089</v>
      </c>
      <c r="E37" s="18" t="str">
        <f>INDEX(BDD_enquete_terrain_publique!F:F, MATCH(A37, BDD_enquete_terrain_publique!B:B, 0))</f>
        <v>Laure_Helene_GARSI</v>
      </c>
      <c r="F37" s="118">
        <f>INDEX(BDD_enquete_terrain_publique!G:G, MATCH(A37, BDD_enquete_terrain_publique!B:B, 0))</f>
        <v>0</v>
      </c>
      <c r="G37" s="18" t="str">
        <f>INDEX(BDD_enquete_terrain_publique!H:H, MATCH(A37, BDD_enquete_terrain_publique!B:B, 0))</f>
        <v>NA</v>
      </c>
      <c r="H37" s="118" t="str">
        <f>INDEX(BDD_enquete_terrain_publique!I:I, MATCH(A37, BDD_enquete_terrain_publique!B:B, 0))</f>
        <v>NA</v>
      </c>
      <c r="I37" s="18" t="str">
        <f>INDEX(BDD_enquete_terrain_publique!J:J, MATCH(A37, BDD_enquete_terrain_publique!B:B, 0))</f>
        <v>NA</v>
      </c>
      <c r="J37" s="18" t="str">
        <f>INDEX(BDD_enquete_terrain_publique!K:K, MATCH(A37, BDD_enquete_terrain_publique!B:B, 0))</f>
        <v>NA</v>
      </c>
      <c r="K37" s="118" t="str">
        <f>INDEX(BDD_enquete_terrain_publique!L:L, MATCH(A37, BDD_enquete_terrain_publique!B:B, 0))</f>
        <v>NA</v>
      </c>
      <c r="L37" s="18" t="str">
        <f>INDEX(BDD_enquete_terrain_publique!M:M, MATCH(A37, BDD_enquete_terrain_publique!B:B, 0))</f>
        <v>NA</v>
      </c>
      <c r="M37" s="18" t="s">
        <v>22</v>
      </c>
      <c r="N37" s="18" t="s">
        <v>22</v>
      </c>
      <c r="O37" s="18" t="s">
        <v>22</v>
      </c>
      <c r="P37" s="119">
        <f>INDEX(BDD_enquete_terrain_publique!Q:Q, MATCH(A37, BDD_enquete_terrain_publique!B:B, 0))</f>
        <v>42.848016666666666</v>
      </c>
      <c r="Q37" s="115" t="s">
        <v>575</v>
      </c>
      <c r="R37" s="116" t="s">
        <v>22</v>
      </c>
      <c r="S37" s="115" t="s">
        <v>22</v>
      </c>
      <c r="T37" s="115" t="s">
        <v>22</v>
      </c>
      <c r="U37" s="120">
        <f>INDEX(BDD_enquete_terrain_publique!V:V, MATCH(A37, BDD_enquete_terrain_publique!B:B, 0))</f>
        <v>9.4828833333333336</v>
      </c>
      <c r="V37" s="115" t="s">
        <v>576</v>
      </c>
      <c r="W37" s="121" t="str">
        <f>INDEX(BDD_enquete_terrain_publique!W:W, MATCH(A37, BDD_enquete_terrain_publique!B:B, 0))</f>
        <v>pdb</v>
      </c>
      <c r="X37" s="122">
        <f>INDEX(BDD_enquete_terrain_publique!X:X, MATCH(A37, BDD_enquete_terrain_publique!B:B, 0))</f>
        <v>2.5</v>
      </c>
      <c r="Y37" s="122">
        <f>INDEX(BDD_enquete_terrain_publique!Y:Y, MATCH(A37, BDD_enquete_terrain_publique!B:B, 0))</f>
        <v>1</v>
      </c>
      <c r="Z37" s="121">
        <f>INDEX(BDD_enquete_terrain_publique!Z:Z, MATCH(A37, BDD_enquete_terrain_publique!B:B, 0))</f>
        <v>0.75</v>
      </c>
      <c r="AA37" s="121">
        <f>INDEX(BDD_enquete_terrain_publique!AA:AA, MATCH(A37, BDD_enquete_terrain_publique!B:B, 0))</f>
        <v>0.81597222222222221</v>
      </c>
      <c r="AB37" s="121">
        <f>INDEX(BDD_enquete_terrain_publique!AB:AB, MATCH(A37, BDD_enquete_terrain_publique!B:B, 0))</f>
        <v>0.91666666666666663</v>
      </c>
      <c r="AC37" s="121">
        <f>Tableau1[[#This Row],[heure_enq]]-Tableau1[[#This Row],[heure_deb]]</f>
        <v>6.597222222222221E-2</v>
      </c>
      <c r="AD37" s="121">
        <f>Tableau1[[#This Row],[heure_fin]]-Tableau1[[#This Row],[heure_deb]]</f>
        <v>0.16666666666666663</v>
      </c>
      <c r="AE37" s="121" t="s">
        <v>2065</v>
      </c>
      <c r="AF37" s="121" t="s">
        <v>270</v>
      </c>
      <c r="AG37" s="123" t="str">
        <f>INDEX(BDD_enquete_terrain_publique!BJ:BJ, MATCH(A37, BDD_enquete_terrain_publique!B:B, 0))</f>
        <v>toutes</v>
      </c>
      <c r="AH37" s="18" t="s">
        <v>2068</v>
      </c>
      <c r="AI37" s="18">
        <f>INDEX(BDD_enquete_terrain_publique!BO:BO, MATCH(A37, BDD_enquete_terrain_publique!B:B, 0))</f>
        <v>0</v>
      </c>
      <c r="AJ37" s="18">
        <v>0</v>
      </c>
      <c r="AK37" s="18">
        <f>INDEX(BDD_enquete_terrain_publique!BU:BU, MATCH(A37, BDD_enquete_terrain_publique!B:B, 0))</f>
        <v>0</v>
      </c>
      <c r="AL37" s="115">
        <f>INDEX(BDD_enquete_terrain_publique!BV:BV, MATCH(A37, BDD_enquete_terrain_publique!B:B, 0))</f>
        <v>0</v>
      </c>
      <c r="AM37" s="115" t="s">
        <v>217</v>
      </c>
      <c r="AN37" s="115" t="s">
        <v>2059</v>
      </c>
      <c r="AO37" s="115" t="str">
        <f>INDEX(BDD_enquete_terrain_publique!AL:AL, MATCH(A37, BDD_enquete_terrain_publique!B:B, 0))</f>
        <v>resident</v>
      </c>
      <c r="AP37" s="115" t="s">
        <v>2060</v>
      </c>
      <c r="AQ37" s="115">
        <v>2</v>
      </c>
      <c r="AR37" s="124" t="s">
        <v>1082</v>
      </c>
      <c r="AS37" s="115">
        <v>2</v>
      </c>
      <c r="AT37" s="122">
        <f>AVERAGE(12.13)</f>
        <v>12.13</v>
      </c>
      <c r="AU37" s="122">
        <f>12.78+16.29</f>
        <v>29.07</v>
      </c>
      <c r="AV37" s="118">
        <f>SUM(AU37:AU38)</f>
        <v>134.21</v>
      </c>
      <c r="AW37" s="90" t="s">
        <v>22</v>
      </c>
      <c r="AX37" s="199">
        <f>AU37/(1+(3/12))/Y37</f>
        <v>23.256</v>
      </c>
      <c r="AY37" s="201">
        <f>SUM(AX37:AX38)</f>
        <v>107.36799999999999</v>
      </c>
      <c r="AZ37" s="125" t="s">
        <v>22</v>
      </c>
    </row>
    <row r="38" spans="1:52">
      <c r="A38" s="117">
        <v>58</v>
      </c>
      <c r="B38" s="18" t="str">
        <f>INDEX(BDD_enquete_terrain_publique!C:C, MATCH(A38, BDD_enquete_terrain_publique!B:B, 0))</f>
        <v>PECHLOIS2020_0020</v>
      </c>
      <c r="C38" s="18" t="str">
        <f>INDEX(BDD_enquete_terrain_publique!D:D, MATCH(A38, BDD_enquete_terrain_publique!B:B, 0))</f>
        <v>PECHLOIS2020_0020_B</v>
      </c>
      <c r="D38" s="109">
        <f>INDEX(BDD_enquete_terrain_publique!E:E, MATCH(A38, BDD_enquete_terrain_publique!B:B, 0))</f>
        <v>44089</v>
      </c>
      <c r="E38" s="18" t="str">
        <f>INDEX(BDD_enquete_terrain_publique!F:F, MATCH(A38, BDD_enquete_terrain_publique!B:B, 0))</f>
        <v>Laure_Helene_GARSI</v>
      </c>
      <c r="F38" s="118">
        <f>INDEX(BDD_enquete_terrain_publique!G:G, MATCH(A38, BDD_enquete_terrain_publique!B:B, 0))</f>
        <v>0</v>
      </c>
      <c r="G38" s="18" t="str">
        <f>INDEX(BDD_enquete_terrain_publique!H:H, MATCH(A38, BDD_enquete_terrain_publique!B:B, 0))</f>
        <v>NA</v>
      </c>
      <c r="H38" s="118" t="str">
        <f>INDEX(BDD_enquete_terrain_publique!I:I, MATCH(A38, BDD_enquete_terrain_publique!B:B, 0))</f>
        <v>NA</v>
      </c>
      <c r="I38" s="18" t="str">
        <f>INDEX(BDD_enquete_terrain_publique!J:J, MATCH(A38, BDD_enquete_terrain_publique!B:B, 0))</f>
        <v>NA</v>
      </c>
      <c r="J38" s="18" t="str">
        <f>INDEX(BDD_enquete_terrain_publique!K:K, MATCH(A38, BDD_enquete_terrain_publique!B:B, 0))</f>
        <v>NA</v>
      </c>
      <c r="K38" s="118" t="str">
        <f>INDEX(BDD_enquete_terrain_publique!L:L, MATCH(A38, BDD_enquete_terrain_publique!B:B, 0))</f>
        <v>NA</v>
      </c>
      <c r="L38" s="18" t="str">
        <f>INDEX(BDD_enquete_terrain_publique!M:M, MATCH(A38, BDD_enquete_terrain_publique!B:B, 0))</f>
        <v>NA</v>
      </c>
      <c r="M38" s="18" t="s">
        <v>22</v>
      </c>
      <c r="N38" s="18" t="s">
        <v>22</v>
      </c>
      <c r="O38" s="18" t="s">
        <v>22</v>
      </c>
      <c r="P38" s="119">
        <f>INDEX(BDD_enquete_terrain_publique!Q:Q, MATCH(A38, BDD_enquete_terrain_publique!B:B, 0))</f>
        <v>42.848016666666666</v>
      </c>
      <c r="Q38" s="115" t="s">
        <v>575</v>
      </c>
      <c r="R38" s="116" t="s">
        <v>22</v>
      </c>
      <c r="S38" s="115" t="s">
        <v>22</v>
      </c>
      <c r="T38" s="115" t="s">
        <v>22</v>
      </c>
      <c r="U38" s="120">
        <f>INDEX(BDD_enquete_terrain_publique!V:V, MATCH(A38, BDD_enquete_terrain_publique!B:B, 0))</f>
        <v>9.4828833333333336</v>
      </c>
      <c r="V38" s="115" t="s">
        <v>576</v>
      </c>
      <c r="W38" s="121" t="str">
        <f>INDEX(BDD_enquete_terrain_publique!W:W, MATCH(A38, BDD_enquete_terrain_publique!B:B, 0))</f>
        <v>pdb</v>
      </c>
      <c r="X38" s="122">
        <f>INDEX(BDD_enquete_terrain_publique!X:X, MATCH(A38, BDD_enquete_terrain_publique!B:B, 0))</f>
        <v>2.5</v>
      </c>
      <c r="Y38" s="122">
        <f>INDEX(BDD_enquete_terrain_publique!Y:Y, MATCH(A38, BDD_enquete_terrain_publique!B:B, 0))</f>
        <v>1</v>
      </c>
      <c r="Z38" s="121">
        <f>INDEX(BDD_enquete_terrain_publique!Z:Z, MATCH(A38, BDD_enquete_terrain_publique!B:B, 0))</f>
        <v>0.75</v>
      </c>
      <c r="AA38" s="121">
        <f>INDEX(BDD_enquete_terrain_publique!AA:AA, MATCH(A38, BDD_enquete_terrain_publique!B:B, 0))</f>
        <v>0.81597222222222221</v>
      </c>
      <c r="AB38" s="121">
        <f>INDEX(BDD_enquete_terrain_publique!AB:AB, MATCH(A38, BDD_enquete_terrain_publique!B:B, 0))</f>
        <v>0.91666666666666663</v>
      </c>
      <c r="AC38" s="121">
        <f>Tableau1[[#This Row],[heure_enq]]-Tableau1[[#This Row],[heure_deb]]</f>
        <v>6.597222222222221E-2</v>
      </c>
      <c r="AD38" s="121">
        <f>Tableau1[[#This Row],[heure_fin]]-Tableau1[[#This Row],[heure_deb]]</f>
        <v>0.16666666666666663</v>
      </c>
      <c r="AE38" s="121" t="s">
        <v>2065</v>
      </c>
      <c r="AF38" s="121" t="s">
        <v>270</v>
      </c>
      <c r="AG38" s="123" t="str">
        <f>INDEX(BDD_enquete_terrain_publique!BJ:BJ, MATCH(A38, BDD_enquete_terrain_publique!B:B, 0))</f>
        <v>toutes</v>
      </c>
      <c r="AH38" s="18" t="s">
        <v>2068</v>
      </c>
      <c r="AI38" s="18">
        <f>INDEX(BDD_enquete_terrain_publique!BO:BO, MATCH(A38, BDD_enquete_terrain_publique!B:B, 0))</f>
        <v>0</v>
      </c>
      <c r="AJ38" s="18">
        <v>0</v>
      </c>
      <c r="AK38" s="18">
        <f>INDEX(BDD_enquete_terrain_publique!BU:BU, MATCH(A38, BDD_enquete_terrain_publique!B:B, 0))</f>
        <v>0</v>
      </c>
      <c r="AL38" s="115">
        <f>INDEX(BDD_enquete_terrain_publique!BV:BV, MATCH(A38, BDD_enquete_terrain_publique!B:B, 0))</f>
        <v>0</v>
      </c>
      <c r="AM38" s="115" t="s">
        <v>217</v>
      </c>
      <c r="AN38" s="115" t="s">
        <v>2059</v>
      </c>
      <c r="AO38" s="115" t="str">
        <f>INDEX(BDD_enquete_terrain_publique!AL:AL, MATCH(A38, BDD_enquete_terrain_publique!B:B, 0))</f>
        <v>resident</v>
      </c>
      <c r="AP38" s="115" t="s">
        <v>2060</v>
      </c>
      <c r="AQ38" s="115">
        <v>1</v>
      </c>
      <c r="AR38" s="124" t="s">
        <v>1304</v>
      </c>
      <c r="AS38" s="115">
        <v>2</v>
      </c>
      <c r="AT38" s="122">
        <f>AVERAGE(15.16)</f>
        <v>15.16</v>
      </c>
      <c r="AU38" s="122">
        <f>47.31+57.83</f>
        <v>105.14</v>
      </c>
      <c r="AV38" s="118"/>
      <c r="AW38" s="90" t="s">
        <v>22</v>
      </c>
      <c r="AX38" s="199">
        <f>AU38/(1+(3/12))/Y38</f>
        <v>84.111999999999995</v>
      </c>
      <c r="AY38" s="201"/>
      <c r="AZ38" s="125" t="s">
        <v>22</v>
      </c>
    </row>
    <row r="39" spans="1:52">
      <c r="A39" s="117">
        <v>62</v>
      </c>
      <c r="B39" s="18" t="str">
        <f>INDEX(BDD_enquete_terrain_publique!C:C, MATCH(A39, BDD_enquete_terrain_publique!B:B, 0))</f>
        <v>PECHLOIS2020_0021</v>
      </c>
      <c r="C39" s="18" t="str">
        <f>INDEX(BDD_enquete_terrain_publique!D:D, MATCH(A39, BDD_enquete_terrain_publique!B:B, 0))</f>
        <v>PECHLOIS2020_0021_B</v>
      </c>
      <c r="D39" s="109">
        <f>INDEX(BDD_enquete_terrain_publique!E:E, MATCH(A39, BDD_enquete_terrain_publique!B:B, 0))</f>
        <v>44090</v>
      </c>
      <c r="E39" s="18" t="str">
        <f>INDEX(BDD_enquete_terrain_publique!F:F, MATCH(A39, BDD_enquete_terrain_publique!B:B, 0))</f>
        <v>Laure_Helene_GARSI</v>
      </c>
      <c r="F39" s="118">
        <f>INDEX(BDD_enquete_terrain_publique!G:G, MATCH(A39, BDD_enquete_terrain_publique!B:B, 0))</f>
        <v>0</v>
      </c>
      <c r="G39" s="18" t="str">
        <f>INDEX(BDD_enquete_terrain_publique!H:H, MATCH(A39, BDD_enquete_terrain_publique!B:B, 0))</f>
        <v>NA</v>
      </c>
      <c r="H39" s="118" t="str">
        <f>INDEX(BDD_enquete_terrain_publique!I:I, MATCH(A39, BDD_enquete_terrain_publique!B:B, 0))</f>
        <v>NA</v>
      </c>
      <c r="I39" s="18" t="str">
        <f>INDEX(BDD_enquete_terrain_publique!J:J, MATCH(A39, BDD_enquete_terrain_publique!B:B, 0))</f>
        <v>NA</v>
      </c>
      <c r="J39" s="18" t="str">
        <f>INDEX(BDD_enquete_terrain_publique!K:K, MATCH(A39, BDD_enquete_terrain_publique!B:B, 0))</f>
        <v>NA</v>
      </c>
      <c r="K39" s="118" t="str">
        <f>INDEX(BDD_enquete_terrain_publique!L:L, MATCH(A39, BDD_enquete_terrain_publique!B:B, 0))</f>
        <v>NA</v>
      </c>
      <c r="L39" s="18" t="str">
        <f>INDEX(BDD_enquete_terrain_publique!M:M, MATCH(A39, BDD_enquete_terrain_publique!B:B, 0))</f>
        <v>NA</v>
      </c>
      <c r="M39" s="18" t="s">
        <v>22</v>
      </c>
      <c r="N39" s="18" t="s">
        <v>22</v>
      </c>
      <c r="O39" s="18" t="s">
        <v>22</v>
      </c>
      <c r="P39" s="119">
        <f>INDEX(BDD_enquete_terrain_publique!Q:Q, MATCH(A39, BDD_enquete_terrain_publique!B:B, 0))</f>
        <v>42.884183333333333</v>
      </c>
      <c r="Q39" s="115" t="s">
        <v>589</v>
      </c>
      <c r="R39" s="116" t="s">
        <v>22</v>
      </c>
      <c r="S39" s="115" t="s">
        <v>22</v>
      </c>
      <c r="T39" s="115" t="s">
        <v>22</v>
      </c>
      <c r="U39" s="120">
        <f>INDEX(BDD_enquete_terrain_publique!V:V, MATCH(A39, BDD_enquete_terrain_publique!B:B, 0))</f>
        <v>9.4756</v>
      </c>
      <c r="V39" s="115" t="s">
        <v>590</v>
      </c>
      <c r="W39" s="121" t="str">
        <f>INDEX(BDD_enquete_terrain_publique!W:W, MATCH(A39, BDD_enquete_terrain_publique!B:B, 0))</f>
        <v>pdb</v>
      </c>
      <c r="X39" s="122">
        <f>INDEX(BDD_enquete_terrain_publique!X:X, MATCH(A39, BDD_enquete_terrain_publique!B:B, 0))</f>
        <v>2.5</v>
      </c>
      <c r="Y39" s="122">
        <f>INDEX(BDD_enquete_terrain_publique!Y:Y, MATCH(A39, BDD_enquete_terrain_publique!B:B, 0))</f>
        <v>1</v>
      </c>
      <c r="Z39" s="121">
        <f>INDEX(BDD_enquete_terrain_publique!Z:Z, MATCH(A39, BDD_enquete_terrain_publique!B:B, 0))</f>
        <v>0.27083333333333331</v>
      </c>
      <c r="AA39" s="121">
        <f>INDEX(BDD_enquete_terrain_publique!AA:AA, MATCH(A39, BDD_enquete_terrain_publique!B:B, 0))</f>
        <v>0.3263888888888889</v>
      </c>
      <c r="AB39" s="121">
        <f>INDEX(BDD_enquete_terrain_publique!AB:AB, MATCH(A39, BDD_enquete_terrain_publique!B:B, 0))</f>
        <v>0.41666666666666669</v>
      </c>
      <c r="AC39" s="121">
        <f>Tableau1[[#This Row],[heure_enq]]-Tableau1[[#This Row],[heure_deb]]</f>
        <v>5.555555555555558E-2</v>
      </c>
      <c r="AD39" s="121">
        <f>Tableau1[[#This Row],[heure_fin]]-Tableau1[[#This Row],[heure_deb]]</f>
        <v>0.14583333333333337</v>
      </c>
      <c r="AE39" s="121" t="s">
        <v>2064</v>
      </c>
      <c r="AF39" s="121" t="s">
        <v>270</v>
      </c>
      <c r="AG39" s="123" t="str">
        <f>INDEX(BDD_enquete_terrain_publique!BJ:BJ, MATCH(A39, BDD_enquete_terrain_publique!B:B, 0))</f>
        <v>toutes</v>
      </c>
      <c r="AH39" s="18" t="s">
        <v>2068</v>
      </c>
      <c r="AI39" s="18">
        <f>INDEX(BDD_enquete_terrain_publique!BO:BO, MATCH(A39, BDD_enquete_terrain_publique!B:B, 0))</f>
        <v>0</v>
      </c>
      <c r="AJ39" s="18">
        <v>0</v>
      </c>
      <c r="AK39" s="18">
        <f>INDEX(BDD_enquete_terrain_publique!BU:BU, MATCH(A39, BDD_enquete_terrain_publique!B:B, 0))</f>
        <v>0</v>
      </c>
      <c r="AL39" s="115">
        <f>INDEX(BDD_enquete_terrain_publique!BV:BV, MATCH(A39, BDD_enquete_terrain_publique!B:B, 0))</f>
        <v>0</v>
      </c>
      <c r="AM39" s="115" t="s">
        <v>217</v>
      </c>
      <c r="AN39" s="115" t="s">
        <v>2059</v>
      </c>
      <c r="AO39" s="115" t="str">
        <f>INDEX(BDD_enquete_terrain_publique!AL:AL, MATCH(A39, BDD_enquete_terrain_publique!B:B, 0))</f>
        <v>resident</v>
      </c>
      <c r="AP39" s="115" t="s">
        <v>2060</v>
      </c>
      <c r="AQ39" s="115">
        <v>1</v>
      </c>
      <c r="AR39" s="124" t="s">
        <v>1082</v>
      </c>
      <c r="AS39" s="115">
        <v>1</v>
      </c>
      <c r="AT39" s="122">
        <v>14</v>
      </c>
      <c r="AU39" s="122">
        <v>20.399999999999999</v>
      </c>
      <c r="AV39" s="118">
        <f>SUM(AU39:AU40)</f>
        <v>102.72</v>
      </c>
      <c r="AW39" s="90" t="s">
        <v>22</v>
      </c>
      <c r="AX39" s="199">
        <f>AU39/(1+(2/6))/Y39</f>
        <v>15.299999999999999</v>
      </c>
      <c r="AY39" s="201">
        <f>SUM(AX39:AX40)</f>
        <v>77.039999999999992</v>
      </c>
      <c r="AZ39" s="125" t="s">
        <v>22</v>
      </c>
    </row>
    <row r="40" spans="1:52">
      <c r="A40" s="117">
        <v>62</v>
      </c>
      <c r="B40" s="18" t="str">
        <f>INDEX(BDD_enquete_terrain_publique!C:C, MATCH(A40, BDD_enquete_terrain_publique!B:B, 0))</f>
        <v>PECHLOIS2020_0021</v>
      </c>
      <c r="C40" s="18" t="str">
        <f>INDEX(BDD_enquete_terrain_publique!D:D, MATCH(A40, BDD_enquete_terrain_publique!B:B, 0))</f>
        <v>PECHLOIS2020_0021_B</v>
      </c>
      <c r="D40" s="109">
        <f>INDEX(BDD_enquete_terrain_publique!E:E, MATCH(A40, BDD_enquete_terrain_publique!B:B, 0))</f>
        <v>44090</v>
      </c>
      <c r="E40" s="18" t="str">
        <f>INDEX(BDD_enquete_terrain_publique!F:F, MATCH(A40, BDD_enquete_terrain_publique!B:B, 0))</f>
        <v>Laure_Helene_GARSI</v>
      </c>
      <c r="F40" s="118">
        <f>INDEX(BDD_enquete_terrain_publique!G:G, MATCH(A40, BDD_enquete_terrain_publique!B:B, 0))</f>
        <v>0</v>
      </c>
      <c r="G40" s="18" t="str">
        <f>INDEX(BDD_enquete_terrain_publique!H:H, MATCH(A40, BDD_enquete_terrain_publique!B:B, 0))</f>
        <v>NA</v>
      </c>
      <c r="H40" s="118" t="str">
        <f>INDEX(BDD_enquete_terrain_publique!I:I, MATCH(A40, BDD_enquete_terrain_publique!B:B, 0))</f>
        <v>NA</v>
      </c>
      <c r="I40" s="18" t="str">
        <f>INDEX(BDD_enquete_terrain_publique!J:J, MATCH(A40, BDD_enquete_terrain_publique!B:B, 0))</f>
        <v>NA</v>
      </c>
      <c r="J40" s="18" t="str">
        <f>INDEX(BDD_enquete_terrain_publique!K:K, MATCH(A40, BDD_enquete_terrain_publique!B:B, 0))</f>
        <v>NA</v>
      </c>
      <c r="K40" s="118" t="str">
        <f>INDEX(BDD_enquete_terrain_publique!L:L, MATCH(A40, BDD_enquete_terrain_publique!B:B, 0))</f>
        <v>NA</v>
      </c>
      <c r="L40" s="18" t="str">
        <f>INDEX(BDD_enquete_terrain_publique!M:M, MATCH(A40, BDD_enquete_terrain_publique!B:B, 0))</f>
        <v>NA</v>
      </c>
      <c r="M40" s="18" t="s">
        <v>22</v>
      </c>
      <c r="N40" s="18" t="s">
        <v>22</v>
      </c>
      <c r="O40" s="18" t="s">
        <v>22</v>
      </c>
      <c r="P40" s="119">
        <f>INDEX(BDD_enquete_terrain_publique!Q:Q, MATCH(A40, BDD_enquete_terrain_publique!B:B, 0))</f>
        <v>42.884183333333333</v>
      </c>
      <c r="Q40" s="115" t="s">
        <v>589</v>
      </c>
      <c r="R40" s="116" t="s">
        <v>22</v>
      </c>
      <c r="S40" s="115" t="s">
        <v>22</v>
      </c>
      <c r="T40" s="115" t="s">
        <v>22</v>
      </c>
      <c r="U40" s="120">
        <f>INDEX(BDD_enquete_terrain_publique!V:V, MATCH(A40, BDD_enquete_terrain_publique!B:B, 0))</f>
        <v>9.4756</v>
      </c>
      <c r="V40" s="115" t="s">
        <v>590</v>
      </c>
      <c r="W40" s="121" t="str">
        <f>INDEX(BDD_enquete_terrain_publique!W:W, MATCH(A40, BDD_enquete_terrain_publique!B:B, 0))</f>
        <v>pdb</v>
      </c>
      <c r="X40" s="122">
        <f>INDEX(BDD_enquete_terrain_publique!X:X, MATCH(A40, BDD_enquete_terrain_publique!B:B, 0))</f>
        <v>2.5</v>
      </c>
      <c r="Y40" s="122">
        <f>INDEX(BDD_enquete_terrain_publique!Y:Y, MATCH(A40, BDD_enquete_terrain_publique!B:B, 0))</f>
        <v>1</v>
      </c>
      <c r="Z40" s="121">
        <f>INDEX(BDD_enquete_terrain_publique!Z:Z, MATCH(A40, BDD_enquete_terrain_publique!B:B, 0))</f>
        <v>0.27083333333333331</v>
      </c>
      <c r="AA40" s="121">
        <f>INDEX(BDD_enquete_terrain_publique!AA:AA, MATCH(A40, BDD_enquete_terrain_publique!B:B, 0))</f>
        <v>0.3263888888888889</v>
      </c>
      <c r="AB40" s="121">
        <f>INDEX(BDD_enquete_terrain_publique!AB:AB, MATCH(A40, BDD_enquete_terrain_publique!B:B, 0))</f>
        <v>0.41666666666666669</v>
      </c>
      <c r="AC40" s="121">
        <f>Tableau1[[#This Row],[heure_enq]]-Tableau1[[#This Row],[heure_deb]]</f>
        <v>5.555555555555558E-2</v>
      </c>
      <c r="AD40" s="121">
        <f>Tableau1[[#This Row],[heure_fin]]-Tableau1[[#This Row],[heure_deb]]</f>
        <v>0.14583333333333337</v>
      </c>
      <c r="AE40" s="121" t="s">
        <v>2064</v>
      </c>
      <c r="AF40" s="121" t="s">
        <v>270</v>
      </c>
      <c r="AG40" s="123" t="str">
        <f>INDEX(BDD_enquete_terrain_publique!BJ:BJ, MATCH(A40, BDD_enquete_terrain_publique!B:B, 0))</f>
        <v>toutes</v>
      </c>
      <c r="AH40" s="18" t="s">
        <v>2068</v>
      </c>
      <c r="AI40" s="18">
        <f>INDEX(BDD_enquete_terrain_publique!BO:BO, MATCH(A40, BDD_enquete_terrain_publique!B:B, 0))</f>
        <v>0</v>
      </c>
      <c r="AJ40" s="18">
        <v>0</v>
      </c>
      <c r="AK40" s="18">
        <f>INDEX(BDD_enquete_terrain_publique!BU:BU, MATCH(A40, BDD_enquete_terrain_publique!B:B, 0))</f>
        <v>0</v>
      </c>
      <c r="AL40" s="115">
        <f>INDEX(BDD_enquete_terrain_publique!BV:BV, MATCH(A40, BDD_enquete_terrain_publique!B:B, 0))</f>
        <v>0</v>
      </c>
      <c r="AM40" s="115" t="s">
        <v>217</v>
      </c>
      <c r="AN40" s="115" t="s">
        <v>2059</v>
      </c>
      <c r="AO40" s="115" t="str">
        <f>INDEX(BDD_enquete_terrain_publique!AL:AL, MATCH(A40, BDD_enquete_terrain_publique!B:B, 0))</f>
        <v>resident</v>
      </c>
      <c r="AP40" s="115" t="s">
        <v>2060</v>
      </c>
      <c r="AQ40" s="115">
        <v>1</v>
      </c>
      <c r="AR40" s="124" t="s">
        <v>756</v>
      </c>
      <c r="AS40" s="115">
        <v>2</v>
      </c>
      <c r="AT40" s="122">
        <f>AVERAGE(15.16)</f>
        <v>15.16</v>
      </c>
      <c r="AU40" s="122">
        <f>37.1+45.22</f>
        <v>82.32</v>
      </c>
      <c r="AV40" s="118"/>
      <c r="AW40" s="90" t="s">
        <v>22</v>
      </c>
      <c r="AX40" s="199">
        <f>AU40/(1+(2/6))/Y40</f>
        <v>61.739999999999995</v>
      </c>
      <c r="AY40" s="201"/>
      <c r="AZ40" s="125" t="s">
        <v>22</v>
      </c>
    </row>
    <row r="41" spans="1:52">
      <c r="A41" s="117">
        <v>103</v>
      </c>
      <c r="B41" s="18" t="str">
        <f>INDEX(BDD_enquete_terrain_publique!C:C, MATCH(A41, BDD_enquete_terrain_publique!B:B, 0))</f>
        <v>PECHLOIS2021_0042</v>
      </c>
      <c r="C41" s="18" t="str">
        <f>INDEX(BDD_enquete_terrain_publique!D:D, MATCH(A41, BDD_enquete_terrain_publique!B:B, 0))</f>
        <v>PECHLOIS2021_0042_A</v>
      </c>
      <c r="D41" s="109">
        <f>INDEX(BDD_enquete_terrain_publique!E:E, MATCH(A41, BDD_enquete_terrain_publique!B:B, 0))</f>
        <v>44210</v>
      </c>
      <c r="E41" s="18" t="str">
        <f>INDEX(BDD_enquete_terrain_publique!F:F, MATCH(A41, BDD_enquete_terrain_publique!B:B, 0))</f>
        <v>Jeremy_SIMEONI</v>
      </c>
      <c r="F41" s="118">
        <f>INDEX(BDD_enquete_terrain_publique!G:G, MATCH(A41, BDD_enquete_terrain_publique!B:B, 0))</f>
        <v>0</v>
      </c>
      <c r="G41" s="18" t="str">
        <f>INDEX(BDD_enquete_terrain_publique!H:H, MATCH(A41, BDD_enquete_terrain_publique!B:B, 0))</f>
        <v>NA</v>
      </c>
      <c r="H41" s="118" t="str">
        <f>INDEX(BDD_enquete_terrain_publique!I:I, MATCH(A41, BDD_enquete_terrain_publique!B:B, 0))</f>
        <v>NA</v>
      </c>
      <c r="I41" s="18" t="str">
        <f>INDEX(BDD_enquete_terrain_publique!J:J, MATCH(A41, BDD_enquete_terrain_publique!B:B, 0))</f>
        <v>NA</v>
      </c>
      <c r="J41" s="18" t="str">
        <f>INDEX(BDD_enquete_terrain_publique!K:K, MATCH(A41, BDD_enquete_terrain_publique!B:B, 0))</f>
        <v>NA</v>
      </c>
      <c r="K41" s="118" t="str">
        <f>INDEX(BDD_enquete_terrain_publique!L:L, MATCH(A41, BDD_enquete_terrain_publique!B:B, 0))</f>
        <v>NA</v>
      </c>
      <c r="L41" s="18" t="str">
        <f>INDEX(BDD_enquete_terrain_publique!M:M, MATCH(A41, BDD_enquete_terrain_publique!B:B, 0))</f>
        <v>NA</v>
      </c>
      <c r="M41" s="18" t="s">
        <v>22</v>
      </c>
      <c r="N41" s="18" t="s">
        <v>22</v>
      </c>
      <c r="O41" s="18" t="s">
        <v>22</v>
      </c>
      <c r="P41" s="119">
        <f>INDEX(BDD_enquete_terrain_publique!Q:Q, MATCH(A41, BDD_enquete_terrain_publique!B:B, 0))</f>
        <v>42.752000000000002</v>
      </c>
      <c r="Q41" s="115" t="s">
        <v>689</v>
      </c>
      <c r="R41" s="116" t="s">
        <v>22</v>
      </c>
      <c r="S41" s="115" t="s">
        <v>22</v>
      </c>
      <c r="T41" s="115" t="s">
        <v>22</v>
      </c>
      <c r="U41" s="120">
        <f>INDEX(BDD_enquete_terrain_publique!V:V, MATCH(A41, BDD_enquete_terrain_publique!B:B, 0))</f>
        <v>9.4770000000000003</v>
      </c>
      <c r="V41" s="115" t="s">
        <v>690</v>
      </c>
      <c r="W41" s="121" t="str">
        <f>INDEX(BDD_enquete_terrain_publique!W:W, MATCH(A41, BDD_enquete_terrain_publique!B:B, 0))</f>
        <v>pe</v>
      </c>
      <c r="X41" s="122">
        <f>INDEX(BDD_enquete_terrain_publique!X:X, MATCH(A41, BDD_enquete_terrain_publique!B:B, 0))</f>
        <v>20</v>
      </c>
      <c r="Y41" s="122">
        <f>INDEX(BDD_enquete_terrain_publique!Y:Y, MATCH(A41, BDD_enquete_terrain_publique!B:B, 0))</f>
        <v>2</v>
      </c>
      <c r="Z41" s="121">
        <f>INDEX(BDD_enquete_terrain_publique!Z:Z, MATCH(A41, BDD_enquete_terrain_publique!B:B, 0))</f>
        <v>0.375</v>
      </c>
      <c r="AA41" s="121">
        <f>INDEX(BDD_enquete_terrain_publique!AA:AA, MATCH(A41, BDD_enquete_terrain_publique!B:B, 0))</f>
        <v>0.4284722222222222</v>
      </c>
      <c r="AB41" s="121">
        <f>INDEX(BDD_enquete_terrain_publique!AB:AB, MATCH(A41, BDD_enquete_terrain_publique!B:B, 0))</f>
        <v>0.5</v>
      </c>
      <c r="AC41" s="121">
        <f>Tableau1[[#This Row],[heure_enq]]-Tableau1[[#This Row],[heure_deb]]</f>
        <v>5.3472222222222199E-2</v>
      </c>
      <c r="AD41" s="121">
        <f>Tableau1[[#This Row],[heure_fin]]-Tableau1[[#This Row],[heure_deb]]</f>
        <v>0.125</v>
      </c>
      <c r="AE41" s="121" t="s">
        <v>2073</v>
      </c>
      <c r="AF41" s="121" t="s">
        <v>2074</v>
      </c>
      <c r="AG41" s="123" t="str">
        <f>INDEX(BDD_enquete_terrain_publique!BJ:BJ, MATCH(A41, BDD_enquete_terrain_publique!B:B, 0))</f>
        <v>Dentex dentex, Loligo sp, Seriola dumerili</v>
      </c>
      <c r="AH41" s="18" t="s">
        <v>2075</v>
      </c>
      <c r="AI41" s="18">
        <f>INDEX(BDD_enquete_terrain_publique!BO:BO, MATCH(A41, BDD_enquete_terrain_publique!B:B, 0))</f>
        <v>0</v>
      </c>
      <c r="AJ41" s="18" t="s">
        <v>2076</v>
      </c>
      <c r="AK41" s="18">
        <f>INDEX(BDD_enquete_terrain_publique!BU:BU, MATCH(A41, BDD_enquete_terrain_publique!B:B, 0))</f>
        <v>0</v>
      </c>
      <c r="AL41" s="115" t="str">
        <f>INDEX(BDD_enquete_terrain_publique!BV:BV, MATCH(A41, BDD_enquete_terrain_publique!B:B, 0))</f>
        <v>pain</v>
      </c>
      <c r="AM41" s="115" t="s">
        <v>692</v>
      </c>
      <c r="AN41" s="115" t="s">
        <v>2077</v>
      </c>
      <c r="AO41" s="115" t="str">
        <f>INDEX(BDD_enquete_terrain_publique!AL:AL, MATCH(A41, BDD_enquete_terrain_publique!B:B, 0))</f>
        <v>resident</v>
      </c>
      <c r="AP41" s="115" t="s">
        <v>22</v>
      </c>
      <c r="AQ41" s="115" t="s">
        <v>22</v>
      </c>
      <c r="AR41" s="124" t="s">
        <v>2078</v>
      </c>
      <c r="AS41" s="115">
        <v>10</v>
      </c>
      <c r="AT41" s="122">
        <v>30</v>
      </c>
      <c r="AU41" s="122">
        <f>10*417</f>
        <v>4170</v>
      </c>
      <c r="AV41" s="118">
        <f>10*417</f>
        <v>4170</v>
      </c>
      <c r="AW41" s="90" t="s">
        <v>22</v>
      </c>
      <c r="AX41" s="199">
        <f>AU41/(1+(17/60))/Y41</f>
        <v>1624.6753246753249</v>
      </c>
      <c r="AY41" s="201">
        <v>1624.6753246753249</v>
      </c>
      <c r="AZ41" s="125" t="s">
        <v>22</v>
      </c>
    </row>
    <row r="42" spans="1:52">
      <c r="A42" s="117">
        <v>107</v>
      </c>
      <c r="B42" s="18" t="str">
        <f>INDEX(BDD_enquete_terrain_publique!C:C, MATCH(A42, BDD_enquete_terrain_publique!B:B, 0))</f>
        <v>PECHLOIS2021_0043</v>
      </c>
      <c r="C42" s="18" t="str">
        <f>INDEX(BDD_enquete_terrain_publique!D:D, MATCH(A42, BDD_enquete_terrain_publique!B:B, 0))</f>
        <v xml:space="preserve">PECHLOIS2021_0043_C </v>
      </c>
      <c r="D42" s="109">
        <f>INDEX(BDD_enquete_terrain_publique!E:E, MATCH(A42, BDD_enquete_terrain_publique!B:B, 0))</f>
        <v>44214</v>
      </c>
      <c r="E42" s="18" t="str">
        <f>INDEX(BDD_enquete_terrain_publique!F:F, MATCH(A42, BDD_enquete_terrain_publique!B:B, 0))</f>
        <v>Jeremy_SIMEONI</v>
      </c>
      <c r="F42" s="118">
        <f>INDEX(BDD_enquete_terrain_publique!G:G, MATCH(A42, BDD_enquete_terrain_publique!B:B, 0))</f>
        <v>0</v>
      </c>
      <c r="G42" s="18" t="str">
        <f>INDEX(BDD_enquete_terrain_publique!H:H, MATCH(A42, BDD_enquete_terrain_publique!B:B, 0))</f>
        <v>NA</v>
      </c>
      <c r="H42" s="118" t="str">
        <f>INDEX(BDD_enquete_terrain_publique!I:I, MATCH(A42, BDD_enquete_terrain_publique!B:B, 0))</f>
        <v>NA</v>
      </c>
      <c r="I42" s="18" t="str">
        <f>INDEX(BDD_enquete_terrain_publique!J:J, MATCH(A42, BDD_enquete_terrain_publique!B:B, 0))</f>
        <v>NA</v>
      </c>
      <c r="J42" s="18" t="str">
        <f>INDEX(BDD_enquete_terrain_publique!K:K, MATCH(A42, BDD_enquete_terrain_publique!B:B, 0))</f>
        <v>NA</v>
      </c>
      <c r="K42" s="118" t="str">
        <f>INDEX(BDD_enquete_terrain_publique!L:L, MATCH(A42, BDD_enquete_terrain_publique!B:B, 0))</f>
        <v>NA</v>
      </c>
      <c r="L42" s="18" t="str">
        <f>INDEX(BDD_enquete_terrain_publique!M:M, MATCH(A42, BDD_enquete_terrain_publique!B:B, 0))</f>
        <v>NA</v>
      </c>
      <c r="M42" s="18" t="s">
        <v>22</v>
      </c>
      <c r="N42" s="18" t="s">
        <v>22</v>
      </c>
      <c r="O42" s="18" t="s">
        <v>22</v>
      </c>
      <c r="P42" s="119">
        <f>INDEX(BDD_enquete_terrain_publique!Q:Q, MATCH(A42, BDD_enquete_terrain_publique!B:B, 0))</f>
        <v>42.911833333333334</v>
      </c>
      <c r="Q42" s="115" t="s">
        <v>716</v>
      </c>
      <c r="R42" s="116" t="s">
        <v>22</v>
      </c>
      <c r="S42" s="115" t="s">
        <v>22</v>
      </c>
      <c r="T42" s="115" t="s">
        <v>22</v>
      </c>
      <c r="U42" s="120">
        <f>INDEX(BDD_enquete_terrain_publique!V:V, MATCH(A42, BDD_enquete_terrain_publique!B:B, 0))</f>
        <v>9.2840000000000007</v>
      </c>
      <c r="V42" s="115" t="s">
        <v>717</v>
      </c>
      <c r="W42" s="121" t="str">
        <f>INDEX(BDD_enquete_terrain_publique!W:W, MATCH(A42, BDD_enquete_terrain_publique!B:B, 0))</f>
        <v>pe</v>
      </c>
      <c r="X42" s="122">
        <f>INDEX(BDD_enquete_terrain_publique!X:X, MATCH(A42, BDD_enquete_terrain_publique!B:B, 0))</f>
        <v>60</v>
      </c>
      <c r="Y42" s="122">
        <f>INDEX(BDD_enquete_terrain_publique!Y:Y, MATCH(A42, BDD_enquete_terrain_publique!B:B, 0))</f>
        <v>3</v>
      </c>
      <c r="Z42" s="121">
        <f>INDEX(BDD_enquete_terrain_publique!Z:Z, MATCH(A42, BDD_enquete_terrain_publique!B:B, 0))</f>
        <v>0.33333333333333331</v>
      </c>
      <c r="AA42" s="121">
        <f>INDEX(BDD_enquete_terrain_publique!AA:AA, MATCH(A42, BDD_enquete_terrain_publique!B:B, 0))</f>
        <v>0.52638888888888891</v>
      </c>
      <c r="AB42" s="121">
        <f>INDEX(BDD_enquete_terrain_publique!AB:AB, MATCH(A42, BDD_enquete_terrain_publique!B:B, 0))</f>
        <v>0.5</v>
      </c>
      <c r="AC42" s="121">
        <f>Tableau1[[#This Row],[heure_enq]]-Tableau1[[#This Row],[heure_deb]]</f>
        <v>0.19305555555555559</v>
      </c>
      <c r="AD42" s="121">
        <f>Tableau1[[#This Row],[heure_fin]]-Tableau1[[#This Row],[heure_deb]]</f>
        <v>0.16666666666666669</v>
      </c>
      <c r="AE42" s="121" t="s">
        <v>2079</v>
      </c>
      <c r="AF42" s="121" t="s">
        <v>270</v>
      </c>
      <c r="AG42" s="123" t="str">
        <f>INDEX(BDD_enquete_terrain_publique!BJ:BJ, MATCH(A42, BDD_enquete_terrain_publique!B:B, 0))</f>
        <v>Dentex dentex, Pagrus pagrus</v>
      </c>
      <c r="AH42" s="18">
        <v>0</v>
      </c>
      <c r="AI42" s="18">
        <f>INDEX(BDD_enquete_terrain_publique!BO:BO, MATCH(A42, BDD_enquete_terrain_publique!B:B, 0))</f>
        <v>0</v>
      </c>
      <c r="AJ42" s="18" t="s">
        <v>2068</v>
      </c>
      <c r="AK42" s="18">
        <f>INDEX(BDD_enquete_terrain_publique!BU:BU, MATCH(A42, BDD_enquete_terrain_publique!B:B, 0))</f>
        <v>0</v>
      </c>
      <c r="AL42" s="115">
        <f>INDEX(BDD_enquete_terrain_publique!BV:BV, MATCH(A42, BDD_enquete_terrain_publique!B:B, 0))</f>
        <v>0</v>
      </c>
      <c r="AM42" s="115" t="s">
        <v>692</v>
      </c>
      <c r="AN42" s="115" t="s">
        <v>2080</v>
      </c>
      <c r="AO42" s="115" t="str">
        <f>INDEX(BDD_enquete_terrain_publique!AL:AL, MATCH(A42, BDD_enquete_terrain_publique!B:B, 0))</f>
        <v>resident</v>
      </c>
      <c r="AP42" s="115" t="s">
        <v>22</v>
      </c>
      <c r="AQ42" s="115" t="s">
        <v>22</v>
      </c>
      <c r="AR42" s="124" t="s">
        <v>745</v>
      </c>
      <c r="AS42" s="115">
        <v>3</v>
      </c>
      <c r="AT42" s="122">
        <f>AVERAGE(40,46,50)</f>
        <v>45.333333333333336</v>
      </c>
      <c r="AU42" s="122">
        <v>5200</v>
      </c>
      <c r="AV42" s="118">
        <f>SUM(AU42:AU43)</f>
        <v>5324.78</v>
      </c>
      <c r="AW42" s="90" t="s">
        <v>22</v>
      </c>
      <c r="AX42" s="199">
        <f>AU42/(4+(38/60))/Y42</f>
        <v>374.10071942446046</v>
      </c>
      <c r="AY42" s="201">
        <f>SUM(AX42:AX43)</f>
        <v>383.07769784172666</v>
      </c>
      <c r="AZ42" s="125" t="s">
        <v>22</v>
      </c>
    </row>
    <row r="43" spans="1:52">
      <c r="A43" s="117">
        <v>107</v>
      </c>
      <c r="B43" s="18" t="str">
        <f>INDEX(BDD_enquete_terrain_publique!C:C, MATCH(A43, BDD_enquete_terrain_publique!B:B, 0))</f>
        <v>PECHLOIS2021_0043</v>
      </c>
      <c r="C43" s="18" t="str">
        <f>INDEX(BDD_enquete_terrain_publique!D:D, MATCH(A43, BDD_enquete_terrain_publique!B:B, 0))</f>
        <v xml:space="preserve">PECHLOIS2021_0043_C </v>
      </c>
      <c r="D43" s="109">
        <f>INDEX(BDD_enquete_terrain_publique!E:E, MATCH(A43, BDD_enquete_terrain_publique!B:B, 0))</f>
        <v>44214</v>
      </c>
      <c r="E43" s="18" t="str">
        <f>INDEX(BDD_enquete_terrain_publique!F:F, MATCH(A43, BDD_enquete_terrain_publique!B:B, 0))</f>
        <v>Jeremy_SIMEONI</v>
      </c>
      <c r="F43" s="118">
        <f>INDEX(BDD_enquete_terrain_publique!G:G, MATCH(A43, BDD_enquete_terrain_publique!B:B, 0))</f>
        <v>0</v>
      </c>
      <c r="G43" s="18" t="str">
        <f>INDEX(BDD_enquete_terrain_publique!H:H, MATCH(A43, BDD_enquete_terrain_publique!B:B, 0))</f>
        <v>NA</v>
      </c>
      <c r="H43" s="118" t="str">
        <f>INDEX(BDD_enquete_terrain_publique!I:I, MATCH(A43, BDD_enquete_terrain_publique!B:B, 0))</f>
        <v>NA</v>
      </c>
      <c r="I43" s="18" t="str">
        <f>INDEX(BDD_enquete_terrain_publique!J:J, MATCH(A43, BDD_enquete_terrain_publique!B:B, 0))</f>
        <v>NA</v>
      </c>
      <c r="J43" s="18" t="str">
        <f>INDEX(BDD_enquete_terrain_publique!K:K, MATCH(A43, BDD_enquete_terrain_publique!B:B, 0))</f>
        <v>NA</v>
      </c>
      <c r="K43" s="118" t="str">
        <f>INDEX(BDD_enquete_terrain_publique!L:L, MATCH(A43, BDD_enquete_terrain_publique!B:B, 0))</f>
        <v>NA</v>
      </c>
      <c r="L43" s="18" t="str">
        <f>INDEX(BDD_enquete_terrain_publique!M:M, MATCH(A43, BDD_enquete_terrain_publique!B:B, 0))</f>
        <v>NA</v>
      </c>
      <c r="M43" s="18" t="s">
        <v>22</v>
      </c>
      <c r="N43" s="18" t="s">
        <v>22</v>
      </c>
      <c r="O43" s="18" t="s">
        <v>22</v>
      </c>
      <c r="P43" s="119">
        <f>INDEX(BDD_enquete_terrain_publique!Q:Q, MATCH(A43, BDD_enquete_terrain_publique!B:B, 0))</f>
        <v>42.911833333333334</v>
      </c>
      <c r="Q43" s="115" t="s">
        <v>716</v>
      </c>
      <c r="R43" s="116" t="s">
        <v>22</v>
      </c>
      <c r="S43" s="115" t="s">
        <v>22</v>
      </c>
      <c r="T43" s="115" t="s">
        <v>22</v>
      </c>
      <c r="U43" s="120">
        <f>INDEX(BDD_enquete_terrain_publique!V:V, MATCH(A43, BDD_enquete_terrain_publique!B:B, 0))</f>
        <v>9.2840000000000007</v>
      </c>
      <c r="V43" s="115" t="s">
        <v>717</v>
      </c>
      <c r="W43" s="121" t="str">
        <f>INDEX(BDD_enquete_terrain_publique!W:W, MATCH(A43, BDD_enquete_terrain_publique!B:B, 0))</f>
        <v>pe</v>
      </c>
      <c r="X43" s="122">
        <f>INDEX(BDD_enquete_terrain_publique!X:X, MATCH(A43, BDD_enquete_terrain_publique!B:B, 0))</f>
        <v>60</v>
      </c>
      <c r="Y43" s="122">
        <f>INDEX(BDD_enquete_terrain_publique!Y:Y, MATCH(A43, BDD_enquete_terrain_publique!B:B, 0))</f>
        <v>3</v>
      </c>
      <c r="Z43" s="121">
        <f>INDEX(BDD_enquete_terrain_publique!Z:Z, MATCH(A43, BDD_enquete_terrain_publique!B:B, 0))</f>
        <v>0.33333333333333331</v>
      </c>
      <c r="AA43" s="121">
        <f>INDEX(BDD_enquete_terrain_publique!AA:AA, MATCH(A43, BDD_enquete_terrain_publique!B:B, 0))</f>
        <v>0.52638888888888891</v>
      </c>
      <c r="AB43" s="121">
        <f>INDEX(BDD_enquete_terrain_publique!AB:AB, MATCH(A43, BDD_enquete_terrain_publique!B:B, 0))</f>
        <v>0.5</v>
      </c>
      <c r="AC43" s="121">
        <f>Tableau1[[#This Row],[heure_enq]]-Tableau1[[#This Row],[heure_deb]]</f>
        <v>0.19305555555555559</v>
      </c>
      <c r="AD43" s="121">
        <f>Tableau1[[#This Row],[heure_fin]]-Tableau1[[#This Row],[heure_deb]]</f>
        <v>0.16666666666666669</v>
      </c>
      <c r="AE43" s="121" t="s">
        <v>2079</v>
      </c>
      <c r="AF43" s="121" t="s">
        <v>270</v>
      </c>
      <c r="AG43" s="123" t="str">
        <f>INDEX(BDD_enquete_terrain_publique!BJ:BJ, MATCH(A43, BDD_enquete_terrain_publique!B:B, 0))</f>
        <v>Dentex dentex, Pagrus pagrus</v>
      </c>
      <c r="AH43" s="18">
        <v>0</v>
      </c>
      <c r="AI43" s="18">
        <f>INDEX(BDD_enquete_terrain_publique!BO:BO, MATCH(A43, BDD_enquete_terrain_publique!B:B, 0))</f>
        <v>0</v>
      </c>
      <c r="AJ43" s="18" t="s">
        <v>2068</v>
      </c>
      <c r="AK43" s="18">
        <f>INDEX(BDD_enquete_terrain_publique!BU:BU, MATCH(A43, BDD_enquete_terrain_publique!B:B, 0))</f>
        <v>0</v>
      </c>
      <c r="AL43" s="115">
        <f>INDEX(BDD_enquete_terrain_publique!BV:BV, MATCH(A43, BDD_enquete_terrain_publique!B:B, 0))</f>
        <v>0</v>
      </c>
      <c r="AM43" s="115" t="s">
        <v>692</v>
      </c>
      <c r="AN43" s="115" t="s">
        <v>2080</v>
      </c>
      <c r="AO43" s="115" t="str">
        <f>INDEX(BDD_enquete_terrain_publique!AL:AL, MATCH(A43, BDD_enquete_terrain_publique!B:B, 0))</f>
        <v>resident</v>
      </c>
      <c r="AP43" s="115" t="s">
        <v>2057</v>
      </c>
      <c r="AQ43" s="115">
        <v>1</v>
      </c>
      <c r="AR43" s="124" t="s">
        <v>1059</v>
      </c>
      <c r="AS43" s="115">
        <v>1</v>
      </c>
      <c r="AT43" s="122">
        <v>20</v>
      </c>
      <c r="AU43" s="122">
        <v>124.78</v>
      </c>
      <c r="AV43" s="118"/>
      <c r="AW43" s="90" t="s">
        <v>22</v>
      </c>
      <c r="AX43" s="199">
        <f>AU43/(4+(38/60))/Y43</f>
        <v>8.9769784172661886</v>
      </c>
      <c r="AY43" s="201"/>
      <c r="AZ43" s="125" t="s">
        <v>22</v>
      </c>
    </row>
    <row r="44" spans="1:52">
      <c r="A44" s="117">
        <v>108</v>
      </c>
      <c r="B44" s="18" t="str">
        <f>INDEX(BDD_enquete_terrain_publique!C:C, MATCH(A44, BDD_enquete_terrain_publique!B:B, 0))</f>
        <v>PECHLOIS2021_0043</v>
      </c>
      <c r="C44" s="18" t="str">
        <f>INDEX(BDD_enquete_terrain_publique!D:D, MATCH(A44, BDD_enquete_terrain_publique!B:B, 0))</f>
        <v xml:space="preserve">PECHLOIS2021_0043_D </v>
      </c>
      <c r="D44" s="109">
        <f>INDEX(BDD_enquete_terrain_publique!E:E, MATCH(A44, BDD_enquete_terrain_publique!B:B, 0))</f>
        <v>44214</v>
      </c>
      <c r="E44" s="18" t="str">
        <f>INDEX(BDD_enquete_terrain_publique!F:F, MATCH(A44, BDD_enquete_terrain_publique!B:B, 0))</f>
        <v>Jeremy_SIMEONI</v>
      </c>
      <c r="F44" s="118">
        <f>INDEX(BDD_enquete_terrain_publique!G:G, MATCH(A44, BDD_enquete_terrain_publique!B:B, 0))</f>
        <v>0</v>
      </c>
      <c r="G44" s="18" t="str">
        <f>INDEX(BDD_enquete_terrain_publique!H:H, MATCH(A44, BDD_enquete_terrain_publique!B:B, 0))</f>
        <v>NA</v>
      </c>
      <c r="H44" s="118" t="str">
        <f>INDEX(BDD_enquete_terrain_publique!I:I, MATCH(A44, BDD_enquete_terrain_publique!B:B, 0))</f>
        <v>NA</v>
      </c>
      <c r="I44" s="18" t="str">
        <f>INDEX(BDD_enquete_terrain_publique!J:J, MATCH(A44, BDD_enquete_terrain_publique!B:B, 0))</f>
        <v>NA</v>
      </c>
      <c r="J44" s="18" t="str">
        <f>INDEX(BDD_enquete_terrain_publique!K:K, MATCH(A44, BDD_enquete_terrain_publique!B:B, 0))</f>
        <v>NA</v>
      </c>
      <c r="K44" s="118" t="str">
        <f>INDEX(BDD_enquete_terrain_publique!L:L, MATCH(A44, BDD_enquete_terrain_publique!B:B, 0))</f>
        <v>NA</v>
      </c>
      <c r="L44" s="18" t="str">
        <f>INDEX(BDD_enquete_terrain_publique!M:M, MATCH(A44, BDD_enquete_terrain_publique!B:B, 0))</f>
        <v>NA</v>
      </c>
      <c r="M44" s="18" t="s">
        <v>22</v>
      </c>
      <c r="N44" s="18" t="s">
        <v>22</v>
      </c>
      <c r="O44" s="18" t="s">
        <v>22</v>
      </c>
      <c r="P44" s="119">
        <f>INDEX(BDD_enquete_terrain_publique!Q:Q, MATCH(A44, BDD_enquete_terrain_publique!B:B, 0))</f>
        <v>42.887500000000003</v>
      </c>
      <c r="Q44" s="115" t="s">
        <v>721</v>
      </c>
      <c r="R44" s="116" t="s">
        <v>22</v>
      </c>
      <c r="S44" s="115" t="s">
        <v>22</v>
      </c>
      <c r="T44" s="115" t="s">
        <v>22</v>
      </c>
      <c r="U44" s="120">
        <f>INDEX(BDD_enquete_terrain_publique!V:V, MATCH(A44, BDD_enquete_terrain_publique!B:B, 0))</f>
        <v>9.2968333333333337</v>
      </c>
      <c r="V44" s="115" t="s">
        <v>722</v>
      </c>
      <c r="W44" s="121" t="str">
        <f>INDEX(BDD_enquete_terrain_publique!W:W, MATCH(A44, BDD_enquete_terrain_publique!B:B, 0))</f>
        <v>pe</v>
      </c>
      <c r="X44" s="122">
        <f>INDEX(BDD_enquete_terrain_publique!X:X, MATCH(A44, BDD_enquete_terrain_publique!B:B, 0))</f>
        <v>65</v>
      </c>
      <c r="Y44" s="122">
        <f>INDEX(BDD_enquete_terrain_publique!Y:Y, MATCH(A44, BDD_enquete_terrain_publique!B:B, 0))</f>
        <v>2</v>
      </c>
      <c r="Z44" s="121">
        <f>INDEX(BDD_enquete_terrain_publique!Z:Z, MATCH(A44, BDD_enquete_terrain_publique!B:B, 0))</f>
        <v>0.3125</v>
      </c>
      <c r="AA44" s="121">
        <f>INDEX(BDD_enquete_terrain_publique!AA:AA, MATCH(A44, BDD_enquete_terrain_publique!B:B, 0))</f>
        <v>0.53888888888888886</v>
      </c>
      <c r="AB44" s="121">
        <f>INDEX(BDD_enquete_terrain_publique!AB:AB, MATCH(A44, BDD_enquete_terrain_publique!B:B, 0))</f>
        <v>0.70833333333333337</v>
      </c>
      <c r="AC44" s="121">
        <f>Tableau1[[#This Row],[heure_enq]]-Tableau1[[#This Row],[heure_deb]]</f>
        <v>0.22638888888888886</v>
      </c>
      <c r="AD44" s="121">
        <f>Tableau1[[#This Row],[heure_fin]]-Tableau1[[#This Row],[heure_deb]]</f>
        <v>0.39583333333333337</v>
      </c>
      <c r="AE44" s="121" t="s">
        <v>2081</v>
      </c>
      <c r="AF44" s="121" t="s">
        <v>270</v>
      </c>
      <c r="AG44" s="123" t="str">
        <f>INDEX(BDD_enquete_terrain_publique!BJ:BJ, MATCH(A44, BDD_enquete_terrain_publique!B:B, 0))</f>
        <v>Scorpaena scrofa, Pagrus pagrus</v>
      </c>
      <c r="AH44" s="18">
        <v>0</v>
      </c>
      <c r="AI44" s="18">
        <f>INDEX(BDD_enquete_terrain_publique!BO:BO, MATCH(A44, BDD_enquete_terrain_publique!B:B, 0))</f>
        <v>0</v>
      </c>
      <c r="AJ44" s="18" t="s">
        <v>2076</v>
      </c>
      <c r="AK44" s="18">
        <f>INDEX(BDD_enquete_terrain_publique!BU:BU, MATCH(A44, BDD_enquete_terrain_publique!B:B, 0))</f>
        <v>0</v>
      </c>
      <c r="AL44" s="115">
        <f>INDEX(BDD_enquete_terrain_publique!BV:BV, MATCH(A44, BDD_enquete_terrain_publique!B:B, 0))</f>
        <v>0</v>
      </c>
      <c r="AM44" s="115" t="s">
        <v>692</v>
      </c>
      <c r="AN44" s="115" t="s">
        <v>2082</v>
      </c>
      <c r="AO44" s="115" t="str">
        <f>INDEX(BDD_enquete_terrain_publique!AL:AL, MATCH(A44, BDD_enquete_terrain_publique!B:B, 0))</f>
        <v>resident</v>
      </c>
      <c r="AP44" s="115" t="s">
        <v>22</v>
      </c>
      <c r="AQ44" s="115" t="s">
        <v>22</v>
      </c>
      <c r="AR44" s="124" t="s">
        <v>1060</v>
      </c>
      <c r="AS44" s="115">
        <v>1</v>
      </c>
      <c r="AT44" s="122">
        <v>30</v>
      </c>
      <c r="AU44" s="122">
        <v>800</v>
      </c>
      <c r="AV44" s="118">
        <f>SUM(AU44)</f>
        <v>800</v>
      </c>
      <c r="AW44" s="90" t="s">
        <v>22</v>
      </c>
      <c r="AX44" s="199">
        <f>AU44/(5+(26/60))/Y44</f>
        <v>73.619631901840492</v>
      </c>
      <c r="AY44" s="201">
        <v>73.619631901840492</v>
      </c>
      <c r="AZ44" s="125" t="s">
        <v>22</v>
      </c>
    </row>
    <row r="45" spans="1:52">
      <c r="A45" s="117">
        <v>111</v>
      </c>
      <c r="B45" s="18" t="str">
        <f>INDEX(BDD_enquete_terrain_publique!C:C, MATCH(A45, BDD_enquete_terrain_publique!B:B, 0))</f>
        <v>PECHLOIS2021_0047</v>
      </c>
      <c r="C45" s="18" t="str">
        <f>INDEX(BDD_enquete_terrain_publique!D:D, MATCH(A45, BDD_enquete_terrain_publique!B:B, 0))</f>
        <v>PECHLOIS2021_0047_A</v>
      </c>
      <c r="D45" s="109">
        <f>INDEX(BDD_enquete_terrain_publique!E:E, MATCH(A45, BDD_enquete_terrain_publique!B:B, 0))</f>
        <v>44223</v>
      </c>
      <c r="E45" s="18" t="str">
        <f>INDEX(BDD_enquete_terrain_publique!F:F, MATCH(A45, BDD_enquete_terrain_publique!B:B, 0))</f>
        <v>Jeremy_SIMEONI</v>
      </c>
      <c r="F45" s="118">
        <f>INDEX(BDD_enquete_terrain_publique!G:G, MATCH(A45, BDD_enquete_terrain_publique!B:B, 0))</f>
        <v>1</v>
      </c>
      <c r="G45" s="18" t="str">
        <f>INDEX(BDD_enquete_terrain_publique!H:H, MATCH(A45, BDD_enquete_terrain_publique!B:B, 0))</f>
        <v>NA</v>
      </c>
      <c r="H45" s="118">
        <f>INDEX(BDD_enquete_terrain_publique!I:I, MATCH(A45, BDD_enquete_terrain_publique!B:B, 0))</f>
        <v>0</v>
      </c>
      <c r="I45" s="18" t="str">
        <f>INDEX(BDD_enquete_terrain_publique!J:J, MATCH(A45, BDD_enquete_terrain_publique!B:B, 0))</f>
        <v>O</v>
      </c>
      <c r="J45" s="18" t="str">
        <f>INDEX(BDD_enquete_terrain_publique!K:K, MATCH(A45, BDD_enquete_terrain_publique!B:B, 0))</f>
        <v>NA</v>
      </c>
      <c r="K45" s="118" t="str">
        <f>INDEX(BDD_enquete_terrain_publique!L:L, MATCH(A45, BDD_enquete_terrain_publique!B:B, 0))</f>
        <v>NA</v>
      </c>
      <c r="L45" s="18" t="str">
        <f>INDEX(BDD_enquete_terrain_publique!M:M, MATCH(A45, BDD_enquete_terrain_publique!B:B, 0))</f>
        <v>NA</v>
      </c>
      <c r="M45" s="18" t="s">
        <v>22</v>
      </c>
      <c r="N45" s="18" t="s">
        <v>22</v>
      </c>
      <c r="O45" s="18" t="s">
        <v>22</v>
      </c>
      <c r="P45" s="119">
        <f>INDEX(BDD_enquete_terrain_publique!Q:Q, MATCH(A45, BDD_enquete_terrain_publique!B:B, 0))</f>
        <v>42.954666666666668</v>
      </c>
      <c r="Q45" s="115" t="s">
        <v>742</v>
      </c>
      <c r="R45" s="116" t="s">
        <v>22</v>
      </c>
      <c r="S45" s="115" t="s">
        <v>22</v>
      </c>
      <c r="T45" s="115" t="s">
        <v>22</v>
      </c>
      <c r="U45" s="120">
        <f>INDEX(BDD_enquete_terrain_publique!V:V, MATCH(A45, BDD_enquete_terrain_publique!B:B, 0))</f>
        <v>9.3326666666666664</v>
      </c>
      <c r="V45" s="115" t="s">
        <v>743</v>
      </c>
      <c r="W45" s="121" t="str">
        <f>INDEX(BDD_enquete_terrain_publique!W:W, MATCH(A45, BDD_enquete_terrain_publique!B:B, 0))</f>
        <v>pe</v>
      </c>
      <c r="X45" s="122">
        <f>INDEX(BDD_enquete_terrain_publique!X:X, MATCH(A45, BDD_enquete_terrain_publique!B:B, 0))</f>
        <v>40</v>
      </c>
      <c r="Y45" s="122">
        <f>INDEX(BDD_enquete_terrain_publique!Y:Y, MATCH(A45, BDD_enquete_terrain_publique!B:B, 0))</f>
        <v>1</v>
      </c>
      <c r="Z45" s="121">
        <f>INDEX(BDD_enquete_terrain_publique!Z:Z, MATCH(A45, BDD_enquete_terrain_publique!B:B, 0))</f>
        <v>0.29166666666666669</v>
      </c>
      <c r="AA45" s="121">
        <f>INDEX(BDD_enquete_terrain_publique!AA:AA, MATCH(A45, BDD_enquete_terrain_publique!B:B, 0))</f>
        <v>0.43124999999999997</v>
      </c>
      <c r="AB45" s="121">
        <f>INDEX(BDD_enquete_terrain_publique!AB:AB, MATCH(A45, BDD_enquete_terrain_publique!B:B, 0))</f>
        <v>0.5</v>
      </c>
      <c r="AC45" s="121">
        <f>Tableau1[[#This Row],[heure_enq]]-Tableau1[[#This Row],[heure_deb]]</f>
        <v>0.13958333333333328</v>
      </c>
      <c r="AD45" s="121">
        <f>Tableau1[[#This Row],[heure_fin]]-Tableau1[[#This Row],[heure_deb]]</f>
        <v>0.20833333333333331</v>
      </c>
      <c r="AE45" s="121" t="s">
        <v>2081</v>
      </c>
      <c r="AF45" s="121" t="s">
        <v>270</v>
      </c>
      <c r="AG45" s="123" t="str">
        <f>INDEX(BDD_enquete_terrain_publique!BJ:BJ, MATCH(A45, BDD_enquete_terrain_publique!B:B, 0))</f>
        <v>Dentex dentex, Seriola dumerili</v>
      </c>
      <c r="AH45" s="18">
        <v>0</v>
      </c>
      <c r="AI45" s="18">
        <f>INDEX(BDD_enquete_terrain_publique!BO:BO, MATCH(A45, BDD_enquete_terrain_publique!B:B, 0))</f>
        <v>0</v>
      </c>
      <c r="AJ45" s="18" t="s">
        <v>2068</v>
      </c>
      <c r="AK45" s="18">
        <f>INDEX(BDD_enquete_terrain_publique!BU:BU, MATCH(A45, BDD_enquete_terrain_publique!B:B, 0))</f>
        <v>0</v>
      </c>
      <c r="AL45" s="115">
        <f>INDEX(BDD_enquete_terrain_publique!BV:BV, MATCH(A45, BDD_enquete_terrain_publique!B:B, 0))</f>
        <v>0</v>
      </c>
      <c r="AM45" s="115" t="s">
        <v>692</v>
      </c>
      <c r="AN45" s="115" t="s">
        <v>2080</v>
      </c>
      <c r="AO45" s="115" t="str">
        <f>INDEX(BDD_enquete_terrain_publique!AL:AL, MATCH(A45, BDD_enquete_terrain_publique!B:B, 0))</f>
        <v>resident</v>
      </c>
      <c r="AP45" s="115" t="s">
        <v>22</v>
      </c>
      <c r="AQ45" s="115" t="s">
        <v>22</v>
      </c>
      <c r="AR45" s="124" t="s">
        <v>745</v>
      </c>
      <c r="AS45" s="115">
        <v>1</v>
      </c>
      <c r="AT45" s="122">
        <v>54</v>
      </c>
      <c r="AU45" s="122">
        <v>2800</v>
      </c>
      <c r="AV45" s="118">
        <f>SUM(AU45:AU46)</f>
        <v>3478</v>
      </c>
      <c r="AW45" s="90" t="s">
        <v>22</v>
      </c>
      <c r="AX45" s="199">
        <f>AU45/(3+(21/60))/Y45</f>
        <v>835.82089552238801</v>
      </c>
      <c r="AY45" s="201">
        <f>SUM(AX45:AX46)</f>
        <v>1038.2089552238806</v>
      </c>
      <c r="AZ45" s="125" t="s">
        <v>22</v>
      </c>
    </row>
    <row r="46" spans="1:52">
      <c r="A46" s="117">
        <v>111</v>
      </c>
      <c r="B46" s="18" t="str">
        <f>INDEX(BDD_enquete_terrain_publique!C:C, MATCH(A46, BDD_enquete_terrain_publique!B:B, 0))</f>
        <v>PECHLOIS2021_0047</v>
      </c>
      <c r="C46" s="18" t="str">
        <f>INDEX(BDD_enquete_terrain_publique!D:D, MATCH(A46, BDD_enquete_terrain_publique!B:B, 0))</f>
        <v>PECHLOIS2021_0047_A</v>
      </c>
      <c r="D46" s="109">
        <f>INDEX(BDD_enquete_terrain_publique!E:E, MATCH(A46, BDD_enquete_terrain_publique!B:B, 0))</f>
        <v>44223</v>
      </c>
      <c r="E46" s="18" t="str">
        <f>INDEX(BDD_enquete_terrain_publique!F:F, MATCH(A46, BDD_enquete_terrain_publique!B:B, 0))</f>
        <v>Jeremy_SIMEONI</v>
      </c>
      <c r="F46" s="118">
        <f>INDEX(BDD_enquete_terrain_publique!G:G, MATCH(A46, BDD_enquete_terrain_publique!B:B, 0))</f>
        <v>1</v>
      </c>
      <c r="G46" s="18" t="str">
        <f>INDEX(BDD_enquete_terrain_publique!H:H, MATCH(A46, BDD_enquete_terrain_publique!B:B, 0))</f>
        <v>NA</v>
      </c>
      <c r="H46" s="118">
        <f>INDEX(BDD_enquete_terrain_publique!I:I, MATCH(A46, BDD_enquete_terrain_publique!B:B, 0))</f>
        <v>0</v>
      </c>
      <c r="I46" s="18" t="str">
        <f>INDEX(BDD_enquete_terrain_publique!J:J, MATCH(A46, BDD_enquete_terrain_publique!B:B, 0))</f>
        <v>O</v>
      </c>
      <c r="J46" s="18" t="str">
        <f>INDEX(BDD_enquete_terrain_publique!K:K, MATCH(A46, BDD_enquete_terrain_publique!B:B, 0))</f>
        <v>NA</v>
      </c>
      <c r="K46" s="118" t="str">
        <f>INDEX(BDD_enquete_terrain_publique!L:L, MATCH(A46, BDD_enquete_terrain_publique!B:B, 0))</f>
        <v>NA</v>
      </c>
      <c r="L46" s="18" t="str">
        <f>INDEX(BDD_enquete_terrain_publique!M:M, MATCH(A46, BDD_enquete_terrain_publique!B:B, 0))</f>
        <v>NA</v>
      </c>
      <c r="M46" s="18" t="s">
        <v>22</v>
      </c>
      <c r="N46" s="18" t="s">
        <v>22</v>
      </c>
      <c r="O46" s="18" t="s">
        <v>22</v>
      </c>
      <c r="P46" s="119">
        <f>INDEX(BDD_enquete_terrain_publique!Q:Q, MATCH(A46, BDD_enquete_terrain_publique!B:B, 0))</f>
        <v>42.954666666666668</v>
      </c>
      <c r="Q46" s="115" t="s">
        <v>742</v>
      </c>
      <c r="R46" s="116" t="s">
        <v>22</v>
      </c>
      <c r="S46" s="115" t="s">
        <v>22</v>
      </c>
      <c r="T46" s="115" t="s">
        <v>22</v>
      </c>
      <c r="U46" s="120">
        <f>INDEX(BDD_enquete_terrain_publique!V:V, MATCH(A46, BDD_enquete_terrain_publique!B:B, 0))</f>
        <v>9.3326666666666664</v>
      </c>
      <c r="V46" s="115" t="s">
        <v>743</v>
      </c>
      <c r="W46" s="121" t="str">
        <f>INDEX(BDD_enquete_terrain_publique!W:W, MATCH(A46, BDD_enquete_terrain_publique!B:B, 0))</f>
        <v>pe</v>
      </c>
      <c r="X46" s="122">
        <f>INDEX(BDD_enquete_terrain_publique!X:X, MATCH(A46, BDD_enquete_terrain_publique!B:B, 0))</f>
        <v>40</v>
      </c>
      <c r="Y46" s="122">
        <f>INDEX(BDD_enquete_terrain_publique!Y:Y, MATCH(A46, BDD_enquete_terrain_publique!B:B, 0))</f>
        <v>1</v>
      </c>
      <c r="Z46" s="121">
        <f>INDEX(BDD_enquete_terrain_publique!Z:Z, MATCH(A46, BDD_enquete_terrain_publique!B:B, 0))</f>
        <v>0.29166666666666669</v>
      </c>
      <c r="AA46" s="121">
        <f>INDEX(BDD_enquete_terrain_publique!AA:AA, MATCH(A46, BDD_enquete_terrain_publique!B:B, 0))</f>
        <v>0.43124999999999997</v>
      </c>
      <c r="AB46" s="121">
        <f>INDEX(BDD_enquete_terrain_publique!AB:AB, MATCH(A46, BDD_enquete_terrain_publique!B:B, 0))</f>
        <v>0.5</v>
      </c>
      <c r="AC46" s="121">
        <f>Tableau1[[#This Row],[heure_enq]]-Tableau1[[#This Row],[heure_deb]]</f>
        <v>0.13958333333333328</v>
      </c>
      <c r="AD46" s="121">
        <f>Tableau1[[#This Row],[heure_fin]]-Tableau1[[#This Row],[heure_deb]]</f>
        <v>0.20833333333333331</v>
      </c>
      <c r="AE46" s="121" t="s">
        <v>2081</v>
      </c>
      <c r="AF46" s="121" t="s">
        <v>270</v>
      </c>
      <c r="AG46" s="123" t="str">
        <f>INDEX(BDD_enquete_terrain_publique!BJ:BJ, MATCH(A46, BDD_enquete_terrain_publique!B:B, 0))</f>
        <v>Dentex dentex, Seriola dumerili</v>
      </c>
      <c r="AH46" s="18">
        <v>0</v>
      </c>
      <c r="AI46" s="18">
        <f>INDEX(BDD_enquete_terrain_publique!BO:BO, MATCH(A46, BDD_enquete_terrain_publique!B:B, 0))</f>
        <v>0</v>
      </c>
      <c r="AJ46" s="18" t="s">
        <v>2068</v>
      </c>
      <c r="AK46" s="18">
        <f>INDEX(BDD_enquete_terrain_publique!BU:BU, MATCH(A46, BDD_enquete_terrain_publique!B:B, 0))</f>
        <v>0</v>
      </c>
      <c r="AL46" s="115">
        <f>INDEX(BDD_enquete_terrain_publique!BV:BV, MATCH(A46, BDD_enquete_terrain_publique!B:B, 0))</f>
        <v>0</v>
      </c>
      <c r="AM46" s="115" t="s">
        <v>692</v>
      </c>
      <c r="AN46" s="115" t="s">
        <v>2080</v>
      </c>
      <c r="AO46" s="115" t="str">
        <f>INDEX(BDD_enquete_terrain_publique!AL:AL, MATCH(A46, BDD_enquete_terrain_publique!B:B, 0))</f>
        <v>resident</v>
      </c>
      <c r="AP46" s="115" t="s">
        <v>22</v>
      </c>
      <c r="AQ46" s="115" t="s">
        <v>22</v>
      </c>
      <c r="AR46" s="124" t="s">
        <v>2078</v>
      </c>
      <c r="AS46" s="115">
        <v>3</v>
      </c>
      <c r="AT46" s="122">
        <v>20</v>
      </c>
      <c r="AU46" s="122">
        <f>3*226</f>
        <v>678</v>
      </c>
      <c r="AV46" s="118"/>
      <c r="AW46" s="90" t="s">
        <v>22</v>
      </c>
      <c r="AX46" s="199">
        <f>AU46/(3+(21/60))/Y46</f>
        <v>202.38805970149252</v>
      </c>
      <c r="AY46" s="201"/>
      <c r="AZ46" s="125" t="s">
        <v>22</v>
      </c>
    </row>
    <row r="47" spans="1:52">
      <c r="A47" s="117">
        <v>112</v>
      </c>
      <c r="B47" s="18" t="str">
        <f>INDEX(BDD_enquete_terrain_publique!C:C, MATCH(A47, BDD_enquete_terrain_publique!B:B, 0))</f>
        <v>PECHLOIS2021_0048</v>
      </c>
      <c r="C47" s="18" t="str">
        <f>INDEX(BDD_enquete_terrain_publique!D:D, MATCH(A47, BDD_enquete_terrain_publique!B:B, 0))</f>
        <v>PECHLOIS2021_0048_A</v>
      </c>
      <c r="D47" s="109">
        <f>INDEX(BDD_enquete_terrain_publique!E:E, MATCH(A47, BDD_enquete_terrain_publique!B:B, 0))</f>
        <v>44229</v>
      </c>
      <c r="E47" s="18" t="str">
        <f>INDEX(BDD_enquete_terrain_publique!F:F, MATCH(A47, BDD_enquete_terrain_publique!B:B, 0))</f>
        <v>Jeremy_SIMEONI</v>
      </c>
      <c r="F47" s="118">
        <f>INDEX(BDD_enquete_terrain_publique!G:G, MATCH(A47, BDD_enquete_terrain_publique!B:B, 0))</f>
        <v>0</v>
      </c>
      <c r="G47" s="18" t="str">
        <f>INDEX(BDD_enquete_terrain_publique!H:H, MATCH(A47, BDD_enquete_terrain_publique!B:B, 0))</f>
        <v>NA</v>
      </c>
      <c r="H47" s="118" t="str">
        <f>INDEX(BDD_enquete_terrain_publique!I:I, MATCH(A47, BDD_enquete_terrain_publique!B:B, 0))</f>
        <v>NA</v>
      </c>
      <c r="I47" s="18" t="str">
        <f>INDEX(BDD_enquete_terrain_publique!J:J, MATCH(A47, BDD_enquete_terrain_publique!B:B, 0))</f>
        <v>NA</v>
      </c>
      <c r="J47" s="18" t="str">
        <f>INDEX(BDD_enquete_terrain_publique!K:K, MATCH(A47, BDD_enquete_terrain_publique!B:B, 0))</f>
        <v>NA</v>
      </c>
      <c r="K47" s="118" t="str">
        <f>INDEX(BDD_enquete_terrain_publique!L:L, MATCH(A47, BDD_enquete_terrain_publique!B:B, 0))</f>
        <v>NA</v>
      </c>
      <c r="L47" s="18" t="str">
        <f>INDEX(BDD_enquete_terrain_publique!M:M, MATCH(A47, BDD_enquete_terrain_publique!B:B, 0))</f>
        <v>NA</v>
      </c>
      <c r="M47" s="18" t="s">
        <v>22</v>
      </c>
      <c r="N47" s="18" t="s">
        <v>22</v>
      </c>
      <c r="O47" s="18" t="s">
        <v>22</v>
      </c>
      <c r="P47" s="119">
        <f>INDEX(BDD_enquete_terrain_publique!Q:Q, MATCH(A47, BDD_enquete_terrain_publique!B:B, 0))</f>
        <v>42.700666666666663</v>
      </c>
      <c r="Q47" s="115" t="s">
        <v>747</v>
      </c>
      <c r="R47" s="116" t="s">
        <v>22</v>
      </c>
      <c r="S47" s="115" t="s">
        <v>22</v>
      </c>
      <c r="T47" s="115" t="s">
        <v>22</v>
      </c>
      <c r="U47" s="120">
        <f>INDEX(BDD_enquete_terrain_publique!V:V, MATCH(A47, BDD_enquete_terrain_publique!B:B, 0))</f>
        <v>9.2904999999999998</v>
      </c>
      <c r="V47" s="115" t="s">
        <v>748</v>
      </c>
      <c r="W47" s="121" t="str">
        <f>INDEX(BDD_enquete_terrain_publique!W:W, MATCH(A47, BDD_enquete_terrain_publique!B:B, 0))</f>
        <v>pe</v>
      </c>
      <c r="X47" s="122">
        <f>INDEX(BDD_enquete_terrain_publique!X:X, MATCH(A47, BDD_enquete_terrain_publique!B:B, 0))</f>
        <v>29</v>
      </c>
      <c r="Y47" s="122">
        <f>INDEX(BDD_enquete_terrain_publique!Y:Y, MATCH(A47, BDD_enquete_terrain_publique!B:B, 0))</f>
        <v>2</v>
      </c>
      <c r="Z47" s="121">
        <f>INDEX(BDD_enquete_terrain_publique!Z:Z, MATCH(A47, BDD_enquete_terrain_publique!B:B, 0))</f>
        <v>0.39583333333333331</v>
      </c>
      <c r="AA47" s="121">
        <f>INDEX(BDD_enquete_terrain_publique!AA:AA, MATCH(A47, BDD_enquete_terrain_publique!B:B, 0))</f>
        <v>0.4375</v>
      </c>
      <c r="AB47" s="121">
        <f>INDEX(BDD_enquete_terrain_publique!AB:AB, MATCH(A47, BDD_enquete_terrain_publique!B:B, 0))</f>
        <v>0.625</v>
      </c>
      <c r="AC47" s="121">
        <f>Tableau1[[#This Row],[heure_enq]]-Tableau1[[#This Row],[heure_deb]]</f>
        <v>4.1666666666666685E-2</v>
      </c>
      <c r="AD47" s="121">
        <f>Tableau1[[#This Row],[heure_fin]]-Tableau1[[#This Row],[heure_deb]]</f>
        <v>0.22916666666666669</v>
      </c>
      <c r="AE47" s="121" t="s">
        <v>200</v>
      </c>
      <c r="AF47" s="121" t="s">
        <v>270</v>
      </c>
      <c r="AG47" s="123" t="str">
        <f>INDEX(BDD_enquete_terrain_publique!BJ:BJ, MATCH(A47, BDD_enquete_terrain_publique!B:B, 0))</f>
        <v xml:space="preserve">toutes, soupe </v>
      </c>
      <c r="AH47" s="18" t="s">
        <v>2058</v>
      </c>
      <c r="AI47" s="18">
        <f>INDEX(BDD_enquete_terrain_publique!BO:BO, MATCH(A47, BDD_enquete_terrain_publique!B:B, 0))</f>
        <v>0</v>
      </c>
      <c r="AJ47" s="18">
        <v>0</v>
      </c>
      <c r="AK47" s="18">
        <f>INDEX(BDD_enquete_terrain_publique!BU:BU, MATCH(A47, BDD_enquete_terrain_publique!B:B, 0))</f>
        <v>0</v>
      </c>
      <c r="AL47" s="115">
        <f>INDEX(BDD_enquete_terrain_publique!BV:BV, MATCH(A47, BDD_enquete_terrain_publique!B:B, 0))</f>
        <v>0</v>
      </c>
      <c r="AM47" s="115" t="s">
        <v>217</v>
      </c>
      <c r="AN47" s="115" t="s">
        <v>2059</v>
      </c>
      <c r="AO47" s="115" t="str">
        <f>INDEX(BDD_enquete_terrain_publique!AL:AL, MATCH(A47, BDD_enquete_terrain_publique!B:B, 0))</f>
        <v>resident</v>
      </c>
      <c r="AP47" s="115" t="s">
        <v>22</v>
      </c>
      <c r="AQ47" s="115" t="s">
        <v>22</v>
      </c>
      <c r="AR47" s="124" t="s">
        <v>438</v>
      </c>
      <c r="AS47" s="115">
        <v>1</v>
      </c>
      <c r="AT47" s="122">
        <v>18</v>
      </c>
      <c r="AU47" s="122">
        <v>65.2</v>
      </c>
      <c r="AV47" s="118">
        <f>SUM(AU47)</f>
        <v>65.2</v>
      </c>
      <c r="AW47" s="90" t="s">
        <v>22</v>
      </c>
      <c r="AX47" s="199">
        <f>65.2/Y47</f>
        <v>32.6</v>
      </c>
      <c r="AY47" s="201">
        <v>32.6</v>
      </c>
      <c r="AZ47" s="125" t="s">
        <v>22</v>
      </c>
    </row>
    <row r="48" spans="1:52">
      <c r="A48" s="117">
        <v>113</v>
      </c>
      <c r="B48" s="18" t="str">
        <f>INDEX(BDD_enquete_terrain_publique!C:C, MATCH(A48, BDD_enquete_terrain_publique!B:B, 0))</f>
        <v>PECHLOIS2021_0049</v>
      </c>
      <c r="C48" s="18" t="str">
        <f>INDEX(BDD_enquete_terrain_publique!D:D, MATCH(A48, BDD_enquete_terrain_publique!B:B, 0))</f>
        <v>PECHLOIS2021_0049_A</v>
      </c>
      <c r="D48" s="109">
        <f>INDEX(BDD_enquete_terrain_publique!E:E, MATCH(A48, BDD_enquete_terrain_publique!B:B, 0))</f>
        <v>44230</v>
      </c>
      <c r="E48" s="18" t="str">
        <f>INDEX(BDD_enquete_terrain_publique!F:F, MATCH(A48, BDD_enquete_terrain_publique!B:B, 0))</f>
        <v>Jeremy_SIMEONI</v>
      </c>
      <c r="F48" s="118">
        <f>INDEX(BDD_enquete_terrain_publique!G:G, MATCH(A48, BDD_enquete_terrain_publique!B:B, 0))</f>
        <v>1</v>
      </c>
      <c r="G48" s="18" t="str">
        <f>INDEX(BDD_enquete_terrain_publique!H:H, MATCH(A48, BDD_enquete_terrain_publique!B:B, 0))</f>
        <v>NA</v>
      </c>
      <c r="H48" s="118" t="str">
        <f>INDEX(BDD_enquete_terrain_publique!I:I, MATCH(A48, BDD_enquete_terrain_publique!B:B, 0))</f>
        <v>NA</v>
      </c>
      <c r="I48" s="18" t="str">
        <f>INDEX(BDD_enquete_terrain_publique!J:J, MATCH(A48, BDD_enquete_terrain_publique!B:B, 0))</f>
        <v>NA</v>
      </c>
      <c r="J48" s="18" t="str">
        <f>INDEX(BDD_enquete_terrain_publique!K:K, MATCH(A48, BDD_enquete_terrain_publique!B:B, 0))</f>
        <v>NA</v>
      </c>
      <c r="K48" s="118" t="str">
        <f>INDEX(BDD_enquete_terrain_publique!L:L, MATCH(A48, BDD_enquete_terrain_publique!B:B, 0))</f>
        <v>NA</v>
      </c>
      <c r="L48" s="18" t="str">
        <f>INDEX(BDD_enquete_terrain_publique!M:M, MATCH(A48, BDD_enquete_terrain_publique!B:B, 0))</f>
        <v>NA</v>
      </c>
      <c r="M48" s="18" t="s">
        <v>22</v>
      </c>
      <c r="N48" s="18" t="s">
        <v>22</v>
      </c>
      <c r="O48" s="18" t="s">
        <v>22</v>
      </c>
      <c r="P48" s="119">
        <f>INDEX(BDD_enquete_terrain_publique!Q:Q, MATCH(A48, BDD_enquete_terrain_publique!B:B, 0))</f>
        <v>42.802666666666667</v>
      </c>
      <c r="Q48" s="115" t="s">
        <v>752</v>
      </c>
      <c r="R48" s="116" t="s">
        <v>22</v>
      </c>
      <c r="S48" s="115" t="s">
        <v>22</v>
      </c>
      <c r="T48" s="115" t="s">
        <v>22</v>
      </c>
      <c r="U48" s="120">
        <f>INDEX(BDD_enquete_terrain_publique!V:V, MATCH(A48, BDD_enquete_terrain_publique!B:B, 0))</f>
        <v>9.3310833333333338</v>
      </c>
      <c r="V48" s="115" t="s">
        <v>753</v>
      </c>
      <c r="W48" s="121" t="str">
        <f>INDEX(BDD_enquete_terrain_publique!W:W, MATCH(A48, BDD_enquete_terrain_publique!B:B, 0))</f>
        <v>pe</v>
      </c>
      <c r="X48" s="122">
        <f>INDEX(BDD_enquete_terrain_publique!X:X, MATCH(A48, BDD_enquete_terrain_publique!B:B, 0))</f>
        <v>40</v>
      </c>
      <c r="Y48" s="122">
        <f>INDEX(BDD_enquete_terrain_publique!Y:Y, MATCH(A48, BDD_enquete_terrain_publique!B:B, 0))</f>
        <v>1</v>
      </c>
      <c r="Z48" s="121">
        <f>INDEX(BDD_enquete_terrain_publique!Z:Z, MATCH(A48, BDD_enquete_terrain_publique!B:B, 0))</f>
        <v>0.4375</v>
      </c>
      <c r="AA48" s="121">
        <f>INDEX(BDD_enquete_terrain_publique!AA:AA, MATCH(A48, BDD_enquete_terrain_publique!B:B, 0))</f>
        <v>0.49305555555555558</v>
      </c>
      <c r="AB48" s="121">
        <f>INDEX(BDD_enquete_terrain_publique!AB:AB, MATCH(A48, BDD_enquete_terrain_publique!B:B, 0))</f>
        <v>0.5</v>
      </c>
      <c r="AC48" s="121">
        <f>Tableau1[[#This Row],[heure_enq]]-Tableau1[[#This Row],[heure_deb]]</f>
        <v>5.555555555555558E-2</v>
      </c>
      <c r="AD48" s="121">
        <f>Tableau1[[#This Row],[heure_fin]]-Tableau1[[#This Row],[heure_deb]]</f>
        <v>6.25E-2</v>
      </c>
      <c r="AE48" s="121" t="s">
        <v>199</v>
      </c>
      <c r="AF48" s="121" t="s">
        <v>270</v>
      </c>
      <c r="AG48" s="123" t="str">
        <f>INDEX(BDD_enquete_terrain_publique!BJ:BJ, MATCH(A48, BDD_enquete_terrain_publique!B:B, 0))</f>
        <v>soupe</v>
      </c>
      <c r="AH48" s="18" t="s">
        <v>2084</v>
      </c>
      <c r="AI48" s="18">
        <f>INDEX(BDD_enquete_terrain_publique!BO:BO, MATCH(A48, BDD_enquete_terrain_publique!B:B, 0))</f>
        <v>0</v>
      </c>
      <c r="AJ48" s="18">
        <v>0</v>
      </c>
      <c r="AK48" s="18">
        <f>INDEX(BDD_enquete_terrain_publique!BU:BU, MATCH(A48, BDD_enquete_terrain_publique!B:B, 0))</f>
        <v>0</v>
      </c>
      <c r="AL48" s="115">
        <f>INDEX(BDD_enquete_terrain_publique!BV:BV, MATCH(A48, BDD_enquete_terrain_publique!B:B, 0))</f>
        <v>0</v>
      </c>
      <c r="AM48" s="115" t="s">
        <v>217</v>
      </c>
      <c r="AN48" s="115" t="s">
        <v>2088</v>
      </c>
      <c r="AO48" s="115" t="str">
        <f>INDEX(BDD_enquete_terrain_publique!AL:AL, MATCH(A48, BDD_enquete_terrain_publique!B:B, 0))</f>
        <v>resident</v>
      </c>
      <c r="AP48" s="115" t="s">
        <v>2060</v>
      </c>
      <c r="AQ48" s="115">
        <v>1</v>
      </c>
      <c r="AR48" s="124" t="s">
        <v>756</v>
      </c>
      <c r="AS48" s="115">
        <v>2</v>
      </c>
      <c r="AT48" s="122">
        <f>AVERAGE(14,17)</f>
        <v>15.5</v>
      </c>
      <c r="AU48" s="122">
        <f>54.46+30.03</f>
        <v>84.490000000000009</v>
      </c>
      <c r="AV48" s="118">
        <f>SUM(AU48)</f>
        <v>84.490000000000009</v>
      </c>
      <c r="AW48" s="90" t="s">
        <v>22</v>
      </c>
      <c r="AX48" s="199">
        <f>AU48/(1+(2/6))/Y48</f>
        <v>63.367500000000007</v>
      </c>
      <c r="AY48" s="201">
        <v>63.367500000000007</v>
      </c>
      <c r="AZ48" s="125" t="s">
        <v>22</v>
      </c>
    </row>
    <row r="49" spans="1:52">
      <c r="A49" s="117">
        <v>114</v>
      </c>
      <c r="B49" s="18" t="str">
        <f>INDEX(BDD_enquete_terrain_publique!C:C, MATCH(A49, BDD_enquete_terrain_publique!B:B, 0))</f>
        <v>PECHLOIS2021_0049</v>
      </c>
      <c r="C49" s="18" t="str">
        <f>INDEX(BDD_enquete_terrain_publique!D:D, MATCH(A49, BDD_enquete_terrain_publique!B:B, 0))</f>
        <v>PECHLOIS2021_0049_B</v>
      </c>
      <c r="D49" s="109">
        <f>INDEX(BDD_enquete_terrain_publique!E:E, MATCH(A49, BDD_enquete_terrain_publique!B:B, 0))</f>
        <v>44230</v>
      </c>
      <c r="E49" s="18" t="str">
        <f>INDEX(BDD_enquete_terrain_publique!F:F, MATCH(A49, BDD_enquete_terrain_publique!B:B, 0))</f>
        <v>Jeremy_SIMEONI</v>
      </c>
      <c r="F49" s="118">
        <f>INDEX(BDD_enquete_terrain_publique!G:G, MATCH(A49, BDD_enquete_terrain_publique!B:B, 0))</f>
        <v>1</v>
      </c>
      <c r="G49" s="18" t="str">
        <f>INDEX(BDD_enquete_terrain_publique!H:H, MATCH(A49, BDD_enquete_terrain_publique!B:B, 0))</f>
        <v>NA</v>
      </c>
      <c r="H49" s="118" t="str">
        <f>INDEX(BDD_enquete_terrain_publique!I:I, MATCH(A49, BDD_enquete_terrain_publique!B:B, 0))</f>
        <v>NA</v>
      </c>
      <c r="I49" s="18" t="str">
        <f>INDEX(BDD_enquete_terrain_publique!J:J, MATCH(A49, BDD_enquete_terrain_publique!B:B, 0))</f>
        <v>NA</v>
      </c>
      <c r="J49" s="18" t="str">
        <f>INDEX(BDD_enquete_terrain_publique!K:K, MATCH(A49, BDD_enquete_terrain_publique!B:B, 0))</f>
        <v>NA</v>
      </c>
      <c r="K49" s="118" t="str">
        <f>INDEX(BDD_enquete_terrain_publique!L:L, MATCH(A49, BDD_enquete_terrain_publique!B:B, 0))</f>
        <v>NA</v>
      </c>
      <c r="L49" s="18" t="str">
        <f>INDEX(BDD_enquete_terrain_publique!M:M, MATCH(A49, BDD_enquete_terrain_publique!B:B, 0))</f>
        <v>NA</v>
      </c>
      <c r="M49" s="18" t="s">
        <v>22</v>
      </c>
      <c r="N49" s="18" t="s">
        <v>22</v>
      </c>
      <c r="O49" s="18" t="s">
        <v>22</v>
      </c>
      <c r="P49" s="119">
        <f>INDEX(BDD_enquete_terrain_publique!Q:Q, MATCH(A49, BDD_enquete_terrain_publique!B:B, 0))</f>
        <v>42.730916666666666</v>
      </c>
      <c r="Q49" s="115" t="s">
        <v>759</v>
      </c>
      <c r="R49" s="116" t="s">
        <v>22</v>
      </c>
      <c r="S49" s="115" t="s">
        <v>22</v>
      </c>
      <c r="T49" s="115" t="s">
        <v>22</v>
      </c>
      <c r="U49" s="120">
        <f>INDEX(BDD_enquete_terrain_publique!V:V, MATCH(A49, BDD_enquete_terrain_publique!B:B, 0))</f>
        <v>9.3157333333333341</v>
      </c>
      <c r="V49" s="115" t="s">
        <v>760</v>
      </c>
      <c r="W49" s="121" t="str">
        <f>INDEX(BDD_enquete_terrain_publique!W:W, MATCH(A49, BDD_enquete_terrain_publique!B:B, 0))</f>
        <v>pe</v>
      </c>
      <c r="X49" s="122">
        <f>INDEX(BDD_enquete_terrain_publique!X:X, MATCH(A49, BDD_enquete_terrain_publique!B:B, 0))</f>
        <v>80</v>
      </c>
      <c r="Y49" s="122">
        <f>INDEX(BDD_enquete_terrain_publique!Y:Y, MATCH(A49, BDD_enquete_terrain_publique!B:B, 0))</f>
        <v>1</v>
      </c>
      <c r="Z49" s="121">
        <f>INDEX(BDD_enquete_terrain_publique!Z:Z, MATCH(A49, BDD_enquete_terrain_publique!B:B, 0))</f>
        <v>0.29166666666666669</v>
      </c>
      <c r="AA49" s="121">
        <f>INDEX(BDD_enquete_terrain_publique!AA:AA, MATCH(A49, BDD_enquete_terrain_publique!B:B, 0))</f>
        <v>0.49791666666666662</v>
      </c>
      <c r="AB49" s="121">
        <f>INDEX(BDD_enquete_terrain_publique!AB:AB, MATCH(A49, BDD_enquete_terrain_publique!B:B, 0))</f>
        <v>0.58333333333333337</v>
      </c>
      <c r="AC49" s="121">
        <f>Tableau1[[#This Row],[heure_enq]]-Tableau1[[#This Row],[heure_deb]]</f>
        <v>0.20624999999999993</v>
      </c>
      <c r="AD49" s="121">
        <f>Tableau1[[#This Row],[heure_fin]]-Tableau1[[#This Row],[heure_deb]]</f>
        <v>0.29166666666666669</v>
      </c>
      <c r="AE49" s="121" t="s">
        <v>2065</v>
      </c>
      <c r="AF49" s="121" t="s">
        <v>2083</v>
      </c>
      <c r="AG49" s="123" t="str">
        <f>INDEX(BDD_enquete_terrain_publique!BJ:BJ, MATCH(A49, BDD_enquete_terrain_publique!B:B, 0))</f>
        <v>Dentex dentex, Seriola dumerili</v>
      </c>
      <c r="AH49" s="18" t="s">
        <v>2084</v>
      </c>
      <c r="AI49" s="18">
        <f>INDEX(BDD_enquete_terrain_publique!BO:BO, MATCH(A49, BDD_enquete_terrain_publique!B:B, 0))</f>
        <v>0</v>
      </c>
      <c r="AJ49" s="18" t="s">
        <v>2068</v>
      </c>
      <c r="AK49" s="18">
        <f>INDEX(BDD_enquete_terrain_publique!BU:BU, MATCH(A49, BDD_enquete_terrain_publique!B:B, 0))</f>
        <v>0</v>
      </c>
      <c r="AL49" s="115">
        <f>INDEX(BDD_enquete_terrain_publique!BV:BV, MATCH(A49, BDD_enquete_terrain_publique!B:B, 0))</f>
        <v>0</v>
      </c>
      <c r="AM49" s="115" t="s">
        <v>2085</v>
      </c>
      <c r="AN49" s="115" t="s">
        <v>2086</v>
      </c>
      <c r="AO49" s="115" t="str">
        <f>INDEX(BDD_enquete_terrain_publique!AL:AL, MATCH(A49, BDD_enquete_terrain_publique!B:B, 0))</f>
        <v>resident</v>
      </c>
      <c r="AP49" s="115" t="s">
        <v>22</v>
      </c>
      <c r="AQ49" s="115" t="s">
        <v>22</v>
      </c>
      <c r="AR49" s="124" t="s">
        <v>2087</v>
      </c>
      <c r="AS49" s="115">
        <v>1</v>
      </c>
      <c r="AT49" s="122">
        <v>20</v>
      </c>
      <c r="AU49" s="122">
        <v>126.12</v>
      </c>
      <c r="AV49" s="118"/>
      <c r="AW49" s="90" t="s">
        <v>22</v>
      </c>
      <c r="AX49" s="199">
        <f>AU49/(4+(57/60))/Y49</f>
        <v>25.47878787878788</v>
      </c>
      <c r="AY49" s="201"/>
      <c r="AZ49" s="125" t="s">
        <v>22</v>
      </c>
    </row>
    <row r="50" spans="1:52">
      <c r="A50" s="117">
        <v>114</v>
      </c>
      <c r="B50" s="18" t="str">
        <f>INDEX(BDD_enquete_terrain_publique!C:C, MATCH(A50, BDD_enquete_terrain_publique!B:B, 0))</f>
        <v>PECHLOIS2021_0049</v>
      </c>
      <c r="C50" s="18" t="str">
        <f>INDEX(BDD_enquete_terrain_publique!D:D, MATCH(A50, BDD_enquete_terrain_publique!B:B, 0))</f>
        <v>PECHLOIS2021_0049_B</v>
      </c>
      <c r="D50" s="109">
        <f>INDEX(BDD_enquete_terrain_publique!E:E, MATCH(A50, BDD_enquete_terrain_publique!B:B, 0))</f>
        <v>44230</v>
      </c>
      <c r="E50" s="18" t="str">
        <f>INDEX(BDD_enquete_terrain_publique!F:F, MATCH(A50, BDD_enquete_terrain_publique!B:B, 0))</f>
        <v>Jeremy_SIMEONI</v>
      </c>
      <c r="F50" s="118">
        <f>INDEX(BDD_enquete_terrain_publique!G:G, MATCH(A50, BDD_enquete_terrain_publique!B:B, 0))</f>
        <v>1</v>
      </c>
      <c r="G50" s="18" t="str">
        <f>INDEX(BDD_enquete_terrain_publique!H:H, MATCH(A50, BDD_enquete_terrain_publique!B:B, 0))</f>
        <v>NA</v>
      </c>
      <c r="H50" s="118" t="str">
        <f>INDEX(BDD_enquete_terrain_publique!I:I, MATCH(A50, BDD_enquete_terrain_publique!B:B, 0))</f>
        <v>NA</v>
      </c>
      <c r="I50" s="18" t="str">
        <f>INDEX(BDD_enquete_terrain_publique!J:J, MATCH(A50, BDD_enquete_terrain_publique!B:B, 0))</f>
        <v>NA</v>
      </c>
      <c r="J50" s="18" t="str">
        <f>INDEX(BDD_enquete_terrain_publique!K:K, MATCH(A50, BDD_enquete_terrain_publique!B:B, 0))</f>
        <v>NA</v>
      </c>
      <c r="K50" s="118" t="str">
        <f>INDEX(BDD_enquete_terrain_publique!L:L, MATCH(A50, BDD_enquete_terrain_publique!B:B, 0))</f>
        <v>NA</v>
      </c>
      <c r="L50" s="18" t="str">
        <f>INDEX(BDD_enquete_terrain_publique!M:M, MATCH(A50, BDD_enquete_terrain_publique!B:B, 0))</f>
        <v>NA</v>
      </c>
      <c r="M50" s="18" t="s">
        <v>22</v>
      </c>
      <c r="N50" s="18" t="s">
        <v>22</v>
      </c>
      <c r="O50" s="18" t="s">
        <v>22</v>
      </c>
      <c r="P50" s="119">
        <f>INDEX(BDD_enquete_terrain_publique!Q:Q, MATCH(A50, BDD_enquete_terrain_publique!B:B, 0))</f>
        <v>42.730916666666666</v>
      </c>
      <c r="Q50" s="115" t="s">
        <v>759</v>
      </c>
      <c r="R50" s="116" t="s">
        <v>22</v>
      </c>
      <c r="S50" s="115" t="s">
        <v>22</v>
      </c>
      <c r="T50" s="115" t="s">
        <v>22</v>
      </c>
      <c r="U50" s="120">
        <f>INDEX(BDD_enquete_terrain_publique!V:V, MATCH(A50, BDD_enquete_terrain_publique!B:B, 0))</f>
        <v>9.3157333333333341</v>
      </c>
      <c r="V50" s="115" t="s">
        <v>760</v>
      </c>
      <c r="W50" s="121" t="str">
        <f>INDEX(BDD_enquete_terrain_publique!W:W, MATCH(A50, BDD_enquete_terrain_publique!B:B, 0))</f>
        <v>pe</v>
      </c>
      <c r="X50" s="122">
        <f>INDEX(BDD_enquete_terrain_publique!X:X, MATCH(A50, BDD_enquete_terrain_publique!B:B, 0))</f>
        <v>80</v>
      </c>
      <c r="Y50" s="122">
        <f>INDEX(BDD_enquete_terrain_publique!Y:Y, MATCH(A50, BDD_enquete_terrain_publique!B:B, 0))</f>
        <v>1</v>
      </c>
      <c r="Z50" s="121">
        <f>INDEX(BDD_enquete_terrain_publique!Z:Z, MATCH(A50, BDD_enquete_terrain_publique!B:B, 0))</f>
        <v>0.29166666666666669</v>
      </c>
      <c r="AA50" s="121">
        <f>INDEX(BDD_enquete_terrain_publique!AA:AA, MATCH(A50, BDD_enquete_terrain_publique!B:B, 0))</f>
        <v>0.49791666666666662</v>
      </c>
      <c r="AB50" s="121">
        <f>INDEX(BDD_enquete_terrain_publique!AB:AB, MATCH(A50, BDD_enquete_terrain_publique!B:B, 0))</f>
        <v>0.58333333333333337</v>
      </c>
      <c r="AC50" s="121">
        <f>Tableau1[[#This Row],[heure_enq]]-Tableau1[[#This Row],[heure_deb]]</f>
        <v>0.20624999999999993</v>
      </c>
      <c r="AD50" s="121">
        <f>Tableau1[[#This Row],[heure_fin]]-Tableau1[[#This Row],[heure_deb]]</f>
        <v>0.29166666666666669</v>
      </c>
      <c r="AE50" s="121" t="s">
        <v>2065</v>
      </c>
      <c r="AF50" s="121" t="s">
        <v>2083</v>
      </c>
      <c r="AG50" s="123" t="str">
        <f>INDEX(BDD_enquete_terrain_publique!BJ:BJ, MATCH(A50, BDD_enquete_terrain_publique!B:B, 0))</f>
        <v>Dentex dentex, Seriola dumerili</v>
      </c>
      <c r="AH50" s="18" t="s">
        <v>2084</v>
      </c>
      <c r="AI50" s="18">
        <f>INDEX(BDD_enquete_terrain_publique!BO:BO, MATCH(A50, BDD_enquete_terrain_publique!B:B, 0))</f>
        <v>0</v>
      </c>
      <c r="AJ50" s="18" t="s">
        <v>2068</v>
      </c>
      <c r="AK50" s="18">
        <f>INDEX(BDD_enquete_terrain_publique!BU:BU, MATCH(A50, BDD_enquete_terrain_publique!B:B, 0))</f>
        <v>0</v>
      </c>
      <c r="AL50" s="115">
        <f>INDEX(BDD_enquete_terrain_publique!BV:BV, MATCH(A50, BDD_enquete_terrain_publique!B:B, 0))</f>
        <v>0</v>
      </c>
      <c r="AM50" s="115" t="s">
        <v>2085</v>
      </c>
      <c r="AN50" s="115" t="s">
        <v>2086</v>
      </c>
      <c r="AO50" s="115" t="str">
        <f>INDEX(BDD_enquete_terrain_publique!AL:AL, MATCH(A50, BDD_enquete_terrain_publique!B:B, 0))</f>
        <v>resident</v>
      </c>
      <c r="AP50" s="115" t="s">
        <v>22</v>
      </c>
      <c r="AQ50" s="115" t="s">
        <v>22</v>
      </c>
      <c r="AR50" s="124" t="s">
        <v>956</v>
      </c>
      <c r="AS50" s="115">
        <v>1</v>
      </c>
      <c r="AT50" s="122">
        <v>110</v>
      </c>
      <c r="AU50" s="122">
        <v>17450</v>
      </c>
      <c r="AV50" s="118">
        <f>SUM(AU50:AU51)</f>
        <v>17879</v>
      </c>
      <c r="AW50" s="90" t="s">
        <v>22</v>
      </c>
      <c r="AX50" s="199">
        <f>AU50/(4+(57/60))/Y50</f>
        <v>3525.2525252525252</v>
      </c>
      <c r="AY50" s="201">
        <f>SUM(AX50:AX51)</f>
        <v>3737.9797979797977</v>
      </c>
      <c r="AZ50" s="125" t="s">
        <v>22</v>
      </c>
    </row>
    <row r="51" spans="1:52">
      <c r="A51" s="117">
        <v>116</v>
      </c>
      <c r="B51" s="18" t="str">
        <f>INDEX(BDD_enquete_terrain_publique!C:C, MATCH(A51, BDD_enquete_terrain_publique!B:B, 0))</f>
        <v>PECHLOIS2021_0050</v>
      </c>
      <c r="C51" s="18" t="str">
        <f>INDEX(BDD_enquete_terrain_publique!D:D, MATCH(A51, BDD_enquete_terrain_publique!B:B, 0))</f>
        <v>PECHLOIS2021_0050_B</v>
      </c>
      <c r="D51" s="109">
        <f>INDEX(BDD_enquete_terrain_publique!E:E, MATCH(A51, BDD_enquete_terrain_publique!B:B, 0))</f>
        <v>44231</v>
      </c>
      <c r="E51" s="18" t="str">
        <f>INDEX(BDD_enquete_terrain_publique!F:F, MATCH(A51, BDD_enquete_terrain_publique!B:B, 0))</f>
        <v>Jeremy_SIMEONI</v>
      </c>
      <c r="F51" s="118">
        <f>INDEX(BDD_enquete_terrain_publique!G:G, MATCH(A51, BDD_enquete_terrain_publique!B:B, 0))</f>
        <v>1</v>
      </c>
      <c r="G51" s="18" t="str">
        <f>INDEX(BDD_enquete_terrain_publique!H:H, MATCH(A51, BDD_enquete_terrain_publique!B:B, 0))</f>
        <v>NA</v>
      </c>
      <c r="H51" s="118">
        <f>INDEX(BDD_enquete_terrain_publique!I:I, MATCH(A51, BDD_enquete_terrain_publique!B:B, 0))</f>
        <v>0</v>
      </c>
      <c r="I51" s="18" t="str">
        <f>INDEX(BDD_enquete_terrain_publique!J:J, MATCH(A51, BDD_enquete_terrain_publique!B:B, 0))</f>
        <v>E</v>
      </c>
      <c r="J51" s="18" t="str">
        <f>INDEX(BDD_enquete_terrain_publique!K:K, MATCH(A51, BDD_enquete_terrain_publique!B:B, 0))</f>
        <v>NA</v>
      </c>
      <c r="K51" s="118" t="str">
        <f>INDEX(BDD_enquete_terrain_publique!L:L, MATCH(A51, BDD_enquete_terrain_publique!B:B, 0))</f>
        <v>NA</v>
      </c>
      <c r="L51" s="18" t="str">
        <f>INDEX(BDD_enquete_terrain_publique!M:M, MATCH(A51, BDD_enquete_terrain_publique!B:B, 0))</f>
        <v>NA</v>
      </c>
      <c r="M51" s="18" t="s">
        <v>22</v>
      </c>
      <c r="N51" s="18" t="s">
        <v>22</v>
      </c>
      <c r="O51" s="18" t="s">
        <v>22</v>
      </c>
      <c r="P51" s="119">
        <f>INDEX(BDD_enquete_terrain_publique!Q:Q, MATCH(A51, BDD_enquete_terrain_publique!B:B, 0))</f>
        <v>42.9</v>
      </c>
      <c r="Q51" s="115" t="s">
        <v>770</v>
      </c>
      <c r="R51" s="116" t="s">
        <v>22</v>
      </c>
      <c r="S51" s="115" t="s">
        <v>22</v>
      </c>
      <c r="T51" s="115" t="s">
        <v>22</v>
      </c>
      <c r="U51" s="120">
        <f>INDEX(BDD_enquete_terrain_publique!V:V, MATCH(A51, BDD_enquete_terrain_publique!B:B, 0))</f>
        <v>9.4741666666666671</v>
      </c>
      <c r="V51" s="115" t="s">
        <v>771</v>
      </c>
      <c r="W51" s="121" t="str">
        <f>INDEX(BDD_enquete_terrain_publique!W:W, MATCH(A51, BDD_enquete_terrain_publique!B:B, 0))</f>
        <v>pdb</v>
      </c>
      <c r="X51" s="122">
        <f>INDEX(BDD_enquete_terrain_publique!X:X, MATCH(A51, BDD_enquete_terrain_publique!B:B, 0))</f>
        <v>2.5</v>
      </c>
      <c r="Y51" s="122">
        <f>INDEX(BDD_enquete_terrain_publique!Y:Y, MATCH(A51, BDD_enquete_terrain_publique!B:B, 0))</f>
        <v>1</v>
      </c>
      <c r="Z51" s="121">
        <f>INDEX(BDD_enquete_terrain_publique!Z:Z, MATCH(A51, BDD_enquete_terrain_publique!B:B, 0))</f>
        <v>0.375</v>
      </c>
      <c r="AA51" s="121">
        <f>INDEX(BDD_enquete_terrain_publique!AA:AA, MATCH(A51, BDD_enquete_terrain_publique!B:B, 0))</f>
        <v>0.45902777777777781</v>
      </c>
      <c r="AB51" s="121">
        <f>INDEX(BDD_enquete_terrain_publique!AB:AB, MATCH(A51, BDD_enquete_terrain_publique!B:B, 0))</f>
        <v>0.5</v>
      </c>
      <c r="AC51" s="121">
        <f>Tableau1[[#This Row],[heure_enq]]-Tableau1[[#This Row],[heure_deb]]</f>
        <v>8.4027777777777812E-2</v>
      </c>
      <c r="AD51" s="121">
        <f>Tableau1[[#This Row],[heure_fin]]-Tableau1[[#This Row],[heure_deb]]</f>
        <v>0.125</v>
      </c>
      <c r="AE51" s="121" t="s">
        <v>200</v>
      </c>
      <c r="AF51" s="121" t="s">
        <v>270</v>
      </c>
      <c r="AG51" s="123" t="str">
        <f>INDEX(BDD_enquete_terrain_publique!BJ:BJ, MATCH(A51, BDD_enquete_terrain_publique!B:B, 0))</f>
        <v>toutes</v>
      </c>
      <c r="AH51" s="18" t="s">
        <v>2058</v>
      </c>
      <c r="AI51" s="18">
        <f>INDEX(BDD_enquete_terrain_publique!BO:BO, MATCH(A51, BDD_enquete_terrain_publique!B:B, 0))</f>
        <v>0</v>
      </c>
      <c r="AJ51" s="18">
        <v>0</v>
      </c>
      <c r="AK51" s="18">
        <f>INDEX(BDD_enquete_terrain_publique!BU:BU, MATCH(A51, BDD_enquete_terrain_publique!B:B, 0))</f>
        <v>0</v>
      </c>
      <c r="AL51" s="115">
        <f>INDEX(BDD_enquete_terrain_publique!BV:BV, MATCH(A51, BDD_enquete_terrain_publique!B:B, 0))</f>
        <v>0</v>
      </c>
      <c r="AM51" s="115" t="s">
        <v>217</v>
      </c>
      <c r="AN51" s="115" t="s">
        <v>2089</v>
      </c>
      <c r="AO51" s="115" t="str">
        <f>INDEX(BDD_enquete_terrain_publique!AL:AL, MATCH(A51, BDD_enquete_terrain_publique!B:B, 0))</f>
        <v>resident</v>
      </c>
      <c r="AP51" s="115" t="s">
        <v>22</v>
      </c>
      <c r="AQ51" s="115" t="s">
        <v>22</v>
      </c>
      <c r="AR51" s="124" t="s">
        <v>772</v>
      </c>
      <c r="AS51" s="115">
        <v>1</v>
      </c>
      <c r="AT51" s="122">
        <v>28</v>
      </c>
      <c r="AU51" s="122">
        <v>429</v>
      </c>
      <c r="AV51" s="118">
        <f>SUM(AU51)</f>
        <v>429</v>
      </c>
      <c r="AW51" s="90" t="s">
        <v>22</v>
      </c>
      <c r="AX51" s="199">
        <f>AU51/(2+(1/60))/Y51</f>
        <v>212.72727272727272</v>
      </c>
      <c r="AY51" s="201">
        <v>212.72727272727272</v>
      </c>
      <c r="AZ51" s="125" t="s">
        <v>22</v>
      </c>
    </row>
    <row r="52" spans="1:52">
      <c r="A52" s="117">
        <v>118</v>
      </c>
      <c r="B52" s="18" t="str">
        <f>INDEX(BDD_enquete_terrain_publique!C:C, MATCH(A52, BDD_enquete_terrain_publique!B:B, 0))</f>
        <v>PECHLOIS2021_0052</v>
      </c>
      <c r="C52" s="18" t="str">
        <f>INDEX(BDD_enquete_terrain_publique!D:D, MATCH(A52, BDD_enquete_terrain_publique!B:B, 0))</f>
        <v>PECHLOIS2021_0052_A</v>
      </c>
      <c r="D52" s="109">
        <f>INDEX(BDD_enquete_terrain_publique!E:E, MATCH(A52, BDD_enquete_terrain_publique!B:B, 0))</f>
        <v>44242</v>
      </c>
      <c r="E52" s="18" t="str">
        <f>INDEX(BDD_enquete_terrain_publique!F:F, MATCH(A52, BDD_enquete_terrain_publique!B:B, 0))</f>
        <v>Jeremy_SIMEONI</v>
      </c>
      <c r="F52" s="118">
        <f>INDEX(BDD_enquete_terrain_publique!G:G, MATCH(A52, BDD_enquete_terrain_publique!B:B, 0))</f>
        <v>0</v>
      </c>
      <c r="G52" s="18" t="str">
        <f>INDEX(BDD_enquete_terrain_publique!H:H, MATCH(A52, BDD_enquete_terrain_publique!B:B, 0))</f>
        <v>NA</v>
      </c>
      <c r="H52" s="118" t="str">
        <f>INDEX(BDD_enquete_terrain_publique!I:I, MATCH(A52, BDD_enquete_terrain_publique!B:B, 0))</f>
        <v>NA</v>
      </c>
      <c r="I52" s="18" t="str">
        <f>INDEX(BDD_enquete_terrain_publique!J:J, MATCH(A52, BDD_enquete_terrain_publique!B:B, 0))</f>
        <v>NA</v>
      </c>
      <c r="J52" s="18" t="str">
        <f>INDEX(BDD_enquete_terrain_publique!K:K, MATCH(A52, BDD_enquete_terrain_publique!B:B, 0))</f>
        <v>NA</v>
      </c>
      <c r="K52" s="118" t="str">
        <f>INDEX(BDD_enquete_terrain_publique!L:L, MATCH(A52, BDD_enquete_terrain_publique!B:B, 0))</f>
        <v>NA</v>
      </c>
      <c r="L52" s="18" t="str">
        <f>INDEX(BDD_enquete_terrain_publique!M:M, MATCH(A52, BDD_enquete_terrain_publique!B:B, 0))</f>
        <v>NA</v>
      </c>
      <c r="M52" s="18" t="s">
        <v>22</v>
      </c>
      <c r="N52" s="18" t="s">
        <v>22</v>
      </c>
      <c r="O52" s="18" t="s">
        <v>22</v>
      </c>
      <c r="P52" s="119">
        <f>INDEX(BDD_enquete_terrain_publique!Q:Q, MATCH(A52, BDD_enquete_terrain_publique!B:B, 0))</f>
        <v>42.825833333333335</v>
      </c>
      <c r="Q52" s="115" t="s">
        <v>779</v>
      </c>
      <c r="R52" s="116" t="s">
        <v>22</v>
      </c>
      <c r="S52" s="115" t="s">
        <v>22</v>
      </c>
      <c r="T52" s="115" t="s">
        <v>22</v>
      </c>
      <c r="U52" s="120">
        <f>INDEX(BDD_enquete_terrain_publique!V:V, MATCH(A52, BDD_enquete_terrain_publique!B:B, 0))</f>
        <v>9.52</v>
      </c>
      <c r="V52" s="115" t="s">
        <v>780</v>
      </c>
      <c r="W52" s="121" t="str">
        <f>INDEX(BDD_enquete_terrain_publique!W:W, MATCH(A52, BDD_enquete_terrain_publique!B:B, 0))</f>
        <v>pe</v>
      </c>
      <c r="X52" s="122">
        <f>INDEX(BDD_enquete_terrain_publique!X:X, MATCH(A52, BDD_enquete_terrain_publique!B:B, 0))</f>
        <v>42</v>
      </c>
      <c r="Y52" s="122">
        <f>INDEX(BDD_enquete_terrain_publique!Y:Y, MATCH(A52, BDD_enquete_terrain_publique!B:B, 0))</f>
        <v>3</v>
      </c>
      <c r="Z52" s="121">
        <f>INDEX(BDD_enquete_terrain_publique!Z:Z, MATCH(A52, BDD_enquete_terrain_publique!B:B, 0))</f>
        <v>0.25694444444444448</v>
      </c>
      <c r="AA52" s="121">
        <f>INDEX(BDD_enquete_terrain_publique!AA:AA, MATCH(A52, BDD_enquete_terrain_publique!B:B, 0))</f>
        <v>0.43055555555555558</v>
      </c>
      <c r="AB52" s="121">
        <f>INDEX(BDD_enquete_terrain_publique!AB:AB, MATCH(A52, BDD_enquete_terrain_publique!B:B, 0))</f>
        <v>0.5</v>
      </c>
      <c r="AC52" s="121">
        <f>Tableau1[[#This Row],[heure_enq]]-Tableau1[[#This Row],[heure_deb]]</f>
        <v>0.1736111111111111</v>
      </c>
      <c r="AD52" s="121">
        <f>Tableau1[[#This Row],[heure_fin]]-Tableau1[[#This Row],[heure_deb]]</f>
        <v>0.24305555555555552</v>
      </c>
      <c r="AE52" s="121" t="s">
        <v>2091</v>
      </c>
      <c r="AF52" s="121" t="s">
        <v>270</v>
      </c>
      <c r="AG52" s="123" t="str">
        <f>INDEX(BDD_enquete_terrain_publique!BJ:BJ, MATCH(A52, BDD_enquete_terrain_publique!B:B, 0))</f>
        <v>Dentex dentex, scorpaena scrofa</v>
      </c>
      <c r="AH52" s="18">
        <v>0</v>
      </c>
      <c r="AI52" s="18">
        <f>INDEX(BDD_enquete_terrain_publique!BO:BO, MATCH(A52, BDD_enquete_terrain_publique!B:B, 0))</f>
        <v>0</v>
      </c>
      <c r="AJ52" s="18" t="s">
        <v>2075</v>
      </c>
      <c r="AK52" s="18">
        <f>INDEX(BDD_enquete_terrain_publique!BU:BU, MATCH(A52, BDD_enquete_terrain_publique!B:B, 0))</f>
        <v>0</v>
      </c>
      <c r="AL52" s="115">
        <f>INDEX(BDD_enquete_terrain_publique!BV:BV, MATCH(A52, BDD_enquete_terrain_publique!B:B, 0))</f>
        <v>0</v>
      </c>
      <c r="AM52" s="115" t="s">
        <v>692</v>
      </c>
      <c r="AN52" s="115" t="s">
        <v>2092</v>
      </c>
      <c r="AO52" s="115" t="str">
        <f>INDEX(BDD_enquete_terrain_publique!AL:AL, MATCH(A52, BDD_enquete_terrain_publique!B:B, 0))</f>
        <v>resident</v>
      </c>
      <c r="AP52" s="115" t="s">
        <v>22</v>
      </c>
      <c r="AQ52" s="115" t="s">
        <v>22</v>
      </c>
      <c r="AR52" s="124" t="s">
        <v>2078</v>
      </c>
      <c r="AS52" s="115">
        <v>7</v>
      </c>
      <c r="AT52" s="122">
        <v>27.5</v>
      </c>
      <c r="AU52" s="122">
        <f>1678</f>
        <v>1678</v>
      </c>
      <c r="AV52" s="118">
        <f>SUM(AU52:AU53)</f>
        <v>2878</v>
      </c>
      <c r="AW52" s="90" t="s">
        <v>22</v>
      </c>
      <c r="AX52" s="199">
        <f>AU52/(4+(1/6))/Y52</f>
        <v>134.23999999999998</v>
      </c>
      <c r="AY52" s="201">
        <f>SUM(AX52:AX53)</f>
        <v>230.23999999999998</v>
      </c>
      <c r="AZ52" s="125" t="s">
        <v>22</v>
      </c>
    </row>
    <row r="53" spans="1:52">
      <c r="A53" s="117">
        <v>118</v>
      </c>
      <c r="B53" s="18" t="str">
        <f>INDEX(BDD_enquete_terrain_publique!C:C, MATCH(A53, BDD_enquete_terrain_publique!B:B, 0))</f>
        <v>PECHLOIS2021_0052</v>
      </c>
      <c r="C53" s="18" t="str">
        <f>INDEX(BDD_enquete_terrain_publique!D:D, MATCH(A53, BDD_enquete_terrain_publique!B:B, 0))</f>
        <v>PECHLOIS2021_0052_A</v>
      </c>
      <c r="D53" s="109">
        <f>INDEX(BDD_enquete_terrain_publique!E:E, MATCH(A53, BDD_enquete_terrain_publique!B:B, 0))</f>
        <v>44242</v>
      </c>
      <c r="E53" s="18" t="str">
        <f>INDEX(BDD_enquete_terrain_publique!F:F, MATCH(A53, BDD_enquete_terrain_publique!B:B, 0))</f>
        <v>Jeremy_SIMEONI</v>
      </c>
      <c r="F53" s="118">
        <f>INDEX(BDD_enquete_terrain_publique!G:G, MATCH(A53, BDD_enquete_terrain_publique!B:B, 0))</f>
        <v>0</v>
      </c>
      <c r="G53" s="18" t="str">
        <f>INDEX(BDD_enquete_terrain_publique!H:H, MATCH(A53, BDD_enquete_terrain_publique!B:B, 0))</f>
        <v>NA</v>
      </c>
      <c r="H53" s="118" t="str">
        <f>INDEX(BDD_enquete_terrain_publique!I:I, MATCH(A53, BDD_enquete_terrain_publique!B:B, 0))</f>
        <v>NA</v>
      </c>
      <c r="I53" s="18" t="str">
        <f>INDEX(BDD_enquete_terrain_publique!J:J, MATCH(A53, BDD_enquete_terrain_publique!B:B, 0))</f>
        <v>NA</v>
      </c>
      <c r="J53" s="18" t="str">
        <f>INDEX(BDD_enquete_terrain_publique!K:K, MATCH(A53, BDD_enquete_terrain_publique!B:B, 0))</f>
        <v>NA</v>
      </c>
      <c r="K53" s="118" t="str">
        <f>INDEX(BDD_enquete_terrain_publique!L:L, MATCH(A53, BDD_enquete_terrain_publique!B:B, 0))</f>
        <v>NA</v>
      </c>
      <c r="L53" s="18" t="str">
        <f>INDEX(BDD_enquete_terrain_publique!M:M, MATCH(A53, BDD_enquete_terrain_publique!B:B, 0))</f>
        <v>NA</v>
      </c>
      <c r="M53" s="18" t="s">
        <v>22</v>
      </c>
      <c r="N53" s="18" t="s">
        <v>22</v>
      </c>
      <c r="O53" s="18" t="s">
        <v>22</v>
      </c>
      <c r="P53" s="119">
        <f>INDEX(BDD_enquete_terrain_publique!Q:Q, MATCH(A53, BDD_enquete_terrain_publique!B:B, 0))</f>
        <v>42.825833333333335</v>
      </c>
      <c r="Q53" s="115" t="s">
        <v>779</v>
      </c>
      <c r="R53" s="116" t="s">
        <v>22</v>
      </c>
      <c r="S53" s="115" t="s">
        <v>22</v>
      </c>
      <c r="T53" s="115" t="s">
        <v>22</v>
      </c>
      <c r="U53" s="120">
        <f>INDEX(BDD_enquete_terrain_publique!V:V, MATCH(A53, BDD_enquete_terrain_publique!B:B, 0))</f>
        <v>9.52</v>
      </c>
      <c r="V53" s="115" t="s">
        <v>780</v>
      </c>
      <c r="W53" s="121" t="str">
        <f>INDEX(BDD_enquete_terrain_publique!W:W, MATCH(A53, BDD_enquete_terrain_publique!B:B, 0))</f>
        <v>pe</v>
      </c>
      <c r="X53" s="122">
        <f>INDEX(BDD_enquete_terrain_publique!X:X, MATCH(A53, BDD_enquete_terrain_publique!B:B, 0))</f>
        <v>42</v>
      </c>
      <c r="Y53" s="122">
        <f>INDEX(BDD_enquete_terrain_publique!Y:Y, MATCH(A53, BDD_enquete_terrain_publique!B:B, 0))</f>
        <v>3</v>
      </c>
      <c r="Z53" s="121">
        <f>INDEX(BDD_enquete_terrain_publique!Z:Z, MATCH(A53, BDD_enquete_terrain_publique!B:B, 0))</f>
        <v>0.25694444444444448</v>
      </c>
      <c r="AA53" s="121">
        <f>INDEX(BDD_enquete_terrain_publique!AA:AA, MATCH(A53, BDD_enquete_terrain_publique!B:B, 0))</f>
        <v>0.43055555555555558</v>
      </c>
      <c r="AB53" s="121">
        <f>INDEX(BDD_enquete_terrain_publique!AB:AB, MATCH(A53, BDD_enquete_terrain_publique!B:B, 0))</f>
        <v>0.5</v>
      </c>
      <c r="AC53" s="121">
        <f>Tableau1[[#This Row],[heure_enq]]-Tableau1[[#This Row],[heure_deb]]</f>
        <v>0.1736111111111111</v>
      </c>
      <c r="AD53" s="121">
        <f>Tableau1[[#This Row],[heure_fin]]-Tableau1[[#This Row],[heure_deb]]</f>
        <v>0.24305555555555552</v>
      </c>
      <c r="AE53" s="121" t="s">
        <v>2091</v>
      </c>
      <c r="AF53" s="121" t="s">
        <v>270</v>
      </c>
      <c r="AG53" s="123" t="str">
        <f>INDEX(BDD_enquete_terrain_publique!BJ:BJ, MATCH(A53, BDD_enquete_terrain_publique!B:B, 0))</f>
        <v>Dentex dentex, scorpaena scrofa</v>
      </c>
      <c r="AH53" s="18">
        <v>0</v>
      </c>
      <c r="AI53" s="18">
        <f>INDEX(BDD_enquete_terrain_publique!BO:BO, MATCH(A53, BDD_enquete_terrain_publique!B:B, 0))</f>
        <v>0</v>
      </c>
      <c r="AJ53" s="18" t="s">
        <v>2075</v>
      </c>
      <c r="AK53" s="18">
        <f>INDEX(BDD_enquete_terrain_publique!BU:BU, MATCH(A53, BDD_enquete_terrain_publique!B:B, 0))</f>
        <v>0</v>
      </c>
      <c r="AL53" s="115">
        <f>INDEX(BDD_enquete_terrain_publique!BV:BV, MATCH(A53, BDD_enquete_terrain_publique!B:B, 0))</f>
        <v>0</v>
      </c>
      <c r="AM53" s="115" t="s">
        <v>692</v>
      </c>
      <c r="AN53" s="115" t="s">
        <v>2092</v>
      </c>
      <c r="AO53" s="115" t="str">
        <f>INDEX(BDD_enquete_terrain_publique!AL:AL, MATCH(A53, BDD_enquete_terrain_publique!B:B, 0))</f>
        <v>resident</v>
      </c>
      <c r="AP53" s="115" t="s">
        <v>22</v>
      </c>
      <c r="AQ53" s="115" t="s">
        <v>22</v>
      </c>
      <c r="AR53" s="124" t="s">
        <v>1125</v>
      </c>
      <c r="AS53" s="115">
        <v>1</v>
      </c>
      <c r="AT53" s="122" t="s">
        <v>22</v>
      </c>
      <c r="AU53" s="122">
        <v>1200</v>
      </c>
      <c r="AV53" s="118"/>
      <c r="AW53" s="90" t="s">
        <v>22</v>
      </c>
      <c r="AX53" s="199">
        <f>AU53/(4+(1/6))/Y53</f>
        <v>96</v>
      </c>
      <c r="AY53" s="201"/>
      <c r="AZ53" s="125" t="s">
        <v>22</v>
      </c>
    </row>
    <row r="54" spans="1:52">
      <c r="A54" s="117">
        <v>119</v>
      </c>
      <c r="B54" s="18" t="str">
        <f>INDEX(BDD_enquete_terrain_publique!C:C, MATCH(A54, BDD_enquete_terrain_publique!B:B, 0))</f>
        <v>PECHLOIS2021_0052</v>
      </c>
      <c r="C54" s="18" t="str">
        <f>INDEX(BDD_enquete_terrain_publique!D:D, MATCH(A54, BDD_enquete_terrain_publique!B:B, 0))</f>
        <v>PECHLOIS2021_0052_B</v>
      </c>
      <c r="D54" s="109">
        <f>INDEX(BDD_enquete_terrain_publique!E:E, MATCH(A54, BDD_enquete_terrain_publique!B:B, 0))</f>
        <v>44242</v>
      </c>
      <c r="E54" s="18" t="str">
        <f>INDEX(BDD_enquete_terrain_publique!F:F, MATCH(A54, BDD_enquete_terrain_publique!B:B, 0))</f>
        <v>Jeremy_SIMEONI</v>
      </c>
      <c r="F54" s="118">
        <f>INDEX(BDD_enquete_terrain_publique!G:G, MATCH(A54, BDD_enquete_terrain_publique!B:B, 0))</f>
        <v>0</v>
      </c>
      <c r="G54" s="18" t="str">
        <f>INDEX(BDD_enquete_terrain_publique!H:H, MATCH(A54, BDD_enquete_terrain_publique!B:B, 0))</f>
        <v>NA</v>
      </c>
      <c r="H54" s="118" t="str">
        <f>INDEX(BDD_enquete_terrain_publique!I:I, MATCH(A54, BDD_enquete_terrain_publique!B:B, 0))</f>
        <v>NA</v>
      </c>
      <c r="I54" s="18" t="str">
        <f>INDEX(BDD_enquete_terrain_publique!J:J, MATCH(A54, BDD_enquete_terrain_publique!B:B, 0))</f>
        <v>NA</v>
      </c>
      <c r="J54" s="18" t="str">
        <f>INDEX(BDD_enquete_terrain_publique!K:K, MATCH(A54, BDD_enquete_terrain_publique!B:B, 0))</f>
        <v>NA</v>
      </c>
      <c r="K54" s="118" t="str">
        <f>INDEX(BDD_enquete_terrain_publique!L:L, MATCH(A54, BDD_enquete_terrain_publique!B:B, 0))</f>
        <v>NA</v>
      </c>
      <c r="L54" s="18" t="str">
        <f>INDEX(BDD_enquete_terrain_publique!M:M, MATCH(A54, BDD_enquete_terrain_publique!B:B, 0))</f>
        <v>NA</v>
      </c>
      <c r="M54" s="18" t="s">
        <v>22</v>
      </c>
      <c r="N54" s="18" t="s">
        <v>22</v>
      </c>
      <c r="O54" s="18" t="s">
        <v>22</v>
      </c>
      <c r="P54" s="119">
        <f>INDEX(BDD_enquete_terrain_publique!Q:Q, MATCH(A54, BDD_enquete_terrain_publique!B:B, 0))</f>
        <v>42.712333333333333</v>
      </c>
      <c r="Q54" s="115" t="s">
        <v>783</v>
      </c>
      <c r="R54" s="116" t="s">
        <v>22</v>
      </c>
      <c r="S54" s="115" t="s">
        <v>22</v>
      </c>
      <c r="T54" s="115" t="s">
        <v>22</v>
      </c>
      <c r="U54" s="120">
        <f>INDEX(BDD_enquete_terrain_publique!V:V, MATCH(A54, BDD_enquete_terrain_publique!B:B, 0))</f>
        <v>9.4704999999999995</v>
      </c>
      <c r="V54" s="115" t="s">
        <v>784</v>
      </c>
      <c r="W54" s="121" t="str">
        <f>INDEX(BDD_enquete_terrain_publique!W:W, MATCH(A54, BDD_enquete_terrain_publique!B:B, 0))</f>
        <v>pe</v>
      </c>
      <c r="X54" s="122">
        <f>INDEX(BDD_enquete_terrain_publique!X:X, MATCH(A54, BDD_enquete_terrain_publique!B:B, 0))</f>
        <v>60</v>
      </c>
      <c r="Y54" s="122">
        <f>INDEX(BDD_enquete_terrain_publique!Y:Y, MATCH(A54, BDD_enquete_terrain_publique!B:B, 0))</f>
        <v>1</v>
      </c>
      <c r="Z54" s="121">
        <f>INDEX(BDD_enquete_terrain_publique!Z:Z, MATCH(A54, BDD_enquete_terrain_publique!B:B, 0))</f>
        <v>0.27083333333333331</v>
      </c>
      <c r="AA54" s="121">
        <f>INDEX(BDD_enquete_terrain_publique!AA:AA, MATCH(A54, BDD_enquete_terrain_publique!B:B, 0))</f>
        <v>0.48472222222222222</v>
      </c>
      <c r="AB54" s="121">
        <f>INDEX(BDD_enquete_terrain_publique!AB:AB, MATCH(A54, BDD_enquete_terrain_publique!B:B, 0))</f>
        <v>0.5</v>
      </c>
      <c r="AC54" s="121">
        <f>Tableau1[[#This Row],[heure_enq]]-Tableau1[[#This Row],[heure_deb]]</f>
        <v>0.21388888888888891</v>
      </c>
      <c r="AD54" s="121">
        <f>Tableau1[[#This Row],[heure_fin]]-Tableau1[[#This Row],[heure_deb]]</f>
        <v>0.22916666666666669</v>
      </c>
      <c r="AE54" s="121" t="s">
        <v>204</v>
      </c>
      <c r="AF54" s="121" t="s">
        <v>270</v>
      </c>
      <c r="AG54" s="123" t="str">
        <f>INDEX(BDD_enquete_terrain_publique!BJ:BJ, MATCH(A54, BDD_enquete_terrain_publique!B:B, 0))</f>
        <v>Dentex dentex, Seriola dumerili</v>
      </c>
      <c r="AH54" s="18">
        <v>0</v>
      </c>
      <c r="AI54" s="18">
        <f>INDEX(BDD_enquete_terrain_publique!BO:BO, MATCH(A54, BDD_enquete_terrain_publique!B:B, 0))</f>
        <v>0</v>
      </c>
      <c r="AJ54" s="18" t="s">
        <v>2068</v>
      </c>
      <c r="AK54" s="18">
        <f>INDEX(BDD_enquete_terrain_publique!BU:BU, MATCH(A54, BDD_enquete_terrain_publique!B:B, 0))</f>
        <v>0</v>
      </c>
      <c r="AL54" s="115">
        <f>INDEX(BDD_enquete_terrain_publique!BV:BV, MATCH(A54, BDD_enquete_terrain_publique!B:B, 0))</f>
        <v>0</v>
      </c>
      <c r="AM54" s="115" t="s">
        <v>692</v>
      </c>
      <c r="AN54" s="115" t="s">
        <v>2090</v>
      </c>
      <c r="AO54" s="115" t="str">
        <f>INDEX(BDD_enquete_terrain_publique!AL:AL, MATCH(A54, BDD_enquete_terrain_publique!B:B, 0))</f>
        <v>resident</v>
      </c>
      <c r="AP54" s="115" t="s">
        <v>22</v>
      </c>
      <c r="AQ54" s="115" t="s">
        <v>22</v>
      </c>
      <c r="AR54" s="124" t="s">
        <v>745</v>
      </c>
      <c r="AS54" s="115">
        <v>2</v>
      </c>
      <c r="AT54" s="122">
        <v>60</v>
      </c>
      <c r="AU54" s="122">
        <v>3700</v>
      </c>
      <c r="AV54" s="118">
        <f>SUM(AU54)</f>
        <v>3700</v>
      </c>
      <c r="AW54" s="90" t="s">
        <v>22</v>
      </c>
      <c r="AX54" s="199">
        <f>AU54/(5+(8/60))/Y54</f>
        <v>720.77922077922074</v>
      </c>
      <c r="AY54" s="201">
        <v>720.77922077922074</v>
      </c>
      <c r="AZ54" s="125" t="s">
        <v>22</v>
      </c>
    </row>
    <row r="55" spans="1:52">
      <c r="A55" s="117">
        <v>121</v>
      </c>
      <c r="B55" s="18" t="str">
        <f>INDEX(BDD_enquete_terrain_publique!C:C, MATCH(A55, BDD_enquete_terrain_publique!B:B, 0))</f>
        <v>PECHLOIS2021_0056</v>
      </c>
      <c r="C55" s="18" t="str">
        <f>INDEX(BDD_enquete_terrain_publique!D:D, MATCH(A55, BDD_enquete_terrain_publique!B:B, 0))</f>
        <v>PECHLOIS2021_0056_A</v>
      </c>
      <c r="D55" s="109">
        <f>INDEX(BDD_enquete_terrain_publique!E:E, MATCH(A55, BDD_enquete_terrain_publique!B:B, 0))</f>
        <v>44247</v>
      </c>
      <c r="E55" s="18" t="str">
        <f>INDEX(BDD_enquete_terrain_publique!F:F, MATCH(A55, BDD_enquete_terrain_publique!B:B, 0))</f>
        <v>Jeremy_SIMEONI</v>
      </c>
      <c r="F55" s="118">
        <f>INDEX(BDD_enquete_terrain_publique!G:G, MATCH(A55, BDD_enquete_terrain_publique!B:B, 0))</f>
        <v>0</v>
      </c>
      <c r="G55" s="18" t="str">
        <f>INDEX(BDD_enquete_terrain_publique!H:H, MATCH(A55, BDD_enquete_terrain_publique!B:B, 0))</f>
        <v>NA</v>
      </c>
      <c r="H55" s="118" t="str">
        <f>INDEX(BDD_enquete_terrain_publique!I:I, MATCH(A55, BDD_enquete_terrain_publique!B:B, 0))</f>
        <v>NA</v>
      </c>
      <c r="I55" s="18" t="str">
        <f>INDEX(BDD_enquete_terrain_publique!J:J, MATCH(A55, BDD_enquete_terrain_publique!B:B, 0))</f>
        <v>NA</v>
      </c>
      <c r="J55" s="18" t="str">
        <f>INDEX(BDD_enquete_terrain_publique!K:K, MATCH(A55, BDD_enquete_terrain_publique!B:B, 0))</f>
        <v>NA</v>
      </c>
      <c r="K55" s="118" t="str">
        <f>INDEX(BDD_enquete_terrain_publique!L:L, MATCH(A55, BDD_enquete_terrain_publique!B:B, 0))</f>
        <v>NA</v>
      </c>
      <c r="L55" s="18" t="str">
        <f>INDEX(BDD_enquete_terrain_publique!M:M, MATCH(A55, BDD_enquete_terrain_publique!B:B, 0))</f>
        <v>NA</v>
      </c>
      <c r="M55" s="18" t="s">
        <v>22</v>
      </c>
      <c r="N55" s="18" t="s">
        <v>22</v>
      </c>
      <c r="O55" s="18" t="s">
        <v>22</v>
      </c>
      <c r="P55" s="119">
        <f>INDEX(BDD_enquete_terrain_publique!Q:Q, MATCH(A55, BDD_enquete_terrain_publique!B:B, 0))</f>
        <v>42.717500000000001</v>
      </c>
      <c r="Q55" s="115" t="s">
        <v>793</v>
      </c>
      <c r="R55" s="116" t="s">
        <v>22</v>
      </c>
      <c r="S55" s="115" t="s">
        <v>22</v>
      </c>
      <c r="T55" s="115" t="s">
        <v>22</v>
      </c>
      <c r="U55" s="120">
        <f>INDEX(BDD_enquete_terrain_publique!V:V, MATCH(A55, BDD_enquete_terrain_publique!B:B, 0))</f>
        <v>9.2653333333333325</v>
      </c>
      <c r="V55" s="115" t="s">
        <v>794</v>
      </c>
      <c r="W55" s="121" t="str">
        <f>INDEX(BDD_enquete_terrain_publique!W:W, MATCH(A55, BDD_enquete_terrain_publique!B:B, 0))</f>
        <v>pe</v>
      </c>
      <c r="X55" s="122">
        <f>INDEX(BDD_enquete_terrain_publique!X:X, MATCH(A55, BDD_enquete_terrain_publique!B:B, 0))</f>
        <v>38</v>
      </c>
      <c r="Y55" s="122">
        <f>INDEX(BDD_enquete_terrain_publique!Y:Y, MATCH(A55, BDD_enquete_terrain_publique!B:B, 0))</f>
        <v>3</v>
      </c>
      <c r="Z55" s="121">
        <f>INDEX(BDD_enquete_terrain_publique!Z:Z, MATCH(A55, BDD_enquete_terrain_publique!B:B, 0))</f>
        <v>0.25</v>
      </c>
      <c r="AA55" s="121">
        <f>INDEX(BDD_enquete_terrain_publique!AA:AA, MATCH(A55, BDD_enquete_terrain_publique!B:B, 0))</f>
        <v>0.38958333333333334</v>
      </c>
      <c r="AB55" s="121">
        <f>INDEX(BDD_enquete_terrain_publique!AB:AB, MATCH(A55, BDD_enquete_terrain_publique!B:B, 0))</f>
        <v>0.625</v>
      </c>
      <c r="AC55" s="121">
        <f>Tableau1[[#This Row],[heure_enq]]-Tableau1[[#This Row],[heure_deb]]</f>
        <v>0.13958333333333334</v>
      </c>
      <c r="AD55" s="121">
        <f>Tableau1[[#This Row],[heure_fin]]-Tableau1[[#This Row],[heure_deb]]</f>
        <v>0.375</v>
      </c>
      <c r="AE55" s="121" t="s">
        <v>204</v>
      </c>
      <c r="AF55" s="121" t="s">
        <v>270</v>
      </c>
      <c r="AG55" s="123" t="str">
        <f>INDEX(BDD_enquete_terrain_publique!BJ:BJ, MATCH(A55, BDD_enquete_terrain_publique!B:B, 0))</f>
        <v>Dentex dentex, Pagrus pagrus, Sparidae</v>
      </c>
      <c r="AH55" s="18" t="s">
        <v>2058</v>
      </c>
      <c r="AI55" s="18">
        <f>INDEX(BDD_enquete_terrain_publique!BO:BO, MATCH(A55, BDD_enquete_terrain_publique!B:B, 0))</f>
        <v>0</v>
      </c>
      <c r="AJ55" s="18" t="s">
        <v>2068</v>
      </c>
      <c r="AK55" s="18">
        <f>INDEX(BDD_enquete_terrain_publique!BU:BU, MATCH(A55, BDD_enquete_terrain_publique!B:B, 0))</f>
        <v>0</v>
      </c>
      <c r="AL55" s="115">
        <f>INDEX(BDD_enquete_terrain_publique!BV:BV, MATCH(A55, BDD_enquete_terrain_publique!B:B, 0))</f>
        <v>0</v>
      </c>
      <c r="AM55" s="115" t="s">
        <v>2085</v>
      </c>
      <c r="AN55" s="115" t="s">
        <v>2093</v>
      </c>
      <c r="AO55" s="115" t="str">
        <f>INDEX(BDD_enquete_terrain_publique!AL:AL, MATCH(A55, BDD_enquete_terrain_publique!B:B, 0))</f>
        <v>resident</v>
      </c>
      <c r="AP55" s="115" t="s">
        <v>22</v>
      </c>
      <c r="AQ55" s="115" t="s">
        <v>22</v>
      </c>
      <c r="AR55" s="124" t="s">
        <v>2078</v>
      </c>
      <c r="AS55" s="115">
        <v>1</v>
      </c>
      <c r="AT55" s="122">
        <v>25</v>
      </c>
      <c r="AU55" s="122">
        <v>324</v>
      </c>
      <c r="AV55" s="118">
        <f>SUM(AU55)</f>
        <v>324</v>
      </c>
      <c r="AW55" s="90" t="s">
        <v>22</v>
      </c>
      <c r="AX55" s="199">
        <f>AU55/(3+(21/60))/Y55</f>
        <v>32.238805970149251</v>
      </c>
      <c r="AY55" s="201">
        <v>32.238805970149251</v>
      </c>
      <c r="AZ55" s="125" t="s">
        <v>22</v>
      </c>
    </row>
    <row r="56" spans="1:52">
      <c r="A56" s="117">
        <v>123</v>
      </c>
      <c r="B56" s="18" t="str">
        <f>INDEX(BDD_enquete_terrain_publique!C:C, MATCH(A56, BDD_enquete_terrain_publique!B:B, 0))</f>
        <v>PECHLOIS2021_0056</v>
      </c>
      <c r="C56" s="18" t="str">
        <f>INDEX(BDD_enquete_terrain_publique!D:D, MATCH(A56, BDD_enquete_terrain_publique!B:B, 0))</f>
        <v>PECHLOIS2021_0056_C</v>
      </c>
      <c r="D56" s="109">
        <f>INDEX(BDD_enquete_terrain_publique!E:E, MATCH(A56, BDD_enquete_terrain_publique!B:B, 0))</f>
        <v>44247</v>
      </c>
      <c r="E56" s="18" t="str">
        <f>INDEX(BDD_enquete_terrain_publique!F:F, MATCH(A56, BDD_enquete_terrain_publique!B:B, 0))</f>
        <v>Jeremy_SIMEONI</v>
      </c>
      <c r="F56" s="118">
        <f>INDEX(BDD_enquete_terrain_publique!G:G, MATCH(A56, BDD_enquete_terrain_publique!B:B, 0))</f>
        <v>0</v>
      </c>
      <c r="G56" s="18" t="str">
        <f>INDEX(BDD_enquete_terrain_publique!H:H, MATCH(A56, BDD_enquete_terrain_publique!B:B, 0))</f>
        <v>NA</v>
      </c>
      <c r="H56" s="118" t="str">
        <f>INDEX(BDD_enquete_terrain_publique!I:I, MATCH(A56, BDD_enquete_terrain_publique!B:B, 0))</f>
        <v>NA</v>
      </c>
      <c r="I56" s="18" t="str">
        <f>INDEX(BDD_enquete_terrain_publique!J:J, MATCH(A56, BDD_enquete_terrain_publique!B:B, 0))</f>
        <v>NA</v>
      </c>
      <c r="J56" s="18" t="str">
        <f>INDEX(BDD_enquete_terrain_publique!K:K, MATCH(A56, BDD_enquete_terrain_publique!B:B, 0))</f>
        <v>NA</v>
      </c>
      <c r="K56" s="118" t="str">
        <f>INDEX(BDD_enquete_terrain_publique!L:L, MATCH(A56, BDD_enquete_terrain_publique!B:B, 0))</f>
        <v>NA</v>
      </c>
      <c r="L56" s="18" t="str">
        <f>INDEX(BDD_enquete_terrain_publique!M:M, MATCH(A56, BDD_enquete_terrain_publique!B:B, 0))</f>
        <v>NA</v>
      </c>
      <c r="M56" s="18" t="s">
        <v>22</v>
      </c>
      <c r="N56" s="18" t="s">
        <v>22</v>
      </c>
      <c r="O56" s="18" t="s">
        <v>22</v>
      </c>
      <c r="P56" s="119">
        <f>INDEX(BDD_enquete_terrain_publique!Q:Q, MATCH(A56, BDD_enquete_terrain_publique!B:B, 0))</f>
        <v>42.720166666666664</v>
      </c>
      <c r="Q56" s="115" t="s">
        <v>805</v>
      </c>
      <c r="R56" s="116" t="s">
        <v>22</v>
      </c>
      <c r="S56" s="115" t="s">
        <v>22</v>
      </c>
      <c r="T56" s="115" t="s">
        <v>22</v>
      </c>
      <c r="U56" s="120">
        <f>INDEX(BDD_enquete_terrain_publique!V:V, MATCH(A56, BDD_enquete_terrain_publique!B:B, 0))</f>
        <v>9.2639999999999993</v>
      </c>
      <c r="V56" s="115" t="s">
        <v>806</v>
      </c>
      <c r="W56" s="121" t="str">
        <f>INDEX(BDD_enquete_terrain_publique!W:W, MATCH(A56, BDD_enquete_terrain_publique!B:B, 0))</f>
        <v>csm</v>
      </c>
      <c r="X56" s="122">
        <f>INDEX(BDD_enquete_terrain_publique!X:X, MATCH(A56, BDD_enquete_terrain_publique!B:B, 0))</f>
        <v>30</v>
      </c>
      <c r="Y56" s="122">
        <f>INDEX(BDD_enquete_terrain_publique!Y:Y, MATCH(A56, BDD_enquete_terrain_publique!B:B, 0))</f>
        <v>2</v>
      </c>
      <c r="Z56" s="121">
        <f>INDEX(BDD_enquete_terrain_publique!Z:Z, MATCH(A56, BDD_enquete_terrain_publique!B:B, 0))</f>
        <v>0.25</v>
      </c>
      <c r="AA56" s="121">
        <f>INDEX(BDD_enquete_terrain_publique!AA:AA, MATCH(A56, BDD_enquete_terrain_publique!B:B, 0))</f>
        <v>0.375</v>
      </c>
      <c r="AB56" s="121">
        <f>INDEX(BDD_enquete_terrain_publique!AB:AB, MATCH(A56, BDD_enquete_terrain_publique!B:B, 0))</f>
        <v>0.625</v>
      </c>
      <c r="AC56" s="121">
        <f>Tableau1[[#This Row],[heure_enq]]-Tableau1[[#This Row],[heure_deb]]</f>
        <v>0.125</v>
      </c>
      <c r="AD56" s="121">
        <f>Tableau1[[#This Row],[heure_fin]]-Tableau1[[#This Row],[heure_deb]]</f>
        <v>0.375</v>
      </c>
      <c r="AE56" s="121" t="s">
        <v>204</v>
      </c>
      <c r="AF56" s="121" t="s">
        <v>270</v>
      </c>
      <c r="AG56" s="123" t="str">
        <f>INDEX(BDD_enquete_terrain_publique!BJ:BJ, MATCH(A56, BDD_enquete_terrain_publique!B:B, 0))</f>
        <v>toutes</v>
      </c>
      <c r="AH56" s="18">
        <v>0</v>
      </c>
      <c r="AI56" s="18">
        <f>INDEX(BDD_enquete_terrain_publique!BO:BO, MATCH(A56, BDD_enquete_terrain_publique!B:B, 0))</f>
        <v>0</v>
      </c>
      <c r="AJ56" s="18">
        <v>0</v>
      </c>
      <c r="AK56" s="18">
        <f>INDEX(BDD_enquete_terrain_publique!BU:BU, MATCH(A56, BDD_enquete_terrain_publique!B:B, 0))</f>
        <v>0</v>
      </c>
      <c r="AL56" s="115">
        <f>INDEX(BDD_enquete_terrain_publique!BV:BV, MATCH(A56, BDD_enquete_terrain_publique!B:B, 0))</f>
        <v>0</v>
      </c>
      <c r="AM56" s="115">
        <v>0</v>
      </c>
      <c r="AN56" s="115" t="s">
        <v>2094</v>
      </c>
      <c r="AO56" s="115" t="str">
        <f>INDEX(BDD_enquete_terrain_publique!AL:AL, MATCH(A56, BDD_enquete_terrain_publique!B:B, 0))</f>
        <v>resident</v>
      </c>
      <c r="AP56" s="115" t="s">
        <v>22</v>
      </c>
      <c r="AQ56" s="115" t="s">
        <v>22</v>
      </c>
      <c r="AR56" s="124" t="s">
        <v>2095</v>
      </c>
      <c r="AS56" s="115">
        <v>1</v>
      </c>
      <c r="AT56" s="122">
        <v>72</v>
      </c>
      <c r="AU56" s="122">
        <v>1736</v>
      </c>
      <c r="AV56" s="118">
        <f>SUM(AU56)</f>
        <v>1736</v>
      </c>
      <c r="AW56" s="90" t="s">
        <v>22</v>
      </c>
      <c r="AX56" s="199">
        <f>AU56/3/Y56</f>
        <v>289.33333333333331</v>
      </c>
      <c r="AY56" s="201">
        <v>289.33333333333331</v>
      </c>
      <c r="AZ56" s="125" t="s">
        <v>22</v>
      </c>
    </row>
    <row r="57" spans="1:52">
      <c r="A57" s="117">
        <v>124</v>
      </c>
      <c r="B57" s="18" t="str">
        <f>INDEX(BDD_enquete_terrain_publique!C:C, MATCH(A57, BDD_enquete_terrain_publique!B:B, 0))</f>
        <v>PECHLOIS2021_0056</v>
      </c>
      <c r="C57" s="18" t="str">
        <f>INDEX(BDD_enquete_terrain_publique!D:D, MATCH(A57, BDD_enquete_terrain_publique!B:B, 0))</f>
        <v>PECHLOIS2021_0056_D</v>
      </c>
      <c r="D57" s="109">
        <f>INDEX(BDD_enquete_terrain_publique!E:E, MATCH(A57, BDD_enquete_terrain_publique!B:B, 0))</f>
        <v>44247</v>
      </c>
      <c r="E57" s="18" t="str">
        <f>INDEX(BDD_enquete_terrain_publique!F:F, MATCH(A57, BDD_enquete_terrain_publique!B:B, 0))</f>
        <v>Jeremy_SIMEONI</v>
      </c>
      <c r="F57" s="118">
        <f>INDEX(BDD_enquete_terrain_publique!G:G, MATCH(A57, BDD_enquete_terrain_publique!B:B, 0))</f>
        <v>0</v>
      </c>
      <c r="G57" s="18" t="str">
        <f>INDEX(BDD_enquete_terrain_publique!H:H, MATCH(A57, BDD_enquete_terrain_publique!B:B, 0))</f>
        <v>NA</v>
      </c>
      <c r="H57" s="118" t="str">
        <f>INDEX(BDD_enquete_terrain_publique!I:I, MATCH(A57, BDD_enquete_terrain_publique!B:B, 0))</f>
        <v>NA</v>
      </c>
      <c r="I57" s="18" t="str">
        <f>INDEX(BDD_enquete_terrain_publique!J:J, MATCH(A57, BDD_enquete_terrain_publique!B:B, 0))</f>
        <v>NA</v>
      </c>
      <c r="J57" s="18" t="str">
        <f>INDEX(BDD_enquete_terrain_publique!K:K, MATCH(A57, BDD_enquete_terrain_publique!B:B, 0))</f>
        <v>NA</v>
      </c>
      <c r="K57" s="118" t="str">
        <f>INDEX(BDD_enquete_terrain_publique!L:L, MATCH(A57, BDD_enquete_terrain_publique!B:B, 0))</f>
        <v>NA</v>
      </c>
      <c r="L57" s="18" t="str">
        <f>INDEX(BDD_enquete_terrain_publique!M:M, MATCH(A57, BDD_enquete_terrain_publique!B:B, 0))</f>
        <v>NA</v>
      </c>
      <c r="M57" s="18" t="s">
        <v>22</v>
      </c>
      <c r="N57" s="18" t="s">
        <v>22</v>
      </c>
      <c r="O57" s="18" t="s">
        <v>22</v>
      </c>
      <c r="P57" s="119">
        <f>INDEX(BDD_enquete_terrain_publique!Q:Q, MATCH(A57, BDD_enquete_terrain_publique!B:B, 0))</f>
        <v>42.747166666666665</v>
      </c>
      <c r="Q57" s="115" t="s">
        <v>811</v>
      </c>
      <c r="R57" s="116" t="s">
        <v>22</v>
      </c>
      <c r="S57" s="115" t="s">
        <v>22</v>
      </c>
      <c r="T57" s="115" t="s">
        <v>22</v>
      </c>
      <c r="U57" s="120">
        <f>INDEX(BDD_enquete_terrain_publique!V:V, MATCH(A57, BDD_enquete_terrain_publique!B:B, 0))</f>
        <v>9.2424999999999997</v>
      </c>
      <c r="V57" s="115" t="s">
        <v>812</v>
      </c>
      <c r="W57" s="121" t="str">
        <f>INDEX(BDD_enquete_terrain_publique!W:W, MATCH(A57, BDD_enquete_terrain_publique!B:B, 0))</f>
        <v>pe</v>
      </c>
      <c r="X57" s="122">
        <f>INDEX(BDD_enquete_terrain_publique!X:X, MATCH(A57, BDD_enquete_terrain_publique!B:B, 0))</f>
        <v>50</v>
      </c>
      <c r="Y57" s="122">
        <f>INDEX(BDD_enquete_terrain_publique!Y:Y, MATCH(A57, BDD_enquete_terrain_publique!B:B, 0))</f>
        <v>3</v>
      </c>
      <c r="Z57" s="121">
        <f>INDEX(BDD_enquete_terrain_publique!Z:Z, MATCH(A57, BDD_enquete_terrain_publique!B:B, 0))</f>
        <v>0.25</v>
      </c>
      <c r="AA57" s="121">
        <f>INDEX(BDD_enquete_terrain_publique!AA:AA, MATCH(A57, BDD_enquete_terrain_publique!B:B, 0))</f>
        <v>0.41041666666666665</v>
      </c>
      <c r="AB57" s="121">
        <f>INDEX(BDD_enquete_terrain_publique!AB:AB, MATCH(A57, BDD_enquete_terrain_publique!B:B, 0))</f>
        <v>0.5</v>
      </c>
      <c r="AC57" s="121">
        <f>Tableau1[[#This Row],[heure_enq]]-Tableau1[[#This Row],[heure_deb]]</f>
        <v>0.16041666666666665</v>
      </c>
      <c r="AD57" s="121">
        <f>Tableau1[[#This Row],[heure_fin]]-Tableau1[[#This Row],[heure_deb]]</f>
        <v>0.25</v>
      </c>
      <c r="AE57" s="121" t="s">
        <v>199</v>
      </c>
      <c r="AF57" s="121" t="s">
        <v>270</v>
      </c>
      <c r="AG57" s="123" t="str">
        <f>INDEX(BDD_enquete_terrain_publique!BJ:BJ, MATCH(A57, BDD_enquete_terrain_publique!B:B, 0))</f>
        <v>Dentex dentex, Pagrus pagrus, Seriola dumerili</v>
      </c>
      <c r="AH57" s="18" t="s">
        <v>2068</v>
      </c>
      <c r="AI57" s="18">
        <f>INDEX(BDD_enquete_terrain_publique!BO:BO, MATCH(A57, BDD_enquete_terrain_publique!B:B, 0))</f>
        <v>0</v>
      </c>
      <c r="AJ57" s="18">
        <v>0</v>
      </c>
      <c r="AK57" s="18">
        <f>INDEX(BDD_enquete_terrain_publique!BU:BU, MATCH(A57, BDD_enquete_terrain_publique!B:B, 0))</f>
        <v>0</v>
      </c>
      <c r="AL57" s="115">
        <f>INDEX(BDD_enquete_terrain_publique!BV:BV, MATCH(A57, BDD_enquete_terrain_publique!B:B, 0))</f>
        <v>0</v>
      </c>
      <c r="AM57" s="115" t="s">
        <v>692</v>
      </c>
      <c r="AN57" s="115" t="s">
        <v>2096</v>
      </c>
      <c r="AO57" s="115" t="str">
        <f>INDEX(BDD_enquete_terrain_publique!AL:AL, MATCH(A57, BDD_enquete_terrain_publique!B:B, 0))</f>
        <v>resident</v>
      </c>
      <c r="AP57" s="115" t="s">
        <v>2057</v>
      </c>
      <c r="AQ57" s="115">
        <v>1</v>
      </c>
      <c r="AR57" s="124" t="s">
        <v>1059</v>
      </c>
      <c r="AS57" s="115">
        <v>1</v>
      </c>
      <c r="AT57" s="122">
        <v>19</v>
      </c>
      <c r="AU57" s="122">
        <v>107</v>
      </c>
      <c r="AV57" s="118">
        <f>SUM(AU57)</f>
        <v>107</v>
      </c>
      <c r="AW57" s="90" t="s">
        <v>22</v>
      </c>
      <c r="AX57" s="199">
        <f>AU57/(3+(51/60))/Y57</f>
        <v>9.2640692640692635</v>
      </c>
      <c r="AY57" s="201">
        <v>9.2640692640692635</v>
      </c>
      <c r="AZ57" s="125" t="s">
        <v>22</v>
      </c>
    </row>
    <row r="58" spans="1:52">
      <c r="A58" s="117">
        <v>125</v>
      </c>
      <c r="B58" s="18" t="str">
        <f>INDEX(BDD_enquete_terrain_publique!C:C, MATCH(A58, BDD_enquete_terrain_publique!B:B, 0))</f>
        <v>PECHLOIS2021_0056</v>
      </c>
      <c r="C58" s="18" t="str">
        <f>INDEX(BDD_enquete_terrain_publique!D:D, MATCH(A58, BDD_enquete_terrain_publique!B:B, 0))</f>
        <v>PECHLOIS2021_0056_E</v>
      </c>
      <c r="D58" s="109">
        <f>INDEX(BDD_enquete_terrain_publique!E:E, MATCH(A58, BDD_enquete_terrain_publique!B:B, 0))</f>
        <v>44247</v>
      </c>
      <c r="E58" s="18" t="str">
        <f>INDEX(BDD_enquete_terrain_publique!F:F, MATCH(A58, BDD_enquete_terrain_publique!B:B, 0))</f>
        <v>Jeremy_SIMEONI</v>
      </c>
      <c r="F58" s="118">
        <f>INDEX(BDD_enquete_terrain_publique!G:G, MATCH(A58, BDD_enquete_terrain_publique!B:B, 0))</f>
        <v>0</v>
      </c>
      <c r="G58" s="18" t="str">
        <f>INDEX(BDD_enquete_terrain_publique!H:H, MATCH(A58, BDD_enquete_terrain_publique!B:B, 0))</f>
        <v>NA</v>
      </c>
      <c r="H58" s="118" t="str">
        <f>INDEX(BDD_enquete_terrain_publique!I:I, MATCH(A58, BDD_enquete_terrain_publique!B:B, 0))</f>
        <v>NA</v>
      </c>
      <c r="I58" s="18" t="str">
        <f>INDEX(BDD_enquete_terrain_publique!J:J, MATCH(A58, BDD_enquete_terrain_publique!B:B, 0))</f>
        <v>NA</v>
      </c>
      <c r="J58" s="18" t="str">
        <f>INDEX(BDD_enquete_terrain_publique!K:K, MATCH(A58, BDD_enquete_terrain_publique!B:B, 0))</f>
        <v>NA</v>
      </c>
      <c r="K58" s="118" t="str">
        <f>INDEX(BDD_enquete_terrain_publique!L:L, MATCH(A58, BDD_enquete_terrain_publique!B:B, 0))</f>
        <v>NA</v>
      </c>
      <c r="L58" s="18" t="str">
        <f>INDEX(BDD_enquete_terrain_publique!M:M, MATCH(A58, BDD_enquete_terrain_publique!B:B, 0))</f>
        <v>NA</v>
      </c>
      <c r="M58" s="18" t="s">
        <v>22</v>
      </c>
      <c r="N58" s="18" t="s">
        <v>22</v>
      </c>
      <c r="O58" s="18" t="s">
        <v>22</v>
      </c>
      <c r="P58" s="119">
        <f>INDEX(BDD_enquete_terrain_publique!Q:Q, MATCH(A58, BDD_enquete_terrain_publique!B:B, 0))</f>
        <v>42.722999999999999</v>
      </c>
      <c r="Q58" s="115" t="s">
        <v>817</v>
      </c>
      <c r="R58" s="116" t="s">
        <v>22</v>
      </c>
      <c r="S58" s="115" t="s">
        <v>22</v>
      </c>
      <c r="T58" s="115" t="s">
        <v>22</v>
      </c>
      <c r="U58" s="120">
        <f>INDEX(BDD_enquete_terrain_publique!V:V, MATCH(A58, BDD_enquete_terrain_publique!B:B, 0))</f>
        <v>9.0758333333333336</v>
      </c>
      <c r="V58" s="115" t="s">
        <v>818</v>
      </c>
      <c r="W58" s="121" t="str">
        <f>INDEX(BDD_enquete_terrain_publique!W:W, MATCH(A58, BDD_enquete_terrain_publique!B:B, 0))</f>
        <v>pe</v>
      </c>
      <c r="X58" s="122">
        <f>INDEX(BDD_enquete_terrain_publique!X:X, MATCH(A58, BDD_enquete_terrain_publique!B:B, 0))</f>
        <v>34</v>
      </c>
      <c r="Y58" s="122">
        <f>INDEX(BDD_enquete_terrain_publique!Y:Y, MATCH(A58, BDD_enquete_terrain_publique!B:B, 0))</f>
        <v>2</v>
      </c>
      <c r="Z58" s="121">
        <f>INDEX(BDD_enquete_terrain_publique!Z:Z, MATCH(A58, BDD_enquete_terrain_publique!B:B, 0))</f>
        <v>0.35416666666666669</v>
      </c>
      <c r="AA58" s="121">
        <f>INDEX(BDD_enquete_terrain_publique!AA:AA, MATCH(A58, BDD_enquete_terrain_publique!B:B, 0))</f>
        <v>0.42222222222222222</v>
      </c>
      <c r="AB58" s="121">
        <f>INDEX(BDD_enquete_terrain_publique!AB:AB, MATCH(A58, BDD_enquete_terrain_publique!B:B, 0))</f>
        <v>0.5</v>
      </c>
      <c r="AC58" s="121">
        <f>Tableau1[[#This Row],[heure_enq]]-Tableau1[[#This Row],[heure_deb]]</f>
        <v>6.8055555555555536E-2</v>
      </c>
      <c r="AD58" s="121">
        <f>Tableau1[[#This Row],[heure_fin]]-Tableau1[[#This Row],[heure_deb]]</f>
        <v>0.14583333333333331</v>
      </c>
      <c r="AE58" s="121" t="s">
        <v>204</v>
      </c>
      <c r="AF58" s="121" t="s">
        <v>270</v>
      </c>
      <c r="AG58" s="123" t="str">
        <f>INDEX(BDD_enquete_terrain_publique!BJ:BJ, MATCH(A58, BDD_enquete_terrain_publique!B:B, 0))</f>
        <v>roche</v>
      </c>
      <c r="AH58" s="18" t="s">
        <v>2068</v>
      </c>
      <c r="AI58" s="18">
        <f>INDEX(BDD_enquete_terrain_publique!BO:BO, MATCH(A58, BDD_enquete_terrain_publique!B:B, 0))</f>
        <v>0</v>
      </c>
      <c r="AJ58" s="18">
        <v>0</v>
      </c>
      <c r="AK58" s="18">
        <f>INDEX(BDD_enquete_terrain_publique!BU:BU, MATCH(A58, BDD_enquete_terrain_publique!B:B, 0))</f>
        <v>0</v>
      </c>
      <c r="AL58" s="115">
        <f>INDEX(BDD_enquete_terrain_publique!BV:BV, MATCH(A58, BDD_enquete_terrain_publique!B:B, 0))</f>
        <v>0</v>
      </c>
      <c r="AM58" s="115" t="s">
        <v>692</v>
      </c>
      <c r="AN58" s="115" t="s">
        <v>2059</v>
      </c>
      <c r="AO58" s="115" t="str">
        <f>INDEX(BDD_enquete_terrain_publique!AL:AL, MATCH(A58, BDD_enquete_terrain_publique!B:B, 0))</f>
        <v>resident</v>
      </c>
      <c r="AP58" s="115" t="s">
        <v>22</v>
      </c>
      <c r="AQ58" s="115" t="s">
        <v>22</v>
      </c>
      <c r="AR58" s="124" t="s">
        <v>756</v>
      </c>
      <c r="AS58" s="115">
        <v>1</v>
      </c>
      <c r="AT58" s="122">
        <v>19</v>
      </c>
      <c r="AU58" s="122">
        <v>76.59</v>
      </c>
      <c r="AV58" s="118">
        <f>SUM(AU58:AU59)</f>
        <v>101.60000000000001</v>
      </c>
      <c r="AW58" s="90" t="s">
        <v>22</v>
      </c>
      <c r="AX58" s="199">
        <f>AU58/(1+(38/60))/Y58</f>
        <v>23.445918367346941</v>
      </c>
      <c r="AY58" s="201">
        <f>SUM(AX58:AX59)</f>
        <v>31.102040816326532</v>
      </c>
      <c r="AZ58" s="125" t="s">
        <v>22</v>
      </c>
    </row>
    <row r="59" spans="1:52">
      <c r="A59" s="117">
        <v>125</v>
      </c>
      <c r="B59" s="18" t="str">
        <f>INDEX(BDD_enquete_terrain_publique!C:C, MATCH(A59, BDD_enquete_terrain_publique!B:B, 0))</f>
        <v>PECHLOIS2021_0056</v>
      </c>
      <c r="C59" s="18" t="str">
        <f>INDEX(BDD_enquete_terrain_publique!D:D, MATCH(A59, BDD_enquete_terrain_publique!B:B, 0))</f>
        <v>PECHLOIS2021_0056_E</v>
      </c>
      <c r="D59" s="109">
        <f>INDEX(BDD_enquete_terrain_publique!E:E, MATCH(A59, BDD_enquete_terrain_publique!B:B, 0))</f>
        <v>44247</v>
      </c>
      <c r="E59" s="18" t="str">
        <f>INDEX(BDD_enquete_terrain_publique!F:F, MATCH(A59, BDD_enquete_terrain_publique!B:B, 0))</f>
        <v>Jeremy_SIMEONI</v>
      </c>
      <c r="F59" s="118">
        <f>INDEX(BDD_enquete_terrain_publique!G:G, MATCH(A59, BDD_enquete_terrain_publique!B:B, 0))</f>
        <v>0</v>
      </c>
      <c r="G59" s="18" t="str">
        <f>INDEX(BDD_enquete_terrain_publique!H:H, MATCH(A59, BDD_enquete_terrain_publique!B:B, 0))</f>
        <v>NA</v>
      </c>
      <c r="H59" s="118" t="str">
        <f>INDEX(BDD_enquete_terrain_publique!I:I, MATCH(A59, BDD_enquete_terrain_publique!B:B, 0))</f>
        <v>NA</v>
      </c>
      <c r="I59" s="18" t="str">
        <f>INDEX(BDD_enquete_terrain_publique!J:J, MATCH(A59, BDD_enquete_terrain_publique!B:B, 0))</f>
        <v>NA</v>
      </c>
      <c r="J59" s="18" t="str">
        <f>INDEX(BDD_enquete_terrain_publique!K:K, MATCH(A59, BDD_enquete_terrain_publique!B:B, 0))</f>
        <v>NA</v>
      </c>
      <c r="K59" s="118" t="str">
        <f>INDEX(BDD_enquete_terrain_publique!L:L, MATCH(A59, BDD_enquete_terrain_publique!B:B, 0))</f>
        <v>NA</v>
      </c>
      <c r="L59" s="18" t="str">
        <f>INDEX(BDD_enquete_terrain_publique!M:M, MATCH(A59, BDD_enquete_terrain_publique!B:B, 0))</f>
        <v>NA</v>
      </c>
      <c r="M59" s="18" t="s">
        <v>22</v>
      </c>
      <c r="N59" s="18" t="s">
        <v>22</v>
      </c>
      <c r="O59" s="18" t="s">
        <v>22</v>
      </c>
      <c r="P59" s="119">
        <f>INDEX(BDD_enquete_terrain_publique!Q:Q, MATCH(A59, BDD_enquete_terrain_publique!B:B, 0))</f>
        <v>42.722999999999999</v>
      </c>
      <c r="Q59" s="115" t="s">
        <v>817</v>
      </c>
      <c r="R59" s="116" t="s">
        <v>22</v>
      </c>
      <c r="S59" s="115" t="s">
        <v>22</v>
      </c>
      <c r="T59" s="115" t="s">
        <v>22</v>
      </c>
      <c r="U59" s="120">
        <f>INDEX(BDD_enquete_terrain_publique!V:V, MATCH(A59, BDD_enquete_terrain_publique!B:B, 0))</f>
        <v>9.0758333333333336</v>
      </c>
      <c r="V59" s="115" t="s">
        <v>818</v>
      </c>
      <c r="W59" s="121" t="str">
        <f>INDEX(BDD_enquete_terrain_publique!W:W, MATCH(A59, BDD_enquete_terrain_publique!B:B, 0))</f>
        <v>pe</v>
      </c>
      <c r="X59" s="122">
        <f>INDEX(BDD_enquete_terrain_publique!X:X, MATCH(A59, BDD_enquete_terrain_publique!B:B, 0))</f>
        <v>34</v>
      </c>
      <c r="Y59" s="122">
        <f>INDEX(BDD_enquete_terrain_publique!Y:Y, MATCH(A59, BDD_enquete_terrain_publique!B:B, 0))</f>
        <v>2</v>
      </c>
      <c r="Z59" s="121">
        <f>INDEX(BDD_enquete_terrain_publique!Z:Z, MATCH(A59, BDD_enquete_terrain_publique!B:B, 0))</f>
        <v>0.35416666666666669</v>
      </c>
      <c r="AA59" s="121">
        <f>INDEX(BDD_enquete_terrain_publique!AA:AA, MATCH(A59, BDD_enquete_terrain_publique!B:B, 0))</f>
        <v>0.42222222222222222</v>
      </c>
      <c r="AB59" s="121">
        <f>INDEX(BDD_enquete_terrain_publique!AB:AB, MATCH(A59, BDD_enquete_terrain_publique!B:B, 0))</f>
        <v>0.5</v>
      </c>
      <c r="AC59" s="121">
        <f>Tableau1[[#This Row],[heure_enq]]-Tableau1[[#This Row],[heure_deb]]</f>
        <v>6.8055555555555536E-2</v>
      </c>
      <c r="AD59" s="121">
        <f>Tableau1[[#This Row],[heure_fin]]-Tableau1[[#This Row],[heure_deb]]</f>
        <v>0.14583333333333331</v>
      </c>
      <c r="AE59" s="121" t="s">
        <v>204</v>
      </c>
      <c r="AF59" s="121" t="s">
        <v>270</v>
      </c>
      <c r="AG59" s="123" t="str">
        <f>INDEX(BDD_enquete_terrain_publique!BJ:BJ, MATCH(A59, BDD_enquete_terrain_publique!B:B, 0))</f>
        <v>roche</v>
      </c>
      <c r="AH59" s="18" t="s">
        <v>2068</v>
      </c>
      <c r="AI59" s="18">
        <f>INDEX(BDD_enquete_terrain_publique!BO:BO, MATCH(A59, BDD_enquete_terrain_publique!B:B, 0))</f>
        <v>0</v>
      </c>
      <c r="AJ59" s="18">
        <v>0</v>
      </c>
      <c r="AK59" s="18">
        <f>INDEX(BDD_enquete_terrain_publique!BU:BU, MATCH(A59, BDD_enquete_terrain_publique!B:B, 0))</f>
        <v>0</v>
      </c>
      <c r="AL59" s="115">
        <f>INDEX(BDD_enquete_terrain_publique!BV:BV, MATCH(A59, BDD_enquete_terrain_publique!B:B, 0))</f>
        <v>0</v>
      </c>
      <c r="AM59" s="115" t="s">
        <v>692</v>
      </c>
      <c r="AN59" s="115" t="s">
        <v>2059</v>
      </c>
      <c r="AO59" s="115" t="str">
        <f>INDEX(BDD_enquete_terrain_publique!AL:AL, MATCH(A59, BDD_enquete_terrain_publique!B:B, 0))</f>
        <v>resident</v>
      </c>
      <c r="AP59" s="115" t="s">
        <v>22</v>
      </c>
      <c r="AQ59" s="115" t="s">
        <v>22</v>
      </c>
      <c r="AR59" s="124" t="s">
        <v>2097</v>
      </c>
      <c r="AS59" s="115">
        <v>1</v>
      </c>
      <c r="AT59" s="122">
        <v>15</v>
      </c>
      <c r="AU59" s="122">
        <v>25.01</v>
      </c>
      <c r="AV59" s="118"/>
      <c r="AW59" s="90" t="s">
        <v>22</v>
      </c>
      <c r="AX59" s="199">
        <f>AU59/(1+(38/60))/Y59</f>
        <v>7.656122448979592</v>
      </c>
      <c r="AY59" s="201"/>
      <c r="AZ59" s="125" t="s">
        <v>22</v>
      </c>
    </row>
    <row r="60" spans="1:52" ht="16.5" customHeight="1">
      <c r="A60" s="117">
        <v>126</v>
      </c>
      <c r="B60" s="18" t="str">
        <f>INDEX(BDD_enquete_terrain_publique!C:C, MATCH(A60, BDD_enquete_terrain_publique!B:B, 0))</f>
        <v>PECHLOIS2021_0057</v>
      </c>
      <c r="C60" s="18" t="str">
        <f>INDEX(BDD_enquete_terrain_publique!D:D, MATCH(A60, BDD_enquete_terrain_publique!B:B, 0))</f>
        <v>PECHLOIS2021_0057_A</v>
      </c>
      <c r="D60" s="109">
        <f>INDEX(BDD_enquete_terrain_publique!E:E, MATCH(A60, BDD_enquete_terrain_publique!B:B, 0))</f>
        <v>44252</v>
      </c>
      <c r="E60" s="18" t="str">
        <f>INDEX(BDD_enquete_terrain_publique!F:F, MATCH(A60, BDD_enquete_terrain_publique!B:B, 0))</f>
        <v>Jeremy_SIMEONI</v>
      </c>
      <c r="F60" s="118">
        <f>INDEX(BDD_enquete_terrain_publique!G:G, MATCH(A60, BDD_enquete_terrain_publique!B:B, 0))</f>
        <v>0</v>
      </c>
      <c r="G60" s="18" t="str">
        <f>INDEX(BDD_enquete_terrain_publique!H:H, MATCH(A60, BDD_enquete_terrain_publique!B:B, 0))</f>
        <v>NA</v>
      </c>
      <c r="H60" s="118" t="str">
        <f>INDEX(BDD_enquete_terrain_publique!I:I, MATCH(A60, BDD_enquete_terrain_publique!B:B, 0))</f>
        <v>NA</v>
      </c>
      <c r="I60" s="18" t="str">
        <f>INDEX(BDD_enquete_terrain_publique!J:J, MATCH(A60, BDD_enquete_terrain_publique!B:B, 0))</f>
        <v>NA</v>
      </c>
      <c r="J60" s="18" t="str">
        <f>INDEX(BDD_enquete_terrain_publique!K:K, MATCH(A60, BDD_enquete_terrain_publique!B:B, 0))</f>
        <v>NA</v>
      </c>
      <c r="K60" s="118" t="str">
        <f>INDEX(BDD_enquete_terrain_publique!L:L, MATCH(A60, BDD_enquete_terrain_publique!B:B, 0))</f>
        <v>NA</v>
      </c>
      <c r="L60" s="18" t="str">
        <f>INDEX(BDD_enquete_terrain_publique!M:M, MATCH(A60, BDD_enquete_terrain_publique!B:B, 0))</f>
        <v>NA</v>
      </c>
      <c r="M60" s="18" t="s">
        <v>22</v>
      </c>
      <c r="N60" s="18" t="s">
        <v>22</v>
      </c>
      <c r="O60" s="18" t="s">
        <v>22</v>
      </c>
      <c r="P60" s="119">
        <f>INDEX(BDD_enquete_terrain_publique!Q:Q, MATCH(A60, BDD_enquete_terrain_publique!B:B, 0))</f>
        <v>42.674333333333337</v>
      </c>
      <c r="Q60" s="115" t="s">
        <v>825</v>
      </c>
      <c r="R60" s="116" t="s">
        <v>22</v>
      </c>
      <c r="S60" s="115" t="s">
        <v>22</v>
      </c>
      <c r="T60" s="115" t="s">
        <v>22</v>
      </c>
      <c r="U60" s="120">
        <f>INDEX(BDD_enquete_terrain_publique!V:V, MATCH(A60, BDD_enquete_terrain_publique!B:B, 0))</f>
        <v>9.0043333333333333</v>
      </c>
      <c r="V60" s="115" t="s">
        <v>826</v>
      </c>
      <c r="W60" s="121" t="str">
        <f>INDEX(BDD_enquete_terrain_publique!W:W, MATCH(A60, BDD_enquete_terrain_publique!B:B, 0))</f>
        <v>pe</v>
      </c>
      <c r="X60" s="122">
        <f>INDEX(BDD_enquete_terrain_publique!X:X, MATCH(A60, BDD_enquete_terrain_publique!B:B, 0))</f>
        <v>68</v>
      </c>
      <c r="Y60" s="122">
        <f>INDEX(BDD_enquete_terrain_publique!Y:Y, MATCH(A60, BDD_enquete_terrain_publique!B:B, 0))</f>
        <v>2</v>
      </c>
      <c r="Z60" s="121">
        <f>INDEX(BDD_enquete_terrain_publique!Z:Z, MATCH(A60, BDD_enquete_terrain_publique!B:B, 0))</f>
        <v>0.29166666666666669</v>
      </c>
      <c r="AA60" s="121">
        <f>INDEX(BDD_enquete_terrain_publique!AA:AA, MATCH(A60, BDD_enquete_terrain_publique!B:B, 0))</f>
        <v>0.4291666666666667</v>
      </c>
      <c r="AB60" s="121">
        <f>INDEX(BDD_enquete_terrain_publique!AB:AB, MATCH(A60, BDD_enquete_terrain_publique!B:B, 0))</f>
        <v>0.45833333333333331</v>
      </c>
      <c r="AC60" s="121">
        <f>Tableau1[[#This Row],[heure_enq]]-Tableau1[[#This Row],[heure_deb]]</f>
        <v>0.13750000000000001</v>
      </c>
      <c r="AD60" s="121">
        <f>Tableau1[[#This Row],[heure_fin]]-Tableau1[[#This Row],[heure_deb]]</f>
        <v>0.16666666666666663</v>
      </c>
      <c r="AE60" s="121" t="s">
        <v>2100</v>
      </c>
      <c r="AF60" s="121" t="s">
        <v>270</v>
      </c>
      <c r="AG60" s="123" t="str">
        <f>INDEX(BDD_enquete_terrain_publique!BJ:BJ, MATCH(A60, BDD_enquete_terrain_publique!B:B, 0))</f>
        <v>Serranus cabrilla, Pagellus erythrinus, Spondyliosoma cantharus</v>
      </c>
      <c r="AH60" s="18" t="s">
        <v>2058</v>
      </c>
      <c r="AI60" s="18">
        <f>INDEX(BDD_enquete_terrain_publique!BO:BO, MATCH(A60, BDD_enquete_terrain_publique!B:B, 0))</f>
        <v>0</v>
      </c>
      <c r="AJ60" s="18">
        <v>0</v>
      </c>
      <c r="AK60" s="18">
        <f>INDEX(BDD_enquete_terrain_publique!BU:BU, MATCH(A60, BDD_enquete_terrain_publique!B:B, 0))</f>
        <v>0</v>
      </c>
      <c r="AL60" s="115">
        <f>INDEX(BDD_enquete_terrain_publique!BV:BV, MATCH(A60, BDD_enquete_terrain_publique!B:B, 0))</f>
        <v>0</v>
      </c>
      <c r="AM60" s="115" t="s">
        <v>217</v>
      </c>
      <c r="AN60" s="115" t="s">
        <v>2101</v>
      </c>
      <c r="AO60" s="115" t="str">
        <f>INDEX(BDD_enquete_terrain_publique!AL:AL, MATCH(A60, BDD_enquete_terrain_publique!B:B, 0))</f>
        <v>resident</v>
      </c>
      <c r="AP60" s="115" t="s">
        <v>22</v>
      </c>
      <c r="AQ60" s="115" t="s">
        <v>22</v>
      </c>
      <c r="AR60" s="124" t="s">
        <v>438</v>
      </c>
      <c r="AS60" s="115">
        <v>1</v>
      </c>
      <c r="AT60" s="122">
        <v>19</v>
      </c>
      <c r="AU60" s="122">
        <v>76.87</v>
      </c>
      <c r="AV60" s="118">
        <f>SUM(AU60:AU61)</f>
        <v>480.04999999999995</v>
      </c>
      <c r="AW60" s="90" t="s">
        <v>22</v>
      </c>
      <c r="AX60" s="199">
        <f>AU60/(3+(18/60))/Y60</f>
        <v>11.646969696969698</v>
      </c>
      <c r="AY60" s="201">
        <f>SUM(AX60:AX61)</f>
        <v>72.734848484848484</v>
      </c>
      <c r="AZ60" s="125" t="s">
        <v>22</v>
      </c>
    </row>
    <row r="61" spans="1:52">
      <c r="A61" s="117">
        <v>126</v>
      </c>
      <c r="B61" s="18" t="str">
        <f>INDEX(BDD_enquete_terrain_publique!C:C, MATCH(A61, BDD_enquete_terrain_publique!B:B, 0))</f>
        <v>PECHLOIS2021_0057</v>
      </c>
      <c r="C61" s="18" t="str">
        <f>INDEX(BDD_enquete_terrain_publique!D:D, MATCH(A61, BDD_enquete_terrain_publique!B:B, 0))</f>
        <v>PECHLOIS2021_0057_A</v>
      </c>
      <c r="D61" s="109">
        <f>INDEX(BDD_enquete_terrain_publique!E:E, MATCH(A61, BDD_enquete_terrain_publique!B:B, 0))</f>
        <v>44252</v>
      </c>
      <c r="E61" s="18" t="str">
        <f>INDEX(BDD_enquete_terrain_publique!F:F, MATCH(A61, BDD_enquete_terrain_publique!B:B, 0))</f>
        <v>Jeremy_SIMEONI</v>
      </c>
      <c r="F61" s="118">
        <f>INDEX(BDD_enquete_terrain_publique!G:G, MATCH(A61, BDD_enquete_terrain_publique!B:B, 0))</f>
        <v>0</v>
      </c>
      <c r="G61" s="18" t="str">
        <f>INDEX(BDD_enquete_terrain_publique!H:H, MATCH(A61, BDD_enquete_terrain_publique!B:B, 0))</f>
        <v>NA</v>
      </c>
      <c r="H61" s="118" t="str">
        <f>INDEX(BDD_enquete_terrain_publique!I:I, MATCH(A61, BDD_enquete_terrain_publique!B:B, 0))</f>
        <v>NA</v>
      </c>
      <c r="I61" s="18" t="str">
        <f>INDEX(BDD_enquete_terrain_publique!J:J, MATCH(A61, BDD_enquete_terrain_publique!B:B, 0))</f>
        <v>NA</v>
      </c>
      <c r="J61" s="18" t="str">
        <f>INDEX(BDD_enquete_terrain_publique!K:K, MATCH(A61, BDD_enquete_terrain_publique!B:B, 0))</f>
        <v>NA</v>
      </c>
      <c r="K61" s="118" t="str">
        <f>INDEX(BDD_enquete_terrain_publique!L:L, MATCH(A61, BDD_enquete_terrain_publique!B:B, 0))</f>
        <v>NA</v>
      </c>
      <c r="L61" s="18" t="str">
        <f>INDEX(BDD_enquete_terrain_publique!M:M, MATCH(A61, BDD_enquete_terrain_publique!B:B, 0))</f>
        <v>NA</v>
      </c>
      <c r="M61" s="18" t="s">
        <v>22</v>
      </c>
      <c r="N61" s="18" t="s">
        <v>22</v>
      </c>
      <c r="O61" s="18" t="s">
        <v>22</v>
      </c>
      <c r="P61" s="119">
        <f>INDEX(BDD_enquete_terrain_publique!Q:Q, MATCH(A61, BDD_enquete_terrain_publique!B:B, 0))</f>
        <v>42.674333333333337</v>
      </c>
      <c r="Q61" s="115" t="s">
        <v>825</v>
      </c>
      <c r="R61" s="116" t="s">
        <v>22</v>
      </c>
      <c r="S61" s="115" t="s">
        <v>22</v>
      </c>
      <c r="T61" s="115" t="s">
        <v>22</v>
      </c>
      <c r="U61" s="120">
        <f>INDEX(BDD_enquete_terrain_publique!V:V, MATCH(A61, BDD_enquete_terrain_publique!B:B, 0))</f>
        <v>9.0043333333333333</v>
      </c>
      <c r="V61" s="115" t="s">
        <v>826</v>
      </c>
      <c r="W61" s="121" t="str">
        <f>INDEX(BDD_enquete_terrain_publique!W:W, MATCH(A61, BDD_enquete_terrain_publique!B:B, 0))</f>
        <v>pe</v>
      </c>
      <c r="X61" s="122">
        <f>INDEX(BDD_enquete_terrain_publique!X:X, MATCH(A61, BDD_enquete_terrain_publique!B:B, 0))</f>
        <v>68</v>
      </c>
      <c r="Y61" s="122">
        <f>INDEX(BDD_enquete_terrain_publique!Y:Y, MATCH(A61, BDD_enquete_terrain_publique!B:B, 0))</f>
        <v>2</v>
      </c>
      <c r="Z61" s="121">
        <f>INDEX(BDD_enquete_terrain_publique!Z:Z, MATCH(A61, BDD_enquete_terrain_publique!B:B, 0))</f>
        <v>0.29166666666666669</v>
      </c>
      <c r="AA61" s="121">
        <f>INDEX(BDD_enquete_terrain_publique!AA:AA, MATCH(A61, BDD_enquete_terrain_publique!B:B, 0))</f>
        <v>0.4291666666666667</v>
      </c>
      <c r="AB61" s="121">
        <f>INDEX(BDD_enquete_terrain_publique!AB:AB, MATCH(A61, BDD_enquete_terrain_publique!B:B, 0))</f>
        <v>0.45833333333333331</v>
      </c>
      <c r="AC61" s="121">
        <f>Tableau1[[#This Row],[heure_enq]]-Tableau1[[#This Row],[heure_deb]]</f>
        <v>0.13750000000000001</v>
      </c>
      <c r="AD61" s="121">
        <f>Tableau1[[#This Row],[heure_fin]]-Tableau1[[#This Row],[heure_deb]]</f>
        <v>0.16666666666666663</v>
      </c>
      <c r="AE61" s="121" t="s">
        <v>2100</v>
      </c>
      <c r="AF61" s="121" t="s">
        <v>270</v>
      </c>
      <c r="AG61" s="123" t="str">
        <f>INDEX(BDD_enquete_terrain_publique!BJ:BJ, MATCH(A61, BDD_enquete_terrain_publique!B:B, 0))</f>
        <v>Serranus cabrilla, Pagellus erythrinus, Spondyliosoma cantharus</v>
      </c>
      <c r="AH61" s="18" t="s">
        <v>2058</v>
      </c>
      <c r="AI61" s="18">
        <f>INDEX(BDD_enquete_terrain_publique!BO:BO, MATCH(A61, BDD_enquete_terrain_publique!B:B, 0))</f>
        <v>0</v>
      </c>
      <c r="AJ61" s="18">
        <v>0</v>
      </c>
      <c r="AK61" s="18">
        <f>INDEX(BDD_enquete_terrain_publique!BU:BU, MATCH(A61, BDD_enquete_terrain_publique!B:B, 0))</f>
        <v>0</v>
      </c>
      <c r="AL61" s="115">
        <f>INDEX(BDD_enquete_terrain_publique!BV:BV, MATCH(A61, BDD_enquete_terrain_publique!B:B, 0))</f>
        <v>0</v>
      </c>
      <c r="AM61" s="115" t="s">
        <v>217</v>
      </c>
      <c r="AN61" s="115" t="s">
        <v>2101</v>
      </c>
      <c r="AO61" s="115" t="str">
        <f>INDEX(BDD_enquete_terrain_publique!AL:AL, MATCH(A61, BDD_enquete_terrain_publique!B:B, 0))</f>
        <v>resident</v>
      </c>
      <c r="AP61" s="115" t="s">
        <v>2057</v>
      </c>
      <c r="AQ61" s="115">
        <v>3</v>
      </c>
      <c r="AR61" s="124" t="s">
        <v>2102</v>
      </c>
      <c r="AS61" s="115">
        <v>3</v>
      </c>
      <c r="AT61" s="122">
        <f>AVERAGE(15,19,25)</f>
        <v>19.666666666666668</v>
      </c>
      <c r="AU61" s="122">
        <f>107+52.7+243.48</f>
        <v>403.17999999999995</v>
      </c>
      <c r="AV61" s="118"/>
      <c r="AW61" s="90" t="s">
        <v>22</v>
      </c>
      <c r="AX61" s="199">
        <f>AU61/(3+(18/60))/Y61</f>
        <v>61.087878787878786</v>
      </c>
      <c r="AY61" s="201"/>
      <c r="AZ61" s="125" t="s">
        <v>22</v>
      </c>
    </row>
    <row r="62" spans="1:52">
      <c r="A62" s="117">
        <v>127</v>
      </c>
      <c r="B62" s="18" t="str">
        <f>INDEX(BDD_enquete_terrain_publique!C:C, MATCH(A62, BDD_enquete_terrain_publique!B:B, 0))</f>
        <v>PECHLOIS2021_0057</v>
      </c>
      <c r="C62" s="18" t="str">
        <f>INDEX(BDD_enquete_terrain_publique!D:D, MATCH(A62, BDD_enquete_terrain_publique!B:B, 0))</f>
        <v>PECHLOIS2021_0057_B</v>
      </c>
      <c r="D62" s="109">
        <f>INDEX(BDD_enquete_terrain_publique!E:E, MATCH(A62, BDD_enquete_terrain_publique!B:B, 0))</f>
        <v>44252</v>
      </c>
      <c r="E62" s="18" t="str">
        <f>INDEX(BDD_enquete_terrain_publique!F:F, MATCH(A62, BDD_enquete_terrain_publique!B:B, 0))</f>
        <v>Jeremy_SIMEONI</v>
      </c>
      <c r="F62" s="118">
        <f>INDEX(BDD_enquete_terrain_publique!G:G, MATCH(A62, BDD_enquete_terrain_publique!B:B, 0))</f>
        <v>0</v>
      </c>
      <c r="G62" s="18" t="str">
        <f>INDEX(BDD_enquete_terrain_publique!H:H, MATCH(A62, BDD_enquete_terrain_publique!B:B, 0))</f>
        <v>NA</v>
      </c>
      <c r="H62" s="118" t="str">
        <f>INDEX(BDD_enquete_terrain_publique!I:I, MATCH(A62, BDD_enquete_terrain_publique!B:B, 0))</f>
        <v>NA</v>
      </c>
      <c r="I62" s="18" t="str">
        <f>INDEX(BDD_enquete_terrain_publique!J:J, MATCH(A62, BDD_enquete_terrain_publique!B:B, 0))</f>
        <v>NA</v>
      </c>
      <c r="J62" s="18" t="str">
        <f>INDEX(BDD_enquete_terrain_publique!K:K, MATCH(A62, BDD_enquete_terrain_publique!B:B, 0))</f>
        <v>NA</v>
      </c>
      <c r="K62" s="118" t="str">
        <f>INDEX(BDD_enquete_terrain_publique!L:L, MATCH(A62, BDD_enquete_terrain_publique!B:B, 0))</f>
        <v>NA</v>
      </c>
      <c r="L62" s="18" t="str">
        <f>INDEX(BDD_enquete_terrain_publique!M:M, MATCH(A62, BDD_enquete_terrain_publique!B:B, 0))</f>
        <v>NA</v>
      </c>
      <c r="M62" s="18" t="s">
        <v>22</v>
      </c>
      <c r="N62" s="18" t="s">
        <v>22</v>
      </c>
      <c r="O62" s="18" t="s">
        <v>22</v>
      </c>
      <c r="P62" s="119">
        <f>INDEX(BDD_enquete_terrain_publique!Q:Q, MATCH(A62, BDD_enquete_terrain_publique!B:B, 0))</f>
        <v>42.69916666666667</v>
      </c>
      <c r="Q62" s="115" t="s">
        <v>833</v>
      </c>
      <c r="R62" s="116" t="s">
        <v>22</v>
      </c>
      <c r="S62" s="115" t="s">
        <v>22</v>
      </c>
      <c r="T62" s="115" t="s">
        <v>22</v>
      </c>
      <c r="U62" s="120">
        <f>INDEX(BDD_enquete_terrain_publique!V:V, MATCH(A62, BDD_enquete_terrain_publique!B:B, 0))</f>
        <v>9.0428333333333342</v>
      </c>
      <c r="V62" s="115" t="s">
        <v>834</v>
      </c>
      <c r="W62" s="121" t="str">
        <f>INDEX(BDD_enquete_terrain_publique!W:W, MATCH(A62, BDD_enquete_terrain_publique!B:B, 0))</f>
        <v>pe</v>
      </c>
      <c r="X62" s="122">
        <f>INDEX(BDD_enquete_terrain_publique!X:X, MATCH(A62, BDD_enquete_terrain_publique!B:B, 0))</f>
        <v>54</v>
      </c>
      <c r="Y62" s="122">
        <f>INDEX(BDD_enquete_terrain_publique!Y:Y, MATCH(A62, BDD_enquete_terrain_publique!B:B, 0))</f>
        <v>2</v>
      </c>
      <c r="Z62" s="121">
        <f>INDEX(BDD_enquete_terrain_publique!Z:Z, MATCH(A62, BDD_enquete_terrain_publique!B:B, 0))</f>
        <v>0.25</v>
      </c>
      <c r="AA62" s="121">
        <f>INDEX(BDD_enquete_terrain_publique!AA:AA, MATCH(A62, BDD_enquete_terrain_publique!B:B, 0))</f>
        <v>0.45069444444444445</v>
      </c>
      <c r="AB62" s="121">
        <f>INDEX(BDD_enquete_terrain_publique!AB:AB, MATCH(A62, BDD_enquete_terrain_publique!B:B, 0))</f>
        <v>0.70833333333333337</v>
      </c>
      <c r="AC62" s="121">
        <f>Tableau1[[#This Row],[heure_enq]]-Tableau1[[#This Row],[heure_deb]]</f>
        <v>0.20069444444444445</v>
      </c>
      <c r="AD62" s="121">
        <f>Tableau1[[#This Row],[heure_fin]]-Tableau1[[#This Row],[heure_deb]]</f>
        <v>0.45833333333333337</v>
      </c>
      <c r="AE62" s="121" t="s">
        <v>2098</v>
      </c>
      <c r="AF62" s="121" t="s">
        <v>270</v>
      </c>
      <c r="AG62" s="123" t="str">
        <f>INDEX(BDD_enquete_terrain_publique!BJ:BJ, MATCH(A62, BDD_enquete_terrain_publique!B:B, 0))</f>
        <v>Dentex dentex, Pagrus pagrus</v>
      </c>
      <c r="AH62" s="18">
        <v>0</v>
      </c>
      <c r="AI62" s="18">
        <f>INDEX(BDD_enquete_terrain_publique!BO:BO, MATCH(A62, BDD_enquete_terrain_publique!B:B, 0))</f>
        <v>0</v>
      </c>
      <c r="AJ62" s="18" t="s">
        <v>2068</v>
      </c>
      <c r="AK62" s="18">
        <f>INDEX(BDD_enquete_terrain_publique!BU:BU, MATCH(A62, BDD_enquete_terrain_publique!B:B, 0))</f>
        <v>0</v>
      </c>
      <c r="AL62" s="115">
        <f>INDEX(BDD_enquete_terrain_publique!BV:BV, MATCH(A62, BDD_enquete_terrain_publique!B:B, 0))</f>
        <v>0</v>
      </c>
      <c r="AM62" s="115" t="s">
        <v>692</v>
      </c>
      <c r="AN62" s="115" t="s">
        <v>2099</v>
      </c>
      <c r="AO62" s="115" t="str">
        <f>INDEX(BDD_enquete_terrain_publique!AL:AL, MATCH(A62, BDD_enquete_terrain_publique!B:B, 0))</f>
        <v>resident</v>
      </c>
      <c r="AP62" s="115" t="s">
        <v>22</v>
      </c>
      <c r="AQ62" s="115" t="s">
        <v>22</v>
      </c>
      <c r="AR62" s="124" t="s">
        <v>2078</v>
      </c>
      <c r="AS62" s="115">
        <v>3</v>
      </c>
      <c r="AT62" s="122">
        <f>AVERAGE(25,30)</f>
        <v>27.5</v>
      </c>
      <c r="AU62" s="122">
        <v>876</v>
      </c>
      <c r="AV62" s="118">
        <f>SUM(AU62)</f>
        <v>876</v>
      </c>
      <c r="AW62" s="90" t="s">
        <v>22</v>
      </c>
      <c r="AX62" s="199">
        <f>876/(4+(49/60))/Y62</f>
        <v>90.934256055363321</v>
      </c>
      <c r="AY62" s="201">
        <v>90.934256055363321</v>
      </c>
      <c r="AZ62" s="125" t="s">
        <v>22</v>
      </c>
    </row>
    <row r="63" spans="1:52">
      <c r="A63" s="126">
        <f>A62+1</f>
        <v>128</v>
      </c>
      <c r="B63" s="18" t="str">
        <f>INDEX(BDD_enquete_terrain_publique!C:C, MATCH(A63, BDD_enquete_terrain_publique!B:B, 0))</f>
        <v>PECHLOIS2021_0057</v>
      </c>
      <c r="C63" s="18" t="str">
        <f>INDEX(BDD_enquete_terrain_publique!D:D, MATCH(A63, BDD_enquete_terrain_publique!B:B, 0))</f>
        <v>PECHLOIS2021_0057_C</v>
      </c>
      <c r="D63" s="109">
        <f>INDEX(BDD_enquete_terrain_publique!E:E, MATCH(A63, BDD_enquete_terrain_publique!B:B, 0))</f>
        <v>44252</v>
      </c>
      <c r="E63" s="18" t="str">
        <f>INDEX(BDD_enquete_terrain_publique!F:F, MATCH(A63, BDD_enquete_terrain_publique!B:B, 0))</f>
        <v>Jeremy_SIMEONI</v>
      </c>
      <c r="F63" s="118">
        <f>INDEX(BDD_enquete_terrain_publique!G:G, MATCH(A63, BDD_enquete_terrain_publique!B:B, 0))</f>
        <v>0</v>
      </c>
      <c r="G63" s="18" t="str">
        <f>INDEX(BDD_enquete_terrain_publique!H:H, MATCH(A63, BDD_enquete_terrain_publique!B:B, 0))</f>
        <v>NA</v>
      </c>
      <c r="H63" s="118" t="str">
        <f>INDEX(BDD_enquete_terrain_publique!I:I, MATCH(A63, BDD_enquete_terrain_publique!B:B, 0))</f>
        <v>NA</v>
      </c>
      <c r="I63" s="18" t="str">
        <f>INDEX(BDD_enquete_terrain_publique!J:J, MATCH(A63, BDD_enquete_terrain_publique!B:B, 0))</f>
        <v>NA</v>
      </c>
      <c r="J63" s="18" t="str">
        <f>INDEX(BDD_enquete_terrain_publique!K:K, MATCH(A63, BDD_enquete_terrain_publique!B:B, 0))</f>
        <v>NA</v>
      </c>
      <c r="K63" s="118" t="str">
        <f>INDEX(BDD_enquete_terrain_publique!L:L, MATCH(A63, BDD_enquete_terrain_publique!B:B, 0))</f>
        <v>NA</v>
      </c>
      <c r="L63" s="18" t="str">
        <f>INDEX(BDD_enquete_terrain_publique!M:M, MATCH(A63, BDD_enquete_terrain_publique!B:B, 0))</f>
        <v>NA</v>
      </c>
      <c r="M63" s="18" t="s">
        <v>22</v>
      </c>
      <c r="N63" s="18" t="s">
        <v>22</v>
      </c>
      <c r="O63" s="18" t="s">
        <v>22</v>
      </c>
      <c r="P63" s="119">
        <f>INDEX(BDD_enquete_terrain_publique!Q:Q, MATCH(A63, BDD_enquete_terrain_publique!B:B, 0))</f>
        <v>42.715833333333336</v>
      </c>
      <c r="Q63" s="18" t="s">
        <v>22</v>
      </c>
      <c r="R63" s="18" t="s">
        <v>22</v>
      </c>
      <c r="S63" s="18" t="s">
        <v>22</v>
      </c>
      <c r="T63" s="18" t="s">
        <v>22</v>
      </c>
      <c r="U63" s="120">
        <f>INDEX(BDD_enquete_terrain_publique!V:V, MATCH(A63, BDD_enquete_terrain_publique!B:B, 0))</f>
        <v>9.2669999999999995</v>
      </c>
      <c r="V63" s="115" t="s">
        <v>22</v>
      </c>
      <c r="W63" s="121" t="str">
        <f>INDEX(BDD_enquete_terrain_publique!W:W, MATCH(A63, BDD_enquete_terrain_publique!B:B, 0))</f>
        <v>pe</v>
      </c>
      <c r="X63" s="122">
        <f>INDEX(BDD_enquete_terrain_publique!X:X, MATCH(A63, BDD_enquete_terrain_publique!B:B, 0))</f>
        <v>72</v>
      </c>
      <c r="Y63" s="122">
        <f>INDEX(BDD_enquete_terrain_publique!Y:Y, MATCH(A63, BDD_enquete_terrain_publique!B:B, 0))</f>
        <v>3</v>
      </c>
      <c r="Z63" s="121">
        <f>INDEX(BDD_enquete_terrain_publique!Z:Z, MATCH(A63, BDD_enquete_terrain_publique!B:B, 0))</f>
        <v>0.39583333333333331</v>
      </c>
      <c r="AA63" s="121">
        <f>INDEX(BDD_enquete_terrain_publique!AA:AA, MATCH(A63, BDD_enquete_terrain_publique!B:B, 0))</f>
        <v>0.51111111111111118</v>
      </c>
      <c r="AB63" s="121">
        <f>INDEX(BDD_enquete_terrain_publique!AB:AB, MATCH(A63, BDD_enquete_terrain_publique!B:B, 0))</f>
        <v>0.66666666666666663</v>
      </c>
      <c r="AC63" s="121">
        <f>Tableau1[[#This Row],[heure_enq]]-Tableau1[[#This Row],[heure_deb]]</f>
        <v>0.11527777777777787</v>
      </c>
      <c r="AD63" s="121">
        <f>Tableau1[[#This Row],[heure_fin]]-Tableau1[[#This Row],[heure_deb]]</f>
        <v>0.27083333333333331</v>
      </c>
      <c r="AE63" s="115" t="s">
        <v>22</v>
      </c>
      <c r="AF63" s="115" t="s">
        <v>22</v>
      </c>
      <c r="AG63" s="123" t="str">
        <f>INDEX(BDD_enquete_terrain_publique!BJ:BJ, MATCH(A63, BDD_enquete_terrain_publique!B:B, 0))</f>
        <v>roche</v>
      </c>
      <c r="AH63" s="18">
        <v>0</v>
      </c>
      <c r="AI63" s="18">
        <f>INDEX(BDD_enquete_terrain_publique!BO:BO, MATCH(A63, BDD_enquete_terrain_publique!B:B, 0))</f>
        <v>0</v>
      </c>
      <c r="AJ63" s="18" t="s">
        <v>2066</v>
      </c>
      <c r="AK63" s="18">
        <f>INDEX(BDD_enquete_terrain_publique!BU:BU, MATCH(A63, BDD_enquete_terrain_publique!B:B, 0))</f>
        <v>0</v>
      </c>
      <c r="AL63" s="115">
        <f>INDEX(BDD_enquete_terrain_publique!BV:BV, MATCH(A63, BDD_enquete_terrain_publique!B:B, 0))</f>
        <v>0</v>
      </c>
      <c r="AM63" s="18">
        <v>0</v>
      </c>
      <c r="AN63" s="115" t="s">
        <v>2132</v>
      </c>
      <c r="AO63" s="115" t="str">
        <f>INDEX(BDD_enquete_terrain_publique!AL:AL, MATCH(A63, BDD_enquete_terrain_publique!B:B, 0))</f>
        <v>resident</v>
      </c>
      <c r="AP63" s="115" t="s">
        <v>222</v>
      </c>
      <c r="AQ63" s="115" t="s">
        <v>222</v>
      </c>
      <c r="AR63" s="124" t="s">
        <v>2078</v>
      </c>
      <c r="AS63" s="115">
        <v>3</v>
      </c>
      <c r="AT63" s="122">
        <v>25</v>
      </c>
      <c r="AU63" s="122" t="s">
        <v>22</v>
      </c>
      <c r="AV63" s="122" t="s">
        <v>22</v>
      </c>
      <c r="AW63" s="115" t="s">
        <v>222</v>
      </c>
      <c r="AX63" s="199"/>
      <c r="AY63" s="201"/>
      <c r="AZ63" s="127"/>
    </row>
    <row r="64" spans="1:52">
      <c r="A64" s="117">
        <v>129</v>
      </c>
      <c r="B64" s="18" t="str">
        <f>INDEX(BDD_enquete_terrain_publique!C:C, MATCH(A64, BDD_enquete_terrain_publique!B:B, 0))</f>
        <v>PECHLOIS2021_0058</v>
      </c>
      <c r="C64" s="18" t="str">
        <f>INDEX(BDD_enquete_terrain_publique!D:D, MATCH(A64, BDD_enquete_terrain_publique!B:B, 0))</f>
        <v>PECHLOIS2021_0058_A</v>
      </c>
      <c r="D64" s="109">
        <f>INDEX(BDD_enquete_terrain_publique!E:E, MATCH(A64, BDD_enquete_terrain_publique!B:B, 0))</f>
        <v>44254</v>
      </c>
      <c r="E64" s="18" t="str">
        <f>INDEX(BDD_enquete_terrain_publique!F:F, MATCH(A64, BDD_enquete_terrain_publique!B:B, 0))</f>
        <v>Jeremy_SIMEONI</v>
      </c>
      <c r="F64" s="118">
        <f>INDEX(BDD_enquete_terrain_publique!G:G, MATCH(A64, BDD_enquete_terrain_publique!B:B, 0))</f>
        <v>0</v>
      </c>
      <c r="G64" s="18" t="str">
        <f>INDEX(BDD_enquete_terrain_publique!H:H, MATCH(A64, BDD_enquete_terrain_publique!B:B, 0))</f>
        <v>NA</v>
      </c>
      <c r="H64" s="118" t="str">
        <f>INDEX(BDD_enquete_terrain_publique!I:I, MATCH(A64, BDD_enquete_terrain_publique!B:B, 0))</f>
        <v>NA</v>
      </c>
      <c r="I64" s="18" t="str">
        <f>INDEX(BDD_enquete_terrain_publique!J:J, MATCH(A64, BDD_enquete_terrain_publique!B:B, 0))</f>
        <v>NA</v>
      </c>
      <c r="J64" s="18" t="str">
        <f>INDEX(BDD_enquete_terrain_publique!K:K, MATCH(A64, BDD_enquete_terrain_publique!B:B, 0))</f>
        <v>NA</v>
      </c>
      <c r="K64" s="118" t="str">
        <f>INDEX(BDD_enquete_terrain_publique!L:L, MATCH(A64, BDD_enquete_terrain_publique!B:B, 0))</f>
        <v>NA</v>
      </c>
      <c r="L64" s="18" t="str">
        <f>INDEX(BDD_enquete_terrain_publique!M:M, MATCH(A64, BDD_enquete_terrain_publique!B:B, 0))</f>
        <v>NA</v>
      </c>
      <c r="M64" s="18" t="s">
        <v>22</v>
      </c>
      <c r="N64" s="18" t="s">
        <v>22</v>
      </c>
      <c r="O64" s="18" t="s">
        <v>22</v>
      </c>
      <c r="P64" s="119">
        <f>INDEX(BDD_enquete_terrain_publique!Q:Q, MATCH(A64, BDD_enquete_terrain_publique!B:B, 0))</f>
        <v>42.753666666666668</v>
      </c>
      <c r="Q64" s="115" t="s">
        <v>845</v>
      </c>
      <c r="R64" s="116" t="s">
        <v>22</v>
      </c>
      <c r="S64" s="115" t="s">
        <v>22</v>
      </c>
      <c r="T64" s="115" t="s">
        <v>22</v>
      </c>
      <c r="U64" s="120">
        <f>INDEX(BDD_enquete_terrain_publique!V:V, MATCH(A64, BDD_enquete_terrain_publique!B:B, 0))</f>
        <v>9.4759999999999991</v>
      </c>
      <c r="V64" s="115" t="s">
        <v>846</v>
      </c>
      <c r="W64" s="121" t="str">
        <f>INDEX(BDD_enquete_terrain_publique!W:W, MATCH(A64, BDD_enquete_terrain_publique!B:B, 0))</f>
        <v>pe</v>
      </c>
      <c r="X64" s="122">
        <f>INDEX(BDD_enquete_terrain_publique!X:X, MATCH(A64, BDD_enquete_terrain_publique!B:B, 0))</f>
        <v>50</v>
      </c>
      <c r="Y64" s="122">
        <f>INDEX(BDD_enquete_terrain_publique!Y:Y, MATCH(A64, BDD_enquete_terrain_publique!B:B, 0))</f>
        <v>4</v>
      </c>
      <c r="Z64" s="121">
        <f>INDEX(BDD_enquete_terrain_publique!Z:Z, MATCH(A64, BDD_enquete_terrain_publique!B:B, 0))</f>
        <v>0.33333333333333331</v>
      </c>
      <c r="AA64" s="121">
        <f>INDEX(BDD_enquete_terrain_publique!AA:AA, MATCH(A64, BDD_enquete_terrain_publique!B:B, 0))</f>
        <v>0.47083333333333338</v>
      </c>
      <c r="AB64" s="121">
        <f>INDEX(BDD_enquete_terrain_publique!AB:AB, MATCH(A64, BDD_enquete_terrain_publique!B:B, 0))</f>
        <v>0.75</v>
      </c>
      <c r="AC64" s="121">
        <f>Tableau1[[#This Row],[heure_enq]]-Tableau1[[#This Row],[heure_deb]]</f>
        <v>0.13750000000000007</v>
      </c>
      <c r="AD64" s="121">
        <f>Tableau1[[#This Row],[heure_fin]]-Tableau1[[#This Row],[heure_deb]]</f>
        <v>0.41666666666666669</v>
      </c>
      <c r="AE64" s="121" t="s">
        <v>2098</v>
      </c>
      <c r="AF64" s="121" t="s">
        <v>270</v>
      </c>
      <c r="AG64" s="123" t="str">
        <f>INDEX(BDD_enquete_terrain_publique!BJ:BJ, MATCH(A64, BDD_enquete_terrain_publique!B:B, 0))</f>
        <v>toutes</v>
      </c>
      <c r="AH64" s="18" t="s">
        <v>2084</v>
      </c>
      <c r="AI64" s="18">
        <f>INDEX(BDD_enquete_terrain_publique!BO:BO, MATCH(A64, BDD_enquete_terrain_publique!B:B, 0))</f>
        <v>0</v>
      </c>
      <c r="AJ64" s="18">
        <v>0</v>
      </c>
      <c r="AK64" s="18">
        <f>INDEX(BDD_enquete_terrain_publique!BU:BU, MATCH(A64, BDD_enquete_terrain_publique!B:B, 0))</f>
        <v>0</v>
      </c>
      <c r="AL64" s="115">
        <f>INDEX(BDD_enquete_terrain_publique!BV:BV, MATCH(A64, BDD_enquete_terrain_publique!B:B, 0))</f>
        <v>0</v>
      </c>
      <c r="AM64" s="115" t="s">
        <v>217</v>
      </c>
      <c r="AN64" s="115" t="s">
        <v>2103</v>
      </c>
      <c r="AO64" s="115" t="str">
        <f>INDEX(BDD_enquete_terrain_publique!AL:AL, MATCH(A64, BDD_enquete_terrain_publique!B:B, 0))</f>
        <v>resident</v>
      </c>
      <c r="AP64" s="115" t="s">
        <v>22</v>
      </c>
      <c r="AQ64" s="115" t="s">
        <v>22</v>
      </c>
      <c r="AR64" s="124" t="s">
        <v>438</v>
      </c>
      <c r="AS64" s="115">
        <v>5</v>
      </c>
      <c r="AT64" s="122">
        <v>16</v>
      </c>
      <c r="AU64" s="122">
        <f>30.33+45.55+54.79+76.87+104.26</f>
        <v>311.8</v>
      </c>
      <c r="AV64" s="118"/>
      <c r="AW64" s="90" t="s">
        <v>22</v>
      </c>
      <c r="AX64" s="199">
        <f>AU64/(3+(18/60))/Y64</f>
        <v>23.621212121212125</v>
      </c>
      <c r="AY64" s="201"/>
      <c r="AZ64" s="125" t="s">
        <v>22</v>
      </c>
    </row>
    <row r="65" spans="1:52">
      <c r="A65" s="117">
        <v>129</v>
      </c>
      <c r="B65" s="18" t="str">
        <f>INDEX(BDD_enquete_terrain_publique!C:C, MATCH(A65, BDD_enquete_terrain_publique!B:B, 0))</f>
        <v>PECHLOIS2021_0058</v>
      </c>
      <c r="C65" s="18" t="str">
        <f>INDEX(BDD_enquete_terrain_publique!D:D, MATCH(A65, BDD_enquete_terrain_publique!B:B, 0))</f>
        <v>PECHLOIS2021_0058_A</v>
      </c>
      <c r="D65" s="109">
        <f>INDEX(BDD_enquete_terrain_publique!E:E, MATCH(A65, BDD_enquete_terrain_publique!B:B, 0))</f>
        <v>44254</v>
      </c>
      <c r="E65" s="18" t="str">
        <f>INDEX(BDD_enquete_terrain_publique!F:F, MATCH(A65, BDD_enquete_terrain_publique!B:B, 0))</f>
        <v>Jeremy_SIMEONI</v>
      </c>
      <c r="F65" s="118">
        <f>INDEX(BDD_enquete_terrain_publique!G:G, MATCH(A65, BDD_enquete_terrain_publique!B:B, 0))</f>
        <v>0</v>
      </c>
      <c r="G65" s="18" t="str">
        <f>INDEX(BDD_enquete_terrain_publique!H:H, MATCH(A65, BDD_enquete_terrain_publique!B:B, 0))</f>
        <v>NA</v>
      </c>
      <c r="H65" s="118" t="str">
        <f>INDEX(BDD_enquete_terrain_publique!I:I, MATCH(A65, BDD_enquete_terrain_publique!B:B, 0))</f>
        <v>NA</v>
      </c>
      <c r="I65" s="18" t="str">
        <f>INDEX(BDD_enquete_terrain_publique!J:J, MATCH(A65, BDD_enquete_terrain_publique!B:B, 0))</f>
        <v>NA</v>
      </c>
      <c r="J65" s="18" t="str">
        <f>INDEX(BDD_enquete_terrain_publique!K:K, MATCH(A65, BDD_enquete_terrain_publique!B:B, 0))</f>
        <v>NA</v>
      </c>
      <c r="K65" s="118" t="str">
        <f>INDEX(BDD_enquete_terrain_publique!L:L, MATCH(A65, BDD_enquete_terrain_publique!B:B, 0))</f>
        <v>NA</v>
      </c>
      <c r="L65" s="18" t="str">
        <f>INDEX(BDD_enquete_terrain_publique!M:M, MATCH(A65, BDD_enquete_terrain_publique!B:B, 0))</f>
        <v>NA</v>
      </c>
      <c r="M65" s="18" t="s">
        <v>22</v>
      </c>
      <c r="N65" s="18" t="s">
        <v>22</v>
      </c>
      <c r="O65" s="18" t="s">
        <v>22</v>
      </c>
      <c r="P65" s="119">
        <f>INDEX(BDD_enquete_terrain_publique!Q:Q, MATCH(A65, BDD_enquete_terrain_publique!B:B, 0))</f>
        <v>42.753666666666668</v>
      </c>
      <c r="Q65" s="115" t="s">
        <v>845</v>
      </c>
      <c r="R65" s="116" t="s">
        <v>22</v>
      </c>
      <c r="S65" s="115" t="s">
        <v>22</v>
      </c>
      <c r="T65" s="115" t="s">
        <v>22</v>
      </c>
      <c r="U65" s="120">
        <f>INDEX(BDD_enquete_terrain_publique!V:V, MATCH(A65, BDD_enquete_terrain_publique!B:B, 0))</f>
        <v>9.4759999999999991</v>
      </c>
      <c r="V65" s="115" t="s">
        <v>846</v>
      </c>
      <c r="W65" s="121" t="str">
        <f>INDEX(BDD_enquete_terrain_publique!W:W, MATCH(A65, BDD_enquete_terrain_publique!B:B, 0))</f>
        <v>pe</v>
      </c>
      <c r="X65" s="122">
        <f>INDEX(BDD_enquete_terrain_publique!X:X, MATCH(A65, BDD_enquete_terrain_publique!B:B, 0))</f>
        <v>50</v>
      </c>
      <c r="Y65" s="122">
        <f>INDEX(BDD_enquete_terrain_publique!Y:Y, MATCH(A65, BDD_enquete_terrain_publique!B:B, 0))</f>
        <v>4</v>
      </c>
      <c r="Z65" s="121">
        <f>INDEX(BDD_enquete_terrain_publique!Z:Z, MATCH(A65, BDD_enquete_terrain_publique!B:B, 0))</f>
        <v>0.33333333333333331</v>
      </c>
      <c r="AA65" s="121">
        <f>INDEX(BDD_enquete_terrain_publique!AA:AA, MATCH(A65, BDD_enquete_terrain_publique!B:B, 0))</f>
        <v>0.47083333333333338</v>
      </c>
      <c r="AB65" s="121">
        <f>INDEX(BDD_enquete_terrain_publique!AB:AB, MATCH(A65, BDD_enquete_terrain_publique!B:B, 0))</f>
        <v>0.75</v>
      </c>
      <c r="AC65" s="121">
        <f>Tableau1[[#This Row],[heure_enq]]-Tableau1[[#This Row],[heure_deb]]</f>
        <v>0.13750000000000007</v>
      </c>
      <c r="AD65" s="121">
        <f>Tableau1[[#This Row],[heure_fin]]-Tableau1[[#This Row],[heure_deb]]</f>
        <v>0.41666666666666669</v>
      </c>
      <c r="AE65" s="121" t="s">
        <v>2098</v>
      </c>
      <c r="AF65" s="121" t="s">
        <v>270</v>
      </c>
      <c r="AG65" s="123" t="str">
        <f>INDEX(BDD_enquete_terrain_publique!BJ:BJ, MATCH(A65, BDD_enquete_terrain_publique!B:B, 0))</f>
        <v>toutes</v>
      </c>
      <c r="AH65" s="18" t="s">
        <v>2084</v>
      </c>
      <c r="AI65" s="18">
        <f>INDEX(BDD_enquete_terrain_publique!BO:BO, MATCH(A65, BDD_enquete_terrain_publique!B:B, 0))</f>
        <v>0</v>
      </c>
      <c r="AJ65" s="18">
        <v>0</v>
      </c>
      <c r="AK65" s="18">
        <f>INDEX(BDD_enquete_terrain_publique!BU:BU, MATCH(A65, BDD_enquete_terrain_publique!B:B, 0))</f>
        <v>0</v>
      </c>
      <c r="AL65" s="115">
        <f>INDEX(BDD_enquete_terrain_publique!BV:BV, MATCH(A65, BDD_enquete_terrain_publique!B:B, 0))</f>
        <v>0</v>
      </c>
      <c r="AM65" s="115" t="s">
        <v>217</v>
      </c>
      <c r="AN65" s="115" t="s">
        <v>2103</v>
      </c>
      <c r="AO65" s="115" t="str">
        <f>INDEX(BDD_enquete_terrain_publique!AL:AL, MATCH(A65, BDD_enquete_terrain_publique!B:B, 0))</f>
        <v>resident</v>
      </c>
      <c r="AP65" s="115" t="s">
        <v>2060</v>
      </c>
      <c r="AQ65" s="115">
        <v>8</v>
      </c>
      <c r="AR65" s="124" t="s">
        <v>756</v>
      </c>
      <c r="AS65" s="115">
        <v>10</v>
      </c>
      <c r="AT65" s="122">
        <v>15</v>
      </c>
      <c r="AU65" s="122">
        <f>18.72+23.92+30.03+37.1+(45.22*2)+(54.46*2)+(64.89*2)</f>
        <v>438.90999999999997</v>
      </c>
      <c r="AV65" s="118">
        <f>SUM(AU65:AU66)</f>
        <v>559.04</v>
      </c>
      <c r="AW65" s="90" t="s">
        <v>22</v>
      </c>
      <c r="AX65" s="199">
        <f>AU65/(3+(18/60))/Y65</f>
        <v>33.250757575757575</v>
      </c>
      <c r="AY65" s="201">
        <f>SUM(AX65:AX66)</f>
        <v>360.8780303030303</v>
      </c>
      <c r="AZ65" s="125" t="s">
        <v>22</v>
      </c>
    </row>
    <row r="66" spans="1:52">
      <c r="A66" s="117">
        <v>131</v>
      </c>
      <c r="B66" s="18" t="str">
        <f>INDEX(BDD_enquete_terrain_publique!C:C, MATCH(A66, BDD_enquete_terrain_publique!B:B, 0))</f>
        <v>PECHLOIS2021_0059</v>
      </c>
      <c r="C66" s="18" t="str">
        <f>INDEX(BDD_enquete_terrain_publique!D:D, MATCH(A66, BDD_enquete_terrain_publique!B:B, 0))</f>
        <v>PECHLOIS2021_0059_A</v>
      </c>
      <c r="D66" s="109">
        <f>INDEX(BDD_enquete_terrain_publique!E:E, MATCH(A66, BDD_enquete_terrain_publique!B:B, 0))</f>
        <v>44258</v>
      </c>
      <c r="E66" s="18" t="str">
        <f>INDEX(BDD_enquete_terrain_publique!F:F, MATCH(A66, BDD_enquete_terrain_publique!B:B, 0))</f>
        <v>Jeremy_SIMEONI</v>
      </c>
      <c r="F66" s="118">
        <f>INDEX(BDD_enquete_terrain_publique!G:G, MATCH(A66, BDD_enquete_terrain_publique!B:B, 0))</f>
        <v>0</v>
      </c>
      <c r="G66" s="18" t="str">
        <f>INDEX(BDD_enquete_terrain_publique!H:H, MATCH(A66, BDD_enquete_terrain_publique!B:B, 0))</f>
        <v>NA</v>
      </c>
      <c r="H66" s="118" t="str">
        <f>INDEX(BDD_enquete_terrain_publique!I:I, MATCH(A66, BDD_enquete_terrain_publique!B:B, 0))</f>
        <v>NA</v>
      </c>
      <c r="I66" s="18" t="str">
        <f>INDEX(BDD_enquete_terrain_publique!J:J, MATCH(A66, BDD_enquete_terrain_publique!B:B, 0))</f>
        <v>NA</v>
      </c>
      <c r="J66" s="18" t="str">
        <f>INDEX(BDD_enquete_terrain_publique!K:K, MATCH(A66, BDD_enquete_terrain_publique!B:B, 0))</f>
        <v>NA</v>
      </c>
      <c r="K66" s="118" t="str">
        <f>INDEX(BDD_enquete_terrain_publique!L:L, MATCH(A66, BDD_enquete_terrain_publique!B:B, 0))</f>
        <v>NA</v>
      </c>
      <c r="L66" s="18" t="str">
        <f>INDEX(BDD_enquete_terrain_publique!M:M, MATCH(A66, BDD_enquete_terrain_publique!B:B, 0))</f>
        <v>NA</v>
      </c>
      <c r="M66" s="18" t="s">
        <v>22</v>
      </c>
      <c r="N66" s="18" t="s">
        <v>22</v>
      </c>
      <c r="O66" s="18" t="s">
        <v>22</v>
      </c>
      <c r="P66" s="119">
        <f>INDEX(BDD_enquete_terrain_publique!Q:Q, MATCH(A66, BDD_enquete_terrain_publique!B:B, 0))</f>
        <v>42.726833333333332</v>
      </c>
      <c r="Q66" s="115" t="s">
        <v>855</v>
      </c>
      <c r="R66" s="116" t="s">
        <v>22</v>
      </c>
      <c r="S66" s="115" t="s">
        <v>22</v>
      </c>
      <c r="T66" s="115" t="s">
        <v>22</v>
      </c>
      <c r="U66" s="120">
        <f>INDEX(BDD_enquete_terrain_publique!V:V, MATCH(A66, BDD_enquete_terrain_publique!B:B, 0))</f>
        <v>9.0748333333333342</v>
      </c>
      <c r="V66" s="115" t="s">
        <v>856</v>
      </c>
      <c r="W66" s="121" t="str">
        <f>INDEX(BDD_enquete_terrain_publique!W:W, MATCH(A66, BDD_enquete_terrain_publique!B:B, 0))</f>
        <v>pe</v>
      </c>
      <c r="X66" s="122">
        <f>INDEX(BDD_enquete_terrain_publique!X:X, MATCH(A66, BDD_enquete_terrain_publique!B:B, 0))</f>
        <v>40</v>
      </c>
      <c r="Y66" s="122">
        <f>INDEX(BDD_enquete_terrain_publique!Y:Y, MATCH(A66, BDD_enquete_terrain_publique!B:B, 0))</f>
        <v>2</v>
      </c>
      <c r="Z66" s="121">
        <f>INDEX(BDD_enquete_terrain_publique!Z:Z, MATCH(A66, BDD_enquete_terrain_publique!B:B, 0))</f>
        <v>0.33333333333333331</v>
      </c>
      <c r="AA66" s="121">
        <f>INDEX(BDD_enquete_terrain_publique!AA:AA, MATCH(A66, BDD_enquete_terrain_publique!B:B, 0))</f>
        <v>0.34097222222222223</v>
      </c>
      <c r="AB66" s="121">
        <f>INDEX(BDD_enquete_terrain_publique!AB:AB, MATCH(A66, BDD_enquete_terrain_publique!B:B, 0))</f>
        <v>0.41666666666666669</v>
      </c>
      <c r="AC66" s="121">
        <f>Tableau1[[#This Row],[heure_enq]]-Tableau1[[#This Row],[heure_deb]]</f>
        <v>7.6388888888889173E-3</v>
      </c>
      <c r="AD66" s="121">
        <f>Tableau1[[#This Row],[heure_fin]]-Tableau1[[#This Row],[heure_deb]]</f>
        <v>8.333333333333337E-2</v>
      </c>
      <c r="AE66" s="121" t="s">
        <v>2098</v>
      </c>
      <c r="AF66" s="121" t="s">
        <v>270</v>
      </c>
      <c r="AG66" s="123" t="str">
        <f>INDEX(BDD_enquete_terrain_publique!BJ:BJ, MATCH(A66, BDD_enquete_terrain_publique!B:B, 0))</f>
        <v>Sparidae</v>
      </c>
      <c r="AH66" s="18" t="s">
        <v>2084</v>
      </c>
      <c r="AI66" s="18">
        <f>INDEX(BDD_enquete_terrain_publique!BO:BO, MATCH(A66, BDD_enquete_terrain_publique!B:B, 0))</f>
        <v>0</v>
      </c>
      <c r="AJ66" s="18">
        <v>0</v>
      </c>
      <c r="AK66" s="18">
        <f>INDEX(BDD_enquete_terrain_publique!BU:BU, MATCH(A66, BDD_enquete_terrain_publique!B:B, 0))</f>
        <v>0</v>
      </c>
      <c r="AL66" s="115">
        <f>INDEX(BDD_enquete_terrain_publique!BV:BV, MATCH(A66, BDD_enquete_terrain_publique!B:B, 0))</f>
        <v>0</v>
      </c>
      <c r="AM66" s="115" t="s">
        <v>217</v>
      </c>
      <c r="AN66" s="115" t="s">
        <v>2104</v>
      </c>
      <c r="AO66" s="115" t="str">
        <f>INDEX(BDD_enquete_terrain_publique!AL:AL, MATCH(A66, BDD_enquete_terrain_publique!B:B, 0))</f>
        <v>resident</v>
      </c>
      <c r="AP66" s="115" t="s">
        <v>22</v>
      </c>
      <c r="AQ66" s="115" t="s">
        <v>22</v>
      </c>
      <c r="AR66" s="124" t="s">
        <v>438</v>
      </c>
      <c r="AS66" s="115">
        <v>1</v>
      </c>
      <c r="AT66" s="122">
        <v>22</v>
      </c>
      <c r="AU66" s="122">
        <v>120.13</v>
      </c>
      <c r="AV66" s="118">
        <f>SUM(AU66:AU67)</f>
        <v>363.61</v>
      </c>
      <c r="AW66" s="90" t="s">
        <v>22</v>
      </c>
      <c r="AX66" s="199">
        <f>AU66/(11/60)/Y66</f>
        <v>327.62727272727273</v>
      </c>
      <c r="AY66" s="201">
        <f>SUM(AX66:AX67)</f>
        <v>991.66363636363633</v>
      </c>
      <c r="AZ66" s="125" t="s">
        <v>22</v>
      </c>
    </row>
    <row r="67" spans="1:52">
      <c r="A67" s="117">
        <v>131</v>
      </c>
      <c r="B67" s="18" t="str">
        <f>INDEX(BDD_enquete_terrain_publique!C:C, MATCH(A67, BDD_enquete_terrain_publique!B:B, 0))</f>
        <v>PECHLOIS2021_0059</v>
      </c>
      <c r="C67" s="18" t="str">
        <f>INDEX(BDD_enquete_terrain_publique!D:D, MATCH(A67, BDD_enquete_terrain_publique!B:B, 0))</f>
        <v>PECHLOIS2021_0059_A</v>
      </c>
      <c r="D67" s="109">
        <f>INDEX(BDD_enquete_terrain_publique!E:E, MATCH(A67, BDD_enquete_terrain_publique!B:B, 0))</f>
        <v>44258</v>
      </c>
      <c r="E67" s="18" t="str">
        <f>INDEX(BDD_enquete_terrain_publique!F:F, MATCH(A67, BDD_enquete_terrain_publique!B:B, 0))</f>
        <v>Jeremy_SIMEONI</v>
      </c>
      <c r="F67" s="118">
        <f>INDEX(BDD_enquete_terrain_publique!G:G, MATCH(A67, BDD_enquete_terrain_publique!B:B, 0))</f>
        <v>0</v>
      </c>
      <c r="G67" s="18" t="str">
        <f>INDEX(BDD_enquete_terrain_publique!H:H, MATCH(A67, BDD_enquete_terrain_publique!B:B, 0))</f>
        <v>NA</v>
      </c>
      <c r="H67" s="118" t="str">
        <f>INDEX(BDD_enquete_terrain_publique!I:I, MATCH(A67, BDD_enquete_terrain_publique!B:B, 0))</f>
        <v>NA</v>
      </c>
      <c r="I67" s="18" t="str">
        <f>INDEX(BDD_enquete_terrain_publique!J:J, MATCH(A67, BDD_enquete_terrain_publique!B:B, 0))</f>
        <v>NA</v>
      </c>
      <c r="J67" s="18" t="str">
        <f>INDEX(BDD_enquete_terrain_publique!K:K, MATCH(A67, BDD_enquete_terrain_publique!B:B, 0))</f>
        <v>NA</v>
      </c>
      <c r="K67" s="118" t="str">
        <f>INDEX(BDD_enquete_terrain_publique!L:L, MATCH(A67, BDD_enquete_terrain_publique!B:B, 0))</f>
        <v>NA</v>
      </c>
      <c r="L67" s="18" t="str">
        <f>INDEX(BDD_enquete_terrain_publique!M:M, MATCH(A67, BDD_enquete_terrain_publique!B:B, 0))</f>
        <v>NA</v>
      </c>
      <c r="M67" s="18" t="s">
        <v>22</v>
      </c>
      <c r="N67" s="18" t="s">
        <v>22</v>
      </c>
      <c r="O67" s="18" t="s">
        <v>22</v>
      </c>
      <c r="P67" s="119">
        <f>INDEX(BDD_enquete_terrain_publique!Q:Q, MATCH(A67, BDD_enquete_terrain_publique!B:B, 0))</f>
        <v>42.726833333333332</v>
      </c>
      <c r="Q67" s="115" t="s">
        <v>855</v>
      </c>
      <c r="R67" s="116" t="s">
        <v>22</v>
      </c>
      <c r="S67" s="115" t="s">
        <v>22</v>
      </c>
      <c r="T67" s="115" t="s">
        <v>22</v>
      </c>
      <c r="U67" s="120">
        <f>INDEX(BDD_enquete_terrain_publique!V:V, MATCH(A67, BDD_enquete_terrain_publique!B:B, 0))</f>
        <v>9.0748333333333342</v>
      </c>
      <c r="V67" s="115" t="s">
        <v>856</v>
      </c>
      <c r="W67" s="121" t="str">
        <f>INDEX(BDD_enquete_terrain_publique!W:W, MATCH(A67, BDD_enquete_terrain_publique!B:B, 0))</f>
        <v>pe</v>
      </c>
      <c r="X67" s="122">
        <f>INDEX(BDD_enquete_terrain_publique!X:X, MATCH(A67, BDD_enquete_terrain_publique!B:B, 0))</f>
        <v>40</v>
      </c>
      <c r="Y67" s="122">
        <f>INDEX(BDD_enquete_terrain_publique!Y:Y, MATCH(A67, BDD_enquete_terrain_publique!B:B, 0))</f>
        <v>2</v>
      </c>
      <c r="Z67" s="121">
        <f>INDEX(BDD_enquete_terrain_publique!Z:Z, MATCH(A67, BDD_enquete_terrain_publique!B:B, 0))</f>
        <v>0.33333333333333331</v>
      </c>
      <c r="AA67" s="121">
        <f>INDEX(BDD_enquete_terrain_publique!AA:AA, MATCH(A67, BDD_enquete_terrain_publique!B:B, 0))</f>
        <v>0.34097222222222223</v>
      </c>
      <c r="AB67" s="121">
        <f>INDEX(BDD_enquete_terrain_publique!AB:AB, MATCH(A67, BDD_enquete_terrain_publique!B:B, 0))</f>
        <v>0.41666666666666669</v>
      </c>
      <c r="AC67" s="121">
        <f>Tableau1[[#This Row],[heure_enq]]-Tableau1[[#This Row],[heure_deb]]</f>
        <v>7.6388888888889173E-3</v>
      </c>
      <c r="AD67" s="121">
        <f>Tableau1[[#This Row],[heure_fin]]-Tableau1[[#This Row],[heure_deb]]</f>
        <v>8.333333333333337E-2</v>
      </c>
      <c r="AE67" s="121" t="s">
        <v>2098</v>
      </c>
      <c r="AF67" s="121" t="s">
        <v>270</v>
      </c>
      <c r="AG67" s="123" t="str">
        <f>INDEX(BDD_enquete_terrain_publique!BJ:BJ, MATCH(A67, BDD_enquete_terrain_publique!B:B, 0))</f>
        <v>Sparidae</v>
      </c>
      <c r="AH67" s="18" t="s">
        <v>2084</v>
      </c>
      <c r="AI67" s="18">
        <f>INDEX(BDD_enquete_terrain_publique!BO:BO, MATCH(A67, BDD_enquete_terrain_publique!B:B, 0))</f>
        <v>0</v>
      </c>
      <c r="AJ67" s="18">
        <v>0</v>
      </c>
      <c r="AK67" s="18">
        <f>INDEX(BDD_enquete_terrain_publique!BU:BU, MATCH(A67, BDD_enquete_terrain_publique!B:B, 0))</f>
        <v>0</v>
      </c>
      <c r="AL67" s="115">
        <f>INDEX(BDD_enquete_terrain_publique!BV:BV, MATCH(A67, BDD_enquete_terrain_publique!B:B, 0))</f>
        <v>0</v>
      </c>
      <c r="AM67" s="115" t="s">
        <v>217</v>
      </c>
      <c r="AN67" s="115" t="s">
        <v>2104</v>
      </c>
      <c r="AO67" s="115" t="str">
        <f>INDEX(BDD_enquete_terrain_publique!AL:AL, MATCH(A67, BDD_enquete_terrain_publique!B:B, 0))</f>
        <v>resident</v>
      </c>
      <c r="AP67" s="115" t="s">
        <v>22</v>
      </c>
      <c r="AQ67" s="115" t="s">
        <v>22</v>
      </c>
      <c r="AR67" s="124" t="s">
        <v>1059</v>
      </c>
      <c r="AS67" s="115">
        <v>1</v>
      </c>
      <c r="AT67" s="122">
        <v>25</v>
      </c>
      <c r="AU67" s="122">
        <v>243.48</v>
      </c>
      <c r="AV67" s="118"/>
      <c r="AW67" s="90" t="s">
        <v>22</v>
      </c>
      <c r="AX67" s="199">
        <f>AU67/(11/60)/Y67</f>
        <v>664.0363636363636</v>
      </c>
      <c r="AY67" s="201"/>
      <c r="AZ67" s="125" t="s">
        <v>22</v>
      </c>
    </row>
    <row r="68" spans="1:52">
      <c r="A68" s="117">
        <v>133</v>
      </c>
      <c r="B68" s="18" t="str">
        <f>INDEX(BDD_enquete_terrain_publique!C:C, MATCH(A68, BDD_enquete_terrain_publique!B:B, 0))</f>
        <v>PECHLOIS2021_0060</v>
      </c>
      <c r="C68" s="18" t="str">
        <f>INDEX(BDD_enquete_terrain_publique!D:D, MATCH(A68, BDD_enquete_terrain_publique!B:B, 0))</f>
        <v>PECHLOIS2021_0060_A</v>
      </c>
      <c r="D68" s="109">
        <f>INDEX(BDD_enquete_terrain_publique!E:E, MATCH(A68, BDD_enquete_terrain_publique!B:B, 0))</f>
        <v>44259</v>
      </c>
      <c r="E68" s="18" t="str">
        <f>INDEX(BDD_enquete_terrain_publique!F:F, MATCH(A68, BDD_enquete_terrain_publique!B:B, 0))</f>
        <v>Jeremy_SIMEONI</v>
      </c>
      <c r="F68" s="118">
        <f>INDEX(BDD_enquete_terrain_publique!G:G, MATCH(A68, BDD_enquete_terrain_publique!B:B, 0))</f>
        <v>1</v>
      </c>
      <c r="G68" s="18" t="str">
        <f>INDEX(BDD_enquete_terrain_publique!H:H, MATCH(A68, BDD_enquete_terrain_publique!B:B, 0))</f>
        <v>NA</v>
      </c>
      <c r="H68" s="118">
        <f>INDEX(BDD_enquete_terrain_publique!I:I, MATCH(A68, BDD_enquete_terrain_publique!B:B, 0))</f>
        <v>0</v>
      </c>
      <c r="I68" s="18" t="str">
        <f>INDEX(BDD_enquete_terrain_publique!J:J, MATCH(A68, BDD_enquete_terrain_publique!B:B, 0))</f>
        <v>SE</v>
      </c>
      <c r="J68" s="18" t="str">
        <f>INDEX(BDD_enquete_terrain_publique!K:K, MATCH(A68, BDD_enquete_terrain_publique!B:B, 0))</f>
        <v>NA</v>
      </c>
      <c r="K68" s="118" t="str">
        <f>INDEX(BDD_enquete_terrain_publique!L:L, MATCH(A68, BDD_enquete_terrain_publique!B:B, 0))</f>
        <v>NA</v>
      </c>
      <c r="L68" s="18" t="str">
        <f>INDEX(BDD_enquete_terrain_publique!M:M, MATCH(A68, BDD_enquete_terrain_publique!B:B, 0))</f>
        <v>NA</v>
      </c>
      <c r="M68" s="18" t="s">
        <v>22</v>
      </c>
      <c r="N68" s="18" t="s">
        <v>22</v>
      </c>
      <c r="O68" s="18" t="s">
        <v>22</v>
      </c>
      <c r="P68" s="119">
        <f>INDEX(BDD_enquete_terrain_publique!Q:Q, MATCH(A68, BDD_enquete_terrain_publique!B:B, 0))</f>
        <v>42.825499999999998</v>
      </c>
      <c r="Q68" s="115" t="s">
        <v>867</v>
      </c>
      <c r="R68" s="116" t="s">
        <v>22</v>
      </c>
      <c r="S68" s="115" t="s">
        <v>22</v>
      </c>
      <c r="T68" s="115" t="s">
        <v>22</v>
      </c>
      <c r="U68" s="120">
        <f>INDEX(BDD_enquete_terrain_publique!V:V, MATCH(A68, BDD_enquete_terrain_publique!B:B, 0))</f>
        <v>9.3070000000000004</v>
      </c>
      <c r="V68" s="115" t="s">
        <v>868</v>
      </c>
      <c r="W68" s="121" t="str">
        <f>INDEX(BDD_enquete_terrain_publique!W:W, MATCH(A68, BDD_enquete_terrain_publique!B:B, 0))</f>
        <v>pe</v>
      </c>
      <c r="X68" s="122">
        <f>INDEX(BDD_enquete_terrain_publique!X:X, MATCH(A68, BDD_enquete_terrain_publique!B:B, 0))</f>
        <v>30</v>
      </c>
      <c r="Y68" s="122">
        <f>INDEX(BDD_enquete_terrain_publique!Y:Y, MATCH(A68, BDD_enquete_terrain_publique!B:B, 0))</f>
        <v>2</v>
      </c>
      <c r="Z68" s="121">
        <f>INDEX(BDD_enquete_terrain_publique!Z:Z, MATCH(A68, BDD_enquete_terrain_publique!B:B, 0))</f>
        <v>0.29166666666666669</v>
      </c>
      <c r="AA68" s="121">
        <f>INDEX(BDD_enquete_terrain_publique!AA:AA, MATCH(A68, BDD_enquete_terrain_publique!B:B, 0))</f>
        <v>0.47430555555555554</v>
      </c>
      <c r="AB68" s="121">
        <f>INDEX(BDD_enquete_terrain_publique!AB:AB, MATCH(A68, BDD_enquete_terrain_publique!B:B, 0))</f>
        <v>0.58333333333333337</v>
      </c>
      <c r="AC68" s="121">
        <f>Tableau1[[#This Row],[heure_enq]]-Tableau1[[#This Row],[heure_deb]]</f>
        <v>0.18263888888888885</v>
      </c>
      <c r="AD68" s="121">
        <f>Tableau1[[#This Row],[heure_fin]]-Tableau1[[#This Row],[heure_deb]]</f>
        <v>0.29166666666666669</v>
      </c>
      <c r="AE68" s="121" t="s">
        <v>2098</v>
      </c>
      <c r="AF68" s="121" t="s">
        <v>2074</v>
      </c>
      <c r="AG68" s="123" t="str">
        <f>INDEX(BDD_enquete_terrain_publique!BJ:BJ, MATCH(A68, BDD_enquete_terrain_publique!B:B, 0))</f>
        <v>Dentex dentex, Loligo sp, Trachurus trachurus</v>
      </c>
      <c r="AH68" s="18" t="s">
        <v>2068</v>
      </c>
      <c r="AI68" s="18">
        <f>INDEX(BDD_enquete_terrain_publique!BO:BO, MATCH(A68, BDD_enquete_terrain_publique!B:B, 0))</f>
        <v>0</v>
      </c>
      <c r="AJ68" s="18">
        <v>0</v>
      </c>
      <c r="AK68" s="18">
        <f>INDEX(BDD_enquete_terrain_publique!BU:BU, MATCH(A68, BDD_enquete_terrain_publique!B:B, 0))</f>
        <v>0</v>
      </c>
      <c r="AL68" s="115">
        <f>INDEX(BDD_enquete_terrain_publique!BV:BV, MATCH(A68, BDD_enquete_terrain_publique!B:B, 0))</f>
        <v>0</v>
      </c>
      <c r="AM68" s="115" t="s">
        <v>692</v>
      </c>
      <c r="AN68" s="115" t="s">
        <v>2105</v>
      </c>
      <c r="AO68" s="115" t="str">
        <f>INDEX(BDD_enquete_terrain_publique!AL:AL, MATCH(A68, BDD_enquete_terrain_publique!B:B, 0))</f>
        <v>resident</v>
      </c>
      <c r="AP68" s="115" t="s">
        <v>22</v>
      </c>
      <c r="AQ68" s="115" t="s">
        <v>22</v>
      </c>
      <c r="AR68" s="124" t="s">
        <v>438</v>
      </c>
      <c r="AS68" s="115">
        <v>1</v>
      </c>
      <c r="AT68" s="122">
        <v>22</v>
      </c>
      <c r="AU68" s="122">
        <v>120.13</v>
      </c>
      <c r="AV68" s="118">
        <f>SUM(AU68)</f>
        <v>120.13</v>
      </c>
      <c r="AW68" s="90" t="s">
        <v>22</v>
      </c>
      <c r="AX68" s="199">
        <f>AU68/(4+(23+60))/Y68</f>
        <v>0.69040229885057469</v>
      </c>
      <c r="AY68" s="201">
        <v>0.69040229885057469</v>
      </c>
      <c r="AZ68" s="125" t="s">
        <v>22</v>
      </c>
    </row>
    <row r="69" spans="1:52">
      <c r="A69" s="117">
        <v>134</v>
      </c>
      <c r="B69" s="18" t="str">
        <f>INDEX(BDD_enquete_terrain_publique!C:C, MATCH(A69, BDD_enquete_terrain_publique!B:B, 0))</f>
        <v>PECHLOIS2021_0061</v>
      </c>
      <c r="C69" s="18" t="str">
        <f>INDEX(BDD_enquete_terrain_publique!D:D, MATCH(A69, BDD_enquete_terrain_publique!B:B, 0))</f>
        <v>PECHLOIS2021_0061_A</v>
      </c>
      <c r="D69" s="109">
        <f>INDEX(BDD_enquete_terrain_publique!E:E, MATCH(A69, BDD_enquete_terrain_publique!B:B, 0))</f>
        <v>44260</v>
      </c>
      <c r="E69" s="18" t="str">
        <f>INDEX(BDD_enquete_terrain_publique!F:F, MATCH(A69, BDD_enquete_terrain_publique!B:B, 0))</f>
        <v>Jeremy_SIMEONI</v>
      </c>
      <c r="F69" s="118">
        <f>INDEX(BDD_enquete_terrain_publique!G:G, MATCH(A69, BDD_enquete_terrain_publique!B:B, 0))</f>
        <v>1</v>
      </c>
      <c r="G69" s="18" t="str">
        <f>INDEX(BDD_enquete_terrain_publique!H:H, MATCH(A69, BDD_enquete_terrain_publique!B:B, 0))</f>
        <v>NA</v>
      </c>
      <c r="H69" s="118">
        <f>INDEX(BDD_enquete_terrain_publique!I:I, MATCH(A69, BDD_enquete_terrain_publique!B:B, 0))</f>
        <v>0</v>
      </c>
      <c r="I69" s="18" t="str">
        <f>INDEX(BDD_enquete_terrain_publique!J:J, MATCH(A69, BDD_enquete_terrain_publique!B:B, 0))</f>
        <v>SE</v>
      </c>
      <c r="J69" s="18" t="str">
        <f>INDEX(BDD_enquete_terrain_publique!K:K, MATCH(A69, BDD_enquete_terrain_publique!B:B, 0))</f>
        <v>NA</v>
      </c>
      <c r="K69" s="118" t="str">
        <f>INDEX(BDD_enquete_terrain_publique!L:L, MATCH(A69, BDD_enquete_terrain_publique!B:B, 0))</f>
        <v>NA</v>
      </c>
      <c r="L69" s="18" t="str">
        <f>INDEX(BDD_enquete_terrain_publique!M:M, MATCH(A69, BDD_enquete_terrain_publique!B:B, 0))</f>
        <v>NA</v>
      </c>
      <c r="M69" s="18" t="s">
        <v>22</v>
      </c>
      <c r="N69" s="18" t="s">
        <v>22</v>
      </c>
      <c r="O69" s="18" t="s">
        <v>22</v>
      </c>
      <c r="P69" s="119">
        <f>INDEX(BDD_enquete_terrain_publique!Q:Q, MATCH(A69, BDD_enquete_terrain_publique!B:B, 0))</f>
        <v>42.768666666666668</v>
      </c>
      <c r="Q69" s="115" t="s">
        <v>872</v>
      </c>
      <c r="R69" s="116" t="s">
        <v>22</v>
      </c>
      <c r="S69" s="115" t="s">
        <v>22</v>
      </c>
      <c r="T69" s="115" t="s">
        <v>22</v>
      </c>
      <c r="U69" s="120">
        <f>INDEX(BDD_enquete_terrain_publique!V:V, MATCH(A69, BDD_enquete_terrain_publique!B:B, 0))</f>
        <v>9.4723333333333333</v>
      </c>
      <c r="V69" s="115" t="s">
        <v>873</v>
      </c>
      <c r="W69" s="121" t="str">
        <f>INDEX(BDD_enquete_terrain_publique!W:W, MATCH(A69, BDD_enquete_terrain_publique!B:B, 0))</f>
        <v>pe</v>
      </c>
      <c r="X69" s="122">
        <f>INDEX(BDD_enquete_terrain_publique!X:X, MATCH(A69, BDD_enquete_terrain_publique!B:B, 0))</f>
        <v>50</v>
      </c>
      <c r="Y69" s="122">
        <f>INDEX(BDD_enquete_terrain_publique!Y:Y, MATCH(A69, BDD_enquete_terrain_publique!B:B, 0))</f>
        <v>1</v>
      </c>
      <c r="Z69" s="121">
        <f>INDEX(BDD_enquete_terrain_publique!Z:Z, MATCH(A69, BDD_enquete_terrain_publique!B:B, 0))</f>
        <v>0.35416666666666669</v>
      </c>
      <c r="AA69" s="121">
        <f>INDEX(BDD_enquete_terrain_publique!AA:AA, MATCH(A69, BDD_enquete_terrain_publique!B:B, 0))</f>
        <v>0.43124999999999997</v>
      </c>
      <c r="AB69" s="121">
        <f>INDEX(BDD_enquete_terrain_publique!AB:AB, MATCH(A69, BDD_enquete_terrain_publique!B:B, 0))</f>
        <v>0.70833333333333337</v>
      </c>
      <c r="AC69" s="121">
        <f>Tableau1[[#This Row],[heure_enq]]-Tableau1[[#This Row],[heure_deb]]</f>
        <v>7.7083333333333282E-2</v>
      </c>
      <c r="AD69" s="121">
        <f>Tableau1[[#This Row],[heure_fin]]-Tableau1[[#This Row],[heure_deb]]</f>
        <v>0.35416666666666669</v>
      </c>
      <c r="AE69" s="121" t="s">
        <v>2106</v>
      </c>
      <c r="AF69" s="121" t="s">
        <v>270</v>
      </c>
      <c r="AG69" s="123" t="str">
        <f>INDEX(BDD_enquete_terrain_publique!BJ:BJ, MATCH(A69, BDD_enquete_terrain_publique!B:B, 0))</f>
        <v>Dentex dentex, Loligo sp, Pagrus pagrus</v>
      </c>
      <c r="AH69" s="18">
        <v>0</v>
      </c>
      <c r="AI69" s="18">
        <f>INDEX(BDD_enquete_terrain_publique!BO:BO, MATCH(A69, BDD_enquete_terrain_publique!B:B, 0))</f>
        <v>0</v>
      </c>
      <c r="AJ69" s="18" t="s">
        <v>2061</v>
      </c>
      <c r="AK69" s="18">
        <f>INDEX(BDD_enquete_terrain_publique!BU:BU, MATCH(A69, BDD_enquete_terrain_publique!B:B, 0))</f>
        <v>0</v>
      </c>
      <c r="AL69" s="115">
        <f>INDEX(BDD_enquete_terrain_publique!BV:BV, MATCH(A69, BDD_enquete_terrain_publique!B:B, 0))</f>
        <v>0</v>
      </c>
      <c r="AM69" s="115" t="s">
        <v>692</v>
      </c>
      <c r="AN69" s="115" t="s">
        <v>2107</v>
      </c>
      <c r="AO69" s="115" t="str">
        <f>INDEX(BDD_enquete_terrain_publique!AL:AL, MATCH(A69, BDD_enquete_terrain_publique!B:B, 0))</f>
        <v>resident</v>
      </c>
      <c r="AP69" s="115" t="s">
        <v>22</v>
      </c>
      <c r="AQ69" s="115" t="s">
        <v>22</v>
      </c>
      <c r="AR69" s="124" t="s">
        <v>2016</v>
      </c>
      <c r="AS69" s="115">
        <v>2</v>
      </c>
      <c r="AT69" s="122">
        <f>AVERAGE(21,24)</f>
        <v>22.5</v>
      </c>
      <c r="AU69" s="122">
        <f>66.47+96.73</f>
        <v>163.19999999999999</v>
      </c>
      <c r="AV69" s="118">
        <f>SUM(AU69)</f>
        <v>163.19999999999999</v>
      </c>
      <c r="AW69" s="90" t="s">
        <v>22</v>
      </c>
      <c r="AX69" s="199">
        <f>AU69/(1+(51/60))/Y69</f>
        <v>88.21621621621621</v>
      </c>
      <c r="AY69" s="201">
        <v>88.21621621621621</v>
      </c>
      <c r="AZ69" s="125" t="s">
        <v>22</v>
      </c>
    </row>
    <row r="70" spans="1:52">
      <c r="A70" s="117">
        <v>135</v>
      </c>
      <c r="B70" s="18" t="str">
        <f>INDEX(BDD_enquete_terrain_publique!C:C, MATCH(A70, BDD_enquete_terrain_publique!B:B, 0))</f>
        <v>PECHLOIS2021_0063</v>
      </c>
      <c r="C70" s="18" t="str">
        <f>INDEX(BDD_enquete_terrain_publique!D:D, MATCH(A70, BDD_enquete_terrain_publique!B:B, 0))</f>
        <v>PECHLOIS2021_0063_A</v>
      </c>
      <c r="D70" s="109">
        <f>INDEX(BDD_enquete_terrain_publique!E:E, MATCH(A70, BDD_enquete_terrain_publique!B:B, 0))</f>
        <v>44279</v>
      </c>
      <c r="E70" s="18" t="str">
        <f>INDEX(BDD_enquete_terrain_publique!F:F, MATCH(A70, BDD_enquete_terrain_publique!B:B, 0))</f>
        <v>Jeremy_SIMEONI</v>
      </c>
      <c r="F70" s="118">
        <f>INDEX(BDD_enquete_terrain_publique!G:G, MATCH(A70, BDD_enquete_terrain_publique!B:B, 0))</f>
        <v>0</v>
      </c>
      <c r="G70" s="18" t="str">
        <f>INDEX(BDD_enquete_terrain_publique!H:H, MATCH(A70, BDD_enquete_terrain_publique!B:B, 0))</f>
        <v>NA</v>
      </c>
      <c r="H70" s="118" t="str">
        <f>INDEX(BDD_enquete_terrain_publique!I:I, MATCH(A70, BDD_enquete_terrain_publique!B:B, 0))</f>
        <v>NA</v>
      </c>
      <c r="I70" s="18" t="str">
        <f>INDEX(BDD_enquete_terrain_publique!J:J, MATCH(A70, BDD_enquete_terrain_publique!B:B, 0))</f>
        <v>O</v>
      </c>
      <c r="J70" s="18" t="str">
        <f>INDEX(BDD_enquete_terrain_publique!K:K, MATCH(A70, BDD_enquete_terrain_publique!B:B, 0))</f>
        <v>NA</v>
      </c>
      <c r="K70" s="118" t="str">
        <f>INDEX(BDD_enquete_terrain_publique!L:L, MATCH(A70, BDD_enquete_terrain_publique!B:B, 0))</f>
        <v>NA</v>
      </c>
      <c r="L70" s="18" t="str">
        <f>INDEX(BDD_enquete_terrain_publique!M:M, MATCH(A70, BDD_enquete_terrain_publique!B:B, 0))</f>
        <v>NA</v>
      </c>
      <c r="M70" s="18" t="s">
        <v>22</v>
      </c>
      <c r="N70" s="18" t="s">
        <v>22</v>
      </c>
      <c r="O70" s="18" t="s">
        <v>22</v>
      </c>
      <c r="P70" s="119">
        <f>INDEX(BDD_enquete_terrain_publique!Q:Q, MATCH(A70, BDD_enquete_terrain_publique!B:B, 0))</f>
        <v>42.700833333333335</v>
      </c>
      <c r="Q70" s="115" t="s">
        <v>878</v>
      </c>
      <c r="R70" s="116" t="s">
        <v>22</v>
      </c>
      <c r="S70" s="115" t="s">
        <v>22</v>
      </c>
      <c r="T70" s="115" t="s">
        <v>22</v>
      </c>
      <c r="U70" s="120" t="e">
        <f>INDEX(BDD_enquete_terrain_publique!V:V, MATCH(A70, BDD_enquete_terrain_publique!B:B, 0))</f>
        <v>#VALUE!</v>
      </c>
      <c r="V70" s="115" t="s">
        <v>2108</v>
      </c>
      <c r="W70" s="121" t="str">
        <f>INDEX(BDD_enquete_terrain_publique!W:W, MATCH(A70, BDD_enquete_terrain_publique!B:B, 0))</f>
        <v>pe</v>
      </c>
      <c r="X70" s="122">
        <f>INDEX(BDD_enquete_terrain_publique!X:X, MATCH(A70, BDD_enquete_terrain_publique!B:B, 0))</f>
        <v>500</v>
      </c>
      <c r="Y70" s="122">
        <f>INDEX(BDD_enquete_terrain_publique!Y:Y, MATCH(A70, BDD_enquete_terrain_publique!B:B, 0))</f>
        <v>3</v>
      </c>
      <c r="Z70" s="121">
        <f>INDEX(BDD_enquete_terrain_publique!Z:Z, MATCH(A70, BDD_enquete_terrain_publique!B:B, 0))</f>
        <v>0.25</v>
      </c>
      <c r="AA70" s="121">
        <f>INDEX(BDD_enquete_terrain_publique!AA:AA, MATCH(A70, BDD_enquete_terrain_publique!B:B, 0))</f>
        <v>0.40138888888888885</v>
      </c>
      <c r="AB70" s="121">
        <f>INDEX(BDD_enquete_terrain_publique!AB:AB, MATCH(A70, BDD_enquete_terrain_publique!B:B, 0))</f>
        <v>0.79166666666666663</v>
      </c>
      <c r="AC70" s="121">
        <f>Tableau1[[#This Row],[heure_enq]]-Tableau1[[#This Row],[heure_deb]]</f>
        <v>0.15138888888888885</v>
      </c>
      <c r="AD70" s="121">
        <f>Tableau1[[#This Row],[heure_fin]]-Tableau1[[#This Row],[heure_deb]]</f>
        <v>0.54166666666666663</v>
      </c>
      <c r="AE70" s="121" t="s">
        <v>2106</v>
      </c>
      <c r="AF70" s="121" t="s">
        <v>777</v>
      </c>
      <c r="AG70" s="123" t="str">
        <f>INDEX(BDD_enquete_terrain_publique!BJ:BJ, MATCH(A70, BDD_enquete_terrain_publique!B:B, 0))</f>
        <v>Espece de grand fond</v>
      </c>
      <c r="AH70" s="18" t="s">
        <v>2061</v>
      </c>
      <c r="AI70" s="18">
        <f>INDEX(BDD_enquete_terrain_publique!BO:BO, MATCH(A70, BDD_enquete_terrain_publique!B:B, 0))</f>
        <v>0</v>
      </c>
      <c r="AJ70" s="18">
        <v>0</v>
      </c>
      <c r="AK70" s="18">
        <f>INDEX(BDD_enquete_terrain_publique!BU:BU, MATCH(A70, BDD_enquete_terrain_publique!B:B, 0))</f>
        <v>0</v>
      </c>
      <c r="AL70" s="115">
        <f>INDEX(BDD_enquete_terrain_publique!BV:BV, MATCH(A70, BDD_enquete_terrain_publique!B:B, 0))</f>
        <v>0</v>
      </c>
      <c r="AM70" s="115" t="s">
        <v>692</v>
      </c>
      <c r="AN70" s="115" t="s">
        <v>2109</v>
      </c>
      <c r="AO70" s="115" t="str">
        <f>INDEX(BDD_enquete_terrain_publique!AL:AL, MATCH(A70, BDD_enquete_terrain_publique!B:B, 0))</f>
        <v>resident</v>
      </c>
      <c r="AP70" s="115" t="s">
        <v>22</v>
      </c>
      <c r="AQ70" s="115" t="s">
        <v>22</v>
      </c>
      <c r="AR70" s="124" t="s">
        <v>3283</v>
      </c>
      <c r="AS70" s="115">
        <v>1</v>
      </c>
      <c r="AT70" s="122">
        <v>120</v>
      </c>
      <c r="AU70" s="122">
        <v>27000</v>
      </c>
      <c r="AV70" s="118">
        <f>SUM(AU70)</f>
        <v>27000</v>
      </c>
      <c r="AW70" s="90" t="s">
        <v>22</v>
      </c>
      <c r="AX70" s="199">
        <f>AU70/(3+(38/60))/Y70</f>
        <v>2477.0642201834862</v>
      </c>
      <c r="AY70" s="201">
        <v>2477.0642201834862</v>
      </c>
      <c r="AZ70" s="125" t="s">
        <v>22</v>
      </c>
    </row>
    <row r="71" spans="1:52">
      <c r="A71" s="117">
        <v>137</v>
      </c>
      <c r="B71" s="18" t="str">
        <f>INDEX(BDD_enquete_terrain_publique!C:C, MATCH(A71, BDD_enquete_terrain_publique!B:B, 0))</f>
        <v>PECHLOIS2021_0064</v>
      </c>
      <c r="C71" s="18" t="str">
        <f>INDEX(BDD_enquete_terrain_publique!D:D, MATCH(A71, BDD_enquete_terrain_publique!B:B, 0))</f>
        <v>PECHLOIS2021_0064_B</v>
      </c>
      <c r="D71" s="109">
        <f>INDEX(BDD_enquete_terrain_publique!E:E, MATCH(A71, BDD_enquete_terrain_publique!B:B, 0))</f>
        <v>44280</v>
      </c>
      <c r="E71" s="18" t="str">
        <f>INDEX(BDD_enquete_terrain_publique!F:F, MATCH(A71, BDD_enquete_terrain_publique!B:B, 0))</f>
        <v>Jeremy_SIMEONI</v>
      </c>
      <c r="F71" s="118">
        <f>INDEX(BDD_enquete_terrain_publique!G:G, MATCH(A71, BDD_enquete_terrain_publique!B:B, 0))</f>
        <v>1</v>
      </c>
      <c r="G71" s="18" t="str">
        <f>INDEX(BDD_enquete_terrain_publique!H:H, MATCH(A71, BDD_enquete_terrain_publique!B:B, 0))</f>
        <v>NA</v>
      </c>
      <c r="H71" s="118" t="str">
        <f>INDEX(BDD_enquete_terrain_publique!I:I, MATCH(A71, BDD_enquete_terrain_publique!B:B, 0))</f>
        <v>NA</v>
      </c>
      <c r="I71" s="18" t="str">
        <f>INDEX(BDD_enquete_terrain_publique!J:J, MATCH(A71, BDD_enquete_terrain_publique!B:B, 0))</f>
        <v>O</v>
      </c>
      <c r="J71" s="18" t="str">
        <f>INDEX(BDD_enquete_terrain_publique!K:K, MATCH(A71, BDD_enquete_terrain_publique!B:B, 0))</f>
        <v>NA</v>
      </c>
      <c r="K71" s="118" t="str">
        <f>INDEX(BDD_enquete_terrain_publique!L:L, MATCH(A71, BDD_enquete_terrain_publique!B:B, 0))</f>
        <v>NA</v>
      </c>
      <c r="L71" s="18" t="str">
        <f>INDEX(BDD_enquete_terrain_publique!M:M, MATCH(A71, BDD_enquete_terrain_publique!B:B, 0))</f>
        <v>NA</v>
      </c>
      <c r="M71" s="18" t="s">
        <v>22</v>
      </c>
      <c r="N71" s="18" t="s">
        <v>22</v>
      </c>
      <c r="O71" s="18" t="s">
        <v>22</v>
      </c>
      <c r="P71" s="119">
        <f>INDEX(BDD_enquete_terrain_publique!Q:Q, MATCH(A71, BDD_enquete_terrain_publique!B:B, 0))</f>
        <v>42.8155</v>
      </c>
      <c r="Q71" s="115" t="s">
        <v>894</v>
      </c>
      <c r="R71" s="116" t="s">
        <v>22</v>
      </c>
      <c r="S71" s="115" t="s">
        <v>22</v>
      </c>
      <c r="T71" s="115" t="s">
        <v>22</v>
      </c>
      <c r="U71" s="120">
        <f>INDEX(BDD_enquete_terrain_publique!V:V, MATCH(A71, BDD_enquete_terrain_publique!B:B, 0))</f>
        <v>9.3055000000000003</v>
      </c>
      <c r="V71" s="115" t="s">
        <v>895</v>
      </c>
      <c r="W71" s="121" t="str">
        <f>INDEX(BDD_enquete_terrain_publique!W:W, MATCH(A71, BDD_enquete_terrain_publique!B:B, 0))</f>
        <v>pe</v>
      </c>
      <c r="X71" s="122">
        <f>INDEX(BDD_enquete_terrain_publique!X:X, MATCH(A71, BDD_enquete_terrain_publique!B:B, 0))</f>
        <v>38</v>
      </c>
      <c r="Y71" s="122">
        <f>INDEX(BDD_enquete_terrain_publique!Y:Y, MATCH(A71, BDD_enquete_terrain_publique!B:B, 0))</f>
        <v>2</v>
      </c>
      <c r="Z71" s="121">
        <f>INDEX(BDD_enquete_terrain_publique!Z:Z, MATCH(A71, BDD_enquete_terrain_publique!B:B, 0))</f>
        <v>0.33333333333333331</v>
      </c>
      <c r="AA71" s="121">
        <f>INDEX(BDD_enquete_terrain_publique!AA:AA, MATCH(A71, BDD_enquete_terrain_publique!B:B, 0))</f>
        <v>0.48958333333333331</v>
      </c>
      <c r="AB71" s="121">
        <f>INDEX(BDD_enquete_terrain_publique!AB:AB, MATCH(A71, BDD_enquete_terrain_publique!B:B, 0))</f>
        <v>0.5</v>
      </c>
      <c r="AC71" s="121">
        <f>Tableau1[[#This Row],[heure_enq]]-Tableau1[[#This Row],[heure_deb]]</f>
        <v>0.15625</v>
      </c>
      <c r="AD71" s="121">
        <f>Tableau1[[#This Row],[heure_fin]]-Tableau1[[#This Row],[heure_deb]]</f>
        <v>0.16666666666666669</v>
      </c>
      <c r="AE71" s="121" t="s">
        <v>2079</v>
      </c>
      <c r="AF71" s="121" t="s">
        <v>270</v>
      </c>
      <c r="AG71" s="123" t="str">
        <f>INDEX(BDD_enquete_terrain_publique!BJ:BJ, MATCH(A71, BDD_enquete_terrain_publique!B:B, 0))</f>
        <v>Spondyliosoma cantharus, soupe</v>
      </c>
      <c r="AH71" s="18" t="s">
        <v>2058</v>
      </c>
      <c r="AI71" s="18">
        <f>INDEX(BDD_enquete_terrain_publique!BO:BO, MATCH(A71, BDD_enquete_terrain_publique!B:B, 0))</f>
        <v>0</v>
      </c>
      <c r="AJ71" s="18">
        <v>0</v>
      </c>
      <c r="AK71" s="18">
        <f>INDEX(BDD_enquete_terrain_publique!BU:BU, MATCH(A71, BDD_enquete_terrain_publique!B:B, 0))</f>
        <v>0</v>
      </c>
      <c r="AL71" s="115">
        <f>INDEX(BDD_enquete_terrain_publique!BV:BV, MATCH(A71, BDD_enquete_terrain_publique!B:B, 0))</f>
        <v>0</v>
      </c>
      <c r="AM71" s="115" t="s">
        <v>217</v>
      </c>
      <c r="AN71" s="115" t="s">
        <v>2110</v>
      </c>
      <c r="AO71" s="115" t="str">
        <f>INDEX(BDD_enquete_terrain_publique!AL:AL, MATCH(A71, BDD_enquete_terrain_publique!B:B, 0))</f>
        <v>resident</v>
      </c>
      <c r="AP71" s="115" t="s">
        <v>22</v>
      </c>
      <c r="AQ71" s="115" t="s">
        <v>22</v>
      </c>
      <c r="AR71" s="124" t="s">
        <v>2111</v>
      </c>
      <c r="AS71" s="115">
        <v>1</v>
      </c>
      <c r="AT71" s="122">
        <v>25</v>
      </c>
      <c r="AU71" s="122">
        <v>242</v>
      </c>
      <c r="AV71" s="118"/>
      <c r="AW71" s="90" t="s">
        <v>22</v>
      </c>
      <c r="AX71" s="199">
        <f>AU71/(3+(45/60))/Y71</f>
        <v>32.266666666666666</v>
      </c>
      <c r="AY71" s="201"/>
      <c r="AZ71" s="125" t="s">
        <v>22</v>
      </c>
    </row>
    <row r="72" spans="1:52">
      <c r="A72" s="117">
        <v>137</v>
      </c>
      <c r="B72" s="18" t="str">
        <f>INDEX(BDD_enquete_terrain_publique!C:C, MATCH(A72, BDD_enquete_terrain_publique!B:B, 0))</f>
        <v>PECHLOIS2021_0064</v>
      </c>
      <c r="C72" s="18" t="str">
        <f>INDEX(BDD_enquete_terrain_publique!D:D, MATCH(A72, BDD_enquete_terrain_publique!B:B, 0))</f>
        <v>PECHLOIS2021_0064_B</v>
      </c>
      <c r="D72" s="109">
        <f>INDEX(BDD_enquete_terrain_publique!E:E, MATCH(A72, BDD_enquete_terrain_publique!B:B, 0))</f>
        <v>44280</v>
      </c>
      <c r="E72" s="18" t="str">
        <f>INDEX(BDD_enquete_terrain_publique!F:F, MATCH(A72, BDD_enquete_terrain_publique!B:B, 0))</f>
        <v>Jeremy_SIMEONI</v>
      </c>
      <c r="F72" s="118">
        <f>INDEX(BDD_enquete_terrain_publique!G:G, MATCH(A72, BDD_enquete_terrain_publique!B:B, 0))</f>
        <v>1</v>
      </c>
      <c r="G72" s="18" t="str">
        <f>INDEX(BDD_enquete_terrain_publique!H:H, MATCH(A72, BDD_enquete_terrain_publique!B:B, 0))</f>
        <v>NA</v>
      </c>
      <c r="H72" s="118" t="str">
        <f>INDEX(BDD_enquete_terrain_publique!I:I, MATCH(A72, BDD_enquete_terrain_publique!B:B, 0))</f>
        <v>NA</v>
      </c>
      <c r="I72" s="18" t="str">
        <f>INDEX(BDD_enquete_terrain_publique!J:J, MATCH(A72, BDD_enquete_terrain_publique!B:B, 0))</f>
        <v>O</v>
      </c>
      <c r="J72" s="18" t="str">
        <f>INDEX(BDD_enquete_terrain_publique!K:K, MATCH(A72, BDD_enquete_terrain_publique!B:B, 0))</f>
        <v>NA</v>
      </c>
      <c r="K72" s="118" t="str">
        <f>INDEX(BDD_enquete_terrain_publique!L:L, MATCH(A72, BDD_enquete_terrain_publique!B:B, 0))</f>
        <v>NA</v>
      </c>
      <c r="L72" s="18" t="str">
        <f>INDEX(BDD_enquete_terrain_publique!M:M, MATCH(A72, BDD_enquete_terrain_publique!B:B, 0))</f>
        <v>NA</v>
      </c>
      <c r="M72" s="18" t="s">
        <v>22</v>
      </c>
      <c r="N72" s="18" t="s">
        <v>22</v>
      </c>
      <c r="O72" s="18" t="s">
        <v>22</v>
      </c>
      <c r="P72" s="119">
        <f>INDEX(BDD_enquete_terrain_publique!Q:Q, MATCH(A72, BDD_enquete_terrain_publique!B:B, 0))</f>
        <v>42.8155</v>
      </c>
      <c r="Q72" s="115" t="s">
        <v>894</v>
      </c>
      <c r="R72" s="116" t="s">
        <v>22</v>
      </c>
      <c r="S72" s="115" t="s">
        <v>22</v>
      </c>
      <c r="T72" s="115" t="s">
        <v>22</v>
      </c>
      <c r="U72" s="120">
        <f>INDEX(BDD_enquete_terrain_publique!V:V, MATCH(A72, BDD_enquete_terrain_publique!B:B, 0))</f>
        <v>9.3055000000000003</v>
      </c>
      <c r="V72" s="115" t="s">
        <v>895</v>
      </c>
      <c r="W72" s="121" t="str">
        <f>INDEX(BDD_enquete_terrain_publique!W:W, MATCH(A72, BDD_enquete_terrain_publique!B:B, 0))</f>
        <v>pe</v>
      </c>
      <c r="X72" s="122">
        <f>INDEX(BDD_enquete_terrain_publique!X:X, MATCH(A72, BDD_enquete_terrain_publique!B:B, 0))</f>
        <v>38</v>
      </c>
      <c r="Y72" s="122">
        <f>INDEX(BDD_enquete_terrain_publique!Y:Y, MATCH(A72, BDD_enquete_terrain_publique!B:B, 0))</f>
        <v>2</v>
      </c>
      <c r="Z72" s="121">
        <f>INDEX(BDD_enquete_terrain_publique!Z:Z, MATCH(A72, BDD_enquete_terrain_publique!B:B, 0))</f>
        <v>0.33333333333333331</v>
      </c>
      <c r="AA72" s="121">
        <f>INDEX(BDD_enquete_terrain_publique!AA:AA, MATCH(A72, BDD_enquete_terrain_publique!B:B, 0))</f>
        <v>0.48958333333333331</v>
      </c>
      <c r="AB72" s="121">
        <f>INDEX(BDD_enquete_terrain_publique!AB:AB, MATCH(A72, BDD_enquete_terrain_publique!B:B, 0))</f>
        <v>0.5</v>
      </c>
      <c r="AC72" s="121">
        <f>Tableau1[[#This Row],[heure_enq]]-Tableau1[[#This Row],[heure_deb]]</f>
        <v>0.15625</v>
      </c>
      <c r="AD72" s="121">
        <f>Tableau1[[#This Row],[heure_fin]]-Tableau1[[#This Row],[heure_deb]]</f>
        <v>0.16666666666666669</v>
      </c>
      <c r="AE72" s="121" t="s">
        <v>2079</v>
      </c>
      <c r="AF72" s="121" t="s">
        <v>270</v>
      </c>
      <c r="AG72" s="123" t="str">
        <f>INDEX(BDD_enquete_terrain_publique!BJ:BJ, MATCH(A72, BDD_enquete_terrain_publique!B:B, 0))</f>
        <v>Spondyliosoma cantharus, soupe</v>
      </c>
      <c r="AH72" s="18" t="s">
        <v>2058</v>
      </c>
      <c r="AI72" s="18">
        <f>INDEX(BDD_enquete_terrain_publique!BO:BO, MATCH(A72, BDD_enquete_terrain_publique!B:B, 0))</f>
        <v>0</v>
      </c>
      <c r="AJ72" s="18">
        <v>0</v>
      </c>
      <c r="AK72" s="18">
        <f>INDEX(BDD_enquete_terrain_publique!BU:BU, MATCH(A72, BDD_enquete_terrain_publique!B:B, 0))</f>
        <v>0</v>
      </c>
      <c r="AL72" s="115">
        <f>INDEX(BDD_enquete_terrain_publique!BV:BV, MATCH(A72, BDD_enquete_terrain_publique!B:B, 0))</f>
        <v>0</v>
      </c>
      <c r="AM72" s="115" t="s">
        <v>217</v>
      </c>
      <c r="AN72" s="115" t="s">
        <v>2110</v>
      </c>
      <c r="AO72" s="115" t="str">
        <f>INDEX(BDD_enquete_terrain_publique!AL:AL, MATCH(A72, BDD_enquete_terrain_publique!B:B, 0))</f>
        <v>resident</v>
      </c>
      <c r="AP72" s="115" t="s">
        <v>2060</v>
      </c>
      <c r="AQ72" s="115">
        <v>7</v>
      </c>
      <c r="AR72" s="124" t="s">
        <v>756</v>
      </c>
      <c r="AS72" s="115">
        <v>7</v>
      </c>
      <c r="AT72" s="122">
        <v>14</v>
      </c>
      <c r="AU72" s="122">
        <v>700</v>
      </c>
      <c r="AV72" s="118">
        <f>SUM(AU72:AU74)</f>
        <v>6238</v>
      </c>
      <c r="AW72" s="90" t="s">
        <v>22</v>
      </c>
      <c r="AX72" s="199">
        <f>AU72/(3+(45/60))/Y72</f>
        <v>93.333333333333329</v>
      </c>
      <c r="AY72" s="201">
        <f>SUM(AX72:AX74)</f>
        <v>1508.1196261682244</v>
      </c>
      <c r="AZ72" s="125" t="s">
        <v>22</v>
      </c>
    </row>
    <row r="73" spans="1:52">
      <c r="A73" s="117">
        <v>137</v>
      </c>
      <c r="B73" s="18" t="str">
        <f>INDEX(BDD_enquete_terrain_publique!C:C, MATCH(A73, BDD_enquete_terrain_publique!B:B, 0))</f>
        <v>PECHLOIS2021_0064</v>
      </c>
      <c r="C73" s="18" t="str">
        <f>INDEX(BDD_enquete_terrain_publique!D:D, MATCH(A73, BDD_enquete_terrain_publique!B:B, 0))</f>
        <v>PECHLOIS2021_0064_B</v>
      </c>
      <c r="D73" s="109">
        <f>INDEX(BDD_enquete_terrain_publique!E:E, MATCH(A73, BDD_enquete_terrain_publique!B:B, 0))</f>
        <v>44280</v>
      </c>
      <c r="E73" s="18" t="str">
        <f>INDEX(BDD_enquete_terrain_publique!F:F, MATCH(A73, BDD_enquete_terrain_publique!B:B, 0))</f>
        <v>Jeremy_SIMEONI</v>
      </c>
      <c r="F73" s="118">
        <f>INDEX(BDD_enquete_terrain_publique!G:G, MATCH(A73, BDD_enquete_terrain_publique!B:B, 0))</f>
        <v>1</v>
      </c>
      <c r="G73" s="18" t="str">
        <f>INDEX(BDD_enquete_terrain_publique!H:H, MATCH(A73, BDD_enquete_terrain_publique!B:B, 0))</f>
        <v>NA</v>
      </c>
      <c r="H73" s="118" t="str">
        <f>INDEX(BDD_enquete_terrain_publique!I:I, MATCH(A73, BDD_enquete_terrain_publique!B:B, 0))</f>
        <v>NA</v>
      </c>
      <c r="I73" s="18" t="str">
        <f>INDEX(BDD_enquete_terrain_publique!J:J, MATCH(A73, BDD_enquete_terrain_publique!B:B, 0))</f>
        <v>O</v>
      </c>
      <c r="J73" s="18" t="str">
        <f>INDEX(BDD_enquete_terrain_publique!K:K, MATCH(A73, BDD_enquete_terrain_publique!B:B, 0))</f>
        <v>NA</v>
      </c>
      <c r="K73" s="118" t="str">
        <f>INDEX(BDD_enquete_terrain_publique!L:L, MATCH(A73, BDD_enquete_terrain_publique!B:B, 0))</f>
        <v>NA</v>
      </c>
      <c r="L73" s="18" t="str">
        <f>INDEX(BDD_enquete_terrain_publique!M:M, MATCH(A73, BDD_enquete_terrain_publique!B:B, 0))</f>
        <v>NA</v>
      </c>
      <c r="M73" s="18" t="s">
        <v>22</v>
      </c>
      <c r="N73" s="18" t="s">
        <v>22</v>
      </c>
      <c r="O73" s="18" t="s">
        <v>22</v>
      </c>
      <c r="P73" s="119">
        <f>INDEX(BDD_enquete_terrain_publique!Q:Q, MATCH(A73, BDD_enquete_terrain_publique!B:B, 0))</f>
        <v>42.8155</v>
      </c>
      <c r="Q73" s="115" t="s">
        <v>894</v>
      </c>
      <c r="R73" s="116" t="s">
        <v>22</v>
      </c>
      <c r="S73" s="115" t="s">
        <v>22</v>
      </c>
      <c r="T73" s="115" t="s">
        <v>22</v>
      </c>
      <c r="U73" s="120">
        <f>INDEX(BDD_enquete_terrain_publique!V:V, MATCH(A73, BDD_enquete_terrain_publique!B:B, 0))</f>
        <v>9.3055000000000003</v>
      </c>
      <c r="V73" s="115" t="s">
        <v>895</v>
      </c>
      <c r="W73" s="121" t="str">
        <f>INDEX(BDD_enquete_terrain_publique!W:W, MATCH(A73, BDD_enquete_terrain_publique!B:B, 0))</f>
        <v>pe</v>
      </c>
      <c r="X73" s="122">
        <f>INDEX(BDD_enquete_terrain_publique!X:X, MATCH(A73, BDD_enquete_terrain_publique!B:B, 0))</f>
        <v>38</v>
      </c>
      <c r="Y73" s="122">
        <f>INDEX(BDD_enquete_terrain_publique!Y:Y, MATCH(A73, BDD_enquete_terrain_publique!B:B, 0))</f>
        <v>2</v>
      </c>
      <c r="Z73" s="121">
        <f>INDEX(BDD_enquete_terrain_publique!Z:Z, MATCH(A73, BDD_enquete_terrain_publique!B:B, 0))</f>
        <v>0.33333333333333331</v>
      </c>
      <c r="AA73" s="121">
        <f>INDEX(BDD_enquete_terrain_publique!AA:AA, MATCH(A73, BDD_enquete_terrain_publique!B:B, 0))</f>
        <v>0.48958333333333331</v>
      </c>
      <c r="AB73" s="121">
        <f>INDEX(BDD_enquete_terrain_publique!AB:AB, MATCH(A73, BDD_enquete_terrain_publique!B:B, 0))</f>
        <v>0.5</v>
      </c>
      <c r="AC73" s="121">
        <f>Tableau1[[#This Row],[heure_enq]]-Tableau1[[#This Row],[heure_deb]]</f>
        <v>0.15625</v>
      </c>
      <c r="AD73" s="121">
        <f>Tableau1[[#This Row],[heure_fin]]-Tableau1[[#This Row],[heure_deb]]</f>
        <v>0.16666666666666669</v>
      </c>
      <c r="AE73" s="121" t="s">
        <v>2079</v>
      </c>
      <c r="AF73" s="121" t="s">
        <v>270</v>
      </c>
      <c r="AG73" s="123" t="str">
        <f>INDEX(BDD_enquete_terrain_publique!BJ:BJ, MATCH(A73, BDD_enquete_terrain_publique!B:B, 0))</f>
        <v>Spondyliosoma cantharus, soupe</v>
      </c>
      <c r="AH73" s="18" t="s">
        <v>2058</v>
      </c>
      <c r="AI73" s="18">
        <f>INDEX(BDD_enquete_terrain_publique!BO:BO, MATCH(A73, BDD_enquete_terrain_publique!B:B, 0))</f>
        <v>0</v>
      </c>
      <c r="AJ73" s="18">
        <v>0</v>
      </c>
      <c r="AK73" s="18">
        <f>INDEX(BDD_enquete_terrain_publique!BU:BU, MATCH(A73, BDD_enquete_terrain_publique!B:B, 0))</f>
        <v>0</v>
      </c>
      <c r="AL73" s="115">
        <f>INDEX(BDD_enquete_terrain_publique!BV:BV, MATCH(A73, BDD_enquete_terrain_publique!B:B, 0))</f>
        <v>0</v>
      </c>
      <c r="AM73" s="115" t="s">
        <v>217</v>
      </c>
      <c r="AN73" s="115" t="s">
        <v>2110</v>
      </c>
      <c r="AO73" s="115" t="str">
        <f>INDEX(BDD_enquete_terrain_publique!AL:AL, MATCH(A73, BDD_enquete_terrain_publique!B:B, 0))</f>
        <v>resident</v>
      </c>
      <c r="AP73" s="115" t="s">
        <v>2057</v>
      </c>
      <c r="AQ73" s="115">
        <v>4</v>
      </c>
      <c r="AR73" s="124" t="s">
        <v>1059</v>
      </c>
      <c r="AS73" s="115">
        <v>4</v>
      </c>
      <c r="AT73" s="122">
        <v>20</v>
      </c>
      <c r="AU73" s="122">
        <v>938</v>
      </c>
      <c r="AV73" s="118"/>
      <c r="AW73" s="90" t="s">
        <v>22</v>
      </c>
      <c r="AX73" s="199">
        <f>AU73/(3+(45/60))/Y73</f>
        <v>125.06666666666666</v>
      </c>
      <c r="AY73" s="201"/>
      <c r="AZ73" s="125" t="s">
        <v>22</v>
      </c>
    </row>
    <row r="74" spans="1:52">
      <c r="A74" s="117">
        <v>138</v>
      </c>
      <c r="B74" s="18" t="str">
        <f>INDEX(BDD_enquete_terrain_publique!C:C, MATCH(A74, BDD_enquete_terrain_publique!B:B, 0))</f>
        <v>PECHLOIS2021_0065</v>
      </c>
      <c r="C74" s="18" t="str">
        <f>INDEX(BDD_enquete_terrain_publique!D:D, MATCH(A74, BDD_enquete_terrain_publique!B:B, 0))</f>
        <v>PECHLOIS2021_0065_A</v>
      </c>
      <c r="D74" s="109">
        <f>INDEX(BDD_enquete_terrain_publique!E:E, MATCH(A74, BDD_enquete_terrain_publique!B:B, 0))</f>
        <v>44281</v>
      </c>
      <c r="E74" s="18" t="str">
        <f>INDEX(BDD_enquete_terrain_publique!F:F, MATCH(A74, BDD_enquete_terrain_publique!B:B, 0))</f>
        <v>Jeremy_SIMEONI</v>
      </c>
      <c r="F74" s="118">
        <f>INDEX(BDD_enquete_terrain_publique!G:G, MATCH(A74, BDD_enquete_terrain_publique!B:B, 0))</f>
        <v>0</v>
      </c>
      <c r="G74" s="18" t="str">
        <f>INDEX(BDD_enquete_terrain_publique!H:H, MATCH(A74, BDD_enquete_terrain_publique!B:B, 0))</f>
        <v>NA</v>
      </c>
      <c r="H74" s="118" t="str">
        <f>INDEX(BDD_enquete_terrain_publique!I:I, MATCH(A74, BDD_enquete_terrain_publique!B:B, 0))</f>
        <v>NA</v>
      </c>
      <c r="I74" s="18" t="str">
        <f>INDEX(BDD_enquete_terrain_publique!J:J, MATCH(A74, BDD_enquete_terrain_publique!B:B, 0))</f>
        <v>NA</v>
      </c>
      <c r="J74" s="18" t="str">
        <f>INDEX(BDD_enquete_terrain_publique!K:K, MATCH(A74, BDD_enquete_terrain_publique!B:B, 0))</f>
        <v>NA</v>
      </c>
      <c r="K74" s="118" t="str">
        <f>INDEX(BDD_enquete_terrain_publique!L:L, MATCH(A74, BDD_enquete_terrain_publique!B:B, 0))</f>
        <v>NA</v>
      </c>
      <c r="L74" s="18" t="str">
        <f>INDEX(BDD_enquete_terrain_publique!M:M, MATCH(A74, BDD_enquete_terrain_publique!B:B, 0))</f>
        <v>NA</v>
      </c>
      <c r="M74" s="18" t="s">
        <v>22</v>
      </c>
      <c r="N74" s="18" t="s">
        <v>22</v>
      </c>
      <c r="O74" s="18" t="s">
        <v>22</v>
      </c>
      <c r="P74" s="119">
        <f>INDEX(BDD_enquete_terrain_publique!Q:Q, MATCH(A74, BDD_enquete_terrain_publique!B:B, 0))</f>
        <v>42.709733333333332</v>
      </c>
      <c r="Q74" s="115" t="s">
        <v>901</v>
      </c>
      <c r="R74" s="116" t="s">
        <v>22</v>
      </c>
      <c r="S74" s="115" t="s">
        <v>22</v>
      </c>
      <c r="T74" s="115" t="s">
        <v>22</v>
      </c>
      <c r="U74" s="120">
        <f>INDEX(BDD_enquete_terrain_publique!V:V, MATCH(A74, BDD_enquete_terrain_publique!B:B, 0))</f>
        <v>9.2683499999999999</v>
      </c>
      <c r="V74" s="115" t="s">
        <v>902</v>
      </c>
      <c r="W74" s="121" t="str">
        <f>INDEX(BDD_enquete_terrain_publique!W:W, MATCH(A74, BDD_enquete_terrain_publique!B:B, 0))</f>
        <v>pe</v>
      </c>
      <c r="X74" s="122">
        <f>INDEX(BDD_enquete_terrain_publique!X:X, MATCH(A74, BDD_enquete_terrain_publique!B:B, 0))</f>
        <v>30</v>
      </c>
      <c r="Y74" s="122">
        <f>INDEX(BDD_enquete_terrain_publique!Y:Y, MATCH(A74, BDD_enquete_terrain_publique!B:B, 0))</f>
        <v>2</v>
      </c>
      <c r="Z74" s="121">
        <f>INDEX(BDD_enquete_terrain_publique!Z:Z, MATCH(A74, BDD_enquete_terrain_publique!B:B, 0))</f>
        <v>0.33333333333333331</v>
      </c>
      <c r="AA74" s="121">
        <f>INDEX(BDD_enquete_terrain_publique!AA:AA, MATCH(A74, BDD_enquete_terrain_publique!B:B, 0))</f>
        <v>0.40763888888888888</v>
      </c>
      <c r="AB74" s="121">
        <f>INDEX(BDD_enquete_terrain_publique!AB:AB, MATCH(A74, BDD_enquete_terrain_publique!B:B, 0))</f>
        <v>0.5</v>
      </c>
      <c r="AC74" s="121">
        <f>Tableau1[[#This Row],[heure_enq]]-Tableau1[[#This Row],[heure_deb]]</f>
        <v>7.4305555555555569E-2</v>
      </c>
      <c r="AD74" s="121">
        <f>Tableau1[[#This Row],[heure_fin]]-Tableau1[[#This Row],[heure_deb]]</f>
        <v>0.16666666666666669</v>
      </c>
      <c r="AE74" s="121" t="s">
        <v>2106</v>
      </c>
      <c r="AF74" s="121" t="s">
        <v>270</v>
      </c>
      <c r="AG74" s="123" t="str">
        <f>INDEX(BDD_enquete_terrain_publique!BJ:BJ, MATCH(A74, BDD_enquete_terrain_publique!B:B, 0))</f>
        <v>toutes</v>
      </c>
      <c r="AH74" s="18" t="s">
        <v>2068</v>
      </c>
      <c r="AI74" s="18">
        <f>INDEX(BDD_enquete_terrain_publique!BO:BO, MATCH(A74, BDD_enquete_terrain_publique!B:B, 0))</f>
        <v>0</v>
      </c>
      <c r="AJ74" s="18">
        <v>0</v>
      </c>
      <c r="AK74" s="18">
        <f>INDEX(BDD_enquete_terrain_publique!BU:BU, MATCH(A74, BDD_enquete_terrain_publique!B:B, 0))</f>
        <v>0</v>
      </c>
      <c r="AL74" s="115">
        <f>INDEX(BDD_enquete_terrain_publique!BV:BV, MATCH(A74, BDD_enquete_terrain_publique!B:B, 0))</f>
        <v>0</v>
      </c>
      <c r="AM74" s="115" t="s">
        <v>692</v>
      </c>
      <c r="AN74" s="115" t="s">
        <v>2112</v>
      </c>
      <c r="AO74" s="115" t="str">
        <f>INDEX(BDD_enquete_terrain_publique!AL:AL, MATCH(A74, BDD_enquete_terrain_publique!B:B, 0))</f>
        <v>resident</v>
      </c>
      <c r="AP74" s="115" t="s">
        <v>22</v>
      </c>
      <c r="AQ74" s="115" t="s">
        <v>22</v>
      </c>
      <c r="AR74" s="124" t="s">
        <v>2113</v>
      </c>
      <c r="AS74" s="115">
        <v>3</v>
      </c>
      <c r="AT74" s="122">
        <v>90</v>
      </c>
      <c r="AU74" s="122">
        <v>4600</v>
      </c>
      <c r="AV74" s="118">
        <f>SUM(AU74)</f>
        <v>4600</v>
      </c>
      <c r="AW74" s="90" t="s">
        <v>22</v>
      </c>
      <c r="AX74" s="199">
        <f>AU74/(1+(47/60))/Y74</f>
        <v>1289.7196261682243</v>
      </c>
      <c r="AY74" s="201">
        <v>1289.7196261682243</v>
      </c>
      <c r="AZ74" s="125" t="s">
        <v>22</v>
      </c>
    </row>
    <row r="75" spans="1:52">
      <c r="A75" s="117">
        <v>139</v>
      </c>
      <c r="B75" s="18" t="str">
        <f>INDEX(BDD_enquete_terrain_publique!C:C, MATCH(A75, BDD_enquete_terrain_publique!B:B, 0))</f>
        <v>PECHLOIS2021_0065</v>
      </c>
      <c r="C75" s="18" t="str">
        <f>INDEX(BDD_enquete_terrain_publique!D:D, MATCH(A75, BDD_enquete_terrain_publique!B:B, 0))</f>
        <v>PECHLOIS2021_0065_B</v>
      </c>
      <c r="D75" s="109">
        <f>INDEX(BDD_enquete_terrain_publique!E:E, MATCH(A75, BDD_enquete_terrain_publique!B:B, 0))</f>
        <v>44281</v>
      </c>
      <c r="E75" s="18" t="str">
        <f>INDEX(BDD_enquete_terrain_publique!F:F, MATCH(A75, BDD_enquete_terrain_publique!B:B, 0))</f>
        <v>Jeremy_SIMEONI</v>
      </c>
      <c r="F75" s="118">
        <f>INDEX(BDD_enquete_terrain_publique!G:G, MATCH(A75, BDD_enquete_terrain_publique!B:B, 0))</f>
        <v>0</v>
      </c>
      <c r="G75" s="18" t="str">
        <f>INDEX(BDD_enquete_terrain_publique!H:H, MATCH(A75, BDD_enquete_terrain_publique!B:B, 0))</f>
        <v>NA</v>
      </c>
      <c r="H75" s="118" t="str">
        <f>INDEX(BDD_enquete_terrain_publique!I:I, MATCH(A75, BDD_enquete_terrain_publique!B:B, 0))</f>
        <v>NA</v>
      </c>
      <c r="I75" s="18" t="str">
        <f>INDEX(BDD_enquete_terrain_publique!J:J, MATCH(A75, BDD_enquete_terrain_publique!B:B, 0))</f>
        <v>NA</v>
      </c>
      <c r="J75" s="18" t="str">
        <f>INDEX(BDD_enquete_terrain_publique!K:K, MATCH(A75, BDD_enquete_terrain_publique!B:B, 0))</f>
        <v>NA</v>
      </c>
      <c r="K75" s="118" t="str">
        <f>INDEX(BDD_enquete_terrain_publique!L:L, MATCH(A75, BDD_enquete_terrain_publique!B:B, 0))</f>
        <v>NA</v>
      </c>
      <c r="L75" s="18" t="str">
        <f>INDEX(BDD_enquete_terrain_publique!M:M, MATCH(A75, BDD_enquete_terrain_publique!B:B, 0))</f>
        <v>NA</v>
      </c>
      <c r="M75" s="18" t="s">
        <v>22</v>
      </c>
      <c r="N75" s="18" t="s">
        <v>22</v>
      </c>
      <c r="O75" s="18" t="s">
        <v>22</v>
      </c>
      <c r="P75" s="119">
        <f>INDEX(BDD_enquete_terrain_publique!Q:Q, MATCH(A75, BDD_enquete_terrain_publique!B:B, 0))</f>
        <v>42.741666666666667</v>
      </c>
      <c r="Q75" s="115" t="s">
        <v>908</v>
      </c>
      <c r="R75" s="116" t="s">
        <v>22</v>
      </c>
      <c r="S75" s="115" t="s">
        <v>22</v>
      </c>
      <c r="T75" s="115" t="s">
        <v>22</v>
      </c>
      <c r="U75" s="120">
        <f>INDEX(BDD_enquete_terrain_publique!V:V, MATCH(A75, BDD_enquete_terrain_publique!B:B, 0))</f>
        <v>9.2183333333333337</v>
      </c>
      <c r="V75" s="115" t="s">
        <v>909</v>
      </c>
      <c r="W75" s="121" t="str">
        <f>INDEX(BDD_enquete_terrain_publique!W:W, MATCH(A75, BDD_enquete_terrain_publique!B:B, 0))</f>
        <v>pe</v>
      </c>
      <c r="X75" s="122">
        <f>INDEX(BDD_enquete_terrain_publique!X:X, MATCH(A75, BDD_enquete_terrain_publique!B:B, 0))</f>
        <v>40</v>
      </c>
      <c r="Y75" s="122">
        <f>INDEX(BDD_enquete_terrain_publique!Y:Y, MATCH(A75, BDD_enquete_terrain_publique!B:B, 0))</f>
        <v>2</v>
      </c>
      <c r="Z75" s="121">
        <f>INDEX(BDD_enquete_terrain_publique!Z:Z, MATCH(A75, BDD_enquete_terrain_publique!B:B, 0))</f>
        <v>0.33333333333333331</v>
      </c>
      <c r="AA75" s="121">
        <f>INDEX(BDD_enquete_terrain_publique!AA:AA, MATCH(A75, BDD_enquete_terrain_publique!B:B, 0))</f>
        <v>0.41666666666666669</v>
      </c>
      <c r="AB75" s="121">
        <f>INDEX(BDD_enquete_terrain_publique!AB:AB, MATCH(A75, BDD_enquete_terrain_publique!B:B, 0))</f>
        <v>0.5</v>
      </c>
      <c r="AC75" s="121">
        <f>Tableau1[[#This Row],[heure_enq]]-Tableau1[[#This Row],[heure_deb]]</f>
        <v>8.333333333333337E-2</v>
      </c>
      <c r="AD75" s="121">
        <f>Tableau1[[#This Row],[heure_fin]]-Tableau1[[#This Row],[heure_deb]]</f>
        <v>0.16666666666666669</v>
      </c>
      <c r="AE75" s="121" t="s">
        <v>2114</v>
      </c>
      <c r="AF75" s="121" t="s">
        <v>270</v>
      </c>
      <c r="AG75" s="123" t="str">
        <f>INDEX(BDD_enquete_terrain_publique!BJ:BJ, MATCH(A75, BDD_enquete_terrain_publique!B:B, 0))</f>
        <v>toutes</v>
      </c>
      <c r="AH75" s="18" t="s">
        <v>2058</v>
      </c>
      <c r="AI75" s="18">
        <f>INDEX(BDD_enquete_terrain_publique!BO:BO, MATCH(A75, BDD_enquete_terrain_publique!B:B, 0))</f>
        <v>0</v>
      </c>
      <c r="AJ75" s="18">
        <v>0</v>
      </c>
      <c r="AK75" s="18">
        <f>INDEX(BDD_enquete_terrain_publique!BU:BU, MATCH(A75, BDD_enquete_terrain_publique!B:B, 0))</f>
        <v>0</v>
      </c>
      <c r="AL75" s="115">
        <f>INDEX(BDD_enquete_terrain_publique!BV:BV, MATCH(A75, BDD_enquete_terrain_publique!B:B, 0))</f>
        <v>0</v>
      </c>
      <c r="AM75" s="115" t="s">
        <v>217</v>
      </c>
      <c r="AN75" s="115" t="s">
        <v>2110</v>
      </c>
      <c r="AO75" s="115" t="str">
        <f>INDEX(BDD_enquete_terrain_publique!AL:AL, MATCH(A75, BDD_enquete_terrain_publique!B:B, 0))</f>
        <v>resident</v>
      </c>
      <c r="AP75" s="115" t="s">
        <v>22</v>
      </c>
      <c r="AQ75" s="115" t="s">
        <v>22</v>
      </c>
      <c r="AR75" s="124" t="s">
        <v>911</v>
      </c>
      <c r="AS75" s="115">
        <v>1</v>
      </c>
      <c r="AT75" s="122">
        <v>28</v>
      </c>
      <c r="AU75" s="122">
        <v>138</v>
      </c>
      <c r="AV75" s="118">
        <f>SUM(AU75)</f>
        <v>138</v>
      </c>
      <c r="AW75" s="90" t="s">
        <v>22</v>
      </c>
      <c r="AX75" s="199">
        <f>AU75/2/Y75</f>
        <v>34.5</v>
      </c>
      <c r="AY75" s="201">
        <v>34.5</v>
      </c>
      <c r="AZ75" s="125" t="s">
        <v>22</v>
      </c>
    </row>
    <row r="76" spans="1:52">
      <c r="A76" s="117">
        <v>142</v>
      </c>
      <c r="B76" s="18" t="str">
        <f>INDEX(BDD_enquete_terrain_publique!C:C, MATCH(A76, BDD_enquete_terrain_publique!B:B, 0))</f>
        <v>PECHLOIS2021_0065</v>
      </c>
      <c r="C76" s="18" t="str">
        <f>INDEX(BDD_enquete_terrain_publique!D:D, MATCH(A76, BDD_enquete_terrain_publique!B:B, 0))</f>
        <v>PECHLOIS2021_0065_E</v>
      </c>
      <c r="D76" s="109">
        <f>INDEX(BDD_enquete_terrain_publique!E:E, MATCH(A76, BDD_enquete_terrain_publique!B:B, 0))</f>
        <v>44281</v>
      </c>
      <c r="E76" s="18" t="str">
        <f>INDEX(BDD_enquete_terrain_publique!F:F, MATCH(A76, BDD_enquete_terrain_publique!B:B, 0))</f>
        <v>Jeremy_SIMEONI</v>
      </c>
      <c r="F76" s="118">
        <f>INDEX(BDD_enquete_terrain_publique!G:G, MATCH(A76, BDD_enquete_terrain_publique!B:B, 0))</f>
        <v>0</v>
      </c>
      <c r="G76" s="18" t="str">
        <f>INDEX(BDD_enquete_terrain_publique!H:H, MATCH(A76, BDD_enquete_terrain_publique!B:B, 0))</f>
        <v>NA</v>
      </c>
      <c r="H76" s="118" t="str">
        <f>INDEX(BDD_enquete_terrain_publique!I:I, MATCH(A76, BDD_enquete_terrain_publique!B:B, 0))</f>
        <v>NA</v>
      </c>
      <c r="I76" s="18" t="str">
        <f>INDEX(BDD_enquete_terrain_publique!J:J, MATCH(A76, BDD_enquete_terrain_publique!B:B, 0))</f>
        <v>NA</v>
      </c>
      <c r="J76" s="18" t="str">
        <f>INDEX(BDD_enquete_terrain_publique!K:K, MATCH(A76, BDD_enquete_terrain_publique!B:B, 0))</f>
        <v>NA</v>
      </c>
      <c r="K76" s="118" t="str">
        <f>INDEX(BDD_enquete_terrain_publique!L:L, MATCH(A76, BDD_enquete_terrain_publique!B:B, 0))</f>
        <v>NA</v>
      </c>
      <c r="L76" s="18" t="str">
        <f>INDEX(BDD_enquete_terrain_publique!M:M, MATCH(A76, BDD_enquete_terrain_publique!B:B, 0))</f>
        <v>NA</v>
      </c>
      <c r="M76" s="18" t="s">
        <v>22</v>
      </c>
      <c r="N76" s="18" t="s">
        <v>22</v>
      </c>
      <c r="O76" s="18" t="s">
        <v>22</v>
      </c>
      <c r="P76" s="119">
        <f>INDEX(BDD_enquete_terrain_publique!Q:Q, MATCH(A76, BDD_enquete_terrain_publique!B:B, 0))</f>
        <v>42.697316666666666</v>
      </c>
      <c r="Q76" s="115" t="s">
        <v>922</v>
      </c>
      <c r="R76" s="116" t="s">
        <v>22</v>
      </c>
      <c r="S76" s="115" t="s">
        <v>22</v>
      </c>
      <c r="T76" s="115" t="s">
        <v>22</v>
      </c>
      <c r="U76" s="120">
        <f>INDEX(BDD_enquete_terrain_publique!V:V, MATCH(A76, BDD_enquete_terrain_publique!B:B, 0))</f>
        <v>9.2786000000000008</v>
      </c>
      <c r="V76" s="115" t="s">
        <v>923</v>
      </c>
      <c r="W76" s="121" t="str">
        <f>INDEX(BDD_enquete_terrain_publique!W:W, MATCH(A76, BDD_enquete_terrain_publique!B:B, 0))</f>
        <v>pe</v>
      </c>
      <c r="X76" s="122">
        <f>INDEX(BDD_enquete_terrain_publique!X:X, MATCH(A76, BDD_enquete_terrain_publique!B:B, 0))</f>
        <v>30</v>
      </c>
      <c r="Y76" s="122">
        <f>INDEX(BDD_enquete_terrain_publique!Y:Y, MATCH(A76, BDD_enquete_terrain_publique!B:B, 0))</f>
        <v>2</v>
      </c>
      <c r="Z76" s="121">
        <f>INDEX(BDD_enquete_terrain_publique!Z:Z, MATCH(A76, BDD_enquete_terrain_publique!B:B, 0))</f>
        <v>0.3125</v>
      </c>
      <c r="AA76" s="121">
        <f>INDEX(BDD_enquete_terrain_publique!AA:AA, MATCH(A76, BDD_enquete_terrain_publique!B:B, 0))</f>
        <v>0.4916666666666667</v>
      </c>
      <c r="AB76" s="121">
        <f>INDEX(BDD_enquete_terrain_publique!AB:AB, MATCH(A76, BDD_enquete_terrain_publique!B:B, 0))</f>
        <v>0.45833333333333331</v>
      </c>
      <c r="AC76" s="121">
        <f>Tableau1[[#This Row],[heure_enq]]-Tableau1[[#This Row],[heure_deb]]</f>
        <v>0.1791666666666667</v>
      </c>
      <c r="AD76" s="121">
        <f>Tableau1[[#This Row],[heure_fin]]-Tableau1[[#This Row],[heure_deb]]</f>
        <v>0.14583333333333331</v>
      </c>
      <c r="AE76" s="121" t="s">
        <v>2106</v>
      </c>
      <c r="AF76" s="121" t="s">
        <v>2083</v>
      </c>
      <c r="AG76" s="123" t="str">
        <f>INDEX(BDD_enquete_terrain_publique!BJ:BJ, MATCH(A76, BDD_enquete_terrain_publique!B:B, 0))</f>
        <v>soupe</v>
      </c>
      <c r="AH76" s="18" t="s">
        <v>2058</v>
      </c>
      <c r="AI76" s="18">
        <f>INDEX(BDD_enquete_terrain_publique!BO:BO, MATCH(A76, BDD_enquete_terrain_publique!B:B, 0))</f>
        <v>0</v>
      </c>
      <c r="AJ76" s="18">
        <v>0</v>
      </c>
      <c r="AK76" s="18">
        <f>INDEX(BDD_enquete_terrain_publique!BU:BU, MATCH(A76, BDD_enquete_terrain_publique!B:B, 0))</f>
        <v>0</v>
      </c>
      <c r="AL76" s="115">
        <f>INDEX(BDD_enquete_terrain_publique!BV:BV, MATCH(A76, BDD_enquete_terrain_publique!B:B, 0))</f>
        <v>0</v>
      </c>
      <c r="AM76" s="115" t="s">
        <v>217</v>
      </c>
      <c r="AN76" s="115" t="s">
        <v>2059</v>
      </c>
      <c r="AO76" s="115" t="str">
        <f>INDEX(BDD_enquete_terrain_publique!AL:AL, MATCH(A76, BDD_enquete_terrain_publique!B:B, 0))</f>
        <v>resident</v>
      </c>
      <c r="AP76" s="115" t="s">
        <v>2060</v>
      </c>
      <c r="AQ76" s="115">
        <v>7</v>
      </c>
      <c r="AR76" s="124" t="s">
        <v>756</v>
      </c>
      <c r="AS76" s="115">
        <v>7</v>
      </c>
      <c r="AT76" s="122">
        <v>14</v>
      </c>
      <c r="AU76" s="122">
        <f>18.72+23.92+30.03+37.1+45.22+(54.46*2)</f>
        <v>263.91000000000003</v>
      </c>
      <c r="AV76" s="118">
        <f>SUM(AU76)</f>
        <v>263.91000000000003</v>
      </c>
      <c r="AW76" s="90" t="s">
        <v>22</v>
      </c>
      <c r="AX76" s="199">
        <f>AU76/(4+(18/60))/Y76</f>
        <v>30.687209302325584</v>
      </c>
      <c r="AY76" s="201">
        <v>30.687209302325584</v>
      </c>
      <c r="AZ76" s="125" t="s">
        <v>22</v>
      </c>
    </row>
    <row r="77" spans="1:52">
      <c r="A77" s="117">
        <v>147</v>
      </c>
      <c r="B77" s="18" t="str">
        <f>INDEX(BDD_enquete_terrain_publique!C:C, MATCH(A77, BDD_enquete_terrain_publique!B:B, 0))</f>
        <v>PECHLOIS2021_0070</v>
      </c>
      <c r="C77" s="18" t="str">
        <f>INDEX(BDD_enquete_terrain_publique!D:D, MATCH(A77, BDD_enquete_terrain_publique!B:B, 0))</f>
        <v>PECHLOIS2021_0070_B</v>
      </c>
      <c r="D77" s="109">
        <f>INDEX(BDD_enquete_terrain_publique!E:E, MATCH(A77, BDD_enquete_terrain_publique!B:B, 0))</f>
        <v>44307</v>
      </c>
      <c r="E77" s="18" t="str">
        <f>INDEX(BDD_enquete_terrain_publique!F:F, MATCH(A77, BDD_enquete_terrain_publique!B:B, 0))</f>
        <v>Jeremy_SIMEONI</v>
      </c>
      <c r="F77" s="118">
        <f>INDEX(BDD_enquete_terrain_publique!G:G, MATCH(A77, BDD_enquete_terrain_publique!B:B, 0))</f>
        <v>0</v>
      </c>
      <c r="G77" s="18" t="str">
        <f>INDEX(BDD_enquete_terrain_publique!H:H, MATCH(A77, BDD_enquete_terrain_publique!B:B, 0))</f>
        <v>NA</v>
      </c>
      <c r="H77" s="118" t="str">
        <f>INDEX(BDD_enquete_terrain_publique!I:I, MATCH(A77, BDD_enquete_terrain_publique!B:B, 0))</f>
        <v>NA</v>
      </c>
      <c r="I77" s="18" t="str">
        <f>INDEX(BDD_enquete_terrain_publique!J:J, MATCH(A77, BDD_enquete_terrain_publique!B:B, 0))</f>
        <v>NA</v>
      </c>
      <c r="J77" s="18" t="str">
        <f>INDEX(BDD_enquete_terrain_publique!K:K, MATCH(A77, BDD_enquete_terrain_publique!B:B, 0))</f>
        <v>NA</v>
      </c>
      <c r="K77" s="118" t="str">
        <f>INDEX(BDD_enquete_terrain_publique!L:L, MATCH(A77, BDD_enquete_terrain_publique!B:B, 0))</f>
        <v>NA</v>
      </c>
      <c r="L77" s="18" t="str">
        <f>INDEX(BDD_enquete_terrain_publique!M:M, MATCH(A77, BDD_enquete_terrain_publique!B:B, 0))</f>
        <v>NA</v>
      </c>
      <c r="M77" s="115" t="s">
        <v>22</v>
      </c>
      <c r="N77" s="115" t="s">
        <v>22</v>
      </c>
      <c r="O77" s="115" t="s">
        <v>22</v>
      </c>
      <c r="P77" s="119">
        <f>INDEX(BDD_enquete_terrain_publique!Q:Q, MATCH(A77, BDD_enquete_terrain_publique!B:B, 0))</f>
        <v>42.719216666666668</v>
      </c>
      <c r="Q77" s="115" t="s">
        <v>944</v>
      </c>
      <c r="R77" s="116" t="s">
        <v>22</v>
      </c>
      <c r="S77" s="115" t="s">
        <v>22</v>
      </c>
      <c r="T77" s="115" t="s">
        <v>22</v>
      </c>
      <c r="U77" s="120">
        <f>INDEX(BDD_enquete_terrain_publique!V:V, MATCH(A77, BDD_enquete_terrain_publique!B:B, 0))</f>
        <v>9.32775</v>
      </c>
      <c r="V77" s="115" t="s">
        <v>945</v>
      </c>
      <c r="W77" s="121" t="str">
        <f>INDEX(BDD_enquete_terrain_publique!W:W, MATCH(A77, BDD_enquete_terrain_publique!B:B, 0))</f>
        <v>pdb</v>
      </c>
      <c r="X77" s="122" t="str">
        <f>INDEX(BDD_enquete_terrain_publique!X:X, MATCH(A77, BDD_enquete_terrain_publique!B:B, 0))</f>
        <v>NA</v>
      </c>
      <c r="Y77" s="122">
        <f>INDEX(BDD_enquete_terrain_publique!Y:Y, MATCH(A77, BDD_enquete_terrain_publique!B:B, 0))</f>
        <v>2</v>
      </c>
      <c r="Z77" s="121">
        <f>INDEX(BDD_enquete_terrain_publique!Z:Z, MATCH(A77, BDD_enquete_terrain_publique!B:B, 0))</f>
        <v>0.625</v>
      </c>
      <c r="AA77" s="121">
        <f>INDEX(BDD_enquete_terrain_publique!AA:AA, MATCH(A77, BDD_enquete_terrain_publique!B:B, 0))</f>
        <v>0.66319444444444442</v>
      </c>
      <c r="AB77" s="121">
        <f>INDEX(BDD_enquete_terrain_publique!AB:AB, MATCH(A77, BDD_enquete_terrain_publique!B:B, 0))</f>
        <v>0.75</v>
      </c>
      <c r="AC77" s="121">
        <f>Tableau1[[#This Row],[heure_enq]]-Tableau1[[#This Row],[heure_deb]]</f>
        <v>3.819444444444442E-2</v>
      </c>
      <c r="AD77" s="121">
        <f>Tableau1[[#This Row],[heure_fin]]-Tableau1[[#This Row],[heure_deb]]</f>
        <v>0.125</v>
      </c>
      <c r="AE77" s="121" t="s">
        <v>2098</v>
      </c>
      <c r="AF77" s="121" t="s">
        <v>2083</v>
      </c>
      <c r="AG77" s="123" t="str">
        <f>INDEX(BDD_enquete_terrain_publique!BJ:BJ, MATCH(A77, BDD_enquete_terrain_publique!B:B, 0))</f>
        <v>toutes</v>
      </c>
      <c r="AH77" s="18" t="s">
        <v>2058</v>
      </c>
      <c r="AI77" s="18">
        <f>INDEX(BDD_enquete_terrain_publique!BO:BO, MATCH(A77, BDD_enquete_terrain_publique!B:B, 0))</f>
        <v>0</v>
      </c>
      <c r="AJ77" s="18">
        <v>0</v>
      </c>
      <c r="AK77" s="18">
        <f>INDEX(BDD_enquete_terrain_publique!BU:BU, MATCH(A77, BDD_enquete_terrain_publique!B:B, 0))</f>
        <v>0</v>
      </c>
      <c r="AL77" s="115">
        <f>INDEX(BDD_enquete_terrain_publique!BV:BV, MATCH(A77, BDD_enquete_terrain_publique!B:B, 0))</f>
        <v>0</v>
      </c>
      <c r="AM77" s="115" t="s">
        <v>217</v>
      </c>
      <c r="AN77" s="115" t="s">
        <v>2115</v>
      </c>
      <c r="AO77" s="115" t="str">
        <f>INDEX(BDD_enquete_terrain_publique!AL:AL, MATCH(A77, BDD_enquete_terrain_publique!B:B, 0))</f>
        <v>resident</v>
      </c>
      <c r="AP77" s="115" t="s">
        <v>22</v>
      </c>
      <c r="AQ77" s="115" t="s">
        <v>22</v>
      </c>
      <c r="AR77" s="124" t="s">
        <v>404</v>
      </c>
      <c r="AS77" s="115">
        <v>1</v>
      </c>
      <c r="AT77" s="122">
        <v>28</v>
      </c>
      <c r="AU77" s="122">
        <v>376.65</v>
      </c>
      <c r="AV77" s="118">
        <f>SUM(AU77)</f>
        <v>376.65</v>
      </c>
      <c r="AW77" s="90" t="s">
        <v>22</v>
      </c>
      <c r="AX77" s="199">
        <f>AU77/(55/60)/Y77</f>
        <v>205.44545454545454</v>
      </c>
      <c r="AY77" s="201">
        <v>205.44545454545454</v>
      </c>
      <c r="AZ77" s="125" t="s">
        <v>22</v>
      </c>
    </row>
    <row r="78" spans="1:52">
      <c r="A78" s="117">
        <v>148</v>
      </c>
      <c r="B78" s="18" t="str">
        <f>INDEX(BDD_enquete_terrain_publique!C:C, MATCH(A78, BDD_enquete_terrain_publique!B:B, 0))</f>
        <v>PECHLOIS2021_0071</v>
      </c>
      <c r="C78" s="18" t="str">
        <f>INDEX(BDD_enquete_terrain_publique!D:D, MATCH(A78, BDD_enquete_terrain_publique!B:B, 0))</f>
        <v>PECHLOIS2021_0071_A</v>
      </c>
      <c r="D78" s="109">
        <f>INDEX(BDD_enquete_terrain_publique!E:E, MATCH(A78, BDD_enquete_terrain_publique!B:B, 0))</f>
        <v>44316</v>
      </c>
      <c r="E78" s="18" t="str">
        <f>INDEX(BDD_enquete_terrain_publique!F:F, MATCH(A78, BDD_enquete_terrain_publique!B:B, 0))</f>
        <v>Jeremy_SIMEONI</v>
      </c>
      <c r="F78" s="118">
        <f>INDEX(BDD_enquete_terrain_publique!G:G, MATCH(A78, BDD_enquete_terrain_publique!B:B, 0))</f>
        <v>0</v>
      </c>
      <c r="G78" s="18" t="str">
        <f>INDEX(BDD_enquete_terrain_publique!H:H, MATCH(A78, BDD_enquete_terrain_publique!B:B, 0))</f>
        <v>NA</v>
      </c>
      <c r="H78" s="118" t="str">
        <f>INDEX(BDD_enquete_terrain_publique!I:I, MATCH(A78, BDD_enquete_terrain_publique!B:B, 0))</f>
        <v>NA</v>
      </c>
      <c r="I78" s="18" t="str">
        <f>INDEX(BDD_enquete_terrain_publique!J:J, MATCH(A78, BDD_enquete_terrain_publique!B:B, 0))</f>
        <v>NA</v>
      </c>
      <c r="J78" s="18" t="str">
        <f>INDEX(BDD_enquete_terrain_publique!K:K, MATCH(A78, BDD_enquete_terrain_publique!B:B, 0))</f>
        <v>NA</v>
      </c>
      <c r="K78" s="118" t="str">
        <f>INDEX(BDD_enquete_terrain_publique!L:L, MATCH(A78, BDD_enquete_terrain_publique!B:B, 0))</f>
        <v>NA</v>
      </c>
      <c r="L78" s="18" t="str">
        <f>INDEX(BDD_enquete_terrain_publique!M:M, MATCH(A78, BDD_enquete_terrain_publique!B:B, 0))</f>
        <v>NA</v>
      </c>
      <c r="M78" s="115" t="s">
        <v>22</v>
      </c>
      <c r="N78" s="115" t="s">
        <v>22</v>
      </c>
      <c r="O78" s="115" t="s">
        <v>22</v>
      </c>
      <c r="P78" s="119">
        <f>INDEX(BDD_enquete_terrain_publique!Q:Q, MATCH(A78, BDD_enquete_terrain_publique!B:B, 0))</f>
        <v>42.810833333333335</v>
      </c>
      <c r="Q78" s="115" t="s">
        <v>949</v>
      </c>
      <c r="R78" s="116" t="s">
        <v>22</v>
      </c>
      <c r="S78" s="115" t="s">
        <v>22</v>
      </c>
      <c r="T78" s="115" t="s">
        <v>22</v>
      </c>
      <c r="U78" s="120">
        <f>INDEX(BDD_enquete_terrain_publique!V:V, MATCH(A78, BDD_enquete_terrain_publique!B:B, 0))</f>
        <v>9.5084999999999997</v>
      </c>
      <c r="V78" s="115" t="s">
        <v>2118</v>
      </c>
      <c r="W78" s="121" t="str">
        <f>INDEX(BDD_enquete_terrain_publique!W:W, MATCH(A78, BDD_enquete_terrain_publique!B:B, 0))</f>
        <v>pe</v>
      </c>
      <c r="X78" s="122">
        <f>INDEX(BDD_enquete_terrain_publique!X:X, MATCH(A78, BDD_enquete_terrain_publique!B:B, 0))</f>
        <v>42</v>
      </c>
      <c r="Y78" s="122">
        <f>INDEX(BDD_enquete_terrain_publique!Y:Y, MATCH(A78, BDD_enquete_terrain_publique!B:B, 0))</f>
        <v>2</v>
      </c>
      <c r="Z78" s="121">
        <f>INDEX(BDD_enquete_terrain_publique!Z:Z, MATCH(A78, BDD_enquete_terrain_publique!B:B, 0))</f>
        <v>0.29166666666666669</v>
      </c>
      <c r="AA78" s="121">
        <f>INDEX(BDD_enquete_terrain_publique!AA:AA, MATCH(A78, BDD_enquete_terrain_publique!B:B, 0))</f>
        <v>0.40138888888888885</v>
      </c>
      <c r="AB78" s="121">
        <f>INDEX(BDD_enquete_terrain_publique!AB:AB, MATCH(A78, BDD_enquete_terrain_publique!B:B, 0))</f>
        <v>0.5</v>
      </c>
      <c r="AC78" s="121">
        <f>Tableau1[[#This Row],[heure_enq]]-Tableau1[[#This Row],[heure_deb]]</f>
        <v>0.10972222222222217</v>
      </c>
      <c r="AD78" s="121">
        <f>Tableau1[[#This Row],[heure_fin]]-Tableau1[[#This Row],[heure_deb]]</f>
        <v>0.20833333333333331</v>
      </c>
      <c r="AE78" s="121" t="s">
        <v>2106</v>
      </c>
      <c r="AF78" s="121" t="s">
        <v>2083</v>
      </c>
      <c r="AG78" s="123" t="str">
        <f>INDEX(BDD_enquete_terrain_publique!BJ:BJ, MATCH(A78, BDD_enquete_terrain_publique!B:B, 0))</f>
        <v>toutes</v>
      </c>
      <c r="AH78" s="18" t="s">
        <v>2084</v>
      </c>
      <c r="AI78" s="18">
        <f>INDEX(BDD_enquete_terrain_publique!BO:BO, MATCH(A78, BDD_enquete_terrain_publique!B:B, 0))</f>
        <v>0</v>
      </c>
      <c r="AJ78" s="18">
        <v>0</v>
      </c>
      <c r="AK78" s="18">
        <f>INDEX(BDD_enquete_terrain_publique!BU:BU, MATCH(A78, BDD_enquete_terrain_publique!B:B, 0))</f>
        <v>0</v>
      </c>
      <c r="AL78" s="115">
        <f>INDEX(BDD_enquete_terrain_publique!BV:BV, MATCH(A78, BDD_enquete_terrain_publique!B:B, 0))</f>
        <v>0</v>
      </c>
      <c r="AM78" s="115" t="s">
        <v>2119</v>
      </c>
      <c r="AN78" s="121" t="s">
        <v>2059</v>
      </c>
      <c r="AO78" s="115" t="str">
        <f>INDEX(BDD_enquete_terrain_publique!AL:AL, MATCH(A78, BDD_enquete_terrain_publique!B:B, 0))</f>
        <v>resident</v>
      </c>
      <c r="AP78" s="115" t="s">
        <v>22</v>
      </c>
      <c r="AQ78" s="115" t="s">
        <v>22</v>
      </c>
      <c r="AR78" s="124" t="s">
        <v>438</v>
      </c>
      <c r="AS78" s="115">
        <v>2</v>
      </c>
      <c r="AT78" s="122">
        <v>22</v>
      </c>
      <c r="AU78" s="122">
        <f>120.13*2</f>
        <v>240.26</v>
      </c>
      <c r="AV78" s="118">
        <f>SUM(AU78:AU79)</f>
        <v>856.83999999999992</v>
      </c>
      <c r="AW78" s="90" t="s">
        <v>22</v>
      </c>
      <c r="AX78" s="199">
        <f>AU78/(2+(38/60))/2</f>
        <v>45.618987341772147</v>
      </c>
      <c r="AY78" s="201">
        <f>SUM(AX78:AX79)</f>
        <v>162.69113924050632</v>
      </c>
      <c r="AZ78" s="125" t="s">
        <v>22</v>
      </c>
    </row>
    <row r="79" spans="1:52">
      <c r="A79" s="117">
        <v>148</v>
      </c>
      <c r="B79" s="18" t="str">
        <f>INDEX(BDD_enquete_terrain_publique!C:C, MATCH(A79, BDD_enquete_terrain_publique!B:B, 0))</f>
        <v>PECHLOIS2021_0071</v>
      </c>
      <c r="C79" s="18" t="str">
        <f>INDEX(BDD_enquete_terrain_publique!D:D, MATCH(A79, BDD_enquete_terrain_publique!B:B, 0))</f>
        <v>PECHLOIS2021_0071_A</v>
      </c>
      <c r="D79" s="109">
        <f>INDEX(BDD_enquete_terrain_publique!E:E, MATCH(A79, BDD_enquete_terrain_publique!B:B, 0))</f>
        <v>44316</v>
      </c>
      <c r="E79" s="18" t="str">
        <f>INDEX(BDD_enquete_terrain_publique!F:F, MATCH(A79, BDD_enquete_terrain_publique!B:B, 0))</f>
        <v>Jeremy_SIMEONI</v>
      </c>
      <c r="F79" s="118">
        <f>INDEX(BDD_enquete_terrain_publique!G:G, MATCH(A79, BDD_enquete_terrain_publique!B:B, 0))</f>
        <v>0</v>
      </c>
      <c r="G79" s="18" t="str">
        <f>INDEX(BDD_enquete_terrain_publique!H:H, MATCH(A79, BDD_enquete_terrain_publique!B:B, 0))</f>
        <v>NA</v>
      </c>
      <c r="H79" s="118" t="str">
        <f>INDEX(BDD_enquete_terrain_publique!I:I, MATCH(A79, BDD_enquete_terrain_publique!B:B, 0))</f>
        <v>NA</v>
      </c>
      <c r="I79" s="18" t="str">
        <f>INDEX(BDD_enquete_terrain_publique!J:J, MATCH(A79, BDD_enquete_terrain_publique!B:B, 0))</f>
        <v>NA</v>
      </c>
      <c r="J79" s="18" t="str">
        <f>INDEX(BDD_enquete_terrain_publique!K:K, MATCH(A79, BDD_enquete_terrain_publique!B:B, 0))</f>
        <v>NA</v>
      </c>
      <c r="K79" s="118" t="str">
        <f>INDEX(BDD_enquete_terrain_publique!L:L, MATCH(A79, BDD_enquete_terrain_publique!B:B, 0))</f>
        <v>NA</v>
      </c>
      <c r="L79" s="18" t="str">
        <f>INDEX(BDD_enquete_terrain_publique!M:M, MATCH(A79, BDD_enquete_terrain_publique!B:B, 0))</f>
        <v>NA</v>
      </c>
      <c r="M79" s="115" t="s">
        <v>22</v>
      </c>
      <c r="N79" s="115" t="s">
        <v>22</v>
      </c>
      <c r="O79" s="115" t="s">
        <v>22</v>
      </c>
      <c r="P79" s="119">
        <f>INDEX(BDD_enquete_terrain_publique!Q:Q, MATCH(A79, BDD_enquete_terrain_publique!B:B, 0))</f>
        <v>42.810833333333335</v>
      </c>
      <c r="Q79" s="115" t="s">
        <v>949</v>
      </c>
      <c r="R79" s="116" t="s">
        <v>22</v>
      </c>
      <c r="S79" s="115" t="s">
        <v>22</v>
      </c>
      <c r="T79" s="115" t="s">
        <v>22</v>
      </c>
      <c r="U79" s="120">
        <f>INDEX(BDD_enquete_terrain_publique!V:V, MATCH(A79, BDD_enquete_terrain_publique!B:B, 0))</f>
        <v>9.5084999999999997</v>
      </c>
      <c r="V79" s="115" t="s">
        <v>2118</v>
      </c>
      <c r="W79" s="121" t="str">
        <f>INDEX(BDD_enquete_terrain_publique!W:W, MATCH(A79, BDD_enquete_terrain_publique!B:B, 0))</f>
        <v>pe</v>
      </c>
      <c r="X79" s="122">
        <f>INDEX(BDD_enquete_terrain_publique!X:X, MATCH(A79, BDD_enquete_terrain_publique!B:B, 0))</f>
        <v>42</v>
      </c>
      <c r="Y79" s="122">
        <f>INDEX(BDD_enquete_terrain_publique!Y:Y, MATCH(A79, BDD_enquete_terrain_publique!B:B, 0))</f>
        <v>2</v>
      </c>
      <c r="Z79" s="121">
        <f>INDEX(BDD_enquete_terrain_publique!Z:Z, MATCH(A79, BDD_enquete_terrain_publique!B:B, 0))</f>
        <v>0.29166666666666669</v>
      </c>
      <c r="AA79" s="121">
        <f>INDEX(BDD_enquete_terrain_publique!AA:AA, MATCH(A79, BDD_enquete_terrain_publique!B:B, 0))</f>
        <v>0.40138888888888885</v>
      </c>
      <c r="AB79" s="121">
        <f>INDEX(BDD_enquete_terrain_publique!AB:AB, MATCH(A79, BDD_enquete_terrain_publique!B:B, 0))</f>
        <v>0.5</v>
      </c>
      <c r="AC79" s="121">
        <f>Tableau1[[#This Row],[heure_enq]]-Tableau1[[#This Row],[heure_deb]]</f>
        <v>0.10972222222222217</v>
      </c>
      <c r="AD79" s="121">
        <f>Tableau1[[#This Row],[heure_fin]]-Tableau1[[#This Row],[heure_deb]]</f>
        <v>0.20833333333333331</v>
      </c>
      <c r="AE79" s="121" t="s">
        <v>2106</v>
      </c>
      <c r="AF79" s="121" t="s">
        <v>2083</v>
      </c>
      <c r="AG79" s="123" t="str">
        <f>INDEX(BDD_enquete_terrain_publique!BJ:BJ, MATCH(A79, BDD_enquete_terrain_publique!B:B, 0))</f>
        <v>toutes</v>
      </c>
      <c r="AH79" s="18" t="s">
        <v>2084</v>
      </c>
      <c r="AI79" s="18">
        <f>INDEX(BDD_enquete_terrain_publique!BO:BO, MATCH(A79, BDD_enquete_terrain_publique!B:B, 0))</f>
        <v>0</v>
      </c>
      <c r="AJ79" s="18">
        <v>0</v>
      </c>
      <c r="AK79" s="18">
        <f>INDEX(BDD_enquete_terrain_publique!BU:BU, MATCH(A79, BDD_enquete_terrain_publique!B:B, 0))</f>
        <v>0</v>
      </c>
      <c r="AL79" s="115">
        <f>INDEX(BDD_enquete_terrain_publique!BV:BV, MATCH(A79, BDD_enquete_terrain_publique!B:B, 0))</f>
        <v>0</v>
      </c>
      <c r="AM79" s="115" t="s">
        <v>2119</v>
      </c>
      <c r="AN79" s="121" t="s">
        <v>2059</v>
      </c>
      <c r="AO79" s="115" t="str">
        <f>INDEX(BDD_enquete_terrain_publique!AL:AL, MATCH(A79, BDD_enquete_terrain_publique!B:B, 0))</f>
        <v>resident</v>
      </c>
      <c r="AP79" s="115" t="s">
        <v>22</v>
      </c>
      <c r="AQ79" s="115" t="s">
        <v>22</v>
      </c>
      <c r="AR79" s="124" t="s">
        <v>756</v>
      </c>
      <c r="AS79" s="115">
        <v>12</v>
      </c>
      <c r="AT79" s="122">
        <v>16.5</v>
      </c>
      <c r="AU79" s="122">
        <f>(30.03*2)+(37.1*2)+(45.22*2)+(54.46*2)+(64.89*2)+(76.59*2)</f>
        <v>616.57999999999993</v>
      </c>
      <c r="AV79" s="118"/>
      <c r="AW79" s="90" t="s">
        <v>22</v>
      </c>
      <c r="AX79" s="199">
        <f>AU79/(2+(38/60))/2</f>
        <v>117.07215189873416</v>
      </c>
      <c r="AY79" s="201"/>
      <c r="AZ79" s="125" t="s">
        <v>22</v>
      </c>
    </row>
    <row r="80" spans="1:52">
      <c r="A80" s="117">
        <v>149</v>
      </c>
      <c r="B80" s="18" t="str">
        <f>INDEX(BDD_enquete_terrain_publique!C:C, MATCH(A80, BDD_enquete_terrain_publique!B:B, 0))</f>
        <v>PECHLOIS2021_0071</v>
      </c>
      <c r="C80" s="18" t="str">
        <f>INDEX(BDD_enquete_terrain_publique!D:D, MATCH(A80, BDD_enquete_terrain_publique!B:B, 0))</f>
        <v>PECHLOIS2021_0071_B</v>
      </c>
      <c r="D80" s="109">
        <f>INDEX(BDD_enquete_terrain_publique!E:E, MATCH(A80, BDD_enquete_terrain_publique!B:B, 0))</f>
        <v>44316</v>
      </c>
      <c r="E80" s="18" t="str">
        <f>INDEX(BDD_enquete_terrain_publique!F:F, MATCH(A80, BDD_enquete_terrain_publique!B:B, 0))</f>
        <v>Jeremy_SIMEONI</v>
      </c>
      <c r="F80" s="118">
        <f>INDEX(BDD_enquete_terrain_publique!G:G, MATCH(A80, BDD_enquete_terrain_publique!B:B, 0))</f>
        <v>0</v>
      </c>
      <c r="G80" s="18" t="str">
        <f>INDEX(BDD_enquete_terrain_publique!H:H, MATCH(A80, BDD_enquete_terrain_publique!B:B, 0))</f>
        <v>NA</v>
      </c>
      <c r="H80" s="118" t="str">
        <f>INDEX(BDD_enquete_terrain_publique!I:I, MATCH(A80, BDD_enquete_terrain_publique!B:B, 0))</f>
        <v>NA</v>
      </c>
      <c r="I80" s="18" t="str">
        <f>INDEX(BDD_enquete_terrain_publique!J:J, MATCH(A80, BDD_enquete_terrain_publique!B:B, 0))</f>
        <v>NA</v>
      </c>
      <c r="J80" s="18" t="str">
        <f>INDEX(BDD_enquete_terrain_publique!K:K, MATCH(A80, BDD_enquete_terrain_publique!B:B, 0))</f>
        <v>NA</v>
      </c>
      <c r="K80" s="118" t="str">
        <f>INDEX(BDD_enquete_terrain_publique!L:L, MATCH(A80, BDD_enquete_terrain_publique!B:B, 0))</f>
        <v>NA</v>
      </c>
      <c r="L80" s="18" t="str">
        <f>INDEX(BDD_enquete_terrain_publique!M:M, MATCH(A80, BDD_enquete_terrain_publique!B:B, 0))</f>
        <v>NA</v>
      </c>
      <c r="M80" s="115" t="s">
        <v>22</v>
      </c>
      <c r="N80" s="115" t="s">
        <v>22</v>
      </c>
      <c r="O80" s="115" t="s">
        <v>22</v>
      </c>
      <c r="P80" s="119">
        <f>INDEX(BDD_enquete_terrain_publique!Q:Q, MATCH(A80, BDD_enquete_terrain_publique!B:B, 0))</f>
        <v>42.774999999999999</v>
      </c>
      <c r="Q80" s="115" t="s">
        <v>954</v>
      </c>
      <c r="R80" s="116" t="s">
        <v>22</v>
      </c>
      <c r="S80" s="115" t="s">
        <v>22</v>
      </c>
      <c r="T80" s="115" t="s">
        <v>22</v>
      </c>
      <c r="U80" s="120">
        <f>INDEX(BDD_enquete_terrain_publique!V:V, MATCH(A80, BDD_enquete_terrain_publique!B:B, 0))</f>
        <v>9.4631666666666661</v>
      </c>
      <c r="V80" s="115" t="s">
        <v>2116</v>
      </c>
      <c r="W80" s="121" t="str">
        <f>INDEX(BDD_enquete_terrain_publique!W:W, MATCH(A80, BDD_enquete_terrain_publique!B:B, 0))</f>
        <v>pe</v>
      </c>
      <c r="X80" s="122">
        <f>INDEX(BDD_enquete_terrain_publique!X:X, MATCH(A80, BDD_enquete_terrain_publique!B:B, 0))</f>
        <v>67</v>
      </c>
      <c r="Y80" s="122">
        <f>INDEX(BDD_enquete_terrain_publique!Y:Y, MATCH(A80, BDD_enquete_terrain_publique!B:B, 0))</f>
        <v>2</v>
      </c>
      <c r="Z80" s="121">
        <f>INDEX(BDD_enquete_terrain_publique!Z:Z, MATCH(A80, BDD_enquete_terrain_publique!B:B, 0))</f>
        <v>0.25</v>
      </c>
      <c r="AA80" s="121">
        <f>INDEX(BDD_enquete_terrain_publique!AA:AA, MATCH(A80, BDD_enquete_terrain_publique!B:B, 0))</f>
        <v>0.4375</v>
      </c>
      <c r="AB80" s="121">
        <f>INDEX(BDD_enquete_terrain_publique!AB:AB, MATCH(A80, BDD_enquete_terrain_publique!B:B, 0))</f>
        <v>0.58333333333333337</v>
      </c>
      <c r="AC80" s="121">
        <f>Tableau1[[#This Row],[heure_enq]]-Tableau1[[#This Row],[heure_deb]]</f>
        <v>0.1875</v>
      </c>
      <c r="AD80" s="121">
        <f>Tableau1[[#This Row],[heure_fin]]-Tableau1[[#This Row],[heure_deb]]</f>
        <v>0.33333333333333337</v>
      </c>
      <c r="AE80" s="121" t="s">
        <v>204</v>
      </c>
      <c r="AF80" s="121" t="s">
        <v>270</v>
      </c>
      <c r="AG80" s="123" t="str">
        <f>INDEX(BDD_enquete_terrain_publique!BJ:BJ, MATCH(A80, BDD_enquete_terrain_publique!B:B, 0))</f>
        <v>Seriola dumerili</v>
      </c>
      <c r="AH80" s="18">
        <v>0</v>
      </c>
      <c r="AI80" s="18">
        <f>INDEX(BDD_enquete_terrain_publique!BO:BO, MATCH(A80, BDD_enquete_terrain_publique!B:B, 0))</f>
        <v>0</v>
      </c>
      <c r="AJ80" s="18" t="s">
        <v>2075</v>
      </c>
      <c r="AK80" s="18">
        <f>INDEX(BDD_enquete_terrain_publique!BU:BU, MATCH(A80, BDD_enquete_terrain_publique!B:B, 0))</f>
        <v>0</v>
      </c>
      <c r="AL80" s="115">
        <f>INDEX(BDD_enquete_terrain_publique!BV:BV, MATCH(A80, BDD_enquete_terrain_publique!B:B, 0))</f>
        <v>0</v>
      </c>
      <c r="AM80" s="115" t="s">
        <v>692</v>
      </c>
      <c r="AN80" s="121" t="s">
        <v>2117</v>
      </c>
      <c r="AO80" s="115" t="str">
        <f>INDEX(BDD_enquete_terrain_publique!AL:AL, MATCH(A80, BDD_enquete_terrain_publique!B:B, 0))</f>
        <v>resident</v>
      </c>
      <c r="AP80" s="115" t="s">
        <v>22</v>
      </c>
      <c r="AQ80" s="115" t="s">
        <v>22</v>
      </c>
      <c r="AR80" s="124" t="s">
        <v>693</v>
      </c>
      <c r="AS80" s="115">
        <v>2</v>
      </c>
      <c r="AT80" s="122">
        <v>26</v>
      </c>
      <c r="AU80" s="122">
        <f xml:space="preserve"> 789</f>
        <v>789</v>
      </c>
      <c r="AV80" s="118"/>
      <c r="AW80" s="90" t="s">
        <v>22</v>
      </c>
      <c r="AX80" s="199">
        <f>AU80/4.5/2</f>
        <v>87.666666666666671</v>
      </c>
      <c r="AY80" s="201"/>
      <c r="AZ80" s="125" t="s">
        <v>22</v>
      </c>
    </row>
    <row r="81" spans="1:52">
      <c r="A81" s="117">
        <v>149</v>
      </c>
      <c r="B81" s="18" t="str">
        <f>INDEX(BDD_enquete_terrain_publique!C:C, MATCH(A81, BDD_enquete_terrain_publique!B:B, 0))</f>
        <v>PECHLOIS2021_0071</v>
      </c>
      <c r="C81" s="18" t="str">
        <f>INDEX(BDD_enquete_terrain_publique!D:D, MATCH(A81, BDD_enquete_terrain_publique!B:B, 0))</f>
        <v>PECHLOIS2021_0071_B</v>
      </c>
      <c r="D81" s="109">
        <f>INDEX(BDD_enquete_terrain_publique!E:E, MATCH(A81, BDD_enquete_terrain_publique!B:B, 0))</f>
        <v>44316</v>
      </c>
      <c r="E81" s="18" t="str">
        <f>INDEX(BDD_enquete_terrain_publique!F:F, MATCH(A81, BDD_enquete_terrain_publique!B:B, 0))</f>
        <v>Jeremy_SIMEONI</v>
      </c>
      <c r="F81" s="118">
        <f>INDEX(BDD_enquete_terrain_publique!G:G, MATCH(A81, BDD_enquete_terrain_publique!B:B, 0))</f>
        <v>0</v>
      </c>
      <c r="G81" s="18" t="str">
        <f>INDEX(BDD_enquete_terrain_publique!H:H, MATCH(A81, BDD_enquete_terrain_publique!B:B, 0))</f>
        <v>NA</v>
      </c>
      <c r="H81" s="118" t="str">
        <f>INDEX(BDD_enquete_terrain_publique!I:I, MATCH(A81, BDD_enquete_terrain_publique!B:B, 0))</f>
        <v>NA</v>
      </c>
      <c r="I81" s="18" t="str">
        <f>INDEX(BDD_enquete_terrain_publique!J:J, MATCH(A81, BDD_enquete_terrain_publique!B:B, 0))</f>
        <v>NA</v>
      </c>
      <c r="J81" s="18" t="str">
        <f>INDEX(BDD_enquete_terrain_publique!K:K, MATCH(A81, BDD_enquete_terrain_publique!B:B, 0))</f>
        <v>NA</v>
      </c>
      <c r="K81" s="118" t="str">
        <f>INDEX(BDD_enquete_terrain_publique!L:L, MATCH(A81, BDD_enquete_terrain_publique!B:B, 0))</f>
        <v>NA</v>
      </c>
      <c r="L81" s="18" t="str">
        <f>INDEX(BDD_enquete_terrain_publique!M:M, MATCH(A81, BDD_enquete_terrain_publique!B:B, 0))</f>
        <v>NA</v>
      </c>
      <c r="M81" s="115" t="s">
        <v>22</v>
      </c>
      <c r="N81" s="115" t="s">
        <v>22</v>
      </c>
      <c r="O81" s="115" t="s">
        <v>22</v>
      </c>
      <c r="P81" s="119">
        <f>INDEX(BDD_enquete_terrain_publique!Q:Q, MATCH(A81, BDD_enquete_terrain_publique!B:B, 0))</f>
        <v>42.774999999999999</v>
      </c>
      <c r="Q81" s="115" t="s">
        <v>954</v>
      </c>
      <c r="R81" s="116" t="s">
        <v>22</v>
      </c>
      <c r="S81" s="115" t="s">
        <v>22</v>
      </c>
      <c r="T81" s="115" t="s">
        <v>22</v>
      </c>
      <c r="U81" s="120">
        <f>INDEX(BDD_enquete_terrain_publique!V:V, MATCH(A81, BDD_enquete_terrain_publique!B:B, 0))</f>
        <v>9.4631666666666661</v>
      </c>
      <c r="V81" s="115" t="s">
        <v>2116</v>
      </c>
      <c r="W81" s="121" t="str">
        <f>INDEX(BDD_enquete_terrain_publique!W:W, MATCH(A81, BDD_enquete_terrain_publique!B:B, 0))</f>
        <v>pe</v>
      </c>
      <c r="X81" s="122">
        <f>INDEX(BDD_enquete_terrain_publique!X:X, MATCH(A81, BDD_enquete_terrain_publique!B:B, 0))</f>
        <v>67</v>
      </c>
      <c r="Y81" s="122">
        <f>INDEX(BDD_enquete_terrain_publique!Y:Y, MATCH(A81, BDD_enquete_terrain_publique!B:B, 0))</f>
        <v>2</v>
      </c>
      <c r="Z81" s="121">
        <f>INDEX(BDD_enquete_terrain_publique!Z:Z, MATCH(A81, BDD_enquete_terrain_publique!B:B, 0))</f>
        <v>0.25</v>
      </c>
      <c r="AA81" s="121">
        <f>INDEX(BDD_enquete_terrain_publique!AA:AA, MATCH(A81, BDD_enquete_terrain_publique!B:B, 0))</f>
        <v>0.4375</v>
      </c>
      <c r="AB81" s="121">
        <f>INDEX(BDD_enquete_terrain_publique!AB:AB, MATCH(A81, BDD_enquete_terrain_publique!B:B, 0))</f>
        <v>0.58333333333333337</v>
      </c>
      <c r="AC81" s="121">
        <f>Tableau1[[#This Row],[heure_enq]]-Tableau1[[#This Row],[heure_deb]]</f>
        <v>0.1875</v>
      </c>
      <c r="AD81" s="121">
        <f>Tableau1[[#This Row],[heure_fin]]-Tableau1[[#This Row],[heure_deb]]</f>
        <v>0.33333333333333337</v>
      </c>
      <c r="AE81" s="121" t="s">
        <v>204</v>
      </c>
      <c r="AF81" s="121" t="s">
        <v>270</v>
      </c>
      <c r="AG81" s="123" t="str">
        <f>INDEX(BDD_enquete_terrain_publique!BJ:BJ, MATCH(A81, BDD_enquete_terrain_publique!B:B, 0))</f>
        <v>Seriola dumerili</v>
      </c>
      <c r="AH81" s="18">
        <v>0</v>
      </c>
      <c r="AI81" s="18">
        <f>INDEX(BDD_enquete_terrain_publique!BO:BO, MATCH(A81, BDD_enquete_terrain_publique!B:B, 0))</f>
        <v>0</v>
      </c>
      <c r="AJ81" s="18" t="s">
        <v>2075</v>
      </c>
      <c r="AK81" s="18">
        <f>INDEX(BDD_enquete_terrain_publique!BU:BU, MATCH(A81, BDD_enquete_terrain_publique!B:B, 0))</f>
        <v>0</v>
      </c>
      <c r="AL81" s="115">
        <f>INDEX(BDD_enquete_terrain_publique!BV:BV, MATCH(A81, BDD_enquete_terrain_publique!B:B, 0))</f>
        <v>0</v>
      </c>
      <c r="AM81" s="115" t="s">
        <v>692</v>
      </c>
      <c r="AN81" s="121" t="s">
        <v>2117</v>
      </c>
      <c r="AO81" s="115" t="str">
        <f>INDEX(BDD_enquete_terrain_publique!AL:AL, MATCH(A81, BDD_enquete_terrain_publique!B:B, 0))</f>
        <v>resident</v>
      </c>
      <c r="AP81" s="115" t="s">
        <v>22</v>
      </c>
      <c r="AQ81" s="115" t="s">
        <v>22</v>
      </c>
      <c r="AR81" s="124" t="s">
        <v>2016</v>
      </c>
      <c r="AS81" s="115">
        <v>2</v>
      </c>
      <c r="AT81" s="122">
        <v>23</v>
      </c>
      <c r="AU81" s="122">
        <f>81.5+104.54</f>
        <v>186.04000000000002</v>
      </c>
      <c r="AV81" s="118">
        <f>SUM(AU81:AU82)</f>
        <v>303.27000000000004</v>
      </c>
      <c r="AW81" s="90" t="s">
        <v>22</v>
      </c>
      <c r="AX81" s="199">
        <f>AU81/4.5/2</f>
        <v>20.671111111111113</v>
      </c>
      <c r="AY81" s="201">
        <f>SUM(AX81:AX82)</f>
        <v>68.847823439878226</v>
      </c>
      <c r="AZ81" s="125" t="s">
        <v>22</v>
      </c>
    </row>
    <row r="82" spans="1:52">
      <c r="A82" s="117">
        <v>150</v>
      </c>
      <c r="B82" s="18" t="str">
        <f>INDEX(BDD_enquete_terrain_publique!C:C, MATCH(A82, BDD_enquete_terrain_publique!B:B, 0))</f>
        <v>PECHLOIS2021_0072</v>
      </c>
      <c r="C82" s="18" t="str">
        <f>INDEX(BDD_enquete_terrain_publique!D:D, MATCH(A82, BDD_enquete_terrain_publique!B:B, 0))</f>
        <v>PECHLOIS2021_0072_A</v>
      </c>
      <c r="D82" s="109">
        <f>INDEX(BDD_enquete_terrain_publique!E:E, MATCH(A82, BDD_enquete_terrain_publique!B:B, 0))</f>
        <v>44320</v>
      </c>
      <c r="E82" s="18" t="str">
        <f>INDEX(BDD_enquete_terrain_publique!F:F, MATCH(A82, BDD_enquete_terrain_publique!B:B, 0))</f>
        <v>Jeremy_SIMEONI</v>
      </c>
      <c r="F82" s="118">
        <f>INDEX(BDD_enquete_terrain_publique!G:G, MATCH(A82, BDD_enquete_terrain_publique!B:B, 0))</f>
        <v>0</v>
      </c>
      <c r="G82" s="18" t="str">
        <f>INDEX(BDD_enquete_terrain_publique!H:H, MATCH(A82, BDD_enquete_terrain_publique!B:B, 0))</f>
        <v>NA</v>
      </c>
      <c r="H82" s="118" t="str">
        <f>INDEX(BDD_enquete_terrain_publique!I:I, MATCH(A82, BDD_enquete_terrain_publique!B:B, 0))</f>
        <v>NA</v>
      </c>
      <c r="I82" s="18" t="str">
        <f>INDEX(BDD_enquete_terrain_publique!J:J, MATCH(A82, BDD_enquete_terrain_publique!B:B, 0))</f>
        <v>NA</v>
      </c>
      <c r="J82" s="18" t="str">
        <f>INDEX(BDD_enquete_terrain_publique!K:K, MATCH(A82, BDD_enquete_terrain_publique!B:B, 0))</f>
        <v>NA</v>
      </c>
      <c r="K82" s="118" t="str">
        <f>INDEX(BDD_enquete_terrain_publique!L:L, MATCH(A82, BDD_enquete_terrain_publique!B:B, 0))</f>
        <v>NA</v>
      </c>
      <c r="L82" s="18" t="str">
        <f>INDEX(BDD_enquete_terrain_publique!M:M, MATCH(A82, BDD_enquete_terrain_publique!B:B, 0))</f>
        <v>NA</v>
      </c>
      <c r="M82" s="115" t="s">
        <v>22</v>
      </c>
      <c r="N82" s="115" t="s">
        <v>22</v>
      </c>
      <c r="O82" s="115" t="s">
        <v>22</v>
      </c>
      <c r="P82" s="119">
        <f>INDEX(BDD_enquete_terrain_publique!Q:Q, MATCH(A82, BDD_enquete_terrain_publique!B:B, 0))</f>
        <v>42.750616666666666</v>
      </c>
      <c r="Q82" s="115" t="s">
        <v>960</v>
      </c>
      <c r="R82" s="116" t="s">
        <v>22</v>
      </c>
      <c r="S82" s="115" t="s">
        <v>22</v>
      </c>
      <c r="T82" s="115" t="s">
        <v>22</v>
      </c>
      <c r="U82" s="120">
        <f>INDEX(BDD_enquete_terrain_publique!V:V, MATCH(A82, BDD_enquete_terrain_publique!B:B, 0))</f>
        <v>9.4662166666666661</v>
      </c>
      <c r="V82" s="115" t="s">
        <v>2120</v>
      </c>
      <c r="W82" s="121" t="str">
        <f>INDEX(BDD_enquete_terrain_publique!W:W, MATCH(A82, BDD_enquete_terrain_publique!B:B, 0))</f>
        <v>pdb</v>
      </c>
      <c r="X82" s="122" t="str">
        <f>INDEX(BDD_enquete_terrain_publique!X:X, MATCH(A82, BDD_enquete_terrain_publique!B:B, 0))</f>
        <v>NA</v>
      </c>
      <c r="Y82" s="122">
        <f>INDEX(BDD_enquete_terrain_publique!Y:Y, MATCH(A82, BDD_enquete_terrain_publique!B:B, 0))</f>
        <v>2</v>
      </c>
      <c r="Z82" s="121">
        <f>INDEX(BDD_enquete_terrain_publique!Z:Z, MATCH(A82, BDD_enquete_terrain_publique!B:B, 0))</f>
        <v>0.33333333333333331</v>
      </c>
      <c r="AA82" s="121">
        <f>INDEX(BDD_enquete_terrain_publique!AA:AA, MATCH(A82, BDD_enquete_terrain_publique!B:B, 0))</f>
        <v>0.3840277777777778</v>
      </c>
      <c r="AB82" s="121">
        <f>INDEX(BDD_enquete_terrain_publique!AB:AB, MATCH(A82, BDD_enquete_terrain_publique!B:B, 0))</f>
        <v>0.5</v>
      </c>
      <c r="AC82" s="121">
        <f>Tableau1[[#This Row],[heure_enq]]-Tableau1[[#This Row],[heure_deb]]</f>
        <v>5.0694444444444486E-2</v>
      </c>
      <c r="AD82" s="121">
        <f>Tableau1[[#This Row],[heure_fin]]-Tableau1[[#This Row],[heure_deb]]</f>
        <v>0.16666666666666669</v>
      </c>
      <c r="AE82" s="121" t="s">
        <v>2121</v>
      </c>
      <c r="AF82" s="121" t="s">
        <v>270</v>
      </c>
      <c r="AG82" s="123" t="str">
        <f>INDEX(BDD_enquete_terrain_publique!BJ:BJ, MATCH(A82, BDD_enquete_terrain_publique!B:B, 0))</f>
        <v>toutes</v>
      </c>
      <c r="AH82" s="18" t="s">
        <v>2058</v>
      </c>
      <c r="AI82" s="18">
        <f>INDEX(BDD_enquete_terrain_publique!BO:BO, MATCH(A82, BDD_enquete_terrain_publique!B:B, 0))</f>
        <v>0</v>
      </c>
      <c r="AJ82" s="18">
        <v>0</v>
      </c>
      <c r="AK82" s="18">
        <f>INDEX(BDD_enquete_terrain_publique!BU:BU, MATCH(A82, BDD_enquete_terrain_publique!B:B, 0))</f>
        <v>0</v>
      </c>
      <c r="AL82" s="115">
        <f>INDEX(BDD_enquete_terrain_publique!BV:BV, MATCH(A82, BDD_enquete_terrain_publique!B:B, 0))</f>
        <v>0</v>
      </c>
      <c r="AM82" s="115" t="s">
        <v>217</v>
      </c>
      <c r="AN82" s="121" t="s">
        <v>2122</v>
      </c>
      <c r="AO82" s="115" t="str">
        <f>INDEX(BDD_enquete_terrain_publique!AL:AL, MATCH(A82, BDD_enquete_terrain_publique!B:B, 0))</f>
        <v>resident</v>
      </c>
      <c r="AP82" s="115" t="s">
        <v>2057</v>
      </c>
      <c r="AQ82" s="115">
        <v>1</v>
      </c>
      <c r="AR82" s="124" t="s">
        <v>404</v>
      </c>
      <c r="AS82" s="115">
        <v>1</v>
      </c>
      <c r="AT82" s="122">
        <v>19</v>
      </c>
      <c r="AU82" s="122">
        <v>117.23</v>
      </c>
      <c r="AV82" s="118">
        <f>SUM(AU82)</f>
        <v>117.23</v>
      </c>
      <c r="AW82" s="90" t="s">
        <v>22</v>
      </c>
      <c r="AX82" s="199">
        <f t="shared" ref="AX82:AX113" si="0">AU82/(1+(13/60))/2</f>
        <v>48.176712328767117</v>
      </c>
      <c r="AY82" s="199">
        <f>SUM(AX82)</f>
        <v>48.176712328767117</v>
      </c>
      <c r="AZ82" s="125" t="s">
        <v>22</v>
      </c>
    </row>
    <row r="83" spans="1:52">
      <c r="A83" s="117">
        <v>151</v>
      </c>
      <c r="B83" s="18" t="str">
        <f>INDEX(BDD_enquete_terrain_publique!C:C, MATCH(A83, BDD_enquete_terrain_publique!B:B, 0))</f>
        <v>PECHLOIS2021_0075</v>
      </c>
      <c r="C83" s="18" t="str">
        <f>INDEX(BDD_enquete_terrain_publique!D:D, MATCH(A83, BDD_enquete_terrain_publique!B:B, 0))</f>
        <v>PECHLOIS2021_0075_A</v>
      </c>
      <c r="D83" s="109">
        <f>INDEX(BDD_enquete_terrain_publique!E:E, MATCH(A83, BDD_enquete_terrain_publique!B:B, 0))</f>
        <v>44342</v>
      </c>
      <c r="E83" s="18" t="str">
        <f>INDEX(BDD_enquete_terrain_publique!F:F, MATCH(A83, BDD_enquete_terrain_publique!B:B, 0))</f>
        <v>Jeremy_SIMEONI</v>
      </c>
      <c r="F83" s="118">
        <f>INDEX(BDD_enquete_terrain_publique!G:G, MATCH(A83, BDD_enquete_terrain_publique!B:B, 0))</f>
        <v>1</v>
      </c>
      <c r="G83" s="18" t="str">
        <f>INDEX(BDD_enquete_terrain_publique!H:H, MATCH(A83, BDD_enquete_terrain_publique!B:B, 0))</f>
        <v>NA</v>
      </c>
      <c r="H83" s="118" t="str">
        <f>INDEX(BDD_enquete_terrain_publique!I:I, MATCH(A83, BDD_enquete_terrain_publique!B:B, 0))</f>
        <v>NA</v>
      </c>
      <c r="I83" s="18" t="str">
        <f>INDEX(BDD_enquete_terrain_publique!J:J, MATCH(A83, BDD_enquete_terrain_publique!B:B, 0))</f>
        <v>NA</v>
      </c>
      <c r="J83" s="18" t="str">
        <f>INDEX(BDD_enquete_terrain_publique!K:K, MATCH(A83, BDD_enquete_terrain_publique!B:B, 0))</f>
        <v>NA</v>
      </c>
      <c r="K83" s="118" t="str">
        <f>INDEX(BDD_enquete_terrain_publique!L:L, MATCH(A83, BDD_enquete_terrain_publique!B:B, 0))</f>
        <v>NA</v>
      </c>
      <c r="L83" s="18" t="str">
        <f>INDEX(BDD_enquete_terrain_publique!M:M, MATCH(A83, BDD_enquete_terrain_publique!B:B, 0))</f>
        <v>NA</v>
      </c>
      <c r="M83" s="115" t="s">
        <v>22</v>
      </c>
      <c r="N83" s="115" t="s">
        <v>22</v>
      </c>
      <c r="O83" s="115" t="s">
        <v>22</v>
      </c>
      <c r="P83" s="119">
        <f>INDEX(BDD_enquete_terrain_publique!Q:Q, MATCH(A83, BDD_enquete_terrain_publique!B:B, 0))</f>
        <v>42.88751666666667</v>
      </c>
      <c r="Q83" s="115" t="s">
        <v>2123</v>
      </c>
      <c r="R83" s="116" t="s">
        <v>22</v>
      </c>
      <c r="S83" s="115" t="s">
        <v>22</v>
      </c>
      <c r="T83" s="115" t="s">
        <v>22</v>
      </c>
      <c r="U83" s="120">
        <f>INDEX(BDD_enquete_terrain_publique!V:V, MATCH(A83, BDD_enquete_terrain_publique!B:B, 0))</f>
        <v>9.4753166666666662</v>
      </c>
      <c r="V83" s="115" t="s">
        <v>2124</v>
      </c>
      <c r="W83" s="121" t="str">
        <f>INDEX(BDD_enquete_terrain_publique!W:W, MATCH(A83, BDD_enquete_terrain_publique!B:B, 0))</f>
        <v>pdb</v>
      </c>
      <c r="X83" s="122" t="str">
        <f>INDEX(BDD_enquete_terrain_publique!X:X, MATCH(A83, BDD_enquete_terrain_publique!B:B, 0))</f>
        <v>NA</v>
      </c>
      <c r="Y83" s="122">
        <f>INDEX(BDD_enquete_terrain_publique!Y:Y, MATCH(A83, BDD_enquete_terrain_publique!B:B, 0))</f>
        <v>1</v>
      </c>
      <c r="Z83" s="121">
        <f>INDEX(BDD_enquete_terrain_publique!Z:Z, MATCH(A83, BDD_enquete_terrain_publique!B:B, 0))</f>
        <v>0.25</v>
      </c>
      <c r="AA83" s="121">
        <f>INDEX(BDD_enquete_terrain_publique!AA:AA, MATCH(A83, BDD_enquete_terrain_publique!B:B, 0))</f>
        <v>0.32847222222222222</v>
      </c>
      <c r="AB83" s="121">
        <f>INDEX(BDD_enquete_terrain_publique!AB:AB, MATCH(A83, BDD_enquete_terrain_publique!B:B, 0))</f>
        <v>0.45833333333333331</v>
      </c>
      <c r="AC83" s="121">
        <f>Tableau1[[#This Row],[heure_enq]]-Tableau1[[#This Row],[heure_deb]]</f>
        <v>7.8472222222222221E-2</v>
      </c>
      <c r="AD83" s="121">
        <f>Tableau1[[#This Row],[heure_fin]]-Tableau1[[#This Row],[heure_deb]]</f>
        <v>0.20833333333333331</v>
      </c>
      <c r="AE83" s="115" t="s">
        <v>2125</v>
      </c>
      <c r="AF83" s="115" t="s">
        <v>270</v>
      </c>
      <c r="AG83" s="123" t="str">
        <f>INDEX(BDD_enquete_terrain_publique!BJ:BJ, MATCH(A83, BDD_enquete_terrain_publique!B:B, 0))</f>
        <v>toutes</v>
      </c>
      <c r="AH83" s="18" t="s">
        <v>2066</v>
      </c>
      <c r="AI83" s="18">
        <f>INDEX(BDD_enquete_terrain_publique!BO:BO, MATCH(A83, BDD_enquete_terrain_publique!B:B, 0))</f>
        <v>0</v>
      </c>
      <c r="AJ83" s="18">
        <v>0</v>
      </c>
      <c r="AK83" s="18">
        <f>INDEX(BDD_enquete_terrain_publique!BU:BU, MATCH(A83, BDD_enquete_terrain_publique!B:B, 0))</f>
        <v>0</v>
      </c>
      <c r="AL83" s="115" t="str">
        <f>INDEX(BDD_enquete_terrain_publique!BV:BV, MATCH(A83, BDD_enquete_terrain_publique!B:B, 0))</f>
        <v>pain</v>
      </c>
      <c r="AM83" s="115" t="s">
        <v>217</v>
      </c>
      <c r="AN83" s="121" t="s">
        <v>2059</v>
      </c>
      <c r="AO83" s="115" t="str">
        <f>INDEX(BDD_enquete_terrain_publique!AL:AL, MATCH(A83, BDD_enquete_terrain_publique!B:B, 0))</f>
        <v>resident</v>
      </c>
      <c r="AP83" s="115" t="s">
        <v>22</v>
      </c>
      <c r="AQ83" s="115" t="s">
        <v>22</v>
      </c>
      <c r="AR83" s="124" t="s">
        <v>1082</v>
      </c>
      <c r="AS83" s="115">
        <v>2</v>
      </c>
      <c r="AT83" s="122">
        <v>18</v>
      </c>
      <c r="AU83" s="122">
        <f>36.75+51.48</f>
        <v>88.22999999999999</v>
      </c>
      <c r="AV83" s="122">
        <f>36.75+51.48</f>
        <v>88.22999999999999</v>
      </c>
      <c r="AW83" s="90" t="s">
        <v>22</v>
      </c>
      <c r="AX83" s="199">
        <f t="shared" si="0"/>
        <v>36.258904109589032</v>
      </c>
      <c r="AY83" s="201" t="s">
        <v>22</v>
      </c>
      <c r="AZ83" s="125" t="s">
        <v>22</v>
      </c>
    </row>
    <row r="84" spans="1:52">
      <c r="A84" s="117">
        <v>151</v>
      </c>
      <c r="B84" s="18" t="str">
        <f>INDEX(BDD_enquete_terrain_publique!C:C, MATCH(A84, BDD_enquete_terrain_publique!B:B, 0))</f>
        <v>PECHLOIS2021_0075</v>
      </c>
      <c r="C84" s="18" t="str">
        <f>INDEX(BDD_enquete_terrain_publique!D:D, MATCH(A84, BDD_enquete_terrain_publique!B:B, 0))</f>
        <v>PECHLOIS2021_0075_A</v>
      </c>
      <c r="D84" s="109">
        <f>INDEX(BDD_enquete_terrain_publique!E:E, MATCH(A84, BDD_enquete_terrain_publique!B:B, 0))</f>
        <v>44342</v>
      </c>
      <c r="E84" s="18" t="str">
        <f>INDEX(BDD_enquete_terrain_publique!F:F, MATCH(A84, BDD_enquete_terrain_publique!B:B, 0))</f>
        <v>Jeremy_SIMEONI</v>
      </c>
      <c r="F84" s="118">
        <f>INDEX(BDD_enquete_terrain_publique!G:G, MATCH(A84, BDD_enquete_terrain_publique!B:B, 0))</f>
        <v>1</v>
      </c>
      <c r="G84" s="18" t="str">
        <f>INDEX(BDD_enquete_terrain_publique!H:H, MATCH(A84, BDD_enquete_terrain_publique!B:B, 0))</f>
        <v>NA</v>
      </c>
      <c r="H84" s="118" t="str">
        <f>INDEX(BDD_enquete_terrain_publique!I:I, MATCH(A84, BDD_enquete_terrain_publique!B:B, 0))</f>
        <v>NA</v>
      </c>
      <c r="I84" s="18" t="str">
        <f>INDEX(BDD_enquete_terrain_publique!J:J, MATCH(A84, BDD_enquete_terrain_publique!B:B, 0))</f>
        <v>NA</v>
      </c>
      <c r="J84" s="18" t="str">
        <f>INDEX(BDD_enquete_terrain_publique!K:K, MATCH(A84, BDD_enquete_terrain_publique!B:B, 0))</f>
        <v>NA</v>
      </c>
      <c r="K84" s="118" t="str">
        <f>INDEX(BDD_enquete_terrain_publique!L:L, MATCH(A84, BDD_enquete_terrain_publique!B:B, 0))</f>
        <v>NA</v>
      </c>
      <c r="L84" s="18" t="str">
        <f>INDEX(BDD_enquete_terrain_publique!M:M, MATCH(A84, BDD_enquete_terrain_publique!B:B, 0))</f>
        <v>NA</v>
      </c>
      <c r="M84" s="115" t="s">
        <v>22</v>
      </c>
      <c r="N84" s="115" t="s">
        <v>22</v>
      </c>
      <c r="O84" s="115" t="s">
        <v>22</v>
      </c>
      <c r="P84" s="119">
        <f>INDEX(BDD_enquete_terrain_publique!Q:Q, MATCH(A84, BDD_enquete_terrain_publique!B:B, 0))</f>
        <v>42.88751666666667</v>
      </c>
      <c r="Q84" s="115" t="s">
        <v>964</v>
      </c>
      <c r="R84" s="116" t="s">
        <v>22</v>
      </c>
      <c r="S84" s="115" t="s">
        <v>22</v>
      </c>
      <c r="T84" s="115" t="s">
        <v>22</v>
      </c>
      <c r="U84" s="120">
        <f>INDEX(BDD_enquete_terrain_publique!V:V, MATCH(A84, BDD_enquete_terrain_publique!B:B, 0))</f>
        <v>9.4753166666666662</v>
      </c>
      <c r="V84" s="115" t="s">
        <v>965</v>
      </c>
      <c r="W84" s="121" t="str">
        <f>INDEX(BDD_enquete_terrain_publique!W:W, MATCH(A84, BDD_enquete_terrain_publique!B:B, 0))</f>
        <v>pdb</v>
      </c>
      <c r="X84" s="122" t="str">
        <f>INDEX(BDD_enquete_terrain_publique!X:X, MATCH(A84, BDD_enquete_terrain_publique!B:B, 0))</f>
        <v>NA</v>
      </c>
      <c r="Y84" s="122">
        <f>INDEX(BDD_enquete_terrain_publique!Y:Y, MATCH(A84, BDD_enquete_terrain_publique!B:B, 0))</f>
        <v>1</v>
      </c>
      <c r="Z84" s="121">
        <f>INDEX(BDD_enquete_terrain_publique!Z:Z, MATCH(A84, BDD_enquete_terrain_publique!B:B, 0))</f>
        <v>0.25</v>
      </c>
      <c r="AA84" s="121">
        <f>INDEX(BDD_enquete_terrain_publique!AA:AA, MATCH(A84, BDD_enquete_terrain_publique!B:B, 0))</f>
        <v>0.32847222222222222</v>
      </c>
      <c r="AB84" s="121">
        <f>INDEX(BDD_enquete_terrain_publique!AB:AB, MATCH(A84, BDD_enquete_terrain_publique!B:B, 0))</f>
        <v>0.45833333333333331</v>
      </c>
      <c r="AC84" s="121">
        <f>Tableau1[[#This Row],[heure_enq]]-Tableau1[[#This Row],[heure_deb]]</f>
        <v>7.8472222222222221E-2</v>
      </c>
      <c r="AD84" s="121">
        <f>Tableau1[[#This Row],[heure_fin]]-Tableau1[[#This Row],[heure_deb]]</f>
        <v>0.20833333333333331</v>
      </c>
      <c r="AE84" s="115" t="s">
        <v>2121</v>
      </c>
      <c r="AF84" s="115" t="s">
        <v>270</v>
      </c>
      <c r="AG84" s="123" t="str">
        <f>INDEX(BDD_enquete_terrain_publique!BJ:BJ, MATCH(A84, BDD_enquete_terrain_publique!B:B, 0))</f>
        <v>toutes</v>
      </c>
      <c r="AH84" s="18">
        <v>0</v>
      </c>
      <c r="AI84" s="18">
        <f>INDEX(BDD_enquete_terrain_publique!BO:BO, MATCH(A84, BDD_enquete_terrain_publique!B:B, 0))</f>
        <v>0</v>
      </c>
      <c r="AJ84" s="18">
        <v>0</v>
      </c>
      <c r="AK84" s="18">
        <f>INDEX(BDD_enquete_terrain_publique!BU:BU, MATCH(A84, BDD_enquete_terrain_publique!B:B, 0))</f>
        <v>0</v>
      </c>
      <c r="AL84" s="115" t="str">
        <f>INDEX(BDD_enquete_terrain_publique!BV:BV, MATCH(A84, BDD_enquete_terrain_publique!B:B, 0))</f>
        <v>pain</v>
      </c>
      <c r="AM84" s="115" t="s">
        <v>217</v>
      </c>
      <c r="AN84" s="115" t="s">
        <v>87</v>
      </c>
      <c r="AO84" s="115" t="str">
        <f>INDEX(BDD_enquete_terrain_publique!AL:AL, MATCH(A84, BDD_enquete_terrain_publique!B:B, 0))</f>
        <v>resident</v>
      </c>
      <c r="AP84" s="115" t="s">
        <v>22</v>
      </c>
      <c r="AQ84" s="115" t="s">
        <v>22</v>
      </c>
      <c r="AR84" s="124" t="s">
        <v>405</v>
      </c>
      <c r="AS84" s="115">
        <v>1</v>
      </c>
      <c r="AT84" s="122">
        <v>23</v>
      </c>
      <c r="AU84" s="122">
        <v>155.11000000000001</v>
      </c>
      <c r="AV84" s="122">
        <v>155.11000000000001</v>
      </c>
      <c r="AW84" s="90" t="s">
        <v>22</v>
      </c>
      <c r="AX84" s="199">
        <f t="shared" si="0"/>
        <v>63.743835616438353</v>
      </c>
      <c r="AY84" s="201" t="s">
        <v>22</v>
      </c>
      <c r="AZ84" s="125" t="s">
        <v>22</v>
      </c>
    </row>
    <row r="85" spans="1:52">
      <c r="A85" s="117">
        <v>152</v>
      </c>
      <c r="B85" s="18" t="str">
        <f>INDEX(BDD_enquete_terrain_publique!C:C, MATCH(A85, BDD_enquete_terrain_publique!B:B, 0))</f>
        <v>PECHLOIS2021_0077</v>
      </c>
      <c r="C85" s="18" t="str">
        <f>INDEX(BDD_enquete_terrain_publique!D:D, MATCH(A85, BDD_enquete_terrain_publique!B:B, 0))</f>
        <v>PECHLOIS2021_0077_A</v>
      </c>
      <c r="D85" s="109">
        <f>INDEX(BDD_enquete_terrain_publique!E:E, MATCH(A85, BDD_enquete_terrain_publique!B:B, 0))</f>
        <v>44344</v>
      </c>
      <c r="E85" s="18" t="str">
        <f>INDEX(BDD_enquete_terrain_publique!F:F, MATCH(A85, BDD_enquete_terrain_publique!B:B, 0))</f>
        <v>Jeremy_SIMEONI</v>
      </c>
      <c r="F85" s="118">
        <f>INDEX(BDD_enquete_terrain_publique!G:G, MATCH(A85, BDD_enquete_terrain_publique!B:B, 0))</f>
        <v>0</v>
      </c>
      <c r="G85" s="18" t="str">
        <f>INDEX(BDD_enquete_terrain_publique!H:H, MATCH(A85, BDD_enquete_terrain_publique!B:B, 0))</f>
        <v>NA</v>
      </c>
      <c r="H85" s="118" t="str">
        <f>INDEX(BDD_enquete_terrain_publique!I:I, MATCH(A85, BDD_enquete_terrain_publique!B:B, 0))</f>
        <v>NA</v>
      </c>
      <c r="I85" s="18" t="str">
        <f>INDEX(BDD_enquete_terrain_publique!J:J, MATCH(A85, BDD_enquete_terrain_publique!B:B, 0))</f>
        <v>NA</v>
      </c>
      <c r="J85" s="18" t="str">
        <f>INDEX(BDD_enquete_terrain_publique!K:K, MATCH(A85, BDD_enquete_terrain_publique!B:B, 0))</f>
        <v>NA</v>
      </c>
      <c r="K85" s="118" t="str">
        <f>INDEX(BDD_enquete_terrain_publique!L:L, MATCH(A85, BDD_enquete_terrain_publique!B:B, 0))</f>
        <v>NA</v>
      </c>
      <c r="L85" s="18" t="str">
        <f>INDEX(BDD_enquete_terrain_publique!M:M, MATCH(A85, BDD_enquete_terrain_publique!B:B, 0))</f>
        <v>NA</v>
      </c>
      <c r="M85" s="115" t="s">
        <v>22</v>
      </c>
      <c r="N85" s="115" t="s">
        <v>22</v>
      </c>
      <c r="O85" s="115" t="s">
        <v>22</v>
      </c>
      <c r="P85" s="119">
        <f>INDEX(BDD_enquete_terrain_publique!Q:Q, MATCH(A85, BDD_enquete_terrain_publique!B:B, 0))</f>
        <v>42.718000000000004</v>
      </c>
      <c r="Q85" s="115" t="s">
        <v>967</v>
      </c>
      <c r="R85" s="116" t="s">
        <v>22</v>
      </c>
      <c r="S85" s="115" t="s">
        <v>22</v>
      </c>
      <c r="T85" s="115" t="s">
        <v>22</v>
      </c>
      <c r="U85" s="120">
        <f>INDEX(BDD_enquete_terrain_publique!V:V, MATCH(A85, BDD_enquete_terrain_publique!B:B, 0))</f>
        <v>9.4719999999999995</v>
      </c>
      <c r="V85" s="115" t="s">
        <v>968</v>
      </c>
      <c r="W85" s="121" t="str">
        <f>INDEX(BDD_enquete_terrain_publique!W:W, MATCH(A85, BDD_enquete_terrain_publique!B:B, 0))</f>
        <v>pe</v>
      </c>
      <c r="X85" s="122">
        <f>INDEX(BDD_enquete_terrain_publique!X:X, MATCH(A85, BDD_enquete_terrain_publique!B:B, 0))</f>
        <v>84</v>
      </c>
      <c r="Y85" s="122">
        <f>INDEX(BDD_enquete_terrain_publique!Y:Y, MATCH(A85, BDD_enquete_terrain_publique!B:B, 0))</f>
        <v>1</v>
      </c>
      <c r="Z85" s="121">
        <f>INDEX(BDD_enquete_terrain_publique!Z:Z, MATCH(A85, BDD_enquete_terrain_publique!B:B, 0))</f>
        <v>0.22916666666666666</v>
      </c>
      <c r="AA85" s="121">
        <f>INDEX(BDD_enquete_terrain_publique!AA:AA, MATCH(A85, BDD_enquete_terrain_publique!B:B, 0))</f>
        <v>0.41111111111111115</v>
      </c>
      <c r="AB85" s="121">
        <f>INDEX(BDD_enquete_terrain_publique!AB:AB, MATCH(A85, BDD_enquete_terrain_publique!B:B, 0))</f>
        <v>0.41666666666666669</v>
      </c>
      <c r="AC85" s="121">
        <f>Tableau1[[#This Row],[heure_enq]]-Tableau1[[#This Row],[heure_deb]]</f>
        <v>0.18194444444444449</v>
      </c>
      <c r="AD85" s="121">
        <f>Tableau1[[#This Row],[heure_fin]]-Tableau1[[#This Row],[heure_deb]]</f>
        <v>0.18750000000000003</v>
      </c>
      <c r="AE85" s="115" t="s">
        <v>2127</v>
      </c>
      <c r="AF85" s="115" t="s">
        <v>270</v>
      </c>
      <c r="AG85" s="123" t="str">
        <f>INDEX(BDD_enquete_terrain_publique!BJ:BJ, MATCH(A85, BDD_enquete_terrain_publique!B:B, 0))</f>
        <v>Dentex dentex</v>
      </c>
      <c r="AH85" s="18">
        <v>0</v>
      </c>
      <c r="AI85" s="18">
        <f>INDEX(BDD_enquete_terrain_publique!BO:BO, MATCH(A85, BDD_enquete_terrain_publique!B:B, 0))</f>
        <v>0</v>
      </c>
      <c r="AJ85" s="18" t="s">
        <v>2061</v>
      </c>
      <c r="AK85" s="18">
        <f>INDEX(BDD_enquete_terrain_publique!BU:BU, MATCH(A85, BDD_enquete_terrain_publique!B:B, 0))</f>
        <v>0</v>
      </c>
      <c r="AL85" s="115">
        <f>INDEX(BDD_enquete_terrain_publique!BV:BV, MATCH(A85, BDD_enquete_terrain_publique!B:B, 0))</f>
        <v>0</v>
      </c>
      <c r="AM85" s="115" t="s">
        <v>692</v>
      </c>
      <c r="AN85" s="115" t="s">
        <v>103</v>
      </c>
      <c r="AO85" s="115" t="str">
        <f>INDEX(BDD_enquete_terrain_publique!AL:AL, MATCH(A85, BDD_enquete_terrain_publique!B:B, 0))</f>
        <v>resident</v>
      </c>
      <c r="AP85" s="115" t="s">
        <v>22</v>
      </c>
      <c r="AQ85" s="115" t="s">
        <v>22</v>
      </c>
      <c r="AR85" s="124" t="s">
        <v>745</v>
      </c>
      <c r="AS85" s="115">
        <v>2</v>
      </c>
      <c r="AT85" s="122">
        <f>AVERAGE(53,60)</f>
        <v>56.5</v>
      </c>
      <c r="AU85" s="122">
        <v>5000</v>
      </c>
      <c r="AV85" s="118">
        <v>5000</v>
      </c>
      <c r="AW85" s="90" t="s">
        <v>22</v>
      </c>
      <c r="AX85" s="199">
        <f t="shared" si="0"/>
        <v>2054.794520547945</v>
      </c>
      <c r="AY85" s="201" t="s">
        <v>22</v>
      </c>
      <c r="AZ85" s="125" t="s">
        <v>22</v>
      </c>
    </row>
    <row r="86" spans="1:52">
      <c r="A86" s="117">
        <v>157</v>
      </c>
      <c r="B86" s="18" t="str">
        <f>INDEX(BDD_enquete_terrain_publique!C:C, MATCH(A86, BDD_enquete_terrain_publique!B:B, 0))</f>
        <v>PECHLOIS2021_0082</v>
      </c>
      <c r="C86" s="18" t="str">
        <f>INDEX(BDD_enquete_terrain_publique!D:D, MATCH(A86, BDD_enquete_terrain_publique!B:B, 0))</f>
        <v>PECHLOIS2021_0082_B</v>
      </c>
      <c r="D86" s="109">
        <f>INDEX(BDD_enquete_terrain_publique!E:E, MATCH(A86, BDD_enquete_terrain_publique!B:B, 0))</f>
        <v>44397</v>
      </c>
      <c r="E86" s="18" t="str">
        <f>INDEX(BDD_enquete_terrain_publique!F:F, MATCH(A86, BDD_enquete_terrain_publique!B:B, 0))</f>
        <v>Jeremy_SIMEONI</v>
      </c>
      <c r="F86" s="118">
        <f>INDEX(BDD_enquete_terrain_publique!G:G, MATCH(A86, BDD_enquete_terrain_publique!B:B, 0))</f>
        <v>1</v>
      </c>
      <c r="G86" s="18" t="str">
        <f>INDEX(BDD_enquete_terrain_publique!H:H, MATCH(A86, BDD_enquete_terrain_publique!B:B, 0))</f>
        <v>NA</v>
      </c>
      <c r="H86" s="118" t="str">
        <f>INDEX(BDD_enquete_terrain_publique!I:I, MATCH(A86, BDD_enquete_terrain_publique!B:B, 0))</f>
        <v>NA</v>
      </c>
      <c r="I86" s="18" t="str">
        <f>INDEX(BDD_enquete_terrain_publique!J:J, MATCH(A86, BDD_enquete_terrain_publique!B:B, 0))</f>
        <v>NA</v>
      </c>
      <c r="J86" s="18" t="str">
        <f>INDEX(BDD_enquete_terrain_publique!K:K, MATCH(A86, BDD_enquete_terrain_publique!B:B, 0))</f>
        <v>NA</v>
      </c>
      <c r="K86" s="118" t="str">
        <f>INDEX(BDD_enquete_terrain_publique!L:L, MATCH(A86, BDD_enquete_terrain_publique!B:B, 0))</f>
        <v>NA</v>
      </c>
      <c r="L86" s="18" t="str">
        <f>INDEX(BDD_enquete_terrain_publique!M:M, MATCH(A86, BDD_enquete_terrain_publique!B:B, 0))</f>
        <v>NA</v>
      </c>
      <c r="M86" s="115" t="s">
        <v>22</v>
      </c>
      <c r="N86" s="115" t="s">
        <v>22</v>
      </c>
      <c r="O86" s="115" t="s">
        <v>22</v>
      </c>
      <c r="P86" s="119">
        <f>INDEX(BDD_enquete_terrain_publique!Q:Q, MATCH(A86, BDD_enquete_terrain_publique!B:B, 0))</f>
        <v>42.886000000000003</v>
      </c>
      <c r="Q86" s="115" t="s">
        <v>1700</v>
      </c>
      <c r="R86" s="116" t="s">
        <v>22</v>
      </c>
      <c r="S86" s="115" t="s">
        <v>22</v>
      </c>
      <c r="T86" s="115" t="s">
        <v>22</v>
      </c>
      <c r="U86" s="120">
        <f>INDEX(BDD_enquete_terrain_publique!V:V, MATCH(A86, BDD_enquete_terrain_publique!B:B, 0))</f>
        <v>9.4733333333333327</v>
      </c>
      <c r="V86" s="115" t="s">
        <v>1701</v>
      </c>
      <c r="W86" s="121" t="str">
        <f>INDEX(BDD_enquete_terrain_publique!W:W, MATCH(A86, BDD_enquete_terrain_publique!B:B, 0))</f>
        <v>pdb</v>
      </c>
      <c r="X86" s="122" t="str">
        <f>INDEX(BDD_enquete_terrain_publique!X:X, MATCH(A86, BDD_enquete_terrain_publique!B:B, 0))</f>
        <v>NA</v>
      </c>
      <c r="Y86" s="122">
        <f>INDEX(BDD_enquete_terrain_publique!Y:Y, MATCH(A86, BDD_enquete_terrain_publique!B:B, 0))</f>
        <v>2</v>
      </c>
      <c r="Z86" s="121">
        <f>INDEX(BDD_enquete_terrain_publique!Z:Z, MATCH(A86, BDD_enquete_terrain_publique!B:B, 0))</f>
        <v>0.25</v>
      </c>
      <c r="AA86" s="121">
        <f>INDEX(BDD_enquete_terrain_publique!AA:AA, MATCH(A86, BDD_enquete_terrain_publique!B:B, 0))</f>
        <v>0.32291666666666669</v>
      </c>
      <c r="AB86" s="121">
        <f>INDEX(BDD_enquete_terrain_publique!AB:AB, MATCH(A86, BDD_enquete_terrain_publique!B:B, 0))</f>
        <v>0.39583333333333331</v>
      </c>
      <c r="AC86" s="121">
        <f>Tableau1[[#This Row],[heure_enq]]-Tableau1[[#This Row],[heure_deb]]</f>
        <v>7.2916666666666685E-2</v>
      </c>
      <c r="AD86" s="121">
        <f>Tableau1[[#This Row],[heure_fin]]-Tableau1[[#This Row],[heure_deb]]</f>
        <v>0.14583333333333331</v>
      </c>
      <c r="AE86" s="115" t="s">
        <v>205</v>
      </c>
      <c r="AF86" s="115" t="s">
        <v>777</v>
      </c>
      <c r="AG86" s="123" t="str">
        <f>INDEX(BDD_enquete_terrain_publique!BJ:BJ, MATCH(A86, BDD_enquete_terrain_publique!B:B, 0))</f>
        <v>toutes</v>
      </c>
      <c r="AH86" s="18" t="s">
        <v>2058</v>
      </c>
      <c r="AI86" s="18">
        <f>INDEX(BDD_enquete_terrain_publique!BO:BO, MATCH(A86, BDD_enquete_terrain_publique!B:B, 0))</f>
        <v>0</v>
      </c>
      <c r="AJ86" s="18">
        <v>0</v>
      </c>
      <c r="AK86" s="18">
        <f>INDEX(BDD_enquete_terrain_publique!BU:BU, MATCH(A86, BDD_enquete_terrain_publique!B:B, 0))</f>
        <v>0</v>
      </c>
      <c r="AL86" s="115">
        <f>INDEX(BDD_enquete_terrain_publique!BV:BV, MATCH(A86, BDD_enquete_terrain_publique!B:B, 0))</f>
        <v>0</v>
      </c>
      <c r="AM86" s="115" t="s">
        <v>217</v>
      </c>
      <c r="AN86" s="115" t="s">
        <v>2115</v>
      </c>
      <c r="AO86" s="115" t="str">
        <f>INDEX(BDD_enquete_terrain_publique!AL:AL, MATCH(A86, BDD_enquete_terrain_publique!B:B, 0))</f>
        <v>secondaire</v>
      </c>
      <c r="AP86" s="115" t="s">
        <v>2057</v>
      </c>
      <c r="AQ86" s="115">
        <v>1</v>
      </c>
      <c r="AR86" s="124" t="s">
        <v>1034</v>
      </c>
      <c r="AS86" s="115">
        <v>1</v>
      </c>
      <c r="AT86" s="122">
        <v>15</v>
      </c>
      <c r="AU86" s="122">
        <v>81</v>
      </c>
      <c r="AV86" s="122">
        <v>81</v>
      </c>
      <c r="AW86" s="90" t="s">
        <v>22</v>
      </c>
      <c r="AX86" s="199">
        <f t="shared" si="0"/>
        <v>33.287671232876711</v>
      </c>
      <c r="AY86" s="201" t="s">
        <v>22</v>
      </c>
      <c r="AZ86" s="125" t="s">
        <v>22</v>
      </c>
    </row>
    <row r="87" spans="1:52">
      <c r="A87" s="117">
        <v>159</v>
      </c>
      <c r="B87" s="18" t="str">
        <f>INDEX(BDD_enquete_terrain_publique!C:C, MATCH(A87, BDD_enquete_terrain_publique!B:B, 0))</f>
        <v>PECHLOIS2021_0084</v>
      </c>
      <c r="C87" s="18" t="str">
        <f>INDEX(BDD_enquete_terrain_publique!D:D, MATCH(A87, BDD_enquete_terrain_publique!B:B, 0))</f>
        <v>PECHLOIS2021_0084_B</v>
      </c>
      <c r="D87" s="109">
        <f>INDEX(BDD_enquete_terrain_publique!E:E, MATCH(A87, BDD_enquete_terrain_publique!B:B, 0))</f>
        <v>44399</v>
      </c>
      <c r="E87" s="18" t="str">
        <f>INDEX(BDD_enquete_terrain_publique!F:F, MATCH(A87, BDD_enquete_terrain_publique!B:B, 0))</f>
        <v>Jeremy_SIMEONI</v>
      </c>
      <c r="F87" s="118">
        <f>INDEX(BDD_enquete_terrain_publique!G:G, MATCH(A87, BDD_enquete_terrain_publique!B:B, 0))</f>
        <v>0</v>
      </c>
      <c r="G87" s="18" t="str">
        <f>INDEX(BDD_enquete_terrain_publique!H:H, MATCH(A87, BDD_enquete_terrain_publique!B:B, 0))</f>
        <v>NA</v>
      </c>
      <c r="H87" s="118" t="str">
        <f>INDEX(BDD_enquete_terrain_publique!I:I, MATCH(A87, BDD_enquete_terrain_publique!B:B, 0))</f>
        <v>NA</v>
      </c>
      <c r="I87" s="18" t="str">
        <f>INDEX(BDD_enquete_terrain_publique!J:J, MATCH(A87, BDD_enquete_terrain_publique!B:B, 0))</f>
        <v>NA</v>
      </c>
      <c r="J87" s="18" t="str">
        <f>INDEX(BDD_enquete_terrain_publique!K:K, MATCH(A87, BDD_enquete_terrain_publique!B:B, 0))</f>
        <v>NA</v>
      </c>
      <c r="K87" s="118" t="str">
        <f>INDEX(BDD_enquete_terrain_publique!L:L, MATCH(A87, BDD_enquete_terrain_publique!B:B, 0))</f>
        <v>NA</v>
      </c>
      <c r="L87" s="18" t="str">
        <f>INDEX(BDD_enquete_terrain_publique!M:M, MATCH(A87, BDD_enquete_terrain_publique!B:B, 0))</f>
        <v>NA</v>
      </c>
      <c r="M87" s="115" t="s">
        <v>22</v>
      </c>
      <c r="N87" s="115" t="s">
        <v>22</v>
      </c>
      <c r="O87" s="115" t="s">
        <v>22</v>
      </c>
      <c r="P87" s="119">
        <f>INDEX(BDD_enquete_terrain_publique!Q:Q, MATCH(A87, BDD_enquete_terrain_publique!B:B, 0))</f>
        <v>42.921833333333332</v>
      </c>
      <c r="Q87" s="115" t="s">
        <v>975</v>
      </c>
      <c r="R87" s="116" t="s">
        <v>22</v>
      </c>
      <c r="S87" s="115" t="s">
        <v>22</v>
      </c>
      <c r="T87" s="115" t="s">
        <v>22</v>
      </c>
      <c r="U87" s="120">
        <f>INDEX(BDD_enquete_terrain_publique!V:V, MATCH(A87, BDD_enquete_terrain_publique!B:B, 0))</f>
        <v>9.3311666666666664</v>
      </c>
      <c r="V87" s="115" t="s">
        <v>976</v>
      </c>
      <c r="W87" s="121" t="str">
        <f>INDEX(BDD_enquete_terrain_publique!W:W, MATCH(A87, BDD_enquete_terrain_publique!B:B, 0))</f>
        <v>pe</v>
      </c>
      <c r="X87" s="122">
        <f>INDEX(BDD_enquete_terrain_publique!X:X, MATCH(A87, BDD_enquete_terrain_publique!B:B, 0))</f>
        <v>62</v>
      </c>
      <c r="Y87" s="122">
        <f>INDEX(BDD_enquete_terrain_publique!Y:Y, MATCH(A87, BDD_enquete_terrain_publique!B:B, 0))</f>
        <v>4</v>
      </c>
      <c r="Z87" s="121">
        <f>INDEX(BDD_enquete_terrain_publique!Z:Z, MATCH(A87, BDD_enquete_terrain_publique!B:B, 0))</f>
        <v>0.29166666666666669</v>
      </c>
      <c r="AA87" s="121">
        <f>INDEX(BDD_enquete_terrain_publique!AA:AA, MATCH(A87, BDD_enquete_terrain_publique!B:B, 0))</f>
        <v>0.40625</v>
      </c>
      <c r="AB87" s="121">
        <f>INDEX(BDD_enquete_terrain_publique!AB:AB, MATCH(A87, BDD_enquete_terrain_publique!B:B, 0))</f>
        <v>0.5</v>
      </c>
      <c r="AC87" s="121">
        <f>Tableau1[[#This Row],[heure_enq]]-Tableau1[[#This Row],[heure_deb]]</f>
        <v>0.11458333333333331</v>
      </c>
      <c r="AD87" s="121">
        <f>Tableau1[[#This Row],[heure_fin]]-Tableau1[[#This Row],[heure_deb]]</f>
        <v>0.20833333333333331</v>
      </c>
      <c r="AE87" s="115" t="s">
        <v>2098</v>
      </c>
      <c r="AF87" s="115" t="s">
        <v>270</v>
      </c>
      <c r="AG87" s="123" t="str">
        <f>INDEX(BDD_enquete_terrain_publique!BJ:BJ, MATCH(A87, BDD_enquete_terrain_publique!B:B, 0))</f>
        <v xml:space="preserve">sparidae, chapon </v>
      </c>
      <c r="AH87" s="18" t="s">
        <v>2084</v>
      </c>
      <c r="AI87" s="18">
        <f>INDEX(BDD_enquete_terrain_publique!BO:BO, MATCH(A87, BDD_enquete_terrain_publique!B:B, 0))</f>
        <v>0</v>
      </c>
      <c r="AJ87" s="18">
        <v>0</v>
      </c>
      <c r="AK87" s="18">
        <f>INDEX(BDD_enquete_terrain_publique!BU:BU, MATCH(A87, BDD_enquete_terrain_publique!B:B, 0))</f>
        <v>0</v>
      </c>
      <c r="AL87" s="115">
        <f>INDEX(BDD_enquete_terrain_publique!BV:BV, MATCH(A87, BDD_enquete_terrain_publique!B:B, 0))</f>
        <v>0</v>
      </c>
      <c r="AM87" s="115" t="s">
        <v>217</v>
      </c>
      <c r="AN87" s="115" t="s">
        <v>2128</v>
      </c>
      <c r="AO87" s="115" t="str">
        <f>INDEX(BDD_enquete_terrain_publique!AL:AL, MATCH(A87, BDD_enquete_terrain_publique!B:B, 0))</f>
        <v>resident</v>
      </c>
      <c r="AP87" s="115" t="s">
        <v>2060</v>
      </c>
      <c r="AQ87" s="115">
        <v>1</v>
      </c>
      <c r="AR87" s="124" t="s">
        <v>756</v>
      </c>
      <c r="AS87" s="115">
        <v>2</v>
      </c>
      <c r="AT87" s="122">
        <f>AVERAGE(14,17)</f>
        <v>15.5</v>
      </c>
      <c r="AU87" s="122">
        <v>78.319999999999993</v>
      </c>
      <c r="AV87" s="122">
        <v>78.319999999999993</v>
      </c>
      <c r="AW87" s="90" t="s">
        <v>22</v>
      </c>
      <c r="AX87" s="199">
        <f t="shared" si="0"/>
        <v>32.18630136986301</v>
      </c>
      <c r="AY87" s="201" t="s">
        <v>22</v>
      </c>
      <c r="AZ87" s="125" t="s">
        <v>22</v>
      </c>
    </row>
    <row r="88" spans="1:52">
      <c r="A88" s="117">
        <v>160</v>
      </c>
      <c r="B88" s="18" t="str">
        <f>INDEX(BDD_enquete_terrain_publique!C:C, MATCH(A88, BDD_enquete_terrain_publique!B:B, 0))</f>
        <v>PECHLOIS2021_0084</v>
      </c>
      <c r="C88" s="18" t="str">
        <f>INDEX(BDD_enquete_terrain_publique!D:D, MATCH(A88, BDD_enquete_terrain_publique!B:B, 0))</f>
        <v>PECHLOIS2021_0084_C</v>
      </c>
      <c r="D88" s="109">
        <f>INDEX(BDD_enquete_terrain_publique!E:E, MATCH(A88, BDD_enquete_terrain_publique!B:B, 0))</f>
        <v>44399</v>
      </c>
      <c r="E88" s="18" t="str">
        <f>INDEX(BDD_enquete_terrain_publique!F:F, MATCH(A88, BDD_enquete_terrain_publique!B:B, 0))</f>
        <v>Jeremy_SIMEONI</v>
      </c>
      <c r="F88" s="118">
        <f>INDEX(BDD_enquete_terrain_publique!G:G, MATCH(A88, BDD_enquete_terrain_publique!B:B, 0))</f>
        <v>0</v>
      </c>
      <c r="G88" s="18" t="str">
        <f>INDEX(BDD_enquete_terrain_publique!H:H, MATCH(A88, BDD_enquete_terrain_publique!B:B, 0))</f>
        <v>NA</v>
      </c>
      <c r="H88" s="118" t="str">
        <f>INDEX(BDD_enquete_terrain_publique!I:I, MATCH(A88, BDD_enquete_terrain_publique!B:B, 0))</f>
        <v>NA</v>
      </c>
      <c r="I88" s="18" t="str">
        <f>INDEX(BDD_enquete_terrain_publique!J:J, MATCH(A88, BDD_enquete_terrain_publique!B:B, 0))</f>
        <v>NA</v>
      </c>
      <c r="J88" s="18" t="str">
        <f>INDEX(BDD_enquete_terrain_publique!K:K, MATCH(A88, BDD_enquete_terrain_publique!B:B, 0))</f>
        <v>NA</v>
      </c>
      <c r="K88" s="118" t="str">
        <f>INDEX(BDD_enquete_terrain_publique!L:L, MATCH(A88, BDD_enquete_terrain_publique!B:B, 0))</f>
        <v>NA</v>
      </c>
      <c r="L88" s="18" t="str">
        <f>INDEX(BDD_enquete_terrain_publique!M:M, MATCH(A88, BDD_enquete_terrain_publique!B:B, 0))</f>
        <v>NA</v>
      </c>
      <c r="M88" s="115" t="s">
        <v>22</v>
      </c>
      <c r="N88" s="115" t="s">
        <v>22</v>
      </c>
      <c r="O88" s="115" t="s">
        <v>22</v>
      </c>
      <c r="P88" s="119">
        <f>INDEX(BDD_enquete_terrain_publique!Q:Q, MATCH(A88, BDD_enquete_terrain_publique!B:B, 0))</f>
        <v>42.905333333333331</v>
      </c>
      <c r="Q88" s="115" t="s">
        <v>980</v>
      </c>
      <c r="R88" s="116" t="s">
        <v>22</v>
      </c>
      <c r="S88" s="115" t="s">
        <v>22</v>
      </c>
      <c r="T88" s="115" t="s">
        <v>22</v>
      </c>
      <c r="U88" s="120">
        <f>INDEX(BDD_enquete_terrain_publique!V:V, MATCH(A88, BDD_enquete_terrain_publique!B:B, 0))</f>
        <v>9.3063333333333329</v>
      </c>
      <c r="V88" s="115" t="s">
        <v>889</v>
      </c>
      <c r="W88" s="121" t="str">
        <f>INDEX(BDD_enquete_terrain_publique!W:W, MATCH(A88, BDD_enquete_terrain_publique!B:B, 0))</f>
        <v>pe</v>
      </c>
      <c r="X88" s="122">
        <f>INDEX(BDD_enquete_terrain_publique!X:X, MATCH(A88, BDD_enquete_terrain_publique!B:B, 0))</f>
        <v>65</v>
      </c>
      <c r="Y88" s="122">
        <f>INDEX(BDD_enquete_terrain_publique!Y:Y, MATCH(A88, BDD_enquete_terrain_publique!B:B, 0))</f>
        <v>2</v>
      </c>
      <c r="Z88" s="121">
        <f>INDEX(BDD_enquete_terrain_publique!Z:Z, MATCH(A88, BDD_enquete_terrain_publique!B:B, 0))</f>
        <v>0.3125</v>
      </c>
      <c r="AA88" s="121">
        <f>INDEX(BDD_enquete_terrain_publique!AA:AA, MATCH(A88, BDD_enquete_terrain_publique!B:B, 0))</f>
        <v>0.4236111111111111</v>
      </c>
      <c r="AB88" s="121">
        <f>INDEX(BDD_enquete_terrain_publique!AB:AB, MATCH(A88, BDD_enquete_terrain_publique!B:B, 0))</f>
        <v>0.5</v>
      </c>
      <c r="AC88" s="121">
        <f>Tableau1[[#This Row],[heure_enq]]-Tableau1[[#This Row],[heure_deb]]</f>
        <v>0.1111111111111111</v>
      </c>
      <c r="AD88" s="121">
        <f>Tableau1[[#This Row],[heure_fin]]-Tableau1[[#This Row],[heure_deb]]</f>
        <v>0.1875</v>
      </c>
      <c r="AE88" s="115" t="s">
        <v>2098</v>
      </c>
      <c r="AF88" s="115" t="s">
        <v>270</v>
      </c>
      <c r="AG88" s="123" t="str">
        <f>INDEX(BDD_enquete_terrain_publique!BJ:BJ, MATCH(A88, BDD_enquete_terrain_publique!B:B, 0))</f>
        <v>soupe</v>
      </c>
      <c r="AH88" s="18" t="s">
        <v>2058</v>
      </c>
      <c r="AI88" s="18">
        <f>INDEX(BDD_enquete_terrain_publique!BO:BO, MATCH(A88, BDD_enquete_terrain_publique!B:B, 0))</f>
        <v>0</v>
      </c>
      <c r="AJ88" s="18">
        <v>0</v>
      </c>
      <c r="AK88" s="18">
        <f>INDEX(BDD_enquete_terrain_publique!BU:BU, MATCH(A88, BDD_enquete_terrain_publique!B:B, 0))</f>
        <v>0</v>
      </c>
      <c r="AL88" s="115">
        <f>INDEX(BDD_enquete_terrain_publique!BV:BV, MATCH(A88, BDD_enquete_terrain_publique!B:B, 0))</f>
        <v>0</v>
      </c>
      <c r="AM88" s="115" t="s">
        <v>217</v>
      </c>
      <c r="AN88" s="115" t="s">
        <v>2059</v>
      </c>
      <c r="AO88" s="115" t="str">
        <f>INDEX(BDD_enquete_terrain_publique!AL:AL, MATCH(A88, BDD_enquete_terrain_publique!B:B, 0))</f>
        <v>resident</v>
      </c>
      <c r="AP88" s="115" t="s">
        <v>22</v>
      </c>
      <c r="AQ88" s="115" t="s">
        <v>22</v>
      </c>
      <c r="AR88" s="124" t="s">
        <v>756</v>
      </c>
      <c r="AS88" s="115">
        <v>20</v>
      </c>
      <c r="AT88" s="122">
        <v>17</v>
      </c>
      <c r="AU88" s="122">
        <v>992.8</v>
      </c>
      <c r="AV88" s="122">
        <v>992.8</v>
      </c>
      <c r="AW88" s="90" t="s">
        <v>22</v>
      </c>
      <c r="AX88" s="199">
        <f t="shared" si="0"/>
        <v>407.99999999999994</v>
      </c>
      <c r="AY88" s="201" t="s">
        <v>22</v>
      </c>
      <c r="AZ88" s="125" t="s">
        <v>22</v>
      </c>
    </row>
    <row r="89" spans="1:52">
      <c r="A89" s="117">
        <v>161</v>
      </c>
      <c r="B89" s="18" t="str">
        <f>INDEX(BDD_enquete_terrain_publique!C:C, MATCH(A89, BDD_enquete_terrain_publique!B:B, 0))</f>
        <v>PECHLOIS2021_0085</v>
      </c>
      <c r="C89" s="18" t="str">
        <f>INDEX(BDD_enquete_terrain_publique!D:D, MATCH(A89, BDD_enquete_terrain_publique!B:B, 0))</f>
        <v>PECHLOIS2021_0085_A</v>
      </c>
      <c r="D89" s="109">
        <f>INDEX(BDD_enquete_terrain_publique!E:E, MATCH(A89, BDD_enquete_terrain_publique!B:B, 0))</f>
        <v>44400</v>
      </c>
      <c r="E89" s="18" t="str">
        <f>INDEX(BDD_enquete_terrain_publique!F:F, MATCH(A89, BDD_enquete_terrain_publique!B:B, 0))</f>
        <v>Jeremy_SIMEONI</v>
      </c>
      <c r="F89" s="118">
        <f>INDEX(BDD_enquete_terrain_publique!G:G, MATCH(A89, BDD_enquete_terrain_publique!B:B, 0))</f>
        <v>0</v>
      </c>
      <c r="G89" s="18" t="str">
        <f>INDEX(BDD_enquete_terrain_publique!H:H, MATCH(A89, BDD_enquete_terrain_publique!B:B, 0))</f>
        <v>NA</v>
      </c>
      <c r="H89" s="118" t="str">
        <f>INDEX(BDD_enquete_terrain_publique!I:I, MATCH(A89, BDD_enquete_terrain_publique!B:B, 0))</f>
        <v>NA</v>
      </c>
      <c r="I89" s="18" t="str">
        <f>INDEX(BDD_enquete_terrain_publique!J:J, MATCH(A89, BDD_enquete_terrain_publique!B:B, 0))</f>
        <v>NA</v>
      </c>
      <c r="J89" s="18" t="str">
        <f>INDEX(BDD_enquete_terrain_publique!K:K, MATCH(A89, BDD_enquete_terrain_publique!B:B, 0))</f>
        <v>NA</v>
      </c>
      <c r="K89" s="118" t="str">
        <f>INDEX(BDD_enquete_terrain_publique!L:L, MATCH(A89, BDD_enquete_terrain_publique!B:B, 0))</f>
        <v>NA</v>
      </c>
      <c r="L89" s="18" t="str">
        <f>INDEX(BDD_enquete_terrain_publique!M:M, MATCH(A89, BDD_enquete_terrain_publique!B:B, 0))</f>
        <v>NA</v>
      </c>
      <c r="M89" s="115" t="s">
        <v>22</v>
      </c>
      <c r="N89" s="115" t="s">
        <v>22</v>
      </c>
      <c r="O89" s="115" t="s">
        <v>22</v>
      </c>
      <c r="P89" s="119">
        <f>INDEX(BDD_enquete_terrain_publique!Q:Q, MATCH(A89, BDD_enquete_terrain_publique!B:B, 0))</f>
        <v>42.811</v>
      </c>
      <c r="Q89" s="115" t="s">
        <v>981</v>
      </c>
      <c r="R89" s="116" t="s">
        <v>22</v>
      </c>
      <c r="S89" s="115" t="s">
        <v>22</v>
      </c>
      <c r="T89" s="115" t="s">
        <v>22</v>
      </c>
      <c r="U89" s="120">
        <f>INDEX(BDD_enquete_terrain_publique!V:V, MATCH(A89, BDD_enquete_terrain_publique!B:B, 0))</f>
        <v>9.5021666666666675</v>
      </c>
      <c r="V89" s="115" t="s">
        <v>982</v>
      </c>
      <c r="W89" s="121" t="str">
        <f>INDEX(BDD_enquete_terrain_publique!W:W, MATCH(A89, BDD_enquete_terrain_publique!B:B, 0))</f>
        <v>pe</v>
      </c>
      <c r="X89" s="122">
        <f>INDEX(BDD_enquete_terrain_publique!X:X, MATCH(A89, BDD_enquete_terrain_publique!B:B, 0))</f>
        <v>20</v>
      </c>
      <c r="Y89" s="122">
        <f>INDEX(BDD_enquete_terrain_publique!Y:Y, MATCH(A89, BDD_enquete_terrain_publique!B:B, 0))</f>
        <v>4</v>
      </c>
      <c r="Z89" s="121">
        <f>INDEX(BDD_enquete_terrain_publique!Z:Z, MATCH(A89, BDD_enquete_terrain_publique!B:B, 0))</f>
        <v>0.29166666666666669</v>
      </c>
      <c r="AA89" s="121">
        <f>INDEX(BDD_enquete_terrain_publique!AA:AA, MATCH(A89, BDD_enquete_terrain_publique!B:B, 0))</f>
        <v>0.37916666666666665</v>
      </c>
      <c r="AB89" s="121">
        <f>INDEX(BDD_enquete_terrain_publique!AB:AB, MATCH(A89, BDD_enquete_terrain_publique!B:B, 0))</f>
        <v>0.375</v>
      </c>
      <c r="AC89" s="121">
        <f>Tableau1[[#This Row],[heure_enq]]-Tableau1[[#This Row],[heure_deb]]</f>
        <v>8.7499999999999967E-2</v>
      </c>
      <c r="AD89" s="121">
        <f>Tableau1[[#This Row],[heure_fin]]-Tableau1[[#This Row],[heure_deb]]</f>
        <v>8.3333333333333315E-2</v>
      </c>
      <c r="AE89" s="115" t="s">
        <v>2098</v>
      </c>
      <c r="AF89" s="115" t="s">
        <v>229</v>
      </c>
      <c r="AG89" s="123" t="str">
        <f>INDEX(BDD_enquete_terrain_publique!BJ:BJ, MATCH(A89, BDD_enquete_terrain_publique!B:B, 0))</f>
        <v>toutes</v>
      </c>
      <c r="AH89" s="18" t="s">
        <v>2058</v>
      </c>
      <c r="AI89" s="18">
        <f>INDEX(BDD_enquete_terrain_publique!BO:BO, MATCH(A89, BDD_enquete_terrain_publique!B:B, 0))</f>
        <v>0</v>
      </c>
      <c r="AJ89" s="18">
        <v>0</v>
      </c>
      <c r="AK89" s="18">
        <f>INDEX(BDD_enquete_terrain_publique!BU:BU, MATCH(A89, BDD_enquete_terrain_publique!B:B, 0))</f>
        <v>0</v>
      </c>
      <c r="AL89" s="115">
        <f>INDEX(BDD_enquete_terrain_publique!BV:BV, MATCH(A89, BDD_enquete_terrain_publique!B:B, 0))</f>
        <v>0</v>
      </c>
      <c r="AM89" s="115" t="s">
        <v>217</v>
      </c>
      <c r="AN89" s="115" t="s">
        <v>2059</v>
      </c>
      <c r="AO89" s="115" t="str">
        <f>INDEX(BDD_enquete_terrain_publique!AL:AL, MATCH(A89, BDD_enquete_terrain_publique!B:B, 0))</f>
        <v>resident</v>
      </c>
      <c r="AP89" s="115" t="s">
        <v>22</v>
      </c>
      <c r="AQ89" s="115" t="s">
        <v>22</v>
      </c>
      <c r="AR89" s="124" t="s">
        <v>1879</v>
      </c>
      <c r="AS89" s="115">
        <v>1</v>
      </c>
      <c r="AT89" s="122">
        <v>15</v>
      </c>
      <c r="AU89" s="122">
        <v>27.67</v>
      </c>
      <c r="AV89" s="118"/>
      <c r="AW89" s="90" t="s">
        <v>22</v>
      </c>
      <c r="AX89" s="199">
        <f t="shared" si="0"/>
        <v>11.371232876712329</v>
      </c>
      <c r="AY89" s="201" t="s">
        <v>22</v>
      </c>
      <c r="AZ89" s="125" t="s">
        <v>22</v>
      </c>
    </row>
    <row r="90" spans="1:52">
      <c r="A90" s="117">
        <v>161</v>
      </c>
      <c r="B90" s="18" t="str">
        <f>INDEX(BDD_enquete_terrain_publique!C:C, MATCH(A90, BDD_enquete_terrain_publique!B:B, 0))</f>
        <v>PECHLOIS2021_0085</v>
      </c>
      <c r="C90" s="18" t="str">
        <f>INDEX(BDD_enquete_terrain_publique!D:D, MATCH(A90, BDD_enquete_terrain_publique!B:B, 0))</f>
        <v>PECHLOIS2021_0085_A</v>
      </c>
      <c r="D90" s="109">
        <f>INDEX(BDD_enquete_terrain_publique!E:E, MATCH(A90, BDD_enquete_terrain_publique!B:B, 0))</f>
        <v>44400</v>
      </c>
      <c r="E90" s="18" t="str">
        <f>INDEX(BDD_enquete_terrain_publique!F:F, MATCH(A90, BDD_enquete_terrain_publique!B:B, 0))</f>
        <v>Jeremy_SIMEONI</v>
      </c>
      <c r="F90" s="118">
        <f>INDEX(BDD_enquete_terrain_publique!G:G, MATCH(A90, BDD_enquete_terrain_publique!B:B, 0))</f>
        <v>0</v>
      </c>
      <c r="G90" s="18" t="str">
        <f>INDEX(BDD_enquete_terrain_publique!H:H, MATCH(A90, BDD_enquete_terrain_publique!B:B, 0))</f>
        <v>NA</v>
      </c>
      <c r="H90" s="118" t="str">
        <f>INDEX(BDD_enquete_terrain_publique!I:I, MATCH(A90, BDD_enquete_terrain_publique!B:B, 0))</f>
        <v>NA</v>
      </c>
      <c r="I90" s="18" t="str">
        <f>INDEX(BDD_enquete_terrain_publique!J:J, MATCH(A90, BDD_enquete_terrain_publique!B:B, 0))</f>
        <v>NA</v>
      </c>
      <c r="J90" s="18" t="str">
        <f>INDEX(BDD_enquete_terrain_publique!K:K, MATCH(A90, BDD_enquete_terrain_publique!B:B, 0))</f>
        <v>NA</v>
      </c>
      <c r="K90" s="118" t="str">
        <f>INDEX(BDD_enquete_terrain_publique!L:L, MATCH(A90, BDD_enquete_terrain_publique!B:B, 0))</f>
        <v>NA</v>
      </c>
      <c r="L90" s="18" t="str">
        <f>INDEX(BDD_enquete_terrain_publique!M:M, MATCH(A90, BDD_enquete_terrain_publique!B:B, 0))</f>
        <v>NA</v>
      </c>
      <c r="M90" s="115" t="s">
        <v>22</v>
      </c>
      <c r="N90" s="115" t="s">
        <v>22</v>
      </c>
      <c r="O90" s="115" t="s">
        <v>22</v>
      </c>
      <c r="P90" s="119">
        <f>INDEX(BDD_enquete_terrain_publique!Q:Q, MATCH(A90, BDD_enquete_terrain_publique!B:B, 0))</f>
        <v>42.811</v>
      </c>
      <c r="Q90" s="115" t="s">
        <v>981</v>
      </c>
      <c r="R90" s="116" t="s">
        <v>22</v>
      </c>
      <c r="S90" s="115" t="s">
        <v>22</v>
      </c>
      <c r="T90" s="115" t="s">
        <v>22</v>
      </c>
      <c r="U90" s="120">
        <f>INDEX(BDD_enquete_terrain_publique!V:V, MATCH(A90, BDD_enquete_terrain_publique!B:B, 0))</f>
        <v>9.5021666666666675</v>
      </c>
      <c r="V90" s="115" t="s">
        <v>982</v>
      </c>
      <c r="W90" s="121" t="str">
        <f>INDEX(BDD_enquete_terrain_publique!W:W, MATCH(A90, BDD_enquete_terrain_publique!B:B, 0))</f>
        <v>pe</v>
      </c>
      <c r="X90" s="122">
        <f>INDEX(BDD_enquete_terrain_publique!X:X, MATCH(A90, BDD_enquete_terrain_publique!B:B, 0))</f>
        <v>20</v>
      </c>
      <c r="Y90" s="122">
        <f>INDEX(BDD_enquete_terrain_publique!Y:Y, MATCH(A90, BDD_enquete_terrain_publique!B:B, 0))</f>
        <v>4</v>
      </c>
      <c r="Z90" s="121">
        <f>INDEX(BDD_enquete_terrain_publique!Z:Z, MATCH(A90, BDD_enquete_terrain_publique!B:B, 0))</f>
        <v>0.29166666666666669</v>
      </c>
      <c r="AA90" s="121">
        <f>INDEX(BDD_enquete_terrain_publique!AA:AA, MATCH(A90, BDD_enquete_terrain_publique!B:B, 0))</f>
        <v>0.37916666666666665</v>
      </c>
      <c r="AB90" s="121">
        <f>INDEX(BDD_enquete_terrain_publique!AB:AB, MATCH(A90, BDD_enquete_terrain_publique!B:B, 0))</f>
        <v>0.375</v>
      </c>
      <c r="AC90" s="121">
        <f>Tableau1[[#This Row],[heure_enq]]-Tableau1[[#This Row],[heure_deb]]</f>
        <v>8.7499999999999967E-2</v>
      </c>
      <c r="AD90" s="121">
        <f>Tableau1[[#This Row],[heure_fin]]-Tableau1[[#This Row],[heure_deb]]</f>
        <v>8.3333333333333315E-2</v>
      </c>
      <c r="AE90" s="115" t="s">
        <v>2098</v>
      </c>
      <c r="AF90" s="115" t="s">
        <v>229</v>
      </c>
      <c r="AG90" s="123" t="str">
        <f>INDEX(BDD_enquete_terrain_publique!BJ:BJ, MATCH(A90, BDD_enquete_terrain_publique!B:B, 0))</f>
        <v>toutes</v>
      </c>
      <c r="AH90" s="18" t="s">
        <v>2058</v>
      </c>
      <c r="AI90" s="18">
        <f>INDEX(BDD_enquete_terrain_publique!BO:BO, MATCH(A90, BDD_enquete_terrain_publique!B:B, 0))</f>
        <v>0</v>
      </c>
      <c r="AJ90" s="18">
        <v>0</v>
      </c>
      <c r="AK90" s="18">
        <f>INDEX(BDD_enquete_terrain_publique!BU:BU, MATCH(A90, BDD_enquete_terrain_publique!B:B, 0))</f>
        <v>0</v>
      </c>
      <c r="AL90" s="115">
        <f>INDEX(BDD_enquete_terrain_publique!BV:BV, MATCH(A90, BDD_enquete_terrain_publique!B:B, 0))</f>
        <v>0</v>
      </c>
      <c r="AM90" s="115" t="s">
        <v>217</v>
      </c>
      <c r="AN90" s="115" t="s">
        <v>2059</v>
      </c>
      <c r="AO90" s="115" t="str">
        <f>INDEX(BDD_enquete_terrain_publique!AL:AL, MATCH(A90, BDD_enquete_terrain_publique!B:B, 0))</f>
        <v>resident</v>
      </c>
      <c r="AP90" s="115" t="s">
        <v>22</v>
      </c>
      <c r="AQ90" s="115" t="s">
        <v>22</v>
      </c>
      <c r="AR90" s="124" t="s">
        <v>1924</v>
      </c>
      <c r="AS90" s="115">
        <v>1</v>
      </c>
      <c r="AT90" s="122">
        <v>18</v>
      </c>
      <c r="AU90" s="122">
        <v>113.31</v>
      </c>
      <c r="AV90" s="118"/>
      <c r="AW90" s="90" t="s">
        <v>22</v>
      </c>
      <c r="AX90" s="199">
        <f t="shared" si="0"/>
        <v>46.56575342465753</v>
      </c>
      <c r="AY90" s="201" t="s">
        <v>22</v>
      </c>
      <c r="AZ90" s="125" t="s">
        <v>22</v>
      </c>
    </row>
    <row r="91" spans="1:52">
      <c r="A91" s="117">
        <v>161</v>
      </c>
      <c r="B91" s="18" t="str">
        <f>INDEX(BDD_enquete_terrain_publique!C:C, MATCH(A91, BDD_enquete_terrain_publique!B:B, 0))</f>
        <v>PECHLOIS2021_0085</v>
      </c>
      <c r="C91" s="18" t="str">
        <f>INDEX(BDD_enquete_terrain_publique!D:D, MATCH(A91, BDD_enquete_terrain_publique!B:B, 0))</f>
        <v>PECHLOIS2021_0085_A</v>
      </c>
      <c r="D91" s="109">
        <f>INDEX(BDD_enquete_terrain_publique!E:E, MATCH(A91, BDD_enquete_terrain_publique!B:B, 0))</f>
        <v>44400</v>
      </c>
      <c r="E91" s="18" t="str">
        <f>INDEX(BDD_enquete_terrain_publique!F:F, MATCH(A91, BDD_enquete_terrain_publique!B:B, 0))</f>
        <v>Jeremy_SIMEONI</v>
      </c>
      <c r="F91" s="118">
        <f>INDEX(BDD_enquete_terrain_publique!G:G, MATCH(A91, BDD_enquete_terrain_publique!B:B, 0))</f>
        <v>0</v>
      </c>
      <c r="G91" s="18" t="str">
        <f>INDEX(BDD_enquete_terrain_publique!H:H, MATCH(A91, BDD_enquete_terrain_publique!B:B, 0))</f>
        <v>NA</v>
      </c>
      <c r="H91" s="118" t="str">
        <f>INDEX(BDD_enquete_terrain_publique!I:I, MATCH(A91, BDD_enquete_terrain_publique!B:B, 0))</f>
        <v>NA</v>
      </c>
      <c r="I91" s="18" t="str">
        <f>INDEX(BDD_enquete_terrain_publique!J:J, MATCH(A91, BDD_enquete_terrain_publique!B:B, 0))</f>
        <v>NA</v>
      </c>
      <c r="J91" s="18" t="str">
        <f>INDEX(BDD_enquete_terrain_publique!K:K, MATCH(A91, BDD_enquete_terrain_publique!B:B, 0))</f>
        <v>NA</v>
      </c>
      <c r="K91" s="118" t="str">
        <f>INDEX(BDD_enquete_terrain_publique!L:L, MATCH(A91, BDD_enquete_terrain_publique!B:B, 0))</f>
        <v>NA</v>
      </c>
      <c r="L91" s="18" t="str">
        <f>INDEX(BDD_enquete_terrain_publique!M:M, MATCH(A91, BDD_enquete_terrain_publique!B:B, 0))</f>
        <v>NA</v>
      </c>
      <c r="M91" s="115" t="s">
        <v>22</v>
      </c>
      <c r="N91" s="115" t="s">
        <v>22</v>
      </c>
      <c r="O91" s="115" t="s">
        <v>22</v>
      </c>
      <c r="P91" s="119">
        <f>INDEX(BDD_enquete_terrain_publique!Q:Q, MATCH(A91, BDD_enquete_terrain_publique!B:B, 0))</f>
        <v>42.811</v>
      </c>
      <c r="Q91" s="115" t="s">
        <v>981</v>
      </c>
      <c r="R91" s="116" t="s">
        <v>22</v>
      </c>
      <c r="S91" s="115" t="s">
        <v>22</v>
      </c>
      <c r="T91" s="115" t="s">
        <v>22</v>
      </c>
      <c r="U91" s="120">
        <f>INDEX(BDD_enquete_terrain_publique!V:V, MATCH(A91, BDD_enquete_terrain_publique!B:B, 0))</f>
        <v>9.5021666666666675</v>
      </c>
      <c r="V91" s="115" t="s">
        <v>982</v>
      </c>
      <c r="W91" s="121" t="str">
        <f>INDEX(BDD_enquete_terrain_publique!W:W, MATCH(A91, BDD_enquete_terrain_publique!B:B, 0))</f>
        <v>pe</v>
      </c>
      <c r="X91" s="122">
        <f>INDEX(BDD_enquete_terrain_publique!X:X, MATCH(A91, BDD_enquete_terrain_publique!B:B, 0))</f>
        <v>20</v>
      </c>
      <c r="Y91" s="122">
        <f>INDEX(BDD_enquete_terrain_publique!Y:Y, MATCH(A91, BDD_enquete_terrain_publique!B:B, 0))</f>
        <v>4</v>
      </c>
      <c r="Z91" s="121">
        <f>INDEX(BDD_enquete_terrain_publique!Z:Z, MATCH(A91, BDD_enquete_terrain_publique!B:B, 0))</f>
        <v>0.29166666666666669</v>
      </c>
      <c r="AA91" s="121">
        <f>INDEX(BDD_enquete_terrain_publique!AA:AA, MATCH(A91, BDD_enquete_terrain_publique!B:B, 0))</f>
        <v>0.37916666666666665</v>
      </c>
      <c r="AB91" s="121">
        <f>INDEX(BDD_enquete_terrain_publique!AB:AB, MATCH(A91, BDD_enquete_terrain_publique!B:B, 0))</f>
        <v>0.375</v>
      </c>
      <c r="AC91" s="121">
        <f>Tableau1[[#This Row],[heure_enq]]-Tableau1[[#This Row],[heure_deb]]</f>
        <v>8.7499999999999967E-2</v>
      </c>
      <c r="AD91" s="121">
        <f>Tableau1[[#This Row],[heure_fin]]-Tableau1[[#This Row],[heure_deb]]</f>
        <v>8.3333333333333315E-2</v>
      </c>
      <c r="AE91" s="115" t="s">
        <v>2098</v>
      </c>
      <c r="AF91" s="115" t="s">
        <v>229</v>
      </c>
      <c r="AG91" s="123" t="str">
        <f>INDEX(BDD_enquete_terrain_publique!BJ:BJ, MATCH(A91, BDD_enquete_terrain_publique!B:B, 0))</f>
        <v>toutes</v>
      </c>
      <c r="AH91" s="18" t="s">
        <v>2058</v>
      </c>
      <c r="AI91" s="18">
        <f>INDEX(BDD_enquete_terrain_publique!BO:BO, MATCH(A91, BDD_enquete_terrain_publique!B:B, 0))</f>
        <v>0</v>
      </c>
      <c r="AJ91" s="18">
        <v>0</v>
      </c>
      <c r="AK91" s="18">
        <f>INDEX(BDD_enquete_terrain_publique!BU:BU, MATCH(A91, BDD_enquete_terrain_publique!B:B, 0))</f>
        <v>0</v>
      </c>
      <c r="AL91" s="115">
        <f>INDEX(BDD_enquete_terrain_publique!BV:BV, MATCH(A91, BDD_enquete_terrain_publique!B:B, 0))</f>
        <v>0</v>
      </c>
      <c r="AM91" s="115" t="s">
        <v>217</v>
      </c>
      <c r="AN91" s="115" t="s">
        <v>2059</v>
      </c>
      <c r="AO91" s="115" t="str">
        <f>INDEX(BDD_enquete_terrain_publique!AL:AL, MATCH(A91, BDD_enquete_terrain_publique!B:B, 0))</f>
        <v>resident</v>
      </c>
      <c r="AP91" s="115" t="s">
        <v>22</v>
      </c>
      <c r="AQ91" s="115" t="s">
        <v>22</v>
      </c>
      <c r="AR91" s="124" t="s">
        <v>756</v>
      </c>
      <c r="AS91" s="115">
        <v>6</v>
      </c>
      <c r="AT91" s="122">
        <v>15.5</v>
      </c>
      <c r="AU91" s="122">
        <v>229.44</v>
      </c>
      <c r="AV91" s="118">
        <v>986.88</v>
      </c>
      <c r="AW91" s="90" t="s">
        <v>22</v>
      </c>
      <c r="AX91" s="199">
        <f t="shared" si="0"/>
        <v>94.290410958904104</v>
      </c>
      <c r="AY91" s="201" t="s">
        <v>22</v>
      </c>
      <c r="AZ91" s="125" t="s">
        <v>22</v>
      </c>
    </row>
    <row r="92" spans="1:52">
      <c r="A92" s="117">
        <v>161</v>
      </c>
      <c r="B92" s="18" t="str">
        <f>INDEX(BDD_enquete_terrain_publique!C:C, MATCH(A92, BDD_enquete_terrain_publique!B:B, 0))</f>
        <v>PECHLOIS2021_0085</v>
      </c>
      <c r="C92" s="18" t="str">
        <f>INDEX(BDD_enquete_terrain_publique!D:D, MATCH(A92, BDD_enquete_terrain_publique!B:B, 0))</f>
        <v>PECHLOIS2021_0085_A</v>
      </c>
      <c r="D92" s="109">
        <f>INDEX(BDD_enquete_terrain_publique!E:E, MATCH(A92, BDD_enquete_terrain_publique!B:B, 0))</f>
        <v>44400</v>
      </c>
      <c r="E92" s="18" t="str">
        <f>INDEX(BDD_enquete_terrain_publique!F:F, MATCH(A92, BDD_enquete_terrain_publique!B:B, 0))</f>
        <v>Jeremy_SIMEONI</v>
      </c>
      <c r="F92" s="118">
        <f>INDEX(BDD_enquete_terrain_publique!G:G, MATCH(A92, BDD_enquete_terrain_publique!B:B, 0))</f>
        <v>0</v>
      </c>
      <c r="G92" s="18" t="str">
        <f>INDEX(BDD_enquete_terrain_publique!H:H, MATCH(A92, BDD_enquete_terrain_publique!B:B, 0))</f>
        <v>NA</v>
      </c>
      <c r="H92" s="118" t="str">
        <f>INDEX(BDD_enquete_terrain_publique!I:I, MATCH(A92, BDD_enquete_terrain_publique!B:B, 0))</f>
        <v>NA</v>
      </c>
      <c r="I92" s="18" t="str">
        <f>INDEX(BDD_enquete_terrain_publique!J:J, MATCH(A92, BDD_enquete_terrain_publique!B:B, 0))</f>
        <v>NA</v>
      </c>
      <c r="J92" s="18" t="str">
        <f>INDEX(BDD_enquete_terrain_publique!K:K, MATCH(A92, BDD_enquete_terrain_publique!B:B, 0))</f>
        <v>NA</v>
      </c>
      <c r="K92" s="118" t="str">
        <f>INDEX(BDD_enquete_terrain_publique!L:L, MATCH(A92, BDD_enquete_terrain_publique!B:B, 0))</f>
        <v>NA</v>
      </c>
      <c r="L92" s="18" t="str">
        <f>INDEX(BDD_enquete_terrain_publique!M:M, MATCH(A92, BDD_enquete_terrain_publique!B:B, 0))</f>
        <v>NA</v>
      </c>
      <c r="M92" s="115" t="s">
        <v>22</v>
      </c>
      <c r="N92" s="115" t="s">
        <v>22</v>
      </c>
      <c r="O92" s="115" t="s">
        <v>22</v>
      </c>
      <c r="P92" s="119">
        <f>INDEX(BDD_enquete_terrain_publique!Q:Q, MATCH(A92, BDD_enquete_terrain_publique!B:B, 0))</f>
        <v>42.811</v>
      </c>
      <c r="Q92" s="115" t="s">
        <v>981</v>
      </c>
      <c r="R92" s="116" t="s">
        <v>22</v>
      </c>
      <c r="S92" s="115" t="s">
        <v>22</v>
      </c>
      <c r="T92" s="115" t="s">
        <v>22</v>
      </c>
      <c r="U92" s="120">
        <f>INDEX(BDD_enquete_terrain_publique!V:V, MATCH(A92, BDD_enquete_terrain_publique!B:B, 0))</f>
        <v>9.5021666666666675</v>
      </c>
      <c r="V92" s="115" t="s">
        <v>982</v>
      </c>
      <c r="W92" s="121" t="str">
        <f>INDEX(BDD_enquete_terrain_publique!W:W, MATCH(A92, BDD_enquete_terrain_publique!B:B, 0))</f>
        <v>pe</v>
      </c>
      <c r="X92" s="122">
        <f>INDEX(BDD_enquete_terrain_publique!X:X, MATCH(A92, BDD_enquete_terrain_publique!B:B, 0))</f>
        <v>20</v>
      </c>
      <c r="Y92" s="122">
        <f>INDEX(BDD_enquete_terrain_publique!Y:Y, MATCH(A92, BDD_enquete_terrain_publique!B:B, 0))</f>
        <v>4</v>
      </c>
      <c r="Z92" s="121">
        <f>INDEX(BDD_enquete_terrain_publique!Z:Z, MATCH(A92, BDD_enquete_terrain_publique!B:B, 0))</f>
        <v>0.29166666666666669</v>
      </c>
      <c r="AA92" s="121">
        <f>INDEX(BDD_enquete_terrain_publique!AA:AA, MATCH(A92, BDD_enquete_terrain_publique!B:B, 0))</f>
        <v>0.37916666666666665</v>
      </c>
      <c r="AB92" s="121">
        <f>INDEX(BDD_enquete_terrain_publique!AB:AB, MATCH(A92, BDD_enquete_terrain_publique!B:B, 0))</f>
        <v>0.375</v>
      </c>
      <c r="AC92" s="121">
        <f>Tableau1[[#This Row],[heure_enq]]-Tableau1[[#This Row],[heure_deb]]</f>
        <v>8.7499999999999967E-2</v>
      </c>
      <c r="AD92" s="121">
        <f>Tableau1[[#This Row],[heure_fin]]-Tableau1[[#This Row],[heure_deb]]</f>
        <v>8.3333333333333315E-2</v>
      </c>
      <c r="AE92" s="115" t="s">
        <v>2098</v>
      </c>
      <c r="AF92" s="115" t="s">
        <v>229</v>
      </c>
      <c r="AG92" s="123" t="str">
        <f>INDEX(BDD_enquete_terrain_publique!BJ:BJ, MATCH(A92, BDD_enquete_terrain_publique!B:B, 0))</f>
        <v>toutes</v>
      </c>
      <c r="AH92" s="18" t="s">
        <v>2058</v>
      </c>
      <c r="AI92" s="18">
        <f>INDEX(BDD_enquete_terrain_publique!BO:BO, MATCH(A92, BDD_enquete_terrain_publique!B:B, 0))</f>
        <v>0</v>
      </c>
      <c r="AJ92" s="18">
        <v>0</v>
      </c>
      <c r="AK92" s="18">
        <f>INDEX(BDD_enquete_terrain_publique!BU:BU, MATCH(A92, BDD_enquete_terrain_publique!B:B, 0))</f>
        <v>0</v>
      </c>
      <c r="AL92" s="115">
        <f>INDEX(BDD_enquete_terrain_publique!BV:BV, MATCH(A92, BDD_enquete_terrain_publique!B:B, 0))</f>
        <v>0</v>
      </c>
      <c r="AM92" s="115" t="s">
        <v>217</v>
      </c>
      <c r="AN92" s="115" t="s">
        <v>2059</v>
      </c>
      <c r="AO92" s="115" t="str">
        <f>INDEX(BDD_enquete_terrain_publique!AL:AL, MATCH(A92, BDD_enquete_terrain_publique!B:B, 0))</f>
        <v>resident</v>
      </c>
      <c r="AP92" s="115" t="s">
        <v>2060</v>
      </c>
      <c r="AQ92" s="115">
        <v>2</v>
      </c>
      <c r="AR92" s="124" t="s">
        <v>1304</v>
      </c>
      <c r="AS92" s="115">
        <v>4</v>
      </c>
      <c r="AT92" s="122">
        <f>AVERAGE(14,15,16,16)</f>
        <v>15.25</v>
      </c>
      <c r="AU92" s="122">
        <v>204</v>
      </c>
      <c r="AV92" s="118"/>
      <c r="AW92" s="90" t="s">
        <v>22</v>
      </c>
      <c r="AX92" s="199">
        <f t="shared" si="0"/>
        <v>83.835616438356155</v>
      </c>
      <c r="AY92" s="201" t="s">
        <v>22</v>
      </c>
      <c r="AZ92" s="125" t="s">
        <v>22</v>
      </c>
    </row>
    <row r="93" spans="1:52">
      <c r="A93" s="117">
        <v>161</v>
      </c>
      <c r="B93" s="18" t="str">
        <f>INDEX(BDD_enquete_terrain_publique!C:C, MATCH(A93, BDD_enquete_terrain_publique!B:B, 0))</f>
        <v>PECHLOIS2021_0085</v>
      </c>
      <c r="C93" s="18" t="str">
        <f>INDEX(BDD_enquete_terrain_publique!D:D, MATCH(A93, BDD_enquete_terrain_publique!B:B, 0))</f>
        <v>PECHLOIS2021_0085_A</v>
      </c>
      <c r="D93" s="109">
        <f>INDEX(BDD_enquete_terrain_publique!E:E, MATCH(A93, BDD_enquete_terrain_publique!B:B, 0))</f>
        <v>44400</v>
      </c>
      <c r="E93" s="18" t="str">
        <f>INDEX(BDD_enquete_terrain_publique!F:F, MATCH(A93, BDD_enquete_terrain_publique!B:B, 0))</f>
        <v>Jeremy_SIMEONI</v>
      </c>
      <c r="F93" s="118">
        <f>INDEX(BDD_enquete_terrain_publique!G:G, MATCH(A93, BDD_enquete_terrain_publique!B:B, 0))</f>
        <v>0</v>
      </c>
      <c r="G93" s="18" t="str">
        <f>INDEX(BDD_enquete_terrain_publique!H:H, MATCH(A93, BDD_enquete_terrain_publique!B:B, 0))</f>
        <v>NA</v>
      </c>
      <c r="H93" s="118" t="str">
        <f>INDEX(BDD_enquete_terrain_publique!I:I, MATCH(A93, BDD_enquete_terrain_publique!B:B, 0))</f>
        <v>NA</v>
      </c>
      <c r="I93" s="18" t="str">
        <f>INDEX(BDD_enquete_terrain_publique!J:J, MATCH(A93, BDD_enquete_terrain_publique!B:B, 0))</f>
        <v>NA</v>
      </c>
      <c r="J93" s="18" t="str">
        <f>INDEX(BDD_enquete_terrain_publique!K:K, MATCH(A93, BDD_enquete_terrain_publique!B:B, 0))</f>
        <v>NA</v>
      </c>
      <c r="K93" s="118" t="str">
        <f>INDEX(BDD_enquete_terrain_publique!L:L, MATCH(A93, BDD_enquete_terrain_publique!B:B, 0))</f>
        <v>NA</v>
      </c>
      <c r="L93" s="18" t="str">
        <f>INDEX(BDD_enquete_terrain_publique!M:M, MATCH(A93, BDD_enquete_terrain_publique!B:B, 0))</f>
        <v>NA</v>
      </c>
      <c r="M93" s="115" t="s">
        <v>22</v>
      </c>
      <c r="N93" s="115" t="s">
        <v>22</v>
      </c>
      <c r="O93" s="115" t="s">
        <v>22</v>
      </c>
      <c r="P93" s="119">
        <f>INDEX(BDD_enquete_terrain_publique!Q:Q, MATCH(A93, BDD_enquete_terrain_publique!B:B, 0))</f>
        <v>42.811</v>
      </c>
      <c r="Q93" s="115" t="s">
        <v>981</v>
      </c>
      <c r="R93" s="116" t="s">
        <v>22</v>
      </c>
      <c r="S93" s="115" t="s">
        <v>22</v>
      </c>
      <c r="T93" s="115" t="s">
        <v>22</v>
      </c>
      <c r="U93" s="120">
        <f>INDEX(BDD_enquete_terrain_publique!V:V, MATCH(A93, BDD_enquete_terrain_publique!B:B, 0))</f>
        <v>9.5021666666666675</v>
      </c>
      <c r="V93" s="115" t="s">
        <v>982</v>
      </c>
      <c r="W93" s="121" t="str">
        <f>INDEX(BDD_enquete_terrain_publique!W:W, MATCH(A93, BDD_enquete_terrain_publique!B:B, 0))</f>
        <v>pe</v>
      </c>
      <c r="X93" s="122">
        <f>INDEX(BDD_enquete_terrain_publique!X:X, MATCH(A93, BDD_enquete_terrain_publique!B:B, 0))</f>
        <v>20</v>
      </c>
      <c r="Y93" s="122">
        <f>INDEX(BDD_enquete_terrain_publique!Y:Y, MATCH(A93, BDD_enquete_terrain_publique!B:B, 0))</f>
        <v>4</v>
      </c>
      <c r="Z93" s="121">
        <f>INDEX(BDD_enquete_terrain_publique!Z:Z, MATCH(A93, BDD_enquete_terrain_publique!B:B, 0))</f>
        <v>0.29166666666666669</v>
      </c>
      <c r="AA93" s="121">
        <f>INDEX(BDD_enquete_terrain_publique!AA:AA, MATCH(A93, BDD_enquete_terrain_publique!B:B, 0))</f>
        <v>0.37916666666666665</v>
      </c>
      <c r="AB93" s="121">
        <f>INDEX(BDD_enquete_terrain_publique!AB:AB, MATCH(A93, BDD_enquete_terrain_publique!B:B, 0))</f>
        <v>0.375</v>
      </c>
      <c r="AC93" s="121">
        <f>Tableau1[[#This Row],[heure_enq]]-Tableau1[[#This Row],[heure_deb]]</f>
        <v>8.7499999999999967E-2</v>
      </c>
      <c r="AD93" s="121">
        <f>Tableau1[[#This Row],[heure_fin]]-Tableau1[[#This Row],[heure_deb]]</f>
        <v>8.3333333333333315E-2</v>
      </c>
      <c r="AE93" s="115" t="s">
        <v>2098</v>
      </c>
      <c r="AF93" s="115" t="s">
        <v>229</v>
      </c>
      <c r="AG93" s="123" t="str">
        <f>INDEX(BDD_enquete_terrain_publique!BJ:BJ, MATCH(A93, BDD_enquete_terrain_publique!B:B, 0))</f>
        <v>toutes</v>
      </c>
      <c r="AH93" s="18" t="s">
        <v>2058</v>
      </c>
      <c r="AI93" s="18">
        <f>INDEX(BDD_enquete_terrain_publique!BO:BO, MATCH(A93, BDD_enquete_terrain_publique!B:B, 0))</f>
        <v>0</v>
      </c>
      <c r="AJ93" s="18">
        <v>0</v>
      </c>
      <c r="AK93" s="18">
        <f>INDEX(BDD_enquete_terrain_publique!BU:BU, MATCH(A93, BDD_enquete_terrain_publique!B:B, 0))</f>
        <v>0</v>
      </c>
      <c r="AL93" s="115">
        <f>INDEX(BDD_enquete_terrain_publique!BV:BV, MATCH(A93, BDD_enquete_terrain_publique!B:B, 0))</f>
        <v>0</v>
      </c>
      <c r="AM93" s="115" t="s">
        <v>217</v>
      </c>
      <c r="AN93" s="115" t="s">
        <v>2059</v>
      </c>
      <c r="AO93" s="115" t="str">
        <f>INDEX(BDD_enquete_terrain_publique!AL:AL, MATCH(A93, BDD_enquete_terrain_publique!B:B, 0))</f>
        <v>resident</v>
      </c>
      <c r="AP93" s="115" t="s">
        <v>22</v>
      </c>
      <c r="AQ93" s="115" t="s">
        <v>22</v>
      </c>
      <c r="AR93" s="124" t="s">
        <v>2097</v>
      </c>
      <c r="AS93" s="115">
        <v>1</v>
      </c>
      <c r="AT93" s="122">
        <v>28</v>
      </c>
      <c r="AU93" s="122">
        <v>165.38</v>
      </c>
      <c r="AV93" s="118"/>
      <c r="AW93" s="90" t="s">
        <v>22</v>
      </c>
      <c r="AX93" s="199">
        <f t="shared" si="0"/>
        <v>67.964383561643828</v>
      </c>
      <c r="AY93" s="201" t="s">
        <v>22</v>
      </c>
      <c r="AZ93" s="125" t="s">
        <v>22</v>
      </c>
    </row>
    <row r="94" spans="1:52">
      <c r="A94" s="117">
        <v>161</v>
      </c>
      <c r="B94" s="18" t="str">
        <f>INDEX(BDD_enquete_terrain_publique!C:C, MATCH(A94, BDD_enquete_terrain_publique!B:B, 0))</f>
        <v>PECHLOIS2021_0085</v>
      </c>
      <c r="C94" s="18" t="str">
        <f>INDEX(BDD_enquete_terrain_publique!D:D, MATCH(A94, BDD_enquete_terrain_publique!B:B, 0))</f>
        <v>PECHLOIS2021_0085_A</v>
      </c>
      <c r="D94" s="109">
        <f>INDEX(BDD_enquete_terrain_publique!E:E, MATCH(A94, BDD_enquete_terrain_publique!B:B, 0))</f>
        <v>44400</v>
      </c>
      <c r="E94" s="18" t="str">
        <f>INDEX(BDD_enquete_terrain_publique!F:F, MATCH(A94, BDD_enquete_terrain_publique!B:B, 0))</f>
        <v>Jeremy_SIMEONI</v>
      </c>
      <c r="F94" s="118">
        <f>INDEX(BDD_enquete_terrain_publique!G:G, MATCH(A94, BDD_enquete_terrain_publique!B:B, 0))</f>
        <v>0</v>
      </c>
      <c r="G94" s="18" t="str">
        <f>INDEX(BDD_enquete_terrain_publique!H:H, MATCH(A94, BDD_enquete_terrain_publique!B:B, 0))</f>
        <v>NA</v>
      </c>
      <c r="H94" s="118" t="str">
        <f>INDEX(BDD_enquete_terrain_publique!I:I, MATCH(A94, BDD_enquete_terrain_publique!B:B, 0))</f>
        <v>NA</v>
      </c>
      <c r="I94" s="18" t="str">
        <f>INDEX(BDD_enquete_terrain_publique!J:J, MATCH(A94, BDD_enquete_terrain_publique!B:B, 0))</f>
        <v>NA</v>
      </c>
      <c r="J94" s="18" t="str">
        <f>INDEX(BDD_enquete_terrain_publique!K:K, MATCH(A94, BDD_enquete_terrain_publique!B:B, 0))</f>
        <v>NA</v>
      </c>
      <c r="K94" s="118" t="str">
        <f>INDEX(BDD_enquete_terrain_publique!L:L, MATCH(A94, BDD_enquete_terrain_publique!B:B, 0))</f>
        <v>NA</v>
      </c>
      <c r="L94" s="18" t="str">
        <f>INDEX(BDD_enquete_terrain_publique!M:M, MATCH(A94, BDD_enquete_terrain_publique!B:B, 0))</f>
        <v>NA</v>
      </c>
      <c r="M94" s="115" t="s">
        <v>22</v>
      </c>
      <c r="N94" s="115" t="s">
        <v>22</v>
      </c>
      <c r="O94" s="115" t="s">
        <v>22</v>
      </c>
      <c r="P94" s="119">
        <f>INDEX(BDD_enquete_terrain_publique!Q:Q, MATCH(A94, BDD_enquete_terrain_publique!B:B, 0))</f>
        <v>42.811</v>
      </c>
      <c r="Q94" s="115" t="s">
        <v>981</v>
      </c>
      <c r="R94" s="116" t="s">
        <v>22</v>
      </c>
      <c r="S94" s="115" t="s">
        <v>22</v>
      </c>
      <c r="T94" s="115" t="s">
        <v>22</v>
      </c>
      <c r="U94" s="120">
        <f>INDEX(BDD_enquete_terrain_publique!V:V, MATCH(A94, BDD_enquete_terrain_publique!B:B, 0))</f>
        <v>9.5021666666666675</v>
      </c>
      <c r="V94" s="115" t="s">
        <v>982</v>
      </c>
      <c r="W94" s="121" t="str">
        <f>INDEX(BDD_enquete_terrain_publique!W:W, MATCH(A94, BDD_enquete_terrain_publique!B:B, 0))</f>
        <v>pe</v>
      </c>
      <c r="X94" s="122">
        <f>INDEX(BDD_enquete_terrain_publique!X:X, MATCH(A94, BDD_enquete_terrain_publique!B:B, 0))</f>
        <v>20</v>
      </c>
      <c r="Y94" s="122">
        <f>INDEX(BDD_enquete_terrain_publique!Y:Y, MATCH(A94, BDD_enquete_terrain_publique!B:B, 0))</f>
        <v>4</v>
      </c>
      <c r="Z94" s="121">
        <f>INDEX(BDD_enquete_terrain_publique!Z:Z, MATCH(A94, BDD_enquete_terrain_publique!B:B, 0))</f>
        <v>0.29166666666666669</v>
      </c>
      <c r="AA94" s="121">
        <f>INDEX(BDD_enquete_terrain_publique!AA:AA, MATCH(A94, BDD_enquete_terrain_publique!B:B, 0))</f>
        <v>0.37916666666666665</v>
      </c>
      <c r="AB94" s="121">
        <f>INDEX(BDD_enquete_terrain_publique!AB:AB, MATCH(A94, BDD_enquete_terrain_publique!B:B, 0))</f>
        <v>0.375</v>
      </c>
      <c r="AC94" s="121">
        <f>Tableau1[[#This Row],[heure_enq]]-Tableau1[[#This Row],[heure_deb]]</f>
        <v>8.7499999999999967E-2</v>
      </c>
      <c r="AD94" s="121">
        <f>Tableau1[[#This Row],[heure_fin]]-Tableau1[[#This Row],[heure_deb]]</f>
        <v>8.3333333333333315E-2</v>
      </c>
      <c r="AE94" s="115" t="s">
        <v>2098</v>
      </c>
      <c r="AF94" s="115" t="s">
        <v>229</v>
      </c>
      <c r="AG94" s="123" t="str">
        <f>INDEX(BDD_enquete_terrain_publique!BJ:BJ, MATCH(A94, BDD_enquete_terrain_publique!B:B, 0))</f>
        <v>toutes</v>
      </c>
      <c r="AH94" s="18" t="s">
        <v>2058</v>
      </c>
      <c r="AI94" s="18">
        <f>INDEX(BDD_enquete_terrain_publique!BO:BO, MATCH(A94, BDD_enquete_terrain_publique!B:B, 0))</f>
        <v>0</v>
      </c>
      <c r="AJ94" s="18">
        <v>0</v>
      </c>
      <c r="AK94" s="18">
        <f>INDEX(BDD_enquete_terrain_publique!BU:BU, MATCH(A94, BDD_enquete_terrain_publique!B:B, 0))</f>
        <v>0</v>
      </c>
      <c r="AL94" s="115">
        <f>INDEX(BDD_enquete_terrain_publique!BV:BV, MATCH(A94, BDD_enquete_terrain_publique!B:B, 0))</f>
        <v>0</v>
      </c>
      <c r="AM94" s="115" t="s">
        <v>217</v>
      </c>
      <c r="AN94" s="115" t="s">
        <v>2059</v>
      </c>
      <c r="AO94" s="115" t="str">
        <f>INDEX(BDD_enquete_terrain_publique!AL:AL, MATCH(A94, BDD_enquete_terrain_publique!B:B, 0))</f>
        <v>resident</v>
      </c>
      <c r="AP94" s="115" t="s">
        <v>22</v>
      </c>
      <c r="AQ94" s="115" t="s">
        <v>22</v>
      </c>
      <c r="AR94" s="124" t="s">
        <v>2016</v>
      </c>
      <c r="AS94" s="115">
        <v>1</v>
      </c>
      <c r="AT94" s="122">
        <v>22</v>
      </c>
      <c r="AU94" s="122">
        <v>247.08</v>
      </c>
      <c r="AV94" s="118"/>
      <c r="AW94" s="90" t="s">
        <v>22</v>
      </c>
      <c r="AX94" s="199">
        <f t="shared" si="0"/>
        <v>101.53972602739725</v>
      </c>
      <c r="AY94" s="201" t="s">
        <v>22</v>
      </c>
      <c r="AZ94" s="125" t="s">
        <v>22</v>
      </c>
    </row>
    <row r="95" spans="1:52">
      <c r="A95" s="117">
        <v>162</v>
      </c>
      <c r="B95" s="18" t="str">
        <f>INDEX(BDD_enquete_terrain_publique!C:C, MATCH(A95, BDD_enquete_terrain_publique!B:B, 0))</f>
        <v>PECHLOIS2021_0085</v>
      </c>
      <c r="C95" s="18" t="str">
        <f>INDEX(BDD_enquete_terrain_publique!D:D, MATCH(A95, BDD_enquete_terrain_publique!B:B, 0))</f>
        <v>PECHLOIS2021_0085_B</v>
      </c>
      <c r="D95" s="109">
        <f>INDEX(BDD_enquete_terrain_publique!E:E, MATCH(A95, BDD_enquete_terrain_publique!B:B, 0))</f>
        <v>44400</v>
      </c>
      <c r="E95" s="18" t="str">
        <f>INDEX(BDD_enquete_terrain_publique!F:F, MATCH(A95, BDD_enquete_terrain_publique!B:B, 0))</f>
        <v>Jeremy_SIMEONI</v>
      </c>
      <c r="F95" s="118">
        <f>INDEX(BDD_enquete_terrain_publique!G:G, MATCH(A95, BDD_enquete_terrain_publique!B:B, 0))</f>
        <v>0</v>
      </c>
      <c r="G95" s="18" t="str">
        <f>INDEX(BDD_enquete_terrain_publique!H:H, MATCH(A95, BDD_enquete_terrain_publique!B:B, 0))</f>
        <v>NA</v>
      </c>
      <c r="H95" s="118" t="str">
        <f>INDEX(BDD_enquete_terrain_publique!I:I, MATCH(A95, BDD_enquete_terrain_publique!B:B, 0))</f>
        <v>NA</v>
      </c>
      <c r="I95" s="18" t="str">
        <f>INDEX(BDD_enquete_terrain_publique!J:J, MATCH(A95, BDD_enquete_terrain_publique!B:B, 0))</f>
        <v>NA</v>
      </c>
      <c r="J95" s="18" t="str">
        <f>INDEX(BDD_enquete_terrain_publique!K:K, MATCH(A95, BDD_enquete_terrain_publique!B:B, 0))</f>
        <v>NA</v>
      </c>
      <c r="K95" s="118" t="str">
        <f>INDEX(BDD_enquete_terrain_publique!L:L, MATCH(A95, BDD_enquete_terrain_publique!B:B, 0))</f>
        <v>NA</v>
      </c>
      <c r="L95" s="18" t="str">
        <f>INDEX(BDD_enquete_terrain_publique!M:M, MATCH(A95, BDD_enquete_terrain_publique!B:B, 0))</f>
        <v>NA</v>
      </c>
      <c r="M95" s="115" t="s">
        <v>22</v>
      </c>
      <c r="N95" s="115" t="s">
        <v>22</v>
      </c>
      <c r="O95" s="115" t="s">
        <v>22</v>
      </c>
      <c r="P95" s="119">
        <f>INDEX(BDD_enquete_terrain_publique!Q:Q, MATCH(A95, BDD_enquete_terrain_publique!B:B, 0))</f>
        <v>42.878999999999998</v>
      </c>
      <c r="Q95" s="115" t="s">
        <v>983</v>
      </c>
      <c r="R95" s="116" t="s">
        <v>22</v>
      </c>
      <c r="S95" s="115" t="s">
        <v>22</v>
      </c>
      <c r="T95" s="115" t="s">
        <v>22</v>
      </c>
      <c r="U95" s="120">
        <f>INDEX(BDD_enquete_terrain_publique!V:V, MATCH(A95, BDD_enquete_terrain_publique!B:B, 0))</f>
        <v>9.4853333333333332</v>
      </c>
      <c r="V95" s="115" t="s">
        <v>984</v>
      </c>
      <c r="W95" s="121" t="str">
        <f>INDEX(BDD_enquete_terrain_publique!W:W, MATCH(A95, BDD_enquete_terrain_publique!B:B, 0))</f>
        <v>pe</v>
      </c>
      <c r="X95" s="122">
        <f>INDEX(BDD_enquete_terrain_publique!X:X, MATCH(A95, BDD_enquete_terrain_publique!B:B, 0))</f>
        <v>20</v>
      </c>
      <c r="Y95" s="122">
        <f>INDEX(BDD_enquete_terrain_publique!Y:Y, MATCH(A95, BDD_enquete_terrain_publique!B:B, 0))</f>
        <v>1</v>
      </c>
      <c r="Z95" s="121">
        <f>INDEX(BDD_enquete_terrain_publique!Z:Z, MATCH(A95, BDD_enquete_terrain_publique!B:B, 0))</f>
        <v>0.26041666666666669</v>
      </c>
      <c r="AA95" s="121">
        <f>INDEX(BDD_enquete_terrain_publique!AA:AA, MATCH(A95, BDD_enquete_terrain_publique!B:B, 0))</f>
        <v>0.375</v>
      </c>
      <c r="AB95" s="121">
        <f>INDEX(BDD_enquete_terrain_publique!AB:AB, MATCH(A95, BDD_enquete_terrain_publique!B:B, 0))</f>
        <v>0.38541666666666669</v>
      </c>
      <c r="AC95" s="121">
        <f>Tableau1[[#This Row],[heure_enq]]-Tableau1[[#This Row],[heure_deb]]</f>
        <v>0.11458333333333331</v>
      </c>
      <c r="AD95" s="121">
        <f>Tableau1[[#This Row],[heure_fin]]-Tableau1[[#This Row],[heure_deb]]</f>
        <v>0.125</v>
      </c>
      <c r="AE95" s="115" t="s">
        <v>2121</v>
      </c>
      <c r="AF95" s="115" t="s">
        <v>229</v>
      </c>
      <c r="AG95" s="123" t="str">
        <f>INDEX(BDD_enquete_terrain_publique!BJ:BJ, MATCH(A95, BDD_enquete_terrain_publique!B:B, 0))</f>
        <v>soupe</v>
      </c>
      <c r="AH95" s="18" t="s">
        <v>2058</v>
      </c>
      <c r="AI95" s="18">
        <f>INDEX(BDD_enquete_terrain_publique!BO:BO, MATCH(A95, BDD_enquete_terrain_publique!B:B, 0))</f>
        <v>0</v>
      </c>
      <c r="AJ95" s="18">
        <v>0</v>
      </c>
      <c r="AK95" s="18">
        <f>INDEX(BDD_enquete_terrain_publique!BU:BU, MATCH(A95, BDD_enquete_terrain_publique!B:B, 0))</f>
        <v>0</v>
      </c>
      <c r="AL95" s="115">
        <f>INDEX(BDD_enquete_terrain_publique!BV:BV, MATCH(A95, BDD_enquete_terrain_publique!B:B, 0))</f>
        <v>0</v>
      </c>
      <c r="AM95" s="115" t="s">
        <v>217</v>
      </c>
      <c r="AN95" s="115" t="s">
        <v>2059</v>
      </c>
      <c r="AO95" s="115" t="str">
        <f>INDEX(BDD_enquete_terrain_publique!AL:AL, MATCH(A95, BDD_enquete_terrain_publique!B:B, 0))</f>
        <v>resident</v>
      </c>
      <c r="AP95" s="115" t="s">
        <v>22</v>
      </c>
      <c r="AQ95" s="115" t="s">
        <v>22</v>
      </c>
      <c r="AR95" s="124" t="s">
        <v>1082</v>
      </c>
      <c r="AS95" s="115">
        <v>3</v>
      </c>
      <c r="AT95" s="122">
        <v>22</v>
      </c>
      <c r="AU95" s="122">
        <v>240.87</v>
      </c>
      <c r="AV95" s="118">
        <v>1944.74</v>
      </c>
      <c r="AW95" s="90" t="s">
        <v>22</v>
      </c>
      <c r="AX95" s="199">
        <f t="shared" si="0"/>
        <v>98.987671232876707</v>
      </c>
      <c r="AY95" s="201" t="s">
        <v>22</v>
      </c>
      <c r="AZ95" s="125" t="s">
        <v>22</v>
      </c>
    </row>
    <row r="96" spans="1:52">
      <c r="A96" s="117">
        <v>162</v>
      </c>
      <c r="B96" s="18" t="str">
        <f>INDEX(BDD_enquete_terrain_publique!C:C, MATCH(A96, BDD_enquete_terrain_publique!B:B, 0))</f>
        <v>PECHLOIS2021_0085</v>
      </c>
      <c r="C96" s="18" t="str">
        <f>INDEX(BDD_enquete_terrain_publique!D:D, MATCH(A96, BDD_enquete_terrain_publique!B:B, 0))</f>
        <v>PECHLOIS2021_0085_B</v>
      </c>
      <c r="D96" s="109">
        <f>INDEX(BDD_enquete_terrain_publique!E:E, MATCH(A96, BDD_enquete_terrain_publique!B:B, 0))</f>
        <v>44400</v>
      </c>
      <c r="E96" s="18" t="str">
        <f>INDEX(BDD_enquete_terrain_publique!F:F, MATCH(A96, BDD_enquete_terrain_publique!B:B, 0))</f>
        <v>Jeremy_SIMEONI</v>
      </c>
      <c r="F96" s="118">
        <f>INDEX(BDD_enquete_terrain_publique!G:G, MATCH(A96, BDD_enquete_terrain_publique!B:B, 0))</f>
        <v>0</v>
      </c>
      <c r="G96" s="18" t="str">
        <f>INDEX(BDD_enquete_terrain_publique!H:H, MATCH(A96, BDD_enquete_terrain_publique!B:B, 0))</f>
        <v>NA</v>
      </c>
      <c r="H96" s="118" t="str">
        <f>INDEX(BDD_enquete_terrain_publique!I:I, MATCH(A96, BDD_enquete_terrain_publique!B:B, 0))</f>
        <v>NA</v>
      </c>
      <c r="I96" s="18" t="str">
        <f>INDEX(BDD_enquete_terrain_publique!J:J, MATCH(A96, BDD_enquete_terrain_publique!B:B, 0))</f>
        <v>NA</v>
      </c>
      <c r="J96" s="18" t="str">
        <f>INDEX(BDD_enquete_terrain_publique!K:K, MATCH(A96, BDD_enquete_terrain_publique!B:B, 0))</f>
        <v>NA</v>
      </c>
      <c r="K96" s="118" t="str">
        <f>INDEX(BDD_enquete_terrain_publique!L:L, MATCH(A96, BDD_enquete_terrain_publique!B:B, 0))</f>
        <v>NA</v>
      </c>
      <c r="L96" s="18" t="str">
        <f>INDEX(BDD_enquete_terrain_publique!M:M, MATCH(A96, BDD_enquete_terrain_publique!B:B, 0))</f>
        <v>NA</v>
      </c>
      <c r="M96" s="115" t="s">
        <v>22</v>
      </c>
      <c r="N96" s="115" t="s">
        <v>22</v>
      </c>
      <c r="O96" s="115" t="s">
        <v>22</v>
      </c>
      <c r="P96" s="119">
        <f>INDEX(BDD_enquete_terrain_publique!Q:Q, MATCH(A96, BDD_enquete_terrain_publique!B:B, 0))</f>
        <v>42.878999999999998</v>
      </c>
      <c r="Q96" s="115" t="s">
        <v>983</v>
      </c>
      <c r="R96" s="116" t="s">
        <v>22</v>
      </c>
      <c r="S96" s="115" t="s">
        <v>22</v>
      </c>
      <c r="T96" s="115" t="s">
        <v>22</v>
      </c>
      <c r="U96" s="120">
        <f>INDEX(BDD_enquete_terrain_publique!V:V, MATCH(A96, BDD_enquete_terrain_publique!B:B, 0))</f>
        <v>9.4853333333333332</v>
      </c>
      <c r="V96" s="115" t="s">
        <v>984</v>
      </c>
      <c r="W96" s="121" t="str">
        <f>INDEX(BDD_enquete_terrain_publique!W:W, MATCH(A96, BDD_enquete_terrain_publique!B:B, 0))</f>
        <v>pe</v>
      </c>
      <c r="X96" s="122">
        <f>INDEX(BDD_enquete_terrain_publique!X:X, MATCH(A96, BDD_enquete_terrain_publique!B:B, 0))</f>
        <v>20</v>
      </c>
      <c r="Y96" s="122">
        <f>INDEX(BDD_enquete_terrain_publique!Y:Y, MATCH(A96, BDD_enquete_terrain_publique!B:B, 0))</f>
        <v>1</v>
      </c>
      <c r="Z96" s="121">
        <f>INDEX(BDD_enquete_terrain_publique!Z:Z, MATCH(A96, BDD_enquete_terrain_publique!B:B, 0))</f>
        <v>0.26041666666666669</v>
      </c>
      <c r="AA96" s="121">
        <f>INDEX(BDD_enquete_terrain_publique!AA:AA, MATCH(A96, BDD_enquete_terrain_publique!B:B, 0))</f>
        <v>0.375</v>
      </c>
      <c r="AB96" s="121">
        <f>INDEX(BDD_enquete_terrain_publique!AB:AB, MATCH(A96, BDD_enquete_terrain_publique!B:B, 0))</f>
        <v>0.38541666666666669</v>
      </c>
      <c r="AC96" s="121">
        <f>Tableau1[[#This Row],[heure_enq]]-Tableau1[[#This Row],[heure_deb]]</f>
        <v>0.11458333333333331</v>
      </c>
      <c r="AD96" s="121">
        <f>Tableau1[[#This Row],[heure_fin]]-Tableau1[[#This Row],[heure_deb]]</f>
        <v>0.125</v>
      </c>
      <c r="AE96" s="115" t="s">
        <v>2121</v>
      </c>
      <c r="AF96" s="115" t="s">
        <v>229</v>
      </c>
      <c r="AG96" s="123" t="str">
        <f>INDEX(BDD_enquete_terrain_publique!BJ:BJ, MATCH(A96, BDD_enquete_terrain_publique!B:B, 0))</f>
        <v>soupe</v>
      </c>
      <c r="AH96" s="18" t="s">
        <v>2058</v>
      </c>
      <c r="AI96" s="18">
        <f>INDEX(BDD_enquete_terrain_publique!BO:BO, MATCH(A96, BDD_enquete_terrain_publique!B:B, 0))</f>
        <v>0</v>
      </c>
      <c r="AJ96" s="18">
        <v>0</v>
      </c>
      <c r="AK96" s="18">
        <f>INDEX(BDD_enquete_terrain_publique!BU:BU, MATCH(A96, BDD_enquete_terrain_publique!B:B, 0))</f>
        <v>0</v>
      </c>
      <c r="AL96" s="115">
        <f>INDEX(BDD_enquete_terrain_publique!BV:BV, MATCH(A96, BDD_enquete_terrain_publique!B:B, 0))</f>
        <v>0</v>
      </c>
      <c r="AM96" s="115" t="s">
        <v>217</v>
      </c>
      <c r="AN96" s="115" t="s">
        <v>2059</v>
      </c>
      <c r="AO96" s="115" t="str">
        <f>INDEX(BDD_enquete_terrain_publique!AL:AL, MATCH(A96, BDD_enquete_terrain_publique!B:B, 0))</f>
        <v>resident</v>
      </c>
      <c r="AP96" s="115" t="s">
        <v>2057</v>
      </c>
      <c r="AQ96" s="115">
        <v>11</v>
      </c>
      <c r="AR96" s="124" t="s">
        <v>1924</v>
      </c>
      <c r="AS96" s="115">
        <v>28</v>
      </c>
      <c r="AT96" s="122">
        <f>AVERAGE(11,14)</f>
        <v>12.5</v>
      </c>
      <c r="AU96" s="122">
        <v>950.32</v>
      </c>
      <c r="AV96" s="118"/>
      <c r="AW96" s="90" t="s">
        <v>22</v>
      </c>
      <c r="AX96" s="199">
        <f t="shared" si="0"/>
        <v>390.54246575342466</v>
      </c>
      <c r="AY96" s="201" t="s">
        <v>22</v>
      </c>
      <c r="AZ96" s="125" t="s">
        <v>22</v>
      </c>
    </row>
    <row r="97" spans="1:52">
      <c r="A97" s="117">
        <v>162</v>
      </c>
      <c r="B97" s="18" t="str">
        <f>INDEX(BDD_enquete_terrain_publique!C:C, MATCH(A97, BDD_enquete_terrain_publique!B:B, 0))</f>
        <v>PECHLOIS2021_0085</v>
      </c>
      <c r="C97" s="18" t="str">
        <f>INDEX(BDD_enquete_terrain_publique!D:D, MATCH(A97, BDD_enquete_terrain_publique!B:B, 0))</f>
        <v>PECHLOIS2021_0085_B</v>
      </c>
      <c r="D97" s="109">
        <f>INDEX(BDD_enquete_terrain_publique!E:E, MATCH(A97, BDD_enquete_terrain_publique!B:B, 0))</f>
        <v>44400</v>
      </c>
      <c r="E97" s="18" t="str">
        <f>INDEX(BDD_enquete_terrain_publique!F:F, MATCH(A97, BDD_enquete_terrain_publique!B:B, 0))</f>
        <v>Jeremy_SIMEONI</v>
      </c>
      <c r="F97" s="118">
        <f>INDEX(BDD_enquete_terrain_publique!G:G, MATCH(A97, BDD_enquete_terrain_publique!B:B, 0))</f>
        <v>0</v>
      </c>
      <c r="G97" s="18" t="str">
        <f>INDEX(BDD_enquete_terrain_publique!H:H, MATCH(A97, BDD_enquete_terrain_publique!B:B, 0))</f>
        <v>NA</v>
      </c>
      <c r="H97" s="118" t="str">
        <f>INDEX(BDD_enquete_terrain_publique!I:I, MATCH(A97, BDD_enquete_terrain_publique!B:B, 0))</f>
        <v>NA</v>
      </c>
      <c r="I97" s="18" t="str">
        <f>INDEX(BDD_enquete_terrain_publique!J:J, MATCH(A97, BDD_enquete_terrain_publique!B:B, 0))</f>
        <v>NA</v>
      </c>
      <c r="J97" s="18" t="str">
        <f>INDEX(BDD_enquete_terrain_publique!K:K, MATCH(A97, BDD_enquete_terrain_publique!B:B, 0))</f>
        <v>NA</v>
      </c>
      <c r="K97" s="118" t="str">
        <f>INDEX(BDD_enquete_terrain_publique!L:L, MATCH(A97, BDD_enquete_terrain_publique!B:B, 0))</f>
        <v>NA</v>
      </c>
      <c r="L97" s="18" t="str">
        <f>INDEX(BDD_enquete_terrain_publique!M:M, MATCH(A97, BDD_enquete_terrain_publique!B:B, 0))</f>
        <v>NA</v>
      </c>
      <c r="M97" s="115" t="s">
        <v>22</v>
      </c>
      <c r="N97" s="115" t="s">
        <v>22</v>
      </c>
      <c r="O97" s="115" t="s">
        <v>22</v>
      </c>
      <c r="P97" s="119">
        <f>INDEX(BDD_enquete_terrain_publique!Q:Q, MATCH(A97, BDD_enquete_terrain_publique!B:B, 0))</f>
        <v>42.878999999999998</v>
      </c>
      <c r="Q97" s="115" t="s">
        <v>983</v>
      </c>
      <c r="R97" s="116" t="s">
        <v>22</v>
      </c>
      <c r="S97" s="115" t="s">
        <v>22</v>
      </c>
      <c r="T97" s="115" t="s">
        <v>22</v>
      </c>
      <c r="U97" s="120">
        <f>INDEX(BDD_enquete_terrain_publique!V:V, MATCH(A97, BDD_enquete_terrain_publique!B:B, 0))</f>
        <v>9.4853333333333332</v>
      </c>
      <c r="V97" s="115" t="s">
        <v>984</v>
      </c>
      <c r="W97" s="121" t="str">
        <f>INDEX(BDD_enquete_terrain_publique!W:W, MATCH(A97, BDD_enquete_terrain_publique!B:B, 0))</f>
        <v>pe</v>
      </c>
      <c r="X97" s="122">
        <f>INDEX(BDD_enquete_terrain_publique!X:X, MATCH(A97, BDD_enquete_terrain_publique!B:B, 0))</f>
        <v>20</v>
      </c>
      <c r="Y97" s="122">
        <f>INDEX(BDD_enquete_terrain_publique!Y:Y, MATCH(A97, BDD_enquete_terrain_publique!B:B, 0))</f>
        <v>1</v>
      </c>
      <c r="Z97" s="121">
        <f>INDEX(BDD_enquete_terrain_publique!Z:Z, MATCH(A97, BDD_enquete_terrain_publique!B:B, 0))</f>
        <v>0.26041666666666669</v>
      </c>
      <c r="AA97" s="121">
        <f>INDEX(BDD_enquete_terrain_publique!AA:AA, MATCH(A97, BDD_enquete_terrain_publique!B:B, 0))</f>
        <v>0.375</v>
      </c>
      <c r="AB97" s="121">
        <f>INDEX(BDD_enquete_terrain_publique!AB:AB, MATCH(A97, BDD_enquete_terrain_publique!B:B, 0))</f>
        <v>0.38541666666666669</v>
      </c>
      <c r="AC97" s="121">
        <f>Tableau1[[#This Row],[heure_enq]]-Tableau1[[#This Row],[heure_deb]]</f>
        <v>0.11458333333333331</v>
      </c>
      <c r="AD97" s="121">
        <f>Tableau1[[#This Row],[heure_fin]]-Tableau1[[#This Row],[heure_deb]]</f>
        <v>0.125</v>
      </c>
      <c r="AE97" s="115" t="s">
        <v>2121</v>
      </c>
      <c r="AF97" s="115" t="s">
        <v>229</v>
      </c>
      <c r="AG97" s="123" t="str">
        <f>INDEX(BDD_enquete_terrain_publique!BJ:BJ, MATCH(A97, BDD_enquete_terrain_publique!B:B, 0))</f>
        <v>soupe</v>
      </c>
      <c r="AH97" s="18" t="s">
        <v>2058</v>
      </c>
      <c r="AI97" s="18">
        <f>INDEX(BDD_enquete_terrain_publique!BO:BO, MATCH(A97, BDD_enquete_terrain_publique!B:B, 0))</f>
        <v>0</v>
      </c>
      <c r="AJ97" s="18">
        <v>0</v>
      </c>
      <c r="AK97" s="18">
        <f>INDEX(BDD_enquete_terrain_publique!BU:BU, MATCH(A97, BDD_enquete_terrain_publique!B:B, 0))</f>
        <v>0</v>
      </c>
      <c r="AL97" s="115">
        <f>INDEX(BDD_enquete_terrain_publique!BV:BV, MATCH(A97, BDD_enquete_terrain_publique!B:B, 0))</f>
        <v>0</v>
      </c>
      <c r="AM97" s="115" t="s">
        <v>217</v>
      </c>
      <c r="AN97" s="115" t="s">
        <v>2059</v>
      </c>
      <c r="AO97" s="115" t="str">
        <f>INDEX(BDD_enquete_terrain_publique!AL:AL, MATCH(A97, BDD_enquete_terrain_publique!B:B, 0))</f>
        <v>resident</v>
      </c>
      <c r="AP97" s="115" t="s">
        <v>22</v>
      </c>
      <c r="AQ97" s="115" t="s">
        <v>22</v>
      </c>
      <c r="AR97" s="124" t="s">
        <v>756</v>
      </c>
      <c r="AS97" s="115">
        <v>3</v>
      </c>
      <c r="AT97" s="122">
        <v>15.5</v>
      </c>
      <c r="AU97" s="122">
        <v>123.25</v>
      </c>
      <c r="AV97" s="118"/>
      <c r="AW97" s="90" t="s">
        <v>22</v>
      </c>
      <c r="AX97" s="199">
        <f t="shared" si="0"/>
        <v>50.650684931506845</v>
      </c>
      <c r="AY97" s="201" t="s">
        <v>22</v>
      </c>
      <c r="AZ97" s="125" t="s">
        <v>22</v>
      </c>
    </row>
    <row r="98" spans="1:52">
      <c r="A98" s="117">
        <v>162</v>
      </c>
      <c r="B98" s="18" t="str">
        <f>INDEX(BDD_enquete_terrain_publique!C:C, MATCH(A98, BDD_enquete_terrain_publique!B:B, 0))</f>
        <v>PECHLOIS2021_0085</v>
      </c>
      <c r="C98" s="18" t="str">
        <f>INDEX(BDD_enquete_terrain_publique!D:D, MATCH(A98, BDD_enquete_terrain_publique!B:B, 0))</f>
        <v>PECHLOIS2021_0085_B</v>
      </c>
      <c r="D98" s="109">
        <f>INDEX(BDD_enquete_terrain_publique!E:E, MATCH(A98, BDD_enquete_terrain_publique!B:B, 0))</f>
        <v>44400</v>
      </c>
      <c r="E98" s="18" t="str">
        <f>INDEX(BDD_enquete_terrain_publique!F:F, MATCH(A98, BDD_enquete_terrain_publique!B:B, 0))</f>
        <v>Jeremy_SIMEONI</v>
      </c>
      <c r="F98" s="118">
        <f>INDEX(BDD_enquete_terrain_publique!G:G, MATCH(A98, BDD_enquete_terrain_publique!B:B, 0))</f>
        <v>0</v>
      </c>
      <c r="G98" s="18" t="str">
        <f>INDEX(BDD_enquete_terrain_publique!H:H, MATCH(A98, BDD_enquete_terrain_publique!B:B, 0))</f>
        <v>NA</v>
      </c>
      <c r="H98" s="118" t="str">
        <f>INDEX(BDD_enquete_terrain_publique!I:I, MATCH(A98, BDD_enquete_terrain_publique!B:B, 0))</f>
        <v>NA</v>
      </c>
      <c r="I98" s="18" t="str">
        <f>INDEX(BDD_enquete_terrain_publique!J:J, MATCH(A98, BDD_enquete_terrain_publique!B:B, 0))</f>
        <v>NA</v>
      </c>
      <c r="J98" s="18" t="str">
        <f>INDEX(BDD_enquete_terrain_publique!K:K, MATCH(A98, BDD_enquete_terrain_publique!B:B, 0))</f>
        <v>NA</v>
      </c>
      <c r="K98" s="118" t="str">
        <f>INDEX(BDD_enquete_terrain_publique!L:L, MATCH(A98, BDD_enquete_terrain_publique!B:B, 0))</f>
        <v>NA</v>
      </c>
      <c r="L98" s="18" t="str">
        <f>INDEX(BDD_enquete_terrain_publique!M:M, MATCH(A98, BDD_enquete_terrain_publique!B:B, 0))</f>
        <v>NA</v>
      </c>
      <c r="M98" s="115" t="s">
        <v>22</v>
      </c>
      <c r="N98" s="115" t="s">
        <v>22</v>
      </c>
      <c r="O98" s="115" t="s">
        <v>22</v>
      </c>
      <c r="P98" s="119">
        <f>INDEX(BDD_enquete_terrain_publique!Q:Q, MATCH(A98, BDD_enquete_terrain_publique!B:B, 0))</f>
        <v>42.878999999999998</v>
      </c>
      <c r="Q98" s="115" t="s">
        <v>983</v>
      </c>
      <c r="R98" s="116" t="s">
        <v>22</v>
      </c>
      <c r="S98" s="115" t="s">
        <v>22</v>
      </c>
      <c r="T98" s="115" t="s">
        <v>22</v>
      </c>
      <c r="U98" s="120">
        <f>INDEX(BDD_enquete_terrain_publique!V:V, MATCH(A98, BDD_enquete_terrain_publique!B:B, 0))</f>
        <v>9.4853333333333332</v>
      </c>
      <c r="V98" s="115" t="s">
        <v>984</v>
      </c>
      <c r="W98" s="121" t="str">
        <f>INDEX(BDD_enquete_terrain_publique!W:W, MATCH(A98, BDD_enquete_terrain_publique!B:B, 0))</f>
        <v>pe</v>
      </c>
      <c r="X98" s="122">
        <f>INDEX(BDD_enquete_terrain_publique!X:X, MATCH(A98, BDD_enquete_terrain_publique!B:B, 0))</f>
        <v>20</v>
      </c>
      <c r="Y98" s="122">
        <f>INDEX(BDD_enquete_terrain_publique!Y:Y, MATCH(A98, BDD_enquete_terrain_publique!B:B, 0))</f>
        <v>1</v>
      </c>
      <c r="Z98" s="121">
        <f>INDEX(BDD_enquete_terrain_publique!Z:Z, MATCH(A98, BDD_enquete_terrain_publique!B:B, 0))</f>
        <v>0.26041666666666669</v>
      </c>
      <c r="AA98" s="121">
        <f>INDEX(BDD_enquete_terrain_publique!AA:AA, MATCH(A98, BDD_enquete_terrain_publique!B:B, 0))</f>
        <v>0.375</v>
      </c>
      <c r="AB98" s="121">
        <f>INDEX(BDD_enquete_terrain_publique!AB:AB, MATCH(A98, BDD_enquete_terrain_publique!B:B, 0))</f>
        <v>0.38541666666666669</v>
      </c>
      <c r="AC98" s="121">
        <f>Tableau1[[#This Row],[heure_enq]]-Tableau1[[#This Row],[heure_deb]]</f>
        <v>0.11458333333333331</v>
      </c>
      <c r="AD98" s="121">
        <f>Tableau1[[#This Row],[heure_fin]]-Tableau1[[#This Row],[heure_deb]]</f>
        <v>0.125</v>
      </c>
      <c r="AE98" s="115" t="s">
        <v>2121</v>
      </c>
      <c r="AF98" s="115" t="s">
        <v>229</v>
      </c>
      <c r="AG98" s="123" t="str">
        <f>INDEX(BDD_enquete_terrain_publique!BJ:BJ, MATCH(A98, BDD_enquete_terrain_publique!B:B, 0))</f>
        <v>soupe</v>
      </c>
      <c r="AH98" s="18" t="s">
        <v>2058</v>
      </c>
      <c r="AI98" s="18">
        <f>INDEX(BDD_enquete_terrain_publique!BO:BO, MATCH(A98, BDD_enquete_terrain_publique!B:B, 0))</f>
        <v>0</v>
      </c>
      <c r="AJ98" s="18">
        <v>0</v>
      </c>
      <c r="AK98" s="18">
        <f>INDEX(BDD_enquete_terrain_publique!BU:BU, MATCH(A98, BDD_enquete_terrain_publique!B:B, 0))</f>
        <v>0</v>
      </c>
      <c r="AL98" s="115">
        <f>INDEX(BDD_enquete_terrain_publique!BV:BV, MATCH(A98, BDD_enquete_terrain_publique!B:B, 0))</f>
        <v>0</v>
      </c>
      <c r="AM98" s="115" t="s">
        <v>217</v>
      </c>
      <c r="AN98" s="115" t="s">
        <v>2059</v>
      </c>
      <c r="AO98" s="115" t="str">
        <f>INDEX(BDD_enquete_terrain_publique!AL:AL, MATCH(A98, BDD_enquete_terrain_publique!B:B, 0))</f>
        <v>resident</v>
      </c>
      <c r="AP98" s="115" t="s">
        <v>2060</v>
      </c>
      <c r="AQ98" s="115">
        <v>5</v>
      </c>
      <c r="AR98" s="124" t="s">
        <v>1304</v>
      </c>
      <c r="AS98" s="115">
        <v>10</v>
      </c>
      <c r="AT98" s="122">
        <f>AVERAGE(14,19)</f>
        <v>16.5</v>
      </c>
      <c r="AU98" s="122">
        <v>630.29999999999995</v>
      </c>
      <c r="AV98" s="118"/>
      <c r="AW98" s="90" t="s">
        <v>22</v>
      </c>
      <c r="AX98" s="199">
        <f t="shared" si="0"/>
        <v>259.02739726027391</v>
      </c>
      <c r="AY98" s="201" t="s">
        <v>22</v>
      </c>
      <c r="AZ98" s="125" t="s">
        <v>22</v>
      </c>
    </row>
    <row r="99" spans="1:52">
      <c r="A99" s="117">
        <v>163</v>
      </c>
      <c r="B99" s="18" t="str">
        <f>INDEX(BDD_enquete_terrain_publique!C:C, MATCH(A99, BDD_enquete_terrain_publique!B:B, 0))</f>
        <v>PECHLOIS2021_0085</v>
      </c>
      <c r="C99" s="18" t="str">
        <f>INDEX(BDD_enquete_terrain_publique!D:D, MATCH(A99, BDD_enquete_terrain_publique!B:B, 0))</f>
        <v>PECHLOIS2021_0085_C</v>
      </c>
      <c r="D99" s="109">
        <f>INDEX(BDD_enquete_terrain_publique!E:E, MATCH(A99, BDD_enquete_terrain_publique!B:B, 0))</f>
        <v>44400</v>
      </c>
      <c r="E99" s="18" t="str">
        <f>INDEX(BDD_enquete_terrain_publique!F:F, MATCH(A99, BDD_enquete_terrain_publique!B:B, 0))</f>
        <v>Jeremy_SIMEONI</v>
      </c>
      <c r="F99" s="118">
        <f>INDEX(BDD_enquete_terrain_publique!G:G, MATCH(A99, BDD_enquete_terrain_publique!B:B, 0))</f>
        <v>0</v>
      </c>
      <c r="G99" s="18" t="str">
        <f>INDEX(BDD_enquete_terrain_publique!H:H, MATCH(A99, BDD_enquete_terrain_publique!B:B, 0))</f>
        <v>NA</v>
      </c>
      <c r="H99" s="118" t="str">
        <f>INDEX(BDD_enquete_terrain_publique!I:I, MATCH(A99, BDD_enquete_terrain_publique!B:B, 0))</f>
        <v>NA</v>
      </c>
      <c r="I99" s="18" t="str">
        <f>INDEX(BDD_enquete_terrain_publique!J:J, MATCH(A99, BDD_enquete_terrain_publique!B:B, 0))</f>
        <v>NA</v>
      </c>
      <c r="J99" s="18" t="str">
        <f>INDEX(BDD_enquete_terrain_publique!K:K, MATCH(A99, BDD_enquete_terrain_publique!B:B, 0))</f>
        <v>NA</v>
      </c>
      <c r="K99" s="118" t="str">
        <f>INDEX(BDD_enquete_terrain_publique!L:L, MATCH(A99, BDD_enquete_terrain_publique!B:B, 0))</f>
        <v>NA</v>
      </c>
      <c r="L99" s="18" t="str">
        <f>INDEX(BDD_enquete_terrain_publique!M:M, MATCH(A99, BDD_enquete_terrain_publique!B:B, 0))</f>
        <v>NA</v>
      </c>
      <c r="M99" s="115" t="s">
        <v>22</v>
      </c>
      <c r="N99" s="115" t="s">
        <v>22</v>
      </c>
      <c r="O99" s="115" t="s">
        <v>22</v>
      </c>
      <c r="P99" s="119">
        <f>INDEX(BDD_enquete_terrain_publique!Q:Q, MATCH(A99, BDD_enquete_terrain_publique!B:B, 0))</f>
        <v>42.896166666666666</v>
      </c>
      <c r="Q99" s="115" t="s">
        <v>985</v>
      </c>
      <c r="R99" s="116" t="s">
        <v>22</v>
      </c>
      <c r="S99" s="115" t="s">
        <v>22</v>
      </c>
      <c r="T99" s="115" t="s">
        <v>22</v>
      </c>
      <c r="U99" s="120">
        <f>INDEX(BDD_enquete_terrain_publique!V:V, MATCH(A99, BDD_enquete_terrain_publique!B:B, 0))</f>
        <v>9.4830000000000005</v>
      </c>
      <c r="V99" s="115" t="s">
        <v>986</v>
      </c>
      <c r="W99" s="121" t="str">
        <f>INDEX(BDD_enquete_terrain_publique!W:W, MATCH(A99, BDD_enquete_terrain_publique!B:B, 0))</f>
        <v>pe</v>
      </c>
      <c r="X99" s="122">
        <f>INDEX(BDD_enquete_terrain_publique!X:X, MATCH(A99, BDD_enquete_terrain_publique!B:B, 0))</f>
        <v>38</v>
      </c>
      <c r="Y99" s="122">
        <f>INDEX(BDD_enquete_terrain_publique!Y:Y, MATCH(A99, BDD_enquete_terrain_publique!B:B, 0))</f>
        <v>1</v>
      </c>
      <c r="Z99" s="121">
        <f>INDEX(BDD_enquete_terrain_publique!Z:Z, MATCH(A99, BDD_enquete_terrain_publique!B:B, 0))</f>
        <v>0.35416666666666669</v>
      </c>
      <c r="AA99" s="121">
        <f>INDEX(BDD_enquete_terrain_publique!AA:AA, MATCH(A99, BDD_enquete_terrain_publique!B:B, 0))</f>
        <v>0.40277777777777773</v>
      </c>
      <c r="AB99" s="121">
        <f>INDEX(BDD_enquete_terrain_publique!AB:AB, MATCH(A99, BDD_enquete_terrain_publique!B:B, 0))</f>
        <v>0.39583333333333331</v>
      </c>
      <c r="AC99" s="121">
        <f>Tableau1[[#This Row],[heure_enq]]-Tableau1[[#This Row],[heure_deb]]</f>
        <v>4.8611111111111049E-2</v>
      </c>
      <c r="AD99" s="121">
        <f>Tableau1[[#This Row],[heure_fin]]-Tableau1[[#This Row],[heure_deb]]</f>
        <v>4.166666666666663E-2</v>
      </c>
      <c r="AE99" s="115" t="s">
        <v>2121</v>
      </c>
      <c r="AF99" s="115" t="s">
        <v>229</v>
      </c>
      <c r="AG99" s="123" t="str">
        <f>INDEX(BDD_enquete_terrain_publique!BJ:BJ, MATCH(A99, BDD_enquete_terrain_publique!B:B, 0))</f>
        <v>toutes</v>
      </c>
      <c r="AH99" s="18" t="s">
        <v>2058</v>
      </c>
      <c r="AI99" s="18">
        <f>INDEX(BDD_enquete_terrain_publique!BO:BO, MATCH(A99, BDD_enquete_terrain_publique!B:B, 0))</f>
        <v>0</v>
      </c>
      <c r="AJ99" s="18">
        <v>0</v>
      </c>
      <c r="AK99" s="18">
        <f>INDEX(BDD_enquete_terrain_publique!BU:BU, MATCH(A99, BDD_enquete_terrain_publique!B:B, 0))</f>
        <v>0</v>
      </c>
      <c r="AL99" s="115">
        <f>INDEX(BDD_enquete_terrain_publique!BV:BV, MATCH(A99, BDD_enquete_terrain_publique!B:B, 0))</f>
        <v>0</v>
      </c>
      <c r="AM99" s="115" t="s">
        <v>217</v>
      </c>
      <c r="AN99" s="115" t="s">
        <v>2059</v>
      </c>
      <c r="AO99" s="115" t="str">
        <f>INDEX(BDD_enquete_terrain_publique!AL:AL, MATCH(A99, BDD_enquete_terrain_publique!B:B, 0))</f>
        <v>resident</v>
      </c>
      <c r="AP99" s="115" t="s">
        <v>22</v>
      </c>
      <c r="AQ99" s="115" t="s">
        <v>22</v>
      </c>
      <c r="AR99" s="124" t="s">
        <v>1082</v>
      </c>
      <c r="AS99" s="115">
        <v>10</v>
      </c>
      <c r="AT99" s="122">
        <f>AVERAGE(18,22)</f>
        <v>20</v>
      </c>
      <c r="AU99" s="122">
        <v>574.5</v>
      </c>
      <c r="AV99" s="118">
        <v>1170.54</v>
      </c>
      <c r="AW99" s="90" t="s">
        <v>22</v>
      </c>
      <c r="AX99" s="199">
        <f t="shared" si="0"/>
        <v>236.09589041095887</v>
      </c>
      <c r="AY99" s="201" t="s">
        <v>22</v>
      </c>
      <c r="AZ99" s="125" t="s">
        <v>22</v>
      </c>
    </row>
    <row r="100" spans="1:52">
      <c r="A100" s="117">
        <v>163</v>
      </c>
      <c r="B100" s="18" t="str">
        <f>INDEX(BDD_enquete_terrain_publique!C:C, MATCH(A100, BDD_enquete_terrain_publique!B:B, 0))</f>
        <v>PECHLOIS2021_0085</v>
      </c>
      <c r="C100" s="18" t="str">
        <f>INDEX(BDD_enquete_terrain_publique!D:D, MATCH(A100, BDD_enquete_terrain_publique!B:B, 0))</f>
        <v>PECHLOIS2021_0085_C</v>
      </c>
      <c r="D100" s="109">
        <f>INDEX(BDD_enquete_terrain_publique!E:E, MATCH(A100, BDD_enquete_terrain_publique!B:B, 0))</f>
        <v>44400</v>
      </c>
      <c r="E100" s="18" t="str">
        <f>INDEX(BDD_enquete_terrain_publique!F:F, MATCH(A100, BDD_enquete_terrain_publique!B:B, 0))</f>
        <v>Jeremy_SIMEONI</v>
      </c>
      <c r="F100" s="118">
        <f>INDEX(BDD_enquete_terrain_publique!G:G, MATCH(A100, BDD_enquete_terrain_publique!B:B, 0))</f>
        <v>0</v>
      </c>
      <c r="G100" s="18" t="str">
        <f>INDEX(BDD_enquete_terrain_publique!H:H, MATCH(A100, BDD_enquete_terrain_publique!B:B, 0))</f>
        <v>NA</v>
      </c>
      <c r="H100" s="118" t="str">
        <f>INDEX(BDD_enquete_terrain_publique!I:I, MATCH(A100, BDD_enquete_terrain_publique!B:B, 0))</f>
        <v>NA</v>
      </c>
      <c r="I100" s="18" t="str">
        <f>INDEX(BDD_enquete_terrain_publique!J:J, MATCH(A100, BDD_enquete_terrain_publique!B:B, 0))</f>
        <v>NA</v>
      </c>
      <c r="J100" s="18" t="str">
        <f>INDEX(BDD_enquete_terrain_publique!K:K, MATCH(A100, BDD_enquete_terrain_publique!B:B, 0))</f>
        <v>NA</v>
      </c>
      <c r="K100" s="118" t="str">
        <f>INDEX(BDD_enquete_terrain_publique!L:L, MATCH(A100, BDD_enquete_terrain_publique!B:B, 0))</f>
        <v>NA</v>
      </c>
      <c r="L100" s="18" t="str">
        <f>INDEX(BDD_enquete_terrain_publique!M:M, MATCH(A100, BDD_enquete_terrain_publique!B:B, 0))</f>
        <v>NA</v>
      </c>
      <c r="M100" s="115" t="s">
        <v>22</v>
      </c>
      <c r="N100" s="115" t="s">
        <v>22</v>
      </c>
      <c r="O100" s="115" t="s">
        <v>22</v>
      </c>
      <c r="P100" s="119">
        <f>INDEX(BDD_enquete_terrain_publique!Q:Q, MATCH(A100, BDD_enquete_terrain_publique!B:B, 0))</f>
        <v>42.896166666666666</v>
      </c>
      <c r="Q100" s="115" t="s">
        <v>985</v>
      </c>
      <c r="R100" s="116" t="s">
        <v>22</v>
      </c>
      <c r="S100" s="115" t="s">
        <v>22</v>
      </c>
      <c r="T100" s="115" t="s">
        <v>22</v>
      </c>
      <c r="U100" s="120">
        <f>INDEX(BDD_enquete_terrain_publique!V:V, MATCH(A100, BDD_enquete_terrain_publique!B:B, 0))</f>
        <v>9.4830000000000005</v>
      </c>
      <c r="V100" s="115" t="s">
        <v>986</v>
      </c>
      <c r="W100" s="121" t="str">
        <f>INDEX(BDD_enquete_terrain_publique!W:W, MATCH(A100, BDD_enquete_terrain_publique!B:B, 0))</f>
        <v>pe</v>
      </c>
      <c r="X100" s="122">
        <f>INDEX(BDD_enquete_terrain_publique!X:X, MATCH(A100, BDD_enquete_terrain_publique!B:B, 0))</f>
        <v>38</v>
      </c>
      <c r="Y100" s="122">
        <f>INDEX(BDD_enquete_terrain_publique!Y:Y, MATCH(A100, BDD_enquete_terrain_publique!B:B, 0))</f>
        <v>1</v>
      </c>
      <c r="Z100" s="121">
        <f>INDEX(BDD_enquete_terrain_publique!Z:Z, MATCH(A100, BDD_enquete_terrain_publique!B:B, 0))</f>
        <v>0.35416666666666669</v>
      </c>
      <c r="AA100" s="121">
        <f>INDEX(BDD_enquete_terrain_publique!AA:AA, MATCH(A100, BDD_enquete_terrain_publique!B:B, 0))</f>
        <v>0.40277777777777773</v>
      </c>
      <c r="AB100" s="121">
        <f>INDEX(BDD_enquete_terrain_publique!AB:AB, MATCH(A100, BDD_enquete_terrain_publique!B:B, 0))</f>
        <v>0.39583333333333331</v>
      </c>
      <c r="AC100" s="121">
        <f>Tableau1[[#This Row],[heure_enq]]-Tableau1[[#This Row],[heure_deb]]</f>
        <v>4.8611111111111049E-2</v>
      </c>
      <c r="AD100" s="121">
        <f>Tableau1[[#This Row],[heure_fin]]-Tableau1[[#This Row],[heure_deb]]</f>
        <v>4.166666666666663E-2</v>
      </c>
      <c r="AE100" s="115" t="s">
        <v>2121</v>
      </c>
      <c r="AF100" s="115" t="s">
        <v>229</v>
      </c>
      <c r="AG100" s="123" t="str">
        <f>INDEX(BDD_enquete_terrain_publique!BJ:BJ, MATCH(A100, BDD_enquete_terrain_publique!B:B, 0))</f>
        <v>toutes</v>
      </c>
      <c r="AH100" s="18" t="s">
        <v>2058</v>
      </c>
      <c r="AI100" s="18">
        <f>INDEX(BDD_enquete_terrain_publique!BO:BO, MATCH(A100, BDD_enquete_terrain_publique!B:B, 0))</f>
        <v>0</v>
      </c>
      <c r="AJ100" s="18">
        <v>0</v>
      </c>
      <c r="AK100" s="18">
        <f>INDEX(BDD_enquete_terrain_publique!BU:BU, MATCH(A100, BDD_enquete_terrain_publique!B:B, 0))</f>
        <v>0</v>
      </c>
      <c r="AL100" s="115">
        <f>INDEX(BDD_enquete_terrain_publique!BV:BV, MATCH(A100, BDD_enquete_terrain_publique!B:B, 0))</f>
        <v>0</v>
      </c>
      <c r="AM100" s="115" t="s">
        <v>217</v>
      </c>
      <c r="AN100" s="115" t="s">
        <v>2059</v>
      </c>
      <c r="AO100" s="115" t="str">
        <f>INDEX(BDD_enquete_terrain_publique!AL:AL, MATCH(A100, BDD_enquete_terrain_publique!B:B, 0))</f>
        <v>resident</v>
      </c>
      <c r="AP100" s="115" t="s">
        <v>22</v>
      </c>
      <c r="AQ100" s="115" t="s">
        <v>22</v>
      </c>
      <c r="AR100" s="124" t="s">
        <v>1924</v>
      </c>
      <c r="AS100" s="115">
        <v>6</v>
      </c>
      <c r="AT100" s="122">
        <v>15</v>
      </c>
      <c r="AU100" s="122">
        <v>379.32</v>
      </c>
      <c r="AV100" s="118"/>
      <c r="AW100" s="90" t="s">
        <v>22</v>
      </c>
      <c r="AX100" s="199">
        <f t="shared" si="0"/>
        <v>155.88493150684928</v>
      </c>
      <c r="AY100" s="201" t="s">
        <v>22</v>
      </c>
      <c r="AZ100" s="125" t="s">
        <v>22</v>
      </c>
    </row>
    <row r="101" spans="1:52">
      <c r="A101" s="117">
        <v>163</v>
      </c>
      <c r="B101" s="18" t="str">
        <f>INDEX(BDD_enquete_terrain_publique!C:C, MATCH(A101, BDD_enquete_terrain_publique!B:B, 0))</f>
        <v>PECHLOIS2021_0085</v>
      </c>
      <c r="C101" s="18" t="str">
        <f>INDEX(BDD_enquete_terrain_publique!D:D, MATCH(A101, BDD_enquete_terrain_publique!B:B, 0))</f>
        <v>PECHLOIS2021_0085_C</v>
      </c>
      <c r="D101" s="109">
        <f>INDEX(BDD_enquete_terrain_publique!E:E, MATCH(A101, BDD_enquete_terrain_publique!B:B, 0))</f>
        <v>44400</v>
      </c>
      <c r="E101" s="18" t="str">
        <f>INDEX(BDD_enquete_terrain_publique!F:F, MATCH(A101, BDD_enquete_terrain_publique!B:B, 0))</f>
        <v>Jeremy_SIMEONI</v>
      </c>
      <c r="F101" s="118">
        <f>INDEX(BDD_enquete_terrain_publique!G:G, MATCH(A101, BDD_enquete_terrain_publique!B:B, 0))</f>
        <v>0</v>
      </c>
      <c r="G101" s="18" t="str">
        <f>INDEX(BDD_enquete_terrain_publique!H:H, MATCH(A101, BDD_enquete_terrain_publique!B:B, 0))</f>
        <v>NA</v>
      </c>
      <c r="H101" s="118" t="str">
        <f>INDEX(BDD_enquete_terrain_publique!I:I, MATCH(A101, BDD_enquete_terrain_publique!B:B, 0))</f>
        <v>NA</v>
      </c>
      <c r="I101" s="18" t="str">
        <f>INDEX(BDD_enquete_terrain_publique!J:J, MATCH(A101, BDD_enquete_terrain_publique!B:B, 0))</f>
        <v>NA</v>
      </c>
      <c r="J101" s="18" t="str">
        <f>INDEX(BDD_enquete_terrain_publique!K:K, MATCH(A101, BDD_enquete_terrain_publique!B:B, 0))</f>
        <v>NA</v>
      </c>
      <c r="K101" s="118" t="str">
        <f>INDEX(BDD_enquete_terrain_publique!L:L, MATCH(A101, BDD_enquete_terrain_publique!B:B, 0))</f>
        <v>NA</v>
      </c>
      <c r="L101" s="18" t="str">
        <f>INDEX(BDD_enquete_terrain_publique!M:M, MATCH(A101, BDD_enquete_terrain_publique!B:B, 0))</f>
        <v>NA</v>
      </c>
      <c r="M101" s="115" t="s">
        <v>22</v>
      </c>
      <c r="N101" s="115" t="s">
        <v>22</v>
      </c>
      <c r="O101" s="115" t="s">
        <v>22</v>
      </c>
      <c r="P101" s="119">
        <f>INDEX(BDD_enquete_terrain_publique!Q:Q, MATCH(A101, BDD_enquete_terrain_publique!B:B, 0))</f>
        <v>42.896166666666666</v>
      </c>
      <c r="Q101" s="115" t="s">
        <v>985</v>
      </c>
      <c r="R101" s="116" t="s">
        <v>22</v>
      </c>
      <c r="S101" s="115" t="s">
        <v>22</v>
      </c>
      <c r="T101" s="115" t="s">
        <v>22</v>
      </c>
      <c r="U101" s="120">
        <f>INDEX(BDD_enquete_terrain_publique!V:V, MATCH(A101, BDD_enquete_terrain_publique!B:B, 0))</f>
        <v>9.4830000000000005</v>
      </c>
      <c r="V101" s="115" t="s">
        <v>986</v>
      </c>
      <c r="W101" s="121" t="str">
        <f>INDEX(BDD_enquete_terrain_publique!W:W, MATCH(A101, BDD_enquete_terrain_publique!B:B, 0))</f>
        <v>pe</v>
      </c>
      <c r="X101" s="122">
        <f>INDEX(BDD_enquete_terrain_publique!X:X, MATCH(A101, BDD_enquete_terrain_publique!B:B, 0))</f>
        <v>38</v>
      </c>
      <c r="Y101" s="122">
        <f>INDEX(BDD_enquete_terrain_publique!Y:Y, MATCH(A101, BDD_enquete_terrain_publique!B:B, 0))</f>
        <v>1</v>
      </c>
      <c r="Z101" s="121">
        <f>INDEX(BDD_enquete_terrain_publique!Z:Z, MATCH(A101, BDD_enquete_terrain_publique!B:B, 0))</f>
        <v>0.35416666666666669</v>
      </c>
      <c r="AA101" s="121">
        <f>INDEX(BDD_enquete_terrain_publique!AA:AA, MATCH(A101, BDD_enquete_terrain_publique!B:B, 0))</f>
        <v>0.40277777777777773</v>
      </c>
      <c r="AB101" s="121">
        <f>INDEX(BDD_enquete_terrain_publique!AB:AB, MATCH(A101, BDD_enquete_terrain_publique!B:B, 0))</f>
        <v>0.39583333333333331</v>
      </c>
      <c r="AC101" s="121">
        <f>Tableau1[[#This Row],[heure_enq]]-Tableau1[[#This Row],[heure_deb]]</f>
        <v>4.8611111111111049E-2</v>
      </c>
      <c r="AD101" s="121">
        <f>Tableau1[[#This Row],[heure_fin]]-Tableau1[[#This Row],[heure_deb]]</f>
        <v>4.166666666666663E-2</v>
      </c>
      <c r="AE101" s="115" t="s">
        <v>2121</v>
      </c>
      <c r="AF101" s="115" t="s">
        <v>229</v>
      </c>
      <c r="AG101" s="123" t="str">
        <f>INDEX(BDD_enquete_terrain_publique!BJ:BJ, MATCH(A101, BDD_enquete_terrain_publique!B:B, 0))</f>
        <v>toutes</v>
      </c>
      <c r="AH101" s="18" t="s">
        <v>2058</v>
      </c>
      <c r="AI101" s="18">
        <f>INDEX(BDD_enquete_terrain_publique!BO:BO, MATCH(A101, BDD_enquete_terrain_publique!B:B, 0))</f>
        <v>0</v>
      </c>
      <c r="AJ101" s="18">
        <v>0</v>
      </c>
      <c r="AK101" s="18">
        <f>INDEX(BDD_enquete_terrain_publique!BU:BU, MATCH(A101, BDD_enquete_terrain_publique!B:B, 0))</f>
        <v>0</v>
      </c>
      <c r="AL101" s="115">
        <f>INDEX(BDD_enquete_terrain_publique!BV:BV, MATCH(A101, BDD_enquete_terrain_publique!B:B, 0))</f>
        <v>0</v>
      </c>
      <c r="AM101" s="115" t="s">
        <v>217</v>
      </c>
      <c r="AN101" s="115" t="s">
        <v>2059</v>
      </c>
      <c r="AO101" s="115" t="str">
        <f>INDEX(BDD_enquete_terrain_publique!AL:AL, MATCH(A101, BDD_enquete_terrain_publique!B:B, 0))</f>
        <v>resident</v>
      </c>
      <c r="AP101" s="115" t="s">
        <v>2060</v>
      </c>
      <c r="AQ101" s="115">
        <v>1</v>
      </c>
      <c r="AR101" s="124" t="s">
        <v>1304</v>
      </c>
      <c r="AS101" s="115">
        <v>3</v>
      </c>
      <c r="AT101" s="122">
        <f>AVERAGE(14,21)</f>
        <v>17.5</v>
      </c>
      <c r="AU101" s="122">
        <v>216.72</v>
      </c>
      <c r="AV101" s="118"/>
      <c r="AW101" s="90" t="s">
        <v>22</v>
      </c>
      <c r="AX101" s="199">
        <f t="shared" si="0"/>
        <v>89.06301369863013</v>
      </c>
      <c r="AY101" s="201" t="s">
        <v>22</v>
      </c>
      <c r="AZ101" s="125" t="s">
        <v>22</v>
      </c>
    </row>
    <row r="102" spans="1:52">
      <c r="A102" s="117">
        <v>166</v>
      </c>
      <c r="B102" s="18" t="str">
        <f>INDEX(BDD_enquete_terrain_publique!C:C, MATCH(A102, BDD_enquete_terrain_publique!B:B, 0))</f>
        <v>PECHLOIS2021_0088</v>
      </c>
      <c r="C102" s="18" t="str">
        <f>INDEX(BDD_enquete_terrain_publique!D:D, MATCH(A102, BDD_enquete_terrain_publique!B:B, 0))</f>
        <v>PECHLOIS2021_0088_B</v>
      </c>
      <c r="D102" s="109">
        <f>INDEX(BDD_enquete_terrain_publique!E:E, MATCH(A102, BDD_enquete_terrain_publique!B:B, 0))</f>
        <v>44421</v>
      </c>
      <c r="E102" s="18" t="str">
        <f>INDEX(BDD_enquete_terrain_publique!F:F, MATCH(A102, BDD_enquete_terrain_publique!B:B, 0))</f>
        <v>Jeremy_SIMEONI</v>
      </c>
      <c r="F102" s="118">
        <f>INDEX(BDD_enquete_terrain_publique!G:G, MATCH(A102, BDD_enquete_terrain_publique!B:B, 0))</f>
        <v>0</v>
      </c>
      <c r="G102" s="18">
        <f>INDEX(BDD_enquete_terrain_publique!H:H, MATCH(A102, BDD_enquete_terrain_publique!B:B, 0))</f>
        <v>30</v>
      </c>
      <c r="H102" s="118" t="str">
        <f>INDEX(BDD_enquete_terrain_publique!I:I, MATCH(A102, BDD_enquete_terrain_publique!B:B, 0))</f>
        <v>NA</v>
      </c>
      <c r="I102" s="18" t="str">
        <f>INDEX(BDD_enquete_terrain_publique!J:J, MATCH(A102, BDD_enquete_terrain_publique!B:B, 0))</f>
        <v>NA</v>
      </c>
      <c r="J102" s="18" t="str">
        <f>INDEX(BDD_enquete_terrain_publique!K:K, MATCH(A102, BDD_enquete_terrain_publique!B:B, 0))</f>
        <v>NA</v>
      </c>
      <c r="K102" s="118" t="str">
        <f>INDEX(BDD_enquete_terrain_publique!L:L, MATCH(A102, BDD_enquete_terrain_publique!B:B, 0))</f>
        <v>NA</v>
      </c>
      <c r="L102" s="18" t="str">
        <f>INDEX(BDD_enquete_terrain_publique!M:M, MATCH(A102, BDD_enquete_terrain_publique!B:B, 0))</f>
        <v>NA</v>
      </c>
      <c r="M102" s="115" t="s">
        <v>22</v>
      </c>
      <c r="N102" s="115" t="s">
        <v>22</v>
      </c>
      <c r="O102" s="115" t="s">
        <v>22</v>
      </c>
      <c r="P102" s="119">
        <f>INDEX(BDD_enquete_terrain_publique!Q:Q, MATCH(A102, BDD_enquete_terrain_publique!B:B, 0))</f>
        <v>42.744250000000001</v>
      </c>
      <c r="Q102" s="115" t="s">
        <v>991</v>
      </c>
      <c r="R102" s="116" t="s">
        <v>22</v>
      </c>
      <c r="S102" s="115" t="s">
        <v>22</v>
      </c>
      <c r="T102" s="115" t="s">
        <v>22</v>
      </c>
      <c r="U102" s="120">
        <f>INDEX(BDD_enquete_terrain_publique!V:V, MATCH(A102, BDD_enquete_terrain_publique!B:B, 0))</f>
        <v>9.4629166666666666</v>
      </c>
      <c r="V102" s="115" t="s">
        <v>992</v>
      </c>
      <c r="W102" s="121" t="str">
        <f>INDEX(BDD_enquete_terrain_publique!W:W, MATCH(A102, BDD_enquete_terrain_publique!B:B, 0))</f>
        <v>pdb</v>
      </c>
      <c r="X102" s="122" t="str">
        <f>INDEX(BDD_enquete_terrain_publique!X:X, MATCH(A102, BDD_enquete_terrain_publique!B:B, 0))</f>
        <v>NA</v>
      </c>
      <c r="Y102" s="122">
        <f>INDEX(BDD_enquete_terrain_publique!Y:Y, MATCH(A102, BDD_enquete_terrain_publique!B:B, 0))</f>
        <v>1</v>
      </c>
      <c r="Z102" s="121">
        <f>INDEX(BDD_enquete_terrain_publique!Z:Z, MATCH(A102, BDD_enquete_terrain_publique!B:B, 0))</f>
        <v>0.27083333333333331</v>
      </c>
      <c r="AA102" s="121">
        <f>INDEX(BDD_enquete_terrain_publique!AA:AA, MATCH(A102, BDD_enquete_terrain_publique!B:B, 0))</f>
        <v>0.31527777777777777</v>
      </c>
      <c r="AB102" s="121">
        <f>INDEX(BDD_enquete_terrain_publique!AB:AB, MATCH(A102, BDD_enquete_terrain_publique!B:B, 0))</f>
        <v>0.35416666666666669</v>
      </c>
      <c r="AC102" s="121">
        <f>Tableau1[[#This Row],[heure_enq]]-Tableau1[[#This Row],[heure_deb]]</f>
        <v>4.4444444444444453E-2</v>
      </c>
      <c r="AD102" s="121">
        <f>Tableau1[[#This Row],[heure_fin]]-Tableau1[[#This Row],[heure_deb]]</f>
        <v>8.333333333333337E-2</v>
      </c>
      <c r="AE102" s="115" t="s">
        <v>205</v>
      </c>
      <c r="AF102" s="115" t="s">
        <v>270</v>
      </c>
      <c r="AG102" s="123" t="str">
        <f>INDEX(BDD_enquete_terrain_publique!BJ:BJ, MATCH(A102, BDD_enquete_terrain_publique!B:B, 0))</f>
        <v>toutes</v>
      </c>
      <c r="AH102" s="18" t="s">
        <v>2058</v>
      </c>
      <c r="AI102" s="18" t="str">
        <f>INDEX(BDD_enquete_terrain_publique!BO:BO, MATCH(A102, BDD_enquete_terrain_publique!B:B, 0))</f>
        <v>gambas</v>
      </c>
      <c r="AJ102" s="18">
        <v>0</v>
      </c>
      <c r="AK102" s="18">
        <f>INDEX(BDD_enquete_terrain_publique!BU:BU, MATCH(A102, BDD_enquete_terrain_publique!B:B, 0))</f>
        <v>0</v>
      </c>
      <c r="AL102" s="115">
        <f>INDEX(BDD_enquete_terrain_publique!BV:BV, MATCH(A102, BDD_enquete_terrain_publique!B:B, 0))</f>
        <v>0</v>
      </c>
      <c r="AM102" s="115" t="s">
        <v>392</v>
      </c>
      <c r="AN102" s="115" t="s">
        <v>2072</v>
      </c>
      <c r="AO102" s="115" t="str">
        <f>INDEX(BDD_enquete_terrain_publique!AL:AL, MATCH(A102, BDD_enquete_terrain_publique!B:B, 0))</f>
        <v>resident</v>
      </c>
      <c r="AP102" s="115" t="s">
        <v>22</v>
      </c>
      <c r="AQ102" s="115" t="s">
        <v>22</v>
      </c>
      <c r="AR102" s="124" t="s">
        <v>404</v>
      </c>
      <c r="AS102" s="115">
        <v>1</v>
      </c>
      <c r="AT102" s="122">
        <v>26</v>
      </c>
      <c r="AU102" s="122">
        <v>298.79000000000002</v>
      </c>
      <c r="AV102" s="122">
        <v>298.79000000000002</v>
      </c>
      <c r="AW102" s="90" t="s">
        <v>22</v>
      </c>
      <c r="AX102" s="199">
        <f t="shared" si="0"/>
        <v>122.7904109589041</v>
      </c>
      <c r="AY102" s="201" t="s">
        <v>22</v>
      </c>
      <c r="AZ102" s="125" t="s">
        <v>22</v>
      </c>
    </row>
    <row r="103" spans="1:52">
      <c r="A103" s="117">
        <v>166</v>
      </c>
      <c r="B103" s="18" t="str">
        <f>INDEX(BDD_enquete_terrain_publique!C:C, MATCH(A103, BDD_enquete_terrain_publique!B:B, 0))</f>
        <v>PECHLOIS2021_0088</v>
      </c>
      <c r="C103" s="18" t="str">
        <f>INDEX(BDD_enquete_terrain_publique!D:D, MATCH(A103, BDD_enquete_terrain_publique!B:B, 0))</f>
        <v>PECHLOIS2021_0088_B</v>
      </c>
      <c r="D103" s="109">
        <f>INDEX(BDD_enquete_terrain_publique!E:E, MATCH(A103, BDD_enquete_terrain_publique!B:B, 0))</f>
        <v>44421</v>
      </c>
      <c r="E103" s="18" t="str">
        <f>INDEX(BDD_enquete_terrain_publique!F:F, MATCH(A103, BDD_enquete_terrain_publique!B:B, 0))</f>
        <v>Jeremy_SIMEONI</v>
      </c>
      <c r="F103" s="118">
        <f>INDEX(BDD_enquete_terrain_publique!G:G, MATCH(A103, BDD_enquete_terrain_publique!B:B, 0))</f>
        <v>0</v>
      </c>
      <c r="G103" s="18">
        <f>INDEX(BDD_enquete_terrain_publique!H:H, MATCH(A103, BDD_enquete_terrain_publique!B:B, 0))</f>
        <v>30</v>
      </c>
      <c r="H103" s="118" t="str">
        <f>INDEX(BDD_enquete_terrain_publique!I:I, MATCH(A103, BDD_enquete_terrain_publique!B:B, 0))</f>
        <v>NA</v>
      </c>
      <c r="I103" s="18" t="str">
        <f>INDEX(BDD_enquete_terrain_publique!J:J, MATCH(A103, BDD_enquete_terrain_publique!B:B, 0))</f>
        <v>NA</v>
      </c>
      <c r="J103" s="18" t="str">
        <f>INDEX(BDD_enquete_terrain_publique!K:K, MATCH(A103, BDD_enquete_terrain_publique!B:B, 0))</f>
        <v>NA</v>
      </c>
      <c r="K103" s="118" t="str">
        <f>INDEX(BDD_enquete_terrain_publique!L:L, MATCH(A103, BDD_enquete_terrain_publique!B:B, 0))</f>
        <v>NA</v>
      </c>
      <c r="L103" s="18" t="str">
        <f>INDEX(BDD_enquete_terrain_publique!M:M, MATCH(A103, BDD_enquete_terrain_publique!B:B, 0))</f>
        <v>NA</v>
      </c>
      <c r="M103" s="115" t="s">
        <v>22</v>
      </c>
      <c r="N103" s="115" t="s">
        <v>22</v>
      </c>
      <c r="O103" s="115" t="s">
        <v>22</v>
      </c>
      <c r="P103" s="119">
        <f>INDEX(BDD_enquete_terrain_publique!Q:Q, MATCH(A103, BDD_enquete_terrain_publique!B:B, 0))</f>
        <v>42.744250000000001</v>
      </c>
      <c r="Q103" s="115" t="s">
        <v>2129</v>
      </c>
      <c r="R103" s="116" t="s">
        <v>22</v>
      </c>
      <c r="S103" s="115" t="s">
        <v>22</v>
      </c>
      <c r="T103" s="115" t="s">
        <v>22</v>
      </c>
      <c r="U103" s="120">
        <f>INDEX(BDD_enquete_terrain_publique!V:V, MATCH(A103, BDD_enquete_terrain_publique!B:B, 0))</f>
        <v>9.4629166666666666</v>
      </c>
      <c r="V103" s="115" t="s">
        <v>2130</v>
      </c>
      <c r="W103" s="121" t="str">
        <f>INDEX(BDD_enquete_terrain_publique!W:W, MATCH(A103, BDD_enquete_terrain_publique!B:B, 0))</f>
        <v>pdb</v>
      </c>
      <c r="X103" s="122" t="str">
        <f>INDEX(BDD_enquete_terrain_publique!X:X, MATCH(A103, BDD_enquete_terrain_publique!B:B, 0))</f>
        <v>NA</v>
      </c>
      <c r="Y103" s="122">
        <f>INDEX(BDD_enquete_terrain_publique!Y:Y, MATCH(A103, BDD_enquete_terrain_publique!B:B, 0))</f>
        <v>1</v>
      </c>
      <c r="Z103" s="121">
        <f>INDEX(BDD_enquete_terrain_publique!Z:Z, MATCH(A103, BDD_enquete_terrain_publique!B:B, 0))</f>
        <v>0.27083333333333331</v>
      </c>
      <c r="AA103" s="121">
        <f>INDEX(BDD_enquete_terrain_publique!AA:AA, MATCH(A103, BDD_enquete_terrain_publique!B:B, 0))</f>
        <v>0.31527777777777777</v>
      </c>
      <c r="AB103" s="121">
        <f>INDEX(BDD_enquete_terrain_publique!AB:AB, MATCH(A103, BDD_enquete_terrain_publique!B:B, 0))</f>
        <v>0.35416666666666669</v>
      </c>
      <c r="AC103" s="121">
        <f>Tableau1[[#This Row],[heure_enq]]-Tableau1[[#This Row],[heure_deb]]</f>
        <v>4.4444444444444453E-2</v>
      </c>
      <c r="AD103" s="121">
        <f>Tableau1[[#This Row],[heure_fin]]-Tableau1[[#This Row],[heure_deb]]</f>
        <v>8.333333333333337E-2</v>
      </c>
      <c r="AE103" s="115" t="s">
        <v>2098</v>
      </c>
      <c r="AF103" s="115" t="s">
        <v>270</v>
      </c>
      <c r="AG103" s="123" t="str">
        <f>INDEX(BDD_enquete_terrain_publique!BJ:BJ, MATCH(A103, BDD_enquete_terrain_publique!B:B, 0))</f>
        <v>toutes</v>
      </c>
      <c r="AH103" s="18" t="s">
        <v>2058</v>
      </c>
      <c r="AI103" s="18" t="str">
        <f>INDEX(BDD_enquete_terrain_publique!BO:BO, MATCH(A103, BDD_enquete_terrain_publique!B:B, 0))</f>
        <v>gambas</v>
      </c>
      <c r="AJ103" s="18">
        <v>0</v>
      </c>
      <c r="AK103" s="18">
        <f>INDEX(BDD_enquete_terrain_publique!BU:BU, MATCH(A103, BDD_enquete_terrain_publique!B:B, 0))</f>
        <v>0</v>
      </c>
      <c r="AL103" s="115">
        <f>INDEX(BDD_enquete_terrain_publique!BV:BV, MATCH(A103, BDD_enquete_terrain_publique!B:B, 0))</f>
        <v>0</v>
      </c>
      <c r="AM103" s="115" t="s">
        <v>692</v>
      </c>
      <c r="AN103" s="115" t="s">
        <v>2072</v>
      </c>
      <c r="AO103" s="115" t="str">
        <f>INDEX(BDD_enquete_terrain_publique!AL:AL, MATCH(A103, BDD_enquete_terrain_publique!B:B, 0))</f>
        <v>resident</v>
      </c>
      <c r="AP103" s="115" t="s">
        <v>22</v>
      </c>
      <c r="AQ103" s="115" t="s">
        <v>22</v>
      </c>
      <c r="AR103" s="124" t="s">
        <v>1033</v>
      </c>
      <c r="AS103" s="115">
        <v>1</v>
      </c>
      <c r="AT103" s="122">
        <v>32</v>
      </c>
      <c r="AU103" s="122">
        <v>579.49</v>
      </c>
      <c r="AV103" s="122">
        <v>579.49</v>
      </c>
      <c r="AW103" s="90" t="s">
        <v>22</v>
      </c>
      <c r="AX103" s="199">
        <f t="shared" si="0"/>
        <v>238.14657534246572</v>
      </c>
      <c r="AY103" s="201" t="s">
        <v>22</v>
      </c>
      <c r="AZ103" s="125" t="s">
        <v>22</v>
      </c>
    </row>
    <row r="104" spans="1:52">
      <c r="A104" s="117">
        <v>167</v>
      </c>
      <c r="B104" s="18" t="str">
        <f>INDEX(BDD_enquete_terrain_publique!C:C, MATCH(A104, BDD_enquete_terrain_publique!B:B, 0))</f>
        <v>PECHLOIS2021_0088</v>
      </c>
      <c r="C104" s="18" t="str">
        <f>INDEX(BDD_enquete_terrain_publique!D:D, MATCH(A104, BDD_enquete_terrain_publique!B:B, 0))</f>
        <v>PECHLOIS2021_0088_C</v>
      </c>
      <c r="D104" s="109">
        <f>INDEX(BDD_enquete_terrain_publique!E:E, MATCH(A104, BDD_enquete_terrain_publique!B:B, 0))</f>
        <v>44421</v>
      </c>
      <c r="E104" s="18" t="str">
        <f>INDEX(BDD_enquete_terrain_publique!F:F, MATCH(A104, BDD_enquete_terrain_publique!B:B, 0))</f>
        <v>Jeremy_SIMEONI</v>
      </c>
      <c r="F104" s="118">
        <f>INDEX(BDD_enquete_terrain_publique!G:G, MATCH(A104, BDD_enquete_terrain_publique!B:B, 0))</f>
        <v>0</v>
      </c>
      <c r="G104" s="18">
        <f>INDEX(BDD_enquete_terrain_publique!H:H, MATCH(A104, BDD_enquete_terrain_publique!B:B, 0))</f>
        <v>31</v>
      </c>
      <c r="H104" s="118" t="str">
        <f>INDEX(BDD_enquete_terrain_publique!I:I, MATCH(A104, BDD_enquete_terrain_publique!B:B, 0))</f>
        <v>NA</v>
      </c>
      <c r="I104" s="18" t="str">
        <f>INDEX(BDD_enquete_terrain_publique!J:J, MATCH(A104, BDD_enquete_terrain_publique!B:B, 0))</f>
        <v>NA</v>
      </c>
      <c r="J104" s="18" t="str">
        <f>INDEX(BDD_enquete_terrain_publique!K:K, MATCH(A104, BDD_enquete_terrain_publique!B:B, 0))</f>
        <v>NA</v>
      </c>
      <c r="K104" s="118" t="str">
        <f>INDEX(BDD_enquete_terrain_publique!L:L, MATCH(A104, BDD_enquete_terrain_publique!B:B, 0))</f>
        <v>NA</v>
      </c>
      <c r="L104" s="18" t="str">
        <f>INDEX(BDD_enquete_terrain_publique!M:M, MATCH(A104, BDD_enquete_terrain_publique!B:B, 0))</f>
        <v>NA</v>
      </c>
      <c r="M104" s="115" t="s">
        <v>22</v>
      </c>
      <c r="N104" s="115" t="s">
        <v>22</v>
      </c>
      <c r="O104" s="115" t="s">
        <v>22</v>
      </c>
      <c r="P104" s="119">
        <f>INDEX(BDD_enquete_terrain_publique!Q:Q, MATCH(A104, BDD_enquete_terrain_publique!B:B, 0))</f>
        <v>42.898083333333332</v>
      </c>
      <c r="Q104" s="115" t="s">
        <v>994</v>
      </c>
      <c r="R104" s="116" t="s">
        <v>22</v>
      </c>
      <c r="S104" s="115" t="s">
        <v>22</v>
      </c>
      <c r="T104" s="115" t="s">
        <v>22</v>
      </c>
      <c r="U104" s="120">
        <f>INDEX(BDD_enquete_terrain_publique!V:V, MATCH(A104, BDD_enquete_terrain_publique!B:B, 0))</f>
        <v>9.4731500000000004</v>
      </c>
      <c r="V104" s="115" t="s">
        <v>995</v>
      </c>
      <c r="W104" s="121" t="str">
        <f>INDEX(BDD_enquete_terrain_publique!W:W, MATCH(A104, BDD_enquete_terrain_publique!B:B, 0))</f>
        <v>pdb</v>
      </c>
      <c r="X104" s="122" t="str">
        <f>INDEX(BDD_enquete_terrain_publique!X:X, MATCH(A104, BDD_enquete_terrain_publique!B:B, 0))</f>
        <v>NA</v>
      </c>
      <c r="Y104" s="122">
        <f>INDEX(BDD_enquete_terrain_publique!Y:Y, MATCH(A104, BDD_enquete_terrain_publique!B:B, 0))</f>
        <v>3</v>
      </c>
      <c r="Z104" s="121">
        <f>INDEX(BDD_enquete_terrain_publique!Z:Z, MATCH(A104, BDD_enquete_terrain_publique!B:B, 0))</f>
        <v>0.29166666666666669</v>
      </c>
      <c r="AA104" s="121">
        <f>INDEX(BDD_enquete_terrain_publique!AA:AA, MATCH(A104, BDD_enquete_terrain_publique!B:B, 0))</f>
        <v>0.36736111111111108</v>
      </c>
      <c r="AB104" s="121">
        <f>INDEX(BDD_enquete_terrain_publique!AB:AB, MATCH(A104, BDD_enquete_terrain_publique!B:B, 0))</f>
        <v>0.375</v>
      </c>
      <c r="AC104" s="121">
        <f>Tableau1[[#This Row],[heure_enq]]-Tableau1[[#This Row],[heure_deb]]</f>
        <v>7.5694444444444398E-2</v>
      </c>
      <c r="AD104" s="121">
        <f>Tableau1[[#This Row],[heure_fin]]-Tableau1[[#This Row],[heure_deb]]</f>
        <v>8.3333333333333315E-2</v>
      </c>
      <c r="AE104" s="115" t="s">
        <v>2098</v>
      </c>
      <c r="AF104" s="115" t="s">
        <v>270</v>
      </c>
      <c r="AG104" s="123" t="str">
        <f>INDEX(BDD_enquete_terrain_publique!BJ:BJ, MATCH(A104, BDD_enquete_terrain_publique!B:B, 0))</f>
        <v>toutes</v>
      </c>
      <c r="AH104" s="18" t="s">
        <v>2058</v>
      </c>
      <c r="AI104" s="18" t="str">
        <f>INDEX(BDD_enquete_terrain_publique!BO:BO, MATCH(A104, BDD_enquete_terrain_publique!B:B, 0))</f>
        <v>gambas</v>
      </c>
      <c r="AJ104" s="18">
        <v>0</v>
      </c>
      <c r="AK104" s="18">
        <f>INDEX(BDD_enquete_terrain_publique!BU:BU, MATCH(A104, BDD_enquete_terrain_publique!B:B, 0))</f>
        <v>0</v>
      </c>
      <c r="AL104" s="115">
        <f>INDEX(BDD_enquete_terrain_publique!BV:BV, MATCH(A104, BDD_enquete_terrain_publique!B:B, 0))</f>
        <v>0</v>
      </c>
      <c r="AM104" s="115" t="s">
        <v>392</v>
      </c>
      <c r="AN104" s="115" t="s">
        <v>2132</v>
      </c>
      <c r="AO104" s="115" t="str">
        <f>INDEX(BDD_enquete_terrain_publique!AL:AL, MATCH(A104, BDD_enquete_terrain_publique!B:B, 0))</f>
        <v>resident</v>
      </c>
      <c r="AP104" s="115" t="s">
        <v>2060</v>
      </c>
      <c r="AQ104" s="115">
        <v>4</v>
      </c>
      <c r="AR104" s="124" t="s">
        <v>756</v>
      </c>
      <c r="AS104" s="115">
        <v>4</v>
      </c>
      <c r="AT104" s="122">
        <f>AVERAGE(12,13,13,15)</f>
        <v>13.25</v>
      </c>
      <c r="AU104" s="122">
        <v>123.96</v>
      </c>
      <c r="AV104" s="122">
        <v>123.96</v>
      </c>
      <c r="AW104" s="90" t="s">
        <v>22</v>
      </c>
      <c r="AX104" s="199">
        <f t="shared" si="0"/>
        <v>50.942465753424649</v>
      </c>
      <c r="AY104" s="201" t="s">
        <v>22</v>
      </c>
      <c r="AZ104" s="125" t="s">
        <v>22</v>
      </c>
    </row>
    <row r="105" spans="1:52">
      <c r="A105" s="117">
        <v>168</v>
      </c>
      <c r="B105" s="18" t="str">
        <f>INDEX(BDD_enquete_terrain_publique!C:C, MATCH(A105, BDD_enquete_terrain_publique!B:B, 0))</f>
        <v>PECHLOIS2021_0089</v>
      </c>
      <c r="C105" s="18" t="str">
        <f>INDEX(BDD_enquete_terrain_publique!D:D, MATCH(A105, BDD_enquete_terrain_publique!B:B, 0))</f>
        <v>PECHLOIS2021_0089_A</v>
      </c>
      <c r="D105" s="109">
        <f>INDEX(BDD_enquete_terrain_publique!E:E, MATCH(A105, BDD_enquete_terrain_publique!B:B, 0))</f>
        <v>44545</v>
      </c>
      <c r="E105" s="18" t="str">
        <f>INDEX(BDD_enquete_terrain_publique!F:F, MATCH(A105, BDD_enquete_terrain_publique!B:B, 0))</f>
        <v>Maeva_ARCAS</v>
      </c>
      <c r="F105" s="118">
        <f>INDEX(BDD_enquete_terrain_publique!G:G, MATCH(A105, BDD_enquete_terrain_publique!B:B, 0))</f>
        <v>0</v>
      </c>
      <c r="G105" s="18">
        <f>INDEX(BDD_enquete_terrain_publique!H:H, MATCH(A105, BDD_enquete_terrain_publique!B:B, 0))</f>
        <v>13</v>
      </c>
      <c r="H105" s="118">
        <f>INDEX(BDD_enquete_terrain_publique!I:I, MATCH(A105, BDD_enquete_terrain_publique!B:B, 0))</f>
        <v>1</v>
      </c>
      <c r="I105" s="18" t="str">
        <f>INDEX(BDD_enquete_terrain_publique!J:J, MATCH(A105, BDD_enquete_terrain_publique!B:B, 0))</f>
        <v>NE</v>
      </c>
      <c r="J105" s="18" t="str">
        <f>INDEX(BDD_enquete_terrain_publique!K:K, MATCH(A105, BDD_enquete_terrain_publique!B:B, 0))</f>
        <v>S</v>
      </c>
      <c r="K105" s="118" t="str">
        <f>INDEX(BDD_enquete_terrain_publique!L:L, MATCH(A105, BDD_enquete_terrain_publique!B:B, 0))</f>
        <v>0_10</v>
      </c>
      <c r="L105" s="18" t="str">
        <f>INDEX(BDD_enquete_terrain_publique!M:M, MATCH(A105, BDD_enquete_terrain_publique!B:B, 0))</f>
        <v>pre_quart</v>
      </c>
      <c r="M105" s="115" t="s">
        <v>22</v>
      </c>
      <c r="N105" s="115" t="s">
        <v>22</v>
      </c>
      <c r="O105" s="115" t="s">
        <v>22</v>
      </c>
      <c r="P105" s="119">
        <f>INDEX(BDD_enquete_terrain_publique!Q:Q, MATCH(A105, BDD_enquete_terrain_publique!B:B, 0))</f>
        <v>42.855116666666667</v>
      </c>
      <c r="Q105" s="115" t="s">
        <v>2133</v>
      </c>
      <c r="R105" s="116" t="s">
        <v>22</v>
      </c>
      <c r="S105" s="115" t="s">
        <v>22</v>
      </c>
      <c r="T105" s="115" t="s">
        <v>22</v>
      </c>
      <c r="U105" s="120">
        <f>INDEX(BDD_enquete_terrain_publique!V:V, MATCH(A105, BDD_enquete_terrain_publique!B:B, 0))</f>
        <v>9.4880833333333339</v>
      </c>
      <c r="V105" s="115" t="s">
        <v>1002</v>
      </c>
      <c r="W105" s="121" t="str">
        <f>INDEX(BDD_enquete_terrain_publique!W:W, MATCH(A105, BDD_enquete_terrain_publique!B:B, 0))</f>
        <v>pe</v>
      </c>
      <c r="X105" s="122" t="str">
        <f>INDEX(BDD_enquete_terrain_publique!X:X, MATCH(A105, BDD_enquete_terrain_publique!B:B, 0))</f>
        <v>NA</v>
      </c>
      <c r="Y105" s="122">
        <f>INDEX(BDD_enquete_terrain_publique!Y:Y, MATCH(A105, BDD_enquete_terrain_publique!B:B, 0))</f>
        <v>3</v>
      </c>
      <c r="Z105" s="121">
        <f>INDEX(BDD_enquete_terrain_publique!Z:Z, MATCH(A105, BDD_enquete_terrain_publique!B:B, 0))</f>
        <v>0.375</v>
      </c>
      <c r="AA105" s="121">
        <f>INDEX(BDD_enquete_terrain_publique!AA:AA, MATCH(A105, BDD_enquete_terrain_publique!B:B, 0))</f>
        <v>0.4375</v>
      </c>
      <c r="AB105" s="121">
        <f>INDEX(BDD_enquete_terrain_publique!AB:AB, MATCH(A105, BDD_enquete_terrain_publique!B:B, 0))</f>
        <v>0.58333333333333337</v>
      </c>
      <c r="AC105" s="121">
        <f>Tableau1[[#This Row],[heure_enq]]-Tableau1[[#This Row],[heure_deb]]</f>
        <v>6.25E-2</v>
      </c>
      <c r="AD105" s="121">
        <f>Tableau1[[#This Row],[heure_fin]]-Tableau1[[#This Row],[heure_deb]]</f>
        <v>0.20833333333333337</v>
      </c>
      <c r="AE105" s="115" t="s">
        <v>205</v>
      </c>
      <c r="AF105" s="115" t="s">
        <v>229</v>
      </c>
      <c r="AG105" s="123" t="str">
        <f>INDEX(BDD_enquete_terrain_publique!BJ:BJ, MATCH(A105, BDD_enquete_terrain_publique!B:B, 0))</f>
        <v>toutes</v>
      </c>
      <c r="AH105" s="18">
        <v>0</v>
      </c>
      <c r="AI105" s="18" t="str">
        <f>INDEX(BDD_enquete_terrain_publique!BO:BO, MATCH(A105, BDD_enquete_terrain_publique!B:B, 0))</f>
        <v>calamar, sardine, crevette</v>
      </c>
      <c r="AJ105" s="18">
        <v>0</v>
      </c>
      <c r="AK105" s="18">
        <f>INDEX(BDD_enquete_terrain_publique!BU:BU, MATCH(A105, BDD_enquete_terrain_publique!B:B, 0))</f>
        <v>0</v>
      </c>
      <c r="AL105" s="115">
        <f>INDEX(BDD_enquete_terrain_publique!BV:BV, MATCH(A105, BDD_enquete_terrain_publique!B:B, 0))</f>
        <v>0</v>
      </c>
      <c r="AM105" s="115" t="s">
        <v>392</v>
      </c>
      <c r="AN105" s="115" t="s">
        <v>2122</v>
      </c>
      <c r="AO105" s="115" t="str">
        <f>INDEX(BDD_enquete_terrain_publique!AL:AL, MATCH(A105, BDD_enquete_terrain_publique!B:B, 0))</f>
        <v>resident</v>
      </c>
      <c r="AP105" s="115" t="s">
        <v>22</v>
      </c>
      <c r="AQ105" s="115" t="s">
        <v>22</v>
      </c>
      <c r="AR105" s="124" t="s">
        <v>1059</v>
      </c>
      <c r="AS105" s="115">
        <v>1</v>
      </c>
      <c r="AT105" s="122" t="s">
        <v>22</v>
      </c>
      <c r="AU105" s="122" t="s">
        <v>22</v>
      </c>
      <c r="AV105" s="118" t="s">
        <v>1270</v>
      </c>
      <c r="AW105" s="115" t="s">
        <v>223</v>
      </c>
      <c r="AX105" s="199" t="e">
        <f t="shared" si="0"/>
        <v>#VALUE!</v>
      </c>
      <c r="AY105" s="201" t="s">
        <v>22</v>
      </c>
      <c r="AZ105" s="127" t="s">
        <v>2134</v>
      </c>
    </row>
    <row r="106" spans="1:52">
      <c r="A106" s="117">
        <v>169</v>
      </c>
      <c r="B106" s="18" t="str">
        <f>INDEX(BDD_enquete_terrain_publique!C:C, MATCH(A106, BDD_enquete_terrain_publique!B:B, 0))</f>
        <v>PECHLOIS2021_0090</v>
      </c>
      <c r="C106" s="18" t="str">
        <f>INDEX(BDD_enquete_terrain_publique!D:D, MATCH(A106, BDD_enquete_terrain_publique!B:B, 0))</f>
        <v>PECHLOIS2021_0090_A</v>
      </c>
      <c r="D106" s="109">
        <f>INDEX(BDD_enquete_terrain_publique!E:E, MATCH(A106, BDD_enquete_terrain_publique!B:B, 0))</f>
        <v>44547</v>
      </c>
      <c r="E106" s="18" t="str">
        <f>INDEX(BDD_enquete_terrain_publique!F:F, MATCH(A106, BDD_enquete_terrain_publique!B:B, 0))</f>
        <v>Maeva_ARCAS</v>
      </c>
      <c r="F106" s="118">
        <f>INDEX(BDD_enquete_terrain_publique!G:G, MATCH(A106, BDD_enquete_terrain_publique!B:B, 0))</f>
        <v>0</v>
      </c>
      <c r="G106" s="18">
        <f>INDEX(BDD_enquete_terrain_publique!H:H, MATCH(A106, BDD_enquete_terrain_publique!B:B, 0))</f>
        <v>14</v>
      </c>
      <c r="H106" s="118">
        <f>INDEX(BDD_enquete_terrain_publique!I:I, MATCH(A106, BDD_enquete_terrain_publique!B:B, 0))</f>
        <v>1</v>
      </c>
      <c r="I106" s="18" t="str">
        <f>INDEX(BDD_enquete_terrain_publique!J:J, MATCH(A106, BDD_enquete_terrain_publique!B:B, 0))</f>
        <v>SE</v>
      </c>
      <c r="J106" s="18" t="str">
        <f>INDEX(BDD_enquete_terrain_publique!K:K, MATCH(A106, BDD_enquete_terrain_publique!B:B, 0))</f>
        <v>NO</v>
      </c>
      <c r="K106" s="118" t="str">
        <f>INDEX(BDD_enquete_terrain_publique!L:L, MATCH(A106, BDD_enquete_terrain_publique!B:B, 0))</f>
        <v>0_10</v>
      </c>
      <c r="L106" s="18" t="str">
        <f>INDEX(BDD_enquete_terrain_publique!M:M, MATCH(A106, BDD_enquete_terrain_publique!B:B, 0))</f>
        <v>pre_quart</v>
      </c>
      <c r="M106" s="115" t="s">
        <v>22</v>
      </c>
      <c r="N106" s="115" t="s">
        <v>22</v>
      </c>
      <c r="O106" s="115" t="s">
        <v>22</v>
      </c>
      <c r="P106" s="119">
        <f>INDEX(BDD_enquete_terrain_publique!Q:Q, MATCH(A106, BDD_enquete_terrain_publique!B:B, 0))</f>
        <v>42.770666666666664</v>
      </c>
      <c r="Q106" s="115" t="s">
        <v>1014</v>
      </c>
      <c r="R106" s="116" t="s">
        <v>22</v>
      </c>
      <c r="S106" s="115" t="s">
        <v>22</v>
      </c>
      <c r="T106" s="115" t="s">
        <v>22</v>
      </c>
      <c r="U106" s="120">
        <f>INDEX(BDD_enquete_terrain_publique!V:V, MATCH(A106, BDD_enquete_terrain_publique!B:B, 0))</f>
        <v>9.4725000000000001</v>
      </c>
      <c r="V106" s="115" t="s">
        <v>1015</v>
      </c>
      <c r="W106" s="121" t="str">
        <f>INDEX(BDD_enquete_terrain_publique!W:W, MATCH(A106, BDD_enquete_terrain_publique!B:B, 0))</f>
        <v>pdb</v>
      </c>
      <c r="X106" s="122" t="str">
        <f>INDEX(BDD_enquete_terrain_publique!X:X, MATCH(A106, BDD_enquete_terrain_publique!B:B, 0))</f>
        <v>NA</v>
      </c>
      <c r="Y106" s="122">
        <f>INDEX(BDD_enquete_terrain_publique!Y:Y, MATCH(A106, BDD_enquete_terrain_publique!B:B, 0))</f>
        <v>1</v>
      </c>
      <c r="Z106" s="121">
        <f>INDEX(BDD_enquete_terrain_publique!Z:Z, MATCH(A106, BDD_enquete_terrain_publique!B:B, 0))</f>
        <v>0.5</v>
      </c>
      <c r="AA106" s="121">
        <f>INDEX(BDD_enquete_terrain_publique!AA:AA, MATCH(A106, BDD_enquete_terrain_publique!B:B, 0))</f>
        <v>0.54166666666666663</v>
      </c>
      <c r="AB106" s="121">
        <f>INDEX(BDD_enquete_terrain_publique!AB:AB, MATCH(A106, BDD_enquete_terrain_publique!B:B, 0))</f>
        <v>0.625</v>
      </c>
      <c r="AC106" s="121">
        <f>Tableau1[[#This Row],[heure_enq]]-Tableau1[[#This Row],[heure_deb]]</f>
        <v>4.166666666666663E-2</v>
      </c>
      <c r="AD106" s="121">
        <f>Tableau1[[#This Row],[heure_fin]]-Tableau1[[#This Row],[heure_deb]]</f>
        <v>0.125</v>
      </c>
      <c r="AE106" s="115" t="s">
        <v>2135</v>
      </c>
      <c r="AF106" s="115" t="s">
        <v>270</v>
      </c>
      <c r="AG106" s="123" t="str">
        <f>INDEX(BDD_enquete_terrain_publique!BJ:BJ, MATCH(A106, BDD_enquete_terrain_publique!B:B, 0))</f>
        <v>Seriola dumerili,  Dentex dentex, Dicentrarchus labrax</v>
      </c>
      <c r="AH106" s="18">
        <v>0</v>
      </c>
      <c r="AI106" s="18">
        <f>INDEX(BDD_enquete_terrain_publique!BO:BO, MATCH(A106, BDD_enquete_terrain_publique!B:B, 0))</f>
        <v>0</v>
      </c>
      <c r="AJ106" s="18">
        <v>0</v>
      </c>
      <c r="AK106" s="18">
        <f>INDEX(BDD_enquete_terrain_publique!BU:BU, MATCH(A106, BDD_enquete_terrain_publique!B:B, 0))</f>
        <v>0</v>
      </c>
      <c r="AL106" s="115" t="str">
        <f>INDEX(BDD_enquete_terrain_publique!BV:BV, MATCH(A106, BDD_enquete_terrain_publique!B:B, 0))</f>
        <v>pain</v>
      </c>
      <c r="AM106" s="115" t="s">
        <v>392</v>
      </c>
      <c r="AN106" s="115" t="s">
        <v>90</v>
      </c>
      <c r="AO106" s="115" t="str">
        <f>INDEX(BDD_enquete_terrain_publique!AL:AL, MATCH(A106, BDD_enquete_terrain_publique!B:B, 0))</f>
        <v>resident</v>
      </c>
      <c r="AP106" s="115" t="s">
        <v>22</v>
      </c>
      <c r="AQ106" s="115" t="s">
        <v>22</v>
      </c>
      <c r="AR106" s="124" t="s">
        <v>1019</v>
      </c>
      <c r="AS106" s="115">
        <v>6</v>
      </c>
      <c r="AT106" s="122" t="s">
        <v>22</v>
      </c>
      <c r="AU106" s="122" t="s">
        <v>22</v>
      </c>
      <c r="AV106" s="118" t="s">
        <v>1270</v>
      </c>
      <c r="AW106" s="115" t="s">
        <v>223</v>
      </c>
      <c r="AX106" s="199" t="e">
        <f t="shared" si="0"/>
        <v>#VALUE!</v>
      </c>
      <c r="AY106" s="201" t="s">
        <v>22</v>
      </c>
      <c r="AZ106" s="127" t="s">
        <v>2136</v>
      </c>
    </row>
    <row r="107" spans="1:52">
      <c r="A107" s="117">
        <v>174</v>
      </c>
      <c r="B107" s="18" t="str">
        <f>INDEX(BDD_enquete_terrain_publique!C:C, MATCH(A107, BDD_enquete_terrain_publique!B:B, 0))</f>
        <v>PECHLOIS2021_0093</v>
      </c>
      <c r="C107" s="18" t="str">
        <f>INDEX(BDD_enquete_terrain_publique!D:D, MATCH(A107, BDD_enquete_terrain_publique!B:B, 0))</f>
        <v>PECHLOIS2021_0093_B</v>
      </c>
      <c r="D107" s="109">
        <f>INDEX(BDD_enquete_terrain_publique!E:E, MATCH(A107, BDD_enquete_terrain_publique!B:B, 0))</f>
        <v>44560</v>
      </c>
      <c r="E107" s="18" t="str">
        <f>INDEX(BDD_enquete_terrain_publique!F:F, MATCH(A107, BDD_enquete_terrain_publique!B:B, 0))</f>
        <v>Maeva_ARCAS</v>
      </c>
      <c r="F107" s="118">
        <f>INDEX(BDD_enquete_terrain_publique!G:G, MATCH(A107, BDD_enquete_terrain_publique!B:B, 0))</f>
        <v>0</v>
      </c>
      <c r="G107" s="18">
        <f>INDEX(BDD_enquete_terrain_publique!H:H, MATCH(A107, BDD_enquete_terrain_publique!B:B, 0))</f>
        <v>13</v>
      </c>
      <c r="H107" s="118" t="str">
        <f>INDEX(BDD_enquete_terrain_publique!I:I, MATCH(A107, BDD_enquete_terrain_publique!B:B, 0))</f>
        <v>0_10</v>
      </c>
      <c r="I107" s="18">
        <f>INDEX(BDD_enquete_terrain_publique!J:J, MATCH(A107, BDD_enquete_terrain_publique!B:B, 0))</f>
        <v>2</v>
      </c>
      <c r="J107" s="18" t="str">
        <f>INDEX(BDD_enquete_terrain_publique!K:K, MATCH(A107, BDD_enquete_terrain_publique!B:B, 0))</f>
        <v>NO</v>
      </c>
      <c r="K107" s="118" t="str">
        <f>INDEX(BDD_enquete_terrain_publique!L:L, MATCH(A107, BDD_enquete_terrain_publique!B:B, 0))</f>
        <v>SE</v>
      </c>
      <c r="L107" s="18" t="str">
        <f>INDEX(BDD_enquete_terrain_publique!M:M, MATCH(A107, BDD_enquete_terrain_publique!B:B, 0))</f>
        <v>dern_quart</v>
      </c>
      <c r="M107" s="115" t="s">
        <v>22</v>
      </c>
      <c r="N107" s="115" t="s">
        <v>22</v>
      </c>
      <c r="O107" s="115" t="s">
        <v>22</v>
      </c>
      <c r="P107" s="119">
        <f>INDEX(BDD_enquete_terrain_publique!Q:Q, MATCH(A107, BDD_enquete_terrain_publique!B:B, 0))</f>
        <v>42.7485</v>
      </c>
      <c r="Q107" s="115" t="s">
        <v>1051</v>
      </c>
      <c r="R107" s="116" t="s">
        <v>22</v>
      </c>
      <c r="S107" s="115" t="s">
        <v>22</v>
      </c>
      <c r="T107" s="115" t="s">
        <v>22</v>
      </c>
      <c r="U107" s="120">
        <f>INDEX(BDD_enquete_terrain_publique!V:V, MATCH(A107, BDD_enquete_terrain_publique!B:B, 0))</f>
        <v>9.2349999999999994</v>
      </c>
      <c r="V107" s="115" t="s">
        <v>1052</v>
      </c>
      <c r="W107" s="121" t="str">
        <f>INDEX(BDD_enquete_terrain_publique!W:W, MATCH(A107, BDD_enquete_terrain_publique!B:B, 0))</f>
        <v>pe</v>
      </c>
      <c r="X107" s="122">
        <f>INDEX(BDD_enquete_terrain_publique!X:X, MATCH(A107, BDD_enquete_terrain_publique!B:B, 0))</f>
        <v>50</v>
      </c>
      <c r="Y107" s="122">
        <f>INDEX(BDD_enquete_terrain_publique!Y:Y, MATCH(A107, BDD_enquete_terrain_publique!B:B, 0))</f>
        <v>2</v>
      </c>
      <c r="Z107" s="121">
        <f>INDEX(BDD_enquete_terrain_publique!Z:Z, MATCH(A107, BDD_enquete_terrain_publique!B:B, 0))</f>
        <v>0.27083333333333331</v>
      </c>
      <c r="AA107" s="121">
        <f>INDEX(BDD_enquete_terrain_publique!AA:AA, MATCH(A107, BDD_enquete_terrain_publique!B:B, 0))</f>
        <v>0.41666666666666669</v>
      </c>
      <c r="AB107" s="121">
        <f>INDEX(BDD_enquete_terrain_publique!AB:AB, MATCH(A107, BDD_enquete_terrain_publique!B:B, 0))</f>
        <v>0.66666666666666663</v>
      </c>
      <c r="AC107" s="121">
        <f>Tableau1[[#This Row],[heure_enq]]-Tableau1[[#This Row],[heure_deb]]</f>
        <v>0.14583333333333337</v>
      </c>
      <c r="AD107" s="121">
        <f>Tableau1[[#This Row],[heure_fin]]-Tableau1[[#This Row],[heure_deb]]</f>
        <v>0.39583333333333331</v>
      </c>
      <c r="AE107" s="115" t="s">
        <v>2137</v>
      </c>
      <c r="AF107" s="115" t="s">
        <v>2138</v>
      </c>
      <c r="AG107" s="123" t="str">
        <f>INDEX(BDD_enquete_terrain_publique!BJ:BJ, MATCH(A107, BDD_enquete_terrain_publique!B:B, 0))</f>
        <v>toutes</v>
      </c>
      <c r="AH107" s="18" t="s">
        <v>2058</v>
      </c>
      <c r="AI107" s="18" t="str">
        <f>INDEX(BDD_enquete_terrain_publique!BO:BO, MATCH(A107, BDD_enquete_terrain_publique!B:B, 0))</f>
        <v>crevette</v>
      </c>
      <c r="AJ107" s="18" t="s">
        <v>2068</v>
      </c>
      <c r="AK107" s="18" t="str">
        <f>INDEX(BDD_enquete_terrain_publique!BU:BU, MATCH(A107, BDD_enquete_terrain_publique!B:B, 0))</f>
        <v>calamar</v>
      </c>
      <c r="AL107" s="115">
        <f>INDEX(BDD_enquete_terrain_publique!BV:BV, MATCH(A107, BDD_enquete_terrain_publique!B:B, 0))</f>
        <v>0</v>
      </c>
      <c r="AM107" s="115" t="s">
        <v>2071</v>
      </c>
      <c r="AN107" s="115" t="s">
        <v>2139</v>
      </c>
      <c r="AO107" s="115" t="str">
        <f>INDEX(BDD_enquete_terrain_publique!AL:AL, MATCH(A107, BDD_enquete_terrain_publique!B:B, 0))</f>
        <v>resident</v>
      </c>
      <c r="AP107" s="115" t="s">
        <v>22</v>
      </c>
      <c r="AQ107" s="115" t="s">
        <v>22</v>
      </c>
      <c r="AR107" s="124" t="s">
        <v>1059</v>
      </c>
      <c r="AS107" s="115">
        <v>1</v>
      </c>
      <c r="AT107" s="122">
        <v>32</v>
      </c>
      <c r="AU107" s="122">
        <v>655.36</v>
      </c>
      <c r="AV107" s="118">
        <v>1039.6500000000001</v>
      </c>
      <c r="AW107" s="115" t="s">
        <v>223</v>
      </c>
      <c r="AX107" s="199">
        <f t="shared" si="0"/>
        <v>269.32602739726025</v>
      </c>
      <c r="AY107" s="201" t="s">
        <v>22</v>
      </c>
      <c r="AZ107" s="127" t="s">
        <v>2140</v>
      </c>
    </row>
    <row r="108" spans="1:52">
      <c r="A108" s="117">
        <v>174</v>
      </c>
      <c r="B108" s="18" t="str">
        <f>INDEX(BDD_enquete_terrain_publique!C:C, MATCH(A108, BDD_enquete_terrain_publique!B:B, 0))</f>
        <v>PECHLOIS2021_0093</v>
      </c>
      <c r="C108" s="18" t="str">
        <f>INDEX(BDD_enquete_terrain_publique!D:D, MATCH(A108, BDD_enquete_terrain_publique!B:B, 0))</f>
        <v>PECHLOIS2021_0093_B</v>
      </c>
      <c r="D108" s="109">
        <f>INDEX(BDD_enquete_terrain_publique!E:E, MATCH(A108, BDD_enquete_terrain_publique!B:B, 0))</f>
        <v>44560</v>
      </c>
      <c r="E108" s="18" t="str">
        <f>INDEX(BDD_enquete_terrain_publique!F:F, MATCH(A108, BDD_enquete_terrain_publique!B:B, 0))</f>
        <v>Maeva_ARCAS</v>
      </c>
      <c r="F108" s="118">
        <f>INDEX(BDD_enquete_terrain_publique!G:G, MATCH(A108, BDD_enquete_terrain_publique!B:B, 0))</f>
        <v>0</v>
      </c>
      <c r="G108" s="18">
        <f>INDEX(BDD_enquete_terrain_publique!H:H, MATCH(A108, BDD_enquete_terrain_publique!B:B, 0))</f>
        <v>13</v>
      </c>
      <c r="H108" s="118" t="str">
        <f>INDEX(BDD_enquete_terrain_publique!I:I, MATCH(A108, BDD_enquete_terrain_publique!B:B, 0))</f>
        <v>0_10</v>
      </c>
      <c r="I108" s="18">
        <f>INDEX(BDD_enquete_terrain_publique!J:J, MATCH(A108, BDD_enquete_terrain_publique!B:B, 0))</f>
        <v>2</v>
      </c>
      <c r="J108" s="18" t="str">
        <f>INDEX(BDD_enquete_terrain_publique!K:K, MATCH(A108, BDD_enquete_terrain_publique!B:B, 0))</f>
        <v>NO</v>
      </c>
      <c r="K108" s="118" t="str">
        <f>INDEX(BDD_enquete_terrain_publique!L:L, MATCH(A108, BDD_enquete_terrain_publique!B:B, 0))</f>
        <v>SE</v>
      </c>
      <c r="L108" s="18" t="str">
        <f>INDEX(BDD_enquete_terrain_publique!M:M, MATCH(A108, BDD_enquete_terrain_publique!B:B, 0))</f>
        <v>dern_quart</v>
      </c>
      <c r="M108" s="115" t="s">
        <v>22</v>
      </c>
      <c r="N108" s="115" t="s">
        <v>22</v>
      </c>
      <c r="O108" s="115" t="s">
        <v>22</v>
      </c>
      <c r="P108" s="119">
        <f>INDEX(BDD_enquete_terrain_publique!Q:Q, MATCH(A108, BDD_enquete_terrain_publique!B:B, 0))</f>
        <v>42.7485</v>
      </c>
      <c r="Q108" s="115" t="s">
        <v>1051</v>
      </c>
      <c r="R108" s="116" t="s">
        <v>22</v>
      </c>
      <c r="S108" s="115" t="s">
        <v>22</v>
      </c>
      <c r="T108" s="115" t="s">
        <v>22</v>
      </c>
      <c r="U108" s="120">
        <f>INDEX(BDD_enquete_terrain_publique!V:V, MATCH(A108, BDD_enquete_terrain_publique!B:B, 0))</f>
        <v>9.2349999999999994</v>
      </c>
      <c r="V108" s="115" t="s">
        <v>1052</v>
      </c>
      <c r="W108" s="121" t="str">
        <f>INDEX(BDD_enquete_terrain_publique!W:W, MATCH(A108, BDD_enquete_terrain_publique!B:B, 0))</f>
        <v>pe</v>
      </c>
      <c r="X108" s="122">
        <f>INDEX(BDD_enquete_terrain_publique!X:X, MATCH(A108, BDD_enquete_terrain_publique!B:B, 0))</f>
        <v>50</v>
      </c>
      <c r="Y108" s="122">
        <f>INDEX(BDD_enquete_terrain_publique!Y:Y, MATCH(A108, BDD_enquete_terrain_publique!B:B, 0))</f>
        <v>2</v>
      </c>
      <c r="Z108" s="121">
        <f>INDEX(BDD_enquete_terrain_publique!Z:Z, MATCH(A108, BDD_enquete_terrain_publique!B:B, 0))</f>
        <v>0.27083333333333331</v>
      </c>
      <c r="AA108" s="121">
        <f>INDEX(BDD_enquete_terrain_publique!AA:AA, MATCH(A108, BDD_enquete_terrain_publique!B:B, 0))</f>
        <v>0.41666666666666669</v>
      </c>
      <c r="AB108" s="121">
        <f>INDEX(BDD_enquete_terrain_publique!AB:AB, MATCH(A108, BDD_enquete_terrain_publique!B:B, 0))</f>
        <v>0.66666666666666663</v>
      </c>
      <c r="AC108" s="121">
        <f>Tableau1[[#This Row],[heure_enq]]-Tableau1[[#This Row],[heure_deb]]</f>
        <v>0.14583333333333337</v>
      </c>
      <c r="AD108" s="121">
        <f>Tableau1[[#This Row],[heure_fin]]-Tableau1[[#This Row],[heure_deb]]</f>
        <v>0.39583333333333331</v>
      </c>
      <c r="AE108" s="115" t="s">
        <v>2137</v>
      </c>
      <c r="AF108" s="115" t="s">
        <v>2138</v>
      </c>
      <c r="AG108" s="123" t="str">
        <f>INDEX(BDD_enquete_terrain_publique!BJ:BJ, MATCH(A108, BDD_enquete_terrain_publique!B:B, 0))</f>
        <v>toutes</v>
      </c>
      <c r="AH108" s="18" t="s">
        <v>2058</v>
      </c>
      <c r="AI108" s="18" t="str">
        <f>INDEX(BDD_enquete_terrain_publique!BO:BO, MATCH(A108, BDD_enquete_terrain_publique!B:B, 0))</f>
        <v>crevette</v>
      </c>
      <c r="AJ108" s="18" t="s">
        <v>2068</v>
      </c>
      <c r="AK108" s="18" t="str">
        <f>INDEX(BDD_enquete_terrain_publique!BU:BU, MATCH(A108, BDD_enquete_terrain_publique!B:B, 0))</f>
        <v>calamar</v>
      </c>
      <c r="AL108" s="115">
        <f>INDEX(BDD_enquete_terrain_publique!BV:BV, MATCH(A108, BDD_enquete_terrain_publique!B:B, 0))</f>
        <v>0</v>
      </c>
      <c r="AM108" s="115" t="s">
        <v>2071</v>
      </c>
      <c r="AN108" s="115" t="s">
        <v>2139</v>
      </c>
      <c r="AO108" s="115" t="str">
        <f>INDEX(BDD_enquete_terrain_publique!AL:AL, MATCH(A108, BDD_enquete_terrain_publique!B:B, 0))</f>
        <v>resident</v>
      </c>
      <c r="AP108" s="115" t="s">
        <v>22</v>
      </c>
      <c r="AQ108" s="115" t="s">
        <v>22</v>
      </c>
      <c r="AR108" s="124" t="s">
        <v>1095</v>
      </c>
      <c r="AS108" s="115">
        <v>1</v>
      </c>
      <c r="AT108" s="122">
        <v>33</v>
      </c>
      <c r="AU108" s="122">
        <v>384.29</v>
      </c>
      <c r="AV108" s="118"/>
      <c r="AW108" s="115" t="s">
        <v>223</v>
      </c>
      <c r="AX108" s="199">
        <f t="shared" si="0"/>
        <v>157.92739726027398</v>
      </c>
      <c r="AY108" s="201" t="s">
        <v>22</v>
      </c>
      <c r="AZ108" s="127" t="s">
        <v>2140</v>
      </c>
    </row>
    <row r="109" spans="1:52">
      <c r="A109" s="117">
        <v>177</v>
      </c>
      <c r="B109" s="18" t="str">
        <f>INDEX(BDD_enquete_terrain_publique!C:C, MATCH(A109, BDD_enquete_terrain_publique!B:B, 0))</f>
        <v>PECHLOIS2022_0095</v>
      </c>
      <c r="C109" s="18" t="str">
        <f>INDEX(BDD_enquete_terrain_publique!D:D, MATCH(A109, BDD_enquete_terrain_publique!B:B, 0))</f>
        <v>PECHLOIS2022_0095_A</v>
      </c>
      <c r="D109" s="109">
        <f>INDEX(BDD_enquete_terrain_publique!E:E, MATCH(A109, BDD_enquete_terrain_publique!B:B, 0))</f>
        <v>44563</v>
      </c>
      <c r="E109" s="18" t="str">
        <f>INDEX(BDD_enquete_terrain_publique!F:F, MATCH(A109, BDD_enquete_terrain_publique!B:B, 0))</f>
        <v>Maeva_ARCAS</v>
      </c>
      <c r="F109" s="118">
        <f>INDEX(BDD_enquete_terrain_publique!G:G, MATCH(A109, BDD_enquete_terrain_publique!B:B, 0))</f>
        <v>0</v>
      </c>
      <c r="G109" s="18">
        <f>INDEX(BDD_enquete_terrain_publique!H:H, MATCH(A109, BDD_enquete_terrain_publique!B:B, 0))</f>
        <v>14</v>
      </c>
      <c r="H109" s="118">
        <f>INDEX(BDD_enquete_terrain_publique!I:I, MATCH(A109, BDD_enquete_terrain_publique!B:B, 0))</f>
        <v>1</v>
      </c>
      <c r="I109" s="18" t="str">
        <f>INDEX(BDD_enquete_terrain_publique!J:J, MATCH(A109, BDD_enquete_terrain_publique!B:B, 0))</f>
        <v>N</v>
      </c>
      <c r="J109" s="18" t="str">
        <f>INDEX(BDD_enquete_terrain_publique!K:K, MATCH(A109, BDD_enquete_terrain_publique!B:B, 0))</f>
        <v>NE</v>
      </c>
      <c r="K109" s="118" t="str">
        <f>INDEX(BDD_enquete_terrain_publique!L:L, MATCH(A109, BDD_enquete_terrain_publique!B:B, 0))</f>
        <v>75_100</v>
      </c>
      <c r="L109" s="18" t="str">
        <f>INDEX(BDD_enquete_terrain_publique!M:M, MATCH(A109, BDD_enquete_terrain_publique!B:B, 0))</f>
        <v>nouv_lune</v>
      </c>
      <c r="M109" s="115" t="s">
        <v>22</v>
      </c>
      <c r="N109" s="115" t="s">
        <v>22</v>
      </c>
      <c r="O109" s="115" t="s">
        <v>22</v>
      </c>
      <c r="P109" s="119">
        <f>INDEX(BDD_enquete_terrain_publique!Q:Q, MATCH(A109, BDD_enquete_terrain_publique!B:B, 0))</f>
        <v>42.8065</v>
      </c>
      <c r="Q109" s="115" t="s">
        <v>1702</v>
      </c>
      <c r="R109" s="116" t="s">
        <v>22</v>
      </c>
      <c r="S109" s="115" t="s">
        <v>22</v>
      </c>
      <c r="T109" s="115" t="s">
        <v>22</v>
      </c>
      <c r="U109" s="120">
        <f>INDEX(BDD_enquete_terrain_publique!V:V, MATCH(A109, BDD_enquete_terrain_publique!B:B, 0))</f>
        <v>9.3258333333333336</v>
      </c>
      <c r="V109" s="115" t="s">
        <v>1703</v>
      </c>
      <c r="W109" s="121" t="str">
        <f>INDEX(BDD_enquete_terrain_publique!W:W, MATCH(A109, BDD_enquete_terrain_publique!B:B, 0))</f>
        <v>po</v>
      </c>
      <c r="X109" s="122">
        <f>INDEX(BDD_enquete_terrain_publique!X:X, MATCH(A109, BDD_enquete_terrain_publique!B:B, 0))</f>
        <v>5</v>
      </c>
      <c r="Y109" s="122">
        <f>INDEX(BDD_enquete_terrain_publique!Y:Y, MATCH(A109, BDD_enquete_terrain_publique!B:B, 0))</f>
        <v>1</v>
      </c>
      <c r="Z109" s="121">
        <f>INDEX(BDD_enquete_terrain_publique!Z:Z, MATCH(A109, BDD_enquete_terrain_publique!B:B, 0))</f>
        <v>0.44791666666666669</v>
      </c>
      <c r="AA109" s="121">
        <f>INDEX(BDD_enquete_terrain_publique!AA:AA, MATCH(A109, BDD_enquete_terrain_publique!B:B, 0))</f>
        <v>0.51874999999999993</v>
      </c>
      <c r="AB109" s="121">
        <f>INDEX(BDD_enquete_terrain_publique!AB:AB, MATCH(A109, BDD_enquete_terrain_publique!B:B, 0))</f>
        <v>0.51388888888888895</v>
      </c>
      <c r="AC109" s="121">
        <f>Tableau1[[#This Row],[heure_enq]]-Tableau1[[#This Row],[heure_deb]]</f>
        <v>7.0833333333333248E-2</v>
      </c>
      <c r="AD109" s="121">
        <f>Tableau1[[#This Row],[heure_fin]]-Tableau1[[#This Row],[heure_deb]]</f>
        <v>6.5972222222222265E-2</v>
      </c>
      <c r="AE109" s="115" t="s">
        <v>2069</v>
      </c>
      <c r="AF109" s="115" t="s">
        <v>270</v>
      </c>
      <c r="AG109" s="123" t="str">
        <f>INDEX(BDD_enquete_terrain_publique!BJ:BJ, MATCH(A109, BDD_enquete_terrain_publique!B:B, 0))</f>
        <v>Paracentrotus lividus</v>
      </c>
      <c r="AH109" s="18" t="s">
        <v>2070</v>
      </c>
      <c r="AI109" s="18">
        <f>INDEX(BDD_enquete_terrain_publique!BO:BO, MATCH(A109, BDD_enquete_terrain_publique!B:B, 0))</f>
        <v>0</v>
      </c>
      <c r="AJ109" s="18">
        <v>0</v>
      </c>
      <c r="AK109" s="18">
        <f>INDEX(BDD_enquete_terrain_publique!BU:BU, MATCH(A109, BDD_enquete_terrain_publique!B:B, 0))</f>
        <v>0</v>
      </c>
      <c r="AL109" s="115">
        <f>INDEX(BDD_enquete_terrain_publique!BV:BV, MATCH(A109, BDD_enquete_terrain_publique!B:B, 0))</f>
        <v>0</v>
      </c>
      <c r="AM109" s="115" t="s">
        <v>2071</v>
      </c>
      <c r="AN109" s="115" t="s">
        <v>2072</v>
      </c>
      <c r="AO109" s="115" t="str">
        <f>INDEX(BDD_enquete_terrain_publique!AL:AL, MATCH(A109, BDD_enquete_terrain_publique!B:B, 0))</f>
        <v>resident</v>
      </c>
      <c r="AP109" s="115" t="s">
        <v>22</v>
      </c>
      <c r="AQ109" s="115" t="s">
        <v>22</v>
      </c>
      <c r="AR109" s="124" t="s">
        <v>772</v>
      </c>
      <c r="AS109" s="115">
        <v>1</v>
      </c>
      <c r="AT109" s="122">
        <v>23</v>
      </c>
      <c r="AU109" s="122">
        <v>165.78</v>
      </c>
      <c r="AV109" s="122">
        <v>165.78</v>
      </c>
      <c r="AW109" s="115" t="s">
        <v>223</v>
      </c>
      <c r="AX109" s="199">
        <f t="shared" si="0"/>
        <v>68.128767123287659</v>
      </c>
      <c r="AY109" s="201" t="s">
        <v>22</v>
      </c>
      <c r="AZ109" s="125" t="s">
        <v>22</v>
      </c>
    </row>
    <row r="110" spans="1:52">
      <c r="A110" s="117">
        <v>181</v>
      </c>
      <c r="B110" s="18" t="str">
        <f>INDEX(BDD_enquete_terrain_publique!C:C, MATCH(A110, BDD_enquete_terrain_publique!B:B, 0))</f>
        <v>PECHLOIS2022_0096</v>
      </c>
      <c r="C110" s="18" t="str">
        <f>INDEX(BDD_enquete_terrain_publique!D:D, MATCH(A110, BDD_enquete_terrain_publique!B:B, 0))</f>
        <v>PECHLOIS2022_0096_C</v>
      </c>
      <c r="D110" s="109">
        <f>INDEX(BDD_enquete_terrain_publique!E:E, MATCH(A110, BDD_enquete_terrain_publique!B:B, 0))</f>
        <v>44569</v>
      </c>
      <c r="E110" s="18" t="str">
        <f>INDEX(BDD_enquete_terrain_publique!F:F, MATCH(A110, BDD_enquete_terrain_publique!B:B, 0))</f>
        <v>Maeva_ARCAS</v>
      </c>
      <c r="F110" s="118">
        <f>INDEX(BDD_enquete_terrain_publique!G:G, MATCH(A110, BDD_enquete_terrain_publique!B:B, 0))</f>
        <v>0</v>
      </c>
      <c r="G110" s="18">
        <f>INDEX(BDD_enquete_terrain_publique!H:H, MATCH(A110, BDD_enquete_terrain_publique!B:B, 0))</f>
        <v>13</v>
      </c>
      <c r="H110" s="118">
        <f>INDEX(BDD_enquete_terrain_publique!I:I, MATCH(A110, BDD_enquete_terrain_publique!B:B, 0))</f>
        <v>1</v>
      </c>
      <c r="I110" s="18" t="str">
        <f>INDEX(BDD_enquete_terrain_publique!J:J, MATCH(A110, BDD_enquete_terrain_publique!B:B, 0))</f>
        <v>SE</v>
      </c>
      <c r="J110" s="18" t="str">
        <f>INDEX(BDD_enquete_terrain_publique!K:K, MATCH(A110, BDD_enquete_terrain_publique!B:B, 0))</f>
        <v>SO</v>
      </c>
      <c r="K110" s="118" t="str">
        <f>INDEX(BDD_enquete_terrain_publique!L:L, MATCH(A110, BDD_enquete_terrain_publique!B:B, 0))</f>
        <v>0_10</v>
      </c>
      <c r="L110" s="18" t="str">
        <f>INDEX(BDD_enquete_terrain_publique!M:M, MATCH(A110, BDD_enquete_terrain_publique!B:B, 0))</f>
        <v>nouv_lune</v>
      </c>
      <c r="M110" s="115" t="s">
        <v>22</v>
      </c>
      <c r="N110" s="115" t="s">
        <v>22</v>
      </c>
      <c r="O110" s="115" t="s">
        <v>22</v>
      </c>
      <c r="P110" s="119">
        <f>INDEX(BDD_enquete_terrain_publique!Q:Q, MATCH(A110, BDD_enquete_terrain_publique!B:B, 0))</f>
        <v>42.705833333333331</v>
      </c>
      <c r="Q110" s="115" t="s">
        <v>398</v>
      </c>
      <c r="R110" s="116" t="s">
        <v>22</v>
      </c>
      <c r="S110" s="115" t="s">
        <v>22</v>
      </c>
      <c r="T110" s="115" t="s">
        <v>22</v>
      </c>
      <c r="U110" s="120">
        <f>INDEX(BDD_enquete_terrain_publique!V:V, MATCH(A110, BDD_enquete_terrain_publique!B:B, 0))</f>
        <v>9.4533333333333331</v>
      </c>
      <c r="V110" s="115" t="s">
        <v>399</v>
      </c>
      <c r="W110" s="121" t="str">
        <f>INDEX(BDD_enquete_terrain_publique!W:W, MATCH(A110, BDD_enquete_terrain_publique!B:B, 0))</f>
        <v>pdb</v>
      </c>
      <c r="X110" s="122" t="str">
        <f>INDEX(BDD_enquete_terrain_publique!X:X, MATCH(A110, BDD_enquete_terrain_publique!B:B, 0))</f>
        <v>NA</v>
      </c>
      <c r="Y110" s="122">
        <f>INDEX(BDD_enquete_terrain_publique!Y:Y, MATCH(A110, BDD_enquete_terrain_publique!B:B, 0))</f>
        <v>1</v>
      </c>
      <c r="Z110" s="121">
        <f>INDEX(BDD_enquete_terrain_publique!Z:Z, MATCH(A110, BDD_enquete_terrain_publique!B:B, 0))</f>
        <v>0.58333333333333337</v>
      </c>
      <c r="AA110" s="121">
        <f>INDEX(BDD_enquete_terrain_publique!AA:AA, MATCH(A110, BDD_enquete_terrain_publique!B:B, 0))</f>
        <v>0.66666666666666663</v>
      </c>
      <c r="AB110" s="121">
        <f>INDEX(BDD_enquete_terrain_publique!AB:AB, MATCH(A110, BDD_enquete_terrain_publique!B:B, 0))</f>
        <v>0.72916666666666663</v>
      </c>
      <c r="AC110" s="121">
        <f>Tableau1[[#This Row],[heure_enq]]-Tableau1[[#This Row],[heure_deb]]</f>
        <v>8.3333333333333259E-2</v>
      </c>
      <c r="AD110" s="121">
        <f>Tableau1[[#This Row],[heure_fin]]-Tableau1[[#This Row],[heure_deb]]</f>
        <v>0.14583333333333326</v>
      </c>
      <c r="AE110" s="115" t="s">
        <v>2125</v>
      </c>
      <c r="AF110" s="115" t="s">
        <v>270</v>
      </c>
      <c r="AG110" s="123" t="str">
        <f>INDEX(BDD_enquete_terrain_publique!BJ:BJ, MATCH(A110, BDD_enquete_terrain_publique!B:B, 0))</f>
        <v>Diplodus sargus</v>
      </c>
      <c r="AH110" s="18">
        <v>0</v>
      </c>
      <c r="AI110" s="18">
        <f>INDEX(BDD_enquete_terrain_publique!BO:BO, MATCH(A110, BDD_enquete_terrain_publique!B:B, 0))</f>
        <v>0</v>
      </c>
      <c r="AJ110" s="18">
        <v>0</v>
      </c>
      <c r="AK110" s="18">
        <f>INDEX(BDD_enquete_terrain_publique!BU:BU, MATCH(A110, BDD_enquete_terrain_publique!B:B, 0))</f>
        <v>0</v>
      </c>
      <c r="AL110" s="115" t="str">
        <f>INDEX(BDD_enquete_terrain_publique!BV:BV, MATCH(A110, BDD_enquete_terrain_publique!B:B, 0))</f>
        <v>pain</v>
      </c>
      <c r="AM110" s="115" t="s">
        <v>2119</v>
      </c>
      <c r="AN110" s="115" t="s">
        <v>90</v>
      </c>
      <c r="AO110" s="115" t="str">
        <f>INDEX(BDD_enquete_terrain_publique!AL:AL, MATCH(A110, BDD_enquete_terrain_publique!B:B, 0))</f>
        <v>occasionnel</v>
      </c>
      <c r="AP110" s="115" t="s">
        <v>22</v>
      </c>
      <c r="AQ110" s="115" t="s">
        <v>22</v>
      </c>
      <c r="AR110" s="124" t="s">
        <v>1034</v>
      </c>
      <c r="AS110" s="115">
        <v>2</v>
      </c>
      <c r="AT110" s="122">
        <f>AVERAGE(18,12)</f>
        <v>15</v>
      </c>
      <c r="AU110" s="118">
        <v>181.43</v>
      </c>
      <c r="AV110" s="118">
        <v>181.43</v>
      </c>
      <c r="AW110" s="115" t="s">
        <v>223</v>
      </c>
      <c r="AX110" s="199">
        <f t="shared" si="0"/>
        <v>74.560273972602729</v>
      </c>
      <c r="AY110" s="201" t="s">
        <v>22</v>
      </c>
      <c r="AZ110" s="127" t="s">
        <v>2142</v>
      </c>
    </row>
    <row r="111" spans="1:52">
      <c r="A111" s="117">
        <v>183</v>
      </c>
      <c r="B111" s="18" t="str">
        <f>INDEX(BDD_enquete_terrain_publique!C:C, MATCH(A111, BDD_enquete_terrain_publique!B:B, 0))</f>
        <v>PECHLOIS2022_0097</v>
      </c>
      <c r="C111" s="18" t="str">
        <f>INDEX(BDD_enquete_terrain_publique!D:D, MATCH(A111, BDD_enquete_terrain_publique!B:B, 0))</f>
        <v>PECHLOIS2022_0097_A</v>
      </c>
      <c r="D111" s="109">
        <f>INDEX(BDD_enquete_terrain_publique!E:E, MATCH(A111, BDD_enquete_terrain_publique!B:B, 0))</f>
        <v>44579</v>
      </c>
      <c r="E111" s="18" t="str">
        <f>INDEX(BDD_enquete_terrain_publique!F:F, MATCH(A111, BDD_enquete_terrain_publique!B:B, 0))</f>
        <v>Maeva_ARCAS</v>
      </c>
      <c r="F111" s="118">
        <f>INDEX(BDD_enquete_terrain_publique!G:G, MATCH(A111, BDD_enquete_terrain_publique!B:B, 0))</f>
        <v>0</v>
      </c>
      <c r="G111" s="18">
        <f>INDEX(BDD_enquete_terrain_publique!H:H, MATCH(A111, BDD_enquete_terrain_publique!B:B, 0))</f>
        <v>10</v>
      </c>
      <c r="H111" s="118">
        <f>INDEX(BDD_enquete_terrain_publique!I:I, MATCH(A111, BDD_enquete_terrain_publique!B:B, 0))</f>
        <v>0</v>
      </c>
      <c r="I111" s="18" t="str">
        <f>INDEX(BDD_enquete_terrain_publique!J:J, MATCH(A111, BDD_enquete_terrain_publique!B:B, 0))</f>
        <v>NO</v>
      </c>
      <c r="J111" s="18" t="str">
        <f>INDEX(BDD_enquete_terrain_publique!K:K, MATCH(A111, BDD_enquete_terrain_publique!B:B, 0))</f>
        <v>SE</v>
      </c>
      <c r="K111" s="118" t="str">
        <f>INDEX(BDD_enquete_terrain_publique!L:L, MATCH(A111, BDD_enquete_terrain_publique!B:B, 0))</f>
        <v>0_10</v>
      </c>
      <c r="L111" s="18" t="str">
        <f>INDEX(BDD_enquete_terrain_publique!M:M, MATCH(A111, BDD_enquete_terrain_publique!B:B, 0))</f>
        <v>pln_lune</v>
      </c>
      <c r="M111" s="115" t="s">
        <v>22</v>
      </c>
      <c r="N111" s="115" t="s">
        <v>22</v>
      </c>
      <c r="O111" s="115" t="s">
        <v>22</v>
      </c>
      <c r="P111" s="119">
        <f>INDEX(BDD_enquete_terrain_publique!Q:Q, MATCH(A111, BDD_enquete_terrain_publique!B:B, 0))</f>
        <v>42.719499999999996</v>
      </c>
      <c r="Q111" s="115" t="s">
        <v>1087</v>
      </c>
      <c r="R111" s="116" t="s">
        <v>22</v>
      </c>
      <c r="S111" s="115" t="s">
        <v>22</v>
      </c>
      <c r="T111" s="115" t="s">
        <v>22</v>
      </c>
      <c r="U111" s="120">
        <f>INDEX(BDD_enquete_terrain_publique!V:V, MATCH(A111, BDD_enquete_terrain_publique!B:B, 0))</f>
        <v>9.4595000000000002</v>
      </c>
      <c r="V111" s="115" t="s">
        <v>1088</v>
      </c>
      <c r="W111" s="121" t="str">
        <f>INDEX(BDD_enquete_terrain_publique!W:W, MATCH(A111, BDD_enquete_terrain_publique!B:B, 0))</f>
        <v>pe</v>
      </c>
      <c r="X111" s="122">
        <f>INDEX(BDD_enquete_terrain_publique!X:X, MATCH(A111, BDD_enquete_terrain_publique!B:B, 0))</f>
        <v>50</v>
      </c>
      <c r="Y111" s="122">
        <f>INDEX(BDD_enquete_terrain_publique!Y:Y, MATCH(A111, BDD_enquete_terrain_publique!B:B, 0))</f>
        <v>2</v>
      </c>
      <c r="Z111" s="121">
        <f>INDEX(BDD_enquete_terrain_publique!Z:Z, MATCH(A111, BDD_enquete_terrain_publique!B:B, 0))</f>
        <v>0.3125</v>
      </c>
      <c r="AA111" s="121">
        <f>INDEX(BDD_enquete_terrain_publique!AA:AA, MATCH(A111, BDD_enquete_terrain_publique!B:B, 0))</f>
        <v>0.4236111111111111</v>
      </c>
      <c r="AB111" s="121">
        <f>INDEX(BDD_enquete_terrain_publique!AB:AB, MATCH(A111, BDD_enquete_terrain_publique!B:B, 0))</f>
        <v>0.45833333333333331</v>
      </c>
      <c r="AC111" s="121">
        <f>Tableau1[[#This Row],[heure_enq]]-Tableau1[[#This Row],[heure_deb]]</f>
        <v>0.1111111111111111</v>
      </c>
      <c r="AD111" s="121">
        <f>Tableau1[[#This Row],[heure_fin]]-Tableau1[[#This Row],[heure_deb]]</f>
        <v>0.14583333333333331</v>
      </c>
      <c r="AE111" s="115" t="s">
        <v>2144</v>
      </c>
      <c r="AF111" s="115" t="s">
        <v>229</v>
      </c>
      <c r="AG111" s="123" t="str">
        <f>INDEX(BDD_enquete_terrain_publique!BJ:BJ, MATCH(A111, BDD_enquete_terrain_publique!B:B, 0))</f>
        <v>toutes</v>
      </c>
      <c r="AH111" s="18" t="s">
        <v>2084</v>
      </c>
      <c r="AI111" s="18" t="str">
        <f>INDEX(BDD_enquete_terrain_publique!BO:BO, MATCH(A111, BDD_enquete_terrain_publique!B:B, 0))</f>
        <v>calamar, crevette</v>
      </c>
      <c r="AJ111" s="18">
        <v>0</v>
      </c>
      <c r="AK111" s="18">
        <f>INDEX(BDD_enquete_terrain_publique!BU:BU, MATCH(A111, BDD_enquete_terrain_publique!B:B, 0))</f>
        <v>0</v>
      </c>
      <c r="AL111" s="115" t="str">
        <f>INDEX(BDD_enquete_terrain_publique!BV:BV, MATCH(A111, BDD_enquete_terrain_publique!B:B, 0))</f>
        <v>pain</v>
      </c>
      <c r="AM111" s="115" t="s">
        <v>2146</v>
      </c>
      <c r="AN111" s="115" t="s">
        <v>2143</v>
      </c>
      <c r="AO111" s="115" t="str">
        <f>INDEX(BDD_enquete_terrain_publique!AL:AL, MATCH(A111, BDD_enquete_terrain_publique!B:B, 0))</f>
        <v>resident</v>
      </c>
      <c r="AP111" s="115" t="s">
        <v>22</v>
      </c>
      <c r="AQ111" s="115" t="s">
        <v>22</v>
      </c>
      <c r="AR111" s="124" t="s">
        <v>1435</v>
      </c>
      <c r="AS111" s="115">
        <v>3</v>
      </c>
      <c r="AT111" s="122" t="s">
        <v>22</v>
      </c>
      <c r="AU111" s="122" t="s">
        <v>22</v>
      </c>
      <c r="AV111" s="118"/>
      <c r="AW111" s="115" t="s">
        <v>223</v>
      </c>
      <c r="AX111" s="199" t="e">
        <f t="shared" si="0"/>
        <v>#VALUE!</v>
      </c>
      <c r="AY111" s="201" t="s">
        <v>22</v>
      </c>
      <c r="AZ111" s="125" t="s">
        <v>22</v>
      </c>
    </row>
    <row r="112" spans="1:52">
      <c r="A112" s="117">
        <v>183</v>
      </c>
      <c r="B112" s="18" t="str">
        <f>INDEX(BDD_enquete_terrain_publique!C:C, MATCH(A112, BDD_enquete_terrain_publique!B:B, 0))</f>
        <v>PECHLOIS2022_0097</v>
      </c>
      <c r="C112" s="18" t="str">
        <f>INDEX(BDD_enquete_terrain_publique!D:D, MATCH(A112, BDD_enquete_terrain_publique!B:B, 0))</f>
        <v>PECHLOIS2022_0097_A</v>
      </c>
      <c r="D112" s="109">
        <f>INDEX(BDD_enquete_terrain_publique!E:E, MATCH(A112, BDD_enquete_terrain_publique!B:B, 0))</f>
        <v>44579</v>
      </c>
      <c r="E112" s="18" t="str">
        <f>INDEX(BDD_enquete_terrain_publique!F:F, MATCH(A112, BDD_enquete_terrain_publique!B:B, 0))</f>
        <v>Maeva_ARCAS</v>
      </c>
      <c r="F112" s="118">
        <f>INDEX(BDD_enquete_terrain_publique!G:G, MATCH(A112, BDD_enquete_terrain_publique!B:B, 0))</f>
        <v>0</v>
      </c>
      <c r="G112" s="18">
        <f>INDEX(BDD_enquete_terrain_publique!H:H, MATCH(A112, BDD_enquete_terrain_publique!B:B, 0))</f>
        <v>10</v>
      </c>
      <c r="H112" s="118">
        <f>INDEX(BDD_enquete_terrain_publique!I:I, MATCH(A112, BDD_enquete_terrain_publique!B:B, 0))</f>
        <v>0</v>
      </c>
      <c r="I112" s="18" t="str">
        <f>INDEX(BDD_enquete_terrain_publique!J:J, MATCH(A112, BDD_enquete_terrain_publique!B:B, 0))</f>
        <v>NO</v>
      </c>
      <c r="J112" s="18" t="str">
        <f>INDEX(BDD_enquete_terrain_publique!K:K, MATCH(A112, BDD_enquete_terrain_publique!B:B, 0))</f>
        <v>SE</v>
      </c>
      <c r="K112" s="118" t="str">
        <f>INDEX(BDD_enquete_terrain_publique!L:L, MATCH(A112, BDD_enquete_terrain_publique!B:B, 0))</f>
        <v>0_10</v>
      </c>
      <c r="L112" s="18" t="str">
        <f>INDEX(BDD_enquete_terrain_publique!M:M, MATCH(A112, BDD_enquete_terrain_publique!B:B, 0))</f>
        <v>pln_lune</v>
      </c>
      <c r="M112" s="115" t="s">
        <v>22</v>
      </c>
      <c r="N112" s="115" t="s">
        <v>22</v>
      </c>
      <c r="O112" s="115" t="s">
        <v>22</v>
      </c>
      <c r="P112" s="119">
        <f>INDEX(BDD_enquete_terrain_publique!Q:Q, MATCH(A112, BDD_enquete_terrain_publique!B:B, 0))</f>
        <v>42.719499999999996</v>
      </c>
      <c r="Q112" s="115" t="s">
        <v>1087</v>
      </c>
      <c r="R112" s="116" t="s">
        <v>22</v>
      </c>
      <c r="S112" s="115" t="s">
        <v>22</v>
      </c>
      <c r="T112" s="115" t="s">
        <v>22</v>
      </c>
      <c r="U112" s="120">
        <f>INDEX(BDD_enquete_terrain_publique!V:V, MATCH(A112, BDD_enquete_terrain_publique!B:B, 0))</f>
        <v>9.4595000000000002</v>
      </c>
      <c r="V112" s="115" t="s">
        <v>1088</v>
      </c>
      <c r="W112" s="121" t="str">
        <f>INDEX(BDD_enquete_terrain_publique!W:W, MATCH(A112, BDD_enquete_terrain_publique!B:B, 0))</f>
        <v>pe</v>
      </c>
      <c r="X112" s="122">
        <f>INDEX(BDD_enquete_terrain_publique!X:X, MATCH(A112, BDD_enquete_terrain_publique!B:B, 0))</f>
        <v>50</v>
      </c>
      <c r="Y112" s="122">
        <f>INDEX(BDD_enquete_terrain_publique!Y:Y, MATCH(A112, BDD_enquete_terrain_publique!B:B, 0))</f>
        <v>2</v>
      </c>
      <c r="Z112" s="121">
        <f>INDEX(BDD_enquete_terrain_publique!Z:Z, MATCH(A112, BDD_enquete_terrain_publique!B:B, 0))</f>
        <v>0.3125</v>
      </c>
      <c r="AA112" s="121">
        <f>INDEX(BDD_enquete_terrain_publique!AA:AA, MATCH(A112, BDD_enquete_terrain_publique!B:B, 0))</f>
        <v>0.4236111111111111</v>
      </c>
      <c r="AB112" s="121">
        <f>INDEX(BDD_enquete_terrain_publique!AB:AB, MATCH(A112, BDD_enquete_terrain_publique!B:B, 0))</f>
        <v>0.45833333333333331</v>
      </c>
      <c r="AC112" s="121">
        <f>Tableau1[[#This Row],[heure_enq]]-Tableau1[[#This Row],[heure_deb]]</f>
        <v>0.1111111111111111</v>
      </c>
      <c r="AD112" s="121">
        <f>Tableau1[[#This Row],[heure_fin]]-Tableau1[[#This Row],[heure_deb]]</f>
        <v>0.14583333333333331</v>
      </c>
      <c r="AE112" s="115" t="s">
        <v>2144</v>
      </c>
      <c r="AF112" s="115" t="s">
        <v>229</v>
      </c>
      <c r="AG112" s="123" t="str">
        <f>INDEX(BDD_enquete_terrain_publique!BJ:BJ, MATCH(A112, BDD_enquete_terrain_publique!B:B, 0))</f>
        <v>toutes</v>
      </c>
      <c r="AH112" s="18" t="s">
        <v>2084</v>
      </c>
      <c r="AI112" s="18" t="str">
        <f>INDEX(BDD_enquete_terrain_publique!BO:BO, MATCH(A112, BDD_enquete_terrain_publique!B:B, 0))</f>
        <v>calamar, crevette</v>
      </c>
      <c r="AJ112" s="18">
        <v>0</v>
      </c>
      <c r="AK112" s="18">
        <f>INDEX(BDD_enquete_terrain_publique!BU:BU, MATCH(A112, BDD_enquete_terrain_publique!B:B, 0))</f>
        <v>0</v>
      </c>
      <c r="AL112" s="115" t="str">
        <f>INDEX(BDD_enquete_terrain_publique!BV:BV, MATCH(A112, BDD_enquete_terrain_publique!B:B, 0))</f>
        <v>pain</v>
      </c>
      <c r="AM112" s="115" t="s">
        <v>2146</v>
      </c>
      <c r="AN112" s="115" t="s">
        <v>2143</v>
      </c>
      <c r="AO112" s="115" t="str">
        <f>INDEX(BDD_enquete_terrain_publique!AL:AL, MATCH(A112, BDD_enquete_terrain_publique!B:B, 0))</f>
        <v>resident</v>
      </c>
      <c r="AP112" s="115" t="s">
        <v>22</v>
      </c>
      <c r="AQ112" s="115" t="s">
        <v>22</v>
      </c>
      <c r="AR112" s="124" t="s">
        <v>438</v>
      </c>
      <c r="AS112" s="115">
        <v>5</v>
      </c>
      <c r="AT112" s="122">
        <f>AVERAGE(17,26)</f>
        <v>21.5</v>
      </c>
      <c r="AU112" s="122">
        <v>583.95000000000005</v>
      </c>
      <c r="AV112" s="118">
        <v>1676.03</v>
      </c>
      <c r="AW112" s="115" t="s">
        <v>223</v>
      </c>
      <c r="AX112" s="199">
        <f t="shared" si="0"/>
        <v>239.97945205479451</v>
      </c>
      <c r="AY112" s="201" t="s">
        <v>22</v>
      </c>
      <c r="AZ112" s="125" t="s">
        <v>22</v>
      </c>
    </row>
    <row r="113" spans="1:52">
      <c r="A113" s="117">
        <v>183</v>
      </c>
      <c r="B113" s="18" t="str">
        <f>INDEX(BDD_enquete_terrain_publique!C:C, MATCH(A113, BDD_enquete_terrain_publique!B:B, 0))</f>
        <v>PECHLOIS2022_0097</v>
      </c>
      <c r="C113" s="18" t="str">
        <f>INDEX(BDD_enquete_terrain_publique!D:D, MATCH(A113, BDD_enquete_terrain_publique!B:B, 0))</f>
        <v>PECHLOIS2022_0097_A</v>
      </c>
      <c r="D113" s="109">
        <f>INDEX(BDD_enquete_terrain_publique!E:E, MATCH(A113, BDD_enquete_terrain_publique!B:B, 0))</f>
        <v>44579</v>
      </c>
      <c r="E113" s="18" t="str">
        <f>INDEX(BDD_enquete_terrain_publique!F:F, MATCH(A113, BDD_enquete_terrain_publique!B:B, 0))</f>
        <v>Maeva_ARCAS</v>
      </c>
      <c r="F113" s="118">
        <f>INDEX(BDD_enquete_terrain_publique!G:G, MATCH(A113, BDD_enquete_terrain_publique!B:B, 0))</f>
        <v>0</v>
      </c>
      <c r="G113" s="18">
        <f>INDEX(BDD_enquete_terrain_publique!H:H, MATCH(A113, BDD_enquete_terrain_publique!B:B, 0))</f>
        <v>10</v>
      </c>
      <c r="H113" s="118">
        <f>INDEX(BDD_enquete_terrain_publique!I:I, MATCH(A113, BDD_enquete_terrain_publique!B:B, 0))</f>
        <v>0</v>
      </c>
      <c r="I113" s="18" t="str">
        <f>INDEX(BDD_enquete_terrain_publique!J:J, MATCH(A113, BDD_enquete_terrain_publique!B:B, 0))</f>
        <v>NO</v>
      </c>
      <c r="J113" s="18" t="str">
        <f>INDEX(BDD_enquete_terrain_publique!K:K, MATCH(A113, BDD_enquete_terrain_publique!B:B, 0))</f>
        <v>SE</v>
      </c>
      <c r="K113" s="118" t="str">
        <f>INDEX(BDD_enquete_terrain_publique!L:L, MATCH(A113, BDD_enquete_terrain_publique!B:B, 0))</f>
        <v>0_10</v>
      </c>
      <c r="L113" s="18" t="str">
        <f>INDEX(BDD_enquete_terrain_publique!M:M, MATCH(A113, BDD_enquete_terrain_publique!B:B, 0))</f>
        <v>pln_lune</v>
      </c>
      <c r="M113" s="115" t="s">
        <v>22</v>
      </c>
      <c r="N113" s="115" t="s">
        <v>22</v>
      </c>
      <c r="O113" s="115" t="s">
        <v>22</v>
      </c>
      <c r="P113" s="119">
        <f>INDEX(BDD_enquete_terrain_publique!Q:Q, MATCH(A113, BDD_enquete_terrain_publique!B:B, 0))</f>
        <v>42.719499999999996</v>
      </c>
      <c r="Q113" s="115" t="s">
        <v>1087</v>
      </c>
      <c r="R113" s="116" t="s">
        <v>22</v>
      </c>
      <c r="S113" s="115" t="s">
        <v>22</v>
      </c>
      <c r="T113" s="115" t="s">
        <v>22</v>
      </c>
      <c r="U113" s="120">
        <f>INDEX(BDD_enquete_terrain_publique!V:V, MATCH(A113, BDD_enquete_terrain_publique!B:B, 0))</f>
        <v>9.4595000000000002</v>
      </c>
      <c r="V113" s="115" t="s">
        <v>1088</v>
      </c>
      <c r="W113" s="121" t="str">
        <f>INDEX(BDD_enquete_terrain_publique!W:W, MATCH(A113, BDD_enquete_terrain_publique!B:B, 0))</f>
        <v>pe</v>
      </c>
      <c r="X113" s="122">
        <f>INDEX(BDD_enquete_terrain_publique!X:X, MATCH(A113, BDD_enquete_terrain_publique!B:B, 0))</f>
        <v>50</v>
      </c>
      <c r="Y113" s="122">
        <f>INDEX(BDD_enquete_terrain_publique!Y:Y, MATCH(A113, BDD_enquete_terrain_publique!B:B, 0))</f>
        <v>2</v>
      </c>
      <c r="Z113" s="121">
        <f>INDEX(BDD_enquete_terrain_publique!Z:Z, MATCH(A113, BDD_enquete_terrain_publique!B:B, 0))</f>
        <v>0.3125</v>
      </c>
      <c r="AA113" s="121">
        <f>INDEX(BDD_enquete_terrain_publique!AA:AA, MATCH(A113, BDD_enquete_terrain_publique!B:B, 0))</f>
        <v>0.4236111111111111</v>
      </c>
      <c r="AB113" s="121">
        <f>INDEX(BDD_enquete_terrain_publique!AB:AB, MATCH(A113, BDD_enquete_terrain_publique!B:B, 0))</f>
        <v>0.45833333333333331</v>
      </c>
      <c r="AC113" s="121">
        <f>Tableau1[[#This Row],[heure_enq]]-Tableau1[[#This Row],[heure_deb]]</f>
        <v>0.1111111111111111</v>
      </c>
      <c r="AD113" s="121">
        <f>Tableau1[[#This Row],[heure_fin]]-Tableau1[[#This Row],[heure_deb]]</f>
        <v>0.14583333333333331</v>
      </c>
      <c r="AE113" s="115" t="s">
        <v>2144</v>
      </c>
      <c r="AF113" s="115" t="s">
        <v>229</v>
      </c>
      <c r="AG113" s="123" t="str">
        <f>INDEX(BDD_enquete_terrain_publique!BJ:BJ, MATCH(A113, BDD_enquete_terrain_publique!B:B, 0))</f>
        <v>toutes</v>
      </c>
      <c r="AH113" s="18" t="s">
        <v>2084</v>
      </c>
      <c r="AI113" s="18" t="str">
        <f>INDEX(BDD_enquete_terrain_publique!BO:BO, MATCH(A113, BDD_enquete_terrain_publique!B:B, 0))</f>
        <v>calamar, crevette</v>
      </c>
      <c r="AJ113" s="18">
        <v>0</v>
      </c>
      <c r="AK113" s="18">
        <f>INDEX(BDD_enquete_terrain_publique!BU:BU, MATCH(A113, BDD_enquete_terrain_publique!B:B, 0))</f>
        <v>0</v>
      </c>
      <c r="AL113" s="115" t="str">
        <f>INDEX(BDD_enquete_terrain_publique!BV:BV, MATCH(A113, BDD_enquete_terrain_publique!B:B, 0))</f>
        <v>pain</v>
      </c>
      <c r="AM113" s="115" t="s">
        <v>2146</v>
      </c>
      <c r="AN113" s="115" t="s">
        <v>2143</v>
      </c>
      <c r="AO113" s="115" t="str">
        <f>INDEX(BDD_enquete_terrain_publique!AL:AL, MATCH(A113, BDD_enquete_terrain_publique!B:B, 0))</f>
        <v>resident</v>
      </c>
      <c r="AP113" s="115" t="s">
        <v>22</v>
      </c>
      <c r="AQ113" s="115" t="s">
        <v>22</v>
      </c>
      <c r="AR113" s="124" t="s">
        <v>756</v>
      </c>
      <c r="AS113" s="115">
        <v>22</v>
      </c>
      <c r="AT113" s="122">
        <v>17</v>
      </c>
      <c r="AU113" s="122">
        <v>1092.08</v>
      </c>
      <c r="AV113" s="118"/>
      <c r="AW113" s="115" t="s">
        <v>223</v>
      </c>
      <c r="AX113" s="199">
        <f t="shared" si="0"/>
        <v>448.79999999999995</v>
      </c>
      <c r="AY113" s="201" t="s">
        <v>22</v>
      </c>
      <c r="AZ113" s="125" t="s">
        <v>22</v>
      </c>
    </row>
    <row r="114" spans="1:52">
      <c r="A114" s="117">
        <v>184</v>
      </c>
      <c r="B114" s="18" t="str">
        <f>INDEX(BDD_enquete_terrain_publique!C:C, MATCH(A114, BDD_enquete_terrain_publique!B:B, 0))</f>
        <v>PECHLOIS2022_0097</v>
      </c>
      <c r="C114" s="18" t="str">
        <f>INDEX(BDD_enquete_terrain_publique!D:D, MATCH(A114, BDD_enquete_terrain_publique!B:B, 0))</f>
        <v>PECHLOIS2022_0097_B</v>
      </c>
      <c r="D114" s="109">
        <f>INDEX(BDD_enquete_terrain_publique!E:E, MATCH(A114, BDD_enquete_terrain_publique!B:B, 0))</f>
        <v>44579</v>
      </c>
      <c r="E114" s="18" t="str">
        <f>INDEX(BDD_enquete_terrain_publique!F:F, MATCH(A114, BDD_enquete_terrain_publique!B:B, 0))</f>
        <v>Maeva_ARCAS</v>
      </c>
      <c r="F114" s="118">
        <f>INDEX(BDD_enquete_terrain_publique!G:G, MATCH(A114, BDD_enquete_terrain_publique!B:B, 0))</f>
        <v>0</v>
      </c>
      <c r="G114" s="18">
        <f>INDEX(BDD_enquete_terrain_publique!H:H, MATCH(A114, BDD_enquete_terrain_publique!B:B, 0))</f>
        <v>10</v>
      </c>
      <c r="H114" s="118">
        <f>INDEX(BDD_enquete_terrain_publique!I:I, MATCH(A114, BDD_enquete_terrain_publique!B:B, 0))</f>
        <v>0</v>
      </c>
      <c r="I114" s="18" t="str">
        <f>INDEX(BDD_enquete_terrain_publique!J:J, MATCH(A114, BDD_enquete_terrain_publique!B:B, 0))</f>
        <v>NO</v>
      </c>
      <c r="J114" s="18" t="str">
        <f>INDEX(BDD_enquete_terrain_publique!K:K, MATCH(A114, BDD_enquete_terrain_publique!B:B, 0))</f>
        <v>SE</v>
      </c>
      <c r="K114" s="118" t="str">
        <f>INDEX(BDD_enquete_terrain_publique!L:L, MATCH(A114, BDD_enquete_terrain_publique!B:B, 0))</f>
        <v>0_10</v>
      </c>
      <c r="L114" s="18" t="str">
        <f>INDEX(BDD_enquete_terrain_publique!M:M, MATCH(A114, BDD_enquete_terrain_publique!B:B, 0))</f>
        <v>pln_lune</v>
      </c>
      <c r="M114" s="115" t="s">
        <v>22</v>
      </c>
      <c r="N114" s="115" t="s">
        <v>22</v>
      </c>
      <c r="O114" s="115" t="s">
        <v>22</v>
      </c>
      <c r="P114" s="119">
        <f>INDEX(BDD_enquete_terrain_publique!Q:Q, MATCH(A114, BDD_enquete_terrain_publique!B:B, 0))</f>
        <v>42.792333333333332</v>
      </c>
      <c r="Q114" s="115" t="s">
        <v>1093</v>
      </c>
      <c r="R114" s="116" t="s">
        <v>22</v>
      </c>
      <c r="S114" s="115" t="s">
        <v>22</v>
      </c>
      <c r="T114" s="115" t="s">
        <v>22</v>
      </c>
      <c r="U114" s="120">
        <f>INDEX(BDD_enquete_terrain_publique!V:V, MATCH(A114, BDD_enquete_terrain_publique!B:B, 0))</f>
        <v>9.5069999999999997</v>
      </c>
      <c r="V114" s="115" t="s">
        <v>1091</v>
      </c>
      <c r="W114" s="121" t="str">
        <f>INDEX(BDD_enquete_terrain_publique!W:W, MATCH(A114, BDD_enquete_terrain_publique!B:B, 0))</f>
        <v>pe</v>
      </c>
      <c r="X114" s="122">
        <f>INDEX(BDD_enquete_terrain_publique!X:X, MATCH(A114, BDD_enquete_terrain_publique!B:B, 0))</f>
        <v>54</v>
      </c>
      <c r="Y114" s="122">
        <f>INDEX(BDD_enquete_terrain_publique!Y:Y, MATCH(A114, BDD_enquete_terrain_publique!B:B, 0))</f>
        <v>1</v>
      </c>
      <c r="Z114" s="121">
        <f>INDEX(BDD_enquete_terrain_publique!Z:Z, MATCH(A114, BDD_enquete_terrain_publique!B:B, 0))</f>
        <v>0.22916666666666666</v>
      </c>
      <c r="AA114" s="121">
        <f>INDEX(BDD_enquete_terrain_publique!AA:AA, MATCH(A114, BDD_enquete_terrain_publique!B:B, 0))</f>
        <v>0.43263888888888885</v>
      </c>
      <c r="AB114" s="121">
        <f>INDEX(BDD_enquete_terrain_publique!AB:AB, MATCH(A114, BDD_enquete_terrain_publique!B:B, 0))</f>
        <v>0.47916666666666669</v>
      </c>
      <c r="AC114" s="121">
        <f>Tableau1[[#This Row],[heure_enq]]-Tableau1[[#This Row],[heure_deb]]</f>
        <v>0.20347222222222219</v>
      </c>
      <c r="AD114" s="121">
        <f>Tableau1[[#This Row],[heure_fin]]-Tableau1[[#This Row],[heure_deb]]</f>
        <v>0.25</v>
      </c>
      <c r="AE114" s="115" t="s">
        <v>204</v>
      </c>
      <c r="AF114" s="115" t="s">
        <v>270</v>
      </c>
      <c r="AG114" s="123" t="str">
        <f>INDEX(BDD_enquete_terrain_publique!BJ:BJ, MATCH(A114, BDD_enquete_terrain_publique!B:B, 0))</f>
        <v>Dentex dentex</v>
      </c>
      <c r="AH114" s="18" t="s">
        <v>2068</v>
      </c>
      <c r="AI114" s="18" t="str">
        <f>INDEX(BDD_enquete_terrain_publique!BO:BO, MATCH(A114, BDD_enquete_terrain_publique!B:B, 0))</f>
        <v>calamar, seiche</v>
      </c>
      <c r="AJ114" s="18">
        <v>0</v>
      </c>
      <c r="AK114" s="18">
        <f>INDEX(BDD_enquete_terrain_publique!BU:BU, MATCH(A114, BDD_enquete_terrain_publique!B:B, 0))</f>
        <v>0</v>
      </c>
      <c r="AL114" s="115">
        <f>INDEX(BDD_enquete_terrain_publique!BV:BV, MATCH(A114, BDD_enquete_terrain_publique!B:B, 0))</f>
        <v>0</v>
      </c>
      <c r="AM114" s="115" t="s">
        <v>692</v>
      </c>
      <c r="AN114" s="115" t="s">
        <v>2143</v>
      </c>
      <c r="AO114" s="115" t="str">
        <f>INDEX(BDD_enquete_terrain_publique!AL:AL, MATCH(A114, BDD_enquete_terrain_publique!B:B, 0))</f>
        <v>resident</v>
      </c>
      <c r="AP114" s="115" t="s">
        <v>22</v>
      </c>
      <c r="AQ114" s="115" t="s">
        <v>22</v>
      </c>
      <c r="AR114" s="124" t="s">
        <v>745</v>
      </c>
      <c r="AS114" s="115">
        <v>2</v>
      </c>
      <c r="AT114" s="122">
        <v>45</v>
      </c>
      <c r="AU114" s="118">
        <v>2594.19</v>
      </c>
      <c r="AV114" s="118">
        <v>2594.19</v>
      </c>
      <c r="AW114" s="115" t="s">
        <v>223</v>
      </c>
      <c r="AX114" s="199">
        <f t="shared" ref="AX114:AX145" si="1">AU114/(1+(13/60))/2</f>
        <v>1066.1054794520546</v>
      </c>
      <c r="AY114" s="201" t="s">
        <v>22</v>
      </c>
      <c r="AZ114" s="125" t="s">
        <v>22</v>
      </c>
    </row>
    <row r="115" spans="1:52">
      <c r="A115" s="117">
        <v>185</v>
      </c>
      <c r="B115" s="18" t="str">
        <f>INDEX(BDD_enquete_terrain_publique!C:C, MATCH(A115, BDD_enquete_terrain_publique!B:B, 0))</f>
        <v>PECHLOIS2022_0097</v>
      </c>
      <c r="C115" s="18" t="str">
        <f>INDEX(BDD_enquete_terrain_publique!D:D, MATCH(A115, BDD_enquete_terrain_publique!B:B, 0))</f>
        <v>PECHLOIS2022_0097_C</v>
      </c>
      <c r="D115" s="109">
        <f>INDEX(BDD_enquete_terrain_publique!E:E, MATCH(A115, BDD_enquete_terrain_publique!B:B, 0))</f>
        <v>44579</v>
      </c>
      <c r="E115" s="18" t="str">
        <f>INDEX(BDD_enquete_terrain_publique!F:F, MATCH(A115, BDD_enquete_terrain_publique!B:B, 0))</f>
        <v>Maeva_ARCAS</v>
      </c>
      <c r="F115" s="118">
        <f>INDEX(BDD_enquete_terrain_publique!G:G, MATCH(A115, BDD_enquete_terrain_publique!B:B, 0))</f>
        <v>0</v>
      </c>
      <c r="G115" s="18">
        <f>INDEX(BDD_enquete_terrain_publique!H:H, MATCH(A115, BDD_enquete_terrain_publique!B:B, 0))</f>
        <v>12</v>
      </c>
      <c r="H115" s="118">
        <f>INDEX(BDD_enquete_terrain_publique!I:I, MATCH(A115, BDD_enquete_terrain_publique!B:B, 0))</f>
        <v>0</v>
      </c>
      <c r="I115" s="18" t="str">
        <f>INDEX(BDD_enquete_terrain_publique!J:J, MATCH(A115, BDD_enquete_terrain_publique!B:B, 0))</f>
        <v>NO</v>
      </c>
      <c r="J115" s="18" t="str">
        <f>INDEX(BDD_enquete_terrain_publique!K:K, MATCH(A115, BDD_enquete_terrain_publique!B:B, 0))</f>
        <v>SE</v>
      </c>
      <c r="K115" s="118" t="str">
        <f>INDEX(BDD_enquete_terrain_publique!L:L, MATCH(A115, BDD_enquete_terrain_publique!B:B, 0))</f>
        <v>0_10</v>
      </c>
      <c r="L115" s="18" t="str">
        <f>INDEX(BDD_enquete_terrain_publique!M:M, MATCH(A115, BDD_enquete_terrain_publique!B:B, 0))</f>
        <v>pln_lune</v>
      </c>
      <c r="M115" s="115" t="s">
        <v>22</v>
      </c>
      <c r="N115" s="115" t="s">
        <v>22</v>
      </c>
      <c r="O115" s="115" t="s">
        <v>22</v>
      </c>
      <c r="P115" s="119">
        <f>INDEX(BDD_enquete_terrain_publique!Q:Q, MATCH(A115, BDD_enquete_terrain_publique!B:B, 0))</f>
        <v>42.792333333333332</v>
      </c>
      <c r="Q115" s="115" t="s">
        <v>1093</v>
      </c>
      <c r="R115" s="116" t="s">
        <v>22</v>
      </c>
      <c r="S115" s="115" t="s">
        <v>22</v>
      </c>
      <c r="T115" s="115" t="s">
        <v>22</v>
      </c>
      <c r="U115" s="120">
        <f>INDEX(BDD_enquete_terrain_publique!V:V, MATCH(A115, BDD_enquete_terrain_publique!B:B, 0))</f>
        <v>9.5069999999999997</v>
      </c>
      <c r="V115" s="115" t="s">
        <v>1091</v>
      </c>
      <c r="W115" s="121" t="str">
        <f>INDEX(BDD_enquete_terrain_publique!W:W, MATCH(A115, BDD_enquete_terrain_publique!B:B, 0))</f>
        <v>pe</v>
      </c>
      <c r="X115" s="122">
        <f>INDEX(BDD_enquete_terrain_publique!X:X, MATCH(A115, BDD_enquete_terrain_publique!B:B, 0))</f>
        <v>40</v>
      </c>
      <c r="Y115" s="122">
        <f>INDEX(BDD_enquete_terrain_publique!Y:Y, MATCH(A115, BDD_enquete_terrain_publique!B:B, 0))</f>
        <v>1</v>
      </c>
      <c r="Z115" s="121">
        <f>INDEX(BDD_enquete_terrain_publique!Z:Z, MATCH(A115, BDD_enquete_terrain_publique!B:B, 0))</f>
        <v>0.29166666666666669</v>
      </c>
      <c r="AA115" s="121">
        <f>INDEX(BDD_enquete_terrain_publique!AA:AA, MATCH(A115, BDD_enquete_terrain_publique!B:B, 0))</f>
        <v>0.44375000000000003</v>
      </c>
      <c r="AB115" s="121">
        <f>INDEX(BDD_enquete_terrain_publique!AB:AB, MATCH(A115, BDD_enquete_terrain_publique!B:B, 0))</f>
        <v>0.52083333333333337</v>
      </c>
      <c r="AC115" s="121">
        <f>Tableau1[[#This Row],[heure_enq]]-Tableau1[[#This Row],[heure_deb]]</f>
        <v>0.15208333333333335</v>
      </c>
      <c r="AD115" s="121">
        <f>Tableau1[[#This Row],[heure_fin]]-Tableau1[[#This Row],[heure_deb]]</f>
        <v>0.22916666666666669</v>
      </c>
      <c r="AE115" s="115" t="s">
        <v>2098</v>
      </c>
      <c r="AF115" s="115" t="s">
        <v>229</v>
      </c>
      <c r="AG115" s="123" t="str">
        <f>INDEX(BDD_enquete_terrain_publique!BJ:BJ, MATCH(A115, BDD_enquete_terrain_publique!B:B, 0))</f>
        <v>Zeus faber</v>
      </c>
      <c r="AH115" s="18">
        <v>0</v>
      </c>
      <c r="AI115" s="18">
        <f>INDEX(BDD_enquete_terrain_publique!BO:BO, MATCH(A115, BDD_enquete_terrain_publique!B:B, 0))</f>
        <v>0</v>
      </c>
      <c r="AJ115" s="18">
        <v>0</v>
      </c>
      <c r="AK115" s="18">
        <f>INDEX(BDD_enquete_terrain_publique!BU:BU, MATCH(A115, BDD_enquete_terrain_publique!B:B, 0))</f>
        <v>0</v>
      </c>
      <c r="AL115" s="115">
        <f>INDEX(BDD_enquete_terrain_publique!BV:BV, MATCH(A115, BDD_enquete_terrain_publique!B:B, 0))</f>
        <v>0</v>
      </c>
      <c r="AM115" s="115" t="s">
        <v>217</v>
      </c>
      <c r="AN115" s="115" t="s">
        <v>2147</v>
      </c>
      <c r="AO115" s="115" t="str">
        <f>INDEX(BDD_enquete_terrain_publique!AL:AL, MATCH(A115, BDD_enquete_terrain_publique!B:B, 0))</f>
        <v>resident</v>
      </c>
      <c r="AP115" s="115" t="s">
        <v>22</v>
      </c>
      <c r="AQ115" s="115" t="s">
        <v>22</v>
      </c>
      <c r="AR115" s="124" t="s">
        <v>1095</v>
      </c>
      <c r="AS115" s="115">
        <v>1</v>
      </c>
      <c r="AT115" s="118" t="s">
        <v>22</v>
      </c>
      <c r="AU115" s="122" t="s">
        <v>22</v>
      </c>
      <c r="AV115" s="118" t="s">
        <v>1270</v>
      </c>
      <c r="AW115" s="115" t="s">
        <v>223</v>
      </c>
      <c r="AX115" s="199" t="e">
        <f t="shared" si="1"/>
        <v>#VALUE!</v>
      </c>
      <c r="AY115" s="201" t="s">
        <v>22</v>
      </c>
      <c r="AZ115" s="125" t="s">
        <v>22</v>
      </c>
    </row>
    <row r="116" spans="1:52">
      <c r="A116" s="117">
        <v>186</v>
      </c>
      <c r="B116" s="18" t="str">
        <f>INDEX(BDD_enquete_terrain_publique!C:C, MATCH(A116, BDD_enquete_terrain_publique!B:B, 0))</f>
        <v>PECHLOIS2022_0098</v>
      </c>
      <c r="C116" s="18" t="str">
        <f>INDEX(BDD_enquete_terrain_publique!D:D, MATCH(A116, BDD_enquete_terrain_publique!B:B, 0))</f>
        <v>PECHLOIS2022_0098_A</v>
      </c>
      <c r="D116" s="109">
        <f>INDEX(BDD_enquete_terrain_publique!E:E, MATCH(A116, BDD_enquete_terrain_publique!B:B, 0))</f>
        <v>44580</v>
      </c>
      <c r="E116" s="18" t="str">
        <f>INDEX(BDD_enquete_terrain_publique!F:F, MATCH(A116, BDD_enquete_terrain_publique!B:B, 0))</f>
        <v>Maeva_ARCAS</v>
      </c>
      <c r="F116" s="118">
        <f>INDEX(BDD_enquete_terrain_publique!G:G, MATCH(A116, BDD_enquete_terrain_publique!B:B, 0))</f>
        <v>2</v>
      </c>
      <c r="G116" s="18">
        <f>INDEX(BDD_enquete_terrain_publique!H:H, MATCH(A116, BDD_enquete_terrain_publique!B:B, 0))</f>
        <v>10</v>
      </c>
      <c r="H116" s="118">
        <f>INDEX(BDD_enquete_terrain_publique!I:I, MATCH(A116, BDD_enquete_terrain_publique!B:B, 0))</f>
        <v>0</v>
      </c>
      <c r="I116" s="18" t="str">
        <f>INDEX(BDD_enquete_terrain_publique!J:J, MATCH(A116, BDD_enquete_terrain_publique!B:B, 0))</f>
        <v>NE</v>
      </c>
      <c r="J116" s="18" t="str">
        <f>INDEX(BDD_enquete_terrain_publique!K:K, MATCH(A116, BDD_enquete_terrain_publique!B:B, 0))</f>
        <v>SE</v>
      </c>
      <c r="K116" s="118" t="str">
        <f>INDEX(BDD_enquete_terrain_publique!L:L, MATCH(A116, BDD_enquete_terrain_publique!B:B, 0))</f>
        <v>0_10</v>
      </c>
      <c r="L116" s="18" t="str">
        <f>INDEX(BDD_enquete_terrain_publique!M:M, MATCH(A116, BDD_enquete_terrain_publique!B:B, 0))</f>
        <v>pln_lune</v>
      </c>
      <c r="M116" s="115" t="s">
        <v>22</v>
      </c>
      <c r="N116" s="115" t="s">
        <v>22</v>
      </c>
      <c r="O116" s="115" t="s">
        <v>22</v>
      </c>
      <c r="P116" s="119">
        <f>INDEX(BDD_enquete_terrain_publique!Q:Q, MATCH(A116, BDD_enquete_terrain_publique!B:B, 0))</f>
        <v>42.747500000000002</v>
      </c>
      <c r="Q116" s="115" t="s">
        <v>1098</v>
      </c>
      <c r="R116" s="116" t="s">
        <v>22</v>
      </c>
      <c r="S116" s="115" t="s">
        <v>22</v>
      </c>
      <c r="T116" s="115" t="s">
        <v>22</v>
      </c>
      <c r="U116" s="120">
        <f>INDEX(BDD_enquete_terrain_publique!V:V, MATCH(A116, BDD_enquete_terrain_publique!B:B, 0))</f>
        <v>9.2413333333333334</v>
      </c>
      <c r="V116" s="115" t="s">
        <v>1099</v>
      </c>
      <c r="W116" s="121" t="str">
        <f>INDEX(BDD_enquete_terrain_publique!W:W, MATCH(A116, BDD_enquete_terrain_publique!B:B, 0))</f>
        <v>pe</v>
      </c>
      <c r="X116" s="122">
        <f>INDEX(BDD_enquete_terrain_publique!X:X, MATCH(A116, BDD_enquete_terrain_publique!B:B, 0))</f>
        <v>50</v>
      </c>
      <c r="Y116" s="122">
        <f>INDEX(BDD_enquete_terrain_publique!Y:Y, MATCH(A116, BDD_enquete_terrain_publique!B:B, 0))</f>
        <v>3</v>
      </c>
      <c r="Z116" s="121">
        <f>INDEX(BDD_enquete_terrain_publique!Z:Z, MATCH(A116, BDD_enquete_terrain_publique!B:B, 0))</f>
        <v>0.34375</v>
      </c>
      <c r="AA116" s="121">
        <f>INDEX(BDD_enquete_terrain_publique!AA:AA, MATCH(A116, BDD_enquete_terrain_publique!B:B, 0))</f>
        <v>0.4291666666666667</v>
      </c>
      <c r="AB116" s="121">
        <f>INDEX(BDD_enquete_terrain_publique!AB:AB, MATCH(A116, BDD_enquete_terrain_publique!B:B, 0))</f>
        <v>0.5</v>
      </c>
      <c r="AC116" s="121">
        <f>Tableau1[[#This Row],[heure_enq]]-Tableau1[[#This Row],[heure_deb]]</f>
        <v>8.5416666666666696E-2</v>
      </c>
      <c r="AD116" s="121">
        <f>Tableau1[[#This Row],[heure_fin]]-Tableau1[[#This Row],[heure_deb]]</f>
        <v>0.15625</v>
      </c>
      <c r="AE116" s="115" t="s">
        <v>2149</v>
      </c>
      <c r="AF116" s="115" t="s">
        <v>270</v>
      </c>
      <c r="AG116" s="123" t="str">
        <f>INDEX(BDD_enquete_terrain_publique!BJ:BJ, MATCH(A116, BDD_enquete_terrain_publique!B:B, 0))</f>
        <v>toutes</v>
      </c>
      <c r="AH116" s="18" t="s">
        <v>2084</v>
      </c>
      <c r="AI116" s="18" t="str">
        <f>INDEX(BDD_enquete_terrain_publique!BO:BO, MATCH(A116, BDD_enquete_terrain_publique!B:B, 0))</f>
        <v>crevette, supion</v>
      </c>
      <c r="AJ116" s="18">
        <v>0</v>
      </c>
      <c r="AK116" s="18">
        <f>INDEX(BDD_enquete_terrain_publique!BU:BU, MATCH(A116, BDD_enquete_terrain_publique!B:B, 0))</f>
        <v>0</v>
      </c>
      <c r="AL116" s="115">
        <f>INDEX(BDD_enquete_terrain_publique!BV:BV, MATCH(A116, BDD_enquete_terrain_publique!B:B, 0))</f>
        <v>0</v>
      </c>
      <c r="AM116" s="115" t="s">
        <v>2150</v>
      </c>
      <c r="AN116" s="115" t="s">
        <v>2143</v>
      </c>
      <c r="AO116" s="115" t="str">
        <f>INDEX(BDD_enquete_terrain_publique!AL:AL, MATCH(A116, BDD_enquete_terrain_publique!B:B, 0))</f>
        <v>resident</v>
      </c>
      <c r="AP116" s="115" t="s">
        <v>22</v>
      </c>
      <c r="AQ116" s="115" t="s">
        <v>22</v>
      </c>
      <c r="AR116" s="124" t="s">
        <v>756</v>
      </c>
      <c r="AS116" s="115">
        <v>1</v>
      </c>
      <c r="AT116" s="122">
        <v>19</v>
      </c>
      <c r="AU116" s="118">
        <v>67.97</v>
      </c>
      <c r="AV116" s="118">
        <v>1849.43</v>
      </c>
      <c r="AW116" s="115" t="s">
        <v>223</v>
      </c>
      <c r="AX116" s="199">
        <f t="shared" si="1"/>
        <v>27.932876712328763</v>
      </c>
      <c r="AY116" s="201" t="s">
        <v>22</v>
      </c>
      <c r="AZ116" s="125" t="s">
        <v>22</v>
      </c>
    </row>
    <row r="117" spans="1:52">
      <c r="A117" s="117">
        <v>186</v>
      </c>
      <c r="B117" s="18" t="str">
        <f>INDEX(BDD_enquete_terrain_publique!C:C, MATCH(A117, BDD_enquete_terrain_publique!B:B, 0))</f>
        <v>PECHLOIS2022_0098</v>
      </c>
      <c r="C117" s="18" t="str">
        <f>INDEX(BDD_enquete_terrain_publique!D:D, MATCH(A117, BDD_enquete_terrain_publique!B:B, 0))</f>
        <v>PECHLOIS2022_0098_A</v>
      </c>
      <c r="D117" s="109">
        <f>INDEX(BDD_enquete_terrain_publique!E:E, MATCH(A117, BDD_enquete_terrain_publique!B:B, 0))</f>
        <v>44580</v>
      </c>
      <c r="E117" s="18" t="str">
        <f>INDEX(BDD_enquete_terrain_publique!F:F, MATCH(A117, BDD_enquete_terrain_publique!B:B, 0))</f>
        <v>Maeva_ARCAS</v>
      </c>
      <c r="F117" s="118">
        <f>INDEX(BDD_enquete_terrain_publique!G:G, MATCH(A117, BDD_enquete_terrain_publique!B:B, 0))</f>
        <v>2</v>
      </c>
      <c r="G117" s="18">
        <f>INDEX(BDD_enquete_terrain_publique!H:H, MATCH(A117, BDD_enquete_terrain_publique!B:B, 0))</f>
        <v>10</v>
      </c>
      <c r="H117" s="118">
        <f>INDEX(BDD_enquete_terrain_publique!I:I, MATCH(A117, BDD_enquete_terrain_publique!B:B, 0))</f>
        <v>0</v>
      </c>
      <c r="I117" s="18" t="str">
        <f>INDEX(BDD_enquete_terrain_publique!J:J, MATCH(A117, BDD_enquete_terrain_publique!B:B, 0))</f>
        <v>NE</v>
      </c>
      <c r="J117" s="18" t="str">
        <f>INDEX(BDD_enquete_terrain_publique!K:K, MATCH(A117, BDD_enquete_terrain_publique!B:B, 0))</f>
        <v>SE</v>
      </c>
      <c r="K117" s="118" t="str">
        <f>INDEX(BDD_enquete_terrain_publique!L:L, MATCH(A117, BDD_enquete_terrain_publique!B:B, 0))</f>
        <v>0_10</v>
      </c>
      <c r="L117" s="18" t="str">
        <f>INDEX(BDD_enquete_terrain_publique!M:M, MATCH(A117, BDD_enquete_terrain_publique!B:B, 0))</f>
        <v>pln_lune</v>
      </c>
      <c r="M117" s="115" t="s">
        <v>22</v>
      </c>
      <c r="N117" s="115" t="s">
        <v>22</v>
      </c>
      <c r="O117" s="115" t="s">
        <v>22</v>
      </c>
      <c r="P117" s="119">
        <f>INDEX(BDD_enquete_terrain_publique!Q:Q, MATCH(A117, BDD_enquete_terrain_publique!B:B, 0))</f>
        <v>42.747500000000002</v>
      </c>
      <c r="Q117" s="115" t="s">
        <v>1098</v>
      </c>
      <c r="R117" s="116" t="s">
        <v>22</v>
      </c>
      <c r="S117" s="115" t="s">
        <v>22</v>
      </c>
      <c r="T117" s="115" t="s">
        <v>22</v>
      </c>
      <c r="U117" s="120">
        <f>INDEX(BDD_enquete_terrain_publique!V:V, MATCH(A117, BDD_enquete_terrain_publique!B:B, 0))</f>
        <v>9.2413333333333334</v>
      </c>
      <c r="V117" s="115" t="s">
        <v>1099</v>
      </c>
      <c r="W117" s="121" t="str">
        <f>INDEX(BDD_enquete_terrain_publique!W:W, MATCH(A117, BDD_enquete_terrain_publique!B:B, 0))</f>
        <v>pe</v>
      </c>
      <c r="X117" s="122">
        <f>INDEX(BDD_enquete_terrain_publique!X:X, MATCH(A117, BDD_enquete_terrain_publique!B:B, 0))</f>
        <v>50</v>
      </c>
      <c r="Y117" s="122">
        <f>INDEX(BDD_enquete_terrain_publique!Y:Y, MATCH(A117, BDD_enquete_terrain_publique!B:B, 0))</f>
        <v>3</v>
      </c>
      <c r="Z117" s="121">
        <f>INDEX(BDD_enquete_terrain_publique!Z:Z, MATCH(A117, BDD_enquete_terrain_publique!B:B, 0))</f>
        <v>0.34375</v>
      </c>
      <c r="AA117" s="121">
        <f>INDEX(BDD_enquete_terrain_publique!AA:AA, MATCH(A117, BDD_enquete_terrain_publique!B:B, 0))</f>
        <v>0.4291666666666667</v>
      </c>
      <c r="AB117" s="121">
        <f>INDEX(BDD_enquete_terrain_publique!AB:AB, MATCH(A117, BDD_enquete_terrain_publique!B:B, 0))</f>
        <v>0.5</v>
      </c>
      <c r="AC117" s="121">
        <f>Tableau1[[#This Row],[heure_enq]]-Tableau1[[#This Row],[heure_deb]]</f>
        <v>8.5416666666666696E-2</v>
      </c>
      <c r="AD117" s="121">
        <f>Tableau1[[#This Row],[heure_fin]]-Tableau1[[#This Row],[heure_deb]]</f>
        <v>0.15625</v>
      </c>
      <c r="AE117" s="115" t="s">
        <v>2149</v>
      </c>
      <c r="AF117" s="115" t="s">
        <v>270</v>
      </c>
      <c r="AG117" s="123" t="str">
        <f>INDEX(BDD_enquete_terrain_publique!BJ:BJ, MATCH(A117, BDD_enquete_terrain_publique!B:B, 0))</f>
        <v>toutes</v>
      </c>
      <c r="AH117" s="18" t="s">
        <v>2084</v>
      </c>
      <c r="AI117" s="18" t="str">
        <f>INDEX(BDD_enquete_terrain_publique!BO:BO, MATCH(A117, BDD_enquete_terrain_publique!B:B, 0))</f>
        <v>crevette, supion</v>
      </c>
      <c r="AJ117" s="18">
        <v>0</v>
      </c>
      <c r="AK117" s="18">
        <f>INDEX(BDD_enquete_terrain_publique!BU:BU, MATCH(A117, BDD_enquete_terrain_publique!B:B, 0))</f>
        <v>0</v>
      </c>
      <c r="AL117" s="115">
        <f>INDEX(BDD_enquete_terrain_publique!BV:BV, MATCH(A117, BDD_enquete_terrain_publique!B:B, 0))</f>
        <v>0</v>
      </c>
      <c r="AM117" s="115" t="s">
        <v>2150</v>
      </c>
      <c r="AN117" s="115" t="s">
        <v>2143</v>
      </c>
      <c r="AO117" s="115" t="str">
        <f>INDEX(BDD_enquete_terrain_publique!AL:AL, MATCH(A117, BDD_enquete_terrain_publique!B:B, 0))</f>
        <v>resident</v>
      </c>
      <c r="AP117" s="115" t="s">
        <v>22</v>
      </c>
      <c r="AQ117" s="115" t="s">
        <v>22</v>
      </c>
      <c r="AR117" s="124" t="s">
        <v>1059</v>
      </c>
      <c r="AS117" s="115">
        <v>4</v>
      </c>
      <c r="AT117" s="122">
        <f>AVERAGE(23,33)</f>
        <v>28</v>
      </c>
      <c r="AU117" s="118">
        <v>1781.46</v>
      </c>
      <c r="AV117" s="118"/>
      <c r="AW117" s="115" t="s">
        <v>223</v>
      </c>
      <c r="AX117" s="199">
        <f t="shared" si="1"/>
        <v>732.10684931506842</v>
      </c>
      <c r="AY117" s="201" t="s">
        <v>22</v>
      </c>
      <c r="AZ117" s="125" t="s">
        <v>22</v>
      </c>
    </row>
    <row r="118" spans="1:52">
      <c r="A118" s="117">
        <v>187</v>
      </c>
      <c r="B118" s="18" t="str">
        <f>INDEX(BDD_enquete_terrain_publique!C:C, MATCH(A118, BDD_enquete_terrain_publique!B:B, 0))</f>
        <v>PECHLOIS2022_0098</v>
      </c>
      <c r="C118" s="18" t="str">
        <f>INDEX(BDD_enquete_terrain_publique!D:D, MATCH(A118, BDD_enquete_terrain_publique!B:B, 0))</f>
        <v>PECHLOIS2022_0098_B</v>
      </c>
      <c r="D118" s="109">
        <f>INDEX(BDD_enquete_terrain_publique!E:E, MATCH(A118, BDD_enquete_terrain_publique!B:B, 0))</f>
        <v>44580</v>
      </c>
      <c r="E118" s="18" t="str">
        <f>INDEX(BDD_enquete_terrain_publique!F:F, MATCH(A118, BDD_enquete_terrain_publique!B:B, 0))</f>
        <v>Maeva_ARCAS</v>
      </c>
      <c r="F118" s="118">
        <f>INDEX(BDD_enquete_terrain_publique!G:G, MATCH(A118, BDD_enquete_terrain_publique!B:B, 0))</f>
        <v>1</v>
      </c>
      <c r="G118" s="18">
        <f>INDEX(BDD_enquete_terrain_publique!H:H, MATCH(A118, BDD_enquete_terrain_publique!B:B, 0))</f>
        <v>10</v>
      </c>
      <c r="H118" s="118">
        <f>INDEX(BDD_enquete_terrain_publique!I:I, MATCH(A118, BDD_enquete_terrain_publique!B:B, 0))</f>
        <v>0</v>
      </c>
      <c r="I118" s="18" t="str">
        <f>INDEX(BDD_enquete_terrain_publique!J:J, MATCH(A118, BDD_enquete_terrain_publique!B:B, 0))</f>
        <v>NE</v>
      </c>
      <c r="J118" s="18" t="str">
        <f>INDEX(BDD_enquete_terrain_publique!K:K, MATCH(A118, BDD_enquete_terrain_publique!B:B, 0))</f>
        <v>SE</v>
      </c>
      <c r="K118" s="118" t="str">
        <f>INDEX(BDD_enquete_terrain_publique!L:L, MATCH(A118, BDD_enquete_terrain_publique!B:B, 0))</f>
        <v>0_10</v>
      </c>
      <c r="L118" s="18" t="str">
        <f>INDEX(BDD_enquete_terrain_publique!M:M, MATCH(A118, BDD_enquete_terrain_publique!B:B, 0))</f>
        <v>pln_lune</v>
      </c>
      <c r="M118" s="115" t="s">
        <v>22</v>
      </c>
      <c r="N118" s="115" t="s">
        <v>22</v>
      </c>
      <c r="O118" s="115" t="s">
        <v>22</v>
      </c>
      <c r="P118" s="119">
        <f>INDEX(BDD_enquete_terrain_publique!Q:Q, MATCH(A118, BDD_enquete_terrain_publique!B:B, 0))</f>
        <v>42.741833333333332</v>
      </c>
      <c r="Q118" s="115" t="s">
        <v>1102</v>
      </c>
      <c r="R118" s="116" t="s">
        <v>22</v>
      </c>
      <c r="S118" s="115" t="s">
        <v>22</v>
      </c>
      <c r="T118" s="115" t="s">
        <v>22</v>
      </c>
      <c r="U118" s="120">
        <f>INDEX(BDD_enquete_terrain_publique!V:V, MATCH(A118, BDD_enquete_terrain_publique!B:B, 0))</f>
        <v>9.1081666666666674</v>
      </c>
      <c r="V118" s="115" t="s">
        <v>1103</v>
      </c>
      <c r="W118" s="121" t="str">
        <f>INDEX(BDD_enquete_terrain_publique!W:W, MATCH(A118, BDD_enquete_terrain_publique!B:B, 0))</f>
        <v>pe</v>
      </c>
      <c r="X118" s="122">
        <f>INDEX(BDD_enquete_terrain_publique!X:X, MATCH(A118, BDD_enquete_terrain_publique!B:B, 0))</f>
        <v>50</v>
      </c>
      <c r="Y118" s="122">
        <f>INDEX(BDD_enquete_terrain_publique!Y:Y, MATCH(A118, BDD_enquete_terrain_publique!B:B, 0))</f>
        <v>3</v>
      </c>
      <c r="Z118" s="121">
        <f>INDEX(BDD_enquete_terrain_publique!Z:Z, MATCH(A118, BDD_enquete_terrain_publique!B:B, 0))</f>
        <v>0.375</v>
      </c>
      <c r="AA118" s="121">
        <f>INDEX(BDD_enquete_terrain_publique!AA:AA, MATCH(A118, BDD_enquete_terrain_publique!B:B, 0))</f>
        <v>0.44861111111111113</v>
      </c>
      <c r="AB118" s="121">
        <f>INDEX(BDD_enquete_terrain_publique!AB:AB, MATCH(A118, BDD_enquete_terrain_publique!B:B, 0))</f>
        <v>0.66666666666666663</v>
      </c>
      <c r="AC118" s="121">
        <f>Tableau1[[#This Row],[heure_enq]]-Tableau1[[#This Row],[heure_deb]]</f>
        <v>7.3611111111111127E-2</v>
      </c>
      <c r="AD118" s="121">
        <f>Tableau1[[#This Row],[heure_fin]]-Tableau1[[#This Row],[heure_deb]]</f>
        <v>0.29166666666666663</v>
      </c>
      <c r="AE118" s="115" t="s">
        <v>2098</v>
      </c>
      <c r="AF118" s="115" t="s">
        <v>270</v>
      </c>
      <c r="AG118" s="123" t="str">
        <f>INDEX(BDD_enquete_terrain_publique!BJ:BJ, MATCH(A118, BDD_enquete_terrain_publique!B:B, 0))</f>
        <v>soupe, Pagellus erythrinus, Serranus cabrilla, Serranus scriba</v>
      </c>
      <c r="AH118" s="18" t="s">
        <v>2148</v>
      </c>
      <c r="AI118" s="18" t="str">
        <f>INDEX(BDD_enquete_terrain_publique!BO:BO, MATCH(A118, BDD_enquete_terrain_publique!B:B, 0))</f>
        <v>crevette, maquereau</v>
      </c>
      <c r="AJ118" s="18">
        <v>0</v>
      </c>
      <c r="AK118" s="18">
        <f>INDEX(BDD_enquete_terrain_publique!BU:BU, MATCH(A118, BDD_enquete_terrain_publique!B:B, 0))</f>
        <v>0</v>
      </c>
      <c r="AL118" s="115">
        <f>INDEX(BDD_enquete_terrain_publique!BV:BV, MATCH(A118, BDD_enquete_terrain_publique!B:B, 0))</f>
        <v>0</v>
      </c>
      <c r="AM118" s="115" t="s">
        <v>392</v>
      </c>
      <c r="AN118" s="115" t="s">
        <v>2143</v>
      </c>
      <c r="AO118" s="115" t="str">
        <f>INDEX(BDD_enquete_terrain_publique!AL:AL, MATCH(A118, BDD_enquete_terrain_publique!B:B, 0))</f>
        <v>resident</v>
      </c>
      <c r="AP118" s="115" t="s">
        <v>2060</v>
      </c>
      <c r="AQ118" s="115">
        <v>2</v>
      </c>
      <c r="AR118" s="124" t="s">
        <v>1082</v>
      </c>
      <c r="AS118" s="115">
        <v>2</v>
      </c>
      <c r="AT118" s="118">
        <v>15</v>
      </c>
      <c r="AU118" s="122">
        <v>50.3</v>
      </c>
      <c r="AV118" s="118"/>
      <c r="AW118" s="115" t="s">
        <v>223</v>
      </c>
      <c r="AX118" s="199">
        <f t="shared" si="1"/>
        <v>20.671232876712324</v>
      </c>
      <c r="AY118" s="201" t="s">
        <v>22</v>
      </c>
      <c r="AZ118" s="125" t="s">
        <v>22</v>
      </c>
    </row>
    <row r="119" spans="1:52">
      <c r="A119" s="117">
        <v>187</v>
      </c>
      <c r="B119" s="18" t="str">
        <f>INDEX(BDD_enquete_terrain_publique!C:C, MATCH(A119, BDD_enquete_terrain_publique!B:B, 0))</f>
        <v>PECHLOIS2022_0098</v>
      </c>
      <c r="C119" s="18" t="str">
        <f>INDEX(BDD_enquete_terrain_publique!D:D, MATCH(A119, BDD_enquete_terrain_publique!B:B, 0))</f>
        <v>PECHLOIS2022_0098_B</v>
      </c>
      <c r="D119" s="109">
        <f>INDEX(BDD_enquete_terrain_publique!E:E, MATCH(A119, BDD_enquete_terrain_publique!B:B, 0))</f>
        <v>44580</v>
      </c>
      <c r="E119" s="18" t="str">
        <f>INDEX(BDD_enquete_terrain_publique!F:F, MATCH(A119, BDD_enquete_terrain_publique!B:B, 0))</f>
        <v>Maeva_ARCAS</v>
      </c>
      <c r="F119" s="118">
        <f>INDEX(BDD_enquete_terrain_publique!G:G, MATCH(A119, BDD_enquete_terrain_publique!B:B, 0))</f>
        <v>1</v>
      </c>
      <c r="G119" s="18">
        <f>INDEX(BDD_enquete_terrain_publique!H:H, MATCH(A119, BDD_enquete_terrain_publique!B:B, 0))</f>
        <v>10</v>
      </c>
      <c r="H119" s="118">
        <f>INDEX(BDD_enquete_terrain_publique!I:I, MATCH(A119, BDD_enquete_terrain_publique!B:B, 0))</f>
        <v>0</v>
      </c>
      <c r="I119" s="18" t="str">
        <f>INDEX(BDD_enquete_terrain_publique!J:J, MATCH(A119, BDD_enquete_terrain_publique!B:B, 0))</f>
        <v>NE</v>
      </c>
      <c r="J119" s="18" t="str">
        <f>INDEX(BDD_enquete_terrain_publique!K:K, MATCH(A119, BDD_enquete_terrain_publique!B:B, 0))</f>
        <v>SE</v>
      </c>
      <c r="K119" s="118" t="str">
        <f>INDEX(BDD_enquete_terrain_publique!L:L, MATCH(A119, BDD_enquete_terrain_publique!B:B, 0))</f>
        <v>0_10</v>
      </c>
      <c r="L119" s="18" t="str">
        <f>INDEX(BDD_enquete_terrain_publique!M:M, MATCH(A119, BDD_enquete_terrain_publique!B:B, 0))</f>
        <v>pln_lune</v>
      </c>
      <c r="M119" s="115" t="s">
        <v>22</v>
      </c>
      <c r="N119" s="115" t="s">
        <v>22</v>
      </c>
      <c r="O119" s="115" t="s">
        <v>22</v>
      </c>
      <c r="P119" s="119">
        <f>INDEX(BDD_enquete_terrain_publique!Q:Q, MATCH(A119, BDD_enquete_terrain_publique!B:B, 0))</f>
        <v>42.741833333333332</v>
      </c>
      <c r="Q119" s="115" t="s">
        <v>1102</v>
      </c>
      <c r="R119" s="116" t="s">
        <v>22</v>
      </c>
      <c r="S119" s="115" t="s">
        <v>22</v>
      </c>
      <c r="T119" s="115" t="s">
        <v>22</v>
      </c>
      <c r="U119" s="120">
        <f>INDEX(BDD_enquete_terrain_publique!V:V, MATCH(A119, BDD_enquete_terrain_publique!B:B, 0))</f>
        <v>9.1081666666666674</v>
      </c>
      <c r="V119" s="115" t="s">
        <v>1103</v>
      </c>
      <c r="W119" s="121" t="str">
        <f>INDEX(BDD_enquete_terrain_publique!W:W, MATCH(A119, BDD_enquete_terrain_publique!B:B, 0))</f>
        <v>pe</v>
      </c>
      <c r="X119" s="122">
        <f>INDEX(BDD_enquete_terrain_publique!X:X, MATCH(A119, BDD_enquete_terrain_publique!B:B, 0))</f>
        <v>50</v>
      </c>
      <c r="Y119" s="122">
        <f>INDEX(BDD_enquete_terrain_publique!Y:Y, MATCH(A119, BDD_enquete_terrain_publique!B:B, 0))</f>
        <v>3</v>
      </c>
      <c r="Z119" s="121">
        <f>INDEX(BDD_enquete_terrain_publique!Z:Z, MATCH(A119, BDD_enquete_terrain_publique!B:B, 0))</f>
        <v>0.375</v>
      </c>
      <c r="AA119" s="121">
        <f>INDEX(BDD_enquete_terrain_publique!AA:AA, MATCH(A119, BDD_enquete_terrain_publique!B:B, 0))</f>
        <v>0.44861111111111113</v>
      </c>
      <c r="AB119" s="121">
        <f>INDEX(BDD_enquete_terrain_publique!AB:AB, MATCH(A119, BDD_enquete_terrain_publique!B:B, 0))</f>
        <v>0.66666666666666663</v>
      </c>
      <c r="AC119" s="121">
        <f>Tableau1[[#This Row],[heure_enq]]-Tableau1[[#This Row],[heure_deb]]</f>
        <v>7.3611111111111127E-2</v>
      </c>
      <c r="AD119" s="121">
        <f>Tableau1[[#This Row],[heure_fin]]-Tableau1[[#This Row],[heure_deb]]</f>
        <v>0.29166666666666663</v>
      </c>
      <c r="AE119" s="115" t="s">
        <v>2098</v>
      </c>
      <c r="AF119" s="115" t="s">
        <v>270</v>
      </c>
      <c r="AG119" s="123" t="str">
        <f>INDEX(BDD_enquete_terrain_publique!BJ:BJ, MATCH(A119, BDD_enquete_terrain_publique!B:B, 0))</f>
        <v>soupe, Pagellus erythrinus, Serranus cabrilla, Serranus scriba</v>
      </c>
      <c r="AH119" s="18" t="s">
        <v>2148</v>
      </c>
      <c r="AI119" s="18" t="str">
        <f>INDEX(BDD_enquete_terrain_publique!BO:BO, MATCH(A119, BDD_enquete_terrain_publique!B:B, 0))</f>
        <v>crevette, maquereau</v>
      </c>
      <c r="AJ119" s="18">
        <v>0</v>
      </c>
      <c r="AK119" s="18">
        <f>INDEX(BDD_enquete_terrain_publique!BU:BU, MATCH(A119, BDD_enquete_terrain_publique!B:B, 0))</f>
        <v>0</v>
      </c>
      <c r="AL119" s="115">
        <f>INDEX(BDD_enquete_terrain_publique!BV:BV, MATCH(A119, BDD_enquete_terrain_publique!B:B, 0))</f>
        <v>0</v>
      </c>
      <c r="AM119" s="115" t="s">
        <v>392</v>
      </c>
      <c r="AN119" s="115" t="s">
        <v>2143</v>
      </c>
      <c r="AO119" s="115" t="str">
        <f>INDEX(BDD_enquete_terrain_publique!AL:AL, MATCH(A119, BDD_enquete_terrain_publique!B:B, 0))</f>
        <v>resident</v>
      </c>
      <c r="AP119" s="115" t="s">
        <v>22</v>
      </c>
      <c r="AQ119" s="115" t="s">
        <v>22</v>
      </c>
      <c r="AR119" s="124" t="s">
        <v>756</v>
      </c>
      <c r="AS119" s="115">
        <v>6</v>
      </c>
      <c r="AT119" s="118">
        <v>19</v>
      </c>
      <c r="AU119" s="122">
        <v>407.82</v>
      </c>
      <c r="AV119" s="118">
        <v>697.64</v>
      </c>
      <c r="AW119" s="115" t="s">
        <v>223</v>
      </c>
      <c r="AX119" s="199">
        <f t="shared" si="1"/>
        <v>167.59726027397258</v>
      </c>
      <c r="AY119" s="201" t="s">
        <v>22</v>
      </c>
      <c r="AZ119" s="125" t="s">
        <v>22</v>
      </c>
    </row>
    <row r="120" spans="1:52">
      <c r="A120" s="117">
        <v>187</v>
      </c>
      <c r="B120" s="18" t="str">
        <f>INDEX(BDD_enquete_terrain_publique!C:C, MATCH(A120, BDD_enquete_terrain_publique!B:B, 0))</f>
        <v>PECHLOIS2022_0098</v>
      </c>
      <c r="C120" s="18" t="str">
        <f>INDEX(BDD_enquete_terrain_publique!D:D, MATCH(A120, BDD_enquete_terrain_publique!B:B, 0))</f>
        <v>PECHLOIS2022_0098_B</v>
      </c>
      <c r="D120" s="109">
        <f>INDEX(BDD_enquete_terrain_publique!E:E, MATCH(A120, BDD_enquete_terrain_publique!B:B, 0))</f>
        <v>44580</v>
      </c>
      <c r="E120" s="18" t="str">
        <f>INDEX(BDD_enquete_terrain_publique!F:F, MATCH(A120, BDD_enquete_terrain_publique!B:B, 0))</f>
        <v>Maeva_ARCAS</v>
      </c>
      <c r="F120" s="118">
        <f>INDEX(BDD_enquete_terrain_publique!G:G, MATCH(A120, BDD_enquete_terrain_publique!B:B, 0))</f>
        <v>1</v>
      </c>
      <c r="G120" s="18">
        <f>INDEX(BDD_enquete_terrain_publique!H:H, MATCH(A120, BDD_enquete_terrain_publique!B:B, 0))</f>
        <v>10</v>
      </c>
      <c r="H120" s="118">
        <f>INDEX(BDD_enquete_terrain_publique!I:I, MATCH(A120, BDD_enquete_terrain_publique!B:B, 0))</f>
        <v>0</v>
      </c>
      <c r="I120" s="18" t="str">
        <f>INDEX(BDD_enquete_terrain_publique!J:J, MATCH(A120, BDD_enquete_terrain_publique!B:B, 0))</f>
        <v>NE</v>
      </c>
      <c r="J120" s="18" t="str">
        <f>INDEX(BDD_enquete_terrain_publique!K:K, MATCH(A120, BDD_enquete_terrain_publique!B:B, 0))</f>
        <v>SE</v>
      </c>
      <c r="K120" s="118" t="str">
        <f>INDEX(BDD_enquete_terrain_publique!L:L, MATCH(A120, BDD_enquete_terrain_publique!B:B, 0))</f>
        <v>0_10</v>
      </c>
      <c r="L120" s="18" t="str">
        <f>INDEX(BDD_enquete_terrain_publique!M:M, MATCH(A120, BDD_enquete_terrain_publique!B:B, 0))</f>
        <v>pln_lune</v>
      </c>
      <c r="M120" s="115" t="s">
        <v>22</v>
      </c>
      <c r="N120" s="115" t="s">
        <v>22</v>
      </c>
      <c r="O120" s="115" t="s">
        <v>22</v>
      </c>
      <c r="P120" s="119">
        <f>INDEX(BDD_enquete_terrain_publique!Q:Q, MATCH(A120, BDD_enquete_terrain_publique!B:B, 0))</f>
        <v>42.741833333333332</v>
      </c>
      <c r="Q120" s="115" t="s">
        <v>1102</v>
      </c>
      <c r="R120" s="116" t="s">
        <v>22</v>
      </c>
      <c r="S120" s="115" t="s">
        <v>22</v>
      </c>
      <c r="T120" s="115" t="s">
        <v>22</v>
      </c>
      <c r="U120" s="120">
        <f>INDEX(BDD_enquete_terrain_publique!V:V, MATCH(A120, BDD_enquete_terrain_publique!B:B, 0))</f>
        <v>9.1081666666666674</v>
      </c>
      <c r="V120" s="115" t="s">
        <v>1103</v>
      </c>
      <c r="W120" s="121" t="str">
        <f>INDEX(BDD_enquete_terrain_publique!W:W, MATCH(A120, BDD_enquete_terrain_publique!B:B, 0))</f>
        <v>pe</v>
      </c>
      <c r="X120" s="122">
        <f>INDEX(BDD_enquete_terrain_publique!X:X, MATCH(A120, BDD_enquete_terrain_publique!B:B, 0))</f>
        <v>50</v>
      </c>
      <c r="Y120" s="122">
        <f>INDEX(BDD_enquete_terrain_publique!Y:Y, MATCH(A120, BDD_enquete_terrain_publique!B:B, 0))</f>
        <v>3</v>
      </c>
      <c r="Z120" s="121">
        <f>INDEX(BDD_enquete_terrain_publique!Z:Z, MATCH(A120, BDD_enquete_terrain_publique!B:B, 0))</f>
        <v>0.375</v>
      </c>
      <c r="AA120" s="121">
        <f>INDEX(BDD_enquete_terrain_publique!AA:AA, MATCH(A120, BDD_enquete_terrain_publique!B:B, 0))</f>
        <v>0.44861111111111113</v>
      </c>
      <c r="AB120" s="121">
        <f>INDEX(BDD_enquete_terrain_publique!AB:AB, MATCH(A120, BDD_enquete_terrain_publique!B:B, 0))</f>
        <v>0.66666666666666663</v>
      </c>
      <c r="AC120" s="121">
        <f>Tableau1[[#This Row],[heure_enq]]-Tableau1[[#This Row],[heure_deb]]</f>
        <v>7.3611111111111127E-2</v>
      </c>
      <c r="AD120" s="121">
        <f>Tableau1[[#This Row],[heure_fin]]-Tableau1[[#This Row],[heure_deb]]</f>
        <v>0.29166666666666663</v>
      </c>
      <c r="AE120" s="115" t="s">
        <v>2098</v>
      </c>
      <c r="AF120" s="115" t="s">
        <v>270</v>
      </c>
      <c r="AG120" s="123" t="str">
        <f>INDEX(BDD_enquete_terrain_publique!BJ:BJ, MATCH(A120, BDD_enquete_terrain_publique!B:B, 0))</f>
        <v>soupe, Pagellus erythrinus, Serranus cabrilla, Serranus scriba</v>
      </c>
      <c r="AH120" s="18" t="s">
        <v>2148</v>
      </c>
      <c r="AI120" s="18" t="str">
        <f>INDEX(BDD_enquete_terrain_publique!BO:BO, MATCH(A120, BDD_enquete_terrain_publique!B:B, 0))</f>
        <v>crevette, maquereau</v>
      </c>
      <c r="AJ120" s="18">
        <v>0</v>
      </c>
      <c r="AK120" s="18">
        <f>INDEX(BDD_enquete_terrain_publique!BU:BU, MATCH(A120, BDD_enquete_terrain_publique!B:B, 0))</f>
        <v>0</v>
      </c>
      <c r="AL120" s="115">
        <f>INDEX(BDD_enquete_terrain_publique!BV:BV, MATCH(A120, BDD_enquete_terrain_publique!B:B, 0))</f>
        <v>0</v>
      </c>
      <c r="AM120" s="115" t="s">
        <v>392</v>
      </c>
      <c r="AN120" s="115" t="s">
        <v>2143</v>
      </c>
      <c r="AO120" s="115" t="str">
        <f>INDEX(BDD_enquete_terrain_publique!AL:AL, MATCH(A120, BDD_enquete_terrain_publique!B:B, 0))</f>
        <v>resident</v>
      </c>
      <c r="AP120" s="115" t="s">
        <v>2060</v>
      </c>
      <c r="AQ120" s="115">
        <v>6</v>
      </c>
      <c r="AR120" s="124" t="s">
        <v>1304</v>
      </c>
      <c r="AS120" s="115">
        <v>6</v>
      </c>
      <c r="AT120" s="118">
        <v>14</v>
      </c>
      <c r="AU120" s="122">
        <v>239.52</v>
      </c>
      <c r="AV120" s="118"/>
      <c r="AW120" s="115" t="s">
        <v>223</v>
      </c>
      <c r="AX120" s="199">
        <f t="shared" si="1"/>
        <v>98.432876712328763</v>
      </c>
      <c r="AY120" s="201" t="s">
        <v>22</v>
      </c>
      <c r="AZ120" s="125" t="s">
        <v>22</v>
      </c>
    </row>
    <row r="121" spans="1:52">
      <c r="A121" s="117">
        <v>188</v>
      </c>
      <c r="B121" s="18" t="str">
        <f>INDEX(BDD_enquete_terrain_publique!C:C, MATCH(A121, BDD_enquete_terrain_publique!B:B, 0))</f>
        <v>PECHLOIS2022_0098</v>
      </c>
      <c r="C121" s="18" t="str">
        <f>INDEX(BDD_enquete_terrain_publique!D:D, MATCH(A121, BDD_enquete_terrain_publique!B:B, 0))</f>
        <v>PECHLOIS2022_0098_C</v>
      </c>
      <c r="D121" s="109">
        <f>INDEX(BDD_enquete_terrain_publique!E:E, MATCH(A121, BDD_enquete_terrain_publique!B:B, 0))</f>
        <v>44580</v>
      </c>
      <c r="E121" s="18" t="str">
        <f>INDEX(BDD_enquete_terrain_publique!F:F, MATCH(A121, BDD_enquete_terrain_publique!B:B, 0))</f>
        <v>Maeva_ARCAS</v>
      </c>
      <c r="F121" s="118">
        <f>INDEX(BDD_enquete_terrain_publique!G:G, MATCH(A121, BDD_enquete_terrain_publique!B:B, 0))</f>
        <v>1</v>
      </c>
      <c r="G121" s="18">
        <f>INDEX(BDD_enquete_terrain_publique!H:H, MATCH(A121, BDD_enquete_terrain_publique!B:B, 0))</f>
        <v>12</v>
      </c>
      <c r="H121" s="118">
        <f>INDEX(BDD_enquete_terrain_publique!I:I, MATCH(A121, BDD_enquete_terrain_publique!B:B, 0))</f>
        <v>0</v>
      </c>
      <c r="I121" s="18" t="str">
        <f>INDEX(BDD_enquete_terrain_publique!J:J, MATCH(A121, BDD_enquete_terrain_publique!B:B, 0))</f>
        <v>NE</v>
      </c>
      <c r="J121" s="18" t="str">
        <f>INDEX(BDD_enquete_terrain_publique!K:K, MATCH(A121, BDD_enquete_terrain_publique!B:B, 0))</f>
        <v>SE</v>
      </c>
      <c r="K121" s="118" t="str">
        <f>INDEX(BDD_enquete_terrain_publique!L:L, MATCH(A121, BDD_enquete_terrain_publique!B:B, 0))</f>
        <v>0_10</v>
      </c>
      <c r="L121" s="18" t="str">
        <f>INDEX(BDD_enquete_terrain_publique!M:M, MATCH(A121, BDD_enquete_terrain_publique!B:B, 0))</f>
        <v>pln_lune</v>
      </c>
      <c r="M121" s="115" t="s">
        <v>22</v>
      </c>
      <c r="N121" s="115" t="s">
        <v>22</v>
      </c>
      <c r="O121" s="115" t="s">
        <v>22</v>
      </c>
      <c r="P121" s="119">
        <f>INDEX(BDD_enquete_terrain_publique!Q:Q, MATCH(A121, BDD_enquete_terrain_publique!B:B, 0))</f>
        <v>42.75716666666667</v>
      </c>
      <c r="Q121" s="115" t="s">
        <v>1107</v>
      </c>
      <c r="R121" s="116" t="s">
        <v>22</v>
      </c>
      <c r="S121" s="115" t="s">
        <v>22</v>
      </c>
      <c r="T121" s="115" t="s">
        <v>22</v>
      </c>
      <c r="U121" s="120">
        <f>INDEX(BDD_enquete_terrain_publique!V:V, MATCH(A121, BDD_enquete_terrain_publique!B:B, 0))</f>
        <v>9.1425000000000001</v>
      </c>
      <c r="V121" s="115" t="s">
        <v>1108</v>
      </c>
      <c r="W121" s="121" t="str">
        <f>INDEX(BDD_enquete_terrain_publique!W:W, MATCH(A121, BDD_enquete_terrain_publique!B:B, 0))</f>
        <v>pe</v>
      </c>
      <c r="X121" s="122">
        <f>INDEX(BDD_enquete_terrain_publique!X:X, MATCH(A121, BDD_enquete_terrain_publique!B:B, 0))</f>
        <v>45</v>
      </c>
      <c r="Y121" s="122">
        <f>INDEX(BDD_enquete_terrain_publique!Y:Y, MATCH(A121, BDD_enquete_terrain_publique!B:B, 0))</f>
        <v>2</v>
      </c>
      <c r="Z121" s="121">
        <f>INDEX(BDD_enquete_terrain_publique!Z:Z, MATCH(A121, BDD_enquete_terrain_publique!B:B, 0))</f>
        <v>0.29166666666666669</v>
      </c>
      <c r="AA121" s="121">
        <f>INDEX(BDD_enquete_terrain_publique!AA:AA, MATCH(A121, BDD_enquete_terrain_publique!B:B, 0))</f>
        <v>0.47152777777777777</v>
      </c>
      <c r="AB121" s="121">
        <f>INDEX(BDD_enquete_terrain_publique!AB:AB, MATCH(A121, BDD_enquete_terrain_publique!B:B, 0))</f>
        <v>0.75</v>
      </c>
      <c r="AC121" s="121">
        <f>Tableau1[[#This Row],[heure_enq]]-Tableau1[[#This Row],[heure_deb]]</f>
        <v>0.17986111111111108</v>
      </c>
      <c r="AD121" s="121">
        <f>Tableau1[[#This Row],[heure_fin]]-Tableau1[[#This Row],[heure_deb]]</f>
        <v>0.45833333333333331</v>
      </c>
      <c r="AE121" s="115" t="s">
        <v>2151</v>
      </c>
      <c r="AF121" s="115" t="s">
        <v>2152</v>
      </c>
      <c r="AG121" s="123" t="str">
        <f>INDEX(BDD_enquete_terrain_publique!BJ:BJ, MATCH(A121, BDD_enquete_terrain_publique!B:B, 0))</f>
        <v>Dentex dentex</v>
      </c>
      <c r="AH121" s="18" t="s">
        <v>2084</v>
      </c>
      <c r="AI121" s="18" t="str">
        <f>INDEX(BDD_enquete_terrain_publique!BO:BO, MATCH(A121, BDD_enquete_terrain_publique!B:B, 0))</f>
        <v>calamar, crevette</v>
      </c>
      <c r="AJ121" s="18">
        <v>0</v>
      </c>
      <c r="AK121" s="18">
        <f>INDEX(BDD_enquete_terrain_publique!BU:BU, MATCH(A121, BDD_enquete_terrain_publique!B:B, 0))</f>
        <v>0</v>
      </c>
      <c r="AL121" s="115">
        <f>INDEX(BDD_enquete_terrain_publique!BV:BV, MATCH(A121, BDD_enquete_terrain_publique!B:B, 0))</f>
        <v>0</v>
      </c>
      <c r="AM121" s="115" t="s">
        <v>2071</v>
      </c>
      <c r="AN121" s="115" t="s">
        <v>2143</v>
      </c>
      <c r="AO121" s="115" t="str">
        <f>INDEX(BDD_enquete_terrain_publique!AL:AL, MATCH(A121, BDD_enquete_terrain_publique!B:B, 0))</f>
        <v>resident</v>
      </c>
      <c r="AP121" s="115" t="s">
        <v>22</v>
      </c>
      <c r="AQ121" s="115" t="s">
        <v>22</v>
      </c>
      <c r="AR121" s="124" t="s">
        <v>756</v>
      </c>
      <c r="AS121" s="115">
        <v>3</v>
      </c>
      <c r="AT121" s="122">
        <v>19</v>
      </c>
      <c r="AU121" s="118">
        <v>214.51</v>
      </c>
      <c r="AV121" s="118">
        <v>214.51</v>
      </c>
      <c r="AW121" s="115" t="s">
        <v>223</v>
      </c>
      <c r="AX121" s="199">
        <f t="shared" si="1"/>
        <v>88.154794520547938</v>
      </c>
      <c r="AY121" s="201" t="s">
        <v>22</v>
      </c>
      <c r="AZ121" s="125" t="s">
        <v>22</v>
      </c>
    </row>
    <row r="122" spans="1:52">
      <c r="A122" s="117">
        <v>190</v>
      </c>
      <c r="B122" s="18" t="str">
        <f>INDEX(BDD_enquete_terrain_publique!C:C, MATCH(A122, BDD_enquete_terrain_publique!B:B, 0))</f>
        <v>PECHLOIS2022_0100</v>
      </c>
      <c r="C122" s="18" t="str">
        <f>INDEX(BDD_enquete_terrain_publique!D:D, MATCH(A122, BDD_enquete_terrain_publique!B:B, 0))</f>
        <v>PECHLOIS2022_0100_B</v>
      </c>
      <c r="D122" s="109">
        <f>INDEX(BDD_enquete_terrain_publique!E:E, MATCH(A122, BDD_enquete_terrain_publique!B:B, 0))</f>
        <v>44583</v>
      </c>
      <c r="E122" s="18" t="str">
        <f>INDEX(BDD_enquete_terrain_publique!F:F, MATCH(A122, BDD_enquete_terrain_publique!B:B, 0))</f>
        <v>Maeva_ARCAS</v>
      </c>
      <c r="F122" s="118">
        <f>INDEX(BDD_enquete_terrain_publique!G:G, MATCH(A122, BDD_enquete_terrain_publique!B:B, 0))</f>
        <v>0</v>
      </c>
      <c r="G122" s="18">
        <f>INDEX(BDD_enquete_terrain_publique!H:H, MATCH(A122, BDD_enquete_terrain_publique!B:B, 0))</f>
        <v>12</v>
      </c>
      <c r="H122" s="118">
        <f>INDEX(BDD_enquete_terrain_publique!I:I, MATCH(A122, BDD_enquete_terrain_publique!B:B, 0))</f>
        <v>0</v>
      </c>
      <c r="I122" s="18" t="str">
        <f>INDEX(BDD_enquete_terrain_publique!J:J, MATCH(A122, BDD_enquete_terrain_publique!B:B, 0))</f>
        <v>NE</v>
      </c>
      <c r="J122" s="18" t="str">
        <f>INDEX(BDD_enquete_terrain_publique!K:K, MATCH(A122, BDD_enquete_terrain_publique!B:B, 0))</f>
        <v>SE</v>
      </c>
      <c r="K122" s="118" t="str">
        <f>INDEX(BDD_enquete_terrain_publique!L:L, MATCH(A122, BDD_enquete_terrain_publique!B:B, 0))</f>
        <v>0_10</v>
      </c>
      <c r="L122" s="18" t="str">
        <f>INDEX(BDD_enquete_terrain_publique!M:M, MATCH(A122, BDD_enquete_terrain_publique!B:B, 0))</f>
        <v>pln_lune</v>
      </c>
      <c r="M122" s="115" t="s">
        <v>22</v>
      </c>
      <c r="N122" s="115" t="s">
        <v>22</v>
      </c>
      <c r="O122" s="115" t="s">
        <v>22</v>
      </c>
      <c r="P122" s="119">
        <f>INDEX(BDD_enquete_terrain_publique!Q:Q, MATCH(A122, BDD_enquete_terrain_publique!B:B, 0))</f>
        <v>42.756833333333333</v>
      </c>
      <c r="Q122" s="115" t="s">
        <v>1112</v>
      </c>
      <c r="R122" s="116" t="s">
        <v>22</v>
      </c>
      <c r="S122" s="115" t="s">
        <v>22</v>
      </c>
      <c r="T122" s="115" t="s">
        <v>22</v>
      </c>
      <c r="U122" s="120">
        <f>INDEX(BDD_enquete_terrain_publique!V:V, MATCH(A122, BDD_enquete_terrain_publique!B:B, 0))</f>
        <v>9.3368333333333329</v>
      </c>
      <c r="V122" s="115" t="s">
        <v>1113</v>
      </c>
      <c r="W122" s="121" t="str">
        <f>INDEX(BDD_enquete_terrain_publique!W:W, MATCH(A122, BDD_enquete_terrain_publique!B:B, 0))</f>
        <v>pdb</v>
      </c>
      <c r="X122" s="122" t="str">
        <f>INDEX(BDD_enquete_terrain_publique!X:X, MATCH(A122, BDD_enquete_terrain_publique!B:B, 0))</f>
        <v>NA</v>
      </c>
      <c r="Y122" s="122">
        <f>INDEX(BDD_enquete_terrain_publique!Y:Y, MATCH(A122, BDD_enquete_terrain_publique!B:B, 0))</f>
        <v>1</v>
      </c>
      <c r="Z122" s="121">
        <f>INDEX(BDD_enquete_terrain_publique!Z:Z, MATCH(A122, BDD_enquete_terrain_publique!B:B, 0))</f>
        <v>0.41666666666666669</v>
      </c>
      <c r="AA122" s="121">
        <f>INDEX(BDD_enquete_terrain_publique!AA:AA, MATCH(A122, BDD_enquete_terrain_publique!B:B, 0))</f>
        <v>0.46736111111111112</v>
      </c>
      <c r="AB122" s="121">
        <f>INDEX(BDD_enquete_terrain_publique!AB:AB, MATCH(A122, BDD_enquete_terrain_publique!B:B, 0))</f>
        <v>0.47916666666666669</v>
      </c>
      <c r="AC122" s="121">
        <f>Tableau1[[#This Row],[heure_enq]]-Tableau1[[#This Row],[heure_deb]]</f>
        <v>5.0694444444444431E-2</v>
      </c>
      <c r="AD122" s="121">
        <f>Tableau1[[#This Row],[heure_fin]]-Tableau1[[#This Row],[heure_deb]]</f>
        <v>6.25E-2</v>
      </c>
      <c r="AE122" s="115" t="s">
        <v>199</v>
      </c>
      <c r="AF122" s="115" t="s">
        <v>2153</v>
      </c>
      <c r="AG122" s="123" t="str">
        <f>INDEX(BDD_enquete_terrain_publique!BJ:BJ, MATCH(A122, BDD_enquete_terrain_publique!B:B, 0))</f>
        <v>Sarpa salpa</v>
      </c>
      <c r="AH122" s="18">
        <v>0</v>
      </c>
      <c r="AI122" s="18">
        <f>INDEX(BDD_enquete_terrain_publique!BO:BO, MATCH(A122, BDD_enquete_terrain_publique!B:B, 0))</f>
        <v>0</v>
      </c>
      <c r="AJ122" s="18">
        <v>0</v>
      </c>
      <c r="AK122" s="18">
        <f>INDEX(BDD_enquete_terrain_publique!BU:BU, MATCH(A122, BDD_enquete_terrain_publique!B:B, 0))</f>
        <v>0</v>
      </c>
      <c r="AL122" s="115" t="str">
        <f>INDEX(BDD_enquete_terrain_publique!BV:BV, MATCH(A122, BDD_enquete_terrain_publique!B:B, 0))</f>
        <v>pain</v>
      </c>
      <c r="AM122" s="115" t="s">
        <v>692</v>
      </c>
      <c r="AN122" s="115" t="s">
        <v>2132</v>
      </c>
      <c r="AO122" s="115" t="str">
        <f>INDEX(BDD_enquete_terrain_publique!AL:AL, MATCH(A122, BDD_enquete_terrain_publique!B:B, 0))</f>
        <v>resident</v>
      </c>
      <c r="AP122" s="115" t="s">
        <v>22</v>
      </c>
      <c r="AQ122" s="115" t="s">
        <v>22</v>
      </c>
      <c r="AR122" s="124" t="s">
        <v>1118</v>
      </c>
      <c r="AS122" s="115">
        <v>1</v>
      </c>
      <c r="AT122" s="118" t="s">
        <v>22</v>
      </c>
      <c r="AU122" s="122" t="s">
        <v>22</v>
      </c>
      <c r="AV122" s="118" t="s">
        <v>1270</v>
      </c>
      <c r="AW122" s="115" t="s">
        <v>223</v>
      </c>
      <c r="AX122" s="199" t="e">
        <f t="shared" si="1"/>
        <v>#VALUE!</v>
      </c>
      <c r="AY122" s="201" t="s">
        <v>22</v>
      </c>
      <c r="AZ122" s="127" t="s">
        <v>2134</v>
      </c>
    </row>
    <row r="123" spans="1:52">
      <c r="A123" s="117">
        <v>195</v>
      </c>
      <c r="B123" s="18" t="str">
        <f>INDEX(BDD_enquete_terrain_publique!C:C, MATCH(A123, BDD_enquete_terrain_publique!B:B, 0))</f>
        <v>PECHLOIS2022_0103</v>
      </c>
      <c r="C123" s="18" t="str">
        <f>INDEX(BDD_enquete_terrain_publique!D:D, MATCH(A123, BDD_enquete_terrain_publique!B:B, 0))</f>
        <v>PECHLOIS2022_0103_A</v>
      </c>
      <c r="D123" s="109">
        <f>INDEX(BDD_enquete_terrain_publique!E:E, MATCH(A123, BDD_enquete_terrain_publique!B:B, 0))</f>
        <v>44601</v>
      </c>
      <c r="E123" s="18" t="str">
        <f>INDEX(BDD_enquete_terrain_publique!F:F, MATCH(A123, BDD_enquete_terrain_publique!B:B, 0))</f>
        <v>Maeva_ARCAS</v>
      </c>
      <c r="F123" s="118">
        <f>INDEX(BDD_enquete_terrain_publique!G:G, MATCH(A123, BDD_enquete_terrain_publique!B:B, 0))</f>
        <v>2</v>
      </c>
      <c r="G123" s="18">
        <f>INDEX(BDD_enquete_terrain_publique!H:H, MATCH(A123, BDD_enquete_terrain_publique!B:B, 0))</f>
        <v>12</v>
      </c>
      <c r="H123" s="118">
        <f>INDEX(BDD_enquete_terrain_publique!I:I, MATCH(A123, BDD_enquete_terrain_publique!B:B, 0))</f>
        <v>2</v>
      </c>
      <c r="I123" s="18" t="str">
        <f>INDEX(BDD_enquete_terrain_publique!J:J, MATCH(A123, BDD_enquete_terrain_publique!B:B, 0))</f>
        <v>NE</v>
      </c>
      <c r="J123" s="18" t="str">
        <f>INDEX(BDD_enquete_terrain_publique!K:K, MATCH(A123, BDD_enquete_terrain_publique!B:B, 0))</f>
        <v>NE</v>
      </c>
      <c r="K123" s="118" t="str">
        <f>INDEX(BDD_enquete_terrain_publique!L:L, MATCH(A123, BDD_enquete_terrain_publique!B:B, 0))</f>
        <v>0_10</v>
      </c>
      <c r="L123" s="18" t="str">
        <f>INDEX(BDD_enquete_terrain_publique!M:M, MATCH(A123, BDD_enquete_terrain_publique!B:B, 0))</f>
        <v>pln_lune</v>
      </c>
      <c r="M123" s="115" t="s">
        <v>22</v>
      </c>
      <c r="N123" s="115" t="s">
        <v>22</v>
      </c>
      <c r="O123" s="115" t="s">
        <v>22</v>
      </c>
      <c r="P123" s="119">
        <f>INDEX(BDD_enquete_terrain_publique!Q:Q, MATCH(A123, BDD_enquete_terrain_publique!B:B, 0))</f>
        <v>42.772833333333331</v>
      </c>
      <c r="Q123" s="115" t="s">
        <v>1136</v>
      </c>
      <c r="R123" s="116" t="s">
        <v>22</v>
      </c>
      <c r="S123" s="115" t="s">
        <v>22</v>
      </c>
      <c r="T123" s="115" t="s">
        <v>22</v>
      </c>
      <c r="U123" s="120">
        <f>INDEX(BDD_enquete_terrain_publique!V:V, MATCH(A123, BDD_enquete_terrain_publique!B:B, 0))</f>
        <v>9.1851666666666674</v>
      </c>
      <c r="V123" s="115" t="s">
        <v>1137</v>
      </c>
      <c r="W123" s="121" t="str">
        <f>INDEX(BDD_enquete_terrain_publique!W:W, MATCH(A123, BDD_enquete_terrain_publique!B:B, 0))</f>
        <v>pe</v>
      </c>
      <c r="X123" s="122">
        <f>INDEX(BDD_enquete_terrain_publique!X:X, MATCH(A123, BDD_enquete_terrain_publique!B:B, 0))</f>
        <v>52</v>
      </c>
      <c r="Y123" s="122">
        <f>INDEX(BDD_enquete_terrain_publique!Y:Y, MATCH(A123, BDD_enquete_terrain_publique!B:B, 0))</f>
        <v>2</v>
      </c>
      <c r="Z123" s="121">
        <f>INDEX(BDD_enquete_terrain_publique!Z:Z, MATCH(A123, BDD_enquete_terrain_publique!B:B, 0))</f>
        <v>0.3125</v>
      </c>
      <c r="AA123" s="121">
        <f>INDEX(BDD_enquete_terrain_publique!AA:AA, MATCH(A123, BDD_enquete_terrain_publique!B:B, 0))</f>
        <v>0.45624999999999999</v>
      </c>
      <c r="AB123" s="121">
        <f>INDEX(BDD_enquete_terrain_publique!AB:AB, MATCH(A123, BDD_enquete_terrain_publique!B:B, 0))</f>
        <v>0.70833333333333337</v>
      </c>
      <c r="AC123" s="121">
        <f>Tableau1[[#This Row],[heure_enq]]-Tableau1[[#This Row],[heure_deb]]</f>
        <v>0.14374999999999999</v>
      </c>
      <c r="AD123" s="121">
        <f>Tableau1[[#This Row],[heure_fin]]-Tableau1[[#This Row],[heure_deb]]</f>
        <v>0.39583333333333337</v>
      </c>
      <c r="AE123" s="115" t="s">
        <v>2098</v>
      </c>
      <c r="AF123" s="115" t="s">
        <v>1143</v>
      </c>
      <c r="AG123" s="123" t="str">
        <f>INDEX(BDD_enquete_terrain_publique!BJ:BJ, MATCH(A123, BDD_enquete_terrain_publique!B:B, 0))</f>
        <v>Pagrus pagrus, Spondyliosoma cantharus</v>
      </c>
      <c r="AH123" s="18" t="s">
        <v>2145</v>
      </c>
      <c r="AI123" s="18" t="str">
        <f>INDEX(BDD_enquete_terrain_publique!BO:BO, MATCH(A123, BDD_enquete_terrain_publique!B:B, 0))</f>
        <v>calamar, crevette</v>
      </c>
      <c r="AJ123" s="18">
        <v>0</v>
      </c>
      <c r="AK123" s="18">
        <f>INDEX(BDD_enquete_terrain_publique!BU:BU, MATCH(A123, BDD_enquete_terrain_publique!B:B, 0))</f>
        <v>0</v>
      </c>
      <c r="AL123" s="115">
        <f>INDEX(BDD_enquete_terrain_publique!BV:BV, MATCH(A123, BDD_enquete_terrain_publique!B:B, 0))</f>
        <v>0</v>
      </c>
      <c r="AM123" s="115" t="s">
        <v>392</v>
      </c>
      <c r="AN123" s="115" t="s">
        <v>2154</v>
      </c>
      <c r="AO123" s="115" t="str">
        <f>INDEX(BDD_enquete_terrain_publique!AL:AL, MATCH(A123, BDD_enquete_terrain_publique!B:B, 0))</f>
        <v>resident</v>
      </c>
      <c r="AP123" s="115" t="s">
        <v>22</v>
      </c>
      <c r="AQ123" s="115" t="s">
        <v>22</v>
      </c>
      <c r="AR123" s="124" t="s">
        <v>1059</v>
      </c>
      <c r="AS123" s="115">
        <v>2</v>
      </c>
      <c r="AT123" s="122">
        <f>AVERAGE(32,37)</f>
        <v>34.5</v>
      </c>
      <c r="AU123" s="122">
        <v>1698.26</v>
      </c>
      <c r="AV123" s="122">
        <v>1698.26</v>
      </c>
      <c r="AW123" s="115" t="s">
        <v>223</v>
      </c>
      <c r="AX123" s="199">
        <f t="shared" si="1"/>
        <v>697.91506849315056</v>
      </c>
      <c r="AY123" s="199" t="s">
        <v>22</v>
      </c>
      <c r="AZ123" s="125" t="s">
        <v>22</v>
      </c>
    </row>
    <row r="124" spans="1:52">
      <c r="A124" s="117">
        <v>201</v>
      </c>
      <c r="B124" s="18" t="str">
        <f>INDEX(BDD_enquete_terrain_publique!C:C, MATCH(A124, BDD_enquete_terrain_publique!B:B, 0))</f>
        <v>PECHLOIS2022_0107</v>
      </c>
      <c r="C124" s="18" t="str">
        <f>INDEX(BDD_enquete_terrain_publique!D:D, MATCH(A124, BDD_enquete_terrain_publique!B:B, 0))</f>
        <v>PECHLOIS2022_0107_A</v>
      </c>
      <c r="D124" s="109">
        <f>INDEX(BDD_enquete_terrain_publique!E:E, MATCH(A124, BDD_enquete_terrain_publique!B:B, 0))</f>
        <v>44615</v>
      </c>
      <c r="E124" s="18" t="str">
        <f>INDEX(BDD_enquete_terrain_publique!F:F, MATCH(A124, BDD_enquete_terrain_publique!B:B, 0))</f>
        <v>Maeva_ARCAS</v>
      </c>
      <c r="F124" s="118">
        <f>INDEX(BDD_enquete_terrain_publique!G:G, MATCH(A124, BDD_enquete_terrain_publique!B:B, 0))</f>
        <v>0</v>
      </c>
      <c r="G124" s="18">
        <f>INDEX(BDD_enquete_terrain_publique!H:H, MATCH(A124, BDD_enquete_terrain_publique!B:B, 0))</f>
        <v>13</v>
      </c>
      <c r="H124" s="118">
        <f>INDEX(BDD_enquete_terrain_publique!I:I, MATCH(A124, BDD_enquete_terrain_publique!B:B, 0))</f>
        <v>0</v>
      </c>
      <c r="I124" s="18" t="str">
        <f>INDEX(BDD_enquete_terrain_publique!J:J, MATCH(A124, BDD_enquete_terrain_publique!B:B, 0))</f>
        <v>SO</v>
      </c>
      <c r="J124" s="18" t="str">
        <f>INDEX(BDD_enquete_terrain_publique!K:K, MATCH(A124, BDD_enquete_terrain_publique!B:B, 0))</f>
        <v>SE</v>
      </c>
      <c r="K124" s="118" t="str">
        <f>INDEX(BDD_enquete_terrain_publique!L:L, MATCH(A124, BDD_enquete_terrain_publique!B:B, 0))</f>
        <v>0_10</v>
      </c>
      <c r="L124" s="18" t="str">
        <f>INDEX(BDD_enquete_terrain_publique!M:M, MATCH(A124, BDD_enquete_terrain_publique!B:B, 0))</f>
        <v>dern_quart</v>
      </c>
      <c r="M124" s="115" t="s">
        <v>22</v>
      </c>
      <c r="N124" s="115" t="s">
        <v>22</v>
      </c>
      <c r="O124" s="115" t="s">
        <v>22</v>
      </c>
      <c r="P124" s="119">
        <f>INDEX(BDD_enquete_terrain_publique!Q:Q, MATCH(A124, BDD_enquete_terrain_publique!B:B, 0))</f>
        <v>42.800666666666665</v>
      </c>
      <c r="Q124" s="115" t="s">
        <v>1163</v>
      </c>
      <c r="R124" s="116" t="s">
        <v>22</v>
      </c>
      <c r="S124" s="115" t="s">
        <v>22</v>
      </c>
      <c r="T124" s="115" t="s">
        <v>22</v>
      </c>
      <c r="U124" s="120">
        <f>INDEX(BDD_enquete_terrain_publique!V:V, MATCH(A124, BDD_enquete_terrain_publique!B:B, 0))</f>
        <v>9.5421666666666667</v>
      </c>
      <c r="V124" s="115" t="s">
        <v>1164</v>
      </c>
      <c r="W124" s="121" t="str">
        <f>INDEX(BDD_enquete_terrain_publique!W:W, MATCH(A124, BDD_enquete_terrain_publique!B:B, 0))</f>
        <v>pe</v>
      </c>
      <c r="X124" s="122">
        <f>INDEX(BDD_enquete_terrain_publique!X:X, MATCH(A124, BDD_enquete_terrain_publique!B:B, 0))</f>
        <v>236</v>
      </c>
      <c r="Y124" s="122">
        <f>INDEX(BDD_enquete_terrain_publique!Y:Y, MATCH(A124, BDD_enquete_terrain_publique!B:B, 0))</f>
        <v>3</v>
      </c>
      <c r="Z124" s="121">
        <f>INDEX(BDD_enquete_terrain_publique!Z:Z, MATCH(A124, BDD_enquete_terrain_publique!B:B, 0))</f>
        <v>0.3125</v>
      </c>
      <c r="AA124" s="121">
        <f>INDEX(BDD_enquete_terrain_publique!AA:AA, MATCH(A124, BDD_enquete_terrain_publique!B:B, 0))</f>
        <v>0.41250000000000003</v>
      </c>
      <c r="AB124" s="121">
        <f>INDEX(BDD_enquete_terrain_publique!AB:AB, MATCH(A124, BDD_enquete_terrain_publique!B:B, 0))</f>
        <v>0.5625</v>
      </c>
      <c r="AC124" s="121">
        <f>Tableau1[[#This Row],[heure_enq]]-Tableau1[[#This Row],[heure_deb]]</f>
        <v>0.10000000000000003</v>
      </c>
      <c r="AD124" s="121">
        <f>Tableau1[[#This Row],[heure_fin]]-Tableau1[[#This Row],[heure_deb]]</f>
        <v>0.25</v>
      </c>
      <c r="AE124" s="115" t="s">
        <v>2155</v>
      </c>
      <c r="AF124" s="115" t="s">
        <v>1143</v>
      </c>
      <c r="AG124" s="123" t="str">
        <f>INDEX(BDD_enquete_terrain_publique!BJ:BJ, MATCH(A124, BDD_enquete_terrain_publique!B:B, 0))</f>
        <v xml:space="preserve">Polyprion americanus </v>
      </c>
      <c r="AH124" s="18" t="s">
        <v>2058</v>
      </c>
      <c r="AI124" s="18" t="str">
        <f>INDEX(BDD_enquete_terrain_publique!BO:BO, MATCH(A124, BDD_enquete_terrain_publique!B:B, 0))</f>
        <v>crevette, gambas</v>
      </c>
      <c r="AJ124" s="18">
        <v>0</v>
      </c>
      <c r="AK124" s="18">
        <f>INDEX(BDD_enquete_terrain_publique!BU:BU, MATCH(A124, BDD_enquete_terrain_publique!B:B, 0))</f>
        <v>0</v>
      </c>
      <c r="AL124" s="115">
        <f>INDEX(BDD_enquete_terrain_publique!BV:BV, MATCH(A124, BDD_enquete_terrain_publique!B:B, 0))</f>
        <v>0</v>
      </c>
      <c r="AM124" s="115" t="s">
        <v>392</v>
      </c>
      <c r="AN124" s="115" t="s">
        <v>2059</v>
      </c>
      <c r="AO124" s="115" t="str">
        <f>INDEX(BDD_enquete_terrain_publique!AL:AL, MATCH(A124, BDD_enquete_terrain_publique!B:B, 0))</f>
        <v>resident</v>
      </c>
      <c r="AP124" s="115" t="s">
        <v>22</v>
      </c>
      <c r="AQ124" s="115" t="s">
        <v>22</v>
      </c>
      <c r="AR124" s="124" t="s">
        <v>2156</v>
      </c>
      <c r="AS124" s="115">
        <v>1</v>
      </c>
      <c r="AT124" s="118" t="s">
        <v>22</v>
      </c>
      <c r="AU124" s="122" t="s">
        <v>22</v>
      </c>
      <c r="AV124" s="118"/>
      <c r="AW124" s="115" t="s">
        <v>222</v>
      </c>
      <c r="AX124" s="199" t="e">
        <f t="shared" si="1"/>
        <v>#VALUE!</v>
      </c>
      <c r="AY124" s="201" t="s">
        <v>22</v>
      </c>
      <c r="AZ124" s="127" t="s">
        <v>2157</v>
      </c>
    </row>
    <row r="125" spans="1:52">
      <c r="A125" s="117">
        <v>201</v>
      </c>
      <c r="B125" s="18" t="str">
        <f>INDEX(BDD_enquete_terrain_publique!C:C, MATCH(A125, BDD_enquete_terrain_publique!B:B, 0))</f>
        <v>PECHLOIS2022_0107</v>
      </c>
      <c r="C125" s="18" t="str">
        <f>INDEX(BDD_enquete_terrain_publique!D:D, MATCH(A125, BDD_enquete_terrain_publique!B:B, 0))</f>
        <v>PECHLOIS2022_0107_A</v>
      </c>
      <c r="D125" s="109">
        <f>INDEX(BDD_enquete_terrain_publique!E:E, MATCH(A125, BDD_enquete_terrain_publique!B:B, 0))</f>
        <v>44615</v>
      </c>
      <c r="E125" s="18" t="str">
        <f>INDEX(BDD_enquete_terrain_publique!F:F, MATCH(A125, BDD_enquete_terrain_publique!B:B, 0))</f>
        <v>Maeva_ARCAS</v>
      </c>
      <c r="F125" s="118">
        <f>INDEX(BDD_enquete_terrain_publique!G:G, MATCH(A125, BDD_enquete_terrain_publique!B:B, 0))</f>
        <v>0</v>
      </c>
      <c r="G125" s="18">
        <f>INDEX(BDD_enquete_terrain_publique!H:H, MATCH(A125, BDD_enquete_terrain_publique!B:B, 0))</f>
        <v>13</v>
      </c>
      <c r="H125" s="118">
        <f>INDEX(BDD_enquete_terrain_publique!I:I, MATCH(A125, BDD_enquete_terrain_publique!B:B, 0))</f>
        <v>0</v>
      </c>
      <c r="I125" s="18" t="str">
        <f>INDEX(BDD_enquete_terrain_publique!J:J, MATCH(A125, BDD_enquete_terrain_publique!B:B, 0))</f>
        <v>SO</v>
      </c>
      <c r="J125" s="18" t="str">
        <f>INDEX(BDD_enquete_terrain_publique!K:K, MATCH(A125, BDD_enquete_terrain_publique!B:B, 0))</f>
        <v>SE</v>
      </c>
      <c r="K125" s="118" t="str">
        <f>INDEX(BDD_enquete_terrain_publique!L:L, MATCH(A125, BDD_enquete_terrain_publique!B:B, 0))</f>
        <v>0_10</v>
      </c>
      <c r="L125" s="18" t="str">
        <f>INDEX(BDD_enquete_terrain_publique!M:M, MATCH(A125, BDD_enquete_terrain_publique!B:B, 0))</f>
        <v>dern_quart</v>
      </c>
      <c r="M125" s="115" t="s">
        <v>22</v>
      </c>
      <c r="N125" s="115" t="s">
        <v>22</v>
      </c>
      <c r="O125" s="115" t="s">
        <v>22</v>
      </c>
      <c r="P125" s="119">
        <f>INDEX(BDD_enquete_terrain_publique!Q:Q, MATCH(A125, BDD_enquete_terrain_publique!B:B, 0))</f>
        <v>42.800666666666665</v>
      </c>
      <c r="Q125" s="115" t="s">
        <v>1163</v>
      </c>
      <c r="R125" s="116" t="s">
        <v>22</v>
      </c>
      <c r="S125" s="115" t="s">
        <v>22</v>
      </c>
      <c r="T125" s="115" t="s">
        <v>22</v>
      </c>
      <c r="U125" s="120">
        <f>INDEX(BDD_enquete_terrain_publique!V:V, MATCH(A125, BDD_enquete_terrain_publique!B:B, 0))</f>
        <v>9.5421666666666667</v>
      </c>
      <c r="V125" s="115" t="s">
        <v>1164</v>
      </c>
      <c r="W125" s="121" t="str">
        <f>INDEX(BDD_enquete_terrain_publique!W:W, MATCH(A125, BDD_enquete_terrain_publique!B:B, 0))</f>
        <v>pe</v>
      </c>
      <c r="X125" s="122">
        <f>INDEX(BDD_enquete_terrain_publique!X:X, MATCH(A125, BDD_enquete_terrain_publique!B:B, 0))</f>
        <v>236</v>
      </c>
      <c r="Y125" s="122">
        <f>INDEX(BDD_enquete_terrain_publique!Y:Y, MATCH(A125, BDD_enquete_terrain_publique!B:B, 0))</f>
        <v>3</v>
      </c>
      <c r="Z125" s="121">
        <f>INDEX(BDD_enquete_terrain_publique!Z:Z, MATCH(A125, BDD_enquete_terrain_publique!B:B, 0))</f>
        <v>0.3125</v>
      </c>
      <c r="AA125" s="121">
        <f>INDEX(BDD_enquete_terrain_publique!AA:AA, MATCH(A125, BDD_enquete_terrain_publique!B:B, 0))</f>
        <v>0.41250000000000003</v>
      </c>
      <c r="AB125" s="121">
        <f>INDEX(BDD_enquete_terrain_publique!AB:AB, MATCH(A125, BDD_enquete_terrain_publique!B:B, 0))</f>
        <v>0.5625</v>
      </c>
      <c r="AC125" s="121">
        <f>Tableau1[[#This Row],[heure_enq]]-Tableau1[[#This Row],[heure_deb]]</f>
        <v>0.10000000000000003</v>
      </c>
      <c r="AD125" s="121">
        <f>Tableau1[[#This Row],[heure_fin]]-Tableau1[[#This Row],[heure_deb]]</f>
        <v>0.25</v>
      </c>
      <c r="AE125" s="115" t="s">
        <v>2155</v>
      </c>
      <c r="AF125" s="115" t="s">
        <v>1143</v>
      </c>
      <c r="AG125" s="123" t="str">
        <f>INDEX(BDD_enquete_terrain_publique!BJ:BJ, MATCH(A125, BDD_enquete_terrain_publique!B:B, 0))</f>
        <v xml:space="preserve">Polyprion americanus </v>
      </c>
      <c r="AH125" s="18" t="s">
        <v>2058</v>
      </c>
      <c r="AI125" s="18" t="str">
        <f>INDEX(BDD_enquete_terrain_publique!BO:BO, MATCH(A125, BDD_enquete_terrain_publique!B:B, 0))</f>
        <v>crevette, gambas</v>
      </c>
      <c r="AJ125" s="18">
        <v>0</v>
      </c>
      <c r="AK125" s="18">
        <f>INDEX(BDD_enquete_terrain_publique!BU:BU, MATCH(A125, BDD_enquete_terrain_publique!B:B, 0))</f>
        <v>0</v>
      </c>
      <c r="AL125" s="115">
        <f>INDEX(BDD_enquete_terrain_publique!BV:BV, MATCH(A125, BDD_enquete_terrain_publique!B:B, 0))</f>
        <v>0</v>
      </c>
      <c r="AM125" s="115" t="s">
        <v>392</v>
      </c>
      <c r="AN125" s="115" t="s">
        <v>2059</v>
      </c>
      <c r="AO125" s="115" t="str">
        <f>INDEX(BDD_enquete_terrain_publique!AL:AL, MATCH(A125, BDD_enquete_terrain_publique!B:B, 0))</f>
        <v>resident</v>
      </c>
      <c r="AP125" s="115" t="s">
        <v>2057</v>
      </c>
      <c r="AQ125" s="115">
        <v>7</v>
      </c>
      <c r="AR125" s="124" t="s">
        <v>1435</v>
      </c>
      <c r="AS125" s="115">
        <v>7</v>
      </c>
      <c r="AT125" s="118">
        <f>AVERAGE(31, 28, 29, 31, 28, 29, 28)</f>
        <v>29.142857142857142</v>
      </c>
      <c r="AU125" s="122">
        <v>2493.58</v>
      </c>
      <c r="AV125" s="118">
        <v>2493.58</v>
      </c>
      <c r="AW125" s="115" t="s">
        <v>223</v>
      </c>
      <c r="AX125" s="199">
        <f t="shared" si="1"/>
        <v>1024.7589041095889</v>
      </c>
      <c r="AY125" s="201" t="s">
        <v>22</v>
      </c>
      <c r="AZ125" s="125" t="s">
        <v>22</v>
      </c>
    </row>
    <row r="126" spans="1:52">
      <c r="A126" s="117">
        <v>202</v>
      </c>
      <c r="B126" s="18" t="str">
        <f>INDEX(BDD_enquete_terrain_publique!C:C, MATCH(A126, BDD_enquete_terrain_publique!B:B, 0))</f>
        <v>PECHLOIS2022_0107</v>
      </c>
      <c r="C126" s="18" t="str">
        <f>INDEX(BDD_enquete_terrain_publique!D:D, MATCH(A126, BDD_enquete_terrain_publique!B:B, 0))</f>
        <v>PECHLOIS2022_0107_B</v>
      </c>
      <c r="D126" s="109">
        <f>INDEX(BDD_enquete_terrain_publique!E:E, MATCH(A126, BDD_enquete_terrain_publique!B:B, 0))</f>
        <v>44615</v>
      </c>
      <c r="E126" s="18" t="str">
        <f>INDEX(BDD_enquete_terrain_publique!F:F, MATCH(A126, BDD_enquete_terrain_publique!B:B, 0))</f>
        <v>Maeva_ARCAS</v>
      </c>
      <c r="F126" s="118">
        <f>INDEX(BDD_enquete_terrain_publique!G:G, MATCH(A126, BDD_enquete_terrain_publique!B:B, 0))</f>
        <v>0</v>
      </c>
      <c r="G126" s="18">
        <f>INDEX(BDD_enquete_terrain_publique!H:H, MATCH(A126, BDD_enquete_terrain_publique!B:B, 0))</f>
        <v>13</v>
      </c>
      <c r="H126" s="118">
        <f>INDEX(BDD_enquete_terrain_publique!I:I, MATCH(A126, BDD_enquete_terrain_publique!B:B, 0))</f>
        <v>0</v>
      </c>
      <c r="I126" s="18" t="str">
        <f>INDEX(BDD_enquete_terrain_publique!J:J, MATCH(A126, BDD_enquete_terrain_publique!B:B, 0))</f>
        <v>SO</v>
      </c>
      <c r="J126" s="18" t="str">
        <f>INDEX(BDD_enquete_terrain_publique!K:K, MATCH(A126, BDD_enquete_terrain_publique!B:B, 0))</f>
        <v>SE</v>
      </c>
      <c r="K126" s="118" t="str">
        <f>INDEX(BDD_enquete_terrain_publique!L:L, MATCH(A126, BDD_enquete_terrain_publique!B:B, 0))</f>
        <v>0_10</v>
      </c>
      <c r="L126" s="18" t="str">
        <f>INDEX(BDD_enquete_terrain_publique!M:M, MATCH(A126, BDD_enquete_terrain_publique!B:B, 0))</f>
        <v>dern_quart</v>
      </c>
      <c r="M126" s="115" t="s">
        <v>22</v>
      </c>
      <c r="N126" s="115" t="s">
        <v>22</v>
      </c>
      <c r="O126" s="115" t="s">
        <v>22</v>
      </c>
      <c r="P126" s="119">
        <f>INDEX(BDD_enquete_terrain_publique!Q:Q, MATCH(A126, BDD_enquete_terrain_publique!B:B, 0))</f>
        <v>42.987000000000002</v>
      </c>
      <c r="Q126" s="115" t="s">
        <v>1168</v>
      </c>
      <c r="R126" s="116" t="s">
        <v>22</v>
      </c>
      <c r="S126" s="115" t="s">
        <v>22</v>
      </c>
      <c r="T126" s="115" t="s">
        <v>22</v>
      </c>
      <c r="U126" s="120">
        <f>INDEX(BDD_enquete_terrain_publique!V:V, MATCH(A126, BDD_enquete_terrain_publique!B:B, 0))</f>
        <v>9.4743333333333339</v>
      </c>
      <c r="V126" s="115" t="s">
        <v>1169</v>
      </c>
      <c r="W126" s="121" t="str">
        <f>INDEX(BDD_enquete_terrain_publique!W:W, MATCH(A126, BDD_enquete_terrain_publique!B:B, 0))</f>
        <v>pe</v>
      </c>
      <c r="X126" s="122">
        <f>INDEX(BDD_enquete_terrain_publique!X:X, MATCH(A126, BDD_enquete_terrain_publique!B:B, 0))</f>
        <v>17</v>
      </c>
      <c r="Y126" s="122">
        <f>INDEX(BDD_enquete_terrain_publique!Y:Y, MATCH(A126, BDD_enquete_terrain_publique!B:B, 0))</f>
        <v>1</v>
      </c>
      <c r="Z126" s="121">
        <f>INDEX(BDD_enquete_terrain_publique!Z:Z, MATCH(A126, BDD_enquete_terrain_publique!B:B, 0))</f>
        <v>0.38541666666666669</v>
      </c>
      <c r="AA126" s="121">
        <f>INDEX(BDD_enquete_terrain_publique!AA:AA, MATCH(A126, BDD_enquete_terrain_publique!B:B, 0))</f>
        <v>0.46319444444444446</v>
      </c>
      <c r="AB126" s="121">
        <f>INDEX(BDD_enquete_terrain_publique!AB:AB, MATCH(A126, BDD_enquete_terrain_publique!B:B, 0))</f>
        <v>0.47916666666666669</v>
      </c>
      <c r="AC126" s="121">
        <f>Tableau1[[#This Row],[heure_enq]]-Tableau1[[#This Row],[heure_deb]]</f>
        <v>7.7777777777777779E-2</v>
      </c>
      <c r="AD126" s="121">
        <f>Tableau1[[#This Row],[heure_fin]]-Tableau1[[#This Row],[heure_deb]]</f>
        <v>9.375E-2</v>
      </c>
      <c r="AE126" s="115" t="s">
        <v>2158</v>
      </c>
      <c r="AF126" s="115" t="s">
        <v>2074</v>
      </c>
      <c r="AG126" s="123" t="str">
        <f>INDEX(BDD_enquete_terrain_publique!BJ:BJ, MATCH(A126, BDD_enquete_terrain_publique!B:B, 0))</f>
        <v>Pagellus erythrinus</v>
      </c>
      <c r="AH126" s="18" t="s">
        <v>2068</v>
      </c>
      <c r="AI126" s="18" t="str">
        <f>INDEX(BDD_enquete_terrain_publique!BO:BO, MATCH(A126, BDD_enquete_terrain_publique!B:B, 0))</f>
        <v>calamar, seiche</v>
      </c>
      <c r="AJ126" s="18">
        <v>0</v>
      </c>
      <c r="AK126" s="18">
        <f>INDEX(BDD_enquete_terrain_publique!BU:BU, MATCH(A126, BDD_enquete_terrain_publique!B:B, 0))</f>
        <v>0</v>
      </c>
      <c r="AL126" s="115">
        <f>INDEX(BDD_enquete_terrain_publique!BV:BV, MATCH(A126, BDD_enquete_terrain_publique!B:B, 0))</f>
        <v>0</v>
      </c>
      <c r="AM126" s="115" t="s">
        <v>692</v>
      </c>
      <c r="AN126" s="115" t="s">
        <v>2059</v>
      </c>
      <c r="AO126" s="115" t="str">
        <f>INDEX(BDD_enquete_terrain_publique!AL:AL, MATCH(A126, BDD_enquete_terrain_publique!B:B, 0))</f>
        <v>resident</v>
      </c>
      <c r="AP126" s="115" t="s">
        <v>22</v>
      </c>
      <c r="AQ126" s="115" t="s">
        <v>22</v>
      </c>
      <c r="AR126" s="124" t="s">
        <v>1034</v>
      </c>
      <c r="AS126" s="115">
        <v>1</v>
      </c>
      <c r="AT126" s="122">
        <v>15</v>
      </c>
      <c r="AU126" s="122">
        <v>55.84</v>
      </c>
      <c r="AV126" s="118"/>
      <c r="AW126" s="115" t="s">
        <v>223</v>
      </c>
      <c r="AX126" s="199">
        <f t="shared" si="1"/>
        <v>22.947945205479453</v>
      </c>
      <c r="AY126" s="199" t="s">
        <v>22</v>
      </c>
      <c r="AZ126" s="127" t="s">
        <v>2159</v>
      </c>
    </row>
    <row r="127" spans="1:52">
      <c r="A127" s="117">
        <v>202</v>
      </c>
      <c r="B127" s="18" t="str">
        <f>INDEX(BDD_enquete_terrain_publique!C:C, MATCH(A127, BDD_enquete_terrain_publique!B:B, 0))</f>
        <v>PECHLOIS2022_0107</v>
      </c>
      <c r="C127" s="18" t="str">
        <f>INDEX(BDD_enquete_terrain_publique!D:D, MATCH(A127, BDD_enquete_terrain_publique!B:B, 0))</f>
        <v>PECHLOIS2022_0107_B</v>
      </c>
      <c r="D127" s="109">
        <f>INDEX(BDD_enquete_terrain_publique!E:E, MATCH(A127, BDD_enquete_terrain_publique!B:B, 0))</f>
        <v>44615</v>
      </c>
      <c r="E127" s="18" t="str">
        <f>INDEX(BDD_enquete_terrain_publique!F:F, MATCH(A127, BDD_enquete_terrain_publique!B:B, 0))</f>
        <v>Maeva_ARCAS</v>
      </c>
      <c r="F127" s="118">
        <f>INDEX(BDD_enquete_terrain_publique!G:G, MATCH(A127, BDD_enquete_terrain_publique!B:B, 0))</f>
        <v>0</v>
      </c>
      <c r="G127" s="18">
        <f>INDEX(BDD_enquete_terrain_publique!H:H, MATCH(A127, BDD_enquete_terrain_publique!B:B, 0))</f>
        <v>13</v>
      </c>
      <c r="H127" s="118">
        <f>INDEX(BDD_enquete_terrain_publique!I:I, MATCH(A127, BDD_enquete_terrain_publique!B:B, 0))</f>
        <v>0</v>
      </c>
      <c r="I127" s="18" t="str">
        <f>INDEX(BDD_enquete_terrain_publique!J:J, MATCH(A127, BDD_enquete_terrain_publique!B:B, 0))</f>
        <v>SO</v>
      </c>
      <c r="J127" s="18" t="str">
        <f>INDEX(BDD_enquete_terrain_publique!K:K, MATCH(A127, BDD_enquete_terrain_publique!B:B, 0))</f>
        <v>SE</v>
      </c>
      <c r="K127" s="118" t="str">
        <f>INDEX(BDD_enquete_terrain_publique!L:L, MATCH(A127, BDD_enquete_terrain_publique!B:B, 0))</f>
        <v>0_10</v>
      </c>
      <c r="L127" s="18" t="str">
        <f>INDEX(BDD_enquete_terrain_publique!M:M, MATCH(A127, BDD_enquete_terrain_publique!B:B, 0))</f>
        <v>dern_quart</v>
      </c>
      <c r="M127" s="115" t="s">
        <v>22</v>
      </c>
      <c r="N127" s="115" t="s">
        <v>22</v>
      </c>
      <c r="O127" s="115" t="s">
        <v>22</v>
      </c>
      <c r="P127" s="119">
        <f>INDEX(BDD_enquete_terrain_publique!Q:Q, MATCH(A127, BDD_enquete_terrain_publique!B:B, 0))</f>
        <v>42.987000000000002</v>
      </c>
      <c r="Q127" s="115" t="s">
        <v>1168</v>
      </c>
      <c r="R127" s="116" t="s">
        <v>22</v>
      </c>
      <c r="S127" s="115" t="s">
        <v>22</v>
      </c>
      <c r="T127" s="115" t="s">
        <v>22</v>
      </c>
      <c r="U127" s="120">
        <f>INDEX(BDD_enquete_terrain_publique!V:V, MATCH(A127, BDD_enquete_terrain_publique!B:B, 0))</f>
        <v>9.4743333333333339</v>
      </c>
      <c r="V127" s="115" t="s">
        <v>1169</v>
      </c>
      <c r="W127" s="121" t="str">
        <f>INDEX(BDD_enquete_terrain_publique!W:W, MATCH(A127, BDD_enquete_terrain_publique!B:B, 0))</f>
        <v>pe</v>
      </c>
      <c r="X127" s="122">
        <f>INDEX(BDD_enquete_terrain_publique!X:X, MATCH(A127, BDD_enquete_terrain_publique!B:B, 0))</f>
        <v>17</v>
      </c>
      <c r="Y127" s="122">
        <f>INDEX(BDD_enquete_terrain_publique!Y:Y, MATCH(A127, BDD_enquete_terrain_publique!B:B, 0))</f>
        <v>1</v>
      </c>
      <c r="Z127" s="121">
        <f>INDEX(BDD_enquete_terrain_publique!Z:Z, MATCH(A127, BDD_enquete_terrain_publique!B:B, 0))</f>
        <v>0.38541666666666669</v>
      </c>
      <c r="AA127" s="121">
        <f>INDEX(BDD_enquete_terrain_publique!AA:AA, MATCH(A127, BDD_enquete_terrain_publique!B:B, 0))</f>
        <v>0.46319444444444446</v>
      </c>
      <c r="AB127" s="121">
        <f>INDEX(BDD_enquete_terrain_publique!AB:AB, MATCH(A127, BDD_enquete_terrain_publique!B:B, 0))</f>
        <v>0.47916666666666669</v>
      </c>
      <c r="AC127" s="121">
        <f>Tableau1[[#This Row],[heure_enq]]-Tableau1[[#This Row],[heure_deb]]</f>
        <v>7.7777777777777779E-2</v>
      </c>
      <c r="AD127" s="121">
        <f>Tableau1[[#This Row],[heure_fin]]-Tableau1[[#This Row],[heure_deb]]</f>
        <v>9.375E-2</v>
      </c>
      <c r="AE127" s="115" t="s">
        <v>2158</v>
      </c>
      <c r="AF127" s="115" t="s">
        <v>2074</v>
      </c>
      <c r="AG127" s="123" t="str">
        <f>INDEX(BDD_enquete_terrain_publique!BJ:BJ, MATCH(A127, BDD_enquete_terrain_publique!B:B, 0))</f>
        <v>Pagellus erythrinus</v>
      </c>
      <c r="AH127" s="18" t="s">
        <v>2068</v>
      </c>
      <c r="AI127" s="18" t="str">
        <f>INDEX(BDD_enquete_terrain_publique!BO:BO, MATCH(A127, BDD_enquete_terrain_publique!B:B, 0))</f>
        <v>calamar, seiche</v>
      </c>
      <c r="AJ127" s="18">
        <v>0</v>
      </c>
      <c r="AK127" s="18">
        <f>INDEX(BDD_enquete_terrain_publique!BU:BU, MATCH(A127, BDD_enquete_terrain_publique!B:B, 0))</f>
        <v>0</v>
      </c>
      <c r="AL127" s="115">
        <f>INDEX(BDD_enquete_terrain_publique!BV:BV, MATCH(A127, BDD_enquete_terrain_publique!B:B, 0))</f>
        <v>0</v>
      </c>
      <c r="AM127" s="115" t="s">
        <v>692</v>
      </c>
      <c r="AN127" s="115" t="s">
        <v>2059</v>
      </c>
      <c r="AO127" s="115" t="str">
        <f>INDEX(BDD_enquete_terrain_publique!AL:AL, MATCH(A127, BDD_enquete_terrain_publique!B:B, 0))</f>
        <v>resident</v>
      </c>
      <c r="AP127" s="115" t="s">
        <v>22</v>
      </c>
      <c r="AQ127" s="115" t="s">
        <v>22</v>
      </c>
      <c r="AR127" s="124" t="s">
        <v>438</v>
      </c>
      <c r="AS127" s="115">
        <v>2</v>
      </c>
      <c r="AT127" s="122">
        <f>(21+21)/2</f>
        <v>21</v>
      </c>
      <c r="AU127" s="122">
        <v>816.35</v>
      </c>
      <c r="AV127" s="118">
        <v>890.72</v>
      </c>
      <c r="AW127" s="115" t="s">
        <v>223</v>
      </c>
      <c r="AX127" s="199">
        <f t="shared" si="1"/>
        <v>335.48630136986299</v>
      </c>
      <c r="AY127" s="199" t="s">
        <v>22</v>
      </c>
      <c r="AZ127" s="125" t="s">
        <v>22</v>
      </c>
    </row>
    <row r="128" spans="1:52">
      <c r="A128" s="117">
        <v>202</v>
      </c>
      <c r="B128" s="18" t="str">
        <f>INDEX(BDD_enquete_terrain_publique!C:C, MATCH(A128, BDD_enquete_terrain_publique!B:B, 0))</f>
        <v>PECHLOIS2022_0107</v>
      </c>
      <c r="C128" s="18" t="str">
        <f>INDEX(BDD_enquete_terrain_publique!D:D, MATCH(A128, BDD_enquete_terrain_publique!B:B, 0))</f>
        <v>PECHLOIS2022_0107_B</v>
      </c>
      <c r="D128" s="109">
        <f>INDEX(BDD_enquete_terrain_publique!E:E, MATCH(A128, BDD_enquete_terrain_publique!B:B, 0))</f>
        <v>44615</v>
      </c>
      <c r="E128" s="18" t="str">
        <f>INDEX(BDD_enquete_terrain_publique!F:F, MATCH(A128, BDD_enquete_terrain_publique!B:B, 0))</f>
        <v>Maeva_ARCAS</v>
      </c>
      <c r="F128" s="118">
        <f>INDEX(BDD_enquete_terrain_publique!G:G, MATCH(A128, BDD_enquete_terrain_publique!B:B, 0))</f>
        <v>0</v>
      </c>
      <c r="G128" s="18">
        <f>INDEX(BDD_enquete_terrain_publique!H:H, MATCH(A128, BDD_enquete_terrain_publique!B:B, 0))</f>
        <v>13</v>
      </c>
      <c r="H128" s="118">
        <f>INDEX(BDD_enquete_terrain_publique!I:I, MATCH(A128, BDD_enquete_terrain_publique!B:B, 0))</f>
        <v>0</v>
      </c>
      <c r="I128" s="18" t="str">
        <f>INDEX(BDD_enquete_terrain_publique!J:J, MATCH(A128, BDD_enquete_terrain_publique!B:B, 0))</f>
        <v>SO</v>
      </c>
      <c r="J128" s="18" t="str">
        <f>INDEX(BDD_enquete_terrain_publique!K:K, MATCH(A128, BDD_enquete_terrain_publique!B:B, 0))</f>
        <v>SE</v>
      </c>
      <c r="K128" s="118" t="str">
        <f>INDEX(BDD_enquete_terrain_publique!L:L, MATCH(A128, BDD_enquete_terrain_publique!B:B, 0))</f>
        <v>0_10</v>
      </c>
      <c r="L128" s="18" t="str">
        <f>INDEX(BDD_enquete_terrain_publique!M:M, MATCH(A128, BDD_enquete_terrain_publique!B:B, 0))</f>
        <v>dern_quart</v>
      </c>
      <c r="M128" s="115" t="s">
        <v>22</v>
      </c>
      <c r="N128" s="115" t="s">
        <v>22</v>
      </c>
      <c r="O128" s="115" t="s">
        <v>22</v>
      </c>
      <c r="P128" s="119">
        <f>INDEX(BDD_enquete_terrain_publique!Q:Q, MATCH(A128, BDD_enquete_terrain_publique!B:B, 0))</f>
        <v>42.987000000000002</v>
      </c>
      <c r="Q128" s="115" t="s">
        <v>1168</v>
      </c>
      <c r="R128" s="116" t="s">
        <v>22</v>
      </c>
      <c r="S128" s="115" t="s">
        <v>22</v>
      </c>
      <c r="T128" s="115" t="s">
        <v>22</v>
      </c>
      <c r="U128" s="120">
        <f>INDEX(BDD_enquete_terrain_publique!V:V, MATCH(A128, BDD_enquete_terrain_publique!B:B, 0))</f>
        <v>9.4743333333333339</v>
      </c>
      <c r="V128" s="115" t="s">
        <v>1169</v>
      </c>
      <c r="W128" s="121" t="str">
        <f>INDEX(BDD_enquete_terrain_publique!W:W, MATCH(A128, BDD_enquete_terrain_publique!B:B, 0))</f>
        <v>pe</v>
      </c>
      <c r="X128" s="122">
        <f>INDEX(BDD_enquete_terrain_publique!X:X, MATCH(A128, BDD_enquete_terrain_publique!B:B, 0))</f>
        <v>17</v>
      </c>
      <c r="Y128" s="122">
        <f>INDEX(BDD_enquete_terrain_publique!Y:Y, MATCH(A128, BDD_enquete_terrain_publique!B:B, 0))</f>
        <v>1</v>
      </c>
      <c r="Z128" s="121">
        <f>INDEX(BDD_enquete_terrain_publique!Z:Z, MATCH(A128, BDD_enquete_terrain_publique!B:B, 0))</f>
        <v>0.38541666666666669</v>
      </c>
      <c r="AA128" s="121">
        <f>INDEX(BDD_enquete_terrain_publique!AA:AA, MATCH(A128, BDD_enquete_terrain_publique!B:B, 0))</f>
        <v>0.46319444444444446</v>
      </c>
      <c r="AB128" s="121">
        <f>INDEX(BDD_enquete_terrain_publique!AB:AB, MATCH(A128, BDD_enquete_terrain_publique!B:B, 0))</f>
        <v>0.47916666666666669</v>
      </c>
      <c r="AC128" s="121">
        <f>Tableau1[[#This Row],[heure_enq]]-Tableau1[[#This Row],[heure_deb]]</f>
        <v>7.7777777777777779E-2</v>
      </c>
      <c r="AD128" s="121">
        <f>Tableau1[[#This Row],[heure_fin]]-Tableau1[[#This Row],[heure_deb]]</f>
        <v>9.375E-2</v>
      </c>
      <c r="AE128" s="115" t="s">
        <v>2158</v>
      </c>
      <c r="AF128" s="115" t="s">
        <v>2074</v>
      </c>
      <c r="AG128" s="123" t="str">
        <f>INDEX(BDD_enquete_terrain_publique!BJ:BJ, MATCH(A128, BDD_enquete_terrain_publique!B:B, 0))</f>
        <v>Pagellus erythrinus</v>
      </c>
      <c r="AH128" s="18" t="s">
        <v>2068</v>
      </c>
      <c r="AI128" s="18" t="str">
        <f>INDEX(BDD_enquete_terrain_publique!BO:BO, MATCH(A128, BDD_enquete_terrain_publique!B:B, 0))</f>
        <v>calamar, seiche</v>
      </c>
      <c r="AJ128" s="18">
        <v>0</v>
      </c>
      <c r="AK128" s="18">
        <f>INDEX(BDD_enquete_terrain_publique!BU:BU, MATCH(A128, BDD_enquete_terrain_publique!B:B, 0))</f>
        <v>0</v>
      </c>
      <c r="AL128" s="115">
        <f>INDEX(BDD_enquete_terrain_publique!BV:BV, MATCH(A128, BDD_enquete_terrain_publique!B:B, 0))</f>
        <v>0</v>
      </c>
      <c r="AM128" s="115" t="s">
        <v>692</v>
      </c>
      <c r="AN128" s="115" t="s">
        <v>2059</v>
      </c>
      <c r="AO128" s="115" t="str">
        <f>INDEX(BDD_enquete_terrain_publique!AL:AL, MATCH(A128, BDD_enquete_terrain_publique!B:B, 0))</f>
        <v>resident</v>
      </c>
      <c r="AP128" s="115" t="s">
        <v>2060</v>
      </c>
      <c r="AQ128" s="115">
        <v>1</v>
      </c>
      <c r="AR128" s="124" t="s">
        <v>756</v>
      </c>
      <c r="AS128" s="115">
        <v>1</v>
      </c>
      <c r="AT128" s="122">
        <v>11</v>
      </c>
      <c r="AU128" s="122">
        <v>18.53</v>
      </c>
      <c r="AV128" s="118"/>
      <c r="AW128" s="115" t="s">
        <v>223</v>
      </c>
      <c r="AX128" s="199">
        <f t="shared" si="1"/>
        <v>7.6150684931506847</v>
      </c>
      <c r="AY128" s="199" t="s">
        <v>22</v>
      </c>
      <c r="AZ128" s="125" t="s">
        <v>22</v>
      </c>
    </row>
    <row r="129" spans="1:52">
      <c r="A129" s="117">
        <v>204</v>
      </c>
      <c r="B129" s="18" t="str">
        <f>INDEX(BDD_enquete_terrain_publique!C:C, MATCH(A129, BDD_enquete_terrain_publique!B:B, 0))</f>
        <v>PECHLOIS2022_0108</v>
      </c>
      <c r="C129" s="18" t="str">
        <f>INDEX(BDD_enquete_terrain_publique!D:D, MATCH(A129, BDD_enquete_terrain_publique!B:B, 0))</f>
        <v>PECHLOIS2022_0108_A</v>
      </c>
      <c r="D129" s="109">
        <f>INDEX(BDD_enquete_terrain_publique!E:E, MATCH(A129, BDD_enquete_terrain_publique!B:B, 0))</f>
        <v>44616</v>
      </c>
      <c r="E129" s="18" t="str">
        <f>INDEX(BDD_enquete_terrain_publique!F:F, MATCH(A129, BDD_enquete_terrain_publique!B:B, 0))</f>
        <v>Maeva_ARCAS</v>
      </c>
      <c r="F129" s="118">
        <f>INDEX(BDD_enquete_terrain_publique!G:G, MATCH(A129, BDD_enquete_terrain_publique!B:B, 0))</f>
        <v>1</v>
      </c>
      <c r="G129" s="18">
        <f>INDEX(BDD_enquete_terrain_publique!H:H, MATCH(A129, BDD_enquete_terrain_publique!B:B, 0))</f>
        <v>12</v>
      </c>
      <c r="H129" s="118">
        <f>INDEX(BDD_enquete_terrain_publique!I:I, MATCH(A129, BDD_enquete_terrain_publique!B:B, 0))</f>
        <v>1</v>
      </c>
      <c r="I129" s="18" t="str">
        <f>INDEX(BDD_enquete_terrain_publique!J:J, MATCH(A129, BDD_enquete_terrain_publique!B:B, 0))</f>
        <v>NE</v>
      </c>
      <c r="J129" s="18" t="str">
        <f>INDEX(BDD_enquete_terrain_publique!K:K, MATCH(A129, BDD_enquete_terrain_publique!B:B, 0))</f>
        <v>NE</v>
      </c>
      <c r="K129" s="118" t="str">
        <f>INDEX(BDD_enquete_terrain_publique!L:L, MATCH(A129, BDD_enquete_terrain_publique!B:B, 0))</f>
        <v>0_10</v>
      </c>
      <c r="L129" s="18" t="str">
        <f>INDEX(BDD_enquete_terrain_publique!M:M, MATCH(A129, BDD_enquete_terrain_publique!B:B, 0))</f>
        <v>dern_quart</v>
      </c>
      <c r="M129" s="115" t="s">
        <v>22</v>
      </c>
      <c r="N129" s="115" t="s">
        <v>22</v>
      </c>
      <c r="O129" s="115" t="s">
        <v>22</v>
      </c>
      <c r="P129" s="119">
        <f>INDEX(BDD_enquete_terrain_publique!Q:Q, MATCH(A129, BDD_enquete_terrain_publique!B:B, 0))</f>
        <v>42.773166666666668</v>
      </c>
      <c r="Q129" s="115" t="s">
        <v>1178</v>
      </c>
      <c r="R129" s="116" t="s">
        <v>22</v>
      </c>
      <c r="S129" s="115" t="s">
        <v>22</v>
      </c>
      <c r="T129" s="115" t="s">
        <v>22</v>
      </c>
      <c r="U129" s="120" t="str">
        <f>INDEX(BDD_enquete_terrain_publique!V:V, MATCH(A129, BDD_enquete_terrain_publique!B:B, 0))</f>
        <v>9.16111111</v>
      </c>
      <c r="V129" s="115" t="s">
        <v>1179</v>
      </c>
      <c r="W129" s="121" t="str">
        <f>INDEX(BDD_enquete_terrain_publique!W:W, MATCH(A129, BDD_enquete_terrain_publique!B:B, 0))</f>
        <v>pe</v>
      </c>
      <c r="X129" s="122" t="str">
        <f>INDEX(BDD_enquete_terrain_publique!X:X, MATCH(A129, BDD_enquete_terrain_publique!B:B, 0))</f>
        <v>NA</v>
      </c>
      <c r="Y129" s="122">
        <f>INDEX(BDD_enquete_terrain_publique!Y:Y, MATCH(A129, BDD_enquete_terrain_publique!B:B, 0))</f>
        <v>2</v>
      </c>
      <c r="Z129" s="121">
        <f>INDEX(BDD_enquete_terrain_publique!Z:Z, MATCH(A129, BDD_enquete_terrain_publique!B:B, 0))</f>
        <v>0.29166666666666669</v>
      </c>
      <c r="AA129" s="121">
        <f>INDEX(BDD_enquete_terrain_publique!AA:AA, MATCH(A129, BDD_enquete_terrain_publique!B:B, 0))</f>
        <v>0.49236111111111108</v>
      </c>
      <c r="AB129" s="121">
        <f>INDEX(BDD_enquete_terrain_publique!AB:AB, MATCH(A129, BDD_enquete_terrain_publique!B:B, 0))</f>
        <v>0.66666666666666663</v>
      </c>
      <c r="AC129" s="121">
        <f>Tableau1[[#This Row],[heure_enq]]-Tableau1[[#This Row],[heure_deb]]</f>
        <v>0.2006944444444444</v>
      </c>
      <c r="AD129" s="121">
        <f>Tableau1[[#This Row],[heure_fin]]-Tableau1[[#This Row],[heure_deb]]</f>
        <v>0.37499999999999994</v>
      </c>
      <c r="AE129" s="115" t="s">
        <v>2162</v>
      </c>
      <c r="AF129" s="115" t="s">
        <v>2163</v>
      </c>
      <c r="AG129" s="123" t="str">
        <f>INDEX(BDD_enquete_terrain_publique!BJ:BJ, MATCH(A129, BDD_enquete_terrain_publique!B:B, 0))</f>
        <v>toutes</v>
      </c>
      <c r="AH129" s="18" t="s">
        <v>2068</v>
      </c>
      <c r="AI129" s="18" t="str">
        <f>INDEX(BDD_enquete_terrain_publique!BO:BO, MATCH(A129, BDD_enquete_terrain_publique!B:B, 0))</f>
        <v>calamar</v>
      </c>
      <c r="AJ129" s="18">
        <v>0</v>
      </c>
      <c r="AK129" s="18">
        <f>INDEX(BDD_enquete_terrain_publique!BU:BU, MATCH(A129, BDD_enquete_terrain_publique!B:B, 0))</f>
        <v>0</v>
      </c>
      <c r="AL129" s="115">
        <f>INDEX(BDD_enquete_terrain_publique!BV:BV, MATCH(A129, BDD_enquete_terrain_publique!B:B, 0))</f>
        <v>0</v>
      </c>
      <c r="AM129" s="115" t="s">
        <v>392</v>
      </c>
      <c r="AN129" s="115" t="s">
        <v>2059</v>
      </c>
      <c r="AO129" s="115" t="str">
        <f>INDEX(BDD_enquete_terrain_publique!AL:AL, MATCH(A129, BDD_enquete_terrain_publique!B:B, 0))</f>
        <v>resident</v>
      </c>
      <c r="AP129" s="115" t="s">
        <v>22</v>
      </c>
      <c r="AQ129" s="115" t="s">
        <v>22</v>
      </c>
      <c r="AR129" s="124" t="s">
        <v>1125</v>
      </c>
      <c r="AS129" s="115">
        <v>2</v>
      </c>
      <c r="AT129" s="118" t="s">
        <v>22</v>
      </c>
      <c r="AU129" s="122" t="s">
        <v>22</v>
      </c>
      <c r="AV129" s="118"/>
      <c r="AW129" s="115" t="s">
        <v>223</v>
      </c>
      <c r="AX129" s="199" t="e">
        <f t="shared" si="1"/>
        <v>#VALUE!</v>
      </c>
      <c r="AY129" s="201" t="s">
        <v>22</v>
      </c>
      <c r="AZ129" s="125" t="s">
        <v>22</v>
      </c>
    </row>
    <row r="130" spans="1:52">
      <c r="A130" s="117">
        <v>204</v>
      </c>
      <c r="B130" s="18" t="str">
        <f>INDEX(BDD_enquete_terrain_publique!C:C, MATCH(A130, BDD_enquete_terrain_publique!B:B, 0))</f>
        <v>PECHLOIS2022_0108</v>
      </c>
      <c r="C130" s="18" t="str">
        <f>INDEX(BDD_enquete_terrain_publique!D:D, MATCH(A130, BDD_enquete_terrain_publique!B:B, 0))</f>
        <v>PECHLOIS2022_0108_A</v>
      </c>
      <c r="D130" s="109">
        <f>INDEX(BDD_enquete_terrain_publique!E:E, MATCH(A130, BDD_enquete_terrain_publique!B:B, 0))</f>
        <v>44616</v>
      </c>
      <c r="E130" s="18" t="str">
        <f>INDEX(BDD_enquete_terrain_publique!F:F, MATCH(A130, BDD_enquete_terrain_publique!B:B, 0))</f>
        <v>Maeva_ARCAS</v>
      </c>
      <c r="F130" s="118">
        <f>INDEX(BDD_enquete_terrain_publique!G:G, MATCH(A130, BDD_enquete_terrain_publique!B:B, 0))</f>
        <v>1</v>
      </c>
      <c r="G130" s="18">
        <f>INDEX(BDD_enquete_terrain_publique!H:H, MATCH(A130, BDD_enquete_terrain_publique!B:B, 0))</f>
        <v>12</v>
      </c>
      <c r="H130" s="118">
        <f>INDEX(BDD_enquete_terrain_publique!I:I, MATCH(A130, BDD_enquete_terrain_publique!B:B, 0))</f>
        <v>1</v>
      </c>
      <c r="I130" s="18" t="str">
        <f>INDEX(BDD_enquete_terrain_publique!J:J, MATCH(A130, BDD_enquete_terrain_publique!B:B, 0))</f>
        <v>NE</v>
      </c>
      <c r="J130" s="18" t="str">
        <f>INDEX(BDD_enquete_terrain_publique!K:K, MATCH(A130, BDD_enquete_terrain_publique!B:B, 0))</f>
        <v>NE</v>
      </c>
      <c r="K130" s="118" t="str">
        <f>INDEX(BDD_enquete_terrain_publique!L:L, MATCH(A130, BDD_enquete_terrain_publique!B:B, 0))</f>
        <v>0_10</v>
      </c>
      <c r="L130" s="18" t="str">
        <f>INDEX(BDD_enquete_terrain_publique!M:M, MATCH(A130, BDD_enquete_terrain_publique!B:B, 0))</f>
        <v>dern_quart</v>
      </c>
      <c r="M130" s="115" t="s">
        <v>22</v>
      </c>
      <c r="N130" s="115" t="s">
        <v>22</v>
      </c>
      <c r="O130" s="115" t="s">
        <v>22</v>
      </c>
      <c r="P130" s="119">
        <f>INDEX(BDD_enquete_terrain_publique!Q:Q, MATCH(A130, BDD_enquete_terrain_publique!B:B, 0))</f>
        <v>42.773166666666668</v>
      </c>
      <c r="Q130" s="115" t="s">
        <v>1178</v>
      </c>
      <c r="R130" s="116" t="s">
        <v>22</v>
      </c>
      <c r="S130" s="115" t="s">
        <v>22</v>
      </c>
      <c r="T130" s="115" t="s">
        <v>22</v>
      </c>
      <c r="U130" s="120" t="str">
        <f>INDEX(BDD_enquete_terrain_publique!V:V, MATCH(A130, BDD_enquete_terrain_publique!B:B, 0))</f>
        <v>9.16111111</v>
      </c>
      <c r="V130" s="115" t="s">
        <v>1179</v>
      </c>
      <c r="W130" s="121" t="str">
        <f>INDEX(BDD_enquete_terrain_publique!W:W, MATCH(A130, BDD_enquete_terrain_publique!B:B, 0))</f>
        <v>pe</v>
      </c>
      <c r="X130" s="122" t="str">
        <f>INDEX(BDD_enquete_terrain_publique!X:X, MATCH(A130, BDD_enquete_terrain_publique!B:B, 0))</f>
        <v>NA</v>
      </c>
      <c r="Y130" s="122">
        <f>INDEX(BDD_enquete_terrain_publique!Y:Y, MATCH(A130, BDD_enquete_terrain_publique!B:B, 0))</f>
        <v>2</v>
      </c>
      <c r="Z130" s="121">
        <f>INDEX(BDD_enquete_terrain_publique!Z:Z, MATCH(A130, BDD_enquete_terrain_publique!B:B, 0))</f>
        <v>0.29166666666666669</v>
      </c>
      <c r="AA130" s="121">
        <f>INDEX(BDD_enquete_terrain_publique!AA:AA, MATCH(A130, BDD_enquete_terrain_publique!B:B, 0))</f>
        <v>0.49236111111111108</v>
      </c>
      <c r="AB130" s="121">
        <f>INDEX(BDD_enquete_terrain_publique!AB:AB, MATCH(A130, BDD_enquete_terrain_publique!B:B, 0))</f>
        <v>0.66666666666666663</v>
      </c>
      <c r="AC130" s="121">
        <f>Tableau1[[#This Row],[heure_enq]]-Tableau1[[#This Row],[heure_deb]]</f>
        <v>0.2006944444444444</v>
      </c>
      <c r="AD130" s="121">
        <f>Tableau1[[#This Row],[heure_fin]]-Tableau1[[#This Row],[heure_deb]]</f>
        <v>0.37499999999999994</v>
      </c>
      <c r="AE130" s="115" t="s">
        <v>2162</v>
      </c>
      <c r="AF130" s="115" t="s">
        <v>2163</v>
      </c>
      <c r="AG130" s="123" t="str">
        <f>INDEX(BDD_enquete_terrain_publique!BJ:BJ, MATCH(A130, BDD_enquete_terrain_publique!B:B, 0))</f>
        <v>toutes</v>
      </c>
      <c r="AH130" s="18" t="s">
        <v>2068</v>
      </c>
      <c r="AI130" s="18" t="str">
        <f>INDEX(BDD_enquete_terrain_publique!BO:BO, MATCH(A130, BDD_enquete_terrain_publique!B:B, 0))</f>
        <v>calamar</v>
      </c>
      <c r="AJ130" s="18">
        <v>0</v>
      </c>
      <c r="AK130" s="18">
        <f>INDEX(BDD_enquete_terrain_publique!BU:BU, MATCH(A130, BDD_enquete_terrain_publique!B:B, 0))</f>
        <v>0</v>
      </c>
      <c r="AL130" s="115">
        <f>INDEX(BDD_enquete_terrain_publique!BV:BV, MATCH(A130, BDD_enquete_terrain_publique!B:B, 0))</f>
        <v>0</v>
      </c>
      <c r="AM130" s="115" t="s">
        <v>392</v>
      </c>
      <c r="AN130" s="115" t="s">
        <v>2059</v>
      </c>
      <c r="AO130" s="115" t="str">
        <f>INDEX(BDD_enquete_terrain_publique!AL:AL, MATCH(A130, BDD_enquete_terrain_publique!B:B, 0))</f>
        <v>resident</v>
      </c>
      <c r="AP130" s="115" t="s">
        <v>22</v>
      </c>
      <c r="AQ130" s="115" t="s">
        <v>22</v>
      </c>
      <c r="AR130" s="124" t="s">
        <v>1060</v>
      </c>
      <c r="AS130" s="115">
        <v>1</v>
      </c>
      <c r="AT130" s="118">
        <v>31</v>
      </c>
      <c r="AU130" s="122">
        <v>423.16</v>
      </c>
      <c r="AV130" s="118"/>
      <c r="AW130" s="115" t="s">
        <v>223</v>
      </c>
      <c r="AX130" s="199">
        <f t="shared" si="1"/>
        <v>173.90136986301368</v>
      </c>
      <c r="AY130" s="201" t="s">
        <v>22</v>
      </c>
      <c r="AZ130" s="125" t="s">
        <v>22</v>
      </c>
    </row>
    <row r="131" spans="1:52">
      <c r="A131" s="117">
        <v>204</v>
      </c>
      <c r="B131" s="18" t="str">
        <f>INDEX(BDD_enquete_terrain_publique!C:C, MATCH(A131, BDD_enquete_terrain_publique!B:B, 0))</f>
        <v>PECHLOIS2022_0108</v>
      </c>
      <c r="C131" s="18" t="str">
        <f>INDEX(BDD_enquete_terrain_publique!D:D, MATCH(A131, BDD_enquete_terrain_publique!B:B, 0))</f>
        <v>PECHLOIS2022_0108_A</v>
      </c>
      <c r="D131" s="109">
        <f>INDEX(BDD_enquete_terrain_publique!E:E, MATCH(A131, BDD_enquete_terrain_publique!B:B, 0))</f>
        <v>44616</v>
      </c>
      <c r="E131" s="18" t="str">
        <f>INDEX(BDD_enquete_terrain_publique!F:F, MATCH(A131, BDD_enquete_terrain_publique!B:B, 0))</f>
        <v>Maeva_ARCAS</v>
      </c>
      <c r="F131" s="118">
        <f>INDEX(BDD_enquete_terrain_publique!G:G, MATCH(A131, BDD_enquete_terrain_publique!B:B, 0))</f>
        <v>1</v>
      </c>
      <c r="G131" s="18">
        <f>INDEX(BDD_enquete_terrain_publique!H:H, MATCH(A131, BDD_enquete_terrain_publique!B:B, 0))</f>
        <v>12</v>
      </c>
      <c r="H131" s="118">
        <f>INDEX(BDD_enquete_terrain_publique!I:I, MATCH(A131, BDD_enquete_terrain_publique!B:B, 0))</f>
        <v>1</v>
      </c>
      <c r="I131" s="18" t="str">
        <f>INDEX(BDD_enquete_terrain_publique!J:J, MATCH(A131, BDD_enquete_terrain_publique!B:B, 0))</f>
        <v>NE</v>
      </c>
      <c r="J131" s="18" t="str">
        <f>INDEX(BDD_enquete_terrain_publique!K:K, MATCH(A131, BDD_enquete_terrain_publique!B:B, 0))</f>
        <v>NE</v>
      </c>
      <c r="K131" s="118" t="str">
        <f>INDEX(BDD_enquete_terrain_publique!L:L, MATCH(A131, BDD_enquete_terrain_publique!B:B, 0))</f>
        <v>0_10</v>
      </c>
      <c r="L131" s="18" t="str">
        <f>INDEX(BDD_enquete_terrain_publique!M:M, MATCH(A131, BDD_enquete_terrain_publique!B:B, 0))</f>
        <v>dern_quart</v>
      </c>
      <c r="M131" s="115" t="s">
        <v>22</v>
      </c>
      <c r="N131" s="115" t="s">
        <v>22</v>
      </c>
      <c r="O131" s="115" t="s">
        <v>22</v>
      </c>
      <c r="P131" s="119">
        <f>INDEX(BDD_enquete_terrain_publique!Q:Q, MATCH(A131, BDD_enquete_terrain_publique!B:B, 0))</f>
        <v>42.773166666666668</v>
      </c>
      <c r="Q131" s="115" t="s">
        <v>1178</v>
      </c>
      <c r="R131" s="116" t="s">
        <v>22</v>
      </c>
      <c r="S131" s="115" t="s">
        <v>22</v>
      </c>
      <c r="T131" s="115" t="s">
        <v>22</v>
      </c>
      <c r="U131" s="120" t="str">
        <f>INDEX(BDD_enquete_terrain_publique!V:V, MATCH(A131, BDD_enquete_terrain_publique!B:B, 0))</f>
        <v>9.16111111</v>
      </c>
      <c r="V131" s="115" t="s">
        <v>1179</v>
      </c>
      <c r="W131" s="121" t="str">
        <f>INDEX(BDD_enquete_terrain_publique!W:W, MATCH(A131, BDD_enquete_terrain_publique!B:B, 0))</f>
        <v>pe</v>
      </c>
      <c r="X131" s="122" t="str">
        <f>INDEX(BDD_enquete_terrain_publique!X:X, MATCH(A131, BDD_enquete_terrain_publique!B:B, 0))</f>
        <v>NA</v>
      </c>
      <c r="Y131" s="122">
        <f>INDEX(BDD_enquete_terrain_publique!Y:Y, MATCH(A131, BDD_enquete_terrain_publique!B:B, 0))</f>
        <v>2</v>
      </c>
      <c r="Z131" s="121">
        <f>INDEX(BDD_enquete_terrain_publique!Z:Z, MATCH(A131, BDD_enquete_terrain_publique!B:B, 0))</f>
        <v>0.29166666666666669</v>
      </c>
      <c r="AA131" s="121">
        <f>INDEX(BDD_enquete_terrain_publique!AA:AA, MATCH(A131, BDD_enquete_terrain_publique!B:B, 0))</f>
        <v>0.49236111111111108</v>
      </c>
      <c r="AB131" s="121">
        <f>INDEX(BDD_enquete_terrain_publique!AB:AB, MATCH(A131, BDD_enquete_terrain_publique!B:B, 0))</f>
        <v>0.66666666666666663</v>
      </c>
      <c r="AC131" s="121">
        <f>Tableau1[[#This Row],[heure_enq]]-Tableau1[[#This Row],[heure_deb]]</f>
        <v>0.2006944444444444</v>
      </c>
      <c r="AD131" s="121">
        <f>Tableau1[[#This Row],[heure_fin]]-Tableau1[[#This Row],[heure_deb]]</f>
        <v>0.37499999999999994</v>
      </c>
      <c r="AE131" s="115" t="s">
        <v>2162</v>
      </c>
      <c r="AF131" s="115" t="s">
        <v>2163</v>
      </c>
      <c r="AG131" s="123" t="str">
        <f>INDEX(BDD_enquete_terrain_publique!BJ:BJ, MATCH(A131, BDD_enquete_terrain_publique!B:B, 0))</f>
        <v>toutes</v>
      </c>
      <c r="AH131" s="18" t="s">
        <v>2068</v>
      </c>
      <c r="AI131" s="18" t="str">
        <f>INDEX(BDD_enquete_terrain_publique!BO:BO, MATCH(A131, BDD_enquete_terrain_publique!B:B, 0))</f>
        <v>calamar</v>
      </c>
      <c r="AJ131" s="18">
        <v>0</v>
      </c>
      <c r="AK131" s="18">
        <f>INDEX(BDD_enquete_terrain_publique!BU:BU, MATCH(A131, BDD_enquete_terrain_publique!B:B, 0))</f>
        <v>0</v>
      </c>
      <c r="AL131" s="115">
        <f>INDEX(BDD_enquete_terrain_publique!BV:BV, MATCH(A131, BDD_enquete_terrain_publique!B:B, 0))</f>
        <v>0</v>
      </c>
      <c r="AM131" s="115" t="s">
        <v>392</v>
      </c>
      <c r="AN131" s="115" t="s">
        <v>2059</v>
      </c>
      <c r="AO131" s="115" t="str">
        <f>INDEX(BDD_enquete_terrain_publique!AL:AL, MATCH(A131, BDD_enquete_terrain_publique!B:B, 0))</f>
        <v>resident</v>
      </c>
      <c r="AP131" s="115" t="s">
        <v>22</v>
      </c>
      <c r="AQ131" s="115" t="s">
        <v>22</v>
      </c>
      <c r="AR131" s="124" t="s">
        <v>756</v>
      </c>
      <c r="AS131" s="115">
        <v>7</v>
      </c>
      <c r="AT131" s="118">
        <v>20</v>
      </c>
      <c r="AU131" s="122">
        <v>527.94000000000005</v>
      </c>
      <c r="AV131" s="118">
        <v>1674.27</v>
      </c>
      <c r="AW131" s="115" t="s">
        <v>223</v>
      </c>
      <c r="AX131" s="199">
        <f t="shared" si="1"/>
        <v>216.96164383561643</v>
      </c>
      <c r="AY131" s="201" t="s">
        <v>22</v>
      </c>
      <c r="AZ131" s="125" t="s">
        <v>22</v>
      </c>
    </row>
    <row r="132" spans="1:52">
      <c r="A132" s="117">
        <v>204</v>
      </c>
      <c r="B132" s="18" t="str">
        <f>INDEX(BDD_enquete_terrain_publique!C:C, MATCH(A132, BDD_enquete_terrain_publique!B:B, 0))</f>
        <v>PECHLOIS2022_0108</v>
      </c>
      <c r="C132" s="18" t="str">
        <f>INDEX(BDD_enquete_terrain_publique!D:D, MATCH(A132, BDD_enquete_terrain_publique!B:B, 0))</f>
        <v>PECHLOIS2022_0108_A</v>
      </c>
      <c r="D132" s="109">
        <f>INDEX(BDD_enquete_terrain_publique!E:E, MATCH(A132, BDD_enquete_terrain_publique!B:B, 0))</f>
        <v>44616</v>
      </c>
      <c r="E132" s="18" t="str">
        <f>INDEX(BDD_enquete_terrain_publique!F:F, MATCH(A132, BDD_enquete_terrain_publique!B:B, 0))</f>
        <v>Maeva_ARCAS</v>
      </c>
      <c r="F132" s="118">
        <f>INDEX(BDD_enquete_terrain_publique!G:G, MATCH(A132, BDD_enquete_terrain_publique!B:B, 0))</f>
        <v>1</v>
      </c>
      <c r="G132" s="18">
        <f>INDEX(BDD_enquete_terrain_publique!H:H, MATCH(A132, BDD_enquete_terrain_publique!B:B, 0))</f>
        <v>12</v>
      </c>
      <c r="H132" s="118">
        <f>INDEX(BDD_enquete_terrain_publique!I:I, MATCH(A132, BDD_enquete_terrain_publique!B:B, 0))</f>
        <v>1</v>
      </c>
      <c r="I132" s="18" t="str">
        <f>INDEX(BDD_enquete_terrain_publique!J:J, MATCH(A132, BDD_enquete_terrain_publique!B:B, 0))</f>
        <v>NE</v>
      </c>
      <c r="J132" s="18" t="str">
        <f>INDEX(BDD_enquete_terrain_publique!K:K, MATCH(A132, BDD_enquete_terrain_publique!B:B, 0))</f>
        <v>NE</v>
      </c>
      <c r="K132" s="118" t="str">
        <f>INDEX(BDD_enquete_terrain_publique!L:L, MATCH(A132, BDD_enquete_terrain_publique!B:B, 0))</f>
        <v>0_10</v>
      </c>
      <c r="L132" s="18" t="str">
        <f>INDEX(BDD_enquete_terrain_publique!M:M, MATCH(A132, BDD_enquete_terrain_publique!B:B, 0))</f>
        <v>dern_quart</v>
      </c>
      <c r="M132" s="115" t="s">
        <v>22</v>
      </c>
      <c r="N132" s="115" t="s">
        <v>22</v>
      </c>
      <c r="O132" s="115" t="s">
        <v>22</v>
      </c>
      <c r="P132" s="119">
        <f>INDEX(BDD_enquete_terrain_publique!Q:Q, MATCH(A132, BDD_enquete_terrain_publique!B:B, 0))</f>
        <v>42.773166666666668</v>
      </c>
      <c r="Q132" s="115" t="s">
        <v>1178</v>
      </c>
      <c r="R132" s="116" t="s">
        <v>22</v>
      </c>
      <c r="S132" s="115" t="s">
        <v>22</v>
      </c>
      <c r="T132" s="115" t="s">
        <v>22</v>
      </c>
      <c r="U132" s="120" t="str">
        <f>INDEX(BDD_enquete_terrain_publique!V:V, MATCH(A132, BDD_enquete_terrain_publique!B:B, 0))</f>
        <v>9.16111111</v>
      </c>
      <c r="V132" s="115" t="s">
        <v>1179</v>
      </c>
      <c r="W132" s="121" t="str">
        <f>INDEX(BDD_enquete_terrain_publique!W:W, MATCH(A132, BDD_enquete_terrain_publique!B:B, 0))</f>
        <v>pe</v>
      </c>
      <c r="X132" s="122" t="str">
        <f>INDEX(BDD_enquete_terrain_publique!X:X, MATCH(A132, BDD_enquete_terrain_publique!B:B, 0))</f>
        <v>NA</v>
      </c>
      <c r="Y132" s="122">
        <f>INDEX(BDD_enquete_terrain_publique!Y:Y, MATCH(A132, BDD_enquete_terrain_publique!B:B, 0))</f>
        <v>2</v>
      </c>
      <c r="Z132" s="121">
        <f>INDEX(BDD_enquete_terrain_publique!Z:Z, MATCH(A132, BDD_enquete_terrain_publique!B:B, 0))</f>
        <v>0.29166666666666669</v>
      </c>
      <c r="AA132" s="121">
        <f>INDEX(BDD_enquete_terrain_publique!AA:AA, MATCH(A132, BDD_enquete_terrain_publique!B:B, 0))</f>
        <v>0.49236111111111108</v>
      </c>
      <c r="AB132" s="121">
        <f>INDEX(BDD_enquete_terrain_publique!AB:AB, MATCH(A132, BDD_enquete_terrain_publique!B:B, 0))</f>
        <v>0.66666666666666663</v>
      </c>
      <c r="AC132" s="121">
        <f>Tableau1[[#This Row],[heure_enq]]-Tableau1[[#This Row],[heure_deb]]</f>
        <v>0.2006944444444444</v>
      </c>
      <c r="AD132" s="121">
        <f>Tableau1[[#This Row],[heure_fin]]-Tableau1[[#This Row],[heure_deb]]</f>
        <v>0.37499999999999994</v>
      </c>
      <c r="AE132" s="115" t="s">
        <v>2162</v>
      </c>
      <c r="AF132" s="115" t="s">
        <v>2163</v>
      </c>
      <c r="AG132" s="123" t="str">
        <f>INDEX(BDD_enquete_terrain_publique!BJ:BJ, MATCH(A132, BDD_enquete_terrain_publique!B:B, 0))</f>
        <v>toutes</v>
      </c>
      <c r="AH132" s="18" t="s">
        <v>2068</v>
      </c>
      <c r="AI132" s="18" t="str">
        <f>INDEX(BDD_enquete_terrain_publique!BO:BO, MATCH(A132, BDD_enquete_terrain_publique!B:B, 0))</f>
        <v>calamar</v>
      </c>
      <c r="AJ132" s="18">
        <v>0</v>
      </c>
      <c r="AK132" s="18">
        <f>INDEX(BDD_enquete_terrain_publique!BU:BU, MATCH(A132, BDD_enquete_terrain_publique!B:B, 0))</f>
        <v>0</v>
      </c>
      <c r="AL132" s="115">
        <f>INDEX(BDD_enquete_terrain_publique!BV:BV, MATCH(A132, BDD_enquete_terrain_publique!B:B, 0))</f>
        <v>0</v>
      </c>
      <c r="AM132" s="115" t="s">
        <v>392</v>
      </c>
      <c r="AN132" s="115" t="s">
        <v>2059</v>
      </c>
      <c r="AO132" s="115" t="str">
        <f>INDEX(BDD_enquete_terrain_publique!AL:AL, MATCH(A132, BDD_enquete_terrain_publique!B:B, 0))</f>
        <v>resident</v>
      </c>
      <c r="AP132" s="115" t="s">
        <v>22</v>
      </c>
      <c r="AQ132" s="115" t="s">
        <v>22</v>
      </c>
      <c r="AR132" s="124" t="s">
        <v>1059</v>
      </c>
      <c r="AS132" s="115">
        <v>1</v>
      </c>
      <c r="AT132" s="118">
        <v>33</v>
      </c>
      <c r="AU132" s="122">
        <v>723.17</v>
      </c>
      <c r="AV132" s="118"/>
      <c r="AW132" s="115" t="s">
        <v>223</v>
      </c>
      <c r="AX132" s="199">
        <f t="shared" si="1"/>
        <v>297.19315068493148</v>
      </c>
      <c r="AY132" s="201" t="s">
        <v>22</v>
      </c>
      <c r="AZ132" s="125" t="s">
        <v>22</v>
      </c>
    </row>
    <row r="133" spans="1:52">
      <c r="A133" s="117">
        <v>205</v>
      </c>
      <c r="B133" s="18" t="str">
        <f>INDEX(BDD_enquete_terrain_publique!C:C, MATCH(A133, BDD_enquete_terrain_publique!B:B, 0))</f>
        <v>PECHLOIS2022_0108</v>
      </c>
      <c r="C133" s="18" t="str">
        <f>INDEX(BDD_enquete_terrain_publique!D:D, MATCH(A133, BDD_enquete_terrain_publique!B:B, 0))</f>
        <v>PECHLOIS2022_0108_B</v>
      </c>
      <c r="D133" s="109">
        <f>INDEX(BDD_enquete_terrain_publique!E:E, MATCH(A133, BDD_enquete_terrain_publique!B:B, 0))</f>
        <v>44616</v>
      </c>
      <c r="E133" s="18" t="str">
        <f>INDEX(BDD_enquete_terrain_publique!F:F, MATCH(A133, BDD_enquete_terrain_publique!B:B, 0))</f>
        <v>Maeva_ARCAS</v>
      </c>
      <c r="F133" s="118">
        <f>INDEX(BDD_enquete_terrain_publique!G:G, MATCH(A133, BDD_enquete_terrain_publique!B:B, 0))</f>
        <v>1</v>
      </c>
      <c r="G133" s="18">
        <f>INDEX(BDD_enquete_terrain_publique!H:H, MATCH(A133, BDD_enquete_terrain_publique!B:B, 0))</f>
        <v>12</v>
      </c>
      <c r="H133" s="118">
        <f>INDEX(BDD_enquete_terrain_publique!I:I, MATCH(A133, BDD_enquete_terrain_publique!B:B, 0))</f>
        <v>1</v>
      </c>
      <c r="I133" s="18" t="str">
        <f>INDEX(BDD_enquete_terrain_publique!J:J, MATCH(A133, BDD_enquete_terrain_publique!B:B, 0))</f>
        <v>NE</v>
      </c>
      <c r="J133" s="18" t="str">
        <f>INDEX(BDD_enquete_terrain_publique!K:K, MATCH(A133, BDD_enquete_terrain_publique!B:B, 0))</f>
        <v>NE</v>
      </c>
      <c r="K133" s="118" t="str">
        <f>INDEX(BDD_enquete_terrain_publique!L:L, MATCH(A133, BDD_enquete_terrain_publique!B:B, 0))</f>
        <v>0_10</v>
      </c>
      <c r="L133" s="18" t="str">
        <f>INDEX(BDD_enquete_terrain_publique!M:M, MATCH(A133, BDD_enquete_terrain_publique!B:B, 0))</f>
        <v>dern_quart</v>
      </c>
      <c r="M133" s="115" t="s">
        <v>22</v>
      </c>
      <c r="N133" s="115" t="s">
        <v>22</v>
      </c>
      <c r="O133" s="115" t="s">
        <v>22</v>
      </c>
      <c r="P133" s="119">
        <f>INDEX(BDD_enquete_terrain_publique!Q:Q, MATCH(A133, BDD_enquete_terrain_publique!B:B, 0))</f>
        <v>42.684666666666665</v>
      </c>
      <c r="Q133" s="115" t="s">
        <v>1182</v>
      </c>
      <c r="R133" s="116" t="s">
        <v>22</v>
      </c>
      <c r="S133" s="115" t="s">
        <v>22</v>
      </c>
      <c r="T133" s="115" t="s">
        <v>22</v>
      </c>
      <c r="U133" s="120">
        <f>INDEX(BDD_enquete_terrain_publique!V:V, MATCH(A133, BDD_enquete_terrain_publique!B:B, 0))</f>
        <v>9.2929999999999993</v>
      </c>
      <c r="V133" s="115" t="s">
        <v>1183</v>
      </c>
      <c r="W133" s="121" t="str">
        <f>INDEX(BDD_enquete_terrain_publique!W:W, MATCH(A133, BDD_enquete_terrain_publique!B:B, 0))</f>
        <v>pe</v>
      </c>
      <c r="X133" s="122" t="str">
        <f>INDEX(BDD_enquete_terrain_publique!X:X, MATCH(A133, BDD_enquete_terrain_publique!B:B, 0))</f>
        <v>NA</v>
      </c>
      <c r="Y133" s="122">
        <f>INDEX(BDD_enquete_terrain_publique!Y:Y, MATCH(A133, BDD_enquete_terrain_publique!B:B, 0))</f>
        <v>3</v>
      </c>
      <c r="Z133" s="121">
        <f>INDEX(BDD_enquete_terrain_publique!Z:Z, MATCH(A133, BDD_enquete_terrain_publique!B:B, 0))</f>
        <v>0.41666666666666669</v>
      </c>
      <c r="AA133" s="121">
        <f>INDEX(BDD_enquete_terrain_publique!AA:AA, MATCH(A133, BDD_enquete_terrain_publique!B:B, 0))</f>
        <v>0.53680555555555554</v>
      </c>
      <c r="AB133" s="121">
        <f>INDEX(BDD_enquete_terrain_publique!AB:AB, MATCH(A133, BDD_enquete_terrain_publique!B:B, 0))</f>
        <v>0.54166666666666663</v>
      </c>
      <c r="AC133" s="121">
        <f>Tableau1[[#This Row],[heure_enq]]-Tableau1[[#This Row],[heure_deb]]</f>
        <v>0.12013888888888885</v>
      </c>
      <c r="AD133" s="121">
        <f>Tableau1[[#This Row],[heure_fin]]-Tableau1[[#This Row],[heure_deb]]</f>
        <v>0.12499999999999994</v>
      </c>
      <c r="AE133" s="115" t="s">
        <v>2160</v>
      </c>
      <c r="AF133" s="115" t="s">
        <v>2083</v>
      </c>
      <c r="AG133" s="123" t="str">
        <f>INDEX(BDD_enquete_terrain_publique!BJ:BJ, MATCH(A133, BDD_enquete_terrain_publique!B:B, 0))</f>
        <v>toutes</v>
      </c>
      <c r="AH133" s="18" t="s">
        <v>2058</v>
      </c>
      <c r="AI133" s="18" t="str">
        <f>INDEX(BDD_enquete_terrain_publique!BO:BO, MATCH(A133, BDD_enquete_terrain_publique!B:B, 0))</f>
        <v>crevette</v>
      </c>
      <c r="AJ133" s="18">
        <v>0</v>
      </c>
      <c r="AK133" s="18">
        <f>INDEX(BDD_enquete_terrain_publique!BU:BU, MATCH(A133, BDD_enquete_terrain_publique!B:B, 0))</f>
        <v>0</v>
      </c>
      <c r="AL133" s="115">
        <f>INDEX(BDD_enquete_terrain_publique!BV:BV, MATCH(A133, BDD_enquete_terrain_publique!B:B, 0))</f>
        <v>0</v>
      </c>
      <c r="AM133" s="115" t="s">
        <v>217</v>
      </c>
      <c r="AN133" s="115" t="s">
        <v>2161</v>
      </c>
      <c r="AO133" s="115" t="str">
        <f>INDEX(BDD_enquete_terrain_publique!AL:AL, MATCH(A133, BDD_enquete_terrain_publique!B:B, 0))</f>
        <v>resident</v>
      </c>
      <c r="AP133" s="115" t="s">
        <v>2060</v>
      </c>
      <c r="AQ133" s="115">
        <v>5</v>
      </c>
      <c r="AR133" s="124" t="s">
        <v>1082</v>
      </c>
      <c r="AS133" s="115">
        <v>5</v>
      </c>
      <c r="AT133" s="122">
        <f>AVERAGE(14,17)</f>
        <v>15.5</v>
      </c>
      <c r="AU133" s="122">
        <v>138.03</v>
      </c>
      <c r="AV133" s="118"/>
      <c r="AW133" s="115" t="s">
        <v>223</v>
      </c>
      <c r="AX133" s="199">
        <f t="shared" si="1"/>
        <v>56.724657534246568</v>
      </c>
      <c r="AY133" s="199" t="s">
        <v>22</v>
      </c>
      <c r="AZ133" s="125" t="s">
        <v>22</v>
      </c>
    </row>
    <row r="134" spans="1:52">
      <c r="A134" s="117">
        <v>205</v>
      </c>
      <c r="B134" s="18" t="str">
        <f>INDEX(BDD_enquete_terrain_publique!C:C, MATCH(A134, BDD_enquete_terrain_publique!B:B, 0))</f>
        <v>PECHLOIS2022_0108</v>
      </c>
      <c r="C134" s="18" t="str">
        <f>INDEX(BDD_enquete_terrain_publique!D:D, MATCH(A134, BDD_enquete_terrain_publique!B:B, 0))</f>
        <v>PECHLOIS2022_0108_B</v>
      </c>
      <c r="D134" s="109">
        <f>INDEX(BDD_enquete_terrain_publique!E:E, MATCH(A134, BDD_enquete_terrain_publique!B:B, 0))</f>
        <v>44616</v>
      </c>
      <c r="E134" s="18" t="str">
        <f>INDEX(BDD_enquete_terrain_publique!F:F, MATCH(A134, BDD_enquete_terrain_publique!B:B, 0))</f>
        <v>Maeva_ARCAS</v>
      </c>
      <c r="F134" s="118">
        <f>INDEX(BDD_enquete_terrain_publique!G:G, MATCH(A134, BDD_enquete_terrain_publique!B:B, 0))</f>
        <v>1</v>
      </c>
      <c r="G134" s="18">
        <f>INDEX(BDD_enquete_terrain_publique!H:H, MATCH(A134, BDD_enquete_terrain_publique!B:B, 0))</f>
        <v>12</v>
      </c>
      <c r="H134" s="118">
        <f>INDEX(BDD_enquete_terrain_publique!I:I, MATCH(A134, BDD_enquete_terrain_publique!B:B, 0))</f>
        <v>1</v>
      </c>
      <c r="I134" s="18" t="str">
        <f>INDEX(BDD_enquete_terrain_publique!J:J, MATCH(A134, BDD_enquete_terrain_publique!B:B, 0))</f>
        <v>NE</v>
      </c>
      <c r="J134" s="18" t="str">
        <f>INDEX(BDD_enquete_terrain_publique!K:K, MATCH(A134, BDD_enquete_terrain_publique!B:B, 0))</f>
        <v>NE</v>
      </c>
      <c r="K134" s="118" t="str">
        <f>INDEX(BDD_enquete_terrain_publique!L:L, MATCH(A134, BDD_enquete_terrain_publique!B:B, 0))</f>
        <v>0_10</v>
      </c>
      <c r="L134" s="18" t="str">
        <f>INDEX(BDD_enquete_terrain_publique!M:M, MATCH(A134, BDD_enquete_terrain_publique!B:B, 0))</f>
        <v>dern_quart</v>
      </c>
      <c r="M134" s="115" t="s">
        <v>22</v>
      </c>
      <c r="N134" s="115" t="s">
        <v>22</v>
      </c>
      <c r="O134" s="115" t="s">
        <v>22</v>
      </c>
      <c r="P134" s="119">
        <f>INDEX(BDD_enquete_terrain_publique!Q:Q, MATCH(A134, BDD_enquete_terrain_publique!B:B, 0))</f>
        <v>42.684666666666665</v>
      </c>
      <c r="Q134" s="115" t="s">
        <v>1182</v>
      </c>
      <c r="R134" s="116" t="s">
        <v>22</v>
      </c>
      <c r="S134" s="115" t="s">
        <v>22</v>
      </c>
      <c r="T134" s="115" t="s">
        <v>22</v>
      </c>
      <c r="U134" s="120">
        <f>INDEX(BDD_enquete_terrain_publique!V:V, MATCH(A134, BDD_enquete_terrain_publique!B:B, 0))</f>
        <v>9.2929999999999993</v>
      </c>
      <c r="V134" s="115" t="s">
        <v>1183</v>
      </c>
      <c r="W134" s="121" t="str">
        <f>INDEX(BDD_enquete_terrain_publique!W:W, MATCH(A134, BDD_enquete_terrain_publique!B:B, 0))</f>
        <v>pe</v>
      </c>
      <c r="X134" s="122" t="str">
        <f>INDEX(BDD_enquete_terrain_publique!X:X, MATCH(A134, BDD_enquete_terrain_publique!B:B, 0))</f>
        <v>NA</v>
      </c>
      <c r="Y134" s="122">
        <f>INDEX(BDD_enquete_terrain_publique!Y:Y, MATCH(A134, BDD_enquete_terrain_publique!B:B, 0))</f>
        <v>3</v>
      </c>
      <c r="Z134" s="121">
        <f>INDEX(BDD_enquete_terrain_publique!Z:Z, MATCH(A134, BDD_enquete_terrain_publique!B:B, 0))</f>
        <v>0.41666666666666669</v>
      </c>
      <c r="AA134" s="121">
        <f>INDEX(BDD_enquete_terrain_publique!AA:AA, MATCH(A134, BDD_enquete_terrain_publique!B:B, 0))</f>
        <v>0.53680555555555554</v>
      </c>
      <c r="AB134" s="121">
        <f>INDEX(BDD_enquete_terrain_publique!AB:AB, MATCH(A134, BDD_enquete_terrain_publique!B:B, 0))</f>
        <v>0.54166666666666663</v>
      </c>
      <c r="AC134" s="121">
        <f>Tableau1[[#This Row],[heure_enq]]-Tableau1[[#This Row],[heure_deb]]</f>
        <v>0.12013888888888885</v>
      </c>
      <c r="AD134" s="121">
        <f>Tableau1[[#This Row],[heure_fin]]-Tableau1[[#This Row],[heure_deb]]</f>
        <v>0.12499999999999994</v>
      </c>
      <c r="AE134" s="115" t="s">
        <v>2160</v>
      </c>
      <c r="AF134" s="115" t="s">
        <v>2083</v>
      </c>
      <c r="AG134" s="123" t="str">
        <f>INDEX(BDD_enquete_terrain_publique!BJ:BJ, MATCH(A134, BDD_enquete_terrain_publique!B:B, 0))</f>
        <v>toutes</v>
      </c>
      <c r="AH134" s="18" t="s">
        <v>2058</v>
      </c>
      <c r="AI134" s="18" t="str">
        <f>INDEX(BDD_enquete_terrain_publique!BO:BO, MATCH(A134, BDD_enquete_terrain_publique!B:B, 0))</f>
        <v>crevette</v>
      </c>
      <c r="AJ134" s="18">
        <v>0</v>
      </c>
      <c r="AK134" s="18">
        <f>INDEX(BDD_enquete_terrain_publique!BU:BU, MATCH(A134, BDD_enquete_terrain_publique!B:B, 0))</f>
        <v>0</v>
      </c>
      <c r="AL134" s="115">
        <f>INDEX(BDD_enquete_terrain_publique!BV:BV, MATCH(A134, BDD_enquete_terrain_publique!B:B, 0))</f>
        <v>0</v>
      </c>
      <c r="AM134" s="115" t="s">
        <v>217</v>
      </c>
      <c r="AN134" s="115" t="s">
        <v>2161</v>
      </c>
      <c r="AO134" s="115" t="str">
        <f>INDEX(BDD_enquete_terrain_publique!AL:AL, MATCH(A134, BDD_enquete_terrain_publique!B:B, 0))</f>
        <v>resident</v>
      </c>
      <c r="AP134" s="115" t="s">
        <v>22</v>
      </c>
      <c r="AQ134" s="115" t="s">
        <v>22</v>
      </c>
      <c r="AR134" s="124" t="s">
        <v>1924</v>
      </c>
      <c r="AS134" s="115">
        <v>1</v>
      </c>
      <c r="AT134" s="122">
        <v>14</v>
      </c>
      <c r="AU134" s="122">
        <v>45.43</v>
      </c>
      <c r="AV134" s="118"/>
      <c r="AW134" s="115" t="s">
        <v>223</v>
      </c>
      <c r="AX134" s="199">
        <f t="shared" si="1"/>
        <v>18.669863013698627</v>
      </c>
      <c r="AY134" s="199" t="s">
        <v>22</v>
      </c>
      <c r="AZ134" s="125" t="s">
        <v>22</v>
      </c>
    </row>
    <row r="135" spans="1:52">
      <c r="A135" s="117">
        <v>205</v>
      </c>
      <c r="B135" s="18" t="str">
        <f>INDEX(BDD_enquete_terrain_publique!C:C, MATCH(A135, BDD_enquete_terrain_publique!B:B, 0))</f>
        <v>PECHLOIS2022_0108</v>
      </c>
      <c r="C135" s="18" t="str">
        <f>INDEX(BDD_enquete_terrain_publique!D:D, MATCH(A135, BDD_enquete_terrain_publique!B:B, 0))</f>
        <v>PECHLOIS2022_0108_B</v>
      </c>
      <c r="D135" s="109">
        <f>INDEX(BDD_enquete_terrain_publique!E:E, MATCH(A135, BDD_enquete_terrain_publique!B:B, 0))</f>
        <v>44616</v>
      </c>
      <c r="E135" s="18" t="str">
        <f>INDEX(BDD_enquete_terrain_publique!F:F, MATCH(A135, BDD_enquete_terrain_publique!B:B, 0))</f>
        <v>Maeva_ARCAS</v>
      </c>
      <c r="F135" s="118">
        <f>INDEX(BDD_enquete_terrain_publique!G:G, MATCH(A135, BDD_enquete_terrain_publique!B:B, 0))</f>
        <v>1</v>
      </c>
      <c r="G135" s="18">
        <f>INDEX(BDD_enquete_terrain_publique!H:H, MATCH(A135, BDD_enquete_terrain_publique!B:B, 0))</f>
        <v>12</v>
      </c>
      <c r="H135" s="118">
        <f>INDEX(BDD_enquete_terrain_publique!I:I, MATCH(A135, BDD_enquete_terrain_publique!B:B, 0))</f>
        <v>1</v>
      </c>
      <c r="I135" s="18" t="str">
        <f>INDEX(BDD_enquete_terrain_publique!J:J, MATCH(A135, BDD_enquete_terrain_publique!B:B, 0))</f>
        <v>NE</v>
      </c>
      <c r="J135" s="18" t="str">
        <f>INDEX(BDD_enquete_terrain_publique!K:K, MATCH(A135, BDD_enquete_terrain_publique!B:B, 0))</f>
        <v>NE</v>
      </c>
      <c r="K135" s="118" t="str">
        <f>INDEX(BDD_enquete_terrain_publique!L:L, MATCH(A135, BDD_enquete_terrain_publique!B:B, 0))</f>
        <v>0_10</v>
      </c>
      <c r="L135" s="18" t="str">
        <f>INDEX(BDD_enquete_terrain_publique!M:M, MATCH(A135, BDD_enquete_terrain_publique!B:B, 0))</f>
        <v>dern_quart</v>
      </c>
      <c r="M135" s="115" t="s">
        <v>22</v>
      </c>
      <c r="N135" s="115" t="s">
        <v>22</v>
      </c>
      <c r="O135" s="115" t="s">
        <v>22</v>
      </c>
      <c r="P135" s="119">
        <f>INDEX(BDD_enquete_terrain_publique!Q:Q, MATCH(A135, BDD_enquete_terrain_publique!B:B, 0))</f>
        <v>42.684666666666665</v>
      </c>
      <c r="Q135" s="115" t="s">
        <v>1182</v>
      </c>
      <c r="R135" s="116" t="s">
        <v>22</v>
      </c>
      <c r="S135" s="115" t="s">
        <v>22</v>
      </c>
      <c r="T135" s="115" t="s">
        <v>22</v>
      </c>
      <c r="U135" s="120">
        <f>INDEX(BDD_enquete_terrain_publique!V:V, MATCH(A135, BDD_enquete_terrain_publique!B:B, 0))</f>
        <v>9.2929999999999993</v>
      </c>
      <c r="V135" s="115" t="s">
        <v>1183</v>
      </c>
      <c r="W135" s="121" t="str">
        <f>INDEX(BDD_enquete_terrain_publique!W:W, MATCH(A135, BDD_enquete_terrain_publique!B:B, 0))</f>
        <v>pe</v>
      </c>
      <c r="X135" s="122" t="str">
        <f>INDEX(BDD_enquete_terrain_publique!X:X, MATCH(A135, BDD_enquete_terrain_publique!B:B, 0))</f>
        <v>NA</v>
      </c>
      <c r="Y135" s="122">
        <f>INDEX(BDD_enquete_terrain_publique!Y:Y, MATCH(A135, BDD_enquete_terrain_publique!B:B, 0))</f>
        <v>3</v>
      </c>
      <c r="Z135" s="121">
        <f>INDEX(BDD_enquete_terrain_publique!Z:Z, MATCH(A135, BDD_enquete_terrain_publique!B:B, 0))</f>
        <v>0.41666666666666669</v>
      </c>
      <c r="AA135" s="121">
        <f>INDEX(BDD_enquete_terrain_publique!AA:AA, MATCH(A135, BDD_enquete_terrain_publique!B:B, 0))</f>
        <v>0.53680555555555554</v>
      </c>
      <c r="AB135" s="121">
        <f>INDEX(BDD_enquete_terrain_publique!AB:AB, MATCH(A135, BDD_enquete_terrain_publique!B:B, 0))</f>
        <v>0.54166666666666663</v>
      </c>
      <c r="AC135" s="121">
        <f>Tableau1[[#This Row],[heure_enq]]-Tableau1[[#This Row],[heure_deb]]</f>
        <v>0.12013888888888885</v>
      </c>
      <c r="AD135" s="121">
        <f>Tableau1[[#This Row],[heure_fin]]-Tableau1[[#This Row],[heure_deb]]</f>
        <v>0.12499999999999994</v>
      </c>
      <c r="AE135" s="115" t="s">
        <v>2160</v>
      </c>
      <c r="AF135" s="115" t="s">
        <v>2083</v>
      </c>
      <c r="AG135" s="123" t="str">
        <f>INDEX(BDD_enquete_terrain_publique!BJ:BJ, MATCH(A135, BDD_enquete_terrain_publique!B:B, 0))</f>
        <v>toutes</v>
      </c>
      <c r="AH135" s="18" t="s">
        <v>2058</v>
      </c>
      <c r="AI135" s="18" t="str">
        <f>INDEX(BDD_enquete_terrain_publique!BO:BO, MATCH(A135, BDD_enquete_terrain_publique!B:B, 0))</f>
        <v>crevette</v>
      </c>
      <c r="AJ135" s="18">
        <v>0</v>
      </c>
      <c r="AK135" s="18">
        <f>INDEX(BDD_enquete_terrain_publique!BU:BU, MATCH(A135, BDD_enquete_terrain_publique!B:B, 0))</f>
        <v>0</v>
      </c>
      <c r="AL135" s="115">
        <f>INDEX(BDD_enquete_terrain_publique!BV:BV, MATCH(A135, BDD_enquete_terrain_publique!B:B, 0))</f>
        <v>0</v>
      </c>
      <c r="AM135" s="115" t="s">
        <v>217</v>
      </c>
      <c r="AN135" s="115" t="s">
        <v>2161</v>
      </c>
      <c r="AO135" s="115" t="str">
        <f>INDEX(BDD_enquete_terrain_publique!AL:AL, MATCH(A135, BDD_enquete_terrain_publique!B:B, 0))</f>
        <v>resident</v>
      </c>
      <c r="AP135" s="115" t="s">
        <v>22</v>
      </c>
      <c r="AQ135" s="115" t="s">
        <v>22</v>
      </c>
      <c r="AR135" s="124" t="s">
        <v>772</v>
      </c>
      <c r="AS135" s="115">
        <v>1</v>
      </c>
      <c r="AT135" s="122">
        <v>30</v>
      </c>
      <c r="AU135" s="122">
        <v>386.56</v>
      </c>
      <c r="AV135" s="118"/>
      <c r="AW135" s="115" t="s">
        <v>223</v>
      </c>
      <c r="AX135" s="199">
        <f t="shared" si="1"/>
        <v>158.86027397260273</v>
      </c>
      <c r="AY135" s="199" t="s">
        <v>22</v>
      </c>
      <c r="AZ135" s="125" t="s">
        <v>22</v>
      </c>
    </row>
    <row r="136" spans="1:52">
      <c r="A136" s="117">
        <v>205</v>
      </c>
      <c r="B136" s="18" t="str">
        <f>INDEX(BDD_enquete_terrain_publique!C:C, MATCH(A136, BDD_enquete_terrain_publique!B:B, 0))</f>
        <v>PECHLOIS2022_0108</v>
      </c>
      <c r="C136" s="18" t="str">
        <f>INDEX(BDD_enquete_terrain_publique!D:D, MATCH(A136, BDD_enquete_terrain_publique!B:B, 0))</f>
        <v>PECHLOIS2022_0108_B</v>
      </c>
      <c r="D136" s="109">
        <f>INDEX(BDD_enquete_terrain_publique!E:E, MATCH(A136, BDD_enquete_terrain_publique!B:B, 0))</f>
        <v>44616</v>
      </c>
      <c r="E136" s="18" t="str">
        <f>INDEX(BDD_enquete_terrain_publique!F:F, MATCH(A136, BDD_enquete_terrain_publique!B:B, 0))</f>
        <v>Maeva_ARCAS</v>
      </c>
      <c r="F136" s="118">
        <f>INDEX(BDD_enquete_terrain_publique!G:G, MATCH(A136, BDD_enquete_terrain_publique!B:B, 0))</f>
        <v>1</v>
      </c>
      <c r="G136" s="18">
        <f>INDEX(BDD_enquete_terrain_publique!H:H, MATCH(A136, BDD_enquete_terrain_publique!B:B, 0))</f>
        <v>12</v>
      </c>
      <c r="H136" s="118">
        <f>INDEX(BDD_enquete_terrain_publique!I:I, MATCH(A136, BDD_enquete_terrain_publique!B:B, 0))</f>
        <v>1</v>
      </c>
      <c r="I136" s="18" t="str">
        <f>INDEX(BDD_enquete_terrain_publique!J:J, MATCH(A136, BDD_enquete_terrain_publique!B:B, 0))</f>
        <v>NE</v>
      </c>
      <c r="J136" s="18" t="str">
        <f>INDEX(BDD_enquete_terrain_publique!K:K, MATCH(A136, BDD_enquete_terrain_publique!B:B, 0))</f>
        <v>NE</v>
      </c>
      <c r="K136" s="118" t="str">
        <f>INDEX(BDD_enquete_terrain_publique!L:L, MATCH(A136, BDD_enquete_terrain_publique!B:B, 0))</f>
        <v>0_10</v>
      </c>
      <c r="L136" s="18" t="str">
        <f>INDEX(BDD_enquete_terrain_publique!M:M, MATCH(A136, BDD_enquete_terrain_publique!B:B, 0))</f>
        <v>dern_quart</v>
      </c>
      <c r="M136" s="115" t="s">
        <v>22</v>
      </c>
      <c r="N136" s="115" t="s">
        <v>22</v>
      </c>
      <c r="O136" s="115" t="s">
        <v>22</v>
      </c>
      <c r="P136" s="119">
        <f>INDEX(BDD_enquete_terrain_publique!Q:Q, MATCH(A136, BDD_enquete_terrain_publique!B:B, 0))</f>
        <v>42.684666666666665</v>
      </c>
      <c r="Q136" s="115" t="s">
        <v>1182</v>
      </c>
      <c r="R136" s="116" t="s">
        <v>22</v>
      </c>
      <c r="S136" s="115" t="s">
        <v>22</v>
      </c>
      <c r="T136" s="115" t="s">
        <v>22</v>
      </c>
      <c r="U136" s="120">
        <f>INDEX(BDD_enquete_terrain_publique!V:V, MATCH(A136, BDD_enquete_terrain_publique!B:B, 0))</f>
        <v>9.2929999999999993</v>
      </c>
      <c r="V136" s="115" t="s">
        <v>1183</v>
      </c>
      <c r="W136" s="121" t="str">
        <f>INDEX(BDD_enquete_terrain_publique!W:W, MATCH(A136, BDD_enquete_terrain_publique!B:B, 0))</f>
        <v>pe</v>
      </c>
      <c r="X136" s="122" t="str">
        <f>INDEX(BDD_enquete_terrain_publique!X:X, MATCH(A136, BDD_enquete_terrain_publique!B:B, 0))</f>
        <v>NA</v>
      </c>
      <c r="Y136" s="122">
        <f>INDEX(BDD_enquete_terrain_publique!Y:Y, MATCH(A136, BDD_enquete_terrain_publique!B:B, 0))</f>
        <v>3</v>
      </c>
      <c r="Z136" s="121">
        <f>INDEX(BDD_enquete_terrain_publique!Z:Z, MATCH(A136, BDD_enquete_terrain_publique!B:B, 0))</f>
        <v>0.41666666666666669</v>
      </c>
      <c r="AA136" s="121">
        <f>INDEX(BDD_enquete_terrain_publique!AA:AA, MATCH(A136, BDD_enquete_terrain_publique!B:B, 0))</f>
        <v>0.53680555555555554</v>
      </c>
      <c r="AB136" s="121">
        <f>INDEX(BDD_enquete_terrain_publique!AB:AB, MATCH(A136, BDD_enquete_terrain_publique!B:B, 0))</f>
        <v>0.54166666666666663</v>
      </c>
      <c r="AC136" s="121">
        <f>Tableau1[[#This Row],[heure_enq]]-Tableau1[[#This Row],[heure_deb]]</f>
        <v>0.12013888888888885</v>
      </c>
      <c r="AD136" s="121">
        <f>Tableau1[[#This Row],[heure_fin]]-Tableau1[[#This Row],[heure_deb]]</f>
        <v>0.12499999999999994</v>
      </c>
      <c r="AE136" s="115" t="s">
        <v>2160</v>
      </c>
      <c r="AF136" s="115" t="s">
        <v>2083</v>
      </c>
      <c r="AG136" s="123" t="str">
        <f>INDEX(BDD_enquete_terrain_publique!BJ:BJ, MATCH(A136, BDD_enquete_terrain_publique!B:B, 0))</f>
        <v>toutes</v>
      </c>
      <c r="AH136" s="18" t="s">
        <v>2058</v>
      </c>
      <c r="AI136" s="18" t="str">
        <f>INDEX(BDD_enquete_terrain_publique!BO:BO, MATCH(A136, BDD_enquete_terrain_publique!B:B, 0))</f>
        <v>crevette</v>
      </c>
      <c r="AJ136" s="18">
        <v>0</v>
      </c>
      <c r="AK136" s="18">
        <f>INDEX(BDD_enquete_terrain_publique!BU:BU, MATCH(A136, BDD_enquete_terrain_publique!B:B, 0))</f>
        <v>0</v>
      </c>
      <c r="AL136" s="115">
        <f>INDEX(BDD_enquete_terrain_publique!BV:BV, MATCH(A136, BDD_enquete_terrain_publique!B:B, 0))</f>
        <v>0</v>
      </c>
      <c r="AM136" s="115" t="s">
        <v>217</v>
      </c>
      <c r="AN136" s="115" t="s">
        <v>2161</v>
      </c>
      <c r="AO136" s="115" t="str">
        <f>INDEX(BDD_enquete_terrain_publique!AL:AL, MATCH(A136, BDD_enquete_terrain_publique!B:B, 0))</f>
        <v>resident</v>
      </c>
      <c r="AP136" s="115" t="s">
        <v>22</v>
      </c>
      <c r="AQ136" s="115" t="s">
        <v>22</v>
      </c>
      <c r="AR136" s="124" t="s">
        <v>438</v>
      </c>
      <c r="AS136" s="115">
        <v>1</v>
      </c>
      <c r="AT136" s="122">
        <v>21</v>
      </c>
      <c r="AU136" s="122">
        <v>109.85</v>
      </c>
      <c r="AV136" s="118"/>
      <c r="AW136" s="115" t="s">
        <v>223</v>
      </c>
      <c r="AX136" s="199">
        <f t="shared" si="1"/>
        <v>45.143835616438352</v>
      </c>
      <c r="AY136" s="199" t="s">
        <v>22</v>
      </c>
      <c r="AZ136" s="125" t="s">
        <v>22</v>
      </c>
    </row>
    <row r="137" spans="1:52">
      <c r="A137" s="117">
        <v>205</v>
      </c>
      <c r="B137" s="18" t="str">
        <f>INDEX(BDD_enquete_terrain_publique!C:C, MATCH(A137, BDD_enquete_terrain_publique!B:B, 0))</f>
        <v>PECHLOIS2022_0108</v>
      </c>
      <c r="C137" s="18" t="str">
        <f>INDEX(BDD_enquete_terrain_publique!D:D, MATCH(A137, BDD_enquete_terrain_publique!B:B, 0))</f>
        <v>PECHLOIS2022_0108_B</v>
      </c>
      <c r="D137" s="109">
        <f>INDEX(BDD_enquete_terrain_publique!E:E, MATCH(A137, BDD_enquete_terrain_publique!B:B, 0))</f>
        <v>44616</v>
      </c>
      <c r="E137" s="18" t="str">
        <f>INDEX(BDD_enquete_terrain_publique!F:F, MATCH(A137, BDD_enquete_terrain_publique!B:B, 0))</f>
        <v>Maeva_ARCAS</v>
      </c>
      <c r="F137" s="118">
        <f>INDEX(BDD_enquete_terrain_publique!G:G, MATCH(A137, BDD_enquete_terrain_publique!B:B, 0))</f>
        <v>1</v>
      </c>
      <c r="G137" s="18">
        <f>INDEX(BDD_enquete_terrain_publique!H:H, MATCH(A137, BDD_enquete_terrain_publique!B:B, 0))</f>
        <v>12</v>
      </c>
      <c r="H137" s="118">
        <f>INDEX(BDD_enquete_terrain_publique!I:I, MATCH(A137, BDD_enquete_terrain_publique!B:B, 0))</f>
        <v>1</v>
      </c>
      <c r="I137" s="18" t="str">
        <f>INDEX(BDD_enquete_terrain_publique!J:J, MATCH(A137, BDD_enquete_terrain_publique!B:B, 0))</f>
        <v>NE</v>
      </c>
      <c r="J137" s="18" t="str">
        <f>INDEX(BDD_enquete_terrain_publique!K:K, MATCH(A137, BDD_enquete_terrain_publique!B:B, 0))</f>
        <v>NE</v>
      </c>
      <c r="K137" s="118" t="str">
        <f>INDEX(BDD_enquete_terrain_publique!L:L, MATCH(A137, BDD_enquete_terrain_publique!B:B, 0))</f>
        <v>0_10</v>
      </c>
      <c r="L137" s="18" t="str">
        <f>INDEX(BDD_enquete_terrain_publique!M:M, MATCH(A137, BDD_enquete_terrain_publique!B:B, 0))</f>
        <v>dern_quart</v>
      </c>
      <c r="M137" s="115" t="s">
        <v>22</v>
      </c>
      <c r="N137" s="115" t="s">
        <v>22</v>
      </c>
      <c r="O137" s="115" t="s">
        <v>22</v>
      </c>
      <c r="P137" s="119">
        <f>INDEX(BDD_enquete_terrain_publique!Q:Q, MATCH(A137, BDD_enquete_terrain_publique!B:B, 0))</f>
        <v>42.684666666666665</v>
      </c>
      <c r="Q137" s="115" t="s">
        <v>1182</v>
      </c>
      <c r="R137" s="116" t="s">
        <v>22</v>
      </c>
      <c r="S137" s="115" t="s">
        <v>22</v>
      </c>
      <c r="T137" s="115" t="s">
        <v>22</v>
      </c>
      <c r="U137" s="120">
        <f>INDEX(BDD_enquete_terrain_publique!V:V, MATCH(A137, BDD_enquete_terrain_publique!B:B, 0))</f>
        <v>9.2929999999999993</v>
      </c>
      <c r="V137" s="115" t="s">
        <v>1183</v>
      </c>
      <c r="W137" s="121" t="str">
        <f>INDEX(BDD_enquete_terrain_publique!W:W, MATCH(A137, BDD_enquete_terrain_publique!B:B, 0))</f>
        <v>pe</v>
      </c>
      <c r="X137" s="122" t="str">
        <f>INDEX(BDD_enquete_terrain_publique!X:X, MATCH(A137, BDD_enquete_terrain_publique!B:B, 0))</f>
        <v>NA</v>
      </c>
      <c r="Y137" s="122">
        <f>INDEX(BDD_enquete_terrain_publique!Y:Y, MATCH(A137, BDD_enquete_terrain_publique!B:B, 0))</f>
        <v>3</v>
      </c>
      <c r="Z137" s="121">
        <f>INDEX(BDD_enquete_terrain_publique!Z:Z, MATCH(A137, BDD_enquete_terrain_publique!B:B, 0))</f>
        <v>0.41666666666666669</v>
      </c>
      <c r="AA137" s="121">
        <f>INDEX(BDD_enquete_terrain_publique!AA:AA, MATCH(A137, BDD_enquete_terrain_publique!B:B, 0))</f>
        <v>0.53680555555555554</v>
      </c>
      <c r="AB137" s="121">
        <f>INDEX(BDD_enquete_terrain_publique!AB:AB, MATCH(A137, BDD_enquete_terrain_publique!B:B, 0))</f>
        <v>0.54166666666666663</v>
      </c>
      <c r="AC137" s="121">
        <f>Tableau1[[#This Row],[heure_enq]]-Tableau1[[#This Row],[heure_deb]]</f>
        <v>0.12013888888888885</v>
      </c>
      <c r="AD137" s="121">
        <f>Tableau1[[#This Row],[heure_fin]]-Tableau1[[#This Row],[heure_deb]]</f>
        <v>0.12499999999999994</v>
      </c>
      <c r="AE137" s="115" t="s">
        <v>2160</v>
      </c>
      <c r="AF137" s="115" t="s">
        <v>2083</v>
      </c>
      <c r="AG137" s="123" t="str">
        <f>INDEX(BDD_enquete_terrain_publique!BJ:BJ, MATCH(A137, BDD_enquete_terrain_publique!B:B, 0))</f>
        <v>toutes</v>
      </c>
      <c r="AH137" s="18" t="s">
        <v>2058</v>
      </c>
      <c r="AI137" s="18" t="str">
        <f>INDEX(BDD_enquete_terrain_publique!BO:BO, MATCH(A137, BDD_enquete_terrain_publique!B:B, 0))</f>
        <v>crevette</v>
      </c>
      <c r="AJ137" s="18">
        <v>0</v>
      </c>
      <c r="AK137" s="18">
        <f>INDEX(BDD_enquete_terrain_publique!BU:BU, MATCH(A137, BDD_enquete_terrain_publique!B:B, 0))</f>
        <v>0</v>
      </c>
      <c r="AL137" s="115">
        <f>INDEX(BDD_enquete_terrain_publique!BV:BV, MATCH(A137, BDD_enquete_terrain_publique!B:B, 0))</f>
        <v>0</v>
      </c>
      <c r="AM137" s="115" t="s">
        <v>217</v>
      </c>
      <c r="AN137" s="115" t="s">
        <v>2161</v>
      </c>
      <c r="AO137" s="115" t="str">
        <f>INDEX(BDD_enquete_terrain_publique!AL:AL, MATCH(A137, BDD_enquete_terrain_publique!B:B, 0))</f>
        <v>resident</v>
      </c>
      <c r="AP137" s="115" t="s">
        <v>22</v>
      </c>
      <c r="AQ137" s="115" t="s">
        <v>22</v>
      </c>
      <c r="AR137" s="124" t="s">
        <v>2067</v>
      </c>
      <c r="AS137" s="115">
        <v>1</v>
      </c>
      <c r="AT137" s="122" t="s">
        <v>22</v>
      </c>
      <c r="AU137" s="122" t="s">
        <v>22</v>
      </c>
      <c r="AV137" s="118"/>
      <c r="AW137" s="115" t="s">
        <v>222</v>
      </c>
      <c r="AX137" s="199" t="e">
        <f t="shared" si="1"/>
        <v>#VALUE!</v>
      </c>
      <c r="AY137" s="199" t="s">
        <v>22</v>
      </c>
      <c r="AZ137" s="125" t="s">
        <v>22</v>
      </c>
    </row>
    <row r="138" spans="1:52">
      <c r="A138" s="117">
        <v>205</v>
      </c>
      <c r="B138" s="18" t="str">
        <f>INDEX(BDD_enquete_terrain_publique!C:C, MATCH(A138, BDD_enquete_terrain_publique!B:B, 0))</f>
        <v>PECHLOIS2022_0108</v>
      </c>
      <c r="C138" s="18" t="str">
        <f>INDEX(BDD_enquete_terrain_publique!D:D, MATCH(A138, BDD_enquete_terrain_publique!B:B, 0))</f>
        <v>PECHLOIS2022_0108_B</v>
      </c>
      <c r="D138" s="109">
        <f>INDEX(BDD_enquete_terrain_publique!E:E, MATCH(A138, BDD_enquete_terrain_publique!B:B, 0))</f>
        <v>44616</v>
      </c>
      <c r="E138" s="18" t="str">
        <f>INDEX(BDD_enquete_terrain_publique!F:F, MATCH(A138, BDD_enquete_terrain_publique!B:B, 0))</f>
        <v>Maeva_ARCAS</v>
      </c>
      <c r="F138" s="118">
        <f>INDEX(BDD_enquete_terrain_publique!G:G, MATCH(A138, BDD_enquete_terrain_publique!B:B, 0))</f>
        <v>1</v>
      </c>
      <c r="G138" s="18">
        <f>INDEX(BDD_enquete_terrain_publique!H:H, MATCH(A138, BDD_enquete_terrain_publique!B:B, 0))</f>
        <v>12</v>
      </c>
      <c r="H138" s="118">
        <f>INDEX(BDD_enquete_terrain_publique!I:I, MATCH(A138, BDD_enquete_terrain_publique!B:B, 0))</f>
        <v>1</v>
      </c>
      <c r="I138" s="18" t="str">
        <f>INDEX(BDD_enquete_terrain_publique!J:J, MATCH(A138, BDD_enquete_terrain_publique!B:B, 0))</f>
        <v>NE</v>
      </c>
      <c r="J138" s="18" t="str">
        <f>INDEX(BDD_enquete_terrain_publique!K:K, MATCH(A138, BDD_enquete_terrain_publique!B:B, 0))</f>
        <v>NE</v>
      </c>
      <c r="K138" s="118" t="str">
        <f>INDEX(BDD_enquete_terrain_publique!L:L, MATCH(A138, BDD_enquete_terrain_publique!B:B, 0))</f>
        <v>0_10</v>
      </c>
      <c r="L138" s="18" t="str">
        <f>INDEX(BDD_enquete_terrain_publique!M:M, MATCH(A138, BDD_enquete_terrain_publique!B:B, 0))</f>
        <v>dern_quart</v>
      </c>
      <c r="M138" s="115" t="s">
        <v>22</v>
      </c>
      <c r="N138" s="115" t="s">
        <v>22</v>
      </c>
      <c r="O138" s="115" t="s">
        <v>22</v>
      </c>
      <c r="P138" s="119">
        <f>INDEX(BDD_enquete_terrain_publique!Q:Q, MATCH(A138, BDD_enquete_terrain_publique!B:B, 0))</f>
        <v>42.684666666666665</v>
      </c>
      <c r="Q138" s="115" t="s">
        <v>1182</v>
      </c>
      <c r="R138" s="116" t="s">
        <v>22</v>
      </c>
      <c r="S138" s="115" t="s">
        <v>22</v>
      </c>
      <c r="T138" s="115" t="s">
        <v>22</v>
      </c>
      <c r="U138" s="120">
        <f>INDEX(BDD_enquete_terrain_publique!V:V, MATCH(A138, BDD_enquete_terrain_publique!B:B, 0))</f>
        <v>9.2929999999999993</v>
      </c>
      <c r="V138" s="115" t="s">
        <v>1183</v>
      </c>
      <c r="W138" s="121" t="str">
        <f>INDEX(BDD_enquete_terrain_publique!W:W, MATCH(A138, BDD_enquete_terrain_publique!B:B, 0))</f>
        <v>pe</v>
      </c>
      <c r="X138" s="122" t="str">
        <f>INDEX(BDD_enquete_terrain_publique!X:X, MATCH(A138, BDD_enquete_terrain_publique!B:B, 0))</f>
        <v>NA</v>
      </c>
      <c r="Y138" s="122">
        <f>INDEX(BDD_enquete_terrain_publique!Y:Y, MATCH(A138, BDD_enquete_terrain_publique!B:B, 0))</f>
        <v>3</v>
      </c>
      <c r="Z138" s="121">
        <f>INDEX(BDD_enquete_terrain_publique!Z:Z, MATCH(A138, BDD_enquete_terrain_publique!B:B, 0))</f>
        <v>0.41666666666666669</v>
      </c>
      <c r="AA138" s="121">
        <f>INDEX(BDD_enquete_terrain_publique!AA:AA, MATCH(A138, BDD_enquete_terrain_publique!B:B, 0))</f>
        <v>0.53680555555555554</v>
      </c>
      <c r="AB138" s="121">
        <f>INDEX(BDD_enquete_terrain_publique!AB:AB, MATCH(A138, BDD_enquete_terrain_publique!B:B, 0))</f>
        <v>0.54166666666666663</v>
      </c>
      <c r="AC138" s="121">
        <f>Tableau1[[#This Row],[heure_enq]]-Tableau1[[#This Row],[heure_deb]]</f>
        <v>0.12013888888888885</v>
      </c>
      <c r="AD138" s="121">
        <f>Tableau1[[#This Row],[heure_fin]]-Tableau1[[#This Row],[heure_deb]]</f>
        <v>0.12499999999999994</v>
      </c>
      <c r="AE138" s="115" t="s">
        <v>2160</v>
      </c>
      <c r="AF138" s="115" t="s">
        <v>2083</v>
      </c>
      <c r="AG138" s="123" t="str">
        <f>INDEX(BDD_enquete_terrain_publique!BJ:BJ, MATCH(A138, BDD_enquete_terrain_publique!B:B, 0))</f>
        <v>toutes</v>
      </c>
      <c r="AH138" s="18" t="s">
        <v>2058</v>
      </c>
      <c r="AI138" s="18" t="str">
        <f>INDEX(BDD_enquete_terrain_publique!BO:BO, MATCH(A138, BDD_enquete_terrain_publique!B:B, 0))</f>
        <v>crevette</v>
      </c>
      <c r="AJ138" s="18">
        <v>0</v>
      </c>
      <c r="AK138" s="18">
        <f>INDEX(BDD_enquete_terrain_publique!BU:BU, MATCH(A138, BDD_enquete_terrain_publique!B:B, 0))</f>
        <v>0</v>
      </c>
      <c r="AL138" s="115">
        <f>INDEX(BDD_enquete_terrain_publique!BV:BV, MATCH(A138, BDD_enquete_terrain_publique!B:B, 0))</f>
        <v>0</v>
      </c>
      <c r="AM138" s="115" t="s">
        <v>217</v>
      </c>
      <c r="AN138" s="115" t="s">
        <v>2161</v>
      </c>
      <c r="AO138" s="115" t="str">
        <f>INDEX(BDD_enquete_terrain_publique!AL:AL, MATCH(A138, BDD_enquete_terrain_publique!B:B, 0))</f>
        <v>resident</v>
      </c>
      <c r="AP138" s="115" t="s">
        <v>22</v>
      </c>
      <c r="AQ138" s="115" t="s">
        <v>22</v>
      </c>
      <c r="AR138" s="124" t="s">
        <v>756</v>
      </c>
      <c r="AS138" s="115">
        <v>2</v>
      </c>
      <c r="AT138" s="122">
        <f>AVERAGE(17, 16)</f>
        <v>16.5</v>
      </c>
      <c r="AU138" s="122">
        <v>136.96</v>
      </c>
      <c r="AV138" s="118">
        <v>816.83</v>
      </c>
      <c r="AW138" s="115" t="s">
        <v>223</v>
      </c>
      <c r="AX138" s="199">
        <f t="shared" si="1"/>
        <v>56.284931506849311</v>
      </c>
      <c r="AY138" s="199" t="s">
        <v>22</v>
      </c>
      <c r="AZ138" s="125" t="s">
        <v>22</v>
      </c>
    </row>
    <row r="139" spans="1:52">
      <c r="A139" s="117">
        <v>211</v>
      </c>
      <c r="B139" s="18" t="str">
        <f>INDEX(BDD_enquete_terrain_publique!C:C, MATCH(A139, BDD_enquete_terrain_publique!B:B, 0))</f>
        <v>PECHLOIS2022_0115</v>
      </c>
      <c r="C139" s="18" t="str">
        <f>INDEX(BDD_enquete_terrain_publique!D:D, MATCH(A139, BDD_enquete_terrain_publique!B:B, 0))</f>
        <v>PECHLOIS2022_0115_C</v>
      </c>
      <c r="D139" s="109">
        <f>INDEX(BDD_enquete_terrain_publique!E:E, MATCH(A139, BDD_enquete_terrain_publique!B:B, 0))</f>
        <v>44642</v>
      </c>
      <c r="E139" s="18" t="str">
        <f>INDEX(BDD_enquete_terrain_publique!F:F, MATCH(A139, BDD_enquete_terrain_publique!B:B, 0))</f>
        <v>Maeva_ARCAS</v>
      </c>
      <c r="F139" s="118">
        <f>INDEX(BDD_enquete_terrain_publique!G:G, MATCH(A139, BDD_enquete_terrain_publique!B:B, 0))</f>
        <v>1</v>
      </c>
      <c r="G139" s="18">
        <f>INDEX(BDD_enquete_terrain_publique!H:H, MATCH(A139, BDD_enquete_terrain_publique!B:B, 0))</f>
        <v>12</v>
      </c>
      <c r="H139" s="118">
        <f>INDEX(BDD_enquete_terrain_publique!I:I, MATCH(A139, BDD_enquete_terrain_publique!B:B, 0))</f>
        <v>1</v>
      </c>
      <c r="I139" s="18" t="str">
        <f>INDEX(BDD_enquete_terrain_publique!J:J, MATCH(A139, BDD_enquete_terrain_publique!B:B, 0))</f>
        <v>NO</v>
      </c>
      <c r="J139" s="18" t="str">
        <f>INDEX(BDD_enquete_terrain_publique!K:K, MATCH(A139, BDD_enquete_terrain_publique!B:B, 0))</f>
        <v>NO</v>
      </c>
      <c r="K139" s="118" t="str">
        <f>INDEX(BDD_enquete_terrain_publique!L:L, MATCH(A139, BDD_enquete_terrain_publique!B:B, 0))</f>
        <v>0_10</v>
      </c>
      <c r="L139" s="18" t="str">
        <f>INDEX(BDD_enquete_terrain_publique!M:M, MATCH(A139, BDD_enquete_terrain_publique!B:B, 0))</f>
        <v>pln_lune</v>
      </c>
      <c r="M139" s="115" t="s">
        <v>22</v>
      </c>
      <c r="N139" s="115" t="s">
        <v>22</v>
      </c>
      <c r="O139" s="115" t="s">
        <v>22</v>
      </c>
      <c r="P139" s="119">
        <f>INDEX(BDD_enquete_terrain_publique!Q:Q, MATCH(A139, BDD_enquete_terrain_publique!B:B, 0))</f>
        <v>42.674333333333337</v>
      </c>
      <c r="Q139" s="115" t="s">
        <v>1147</v>
      </c>
      <c r="R139" s="116" t="s">
        <v>22</v>
      </c>
      <c r="S139" s="115" t="s">
        <v>22</v>
      </c>
      <c r="T139" s="115" t="s">
        <v>22</v>
      </c>
      <c r="U139" s="120">
        <f>INDEX(BDD_enquete_terrain_publique!V:V, MATCH(A139, BDD_enquete_terrain_publique!B:B, 0))</f>
        <v>9.2931666666666661</v>
      </c>
      <c r="V139" s="115" t="s">
        <v>1206</v>
      </c>
      <c r="W139" s="121" t="str">
        <f>INDEX(BDD_enquete_terrain_publique!W:W, MATCH(A139, BDD_enquete_terrain_publique!B:B, 0))</f>
        <v>pdb</v>
      </c>
      <c r="X139" s="122" t="str">
        <f>INDEX(BDD_enquete_terrain_publique!X:X, MATCH(A139, BDD_enquete_terrain_publique!B:B, 0))</f>
        <v>NA</v>
      </c>
      <c r="Y139" s="122">
        <f>INDEX(BDD_enquete_terrain_publique!Y:Y, MATCH(A139, BDD_enquete_terrain_publique!B:B, 0))</f>
        <v>1</v>
      </c>
      <c r="Z139" s="121">
        <f>INDEX(BDD_enquete_terrain_publique!Z:Z, MATCH(A139, BDD_enquete_terrain_publique!B:B, 0))</f>
        <v>0.41666666666666669</v>
      </c>
      <c r="AA139" s="121">
        <f>INDEX(BDD_enquete_terrain_publique!AA:AA, MATCH(A139, BDD_enquete_terrain_publique!B:B, 0))</f>
        <v>0.48541666666666666</v>
      </c>
      <c r="AB139" s="121">
        <f>INDEX(BDD_enquete_terrain_publique!AB:AB, MATCH(A139, BDD_enquete_terrain_publique!B:B, 0))</f>
        <v>0.70833333333333337</v>
      </c>
      <c r="AC139" s="121">
        <f>Tableau1[[#This Row],[heure_enq]]-Tableau1[[#This Row],[heure_deb]]</f>
        <v>6.8749999999999978E-2</v>
      </c>
      <c r="AD139" s="121">
        <f>Tableau1[[#This Row],[heure_fin]]-Tableau1[[#This Row],[heure_deb]]</f>
        <v>0.29166666666666669</v>
      </c>
      <c r="AE139" s="115" t="s">
        <v>204</v>
      </c>
      <c r="AF139" s="115" t="s">
        <v>1210</v>
      </c>
      <c r="AG139" s="123" t="str">
        <f>INDEX(BDD_enquete_terrain_publique!BJ:BJ, MATCH(A139, BDD_enquete_terrain_publique!B:B, 0))</f>
        <v>Sparus aurata, Pagellus erythrinus</v>
      </c>
      <c r="AH139" s="18">
        <v>0</v>
      </c>
      <c r="AI139" s="18">
        <f>INDEX(BDD_enquete_terrain_publique!BO:BO, MATCH(A139, BDD_enquete_terrain_publique!B:B, 0))</f>
        <v>0</v>
      </c>
      <c r="AJ139" s="18">
        <v>0</v>
      </c>
      <c r="AK139" s="18">
        <f>INDEX(BDD_enquete_terrain_publique!BU:BU, MATCH(A139, BDD_enquete_terrain_publique!B:B, 0))</f>
        <v>0</v>
      </c>
      <c r="AL139" s="115">
        <f>INDEX(BDD_enquete_terrain_publique!BV:BV, MATCH(A139, BDD_enquete_terrain_publique!B:B, 0))</f>
        <v>0</v>
      </c>
      <c r="AM139" s="115" t="s">
        <v>692</v>
      </c>
      <c r="AN139" s="115" t="s">
        <v>2072</v>
      </c>
      <c r="AO139" s="115" t="str">
        <f>INDEX(BDD_enquete_terrain_publique!AL:AL, MATCH(A139, BDD_enquete_terrain_publique!B:B, 0))</f>
        <v>resident</v>
      </c>
      <c r="AP139" s="115" t="s">
        <v>22</v>
      </c>
      <c r="AQ139" s="115" t="s">
        <v>22</v>
      </c>
      <c r="AR139" s="124" t="s">
        <v>1033</v>
      </c>
      <c r="AS139" s="115">
        <v>1</v>
      </c>
      <c r="AT139" s="118">
        <v>32</v>
      </c>
      <c r="AU139" s="122">
        <v>398.02</v>
      </c>
      <c r="AV139" s="122">
        <v>398.02</v>
      </c>
      <c r="AW139" s="115" t="s">
        <v>223</v>
      </c>
      <c r="AX139" s="199">
        <f t="shared" si="1"/>
        <v>163.56986301369861</v>
      </c>
      <c r="AY139" s="201" t="s">
        <v>22</v>
      </c>
      <c r="AZ139" s="125" t="s">
        <v>22</v>
      </c>
    </row>
    <row r="140" spans="1:52">
      <c r="A140" s="117">
        <v>223</v>
      </c>
      <c r="B140" s="18" t="str">
        <f>INDEX(BDD_enquete_terrain_publique!C:C, MATCH(A140, BDD_enquete_terrain_publique!B:B, 0))</f>
        <v>PECHLOIS2022_0126</v>
      </c>
      <c r="C140" s="18" t="str">
        <f>INDEX(BDD_enquete_terrain_publique!D:D, MATCH(A140, BDD_enquete_terrain_publique!B:B, 0))</f>
        <v>PECHLOIS2022_0126_A</v>
      </c>
      <c r="D140" s="109">
        <f>INDEX(BDD_enquete_terrain_publique!E:E, MATCH(A140, BDD_enquete_terrain_publique!B:B, 0))</f>
        <v>44705</v>
      </c>
      <c r="E140" s="18" t="str">
        <f>INDEX(BDD_enquete_terrain_publique!F:F, MATCH(A140, BDD_enquete_terrain_publique!B:B, 0))</f>
        <v>Perrine_DESVERONNIERES</v>
      </c>
      <c r="F140" s="118">
        <f>INDEX(BDD_enquete_terrain_publique!G:G, MATCH(A140, BDD_enquete_terrain_publique!B:B, 0))</f>
        <v>1</v>
      </c>
      <c r="G140" s="18">
        <f>INDEX(BDD_enquete_terrain_publique!H:H, MATCH(A140, BDD_enquete_terrain_publique!B:B, 0))</f>
        <v>20</v>
      </c>
      <c r="H140" s="118">
        <f>INDEX(BDD_enquete_terrain_publique!I:I, MATCH(A140, BDD_enquete_terrain_publique!B:B, 0))</f>
        <v>0</v>
      </c>
      <c r="I140" s="18" t="str">
        <f>INDEX(BDD_enquete_terrain_publique!J:J, MATCH(A140, BDD_enquete_terrain_publique!B:B, 0))</f>
        <v>NA</v>
      </c>
      <c r="J140" s="18" t="str">
        <f>INDEX(BDD_enquete_terrain_publique!K:K, MATCH(A140, BDD_enquete_terrain_publique!B:B, 0))</f>
        <v>NA</v>
      </c>
      <c r="K140" s="118" t="str">
        <f>INDEX(BDD_enquete_terrain_publique!L:L, MATCH(A140, BDD_enquete_terrain_publique!B:B, 0))</f>
        <v>0_10</v>
      </c>
      <c r="L140" s="18" t="str">
        <f>INDEX(BDD_enquete_terrain_publique!M:M, MATCH(A140, BDD_enquete_terrain_publique!B:B, 0))</f>
        <v>dern_quart</v>
      </c>
      <c r="M140" s="115" t="s">
        <v>22</v>
      </c>
      <c r="N140" s="115" t="s">
        <v>22</v>
      </c>
      <c r="O140" s="115" t="s">
        <v>22</v>
      </c>
      <c r="P140" s="119">
        <f>INDEX(BDD_enquete_terrain_publique!Q:Q, MATCH(A140, BDD_enquete_terrain_publique!B:B, 0))</f>
        <v>42.764666666666663</v>
      </c>
      <c r="Q140" s="115" t="s">
        <v>1243</v>
      </c>
      <c r="R140" s="116" t="s">
        <v>22</v>
      </c>
      <c r="S140" s="115" t="s">
        <v>22</v>
      </c>
      <c r="T140" s="115" t="s">
        <v>22</v>
      </c>
      <c r="U140" s="120">
        <f>INDEX(BDD_enquete_terrain_publique!V:V, MATCH(A140, BDD_enquete_terrain_publique!B:B, 0))</f>
        <v>9.2026666666666674</v>
      </c>
      <c r="V140" s="115" t="s">
        <v>1244</v>
      </c>
      <c r="W140" s="121" t="str">
        <f>INDEX(BDD_enquete_terrain_publique!W:W, MATCH(A140, BDD_enquete_terrain_publique!B:B, 0))</f>
        <v>pe</v>
      </c>
      <c r="X140" s="122">
        <f>INDEX(BDD_enquete_terrain_publique!X:X, MATCH(A140, BDD_enquete_terrain_publique!B:B, 0))</f>
        <v>60</v>
      </c>
      <c r="Y140" s="122">
        <f>INDEX(BDD_enquete_terrain_publique!Y:Y, MATCH(A140, BDD_enquete_terrain_publique!B:B, 0))</f>
        <v>1</v>
      </c>
      <c r="Z140" s="121">
        <f>INDEX(BDD_enquete_terrain_publique!Z:Z, MATCH(A140, BDD_enquete_terrain_publique!B:B, 0))</f>
        <v>0.16666666666666666</v>
      </c>
      <c r="AA140" s="121">
        <f>INDEX(BDD_enquete_terrain_publique!AA:AA, MATCH(A140, BDD_enquete_terrain_publique!B:B, 0))</f>
        <v>0.375</v>
      </c>
      <c r="AB140" s="121">
        <f>INDEX(BDD_enquete_terrain_publique!AB:AB, MATCH(A140, BDD_enquete_terrain_publique!B:B, 0))</f>
        <v>0.33333333333333331</v>
      </c>
      <c r="AC140" s="121">
        <f>Tableau1[[#This Row],[heure_enq]]-Tableau1[[#This Row],[heure_deb]]</f>
        <v>0.20833333333333334</v>
      </c>
      <c r="AD140" s="121">
        <f>Tableau1[[#This Row],[heure_fin]]-Tableau1[[#This Row],[heure_deb]]</f>
        <v>0.16666666666666666</v>
      </c>
      <c r="AE140" s="115" t="s">
        <v>199</v>
      </c>
      <c r="AF140" s="115" t="s">
        <v>2164</v>
      </c>
      <c r="AG140" s="123" t="str">
        <f>INDEX(BDD_enquete_terrain_publique!BJ:BJ, MATCH(A140, BDD_enquete_terrain_publique!B:B, 0))</f>
        <v>Dentrx dentex, Seriola dumerili, Pagrus pagrus</v>
      </c>
      <c r="AH140" s="18" t="s">
        <v>2068</v>
      </c>
      <c r="AI140" s="18" t="str">
        <f>INDEX(BDD_enquete_terrain_publique!BO:BO, MATCH(A140, BDD_enquete_terrain_publique!B:B, 0))</f>
        <v>calamar</v>
      </c>
      <c r="AJ140" s="18">
        <v>0</v>
      </c>
      <c r="AK140" s="18">
        <f>INDEX(BDD_enquete_terrain_publique!BU:BU, MATCH(A140, BDD_enquete_terrain_publique!B:B, 0))</f>
        <v>0</v>
      </c>
      <c r="AL140" s="115">
        <f>INDEX(BDD_enquete_terrain_publique!BV:BV, MATCH(A140, BDD_enquete_terrain_publique!B:B, 0))</f>
        <v>0</v>
      </c>
      <c r="AM140" s="115" t="s">
        <v>692</v>
      </c>
      <c r="AN140" s="115" t="s">
        <v>2077</v>
      </c>
      <c r="AO140" s="115" t="str">
        <f>INDEX(BDD_enquete_terrain_publique!AL:AL, MATCH(A140, BDD_enquete_terrain_publique!B:B, 0))</f>
        <v>resident</v>
      </c>
      <c r="AP140" s="115" t="s">
        <v>22</v>
      </c>
      <c r="AQ140" s="115" t="s">
        <v>22</v>
      </c>
      <c r="AR140" s="124" t="s">
        <v>745</v>
      </c>
      <c r="AS140" s="115">
        <v>4</v>
      </c>
      <c r="AT140" s="122" t="s">
        <v>22</v>
      </c>
      <c r="AU140" s="122">
        <v>9.5</v>
      </c>
      <c r="AV140" s="118">
        <v>10</v>
      </c>
      <c r="AW140" s="115" t="s">
        <v>22</v>
      </c>
      <c r="AX140" s="199">
        <f t="shared" si="1"/>
        <v>3.9041095890410955</v>
      </c>
      <c r="AY140" s="201" t="s">
        <v>22</v>
      </c>
      <c r="AZ140" s="125" t="s">
        <v>22</v>
      </c>
    </row>
    <row r="141" spans="1:52">
      <c r="A141" s="117">
        <v>223</v>
      </c>
      <c r="B141" s="18" t="str">
        <f>INDEX(BDD_enquete_terrain_publique!C:C, MATCH(A141, BDD_enquete_terrain_publique!B:B, 0))</f>
        <v>PECHLOIS2022_0126</v>
      </c>
      <c r="C141" s="18" t="str">
        <f>INDEX(BDD_enquete_terrain_publique!D:D, MATCH(A141, BDD_enquete_terrain_publique!B:B, 0))</f>
        <v>PECHLOIS2022_0126_A</v>
      </c>
      <c r="D141" s="109">
        <f>INDEX(BDD_enquete_terrain_publique!E:E, MATCH(A141, BDD_enquete_terrain_publique!B:B, 0))</f>
        <v>44705</v>
      </c>
      <c r="E141" s="18" t="str">
        <f>INDEX(BDD_enquete_terrain_publique!F:F, MATCH(A141, BDD_enquete_terrain_publique!B:B, 0))</f>
        <v>Perrine_DESVERONNIERES</v>
      </c>
      <c r="F141" s="118">
        <f>INDEX(BDD_enquete_terrain_publique!G:G, MATCH(A141, BDD_enquete_terrain_publique!B:B, 0))</f>
        <v>1</v>
      </c>
      <c r="G141" s="18">
        <f>INDEX(BDD_enquete_terrain_publique!H:H, MATCH(A141, BDD_enquete_terrain_publique!B:B, 0))</f>
        <v>20</v>
      </c>
      <c r="H141" s="118">
        <f>INDEX(BDD_enquete_terrain_publique!I:I, MATCH(A141, BDD_enquete_terrain_publique!B:B, 0))</f>
        <v>0</v>
      </c>
      <c r="I141" s="18" t="str">
        <f>INDEX(BDD_enquete_terrain_publique!J:J, MATCH(A141, BDD_enquete_terrain_publique!B:B, 0))</f>
        <v>NA</v>
      </c>
      <c r="J141" s="18" t="str">
        <f>INDEX(BDD_enquete_terrain_publique!K:K, MATCH(A141, BDD_enquete_terrain_publique!B:B, 0))</f>
        <v>NA</v>
      </c>
      <c r="K141" s="118" t="str">
        <f>INDEX(BDD_enquete_terrain_publique!L:L, MATCH(A141, BDD_enquete_terrain_publique!B:B, 0))</f>
        <v>0_10</v>
      </c>
      <c r="L141" s="18" t="str">
        <f>INDEX(BDD_enquete_terrain_publique!M:M, MATCH(A141, BDD_enquete_terrain_publique!B:B, 0))</f>
        <v>dern_quart</v>
      </c>
      <c r="M141" s="115" t="s">
        <v>22</v>
      </c>
      <c r="N141" s="115" t="s">
        <v>22</v>
      </c>
      <c r="O141" s="115" t="s">
        <v>22</v>
      </c>
      <c r="P141" s="119">
        <f>INDEX(BDD_enquete_terrain_publique!Q:Q, MATCH(A141, BDD_enquete_terrain_publique!B:B, 0))</f>
        <v>42.764666666666663</v>
      </c>
      <c r="Q141" s="115" t="s">
        <v>1243</v>
      </c>
      <c r="R141" s="116" t="s">
        <v>22</v>
      </c>
      <c r="S141" s="115" t="s">
        <v>22</v>
      </c>
      <c r="T141" s="115" t="s">
        <v>22</v>
      </c>
      <c r="U141" s="120">
        <f>INDEX(BDD_enquete_terrain_publique!V:V, MATCH(A141, BDD_enquete_terrain_publique!B:B, 0))</f>
        <v>9.2026666666666674</v>
      </c>
      <c r="V141" s="115" t="s">
        <v>1244</v>
      </c>
      <c r="W141" s="121" t="str">
        <f>INDEX(BDD_enquete_terrain_publique!W:W, MATCH(A141, BDD_enquete_terrain_publique!B:B, 0))</f>
        <v>pe</v>
      </c>
      <c r="X141" s="122">
        <f>INDEX(BDD_enquete_terrain_publique!X:X, MATCH(A141, BDD_enquete_terrain_publique!B:B, 0))</f>
        <v>60</v>
      </c>
      <c r="Y141" s="122">
        <f>INDEX(BDD_enquete_terrain_publique!Y:Y, MATCH(A141, BDD_enquete_terrain_publique!B:B, 0))</f>
        <v>1</v>
      </c>
      <c r="Z141" s="121">
        <f>INDEX(BDD_enquete_terrain_publique!Z:Z, MATCH(A141, BDD_enquete_terrain_publique!B:B, 0))</f>
        <v>0.16666666666666666</v>
      </c>
      <c r="AA141" s="121">
        <f>INDEX(BDD_enquete_terrain_publique!AA:AA, MATCH(A141, BDD_enquete_terrain_publique!B:B, 0))</f>
        <v>0.375</v>
      </c>
      <c r="AB141" s="121">
        <f>INDEX(BDD_enquete_terrain_publique!AB:AB, MATCH(A141, BDD_enquete_terrain_publique!B:B, 0))</f>
        <v>0.33333333333333331</v>
      </c>
      <c r="AC141" s="121">
        <f>Tableau1[[#This Row],[heure_enq]]-Tableau1[[#This Row],[heure_deb]]</f>
        <v>0.20833333333333334</v>
      </c>
      <c r="AD141" s="121">
        <f>Tableau1[[#This Row],[heure_fin]]-Tableau1[[#This Row],[heure_deb]]</f>
        <v>0.16666666666666666</v>
      </c>
      <c r="AE141" s="115" t="s">
        <v>199</v>
      </c>
      <c r="AF141" s="115" t="s">
        <v>2164</v>
      </c>
      <c r="AG141" s="123" t="str">
        <f>INDEX(BDD_enquete_terrain_publique!BJ:BJ, MATCH(A141, BDD_enquete_terrain_publique!B:B, 0))</f>
        <v>Dentrx dentex, Seriola dumerili, Pagrus pagrus</v>
      </c>
      <c r="AH141" s="18" t="s">
        <v>2068</v>
      </c>
      <c r="AI141" s="18" t="str">
        <f>INDEX(BDD_enquete_terrain_publique!BO:BO, MATCH(A141, BDD_enquete_terrain_publique!B:B, 0))</f>
        <v>calamar</v>
      </c>
      <c r="AJ141" s="18">
        <v>0</v>
      </c>
      <c r="AK141" s="18">
        <f>INDEX(BDD_enquete_terrain_publique!BU:BU, MATCH(A141, BDD_enquete_terrain_publique!B:B, 0))</f>
        <v>0</v>
      </c>
      <c r="AL141" s="115">
        <f>INDEX(BDD_enquete_terrain_publique!BV:BV, MATCH(A141, BDD_enquete_terrain_publique!B:B, 0))</f>
        <v>0</v>
      </c>
      <c r="AM141" s="115" t="s">
        <v>692</v>
      </c>
      <c r="AN141" s="115" t="s">
        <v>2077</v>
      </c>
      <c r="AO141" s="115" t="str">
        <f>INDEX(BDD_enquete_terrain_publique!AL:AL, MATCH(A141, BDD_enquete_terrain_publique!B:B, 0))</f>
        <v>resident</v>
      </c>
      <c r="AP141" s="115" t="s">
        <v>22</v>
      </c>
      <c r="AQ141" s="115" t="s">
        <v>22</v>
      </c>
      <c r="AR141" s="124" t="s">
        <v>2165</v>
      </c>
      <c r="AS141" s="115">
        <v>4</v>
      </c>
      <c r="AT141" s="122">
        <f>AVERAGE(40,20,20,20)</f>
        <v>25</v>
      </c>
      <c r="AU141" s="122" t="s">
        <v>22</v>
      </c>
      <c r="AV141" s="118" t="s">
        <v>22</v>
      </c>
      <c r="AW141" s="115" t="s">
        <v>22</v>
      </c>
      <c r="AX141" s="199" t="e">
        <f t="shared" si="1"/>
        <v>#VALUE!</v>
      </c>
      <c r="AY141" s="201" t="s">
        <v>22</v>
      </c>
      <c r="AZ141" s="125" t="s">
        <v>22</v>
      </c>
    </row>
    <row r="142" spans="1:52">
      <c r="A142" s="117">
        <v>229</v>
      </c>
      <c r="B142" s="18" t="str">
        <f>INDEX(BDD_enquete_terrain_publique!C:C, MATCH(A142, BDD_enquete_terrain_publique!B:B, 0))</f>
        <v>PECHLOIS2022_0128</v>
      </c>
      <c r="C142" s="18" t="str">
        <f>INDEX(BDD_enquete_terrain_publique!D:D, MATCH(A142, BDD_enquete_terrain_publique!B:B, 0))</f>
        <v>PECHLOIS2022_0128_B</v>
      </c>
      <c r="D142" s="109">
        <f>INDEX(BDD_enquete_terrain_publique!E:E, MATCH(A142, BDD_enquete_terrain_publique!B:B, 0))</f>
        <v>44728</v>
      </c>
      <c r="E142" s="18" t="str">
        <f>INDEX(BDD_enquete_terrain_publique!F:F, MATCH(A142, BDD_enquete_terrain_publique!B:B, 0))</f>
        <v>Perrine_DESVERONNIERES</v>
      </c>
      <c r="F142" s="118">
        <f>INDEX(BDD_enquete_terrain_publique!G:G, MATCH(A142, BDD_enquete_terrain_publique!B:B, 0))</f>
        <v>0</v>
      </c>
      <c r="G142" s="18">
        <f>INDEX(BDD_enquete_terrain_publique!H:H, MATCH(A142, BDD_enquete_terrain_publique!B:B, 0))</f>
        <v>25</v>
      </c>
      <c r="H142" s="118">
        <f>INDEX(BDD_enquete_terrain_publique!I:I, MATCH(A142, BDD_enquete_terrain_publique!B:B, 0))</f>
        <v>0</v>
      </c>
      <c r="I142" s="18" t="str">
        <f>INDEX(BDD_enquete_terrain_publique!J:J, MATCH(A142, BDD_enquete_terrain_publique!B:B, 0))</f>
        <v>NA</v>
      </c>
      <c r="J142" s="18" t="str">
        <f>INDEX(BDD_enquete_terrain_publique!K:K, MATCH(A142, BDD_enquete_terrain_publique!B:B, 0))</f>
        <v>NA</v>
      </c>
      <c r="K142" s="118" t="str">
        <f>INDEX(BDD_enquete_terrain_publique!L:L, MATCH(A142, BDD_enquete_terrain_publique!B:B, 0))</f>
        <v>0_10</v>
      </c>
      <c r="L142" s="18" t="str">
        <f>INDEX(BDD_enquete_terrain_publique!M:M, MATCH(A142, BDD_enquete_terrain_publique!B:B, 0))</f>
        <v>pln_lune</v>
      </c>
      <c r="M142" s="115" t="s">
        <v>22</v>
      </c>
      <c r="N142" s="115" t="s">
        <v>22</v>
      </c>
      <c r="O142" s="115" t="s">
        <v>22</v>
      </c>
      <c r="P142" s="119">
        <f>INDEX(BDD_enquete_terrain_publique!Q:Q, MATCH(A142, BDD_enquete_terrain_publique!B:B, 0))</f>
        <v>42.980333333333334</v>
      </c>
      <c r="Q142" s="115" t="s">
        <v>1787</v>
      </c>
      <c r="R142" s="116" t="s">
        <v>22</v>
      </c>
      <c r="S142" s="115" t="s">
        <v>22</v>
      </c>
      <c r="T142" s="115" t="s">
        <v>22</v>
      </c>
      <c r="U142" s="120">
        <f>INDEX(BDD_enquete_terrain_publique!V:V, MATCH(A142, BDD_enquete_terrain_publique!B:B, 0))</f>
        <v>9.179333333333334</v>
      </c>
      <c r="V142" s="115" t="s">
        <v>1788</v>
      </c>
      <c r="W142" s="121" t="str">
        <f>INDEX(BDD_enquete_terrain_publique!W:W, MATCH(A142, BDD_enquete_terrain_publique!B:B, 0))</f>
        <v>csm</v>
      </c>
      <c r="X142" s="122">
        <f>INDEX(BDD_enquete_terrain_publique!X:X, MATCH(A142, BDD_enquete_terrain_publique!B:B, 0))</f>
        <v>30</v>
      </c>
      <c r="Y142" s="122">
        <f>INDEX(BDD_enquete_terrain_publique!Y:Y, MATCH(A142, BDD_enquete_terrain_publique!B:B, 0))</f>
        <v>2</v>
      </c>
      <c r="Z142" s="121">
        <f>INDEX(BDD_enquete_terrain_publique!Z:Z, MATCH(A142, BDD_enquete_terrain_publique!B:B, 0))</f>
        <v>0.29166666666666669</v>
      </c>
      <c r="AA142" s="121">
        <f>INDEX(BDD_enquete_terrain_publique!AA:AA, MATCH(A142, BDD_enquete_terrain_publique!B:B, 0))</f>
        <v>0.60833333333333328</v>
      </c>
      <c r="AB142" s="121">
        <f>INDEX(BDD_enquete_terrain_publique!AB:AB, MATCH(A142, BDD_enquete_terrain_publique!B:B, 0))</f>
        <v>0.66666666666666663</v>
      </c>
      <c r="AC142" s="121">
        <f>Tableau1[[#This Row],[heure_enq]]-Tableau1[[#This Row],[heure_deb]]</f>
        <v>0.3166666666666666</v>
      </c>
      <c r="AD142" s="121">
        <f>Tableau1[[#This Row],[heure_fin]]-Tableau1[[#This Row],[heure_deb]]</f>
        <v>0.37499999999999994</v>
      </c>
      <c r="AE142" s="115" t="s">
        <v>202</v>
      </c>
      <c r="AF142" s="115" t="s">
        <v>270</v>
      </c>
      <c r="AG142" s="123" t="str">
        <f>INDEX(BDD_enquete_terrain_publique!BJ:BJ, MATCH(A142, BDD_enquete_terrain_publique!B:B, 0))</f>
        <v>Dentex dentex</v>
      </c>
      <c r="AH142" s="18">
        <v>0</v>
      </c>
      <c r="AI142" s="18">
        <f>INDEX(BDD_enquete_terrain_publique!BO:BO, MATCH(A142, BDD_enquete_terrain_publique!B:B, 0))</f>
        <v>0</v>
      </c>
      <c r="AJ142" s="18">
        <v>0</v>
      </c>
      <c r="AK142" s="18">
        <f>INDEX(BDD_enquete_terrain_publique!BU:BU, MATCH(A142, BDD_enquete_terrain_publique!B:B, 0))</f>
        <v>0</v>
      </c>
      <c r="AL142" s="115">
        <f>INDEX(BDD_enquete_terrain_publique!BV:BV, MATCH(A142, BDD_enquete_terrain_publique!B:B, 0))</f>
        <v>0</v>
      </c>
      <c r="AM142" s="115">
        <v>0</v>
      </c>
      <c r="AN142" s="115" t="s">
        <v>76</v>
      </c>
      <c r="AO142" s="115" t="str">
        <f>INDEX(BDD_enquete_terrain_publique!AL:AL, MATCH(A142, BDD_enquete_terrain_publique!B:B, 0))</f>
        <v>touriste</v>
      </c>
      <c r="AP142" s="115" t="s">
        <v>22</v>
      </c>
      <c r="AQ142" s="115" t="s">
        <v>22</v>
      </c>
      <c r="AR142" s="124" t="s">
        <v>745</v>
      </c>
      <c r="AS142" s="115">
        <v>2</v>
      </c>
      <c r="AT142" s="122">
        <f>AVERAGE(47,45)</f>
        <v>46</v>
      </c>
      <c r="AU142" s="122">
        <v>125</v>
      </c>
      <c r="AV142" s="118">
        <v>125</v>
      </c>
      <c r="AW142" s="115" t="s">
        <v>22</v>
      </c>
      <c r="AX142" s="199">
        <f t="shared" si="1"/>
        <v>51.369863013698627</v>
      </c>
      <c r="AY142" s="201" t="s">
        <v>22</v>
      </c>
      <c r="AZ142" s="125" t="s">
        <v>22</v>
      </c>
    </row>
    <row r="143" spans="1:52">
      <c r="A143" s="117">
        <v>231</v>
      </c>
      <c r="B143" s="18" t="str">
        <f>INDEX(BDD_enquete_terrain_publique!C:C, MATCH(A143, BDD_enquete_terrain_publique!B:B, 0))</f>
        <v>PECHLOIS2022_0130</v>
      </c>
      <c r="C143" s="18" t="str">
        <f>INDEX(BDD_enquete_terrain_publique!D:D, MATCH(A143, BDD_enquete_terrain_publique!B:B, 0))</f>
        <v>PECHLOIS2022_0130_A</v>
      </c>
      <c r="D143" s="109">
        <f>INDEX(BDD_enquete_terrain_publique!E:E, MATCH(A143, BDD_enquete_terrain_publique!B:B, 0))</f>
        <v>44739</v>
      </c>
      <c r="E143" s="18" t="str">
        <f>INDEX(BDD_enquete_terrain_publique!F:F, MATCH(A143, BDD_enquete_terrain_publique!B:B, 0))</f>
        <v>Perrine_DESVERONNIERES</v>
      </c>
      <c r="F143" s="118">
        <f>INDEX(BDD_enquete_terrain_publique!G:G, MATCH(A143, BDD_enquete_terrain_publique!B:B, 0))</f>
        <v>1</v>
      </c>
      <c r="G143" s="18">
        <f>INDEX(BDD_enquete_terrain_publique!H:H, MATCH(A143, BDD_enquete_terrain_publique!B:B, 0))</f>
        <v>25</v>
      </c>
      <c r="H143" s="118">
        <f>INDEX(BDD_enquete_terrain_publique!I:I, MATCH(A143, BDD_enquete_terrain_publique!B:B, 0))</f>
        <v>1</v>
      </c>
      <c r="I143" s="18" t="str">
        <f>INDEX(BDD_enquete_terrain_publique!J:J, MATCH(A143, BDD_enquete_terrain_publique!B:B, 0))</f>
        <v>SE</v>
      </c>
      <c r="J143" s="18" t="str">
        <f>INDEX(BDD_enquete_terrain_publique!K:K, MATCH(A143, BDD_enquete_terrain_publique!B:B, 0))</f>
        <v>NA</v>
      </c>
      <c r="K143" s="118" t="str">
        <f>INDEX(BDD_enquete_terrain_publique!L:L, MATCH(A143, BDD_enquete_terrain_publique!B:B, 0))</f>
        <v>25_50</v>
      </c>
      <c r="L143" s="18" t="str">
        <f>INDEX(BDD_enquete_terrain_publique!M:M, MATCH(A143, BDD_enquete_terrain_publique!B:B, 0))</f>
        <v>dern_quart</v>
      </c>
      <c r="M143" s="128" t="s">
        <v>22</v>
      </c>
      <c r="N143" s="128" t="s">
        <v>22</v>
      </c>
      <c r="O143" s="128" t="s">
        <v>22</v>
      </c>
      <c r="P143" s="119">
        <f>INDEX(BDD_enquete_terrain_publique!Q:Q, MATCH(A143, BDD_enquete_terrain_publique!B:B, 0))</f>
        <v>42.704333333333331</v>
      </c>
      <c r="Q143" s="128" t="s">
        <v>1795</v>
      </c>
      <c r="R143" s="129" t="s">
        <v>22</v>
      </c>
      <c r="S143" s="128" t="s">
        <v>22</v>
      </c>
      <c r="T143" s="128" t="s">
        <v>22</v>
      </c>
      <c r="U143" s="120">
        <f>INDEX(BDD_enquete_terrain_publique!V:V, MATCH(A143, BDD_enquete_terrain_publique!B:B, 0))</f>
        <v>9.2833333333333332</v>
      </c>
      <c r="V143" s="128" t="s">
        <v>1796</v>
      </c>
      <c r="W143" s="121" t="str">
        <f>INDEX(BDD_enquete_terrain_publique!W:W, MATCH(A143, BDD_enquete_terrain_publique!B:B, 0))</f>
        <v>pe</v>
      </c>
      <c r="X143" s="122">
        <f>INDEX(BDD_enquete_terrain_publique!X:X, MATCH(A143, BDD_enquete_terrain_publique!B:B, 0))</f>
        <v>20</v>
      </c>
      <c r="Y143" s="122">
        <f>INDEX(BDD_enquete_terrain_publique!Y:Y, MATCH(A143, BDD_enquete_terrain_publique!B:B, 0))</f>
        <v>1</v>
      </c>
      <c r="Z143" s="121">
        <f>INDEX(BDD_enquete_terrain_publique!Z:Z, MATCH(A143, BDD_enquete_terrain_publique!B:B, 0))</f>
        <v>0.29166666666666669</v>
      </c>
      <c r="AA143" s="121">
        <f>INDEX(BDD_enquete_terrain_publique!AA:AA, MATCH(A143, BDD_enquete_terrain_publique!B:B, 0))</f>
        <v>0.38541666666666669</v>
      </c>
      <c r="AB143" s="121">
        <f>INDEX(BDD_enquete_terrain_publique!AB:AB, MATCH(A143, BDD_enquete_terrain_publique!B:B, 0))</f>
        <v>0.54166666666666663</v>
      </c>
      <c r="AC143" s="121">
        <f>Tableau1[[#This Row],[heure_enq]]-Tableau1[[#This Row],[heure_deb]]</f>
        <v>9.375E-2</v>
      </c>
      <c r="AD143" s="121">
        <f>Tableau1[[#This Row],[heure_fin]]-Tableau1[[#This Row],[heure_deb]]</f>
        <v>0.24999999999999994</v>
      </c>
      <c r="AE143" s="115" t="s">
        <v>2098</v>
      </c>
      <c r="AF143" s="115" t="s">
        <v>270</v>
      </c>
      <c r="AG143" s="123" t="str">
        <f>INDEX(BDD_enquete_terrain_publique!BJ:BJ, MATCH(A143, BDD_enquete_terrain_publique!B:B, 0))</f>
        <v>Dentex dentex</v>
      </c>
      <c r="AH143" s="178">
        <v>0</v>
      </c>
      <c r="AI143" s="18">
        <f>INDEX(BDD_enquete_terrain_publique!BO:BO, MATCH(A143, BDD_enquete_terrain_publique!B:B, 0))</f>
        <v>0</v>
      </c>
      <c r="AJ143" s="18" t="s">
        <v>2061</v>
      </c>
      <c r="AK143" s="18" t="str">
        <f>INDEX(BDD_enquete_terrain_publique!BU:BU, MATCH(A143, BDD_enquete_terrain_publique!B:B, 0))</f>
        <v>severau, chinchard</v>
      </c>
      <c r="AL143" s="115">
        <f>INDEX(BDD_enquete_terrain_publique!BV:BV, MATCH(A143, BDD_enquete_terrain_publique!B:B, 0))</f>
        <v>0</v>
      </c>
      <c r="AM143" s="115" t="s">
        <v>692</v>
      </c>
      <c r="AN143" s="115" t="s">
        <v>2077</v>
      </c>
      <c r="AO143" s="115" t="str">
        <f>INDEX(BDD_enquete_terrain_publique!AL:AL, MATCH(A143, BDD_enquete_terrain_publique!B:B, 0))</f>
        <v>touriste</v>
      </c>
      <c r="AP143" s="115" t="s">
        <v>22</v>
      </c>
      <c r="AQ143" s="115" t="s">
        <v>22</v>
      </c>
      <c r="AR143" s="124" t="s">
        <v>745</v>
      </c>
      <c r="AS143" s="115">
        <v>3</v>
      </c>
      <c r="AT143" s="122">
        <v>30</v>
      </c>
      <c r="AU143" s="122">
        <v>53.3</v>
      </c>
      <c r="AV143" s="118">
        <v>53.3</v>
      </c>
      <c r="AW143" s="115" t="s">
        <v>22</v>
      </c>
      <c r="AX143" s="199">
        <f t="shared" si="1"/>
        <v>21.904109589041092</v>
      </c>
      <c r="AY143" s="201" t="s">
        <v>22</v>
      </c>
      <c r="AZ143" s="125" t="s">
        <v>22</v>
      </c>
    </row>
    <row r="144" spans="1:52">
      <c r="A144" s="117">
        <v>232</v>
      </c>
      <c r="B144" s="18" t="str">
        <f>INDEX(BDD_enquete_terrain_publique!C:C, MATCH(A144, BDD_enquete_terrain_publique!B:B, 0))</f>
        <v>PECHLOIS2022_0130</v>
      </c>
      <c r="C144" s="18" t="str">
        <f>INDEX(BDD_enquete_terrain_publique!D:D, MATCH(A144, BDD_enquete_terrain_publique!B:B, 0))</f>
        <v>PECHLOIS2022_0130_B</v>
      </c>
      <c r="D144" s="109">
        <f>INDEX(BDD_enquete_terrain_publique!E:E, MATCH(A144, BDD_enquete_terrain_publique!B:B, 0))</f>
        <v>44739</v>
      </c>
      <c r="E144" s="18" t="str">
        <f>INDEX(BDD_enquete_terrain_publique!F:F, MATCH(A144, BDD_enquete_terrain_publique!B:B, 0))</f>
        <v>Perrine_DESVERONNIERES</v>
      </c>
      <c r="F144" s="118">
        <f>INDEX(BDD_enquete_terrain_publique!G:G, MATCH(A144, BDD_enquete_terrain_publique!B:B, 0))</f>
        <v>1</v>
      </c>
      <c r="G144" s="18">
        <f>INDEX(BDD_enquete_terrain_publique!H:H, MATCH(A144, BDD_enquete_terrain_publique!B:B, 0))</f>
        <v>29</v>
      </c>
      <c r="H144" s="118">
        <f>INDEX(BDD_enquete_terrain_publique!I:I, MATCH(A144, BDD_enquete_terrain_publique!B:B, 0))</f>
        <v>1</v>
      </c>
      <c r="I144" s="18" t="str">
        <f>INDEX(BDD_enquete_terrain_publique!J:J, MATCH(A144, BDD_enquete_terrain_publique!B:B, 0))</f>
        <v>NA</v>
      </c>
      <c r="J144" s="18" t="str">
        <f>INDEX(BDD_enquete_terrain_publique!K:K, MATCH(A144, BDD_enquete_terrain_publique!B:B, 0))</f>
        <v>NA</v>
      </c>
      <c r="K144" s="118" t="str">
        <f>INDEX(BDD_enquete_terrain_publique!L:L, MATCH(A144, BDD_enquete_terrain_publique!B:B, 0))</f>
        <v>25_50</v>
      </c>
      <c r="L144" s="18" t="str">
        <f>INDEX(BDD_enquete_terrain_publique!M:M, MATCH(A144, BDD_enquete_terrain_publique!B:B, 0))</f>
        <v>dern_quart</v>
      </c>
      <c r="M144" s="128" t="s">
        <v>22</v>
      </c>
      <c r="N144" s="128" t="s">
        <v>22</v>
      </c>
      <c r="O144" s="128" t="s">
        <v>22</v>
      </c>
      <c r="P144" s="119">
        <f>INDEX(BDD_enquete_terrain_publique!Q:Q, MATCH(A144, BDD_enquete_terrain_publique!B:B, 0))</f>
        <v>42.865833333333335</v>
      </c>
      <c r="Q144" s="128" t="s">
        <v>1286</v>
      </c>
      <c r="R144" s="129" t="s">
        <v>22</v>
      </c>
      <c r="S144" s="128" t="s">
        <v>22</v>
      </c>
      <c r="T144" s="128" t="s">
        <v>22</v>
      </c>
      <c r="U144" s="120">
        <f>INDEX(BDD_enquete_terrain_publique!V:V, MATCH(A144, BDD_enquete_terrain_publique!B:B, 0))</f>
        <v>10.0945</v>
      </c>
      <c r="V144" s="128" t="s">
        <v>1287</v>
      </c>
      <c r="W144" s="121" t="str">
        <f>INDEX(BDD_enquete_terrain_publique!W:W, MATCH(A144, BDD_enquete_terrain_publique!B:B, 0))</f>
        <v>pe</v>
      </c>
      <c r="X144" s="122">
        <f>INDEX(BDD_enquete_terrain_publique!X:X, MATCH(A144, BDD_enquete_terrain_publique!B:B, 0))</f>
        <v>25</v>
      </c>
      <c r="Y144" s="122">
        <f>INDEX(BDD_enquete_terrain_publique!Y:Y, MATCH(A144, BDD_enquete_terrain_publique!B:B, 0))</f>
        <v>1</v>
      </c>
      <c r="Z144" s="121">
        <f>INDEX(BDD_enquete_terrain_publique!Z:Z, MATCH(A144, BDD_enquete_terrain_publique!B:B, 0))</f>
        <v>0.29166666666666669</v>
      </c>
      <c r="AA144" s="121">
        <f>INDEX(BDD_enquete_terrain_publique!AA:AA, MATCH(A144, BDD_enquete_terrain_publique!B:B, 0))</f>
        <v>0.45833333333333331</v>
      </c>
      <c r="AB144" s="121">
        <f>INDEX(BDD_enquete_terrain_publique!AB:AB, MATCH(A144, BDD_enquete_terrain_publique!B:B, 0))</f>
        <v>0.54166666666666663</v>
      </c>
      <c r="AC144" s="121">
        <f>Tableau1[[#This Row],[heure_enq]]-Tableau1[[#This Row],[heure_deb]]</f>
        <v>0.16666666666666663</v>
      </c>
      <c r="AD144" s="121">
        <f>Tableau1[[#This Row],[heure_fin]]-Tableau1[[#This Row],[heure_deb]]</f>
        <v>0.24999999999999994</v>
      </c>
      <c r="AE144" s="115" t="s">
        <v>2166</v>
      </c>
      <c r="AF144" s="115" t="s">
        <v>2152</v>
      </c>
      <c r="AG144" s="123" t="str">
        <f>INDEX(BDD_enquete_terrain_publique!BJ:BJ, MATCH(A144, BDD_enquete_terrain_publique!B:B, 0))</f>
        <v>Dentex dentex</v>
      </c>
      <c r="AH144" s="178">
        <v>0</v>
      </c>
      <c r="AI144" s="18">
        <f>INDEX(BDD_enquete_terrain_publique!BO:BO, MATCH(A144, BDD_enquete_terrain_publique!B:B, 0))</f>
        <v>0</v>
      </c>
      <c r="AJ144" s="18" t="s">
        <v>2058</v>
      </c>
      <c r="AK144" s="18" t="str">
        <f>INDEX(BDD_enquete_terrain_publique!BU:BU, MATCH(A144, BDD_enquete_terrain_publique!B:B, 0))</f>
        <v>crevette</v>
      </c>
      <c r="AL144" s="115">
        <f>INDEX(BDD_enquete_terrain_publique!BV:BV, MATCH(A144, BDD_enquete_terrain_publique!B:B, 0))</f>
        <v>0</v>
      </c>
      <c r="AM144" s="115" t="s">
        <v>217</v>
      </c>
      <c r="AN144" s="115" t="s">
        <v>2059</v>
      </c>
      <c r="AO144" s="115" t="str">
        <f>INDEX(BDD_enquete_terrain_publique!AL:AL, MATCH(A144, BDD_enquete_terrain_publique!B:B, 0))</f>
        <v>resident</v>
      </c>
      <c r="AP144" s="115" t="s">
        <v>22</v>
      </c>
      <c r="AQ144" s="115" t="s">
        <v>22</v>
      </c>
      <c r="AR144" s="124" t="s">
        <v>2167</v>
      </c>
      <c r="AS144" s="115">
        <v>2</v>
      </c>
      <c r="AT144" s="122">
        <v>23</v>
      </c>
      <c r="AU144" s="122" t="s">
        <v>22</v>
      </c>
      <c r="AV144" s="118"/>
      <c r="AW144" s="115" t="s">
        <v>22</v>
      </c>
      <c r="AX144" s="199" t="e">
        <f t="shared" si="1"/>
        <v>#VALUE!</v>
      </c>
      <c r="AY144" s="201" t="s">
        <v>22</v>
      </c>
      <c r="AZ144" s="125" t="s">
        <v>22</v>
      </c>
    </row>
    <row r="145" spans="1:52">
      <c r="A145" s="117">
        <v>232</v>
      </c>
      <c r="B145" s="18" t="str">
        <f>INDEX(BDD_enquete_terrain_publique!C:C, MATCH(A145, BDD_enquete_terrain_publique!B:B, 0))</f>
        <v>PECHLOIS2022_0130</v>
      </c>
      <c r="C145" s="18" t="str">
        <f>INDEX(BDD_enquete_terrain_publique!D:D, MATCH(A145, BDD_enquete_terrain_publique!B:B, 0))</f>
        <v>PECHLOIS2022_0130_B</v>
      </c>
      <c r="D145" s="109">
        <f>INDEX(BDD_enquete_terrain_publique!E:E, MATCH(A145, BDD_enquete_terrain_publique!B:B, 0))</f>
        <v>44739</v>
      </c>
      <c r="E145" s="18" t="str">
        <f>INDEX(BDD_enquete_terrain_publique!F:F, MATCH(A145, BDD_enquete_terrain_publique!B:B, 0))</f>
        <v>Perrine_DESVERONNIERES</v>
      </c>
      <c r="F145" s="118">
        <f>INDEX(BDD_enquete_terrain_publique!G:G, MATCH(A145, BDD_enquete_terrain_publique!B:B, 0))</f>
        <v>1</v>
      </c>
      <c r="G145" s="18">
        <f>INDEX(BDD_enquete_terrain_publique!H:H, MATCH(A145, BDD_enquete_terrain_publique!B:B, 0))</f>
        <v>29</v>
      </c>
      <c r="H145" s="118">
        <f>INDEX(BDD_enquete_terrain_publique!I:I, MATCH(A145, BDD_enquete_terrain_publique!B:B, 0))</f>
        <v>1</v>
      </c>
      <c r="I145" s="18" t="str">
        <f>INDEX(BDD_enquete_terrain_publique!J:J, MATCH(A145, BDD_enquete_terrain_publique!B:B, 0))</f>
        <v>NA</v>
      </c>
      <c r="J145" s="18" t="str">
        <f>INDEX(BDD_enquete_terrain_publique!K:K, MATCH(A145, BDD_enquete_terrain_publique!B:B, 0))</f>
        <v>NA</v>
      </c>
      <c r="K145" s="118" t="str">
        <f>INDEX(BDD_enquete_terrain_publique!L:L, MATCH(A145, BDD_enquete_terrain_publique!B:B, 0))</f>
        <v>25_50</v>
      </c>
      <c r="L145" s="18" t="str">
        <f>INDEX(BDD_enquete_terrain_publique!M:M, MATCH(A145, BDD_enquete_terrain_publique!B:B, 0))</f>
        <v>dern_quart</v>
      </c>
      <c r="M145" s="128" t="s">
        <v>22</v>
      </c>
      <c r="N145" s="128" t="s">
        <v>22</v>
      </c>
      <c r="O145" s="128" t="s">
        <v>22</v>
      </c>
      <c r="P145" s="119">
        <f>INDEX(BDD_enquete_terrain_publique!Q:Q, MATCH(A145, BDD_enquete_terrain_publique!B:B, 0))</f>
        <v>42.865833333333335</v>
      </c>
      <c r="Q145" s="128" t="s">
        <v>1286</v>
      </c>
      <c r="R145" s="129" t="s">
        <v>22</v>
      </c>
      <c r="S145" s="128" t="s">
        <v>22</v>
      </c>
      <c r="T145" s="128" t="s">
        <v>22</v>
      </c>
      <c r="U145" s="120">
        <f>INDEX(BDD_enquete_terrain_publique!V:V, MATCH(A145, BDD_enquete_terrain_publique!B:B, 0))</f>
        <v>10.0945</v>
      </c>
      <c r="V145" s="128" t="s">
        <v>1287</v>
      </c>
      <c r="W145" s="121" t="str">
        <f>INDEX(BDD_enquete_terrain_publique!W:W, MATCH(A145, BDD_enquete_terrain_publique!B:B, 0))</f>
        <v>pe</v>
      </c>
      <c r="X145" s="122">
        <f>INDEX(BDD_enquete_terrain_publique!X:X, MATCH(A145, BDD_enquete_terrain_publique!B:B, 0))</f>
        <v>25</v>
      </c>
      <c r="Y145" s="122">
        <f>INDEX(BDD_enquete_terrain_publique!Y:Y, MATCH(A145, BDD_enquete_terrain_publique!B:B, 0))</f>
        <v>1</v>
      </c>
      <c r="Z145" s="121">
        <f>INDEX(BDD_enquete_terrain_publique!Z:Z, MATCH(A145, BDD_enquete_terrain_publique!B:B, 0))</f>
        <v>0.29166666666666669</v>
      </c>
      <c r="AA145" s="121">
        <f>INDEX(BDD_enquete_terrain_publique!AA:AA, MATCH(A145, BDD_enquete_terrain_publique!B:B, 0))</f>
        <v>0.45833333333333331</v>
      </c>
      <c r="AB145" s="121">
        <f>INDEX(BDD_enquete_terrain_publique!AB:AB, MATCH(A145, BDD_enquete_terrain_publique!B:B, 0))</f>
        <v>0.54166666666666663</v>
      </c>
      <c r="AC145" s="121">
        <f>Tableau1[[#This Row],[heure_enq]]-Tableau1[[#This Row],[heure_deb]]</f>
        <v>0.16666666666666663</v>
      </c>
      <c r="AD145" s="121">
        <f>Tableau1[[#This Row],[heure_fin]]-Tableau1[[#This Row],[heure_deb]]</f>
        <v>0.24999999999999994</v>
      </c>
      <c r="AE145" s="115" t="s">
        <v>2166</v>
      </c>
      <c r="AF145" s="115" t="s">
        <v>2152</v>
      </c>
      <c r="AG145" s="123" t="str">
        <f>INDEX(BDD_enquete_terrain_publique!BJ:BJ, MATCH(A145, BDD_enquete_terrain_publique!B:B, 0))</f>
        <v>Dentex dentex</v>
      </c>
      <c r="AH145" s="178">
        <v>0</v>
      </c>
      <c r="AI145" s="18">
        <f>INDEX(BDD_enquete_terrain_publique!BO:BO, MATCH(A145, BDD_enquete_terrain_publique!B:B, 0))</f>
        <v>0</v>
      </c>
      <c r="AJ145" s="18" t="s">
        <v>2058</v>
      </c>
      <c r="AK145" s="18" t="str">
        <f>INDEX(BDD_enquete_terrain_publique!BU:BU, MATCH(A145, BDD_enquete_terrain_publique!B:B, 0))</f>
        <v>crevette</v>
      </c>
      <c r="AL145" s="115">
        <f>INDEX(BDD_enquete_terrain_publique!BV:BV, MATCH(A145, BDD_enquete_terrain_publique!B:B, 0))</f>
        <v>0</v>
      </c>
      <c r="AM145" s="115" t="s">
        <v>217</v>
      </c>
      <c r="AN145" s="115" t="s">
        <v>2059</v>
      </c>
      <c r="AO145" s="115" t="str">
        <f>INDEX(BDD_enquete_terrain_publique!AL:AL, MATCH(A145, BDD_enquete_terrain_publique!B:B, 0))</f>
        <v>resident</v>
      </c>
      <c r="AP145" s="115" t="s">
        <v>22</v>
      </c>
      <c r="AQ145" s="115" t="s">
        <v>22</v>
      </c>
      <c r="AR145" s="124" t="s">
        <v>438</v>
      </c>
      <c r="AS145" s="115">
        <v>1</v>
      </c>
      <c r="AT145" s="122">
        <v>25</v>
      </c>
      <c r="AU145" s="122" t="s">
        <v>22</v>
      </c>
      <c r="AV145" s="118"/>
      <c r="AW145" s="115" t="s">
        <v>22</v>
      </c>
      <c r="AX145" s="199" t="e">
        <f t="shared" si="1"/>
        <v>#VALUE!</v>
      </c>
      <c r="AY145" s="201" t="s">
        <v>22</v>
      </c>
      <c r="AZ145" s="125" t="s">
        <v>22</v>
      </c>
    </row>
    <row r="146" spans="1:52">
      <c r="A146" s="117">
        <v>232</v>
      </c>
      <c r="B146" s="18" t="str">
        <f>INDEX(BDD_enquete_terrain_publique!C:C, MATCH(A146, BDD_enquete_terrain_publique!B:B, 0))</f>
        <v>PECHLOIS2022_0130</v>
      </c>
      <c r="C146" s="18" t="str">
        <f>INDEX(BDD_enquete_terrain_publique!D:D, MATCH(A146, BDD_enquete_terrain_publique!B:B, 0))</f>
        <v>PECHLOIS2022_0130_B</v>
      </c>
      <c r="D146" s="109">
        <f>INDEX(BDD_enquete_terrain_publique!E:E, MATCH(A146, BDD_enquete_terrain_publique!B:B, 0))</f>
        <v>44739</v>
      </c>
      <c r="E146" s="18" t="str">
        <f>INDEX(BDD_enquete_terrain_publique!F:F, MATCH(A146, BDD_enquete_terrain_publique!B:B, 0))</f>
        <v>Perrine_DESVERONNIERES</v>
      </c>
      <c r="F146" s="118">
        <f>INDEX(BDD_enquete_terrain_publique!G:G, MATCH(A146, BDD_enquete_terrain_publique!B:B, 0))</f>
        <v>1</v>
      </c>
      <c r="G146" s="18">
        <f>INDEX(BDD_enquete_terrain_publique!H:H, MATCH(A146, BDD_enquete_terrain_publique!B:B, 0))</f>
        <v>29</v>
      </c>
      <c r="H146" s="118">
        <f>INDEX(BDD_enquete_terrain_publique!I:I, MATCH(A146, BDD_enquete_terrain_publique!B:B, 0))</f>
        <v>1</v>
      </c>
      <c r="I146" s="18" t="str">
        <f>INDEX(BDD_enquete_terrain_publique!J:J, MATCH(A146, BDD_enquete_terrain_publique!B:B, 0))</f>
        <v>NA</v>
      </c>
      <c r="J146" s="18" t="str">
        <f>INDEX(BDD_enquete_terrain_publique!K:K, MATCH(A146, BDD_enquete_terrain_publique!B:B, 0))</f>
        <v>NA</v>
      </c>
      <c r="K146" s="118" t="str">
        <f>INDEX(BDD_enquete_terrain_publique!L:L, MATCH(A146, BDD_enquete_terrain_publique!B:B, 0))</f>
        <v>25_50</v>
      </c>
      <c r="L146" s="18" t="str">
        <f>INDEX(BDD_enquete_terrain_publique!M:M, MATCH(A146, BDD_enquete_terrain_publique!B:B, 0))</f>
        <v>dern_quart</v>
      </c>
      <c r="M146" s="115" t="s">
        <v>22</v>
      </c>
      <c r="N146" s="115" t="s">
        <v>22</v>
      </c>
      <c r="O146" s="115" t="s">
        <v>22</v>
      </c>
      <c r="P146" s="119">
        <f>INDEX(BDD_enquete_terrain_publique!Q:Q, MATCH(A146, BDD_enquete_terrain_publique!B:B, 0))</f>
        <v>42.865833333333335</v>
      </c>
      <c r="Q146" s="115" t="s">
        <v>1286</v>
      </c>
      <c r="R146" s="116" t="s">
        <v>22</v>
      </c>
      <c r="S146" s="115" t="s">
        <v>22</v>
      </c>
      <c r="T146" s="115" t="s">
        <v>22</v>
      </c>
      <c r="U146" s="120">
        <f>INDEX(BDD_enquete_terrain_publique!V:V, MATCH(A146, BDD_enquete_terrain_publique!B:B, 0))</f>
        <v>10.0945</v>
      </c>
      <c r="V146" s="115" t="s">
        <v>1287</v>
      </c>
      <c r="W146" s="121" t="str">
        <f>INDEX(BDD_enquete_terrain_publique!W:W, MATCH(A146, BDD_enquete_terrain_publique!B:B, 0))</f>
        <v>pe</v>
      </c>
      <c r="X146" s="122">
        <f>INDEX(BDD_enquete_terrain_publique!X:X, MATCH(A146, BDD_enquete_terrain_publique!B:B, 0))</f>
        <v>25</v>
      </c>
      <c r="Y146" s="122">
        <f>INDEX(BDD_enquete_terrain_publique!Y:Y, MATCH(A146, BDD_enquete_terrain_publique!B:B, 0))</f>
        <v>1</v>
      </c>
      <c r="Z146" s="121">
        <f>INDEX(BDD_enquete_terrain_publique!Z:Z, MATCH(A146, BDD_enquete_terrain_publique!B:B, 0))</f>
        <v>0.29166666666666669</v>
      </c>
      <c r="AA146" s="121">
        <f>INDEX(BDD_enquete_terrain_publique!AA:AA, MATCH(A146, BDD_enquete_terrain_publique!B:B, 0))</f>
        <v>0.45833333333333331</v>
      </c>
      <c r="AB146" s="121">
        <f>INDEX(BDD_enquete_terrain_publique!AB:AB, MATCH(A146, BDD_enquete_terrain_publique!B:B, 0))</f>
        <v>0.54166666666666663</v>
      </c>
      <c r="AC146" s="121">
        <f>Tableau1[[#This Row],[heure_enq]]-Tableau1[[#This Row],[heure_deb]]</f>
        <v>0.16666666666666663</v>
      </c>
      <c r="AD146" s="121">
        <f>Tableau1[[#This Row],[heure_fin]]-Tableau1[[#This Row],[heure_deb]]</f>
        <v>0.24999999999999994</v>
      </c>
      <c r="AE146" s="115" t="s">
        <v>2166</v>
      </c>
      <c r="AF146" s="115" t="s">
        <v>2152</v>
      </c>
      <c r="AG146" s="123" t="str">
        <f>INDEX(BDD_enquete_terrain_publique!BJ:BJ, MATCH(A146, BDD_enquete_terrain_publique!B:B, 0))</f>
        <v>Dentex dentex</v>
      </c>
      <c r="AH146" s="18">
        <v>0</v>
      </c>
      <c r="AI146" s="18">
        <f>INDEX(BDD_enquete_terrain_publique!BO:BO, MATCH(A146, BDD_enquete_terrain_publique!B:B, 0))</f>
        <v>0</v>
      </c>
      <c r="AJ146" s="18" t="s">
        <v>2058</v>
      </c>
      <c r="AK146" s="18" t="str">
        <f>INDEX(BDD_enquete_terrain_publique!BU:BU, MATCH(A146, BDD_enquete_terrain_publique!B:B, 0))</f>
        <v>crevette</v>
      </c>
      <c r="AL146" s="115">
        <f>INDEX(BDD_enquete_terrain_publique!BV:BV, MATCH(A146, BDD_enquete_terrain_publique!B:B, 0))</f>
        <v>0</v>
      </c>
      <c r="AM146" s="115" t="s">
        <v>217</v>
      </c>
      <c r="AN146" s="115" t="s">
        <v>2059</v>
      </c>
      <c r="AO146" s="115" t="str">
        <f>INDEX(BDD_enquete_terrain_publique!AL:AL, MATCH(A146, BDD_enquete_terrain_publique!B:B, 0))</f>
        <v>resident</v>
      </c>
      <c r="AP146" s="115" t="s">
        <v>22</v>
      </c>
      <c r="AQ146" s="115" t="s">
        <v>22</v>
      </c>
      <c r="AR146" s="124" t="s">
        <v>1304</v>
      </c>
      <c r="AS146" s="115">
        <v>15</v>
      </c>
      <c r="AT146" s="122">
        <f>AVERAGE(15,18)</f>
        <v>16.5</v>
      </c>
      <c r="AU146" s="122" t="s">
        <v>22</v>
      </c>
      <c r="AV146" s="118">
        <v>1000</v>
      </c>
      <c r="AW146" s="115" t="s">
        <v>22</v>
      </c>
      <c r="AX146" s="199" t="e">
        <f t="shared" ref="AX146:AX177" si="2">AU146/(1+(13/60))/2</f>
        <v>#VALUE!</v>
      </c>
      <c r="AY146" s="201" t="s">
        <v>22</v>
      </c>
      <c r="AZ146" s="125" t="s">
        <v>22</v>
      </c>
    </row>
    <row r="147" spans="1:52">
      <c r="A147" s="117">
        <v>234</v>
      </c>
      <c r="B147" s="18" t="str">
        <f>INDEX(BDD_enquete_terrain_publique!C:C, MATCH(A147, BDD_enquete_terrain_publique!B:B, 0))</f>
        <v>PECHLOIS2022_0132</v>
      </c>
      <c r="C147" s="18" t="str">
        <f>INDEX(BDD_enquete_terrain_publique!D:D, MATCH(A147, BDD_enquete_terrain_publique!B:B, 0))</f>
        <v>PECHLOIS2022_0132_A</v>
      </c>
      <c r="D147" s="109">
        <f>INDEX(BDD_enquete_terrain_publique!E:E, MATCH(A147, BDD_enquete_terrain_publique!B:B, 0))</f>
        <v>44748</v>
      </c>
      <c r="E147" s="18" t="str">
        <f>INDEX(BDD_enquete_terrain_publique!F:F, MATCH(A147, BDD_enquete_terrain_publique!B:B, 0))</f>
        <v>Perrine_DESVERONNIERES</v>
      </c>
      <c r="F147" s="118">
        <f>INDEX(BDD_enquete_terrain_publique!G:G, MATCH(A147, BDD_enquete_terrain_publique!B:B, 0))</f>
        <v>4</v>
      </c>
      <c r="G147" s="18">
        <f>INDEX(BDD_enquete_terrain_publique!H:H, MATCH(A147, BDD_enquete_terrain_publique!B:B, 0))</f>
        <v>25</v>
      </c>
      <c r="H147" s="118">
        <f>INDEX(BDD_enquete_terrain_publique!I:I, MATCH(A147, BDD_enquete_terrain_publique!B:B, 0))</f>
        <v>3</v>
      </c>
      <c r="I147" s="18" t="str">
        <f>INDEX(BDD_enquete_terrain_publique!J:J, MATCH(A147, BDD_enquete_terrain_publique!B:B, 0))</f>
        <v>NO</v>
      </c>
      <c r="J147" s="18" t="str">
        <f>INDEX(BDD_enquete_terrain_publique!K:K, MATCH(A147, BDD_enquete_terrain_publique!B:B, 0))</f>
        <v>SE</v>
      </c>
      <c r="K147" s="118" t="str">
        <f>INDEX(BDD_enquete_terrain_publique!L:L, MATCH(A147, BDD_enquete_terrain_publique!B:B, 0))</f>
        <v>10_25</v>
      </c>
      <c r="L147" s="18" t="str">
        <f>INDEX(BDD_enquete_terrain_publique!M:M, MATCH(A147, BDD_enquete_terrain_publique!B:B, 0))</f>
        <v>pln_lune</v>
      </c>
      <c r="M147" s="115" t="s">
        <v>22</v>
      </c>
      <c r="N147" s="115" t="s">
        <v>22</v>
      </c>
      <c r="O147" s="115" t="s">
        <v>22</v>
      </c>
      <c r="P147" s="119">
        <f>INDEX(BDD_enquete_terrain_publique!Q:Q, MATCH(A147, BDD_enquete_terrain_publique!B:B, 0))</f>
        <v>42.689833333333333</v>
      </c>
      <c r="Q147" s="115" t="s">
        <v>1302</v>
      </c>
      <c r="R147" s="116" t="s">
        <v>22</v>
      </c>
      <c r="S147" s="115" t="s">
        <v>22</v>
      </c>
      <c r="T147" s="115" t="s">
        <v>22</v>
      </c>
      <c r="U147" s="120">
        <f>INDEX(BDD_enquete_terrain_publique!V:V, MATCH(A147, BDD_enquete_terrain_publique!B:B, 0))</f>
        <v>9.2823333333333338</v>
      </c>
      <c r="V147" s="115" t="s">
        <v>1303</v>
      </c>
      <c r="W147" s="121" t="str">
        <f>INDEX(BDD_enquete_terrain_publique!W:W, MATCH(A147, BDD_enquete_terrain_publique!B:B, 0))</f>
        <v>pe</v>
      </c>
      <c r="X147" s="122">
        <f>INDEX(BDD_enquete_terrain_publique!X:X, MATCH(A147, BDD_enquete_terrain_publique!B:B, 0))</f>
        <v>15</v>
      </c>
      <c r="Y147" s="122">
        <f>INDEX(BDD_enquete_terrain_publique!Y:Y, MATCH(A147, BDD_enquete_terrain_publique!B:B, 0))</f>
        <v>1</v>
      </c>
      <c r="Z147" s="121">
        <f>INDEX(BDD_enquete_terrain_publique!Z:Z, MATCH(A147, BDD_enquete_terrain_publique!B:B, 0))</f>
        <v>0.29166666666666669</v>
      </c>
      <c r="AA147" s="121">
        <f>INDEX(BDD_enquete_terrain_publique!AA:AA, MATCH(A147, BDD_enquete_terrain_publique!B:B, 0))</f>
        <v>0.58263888888888882</v>
      </c>
      <c r="AB147" s="121">
        <f>INDEX(BDD_enquete_terrain_publique!AB:AB, MATCH(A147, BDD_enquete_terrain_publique!B:B, 0))</f>
        <v>0.40625</v>
      </c>
      <c r="AC147" s="121">
        <f>Tableau1[[#This Row],[heure_enq]]-Tableau1[[#This Row],[heure_deb]]</f>
        <v>0.29097222222222213</v>
      </c>
      <c r="AD147" s="121">
        <f>Tableau1[[#This Row],[heure_fin]]-Tableau1[[#This Row],[heure_deb]]</f>
        <v>0.11458333333333331</v>
      </c>
      <c r="AE147" s="115" t="s">
        <v>2098</v>
      </c>
      <c r="AF147" s="115" t="s">
        <v>2168</v>
      </c>
      <c r="AG147" s="123" t="str">
        <f>INDEX(BDD_enquete_terrain_publique!BJ:BJ, MATCH(A147, BDD_enquete_terrain_publique!B:B, 0))</f>
        <v>Pagellus erythrinus,Serranus cabrilla,Serranus scriba</v>
      </c>
      <c r="AH147" s="18" t="s">
        <v>2061</v>
      </c>
      <c r="AI147" s="18" t="str">
        <f>INDEX(BDD_enquete_terrain_publique!BO:BO, MATCH(A147, BDD_enquete_terrain_publique!B:B, 0))</f>
        <v>goel</v>
      </c>
      <c r="AJ147" s="18">
        <v>0</v>
      </c>
      <c r="AK147" s="18">
        <f>INDEX(BDD_enquete_terrain_publique!BU:BU, MATCH(A147, BDD_enquete_terrain_publique!B:B, 0))</f>
        <v>0</v>
      </c>
      <c r="AL147" s="115">
        <f>INDEX(BDD_enquete_terrain_publique!BV:BV, MATCH(A147, BDD_enquete_terrain_publique!B:B, 0))</f>
        <v>0</v>
      </c>
      <c r="AM147" s="115" t="s">
        <v>392</v>
      </c>
      <c r="AN147" s="115" t="s">
        <v>2059</v>
      </c>
      <c r="AO147" s="115" t="str">
        <f>INDEX(BDD_enquete_terrain_publique!AL:AL, MATCH(A147, BDD_enquete_terrain_publique!B:B, 0))</f>
        <v>resident</v>
      </c>
      <c r="AP147" s="115" t="s">
        <v>2057</v>
      </c>
      <c r="AQ147" s="115">
        <v>1</v>
      </c>
      <c r="AR147" s="124" t="s">
        <v>438</v>
      </c>
      <c r="AS147" s="115">
        <v>1</v>
      </c>
      <c r="AT147" s="122">
        <v>10</v>
      </c>
      <c r="AU147" s="122" t="s">
        <v>22</v>
      </c>
      <c r="AV147" s="118"/>
      <c r="AW147" s="115" t="s">
        <v>22</v>
      </c>
      <c r="AX147" s="199" t="e">
        <f t="shared" si="2"/>
        <v>#VALUE!</v>
      </c>
      <c r="AY147" s="201" t="s">
        <v>22</v>
      </c>
      <c r="AZ147" s="125" t="s">
        <v>22</v>
      </c>
    </row>
    <row r="148" spans="1:52">
      <c r="A148" s="117">
        <v>234</v>
      </c>
      <c r="B148" s="18" t="str">
        <f>INDEX(BDD_enquete_terrain_publique!C:C, MATCH(A148, BDD_enquete_terrain_publique!B:B, 0))</f>
        <v>PECHLOIS2022_0132</v>
      </c>
      <c r="C148" s="18" t="str">
        <f>INDEX(BDD_enquete_terrain_publique!D:D, MATCH(A148, BDD_enquete_terrain_publique!B:B, 0))</f>
        <v>PECHLOIS2022_0132_A</v>
      </c>
      <c r="D148" s="109">
        <f>INDEX(BDD_enquete_terrain_publique!E:E, MATCH(A148, BDD_enquete_terrain_publique!B:B, 0))</f>
        <v>44748</v>
      </c>
      <c r="E148" s="18" t="str">
        <f>INDEX(BDD_enquete_terrain_publique!F:F, MATCH(A148, BDD_enquete_terrain_publique!B:B, 0))</f>
        <v>Perrine_DESVERONNIERES</v>
      </c>
      <c r="F148" s="118">
        <f>INDEX(BDD_enquete_terrain_publique!G:G, MATCH(A148, BDD_enquete_terrain_publique!B:B, 0))</f>
        <v>4</v>
      </c>
      <c r="G148" s="18">
        <f>INDEX(BDD_enquete_terrain_publique!H:H, MATCH(A148, BDD_enquete_terrain_publique!B:B, 0))</f>
        <v>25</v>
      </c>
      <c r="H148" s="118">
        <f>INDEX(BDD_enquete_terrain_publique!I:I, MATCH(A148, BDD_enquete_terrain_publique!B:B, 0))</f>
        <v>3</v>
      </c>
      <c r="I148" s="18" t="str">
        <f>INDEX(BDD_enquete_terrain_publique!J:J, MATCH(A148, BDD_enquete_terrain_publique!B:B, 0))</f>
        <v>NO</v>
      </c>
      <c r="J148" s="18" t="str">
        <f>INDEX(BDD_enquete_terrain_publique!K:K, MATCH(A148, BDD_enquete_terrain_publique!B:B, 0))</f>
        <v>SE</v>
      </c>
      <c r="K148" s="118" t="str">
        <f>INDEX(BDD_enquete_terrain_publique!L:L, MATCH(A148, BDD_enquete_terrain_publique!B:B, 0))</f>
        <v>10_25</v>
      </c>
      <c r="L148" s="18" t="str">
        <f>INDEX(BDD_enquete_terrain_publique!M:M, MATCH(A148, BDD_enquete_terrain_publique!B:B, 0))</f>
        <v>pln_lune</v>
      </c>
      <c r="M148" s="115" t="s">
        <v>22</v>
      </c>
      <c r="N148" s="115" t="s">
        <v>22</v>
      </c>
      <c r="O148" s="115" t="s">
        <v>22</v>
      </c>
      <c r="P148" s="119">
        <f>INDEX(BDD_enquete_terrain_publique!Q:Q, MATCH(A148, BDD_enquete_terrain_publique!B:B, 0))</f>
        <v>42.689833333333333</v>
      </c>
      <c r="Q148" s="115" t="s">
        <v>1302</v>
      </c>
      <c r="R148" s="116" t="s">
        <v>22</v>
      </c>
      <c r="S148" s="115" t="s">
        <v>22</v>
      </c>
      <c r="T148" s="115" t="s">
        <v>22</v>
      </c>
      <c r="U148" s="120">
        <f>INDEX(BDD_enquete_terrain_publique!V:V, MATCH(A148, BDD_enquete_terrain_publique!B:B, 0))</f>
        <v>9.2823333333333338</v>
      </c>
      <c r="V148" s="115" t="s">
        <v>1303</v>
      </c>
      <c r="W148" s="121" t="str">
        <f>INDEX(BDD_enquete_terrain_publique!W:W, MATCH(A148, BDD_enquete_terrain_publique!B:B, 0))</f>
        <v>pe</v>
      </c>
      <c r="X148" s="122">
        <f>INDEX(BDD_enquete_terrain_publique!X:X, MATCH(A148, BDD_enquete_terrain_publique!B:B, 0))</f>
        <v>15</v>
      </c>
      <c r="Y148" s="122">
        <f>INDEX(BDD_enquete_terrain_publique!Y:Y, MATCH(A148, BDD_enquete_terrain_publique!B:B, 0))</f>
        <v>1</v>
      </c>
      <c r="Z148" s="121">
        <f>INDEX(BDD_enquete_terrain_publique!Z:Z, MATCH(A148, BDD_enquete_terrain_publique!B:B, 0))</f>
        <v>0.29166666666666669</v>
      </c>
      <c r="AA148" s="121">
        <f>INDEX(BDD_enquete_terrain_publique!AA:AA, MATCH(A148, BDD_enquete_terrain_publique!B:B, 0))</f>
        <v>0.58263888888888882</v>
      </c>
      <c r="AB148" s="121">
        <f>INDEX(BDD_enquete_terrain_publique!AB:AB, MATCH(A148, BDD_enquete_terrain_publique!B:B, 0))</f>
        <v>0.40625</v>
      </c>
      <c r="AC148" s="121">
        <f>Tableau1[[#This Row],[heure_enq]]-Tableau1[[#This Row],[heure_deb]]</f>
        <v>0.29097222222222213</v>
      </c>
      <c r="AD148" s="121">
        <f>Tableau1[[#This Row],[heure_fin]]-Tableau1[[#This Row],[heure_deb]]</f>
        <v>0.11458333333333331</v>
      </c>
      <c r="AE148" s="115" t="s">
        <v>2098</v>
      </c>
      <c r="AF148" s="115" t="s">
        <v>2168</v>
      </c>
      <c r="AG148" s="123" t="str">
        <f>INDEX(BDD_enquete_terrain_publique!BJ:BJ, MATCH(A148, BDD_enquete_terrain_publique!B:B, 0))</f>
        <v>Pagellus erythrinus,Serranus cabrilla,Serranus scriba</v>
      </c>
      <c r="AH148" s="18" t="s">
        <v>2061</v>
      </c>
      <c r="AI148" s="18" t="str">
        <f>INDEX(BDD_enquete_terrain_publique!BO:BO, MATCH(A148, BDD_enquete_terrain_publique!B:B, 0))</f>
        <v>goel</v>
      </c>
      <c r="AJ148" s="18">
        <v>0</v>
      </c>
      <c r="AK148" s="18">
        <f>INDEX(BDD_enquete_terrain_publique!BU:BU, MATCH(A148, BDD_enquete_terrain_publique!B:B, 0))</f>
        <v>0</v>
      </c>
      <c r="AL148" s="115">
        <f>INDEX(BDD_enquete_terrain_publique!BV:BV, MATCH(A148, BDD_enquete_terrain_publique!B:B, 0))</f>
        <v>0</v>
      </c>
      <c r="AM148" s="115" t="s">
        <v>392</v>
      </c>
      <c r="AN148" s="115" t="s">
        <v>2059</v>
      </c>
      <c r="AO148" s="115" t="str">
        <f>INDEX(BDD_enquete_terrain_publique!AL:AL, MATCH(A148, BDD_enquete_terrain_publique!B:B, 0))</f>
        <v>resident</v>
      </c>
      <c r="AP148" s="115" t="s">
        <v>22</v>
      </c>
      <c r="AQ148" s="115" t="s">
        <v>22</v>
      </c>
      <c r="AR148" s="124" t="s">
        <v>1019</v>
      </c>
      <c r="AS148" s="115">
        <v>1</v>
      </c>
      <c r="AT148" s="122">
        <v>10</v>
      </c>
      <c r="AU148" s="122" t="s">
        <v>22</v>
      </c>
      <c r="AV148" s="118"/>
      <c r="AW148" s="115" t="s">
        <v>22</v>
      </c>
      <c r="AX148" s="199" t="e">
        <f t="shared" si="2"/>
        <v>#VALUE!</v>
      </c>
      <c r="AY148" s="201" t="s">
        <v>22</v>
      </c>
      <c r="AZ148" s="125" t="s">
        <v>22</v>
      </c>
    </row>
    <row r="149" spans="1:52">
      <c r="A149" s="117">
        <v>234</v>
      </c>
      <c r="B149" s="18" t="str">
        <f>INDEX(BDD_enquete_terrain_publique!C:C, MATCH(A149, BDD_enquete_terrain_publique!B:B, 0))</f>
        <v>PECHLOIS2022_0132</v>
      </c>
      <c r="C149" s="18" t="str">
        <f>INDEX(BDD_enquete_terrain_publique!D:D, MATCH(A149, BDD_enquete_terrain_publique!B:B, 0))</f>
        <v>PECHLOIS2022_0132_A</v>
      </c>
      <c r="D149" s="109">
        <f>INDEX(BDD_enquete_terrain_publique!E:E, MATCH(A149, BDD_enquete_terrain_publique!B:B, 0))</f>
        <v>44748</v>
      </c>
      <c r="E149" s="18" t="str">
        <f>INDEX(BDD_enquete_terrain_publique!F:F, MATCH(A149, BDD_enquete_terrain_publique!B:B, 0))</f>
        <v>Perrine_DESVERONNIERES</v>
      </c>
      <c r="F149" s="118">
        <f>INDEX(BDD_enquete_terrain_publique!G:G, MATCH(A149, BDD_enquete_terrain_publique!B:B, 0))</f>
        <v>4</v>
      </c>
      <c r="G149" s="18">
        <f>INDEX(BDD_enquete_terrain_publique!H:H, MATCH(A149, BDD_enquete_terrain_publique!B:B, 0))</f>
        <v>25</v>
      </c>
      <c r="H149" s="118">
        <f>INDEX(BDD_enquete_terrain_publique!I:I, MATCH(A149, BDD_enquete_terrain_publique!B:B, 0))</f>
        <v>3</v>
      </c>
      <c r="I149" s="18" t="str">
        <f>INDEX(BDD_enquete_terrain_publique!J:J, MATCH(A149, BDD_enquete_terrain_publique!B:B, 0))</f>
        <v>NO</v>
      </c>
      <c r="J149" s="18" t="str">
        <f>INDEX(BDD_enquete_terrain_publique!K:K, MATCH(A149, BDD_enquete_terrain_publique!B:B, 0))</f>
        <v>SE</v>
      </c>
      <c r="K149" s="118" t="str">
        <f>INDEX(BDD_enquete_terrain_publique!L:L, MATCH(A149, BDD_enquete_terrain_publique!B:B, 0))</f>
        <v>10_25</v>
      </c>
      <c r="L149" s="18" t="str">
        <f>INDEX(BDD_enquete_terrain_publique!M:M, MATCH(A149, BDD_enquete_terrain_publique!B:B, 0))</f>
        <v>pln_lune</v>
      </c>
      <c r="M149" s="115" t="s">
        <v>22</v>
      </c>
      <c r="N149" s="115" t="s">
        <v>22</v>
      </c>
      <c r="O149" s="115" t="s">
        <v>22</v>
      </c>
      <c r="P149" s="119">
        <f>INDEX(BDD_enquete_terrain_publique!Q:Q, MATCH(A149, BDD_enquete_terrain_publique!B:B, 0))</f>
        <v>42.689833333333333</v>
      </c>
      <c r="Q149" s="115" t="s">
        <v>1302</v>
      </c>
      <c r="R149" s="116" t="s">
        <v>22</v>
      </c>
      <c r="S149" s="115" t="s">
        <v>22</v>
      </c>
      <c r="T149" s="115" t="s">
        <v>22</v>
      </c>
      <c r="U149" s="120">
        <f>INDEX(BDD_enquete_terrain_publique!V:V, MATCH(A149, BDD_enquete_terrain_publique!B:B, 0))</f>
        <v>9.2823333333333338</v>
      </c>
      <c r="V149" s="115" t="s">
        <v>1303</v>
      </c>
      <c r="W149" s="121" t="str">
        <f>INDEX(BDD_enquete_terrain_publique!W:W, MATCH(A149, BDD_enquete_terrain_publique!B:B, 0))</f>
        <v>pe</v>
      </c>
      <c r="X149" s="122">
        <f>INDEX(BDD_enquete_terrain_publique!X:X, MATCH(A149, BDD_enquete_terrain_publique!B:B, 0))</f>
        <v>15</v>
      </c>
      <c r="Y149" s="122">
        <f>INDEX(BDD_enquete_terrain_publique!Y:Y, MATCH(A149, BDD_enquete_terrain_publique!B:B, 0))</f>
        <v>1</v>
      </c>
      <c r="Z149" s="121">
        <f>INDEX(BDD_enquete_terrain_publique!Z:Z, MATCH(A149, BDD_enquete_terrain_publique!B:B, 0))</f>
        <v>0.29166666666666669</v>
      </c>
      <c r="AA149" s="121">
        <f>INDEX(BDD_enquete_terrain_publique!AA:AA, MATCH(A149, BDD_enquete_terrain_publique!B:B, 0))</f>
        <v>0.58263888888888882</v>
      </c>
      <c r="AB149" s="121">
        <f>INDEX(BDD_enquete_terrain_publique!AB:AB, MATCH(A149, BDD_enquete_terrain_publique!B:B, 0))</f>
        <v>0.40625</v>
      </c>
      <c r="AC149" s="121">
        <f>Tableau1[[#This Row],[heure_enq]]-Tableau1[[#This Row],[heure_deb]]</f>
        <v>0.29097222222222213</v>
      </c>
      <c r="AD149" s="121">
        <f>Tableau1[[#This Row],[heure_fin]]-Tableau1[[#This Row],[heure_deb]]</f>
        <v>0.11458333333333331</v>
      </c>
      <c r="AE149" s="115" t="s">
        <v>2098</v>
      </c>
      <c r="AF149" s="115" t="s">
        <v>2168</v>
      </c>
      <c r="AG149" s="123" t="str">
        <f>INDEX(BDD_enquete_terrain_publique!BJ:BJ, MATCH(A149, BDD_enquete_terrain_publique!B:B, 0))</f>
        <v>Pagellus erythrinus,Serranus cabrilla,Serranus scriba</v>
      </c>
      <c r="AH149" s="18" t="s">
        <v>2061</v>
      </c>
      <c r="AI149" s="18" t="str">
        <f>INDEX(BDD_enquete_terrain_publique!BO:BO, MATCH(A149, BDD_enquete_terrain_publique!B:B, 0))</f>
        <v>goel</v>
      </c>
      <c r="AJ149" s="18">
        <v>0</v>
      </c>
      <c r="AK149" s="18">
        <f>INDEX(BDD_enquete_terrain_publique!BU:BU, MATCH(A149, BDD_enquete_terrain_publique!B:B, 0))</f>
        <v>0</v>
      </c>
      <c r="AL149" s="115">
        <f>INDEX(BDD_enquete_terrain_publique!BV:BV, MATCH(A149, BDD_enquete_terrain_publique!B:B, 0))</f>
        <v>0</v>
      </c>
      <c r="AM149" s="115" t="s">
        <v>392</v>
      </c>
      <c r="AN149" s="115" t="s">
        <v>2059</v>
      </c>
      <c r="AO149" s="115" t="str">
        <f>INDEX(BDD_enquete_terrain_publique!AL:AL, MATCH(A149, BDD_enquete_terrain_publique!B:B, 0))</f>
        <v>resident</v>
      </c>
      <c r="AP149" s="115" t="s">
        <v>2060</v>
      </c>
      <c r="AQ149" s="115">
        <v>12</v>
      </c>
      <c r="AR149" s="124" t="s">
        <v>1304</v>
      </c>
      <c r="AS149" s="115">
        <v>12</v>
      </c>
      <c r="AT149" s="122">
        <v>10</v>
      </c>
      <c r="AU149" s="122" t="s">
        <v>22</v>
      </c>
      <c r="AV149" s="130">
        <v>1000</v>
      </c>
      <c r="AW149" s="115" t="s">
        <v>22</v>
      </c>
      <c r="AX149" s="199" t="e">
        <f t="shared" si="2"/>
        <v>#VALUE!</v>
      </c>
      <c r="AY149" s="201" t="s">
        <v>22</v>
      </c>
      <c r="AZ149" s="125" t="s">
        <v>22</v>
      </c>
    </row>
    <row r="150" spans="1:52">
      <c r="A150" s="117">
        <v>235</v>
      </c>
      <c r="B150" s="18" t="str">
        <f>INDEX(BDD_enquete_terrain_publique!C:C, MATCH(A150, BDD_enquete_terrain_publique!B:B, 0))</f>
        <v>PECHLOIS2022_0132</v>
      </c>
      <c r="C150" s="18" t="str">
        <f>INDEX(BDD_enquete_terrain_publique!D:D, MATCH(A150, BDD_enquete_terrain_publique!B:B, 0))</f>
        <v>PECHLOIS2022_0132_B</v>
      </c>
      <c r="D150" s="109">
        <f>INDEX(BDD_enquete_terrain_publique!E:E, MATCH(A150, BDD_enquete_terrain_publique!B:B, 0))</f>
        <v>44748</v>
      </c>
      <c r="E150" s="18" t="str">
        <f>INDEX(BDD_enquete_terrain_publique!F:F, MATCH(A150, BDD_enquete_terrain_publique!B:B, 0))</f>
        <v>Perrine_DESVERONNIERES</v>
      </c>
      <c r="F150" s="118">
        <f>INDEX(BDD_enquete_terrain_publique!G:G, MATCH(A150, BDD_enquete_terrain_publique!B:B, 0))</f>
        <v>4</v>
      </c>
      <c r="G150" s="18">
        <f>INDEX(BDD_enquete_terrain_publique!H:H, MATCH(A150, BDD_enquete_terrain_publique!B:B, 0))</f>
        <v>25</v>
      </c>
      <c r="H150" s="118">
        <f>INDEX(BDD_enquete_terrain_publique!I:I, MATCH(A150, BDD_enquete_terrain_publique!B:B, 0))</f>
        <v>3</v>
      </c>
      <c r="I150" s="18" t="str">
        <f>INDEX(BDD_enquete_terrain_publique!J:J, MATCH(A150, BDD_enquete_terrain_publique!B:B, 0))</f>
        <v>NO</v>
      </c>
      <c r="J150" s="18" t="str">
        <f>INDEX(BDD_enquete_terrain_publique!K:K, MATCH(A150, BDD_enquete_terrain_publique!B:B, 0))</f>
        <v>SE</v>
      </c>
      <c r="K150" s="118" t="str">
        <f>INDEX(BDD_enquete_terrain_publique!L:L, MATCH(A150, BDD_enquete_terrain_publique!B:B, 0))</f>
        <v>10_25</v>
      </c>
      <c r="L150" s="18" t="str">
        <f>INDEX(BDD_enquete_terrain_publique!M:M, MATCH(A150, BDD_enquete_terrain_publique!B:B, 0))</f>
        <v>pln_lune</v>
      </c>
      <c r="M150" s="115" t="s">
        <v>22</v>
      </c>
      <c r="N150" s="115" t="s">
        <v>22</v>
      </c>
      <c r="O150" s="115" t="s">
        <v>22</v>
      </c>
      <c r="P150" s="119">
        <f>INDEX(BDD_enquete_terrain_publique!Q:Q, MATCH(A150, BDD_enquete_terrain_publique!B:B, 0))</f>
        <v>42.712499999999999</v>
      </c>
      <c r="Q150" s="115" t="s">
        <v>1310</v>
      </c>
      <c r="R150" s="116" t="s">
        <v>22</v>
      </c>
      <c r="S150" s="115" t="s">
        <v>22</v>
      </c>
      <c r="T150" s="115" t="s">
        <v>22</v>
      </c>
      <c r="U150" s="120">
        <f>INDEX(BDD_enquete_terrain_publique!V:V, MATCH(A150, BDD_enquete_terrain_publique!B:B, 0))</f>
        <v>9.2623333333333342</v>
      </c>
      <c r="V150" s="115" t="s">
        <v>1311</v>
      </c>
      <c r="W150" s="121" t="str">
        <f>INDEX(BDD_enquete_terrain_publique!W:W, MATCH(A150, BDD_enquete_terrain_publique!B:B, 0))</f>
        <v>pe</v>
      </c>
      <c r="X150" s="122">
        <f>INDEX(BDD_enquete_terrain_publique!X:X, MATCH(A150, BDD_enquete_terrain_publique!B:B, 0))</f>
        <v>20</v>
      </c>
      <c r="Y150" s="122">
        <f>INDEX(BDD_enquete_terrain_publique!Y:Y, MATCH(A150, BDD_enquete_terrain_publique!B:B, 0))</f>
        <v>1</v>
      </c>
      <c r="Z150" s="121">
        <f>INDEX(BDD_enquete_terrain_publique!Z:Z, MATCH(A150, BDD_enquete_terrain_publique!B:B, 0))</f>
        <v>0.28472222222222221</v>
      </c>
      <c r="AA150" s="121">
        <f>INDEX(BDD_enquete_terrain_publique!AA:AA, MATCH(A150, BDD_enquete_terrain_publique!B:B, 0))</f>
        <v>0.4201388888888889</v>
      </c>
      <c r="AB150" s="121">
        <f>INDEX(BDD_enquete_terrain_publique!AB:AB, MATCH(A150, BDD_enquete_terrain_publique!B:B, 0))</f>
        <v>0.45833333333333331</v>
      </c>
      <c r="AC150" s="121">
        <f>Tableau1[[#This Row],[heure_enq]]-Tableau1[[#This Row],[heure_deb]]</f>
        <v>0.13541666666666669</v>
      </c>
      <c r="AD150" s="121">
        <f>Tableau1[[#This Row],[heure_fin]]-Tableau1[[#This Row],[heure_deb]]</f>
        <v>0.1736111111111111</v>
      </c>
      <c r="AE150" s="115" t="s">
        <v>202</v>
      </c>
      <c r="AF150" s="115" t="s">
        <v>2168</v>
      </c>
      <c r="AG150" s="123" t="str">
        <f>INDEX(BDD_enquete_terrain_publique!BJ:BJ, MATCH(A150, BDD_enquete_terrain_publique!B:B, 0))</f>
        <v>Pagellus erythrinus,Serranus carbrilla, Diplodus sargus</v>
      </c>
      <c r="AH150" s="18" t="s">
        <v>2058</v>
      </c>
      <c r="AI150" s="18">
        <f>INDEX(BDD_enquete_terrain_publique!BO:BO, MATCH(A150, BDD_enquete_terrain_publique!B:B, 0))</f>
        <v>0</v>
      </c>
      <c r="AJ150" s="18">
        <v>0</v>
      </c>
      <c r="AK150" s="18">
        <f>INDEX(BDD_enquete_terrain_publique!BU:BU, MATCH(A150, BDD_enquete_terrain_publique!B:B, 0))</f>
        <v>0</v>
      </c>
      <c r="AL150" s="115">
        <f>INDEX(BDD_enquete_terrain_publique!BV:BV, MATCH(A150, BDD_enquete_terrain_publique!B:B, 0))</f>
        <v>0</v>
      </c>
      <c r="AM150" s="115" t="s">
        <v>392</v>
      </c>
      <c r="AN150" s="115" t="s">
        <v>2059</v>
      </c>
      <c r="AO150" s="115" t="str">
        <f>INDEX(BDD_enquete_terrain_publique!AL:AL, MATCH(A150, BDD_enquete_terrain_publique!B:B, 0))</f>
        <v>resident</v>
      </c>
      <c r="AP150" s="115" t="s">
        <v>2060</v>
      </c>
      <c r="AQ150" s="115">
        <v>1</v>
      </c>
      <c r="AR150" s="124" t="s">
        <v>1082</v>
      </c>
      <c r="AS150" s="115">
        <v>1</v>
      </c>
      <c r="AT150" s="122">
        <v>8</v>
      </c>
      <c r="AU150" s="122" t="s">
        <v>22</v>
      </c>
      <c r="AV150" s="131"/>
      <c r="AW150" s="115" t="s">
        <v>22</v>
      </c>
      <c r="AX150" s="199" t="e">
        <f t="shared" si="2"/>
        <v>#VALUE!</v>
      </c>
      <c r="AY150" s="201" t="s">
        <v>22</v>
      </c>
      <c r="AZ150" s="125" t="s">
        <v>22</v>
      </c>
    </row>
    <row r="151" spans="1:52">
      <c r="A151" s="117">
        <v>235</v>
      </c>
      <c r="B151" s="18" t="str">
        <f>INDEX(BDD_enquete_terrain_publique!C:C, MATCH(A151, BDD_enquete_terrain_publique!B:B, 0))</f>
        <v>PECHLOIS2022_0132</v>
      </c>
      <c r="C151" s="18" t="str">
        <f>INDEX(BDD_enquete_terrain_publique!D:D, MATCH(A151, BDD_enquete_terrain_publique!B:B, 0))</f>
        <v>PECHLOIS2022_0132_B</v>
      </c>
      <c r="D151" s="109">
        <f>INDEX(BDD_enquete_terrain_publique!E:E, MATCH(A151, BDD_enquete_terrain_publique!B:B, 0))</f>
        <v>44748</v>
      </c>
      <c r="E151" s="18" t="str">
        <f>INDEX(BDD_enquete_terrain_publique!F:F, MATCH(A151, BDD_enquete_terrain_publique!B:B, 0))</f>
        <v>Perrine_DESVERONNIERES</v>
      </c>
      <c r="F151" s="118">
        <f>INDEX(BDD_enquete_terrain_publique!G:G, MATCH(A151, BDD_enquete_terrain_publique!B:B, 0))</f>
        <v>4</v>
      </c>
      <c r="G151" s="18">
        <f>INDEX(BDD_enquete_terrain_publique!H:H, MATCH(A151, BDD_enquete_terrain_publique!B:B, 0))</f>
        <v>25</v>
      </c>
      <c r="H151" s="118">
        <f>INDEX(BDD_enquete_terrain_publique!I:I, MATCH(A151, BDD_enquete_terrain_publique!B:B, 0))</f>
        <v>3</v>
      </c>
      <c r="I151" s="18" t="str">
        <f>INDEX(BDD_enquete_terrain_publique!J:J, MATCH(A151, BDD_enquete_terrain_publique!B:B, 0))</f>
        <v>NO</v>
      </c>
      <c r="J151" s="18" t="str">
        <f>INDEX(BDD_enquete_terrain_publique!K:K, MATCH(A151, BDD_enquete_terrain_publique!B:B, 0))</f>
        <v>SE</v>
      </c>
      <c r="K151" s="118" t="str">
        <f>INDEX(BDD_enquete_terrain_publique!L:L, MATCH(A151, BDD_enquete_terrain_publique!B:B, 0))</f>
        <v>10_25</v>
      </c>
      <c r="L151" s="18" t="str">
        <f>INDEX(BDD_enquete_terrain_publique!M:M, MATCH(A151, BDD_enquete_terrain_publique!B:B, 0))</f>
        <v>pln_lune</v>
      </c>
      <c r="M151" s="115" t="s">
        <v>22</v>
      </c>
      <c r="N151" s="115" t="s">
        <v>22</v>
      </c>
      <c r="O151" s="115" t="s">
        <v>22</v>
      </c>
      <c r="P151" s="119">
        <f>INDEX(BDD_enquete_terrain_publique!Q:Q, MATCH(A151, BDD_enquete_terrain_publique!B:B, 0))</f>
        <v>42.712499999999999</v>
      </c>
      <c r="Q151" s="115" t="s">
        <v>1310</v>
      </c>
      <c r="R151" s="116" t="s">
        <v>22</v>
      </c>
      <c r="S151" s="115" t="s">
        <v>22</v>
      </c>
      <c r="T151" s="115" t="s">
        <v>22</v>
      </c>
      <c r="U151" s="120">
        <f>INDEX(BDD_enquete_terrain_publique!V:V, MATCH(A151, BDD_enquete_terrain_publique!B:B, 0))</f>
        <v>9.2623333333333342</v>
      </c>
      <c r="V151" s="115" t="s">
        <v>1311</v>
      </c>
      <c r="W151" s="121" t="str">
        <f>INDEX(BDD_enquete_terrain_publique!W:W, MATCH(A151, BDD_enquete_terrain_publique!B:B, 0))</f>
        <v>pe</v>
      </c>
      <c r="X151" s="122">
        <f>INDEX(BDD_enquete_terrain_publique!X:X, MATCH(A151, BDD_enquete_terrain_publique!B:B, 0))</f>
        <v>20</v>
      </c>
      <c r="Y151" s="122">
        <f>INDEX(BDD_enquete_terrain_publique!Y:Y, MATCH(A151, BDD_enquete_terrain_publique!B:B, 0))</f>
        <v>1</v>
      </c>
      <c r="Z151" s="121">
        <f>INDEX(BDD_enquete_terrain_publique!Z:Z, MATCH(A151, BDD_enquete_terrain_publique!B:B, 0))</f>
        <v>0.28472222222222221</v>
      </c>
      <c r="AA151" s="121">
        <f>INDEX(BDD_enquete_terrain_publique!AA:AA, MATCH(A151, BDD_enquete_terrain_publique!B:B, 0))</f>
        <v>0.4201388888888889</v>
      </c>
      <c r="AB151" s="121">
        <f>INDEX(BDD_enquete_terrain_publique!AB:AB, MATCH(A151, BDD_enquete_terrain_publique!B:B, 0))</f>
        <v>0.45833333333333331</v>
      </c>
      <c r="AC151" s="121">
        <f>Tableau1[[#This Row],[heure_enq]]-Tableau1[[#This Row],[heure_deb]]</f>
        <v>0.13541666666666669</v>
      </c>
      <c r="AD151" s="121">
        <f>Tableau1[[#This Row],[heure_fin]]-Tableau1[[#This Row],[heure_deb]]</f>
        <v>0.1736111111111111</v>
      </c>
      <c r="AE151" s="115" t="s">
        <v>202</v>
      </c>
      <c r="AF151" s="115" t="s">
        <v>2168</v>
      </c>
      <c r="AG151" s="123" t="str">
        <f>INDEX(BDD_enquete_terrain_publique!BJ:BJ, MATCH(A151, BDD_enquete_terrain_publique!B:B, 0))</f>
        <v>Pagellus erythrinus,Serranus carbrilla, Diplodus sargus</v>
      </c>
      <c r="AH151" s="18" t="s">
        <v>2058</v>
      </c>
      <c r="AI151" s="18">
        <f>INDEX(BDD_enquete_terrain_publique!BO:BO, MATCH(A151, BDD_enquete_terrain_publique!B:B, 0))</f>
        <v>0</v>
      </c>
      <c r="AJ151" s="18">
        <v>0</v>
      </c>
      <c r="AK151" s="18">
        <f>INDEX(BDD_enquete_terrain_publique!BU:BU, MATCH(A151, BDD_enquete_terrain_publique!B:B, 0))</f>
        <v>0</v>
      </c>
      <c r="AL151" s="115">
        <f>INDEX(BDD_enquete_terrain_publique!BV:BV, MATCH(A151, BDD_enquete_terrain_publique!B:B, 0))</f>
        <v>0</v>
      </c>
      <c r="AM151" s="115" t="s">
        <v>392</v>
      </c>
      <c r="AN151" s="115" t="s">
        <v>2059</v>
      </c>
      <c r="AO151" s="115" t="str">
        <f>INDEX(BDD_enquete_terrain_publique!AL:AL, MATCH(A151, BDD_enquete_terrain_publique!B:B, 0))</f>
        <v>resident</v>
      </c>
      <c r="AP151" s="115" t="s">
        <v>2057</v>
      </c>
      <c r="AQ151" s="115">
        <v>5</v>
      </c>
      <c r="AR151" s="124" t="s">
        <v>438</v>
      </c>
      <c r="AS151" s="115">
        <v>6</v>
      </c>
      <c r="AT151" s="122">
        <f>AVERAGE(10,15)</f>
        <v>12.5</v>
      </c>
      <c r="AU151" s="122" t="s">
        <v>22</v>
      </c>
      <c r="AV151" s="118">
        <v>1200</v>
      </c>
      <c r="AW151" s="115" t="s">
        <v>22</v>
      </c>
      <c r="AX151" s="199" t="e">
        <f t="shared" si="2"/>
        <v>#VALUE!</v>
      </c>
      <c r="AY151" s="201" t="s">
        <v>22</v>
      </c>
      <c r="AZ151" s="125" t="s">
        <v>22</v>
      </c>
    </row>
    <row r="152" spans="1:52">
      <c r="A152" s="117">
        <v>236</v>
      </c>
      <c r="B152" s="18" t="str">
        <f>INDEX(BDD_enquete_terrain_publique!C:C, MATCH(A152, BDD_enquete_terrain_publique!B:B, 0))</f>
        <v>PECHLOIS2022_0133</v>
      </c>
      <c r="C152" s="18" t="str">
        <f>INDEX(BDD_enquete_terrain_publique!D:D, MATCH(A152, BDD_enquete_terrain_publique!B:B, 0))</f>
        <v>PECHLOIS2022_0133_A</v>
      </c>
      <c r="D152" s="109">
        <f>INDEX(BDD_enquete_terrain_publique!E:E, MATCH(A152, BDD_enquete_terrain_publique!B:B, 0))</f>
        <v>44757</v>
      </c>
      <c r="E152" s="18" t="str">
        <f>INDEX(BDD_enquete_terrain_publique!F:F, MATCH(A152, BDD_enquete_terrain_publique!B:B, 0))</f>
        <v>Perrine_DESVERONNIERES</v>
      </c>
      <c r="F152" s="118">
        <f>INDEX(BDD_enquete_terrain_publique!G:G, MATCH(A152, BDD_enquete_terrain_publique!B:B, 0))</f>
        <v>2</v>
      </c>
      <c r="G152" s="18">
        <f>INDEX(BDD_enquete_terrain_publique!H:H, MATCH(A152, BDD_enquete_terrain_publique!B:B, 0))</f>
        <v>26</v>
      </c>
      <c r="H152" s="118">
        <f>INDEX(BDD_enquete_terrain_publique!I:I, MATCH(A152, BDD_enquete_terrain_publique!B:B, 0))</f>
        <v>0</v>
      </c>
      <c r="I152" s="18" t="str">
        <f>INDEX(BDD_enquete_terrain_publique!J:J, MATCH(A152, BDD_enquete_terrain_publique!B:B, 0))</f>
        <v>SN</v>
      </c>
      <c r="J152" s="18" t="str">
        <f>INDEX(BDD_enquete_terrain_publique!K:K, MATCH(A152, BDD_enquete_terrain_publique!B:B, 0))</f>
        <v>NS</v>
      </c>
      <c r="K152" s="118" t="str">
        <f>INDEX(BDD_enquete_terrain_publique!L:L, MATCH(A152, BDD_enquete_terrain_publique!B:B, 0))</f>
        <v>0_10</v>
      </c>
      <c r="L152" s="18" t="str">
        <f>INDEX(BDD_enquete_terrain_publique!M:M, MATCH(A152, BDD_enquete_terrain_publique!B:B, 0))</f>
        <v>pln_lune</v>
      </c>
      <c r="M152" s="115" t="s">
        <v>22</v>
      </c>
      <c r="N152" s="115" t="s">
        <v>22</v>
      </c>
      <c r="O152" s="115" t="s">
        <v>22</v>
      </c>
      <c r="P152" s="119">
        <f>INDEX(BDD_enquete_terrain_publique!Q:Q, MATCH(A152, BDD_enquete_terrain_publique!B:B, 0))</f>
        <v>42.842500000000001</v>
      </c>
      <c r="Q152" s="115" t="s">
        <v>1320</v>
      </c>
      <c r="R152" s="116" t="s">
        <v>22</v>
      </c>
      <c r="S152" s="115" t="s">
        <v>22</v>
      </c>
      <c r="T152" s="115" t="s">
        <v>22</v>
      </c>
      <c r="U152" s="120">
        <f>INDEX(BDD_enquete_terrain_publique!V:V, MATCH(A152, BDD_enquete_terrain_publique!B:B, 0))</f>
        <v>9.4998333333333331</v>
      </c>
      <c r="V152" s="115" t="s">
        <v>1321</v>
      </c>
      <c r="W152" s="121" t="str">
        <f>INDEX(BDD_enquete_terrain_publique!W:W, MATCH(A152, BDD_enquete_terrain_publique!B:B, 0))</f>
        <v>pe</v>
      </c>
      <c r="X152" s="122">
        <f>INDEX(BDD_enquete_terrain_publique!X:X, MATCH(A152, BDD_enquete_terrain_publique!B:B, 0))</f>
        <v>36</v>
      </c>
      <c r="Y152" s="122">
        <f>INDEX(BDD_enquete_terrain_publique!Y:Y, MATCH(A152, BDD_enquete_terrain_publique!B:B, 0))</f>
        <v>1</v>
      </c>
      <c r="Z152" s="121">
        <f>INDEX(BDD_enquete_terrain_publique!Z:Z, MATCH(A152, BDD_enquete_terrain_publique!B:B, 0))</f>
        <v>0.27777777777777779</v>
      </c>
      <c r="AA152" s="121">
        <f>INDEX(BDD_enquete_terrain_publique!AA:AA, MATCH(A152, BDD_enquete_terrain_publique!B:B, 0))</f>
        <v>0.36458333333333331</v>
      </c>
      <c r="AB152" s="121">
        <f>INDEX(BDD_enquete_terrain_publique!AB:AB, MATCH(A152, BDD_enquete_terrain_publique!B:B, 0))</f>
        <v>0.41666666666666669</v>
      </c>
      <c r="AC152" s="121">
        <f>Tableau1[[#This Row],[heure_enq]]-Tableau1[[#This Row],[heure_deb]]</f>
        <v>8.6805555555555525E-2</v>
      </c>
      <c r="AD152" s="121">
        <f>Tableau1[[#This Row],[heure_fin]]-Tableau1[[#This Row],[heure_deb]]</f>
        <v>0.1388888888888889</v>
      </c>
      <c r="AE152" s="115" t="s">
        <v>2098</v>
      </c>
      <c r="AF152" s="115" t="s">
        <v>270</v>
      </c>
      <c r="AG152" s="123" t="str">
        <f>INDEX(BDD_enquete_terrain_publique!BJ:BJ, MATCH(A152, BDD_enquete_terrain_publique!B:B, 0))</f>
        <v>Pagellus erythrinus</v>
      </c>
      <c r="AH152" s="18" t="s">
        <v>2058</v>
      </c>
      <c r="AI152" s="18" t="str">
        <f>INDEX(BDD_enquete_terrain_publique!BO:BO, MATCH(A152, BDD_enquete_terrain_publique!B:B, 0))</f>
        <v>crevette</v>
      </c>
      <c r="AJ152" s="18">
        <v>0</v>
      </c>
      <c r="AK152" s="18">
        <f>INDEX(BDD_enquete_terrain_publique!BU:BU, MATCH(A152, BDD_enquete_terrain_publique!B:B, 0))</f>
        <v>0</v>
      </c>
      <c r="AL152" s="115">
        <f>INDEX(BDD_enquete_terrain_publique!BV:BV, MATCH(A152, BDD_enquete_terrain_publique!B:B, 0))</f>
        <v>0</v>
      </c>
      <c r="AM152" s="115" t="s">
        <v>392</v>
      </c>
      <c r="AN152" s="115" t="s">
        <v>2059</v>
      </c>
      <c r="AO152" s="115" t="str">
        <f>INDEX(BDD_enquete_terrain_publique!AL:AL, MATCH(A152, BDD_enquete_terrain_publique!B:B, 0))</f>
        <v>resident</v>
      </c>
      <c r="AP152" s="115" t="s">
        <v>2057</v>
      </c>
      <c r="AQ152" s="115">
        <v>1</v>
      </c>
      <c r="AR152" s="124" t="s">
        <v>1435</v>
      </c>
      <c r="AS152" s="115">
        <v>1</v>
      </c>
      <c r="AT152" s="122">
        <v>20</v>
      </c>
      <c r="AU152" s="122" t="s">
        <v>22</v>
      </c>
      <c r="AV152" s="118"/>
      <c r="AW152" s="115" t="s">
        <v>22</v>
      </c>
      <c r="AX152" s="199" t="e">
        <f t="shared" si="2"/>
        <v>#VALUE!</v>
      </c>
      <c r="AY152" s="201" t="s">
        <v>22</v>
      </c>
      <c r="AZ152" s="125" t="s">
        <v>22</v>
      </c>
    </row>
    <row r="153" spans="1:52">
      <c r="A153" s="117">
        <v>236</v>
      </c>
      <c r="B153" s="18" t="str">
        <f>INDEX(BDD_enquete_terrain_publique!C:C, MATCH(A153, BDD_enquete_terrain_publique!B:B, 0))</f>
        <v>PECHLOIS2022_0133</v>
      </c>
      <c r="C153" s="18" t="str">
        <f>INDEX(BDD_enquete_terrain_publique!D:D, MATCH(A153, BDD_enquete_terrain_publique!B:B, 0))</f>
        <v>PECHLOIS2022_0133_A</v>
      </c>
      <c r="D153" s="109">
        <f>INDEX(BDD_enquete_terrain_publique!E:E, MATCH(A153, BDD_enquete_terrain_publique!B:B, 0))</f>
        <v>44757</v>
      </c>
      <c r="E153" s="18" t="str">
        <f>INDEX(BDD_enquete_terrain_publique!F:F, MATCH(A153, BDD_enquete_terrain_publique!B:B, 0))</f>
        <v>Perrine_DESVERONNIERES</v>
      </c>
      <c r="F153" s="118">
        <f>INDEX(BDD_enquete_terrain_publique!G:G, MATCH(A153, BDD_enquete_terrain_publique!B:B, 0))</f>
        <v>2</v>
      </c>
      <c r="G153" s="18">
        <f>INDEX(BDD_enquete_terrain_publique!H:H, MATCH(A153, BDD_enquete_terrain_publique!B:B, 0))</f>
        <v>26</v>
      </c>
      <c r="H153" s="118">
        <f>INDEX(BDD_enquete_terrain_publique!I:I, MATCH(A153, BDD_enquete_terrain_publique!B:B, 0))</f>
        <v>0</v>
      </c>
      <c r="I153" s="18" t="str">
        <f>INDEX(BDD_enquete_terrain_publique!J:J, MATCH(A153, BDD_enquete_terrain_publique!B:B, 0))</f>
        <v>SN</v>
      </c>
      <c r="J153" s="18" t="str">
        <f>INDEX(BDD_enquete_terrain_publique!K:K, MATCH(A153, BDD_enquete_terrain_publique!B:B, 0))</f>
        <v>NS</v>
      </c>
      <c r="K153" s="118" t="str">
        <f>INDEX(BDD_enquete_terrain_publique!L:L, MATCH(A153, BDD_enquete_terrain_publique!B:B, 0))</f>
        <v>0_10</v>
      </c>
      <c r="L153" s="18" t="str">
        <f>INDEX(BDD_enquete_terrain_publique!M:M, MATCH(A153, BDD_enquete_terrain_publique!B:B, 0))</f>
        <v>pln_lune</v>
      </c>
      <c r="M153" s="115" t="s">
        <v>22</v>
      </c>
      <c r="N153" s="115" t="s">
        <v>22</v>
      </c>
      <c r="O153" s="115" t="s">
        <v>22</v>
      </c>
      <c r="P153" s="119">
        <f>INDEX(BDD_enquete_terrain_publique!Q:Q, MATCH(A153, BDD_enquete_terrain_publique!B:B, 0))</f>
        <v>42.842500000000001</v>
      </c>
      <c r="Q153" s="115" t="s">
        <v>1320</v>
      </c>
      <c r="R153" s="116" t="s">
        <v>22</v>
      </c>
      <c r="S153" s="115" t="s">
        <v>22</v>
      </c>
      <c r="T153" s="115" t="s">
        <v>22</v>
      </c>
      <c r="U153" s="120">
        <f>INDEX(BDD_enquete_terrain_publique!V:V, MATCH(A153, BDD_enquete_terrain_publique!B:B, 0))</f>
        <v>9.4998333333333331</v>
      </c>
      <c r="V153" s="115" t="s">
        <v>1321</v>
      </c>
      <c r="W153" s="121" t="str">
        <f>INDEX(BDD_enquete_terrain_publique!W:W, MATCH(A153, BDD_enquete_terrain_publique!B:B, 0))</f>
        <v>pe</v>
      </c>
      <c r="X153" s="122">
        <f>INDEX(BDD_enquete_terrain_publique!X:X, MATCH(A153, BDD_enquete_terrain_publique!B:B, 0))</f>
        <v>36</v>
      </c>
      <c r="Y153" s="122">
        <f>INDEX(BDD_enquete_terrain_publique!Y:Y, MATCH(A153, BDD_enquete_terrain_publique!B:B, 0))</f>
        <v>1</v>
      </c>
      <c r="Z153" s="121">
        <f>INDEX(BDD_enquete_terrain_publique!Z:Z, MATCH(A153, BDD_enquete_terrain_publique!B:B, 0))</f>
        <v>0.27777777777777779</v>
      </c>
      <c r="AA153" s="121">
        <f>INDEX(BDD_enquete_terrain_publique!AA:AA, MATCH(A153, BDD_enquete_terrain_publique!B:B, 0))</f>
        <v>0.36458333333333331</v>
      </c>
      <c r="AB153" s="121">
        <f>INDEX(BDD_enquete_terrain_publique!AB:AB, MATCH(A153, BDD_enquete_terrain_publique!B:B, 0))</f>
        <v>0.41666666666666669</v>
      </c>
      <c r="AC153" s="121">
        <f>Tableau1[[#This Row],[heure_enq]]-Tableau1[[#This Row],[heure_deb]]</f>
        <v>8.6805555555555525E-2</v>
      </c>
      <c r="AD153" s="121">
        <f>Tableau1[[#This Row],[heure_fin]]-Tableau1[[#This Row],[heure_deb]]</f>
        <v>0.1388888888888889</v>
      </c>
      <c r="AE153" s="115" t="s">
        <v>2098</v>
      </c>
      <c r="AF153" s="115" t="s">
        <v>270</v>
      </c>
      <c r="AG153" s="123" t="str">
        <f>INDEX(BDD_enquete_terrain_publique!BJ:BJ, MATCH(A153, BDD_enquete_terrain_publique!B:B, 0))</f>
        <v>Pagellus erythrinus</v>
      </c>
      <c r="AH153" s="18" t="s">
        <v>2058</v>
      </c>
      <c r="AI153" s="18" t="str">
        <f>INDEX(BDD_enquete_terrain_publique!BO:BO, MATCH(A153, BDD_enquete_terrain_publique!B:B, 0))</f>
        <v>crevette</v>
      </c>
      <c r="AJ153" s="18">
        <v>0</v>
      </c>
      <c r="AK153" s="18">
        <f>INDEX(BDD_enquete_terrain_publique!BU:BU, MATCH(A153, BDD_enquete_terrain_publique!B:B, 0))</f>
        <v>0</v>
      </c>
      <c r="AL153" s="115">
        <f>INDEX(BDD_enquete_terrain_publique!BV:BV, MATCH(A153, BDD_enquete_terrain_publique!B:B, 0))</f>
        <v>0</v>
      </c>
      <c r="AM153" s="115" t="s">
        <v>392</v>
      </c>
      <c r="AN153" s="115" t="s">
        <v>2059</v>
      </c>
      <c r="AO153" s="115" t="str">
        <f>INDEX(BDD_enquete_terrain_publique!AL:AL, MATCH(A153, BDD_enquete_terrain_publique!B:B, 0))</f>
        <v>resident</v>
      </c>
      <c r="AP153" s="115" t="s">
        <v>22</v>
      </c>
      <c r="AQ153" s="115" t="s">
        <v>22</v>
      </c>
      <c r="AR153" s="124" t="s">
        <v>438</v>
      </c>
      <c r="AS153" s="115">
        <v>3</v>
      </c>
      <c r="AT153" s="122">
        <v>20</v>
      </c>
      <c r="AU153" s="122" t="s">
        <v>22</v>
      </c>
      <c r="AV153" s="118">
        <v>1000</v>
      </c>
      <c r="AW153" s="115" t="s">
        <v>223</v>
      </c>
      <c r="AX153" s="199" t="e">
        <f t="shared" si="2"/>
        <v>#VALUE!</v>
      </c>
      <c r="AY153" s="201" t="s">
        <v>22</v>
      </c>
      <c r="AZ153" s="125" t="s">
        <v>22</v>
      </c>
    </row>
    <row r="154" spans="1:52">
      <c r="A154" s="132">
        <v>238</v>
      </c>
      <c r="B154" s="18" t="str">
        <f>INDEX(BDD_enquete_terrain_publique!C:C, MATCH(A154, BDD_enquete_terrain_publique!B:B, 0))</f>
        <v>PECHLOIS2022_0135</v>
      </c>
      <c r="C154" s="18" t="str">
        <f>INDEX(BDD_enquete_terrain_publique!D:D, MATCH(A154, BDD_enquete_terrain_publique!B:B, 0))</f>
        <v>PECHLOIS2022_0135_B</v>
      </c>
      <c r="D154" s="109">
        <f>INDEX(BDD_enquete_terrain_publique!E:E, MATCH(A154, BDD_enquete_terrain_publique!B:B, 0))</f>
        <v>44775</v>
      </c>
      <c r="E154" s="18" t="str">
        <f>INDEX(BDD_enquete_terrain_publique!F:F, MATCH(A154, BDD_enquete_terrain_publique!B:B, 0))</f>
        <v>Perrine_DESVERONNIERES</v>
      </c>
      <c r="F154" s="118">
        <f>INDEX(BDD_enquete_terrain_publique!G:G, MATCH(A154, BDD_enquete_terrain_publique!B:B, 0))</f>
        <v>1</v>
      </c>
      <c r="G154" s="18">
        <f>INDEX(BDD_enquete_terrain_publique!H:H, MATCH(A154, BDD_enquete_terrain_publique!B:B, 0))</f>
        <v>29</v>
      </c>
      <c r="H154" s="118">
        <f>INDEX(BDD_enquete_terrain_publique!I:I, MATCH(A154, BDD_enquete_terrain_publique!B:B, 0))</f>
        <v>0</v>
      </c>
      <c r="I154" s="18" t="str">
        <f>INDEX(BDD_enquete_terrain_publique!J:J, MATCH(A154, BDD_enquete_terrain_publique!B:B, 0))</f>
        <v>NA</v>
      </c>
      <c r="J154" s="18" t="str">
        <f>INDEX(BDD_enquete_terrain_publique!K:K, MATCH(A154, BDD_enquete_terrain_publique!B:B, 0))</f>
        <v>NA</v>
      </c>
      <c r="K154" s="118" t="str">
        <f>INDEX(BDD_enquete_terrain_publique!L:L, MATCH(A154, BDD_enquete_terrain_publique!B:B, 0))</f>
        <v>0_10</v>
      </c>
      <c r="L154" s="18" t="str">
        <f>INDEX(BDD_enquete_terrain_publique!M:M, MATCH(A154, BDD_enquete_terrain_publique!B:B, 0))</f>
        <v>nouv_lune</v>
      </c>
      <c r="M154" s="115" t="s">
        <v>22</v>
      </c>
      <c r="N154" s="115" t="s">
        <v>22</v>
      </c>
      <c r="O154" s="115" t="s">
        <v>22</v>
      </c>
      <c r="P154" s="119">
        <f>INDEX(BDD_enquete_terrain_publique!Q:Q, MATCH(A154, BDD_enquete_terrain_publique!B:B, 0))</f>
        <v>42.721333333333334</v>
      </c>
      <c r="Q154" s="115" t="s">
        <v>1331</v>
      </c>
      <c r="R154" s="116" t="s">
        <v>22</v>
      </c>
      <c r="S154" s="115" t="s">
        <v>22</v>
      </c>
      <c r="T154" s="115" t="s">
        <v>22</v>
      </c>
      <c r="U154" s="120">
        <f>INDEX(BDD_enquete_terrain_publique!V:V, MATCH(A154, BDD_enquete_terrain_publique!B:B, 0))</f>
        <v>9.2568333333333328</v>
      </c>
      <c r="V154" s="115" t="s">
        <v>1332</v>
      </c>
      <c r="W154" s="121" t="str">
        <f>INDEX(BDD_enquete_terrain_publique!W:W, MATCH(A154, BDD_enquete_terrain_publique!B:B, 0))</f>
        <v>pe</v>
      </c>
      <c r="X154" s="122" t="str">
        <f>INDEX(BDD_enquete_terrain_publique!X:X, MATCH(A154, BDD_enquete_terrain_publique!B:B, 0))</f>
        <v>NA</v>
      </c>
      <c r="Y154" s="122">
        <f>INDEX(BDD_enquete_terrain_publique!Y:Y, MATCH(A154, BDD_enquete_terrain_publique!B:B, 0))</f>
        <v>1</v>
      </c>
      <c r="Z154" s="121">
        <f>INDEX(BDD_enquete_terrain_publique!Z:Z, MATCH(A154, BDD_enquete_terrain_publique!B:B, 0))</f>
        <v>0.25</v>
      </c>
      <c r="AA154" s="121">
        <f>INDEX(BDD_enquete_terrain_publique!AA:AA, MATCH(A154, BDD_enquete_terrain_publique!B:B, 0))</f>
        <v>0.31736111111111115</v>
      </c>
      <c r="AB154" s="121">
        <f>INDEX(BDD_enquete_terrain_publique!AB:AB, MATCH(A154, BDD_enquete_terrain_publique!B:B, 0))</f>
        <v>0.33333333333333331</v>
      </c>
      <c r="AC154" s="121">
        <f>Tableau1[[#This Row],[heure_enq]]-Tableau1[[#This Row],[heure_deb]]</f>
        <v>6.7361111111111149E-2</v>
      </c>
      <c r="AD154" s="121">
        <f>Tableau1[[#This Row],[heure_fin]]-Tableau1[[#This Row],[heure_deb]]</f>
        <v>8.3333333333333315E-2</v>
      </c>
      <c r="AE154" s="115" t="s">
        <v>2098</v>
      </c>
      <c r="AF154" s="115" t="s">
        <v>229</v>
      </c>
      <c r="AG154" s="123" t="str">
        <f>INDEX(BDD_enquete_terrain_publique!BJ:BJ, MATCH(A154, BDD_enquete_terrain_publique!B:B, 0))</f>
        <v>Soupe</v>
      </c>
      <c r="AH154" s="115" t="s">
        <v>2058</v>
      </c>
      <c r="AI154" s="18" t="str">
        <f>INDEX(BDD_enquete_terrain_publique!BO:BO, MATCH(A154, BDD_enquete_terrain_publique!B:B, 0))</f>
        <v>crevette</v>
      </c>
      <c r="AJ154" s="18">
        <v>0</v>
      </c>
      <c r="AK154" s="18">
        <f>INDEX(BDD_enquete_terrain_publique!BU:BU, MATCH(A154, BDD_enquete_terrain_publique!B:B, 0))</f>
        <v>0</v>
      </c>
      <c r="AL154" s="115">
        <f>INDEX(BDD_enquete_terrain_publique!BV:BV, MATCH(A154, BDD_enquete_terrain_publique!B:B, 0))</f>
        <v>0</v>
      </c>
      <c r="AM154" s="115" t="s">
        <v>392</v>
      </c>
      <c r="AN154" s="115" t="s">
        <v>2169</v>
      </c>
      <c r="AO154" s="115" t="str">
        <f>INDEX(BDD_enquete_terrain_publique!AL:AL, MATCH(A154, BDD_enquete_terrain_publique!B:B, 0))</f>
        <v>resident</v>
      </c>
      <c r="AP154" s="115" t="s">
        <v>2057</v>
      </c>
      <c r="AQ154" s="115">
        <v>4</v>
      </c>
      <c r="AR154" s="124" t="s">
        <v>404</v>
      </c>
      <c r="AS154" s="115">
        <v>4</v>
      </c>
      <c r="AT154" s="122">
        <f>AVERAGE(12,20)</f>
        <v>16</v>
      </c>
      <c r="AU154" s="122">
        <v>800</v>
      </c>
      <c r="AV154" s="118"/>
      <c r="AW154" s="115" t="s">
        <v>22</v>
      </c>
      <c r="AX154" s="199">
        <f>AU154/(1+(13/60))/2</f>
        <v>328.76712328767121</v>
      </c>
      <c r="AY154" s="201" t="s">
        <v>22</v>
      </c>
      <c r="AZ154" s="125" t="s">
        <v>22</v>
      </c>
    </row>
    <row r="155" spans="1:52">
      <c r="A155" s="132">
        <v>238</v>
      </c>
      <c r="B155" s="18" t="str">
        <f>INDEX(BDD_enquete_terrain_publique!C:C, MATCH(A155, BDD_enquete_terrain_publique!B:B, 0))</f>
        <v>PECHLOIS2022_0135</v>
      </c>
      <c r="C155" s="18" t="str">
        <f>INDEX(BDD_enquete_terrain_publique!D:D, MATCH(A155, BDD_enquete_terrain_publique!B:B, 0))</f>
        <v>PECHLOIS2022_0135_B</v>
      </c>
      <c r="D155" s="109">
        <f>INDEX(BDD_enquete_terrain_publique!E:E, MATCH(A155, BDD_enquete_terrain_publique!B:B, 0))</f>
        <v>44775</v>
      </c>
      <c r="E155" s="18" t="str">
        <f>INDEX(BDD_enquete_terrain_publique!F:F, MATCH(A155, BDD_enquete_terrain_publique!B:B, 0))</f>
        <v>Perrine_DESVERONNIERES</v>
      </c>
      <c r="F155" s="118">
        <f>INDEX(BDD_enquete_terrain_publique!G:G, MATCH(A155, BDD_enquete_terrain_publique!B:B, 0))</f>
        <v>1</v>
      </c>
      <c r="G155" s="18">
        <f>INDEX(BDD_enquete_terrain_publique!H:H, MATCH(A155, BDD_enquete_terrain_publique!B:B, 0))</f>
        <v>29</v>
      </c>
      <c r="H155" s="118">
        <f>INDEX(BDD_enquete_terrain_publique!I:I, MATCH(A155, BDD_enquete_terrain_publique!B:B, 0))</f>
        <v>0</v>
      </c>
      <c r="I155" s="18" t="str">
        <f>INDEX(BDD_enquete_terrain_publique!J:J, MATCH(A155, BDD_enquete_terrain_publique!B:B, 0))</f>
        <v>NA</v>
      </c>
      <c r="J155" s="18" t="str">
        <f>INDEX(BDD_enquete_terrain_publique!K:K, MATCH(A155, BDD_enquete_terrain_publique!B:B, 0))</f>
        <v>NA</v>
      </c>
      <c r="K155" s="118" t="str">
        <f>INDEX(BDD_enquete_terrain_publique!L:L, MATCH(A155, BDD_enquete_terrain_publique!B:B, 0))</f>
        <v>0_10</v>
      </c>
      <c r="L155" s="18" t="str">
        <f>INDEX(BDD_enquete_terrain_publique!M:M, MATCH(A155, BDD_enquete_terrain_publique!B:B, 0))</f>
        <v>nouv_lune</v>
      </c>
      <c r="M155" s="115" t="s">
        <v>22</v>
      </c>
      <c r="N155" s="115" t="s">
        <v>22</v>
      </c>
      <c r="O155" s="115" t="s">
        <v>22</v>
      </c>
      <c r="P155" s="119">
        <f>INDEX(BDD_enquete_terrain_publique!Q:Q, MATCH(A155, BDD_enquete_terrain_publique!B:B, 0))</f>
        <v>42.721333333333334</v>
      </c>
      <c r="Q155" s="115" t="s">
        <v>1331</v>
      </c>
      <c r="R155" s="116" t="s">
        <v>22</v>
      </c>
      <c r="S155" s="115" t="s">
        <v>22</v>
      </c>
      <c r="T155" s="115" t="s">
        <v>22</v>
      </c>
      <c r="U155" s="120">
        <f>INDEX(BDD_enquete_terrain_publique!V:V, MATCH(A155, BDD_enquete_terrain_publique!B:B, 0))</f>
        <v>9.2568333333333328</v>
      </c>
      <c r="V155" s="115" t="s">
        <v>1332</v>
      </c>
      <c r="W155" s="121" t="str">
        <f>INDEX(BDD_enquete_terrain_publique!W:W, MATCH(A155, BDD_enquete_terrain_publique!B:B, 0))</f>
        <v>pe</v>
      </c>
      <c r="X155" s="122" t="str">
        <f>INDEX(BDD_enquete_terrain_publique!X:X, MATCH(A155, BDD_enquete_terrain_publique!B:B, 0))</f>
        <v>NA</v>
      </c>
      <c r="Y155" s="122">
        <f>INDEX(BDD_enquete_terrain_publique!Y:Y, MATCH(A155, BDD_enquete_terrain_publique!B:B, 0))</f>
        <v>1</v>
      </c>
      <c r="Z155" s="121">
        <f>INDEX(BDD_enquete_terrain_publique!Z:Z, MATCH(A155, BDD_enquete_terrain_publique!B:B, 0))</f>
        <v>0.25</v>
      </c>
      <c r="AA155" s="121">
        <f>INDEX(BDD_enquete_terrain_publique!AA:AA, MATCH(A155, BDD_enquete_terrain_publique!B:B, 0))</f>
        <v>0.31736111111111115</v>
      </c>
      <c r="AB155" s="121">
        <f>INDEX(BDD_enquete_terrain_publique!AB:AB, MATCH(A155, BDD_enquete_terrain_publique!B:B, 0))</f>
        <v>0.33333333333333331</v>
      </c>
      <c r="AC155" s="121">
        <f>Tableau1[[#This Row],[heure_enq]]-Tableau1[[#This Row],[heure_deb]]</f>
        <v>6.7361111111111149E-2</v>
      </c>
      <c r="AD155" s="121">
        <f>Tableau1[[#This Row],[heure_fin]]-Tableau1[[#This Row],[heure_deb]]</f>
        <v>8.3333333333333315E-2</v>
      </c>
      <c r="AE155" s="115" t="s">
        <v>2098</v>
      </c>
      <c r="AF155" s="115" t="s">
        <v>229</v>
      </c>
      <c r="AG155" s="123" t="str">
        <f>INDEX(BDD_enquete_terrain_publique!BJ:BJ, MATCH(A155, BDD_enquete_terrain_publique!B:B, 0))</f>
        <v>Soupe</v>
      </c>
      <c r="AH155" s="115" t="s">
        <v>2058</v>
      </c>
      <c r="AI155" s="18" t="str">
        <f>INDEX(BDD_enquete_terrain_publique!BO:BO, MATCH(A155, BDD_enquete_terrain_publique!B:B, 0))</f>
        <v>crevette</v>
      </c>
      <c r="AJ155" s="18">
        <v>0</v>
      </c>
      <c r="AK155" s="18">
        <f>INDEX(BDD_enquete_terrain_publique!BU:BU, MATCH(A155, BDD_enquete_terrain_publique!B:B, 0))</f>
        <v>0</v>
      </c>
      <c r="AL155" s="115">
        <f>INDEX(BDD_enquete_terrain_publique!BV:BV, MATCH(A155, BDD_enquete_terrain_publique!B:B, 0))</f>
        <v>0</v>
      </c>
      <c r="AM155" s="115" t="s">
        <v>392</v>
      </c>
      <c r="AN155" s="115" t="s">
        <v>2169</v>
      </c>
      <c r="AO155" s="115" t="str">
        <f>INDEX(BDD_enquete_terrain_publique!AL:AL, MATCH(A155, BDD_enquete_terrain_publique!B:B, 0))</f>
        <v>resident</v>
      </c>
      <c r="AP155" s="115" t="s">
        <v>2060</v>
      </c>
      <c r="AQ155" s="115">
        <v>1</v>
      </c>
      <c r="AR155" s="124" t="s">
        <v>1304</v>
      </c>
      <c r="AS155" s="115">
        <v>4</v>
      </c>
      <c r="AT155" s="122">
        <f>AVERAGE(15,20)</f>
        <v>17.5</v>
      </c>
      <c r="AU155" s="122">
        <v>400</v>
      </c>
      <c r="AV155" s="118">
        <f>400+800</f>
        <v>1200</v>
      </c>
      <c r="AW155" s="115" t="s">
        <v>22</v>
      </c>
      <c r="AX155" s="199">
        <f t="shared" si="2"/>
        <v>164.38356164383561</v>
      </c>
      <c r="AY155" s="201" t="s">
        <v>22</v>
      </c>
      <c r="AZ155" s="125" t="s">
        <v>22</v>
      </c>
    </row>
    <row r="156" spans="1:52">
      <c r="A156" s="132">
        <v>239</v>
      </c>
      <c r="B156" s="18" t="str">
        <f>INDEX(BDD_enquete_terrain_publique!C:C, MATCH(A156, BDD_enquete_terrain_publique!B:B, 0))</f>
        <v>PECHLOIS2022_0135</v>
      </c>
      <c r="C156" s="18" t="str">
        <f>INDEX(BDD_enquete_terrain_publique!D:D, MATCH(A156, BDD_enquete_terrain_publique!B:B, 0))</f>
        <v>PECHLOIS2022_0135_C</v>
      </c>
      <c r="D156" s="109">
        <f>INDEX(BDD_enquete_terrain_publique!E:E, MATCH(A156, BDD_enquete_terrain_publique!B:B, 0))</f>
        <v>44775</v>
      </c>
      <c r="E156" s="18" t="str">
        <f>INDEX(BDD_enquete_terrain_publique!F:F, MATCH(A156, BDD_enquete_terrain_publique!B:B, 0))</f>
        <v>Perrine_DESVERONNIERES</v>
      </c>
      <c r="F156" s="118">
        <f>INDEX(BDD_enquete_terrain_publique!G:G, MATCH(A156, BDD_enquete_terrain_publique!B:B, 0))</f>
        <v>1</v>
      </c>
      <c r="G156" s="18">
        <f>INDEX(BDD_enquete_terrain_publique!H:H, MATCH(A156, BDD_enquete_terrain_publique!B:B, 0))</f>
        <v>29</v>
      </c>
      <c r="H156" s="118">
        <f>INDEX(BDD_enquete_terrain_publique!I:I, MATCH(A156, BDD_enquete_terrain_publique!B:B, 0))</f>
        <v>0</v>
      </c>
      <c r="I156" s="18" t="str">
        <f>INDEX(BDD_enquete_terrain_publique!J:J, MATCH(A156, BDD_enquete_terrain_publique!B:B, 0))</f>
        <v>NA</v>
      </c>
      <c r="J156" s="18" t="str">
        <f>INDEX(BDD_enquete_terrain_publique!K:K, MATCH(A156, BDD_enquete_terrain_publique!B:B, 0))</f>
        <v>NA</v>
      </c>
      <c r="K156" s="118" t="str">
        <f>INDEX(BDD_enquete_terrain_publique!L:L, MATCH(A156, BDD_enquete_terrain_publique!B:B, 0))</f>
        <v>0_10</v>
      </c>
      <c r="L156" s="18" t="str">
        <f>INDEX(BDD_enquete_terrain_publique!M:M, MATCH(A156, BDD_enquete_terrain_publique!B:B, 0))</f>
        <v>nouv_lune</v>
      </c>
      <c r="M156" s="115" t="s">
        <v>22</v>
      </c>
      <c r="N156" s="115" t="s">
        <v>22</v>
      </c>
      <c r="O156" s="115" t="s">
        <v>22</v>
      </c>
      <c r="P156" s="119">
        <f>INDEX(BDD_enquete_terrain_publique!Q:Q, MATCH(A156, BDD_enquete_terrain_publique!B:B, 0))</f>
        <v>42.766833333333331</v>
      </c>
      <c r="Q156" s="115" t="s">
        <v>1336</v>
      </c>
      <c r="R156" s="116" t="s">
        <v>22</v>
      </c>
      <c r="S156" s="115" t="s">
        <v>22</v>
      </c>
      <c r="T156" s="115" t="s">
        <v>22</v>
      </c>
      <c r="U156" s="120">
        <f>INDEX(BDD_enquete_terrain_publique!V:V, MATCH(A156, BDD_enquete_terrain_publique!B:B, 0))</f>
        <v>9.2026666666666674</v>
      </c>
      <c r="V156" s="115" t="s">
        <v>1244</v>
      </c>
      <c r="W156" s="121" t="str">
        <f>INDEX(BDD_enquete_terrain_publique!W:W, MATCH(A156, BDD_enquete_terrain_publique!B:B, 0))</f>
        <v>pe</v>
      </c>
      <c r="X156" s="122">
        <f>INDEX(BDD_enquete_terrain_publique!X:X, MATCH(A156, BDD_enquete_terrain_publique!B:B, 0))</f>
        <v>53</v>
      </c>
      <c r="Y156" s="122">
        <f>INDEX(BDD_enquete_terrain_publique!Y:Y, MATCH(A156, BDD_enquete_terrain_publique!B:B, 0))</f>
        <v>2</v>
      </c>
      <c r="Z156" s="121">
        <f>INDEX(BDD_enquete_terrain_publique!Z:Z, MATCH(A156, BDD_enquete_terrain_publique!B:B, 0))</f>
        <v>0.20833333333333334</v>
      </c>
      <c r="AA156" s="121">
        <f>INDEX(BDD_enquete_terrain_publique!AA:AA, MATCH(A156, BDD_enquete_terrain_publique!B:B, 0))</f>
        <v>0.33333333333333331</v>
      </c>
      <c r="AB156" s="121">
        <f>INDEX(BDD_enquete_terrain_publique!AB:AB, MATCH(A156, BDD_enquete_terrain_publique!B:B, 0))</f>
        <v>0.45833333333333331</v>
      </c>
      <c r="AC156" s="121">
        <f>Tableau1[[#This Row],[heure_enq]]-Tableau1[[#This Row],[heure_deb]]</f>
        <v>0.12499999999999997</v>
      </c>
      <c r="AD156" s="121">
        <f>Tableau1[[#This Row],[heure_fin]]-Tableau1[[#This Row],[heure_deb]]</f>
        <v>0.24999999999999997</v>
      </c>
      <c r="AE156" s="115" t="s">
        <v>2098</v>
      </c>
      <c r="AF156" s="115" t="s">
        <v>2152</v>
      </c>
      <c r="AG156" s="123" t="str">
        <f>INDEX(BDD_enquete_terrain_publique!BJ:BJ, MATCH(A156, BDD_enquete_terrain_publique!B:B, 0))</f>
        <v>Sparus aurata, Vive, Serranus cabrilla, Pagellus erythrinus</v>
      </c>
      <c r="AH156" s="115" t="s">
        <v>2058</v>
      </c>
      <c r="AI156" s="18" t="str">
        <f>INDEX(BDD_enquete_terrain_publique!BO:BO, MATCH(A156, BDD_enquete_terrain_publique!B:B, 0))</f>
        <v>crevette</v>
      </c>
      <c r="AJ156" s="18">
        <v>0</v>
      </c>
      <c r="AK156" s="18">
        <f>INDEX(BDD_enquete_terrain_publique!BU:BU, MATCH(A156, BDD_enquete_terrain_publique!B:B, 0))</f>
        <v>0</v>
      </c>
      <c r="AL156" s="115">
        <f>INDEX(BDD_enquete_terrain_publique!BV:BV, MATCH(A156, BDD_enquete_terrain_publique!B:B, 0))</f>
        <v>0</v>
      </c>
      <c r="AM156" s="115" t="s">
        <v>392</v>
      </c>
      <c r="AN156" s="115" t="s">
        <v>2059</v>
      </c>
      <c r="AO156" s="115" t="str">
        <f>INDEX(BDD_enquete_terrain_publique!AL:AL, MATCH(A156, BDD_enquete_terrain_publique!B:B, 0))</f>
        <v>resident</v>
      </c>
      <c r="AP156" s="115" t="s">
        <v>22</v>
      </c>
      <c r="AQ156" s="115" t="s">
        <v>22</v>
      </c>
      <c r="AR156" s="124" t="s">
        <v>2170</v>
      </c>
      <c r="AS156" s="115">
        <v>1</v>
      </c>
      <c r="AT156" s="122">
        <v>30</v>
      </c>
      <c r="AU156" s="122">
        <v>200</v>
      </c>
      <c r="AV156" s="118"/>
      <c r="AW156" s="115" t="s">
        <v>22</v>
      </c>
      <c r="AX156" s="199">
        <f t="shared" si="2"/>
        <v>82.191780821917803</v>
      </c>
      <c r="AY156" s="201" t="s">
        <v>22</v>
      </c>
      <c r="AZ156" s="125" t="s">
        <v>22</v>
      </c>
    </row>
    <row r="157" spans="1:52">
      <c r="A157" s="132">
        <v>239</v>
      </c>
      <c r="B157" s="18" t="str">
        <f>INDEX(BDD_enquete_terrain_publique!C:C, MATCH(A157, BDD_enquete_terrain_publique!B:B, 0))</f>
        <v>PECHLOIS2022_0135</v>
      </c>
      <c r="C157" s="18" t="str">
        <f>INDEX(BDD_enquete_terrain_publique!D:D, MATCH(A157, BDD_enquete_terrain_publique!B:B, 0))</f>
        <v>PECHLOIS2022_0135_C</v>
      </c>
      <c r="D157" s="109">
        <f>INDEX(BDD_enquete_terrain_publique!E:E, MATCH(A157, BDD_enquete_terrain_publique!B:B, 0))</f>
        <v>44775</v>
      </c>
      <c r="E157" s="18" t="str">
        <f>INDEX(BDD_enquete_terrain_publique!F:F, MATCH(A157, BDD_enquete_terrain_publique!B:B, 0))</f>
        <v>Perrine_DESVERONNIERES</v>
      </c>
      <c r="F157" s="118">
        <f>INDEX(BDD_enquete_terrain_publique!G:G, MATCH(A157, BDD_enquete_terrain_publique!B:B, 0))</f>
        <v>1</v>
      </c>
      <c r="G157" s="18">
        <f>INDEX(BDD_enquete_terrain_publique!H:H, MATCH(A157, BDD_enquete_terrain_publique!B:B, 0))</f>
        <v>29</v>
      </c>
      <c r="H157" s="118">
        <f>INDEX(BDD_enquete_terrain_publique!I:I, MATCH(A157, BDD_enquete_terrain_publique!B:B, 0))</f>
        <v>0</v>
      </c>
      <c r="I157" s="18" t="str">
        <f>INDEX(BDD_enquete_terrain_publique!J:J, MATCH(A157, BDD_enquete_terrain_publique!B:B, 0))</f>
        <v>NA</v>
      </c>
      <c r="J157" s="18" t="str">
        <f>INDEX(BDD_enquete_terrain_publique!K:K, MATCH(A157, BDD_enquete_terrain_publique!B:B, 0))</f>
        <v>NA</v>
      </c>
      <c r="K157" s="118" t="str">
        <f>INDEX(BDD_enquete_terrain_publique!L:L, MATCH(A157, BDD_enquete_terrain_publique!B:B, 0))</f>
        <v>0_10</v>
      </c>
      <c r="L157" s="18" t="str">
        <f>INDEX(BDD_enquete_terrain_publique!M:M, MATCH(A157, BDD_enquete_terrain_publique!B:B, 0))</f>
        <v>nouv_lune</v>
      </c>
      <c r="M157" s="115" t="s">
        <v>22</v>
      </c>
      <c r="N157" s="115" t="s">
        <v>22</v>
      </c>
      <c r="O157" s="115" t="s">
        <v>22</v>
      </c>
      <c r="P157" s="119">
        <f>INDEX(BDD_enquete_terrain_publique!Q:Q, MATCH(A157, BDD_enquete_terrain_publique!B:B, 0))</f>
        <v>42.766833333333331</v>
      </c>
      <c r="Q157" s="115" t="s">
        <v>1336</v>
      </c>
      <c r="R157" s="116" t="s">
        <v>22</v>
      </c>
      <c r="S157" s="115" t="s">
        <v>22</v>
      </c>
      <c r="T157" s="115" t="s">
        <v>22</v>
      </c>
      <c r="U157" s="120">
        <f>INDEX(BDD_enquete_terrain_publique!V:V, MATCH(A157, BDD_enquete_terrain_publique!B:B, 0))</f>
        <v>9.2026666666666674</v>
      </c>
      <c r="V157" s="115" t="s">
        <v>1244</v>
      </c>
      <c r="W157" s="121" t="str">
        <f>INDEX(BDD_enquete_terrain_publique!W:W, MATCH(A157, BDD_enquete_terrain_publique!B:B, 0))</f>
        <v>pe</v>
      </c>
      <c r="X157" s="122">
        <f>INDEX(BDD_enquete_terrain_publique!X:X, MATCH(A157, BDD_enquete_terrain_publique!B:B, 0))</f>
        <v>53</v>
      </c>
      <c r="Y157" s="122">
        <f>INDEX(BDD_enquete_terrain_publique!Y:Y, MATCH(A157, BDD_enquete_terrain_publique!B:B, 0))</f>
        <v>2</v>
      </c>
      <c r="Z157" s="121">
        <f>INDEX(BDD_enquete_terrain_publique!Z:Z, MATCH(A157, BDD_enquete_terrain_publique!B:B, 0))</f>
        <v>0.20833333333333334</v>
      </c>
      <c r="AA157" s="121">
        <f>INDEX(BDD_enquete_terrain_publique!AA:AA, MATCH(A157, BDD_enquete_terrain_publique!B:B, 0))</f>
        <v>0.33333333333333331</v>
      </c>
      <c r="AB157" s="121">
        <f>INDEX(BDD_enquete_terrain_publique!AB:AB, MATCH(A157, BDD_enquete_terrain_publique!B:B, 0))</f>
        <v>0.45833333333333331</v>
      </c>
      <c r="AC157" s="121">
        <f>Tableau1[[#This Row],[heure_enq]]-Tableau1[[#This Row],[heure_deb]]</f>
        <v>0.12499999999999997</v>
      </c>
      <c r="AD157" s="121">
        <f>Tableau1[[#This Row],[heure_fin]]-Tableau1[[#This Row],[heure_deb]]</f>
        <v>0.24999999999999997</v>
      </c>
      <c r="AE157" s="115" t="s">
        <v>2098</v>
      </c>
      <c r="AF157" s="115" t="s">
        <v>2152</v>
      </c>
      <c r="AG157" s="123" t="str">
        <f>INDEX(BDD_enquete_terrain_publique!BJ:BJ, MATCH(A157, BDD_enquete_terrain_publique!B:B, 0))</f>
        <v>Sparus aurata, Vive, Serranus cabrilla, Pagellus erythrinus</v>
      </c>
      <c r="AH157" s="115" t="s">
        <v>2058</v>
      </c>
      <c r="AI157" s="18" t="str">
        <f>INDEX(BDD_enquete_terrain_publique!BO:BO, MATCH(A157, BDD_enquete_terrain_publique!B:B, 0))</f>
        <v>crevette</v>
      </c>
      <c r="AJ157" s="18">
        <v>0</v>
      </c>
      <c r="AK157" s="18">
        <f>INDEX(BDD_enquete_terrain_publique!BU:BU, MATCH(A157, BDD_enquete_terrain_publique!B:B, 0))</f>
        <v>0</v>
      </c>
      <c r="AL157" s="115">
        <f>INDEX(BDD_enquete_terrain_publique!BV:BV, MATCH(A157, BDD_enquete_terrain_publique!B:B, 0))</f>
        <v>0</v>
      </c>
      <c r="AM157" s="115" t="s">
        <v>392</v>
      </c>
      <c r="AN157" s="115" t="s">
        <v>2059</v>
      </c>
      <c r="AO157" s="115" t="str">
        <f>INDEX(BDD_enquete_terrain_publique!AL:AL, MATCH(A157, BDD_enquete_terrain_publique!B:B, 0))</f>
        <v>resident</v>
      </c>
      <c r="AP157" s="115" t="s">
        <v>2060</v>
      </c>
      <c r="AQ157" s="115">
        <v>2</v>
      </c>
      <c r="AR157" s="124" t="s">
        <v>756</v>
      </c>
      <c r="AS157" s="115">
        <v>4</v>
      </c>
      <c r="AT157" s="122">
        <f>AVERAGE(10,20)</f>
        <v>15</v>
      </c>
      <c r="AU157" s="122">
        <v>400</v>
      </c>
      <c r="AV157" s="118">
        <f>SUM(AU157:AU160)</f>
        <v>2438</v>
      </c>
      <c r="AW157" s="115" t="s">
        <v>22</v>
      </c>
      <c r="AX157" s="199">
        <f t="shared" si="2"/>
        <v>164.38356164383561</v>
      </c>
      <c r="AY157" s="201" t="s">
        <v>22</v>
      </c>
      <c r="AZ157" s="125" t="s">
        <v>22</v>
      </c>
    </row>
    <row r="158" spans="1:52">
      <c r="A158" s="132">
        <v>239</v>
      </c>
      <c r="B158" s="18" t="str">
        <f>INDEX(BDD_enquete_terrain_publique!C:C, MATCH(A158, BDD_enquete_terrain_publique!B:B, 0))</f>
        <v>PECHLOIS2022_0135</v>
      </c>
      <c r="C158" s="18" t="str">
        <f>INDEX(BDD_enquete_terrain_publique!D:D, MATCH(A158, BDD_enquete_terrain_publique!B:B, 0))</f>
        <v>PECHLOIS2022_0135_C</v>
      </c>
      <c r="D158" s="109">
        <f>INDEX(BDD_enquete_terrain_publique!E:E, MATCH(A158, BDD_enquete_terrain_publique!B:B, 0))</f>
        <v>44775</v>
      </c>
      <c r="E158" s="18" t="str">
        <f>INDEX(BDD_enquete_terrain_publique!F:F, MATCH(A158, BDD_enquete_terrain_publique!B:B, 0))</f>
        <v>Perrine_DESVERONNIERES</v>
      </c>
      <c r="F158" s="118">
        <f>INDEX(BDD_enquete_terrain_publique!G:G, MATCH(A158, BDD_enquete_terrain_publique!B:B, 0))</f>
        <v>1</v>
      </c>
      <c r="G158" s="18">
        <f>INDEX(BDD_enquete_terrain_publique!H:H, MATCH(A158, BDD_enquete_terrain_publique!B:B, 0))</f>
        <v>29</v>
      </c>
      <c r="H158" s="118">
        <f>INDEX(BDD_enquete_terrain_publique!I:I, MATCH(A158, BDD_enquete_terrain_publique!B:B, 0))</f>
        <v>0</v>
      </c>
      <c r="I158" s="18" t="str">
        <f>INDEX(BDD_enquete_terrain_publique!J:J, MATCH(A158, BDD_enquete_terrain_publique!B:B, 0))</f>
        <v>NA</v>
      </c>
      <c r="J158" s="18" t="str">
        <f>INDEX(BDD_enquete_terrain_publique!K:K, MATCH(A158, BDD_enquete_terrain_publique!B:B, 0))</f>
        <v>NA</v>
      </c>
      <c r="K158" s="118" t="str">
        <f>INDEX(BDD_enquete_terrain_publique!L:L, MATCH(A158, BDD_enquete_terrain_publique!B:B, 0))</f>
        <v>0_10</v>
      </c>
      <c r="L158" s="18" t="str">
        <f>INDEX(BDD_enquete_terrain_publique!M:M, MATCH(A158, BDD_enquete_terrain_publique!B:B, 0))</f>
        <v>nouv_lune</v>
      </c>
      <c r="M158" s="115" t="s">
        <v>22</v>
      </c>
      <c r="N158" s="115" t="s">
        <v>22</v>
      </c>
      <c r="O158" s="115" t="s">
        <v>22</v>
      </c>
      <c r="P158" s="119">
        <f>INDEX(BDD_enquete_terrain_publique!Q:Q, MATCH(A158, BDD_enquete_terrain_publique!B:B, 0))</f>
        <v>42.766833333333331</v>
      </c>
      <c r="Q158" s="115" t="s">
        <v>1336</v>
      </c>
      <c r="R158" s="116" t="s">
        <v>22</v>
      </c>
      <c r="S158" s="115" t="s">
        <v>22</v>
      </c>
      <c r="T158" s="115" t="s">
        <v>22</v>
      </c>
      <c r="U158" s="120">
        <f>INDEX(BDD_enquete_terrain_publique!V:V, MATCH(A158, BDD_enquete_terrain_publique!B:B, 0))</f>
        <v>9.2026666666666674</v>
      </c>
      <c r="V158" s="115" t="s">
        <v>1244</v>
      </c>
      <c r="W158" s="121" t="str">
        <f>INDEX(BDD_enquete_terrain_publique!W:W, MATCH(A158, BDD_enquete_terrain_publique!B:B, 0))</f>
        <v>pe</v>
      </c>
      <c r="X158" s="122">
        <f>INDEX(BDD_enquete_terrain_publique!X:X, MATCH(A158, BDD_enquete_terrain_publique!B:B, 0))</f>
        <v>53</v>
      </c>
      <c r="Y158" s="122">
        <f>INDEX(BDD_enquete_terrain_publique!Y:Y, MATCH(A158, BDD_enquete_terrain_publique!B:B, 0))</f>
        <v>2</v>
      </c>
      <c r="Z158" s="121">
        <f>INDEX(BDD_enquete_terrain_publique!Z:Z, MATCH(A158, BDD_enquete_terrain_publique!B:B, 0))</f>
        <v>0.20833333333333334</v>
      </c>
      <c r="AA158" s="121">
        <f>INDEX(BDD_enquete_terrain_publique!AA:AA, MATCH(A158, BDD_enquete_terrain_publique!B:B, 0))</f>
        <v>0.33333333333333331</v>
      </c>
      <c r="AB158" s="121">
        <f>INDEX(BDD_enquete_terrain_publique!AB:AB, MATCH(A158, BDD_enquete_terrain_publique!B:B, 0))</f>
        <v>0.45833333333333331</v>
      </c>
      <c r="AC158" s="121">
        <f>Tableau1[[#This Row],[heure_enq]]-Tableau1[[#This Row],[heure_deb]]</f>
        <v>0.12499999999999997</v>
      </c>
      <c r="AD158" s="121">
        <f>Tableau1[[#This Row],[heure_fin]]-Tableau1[[#This Row],[heure_deb]]</f>
        <v>0.24999999999999997</v>
      </c>
      <c r="AE158" s="115" t="s">
        <v>2098</v>
      </c>
      <c r="AF158" s="115" t="s">
        <v>2152</v>
      </c>
      <c r="AG158" s="123" t="str">
        <f>INDEX(BDD_enquete_terrain_publique!BJ:BJ, MATCH(A158, BDD_enquete_terrain_publique!B:B, 0))</f>
        <v>Sparus aurata, Vive, Serranus cabrilla, Pagellus erythrinus</v>
      </c>
      <c r="AH158" s="115" t="s">
        <v>2058</v>
      </c>
      <c r="AI158" s="18" t="str">
        <f>INDEX(BDD_enquete_terrain_publique!BO:BO, MATCH(A158, BDD_enquete_terrain_publique!B:B, 0))</f>
        <v>crevette</v>
      </c>
      <c r="AJ158" s="18">
        <v>0</v>
      </c>
      <c r="AK158" s="18">
        <f>INDEX(BDD_enquete_terrain_publique!BU:BU, MATCH(A158, BDD_enquete_terrain_publique!B:B, 0))</f>
        <v>0</v>
      </c>
      <c r="AL158" s="115">
        <f>INDEX(BDD_enquete_terrain_publique!BV:BV, MATCH(A158, BDD_enquete_terrain_publique!B:B, 0))</f>
        <v>0</v>
      </c>
      <c r="AM158" s="115" t="s">
        <v>392</v>
      </c>
      <c r="AN158" s="115" t="s">
        <v>2059</v>
      </c>
      <c r="AO158" s="115" t="str">
        <f>INDEX(BDD_enquete_terrain_publique!AL:AL, MATCH(A158, BDD_enquete_terrain_publique!B:B, 0))</f>
        <v>resident</v>
      </c>
      <c r="AP158" s="115" t="s">
        <v>2057</v>
      </c>
      <c r="AQ158" s="115">
        <v>9</v>
      </c>
      <c r="AR158" s="124" t="s">
        <v>2171</v>
      </c>
      <c r="AS158" s="115">
        <v>9</v>
      </c>
      <c r="AT158" s="122">
        <v>10</v>
      </c>
      <c r="AU158" s="122">
        <v>1800</v>
      </c>
      <c r="AV158" s="118"/>
      <c r="AW158" s="115" t="s">
        <v>22</v>
      </c>
      <c r="AX158" s="199">
        <f t="shared" si="2"/>
        <v>739.72602739726017</v>
      </c>
      <c r="AY158" s="201" t="s">
        <v>22</v>
      </c>
      <c r="AZ158" s="125" t="s">
        <v>22</v>
      </c>
    </row>
    <row r="159" spans="1:52">
      <c r="A159" s="132">
        <v>239</v>
      </c>
      <c r="B159" s="18" t="str">
        <f>INDEX(BDD_enquete_terrain_publique!C:C, MATCH(A159, BDD_enquete_terrain_publique!B:B, 0))</f>
        <v>PECHLOIS2022_0135</v>
      </c>
      <c r="C159" s="18" t="str">
        <f>INDEX(BDD_enquete_terrain_publique!D:D, MATCH(A159, BDD_enquete_terrain_publique!B:B, 0))</f>
        <v>PECHLOIS2022_0135_C</v>
      </c>
      <c r="D159" s="109">
        <f>INDEX(BDD_enquete_terrain_publique!E:E, MATCH(A159, BDD_enquete_terrain_publique!B:B, 0))</f>
        <v>44775</v>
      </c>
      <c r="E159" s="18" t="str">
        <f>INDEX(BDD_enquete_terrain_publique!F:F, MATCH(A159, BDD_enquete_terrain_publique!B:B, 0))</f>
        <v>Perrine_DESVERONNIERES</v>
      </c>
      <c r="F159" s="118">
        <f>INDEX(BDD_enquete_terrain_publique!G:G, MATCH(A159, BDD_enquete_terrain_publique!B:B, 0))</f>
        <v>1</v>
      </c>
      <c r="G159" s="18">
        <f>INDEX(BDD_enquete_terrain_publique!H:H, MATCH(A159, BDD_enquete_terrain_publique!B:B, 0))</f>
        <v>29</v>
      </c>
      <c r="H159" s="118">
        <f>INDEX(BDD_enquete_terrain_publique!I:I, MATCH(A159, BDD_enquete_terrain_publique!B:B, 0))</f>
        <v>0</v>
      </c>
      <c r="I159" s="18" t="str">
        <f>INDEX(BDD_enquete_terrain_publique!J:J, MATCH(A159, BDD_enquete_terrain_publique!B:B, 0))</f>
        <v>NA</v>
      </c>
      <c r="J159" s="18" t="str">
        <f>INDEX(BDD_enquete_terrain_publique!K:K, MATCH(A159, BDD_enquete_terrain_publique!B:B, 0))</f>
        <v>NA</v>
      </c>
      <c r="K159" s="118" t="str">
        <f>INDEX(BDD_enquete_terrain_publique!L:L, MATCH(A159, BDD_enquete_terrain_publique!B:B, 0))</f>
        <v>0_10</v>
      </c>
      <c r="L159" s="18" t="str">
        <f>INDEX(BDD_enquete_terrain_publique!M:M, MATCH(A159, BDD_enquete_terrain_publique!B:B, 0))</f>
        <v>nouv_lune</v>
      </c>
      <c r="M159" s="115" t="s">
        <v>22</v>
      </c>
      <c r="N159" s="115" t="s">
        <v>22</v>
      </c>
      <c r="O159" s="115" t="s">
        <v>22</v>
      </c>
      <c r="P159" s="119">
        <f>INDEX(BDD_enquete_terrain_publique!Q:Q, MATCH(A159, BDD_enquete_terrain_publique!B:B, 0))</f>
        <v>42.766833333333331</v>
      </c>
      <c r="Q159" s="115" t="s">
        <v>1336</v>
      </c>
      <c r="R159" s="116" t="s">
        <v>22</v>
      </c>
      <c r="S159" s="115" t="s">
        <v>22</v>
      </c>
      <c r="T159" s="115" t="s">
        <v>22</v>
      </c>
      <c r="U159" s="120">
        <f>INDEX(BDD_enquete_terrain_publique!V:V, MATCH(A159, BDD_enquete_terrain_publique!B:B, 0))</f>
        <v>9.2026666666666674</v>
      </c>
      <c r="V159" s="115" t="s">
        <v>1244</v>
      </c>
      <c r="W159" s="121" t="str">
        <f>INDEX(BDD_enquete_terrain_publique!W:W, MATCH(A159, BDD_enquete_terrain_publique!B:B, 0))</f>
        <v>pe</v>
      </c>
      <c r="X159" s="122">
        <f>INDEX(BDD_enquete_terrain_publique!X:X, MATCH(A159, BDD_enquete_terrain_publique!B:B, 0))</f>
        <v>53</v>
      </c>
      <c r="Y159" s="122">
        <f>INDEX(BDD_enquete_terrain_publique!Y:Y, MATCH(A159, BDD_enquete_terrain_publique!B:B, 0))</f>
        <v>2</v>
      </c>
      <c r="Z159" s="121">
        <f>INDEX(BDD_enquete_terrain_publique!Z:Z, MATCH(A159, BDD_enquete_terrain_publique!B:B, 0))</f>
        <v>0.20833333333333334</v>
      </c>
      <c r="AA159" s="121">
        <f>INDEX(BDD_enquete_terrain_publique!AA:AA, MATCH(A159, BDD_enquete_terrain_publique!B:B, 0))</f>
        <v>0.33333333333333331</v>
      </c>
      <c r="AB159" s="121">
        <f>INDEX(BDD_enquete_terrain_publique!AB:AB, MATCH(A159, BDD_enquete_terrain_publique!B:B, 0))</f>
        <v>0.45833333333333331</v>
      </c>
      <c r="AC159" s="121">
        <f>Tableau1[[#This Row],[heure_enq]]-Tableau1[[#This Row],[heure_deb]]</f>
        <v>0.12499999999999997</v>
      </c>
      <c r="AD159" s="121">
        <f>Tableau1[[#This Row],[heure_fin]]-Tableau1[[#This Row],[heure_deb]]</f>
        <v>0.24999999999999997</v>
      </c>
      <c r="AE159" s="115" t="s">
        <v>2098</v>
      </c>
      <c r="AF159" s="115" t="s">
        <v>2152</v>
      </c>
      <c r="AG159" s="123" t="str">
        <f>INDEX(BDD_enquete_terrain_publique!BJ:BJ, MATCH(A159, BDD_enquete_terrain_publique!B:B, 0))</f>
        <v>Sparus aurata, Vive, Serranus cabrilla, Pagellus erythrinus</v>
      </c>
      <c r="AH159" s="115" t="s">
        <v>2058</v>
      </c>
      <c r="AI159" s="18" t="str">
        <f>INDEX(BDD_enquete_terrain_publique!BO:BO, MATCH(A159, BDD_enquete_terrain_publique!B:B, 0))</f>
        <v>crevette</v>
      </c>
      <c r="AJ159" s="18">
        <v>0</v>
      </c>
      <c r="AK159" s="18">
        <f>INDEX(BDD_enquete_terrain_publique!BU:BU, MATCH(A159, BDD_enquete_terrain_publique!B:B, 0))</f>
        <v>0</v>
      </c>
      <c r="AL159" s="115">
        <f>INDEX(BDD_enquete_terrain_publique!BV:BV, MATCH(A159, BDD_enquete_terrain_publique!B:B, 0))</f>
        <v>0</v>
      </c>
      <c r="AM159" s="115" t="s">
        <v>392</v>
      </c>
      <c r="AN159" s="115" t="s">
        <v>2059</v>
      </c>
      <c r="AO159" s="115" t="str">
        <f>INDEX(BDD_enquete_terrain_publique!AL:AL, MATCH(A159, BDD_enquete_terrain_publique!B:B, 0))</f>
        <v>resident</v>
      </c>
      <c r="AP159" s="115" t="s">
        <v>22</v>
      </c>
      <c r="AQ159" s="115" t="s">
        <v>22</v>
      </c>
      <c r="AR159" s="124" t="s">
        <v>3324</v>
      </c>
      <c r="AS159" s="115">
        <v>2</v>
      </c>
      <c r="AT159" s="122">
        <v>10</v>
      </c>
      <c r="AU159" s="122">
        <v>100</v>
      </c>
      <c r="AV159" s="130"/>
      <c r="AW159" s="115" t="s">
        <v>22</v>
      </c>
      <c r="AX159" s="199">
        <f t="shared" si="2"/>
        <v>41.095890410958901</v>
      </c>
      <c r="AY159" s="201" t="s">
        <v>22</v>
      </c>
      <c r="AZ159" s="125" t="s">
        <v>22</v>
      </c>
    </row>
    <row r="160" spans="1:52">
      <c r="A160" s="132">
        <v>240</v>
      </c>
      <c r="B160" s="18" t="str">
        <f>INDEX(BDD_enquete_terrain_publique!C:C, MATCH(A160, BDD_enquete_terrain_publique!B:B, 0))</f>
        <v>PECHLOIS2022_0135</v>
      </c>
      <c r="C160" s="18" t="str">
        <f>INDEX(BDD_enquete_terrain_publique!D:D, MATCH(A160, BDD_enquete_terrain_publique!B:B, 0))</f>
        <v>PECHLOIS2022_0135_D</v>
      </c>
      <c r="D160" s="109">
        <f>INDEX(BDD_enquete_terrain_publique!E:E, MATCH(A160, BDD_enquete_terrain_publique!B:B, 0))</f>
        <v>44775</v>
      </c>
      <c r="E160" s="18" t="str">
        <f>INDEX(BDD_enquete_terrain_publique!F:F, MATCH(A160, BDD_enquete_terrain_publique!B:B, 0))</f>
        <v>Perrine_DESVERONNIERES</v>
      </c>
      <c r="F160" s="118">
        <f>INDEX(BDD_enquete_terrain_publique!G:G, MATCH(A160, BDD_enquete_terrain_publique!B:B, 0))</f>
        <v>1</v>
      </c>
      <c r="G160" s="18">
        <f>INDEX(BDD_enquete_terrain_publique!H:H, MATCH(A160, BDD_enquete_terrain_publique!B:B, 0))</f>
        <v>29</v>
      </c>
      <c r="H160" s="118">
        <f>INDEX(BDD_enquete_terrain_publique!I:I, MATCH(A160, BDD_enquete_terrain_publique!B:B, 0))</f>
        <v>0</v>
      </c>
      <c r="I160" s="18" t="str">
        <f>INDEX(BDD_enquete_terrain_publique!J:J, MATCH(A160, BDD_enquete_terrain_publique!B:B, 0))</f>
        <v>NA</v>
      </c>
      <c r="J160" s="18" t="str">
        <f>INDEX(BDD_enquete_terrain_publique!K:K, MATCH(A160, BDD_enquete_terrain_publique!B:B, 0))</f>
        <v>NA</v>
      </c>
      <c r="K160" s="118" t="str">
        <f>INDEX(BDD_enquete_terrain_publique!L:L, MATCH(A160, BDD_enquete_terrain_publique!B:B, 0))</f>
        <v>0_10</v>
      </c>
      <c r="L160" s="18" t="str">
        <f>INDEX(BDD_enquete_terrain_publique!M:M, MATCH(A160, BDD_enquete_terrain_publique!B:B, 0))</f>
        <v>nouv_lune</v>
      </c>
      <c r="M160" s="115" t="s">
        <v>22</v>
      </c>
      <c r="N160" s="115" t="s">
        <v>22</v>
      </c>
      <c r="O160" s="115" t="s">
        <v>22</v>
      </c>
      <c r="P160" s="119">
        <f>INDEX(BDD_enquete_terrain_publique!Q:Q, MATCH(A160, BDD_enquete_terrain_publique!B:B, 0))</f>
        <v>42.939</v>
      </c>
      <c r="Q160" s="115" t="s">
        <v>1342</v>
      </c>
      <c r="R160" s="116" t="s">
        <v>22</v>
      </c>
      <c r="S160" s="115" t="s">
        <v>22</v>
      </c>
      <c r="T160" s="115" t="s">
        <v>22</v>
      </c>
      <c r="U160" s="120">
        <f>INDEX(BDD_enquete_terrain_publique!V:V, MATCH(A160, BDD_enquete_terrain_publique!B:B, 0))</f>
        <v>9.3056666666666672</v>
      </c>
      <c r="V160" s="115" t="s">
        <v>1343</v>
      </c>
      <c r="W160" s="121" t="str">
        <f>INDEX(BDD_enquete_terrain_publique!W:W, MATCH(A160, BDD_enquete_terrain_publique!B:B, 0))</f>
        <v>pe</v>
      </c>
      <c r="X160" s="122">
        <f>INDEX(BDD_enquete_terrain_publique!X:X, MATCH(A160, BDD_enquete_terrain_publique!B:B, 0))</f>
        <v>35</v>
      </c>
      <c r="Y160" s="122">
        <f>INDEX(BDD_enquete_terrain_publique!Y:Y, MATCH(A160, BDD_enquete_terrain_publique!B:B, 0))</f>
        <v>3</v>
      </c>
      <c r="Z160" s="121">
        <f>INDEX(BDD_enquete_terrain_publique!Z:Z, MATCH(A160, BDD_enquete_terrain_publique!B:B, 0))</f>
        <v>0.25</v>
      </c>
      <c r="AA160" s="121">
        <f>INDEX(BDD_enquete_terrain_publique!AA:AA, MATCH(A160, BDD_enquete_terrain_publique!B:B, 0))</f>
        <v>0.3576388888888889</v>
      </c>
      <c r="AB160" s="121">
        <f>INDEX(BDD_enquete_terrain_publique!AB:AB, MATCH(A160, BDD_enquete_terrain_publique!B:B, 0))</f>
        <v>0.54166666666666663</v>
      </c>
      <c r="AC160" s="121">
        <f>Tableau1[[#This Row],[heure_enq]]-Tableau1[[#This Row],[heure_deb]]</f>
        <v>0.1076388888888889</v>
      </c>
      <c r="AD160" s="121">
        <f>Tableau1[[#This Row],[heure_fin]]-Tableau1[[#This Row],[heure_deb]]</f>
        <v>0.29166666666666663</v>
      </c>
      <c r="AE160" s="115" t="s">
        <v>205</v>
      </c>
      <c r="AF160" s="115" t="s">
        <v>270</v>
      </c>
      <c r="AG160" s="123" t="str">
        <f>INDEX(BDD_enquete_terrain_publique!BJ:BJ, MATCH(A160, BDD_enquete_terrain_publique!B:B, 0))</f>
        <v>NA</v>
      </c>
      <c r="AH160" s="115" t="s">
        <v>2058</v>
      </c>
      <c r="AI160" s="18" t="str">
        <f>INDEX(BDD_enquete_terrain_publique!BO:BO, MATCH(A160, BDD_enquete_terrain_publique!B:B, 0))</f>
        <v>crevette</v>
      </c>
      <c r="AJ160" s="18">
        <v>0</v>
      </c>
      <c r="AK160" s="18">
        <f>INDEX(BDD_enquete_terrain_publique!BU:BU, MATCH(A160, BDD_enquete_terrain_publique!B:B, 0))</f>
        <v>0</v>
      </c>
      <c r="AL160" s="115">
        <f>INDEX(BDD_enquete_terrain_publique!BV:BV, MATCH(A160, BDD_enquete_terrain_publique!B:B, 0))</f>
        <v>0</v>
      </c>
      <c r="AM160" s="115" t="s">
        <v>392</v>
      </c>
      <c r="AN160" s="115" t="s">
        <v>2059</v>
      </c>
      <c r="AO160" s="115" t="str">
        <f>INDEX(BDD_enquete_terrain_publique!AL:AL, MATCH(A160, BDD_enquete_terrain_publique!B:B, 0))</f>
        <v>resident</v>
      </c>
      <c r="AP160" s="115" t="s">
        <v>22</v>
      </c>
      <c r="AQ160" s="115" t="s">
        <v>22</v>
      </c>
      <c r="AR160" s="124" t="s">
        <v>1082</v>
      </c>
      <c r="AS160" s="115">
        <v>3</v>
      </c>
      <c r="AT160" s="122">
        <v>20</v>
      </c>
      <c r="AU160" s="122">
        <v>138</v>
      </c>
      <c r="AV160" s="133">
        <f>SUM(AU160:AU162)</f>
        <v>588</v>
      </c>
      <c r="AW160" s="115" t="s">
        <v>22</v>
      </c>
      <c r="AX160" s="199">
        <f t="shared" si="2"/>
        <v>56.712328767123282</v>
      </c>
      <c r="AY160" s="201" t="s">
        <v>22</v>
      </c>
      <c r="AZ160" s="125" t="s">
        <v>22</v>
      </c>
    </row>
    <row r="161" spans="1:52">
      <c r="A161" s="132">
        <v>240</v>
      </c>
      <c r="B161" s="18" t="str">
        <f>INDEX(BDD_enquete_terrain_publique!C:C, MATCH(A161, BDD_enquete_terrain_publique!B:B, 0))</f>
        <v>PECHLOIS2022_0135</v>
      </c>
      <c r="C161" s="18" t="str">
        <f>INDEX(BDD_enquete_terrain_publique!D:D, MATCH(A161, BDD_enquete_terrain_publique!B:B, 0))</f>
        <v>PECHLOIS2022_0135_D</v>
      </c>
      <c r="D161" s="109">
        <f>INDEX(BDD_enquete_terrain_publique!E:E, MATCH(A161, BDD_enquete_terrain_publique!B:B, 0))</f>
        <v>44775</v>
      </c>
      <c r="E161" s="18" t="str">
        <f>INDEX(BDD_enquete_terrain_publique!F:F, MATCH(A161, BDD_enquete_terrain_publique!B:B, 0))</f>
        <v>Perrine_DESVERONNIERES</v>
      </c>
      <c r="F161" s="118">
        <f>INDEX(BDD_enquete_terrain_publique!G:G, MATCH(A161, BDD_enquete_terrain_publique!B:B, 0))</f>
        <v>1</v>
      </c>
      <c r="G161" s="18">
        <f>INDEX(BDD_enquete_terrain_publique!H:H, MATCH(A161, BDD_enquete_terrain_publique!B:B, 0))</f>
        <v>29</v>
      </c>
      <c r="H161" s="118">
        <f>INDEX(BDD_enquete_terrain_publique!I:I, MATCH(A161, BDD_enquete_terrain_publique!B:B, 0))</f>
        <v>0</v>
      </c>
      <c r="I161" s="18" t="str">
        <f>INDEX(BDD_enquete_terrain_publique!J:J, MATCH(A161, BDD_enquete_terrain_publique!B:B, 0))</f>
        <v>NA</v>
      </c>
      <c r="J161" s="18" t="str">
        <f>INDEX(BDD_enquete_terrain_publique!K:K, MATCH(A161, BDD_enquete_terrain_publique!B:B, 0))</f>
        <v>NA</v>
      </c>
      <c r="K161" s="118" t="str">
        <f>INDEX(BDD_enquete_terrain_publique!L:L, MATCH(A161, BDD_enquete_terrain_publique!B:B, 0))</f>
        <v>0_10</v>
      </c>
      <c r="L161" s="18" t="str">
        <f>INDEX(BDD_enquete_terrain_publique!M:M, MATCH(A161, BDD_enquete_terrain_publique!B:B, 0))</f>
        <v>nouv_lune</v>
      </c>
      <c r="M161" s="115" t="s">
        <v>22</v>
      </c>
      <c r="N161" s="115" t="s">
        <v>22</v>
      </c>
      <c r="O161" s="115" t="s">
        <v>22</v>
      </c>
      <c r="P161" s="119">
        <f>INDEX(BDD_enquete_terrain_publique!Q:Q, MATCH(A161, BDD_enquete_terrain_publique!B:B, 0))</f>
        <v>42.939</v>
      </c>
      <c r="Q161" s="115" t="s">
        <v>1342</v>
      </c>
      <c r="R161" s="116" t="s">
        <v>22</v>
      </c>
      <c r="S161" s="115" t="s">
        <v>22</v>
      </c>
      <c r="T161" s="115" t="s">
        <v>22</v>
      </c>
      <c r="U161" s="120">
        <f>INDEX(BDD_enquete_terrain_publique!V:V, MATCH(A161, BDD_enquete_terrain_publique!B:B, 0))</f>
        <v>9.3056666666666672</v>
      </c>
      <c r="V161" s="115" t="s">
        <v>1343</v>
      </c>
      <c r="W161" s="121" t="str">
        <f>INDEX(BDD_enquete_terrain_publique!W:W, MATCH(A161, BDD_enquete_terrain_publique!B:B, 0))</f>
        <v>pe</v>
      </c>
      <c r="X161" s="122">
        <f>INDEX(BDD_enquete_terrain_publique!X:X, MATCH(A161, BDD_enquete_terrain_publique!B:B, 0))</f>
        <v>35</v>
      </c>
      <c r="Y161" s="122">
        <f>INDEX(BDD_enquete_terrain_publique!Y:Y, MATCH(A161, BDD_enquete_terrain_publique!B:B, 0))</f>
        <v>3</v>
      </c>
      <c r="Z161" s="121">
        <f>INDEX(BDD_enquete_terrain_publique!Z:Z, MATCH(A161, BDD_enquete_terrain_publique!B:B, 0))</f>
        <v>0.25</v>
      </c>
      <c r="AA161" s="121">
        <f>INDEX(BDD_enquete_terrain_publique!AA:AA, MATCH(A161, BDD_enquete_terrain_publique!B:B, 0))</f>
        <v>0.3576388888888889</v>
      </c>
      <c r="AB161" s="121">
        <f>INDEX(BDD_enquete_terrain_publique!AB:AB, MATCH(A161, BDD_enquete_terrain_publique!B:B, 0))</f>
        <v>0.54166666666666663</v>
      </c>
      <c r="AC161" s="121">
        <f>Tableau1[[#This Row],[heure_enq]]-Tableau1[[#This Row],[heure_deb]]</f>
        <v>0.1076388888888889</v>
      </c>
      <c r="AD161" s="121">
        <f>Tableau1[[#This Row],[heure_fin]]-Tableau1[[#This Row],[heure_deb]]</f>
        <v>0.29166666666666663</v>
      </c>
      <c r="AE161" s="115" t="s">
        <v>205</v>
      </c>
      <c r="AF161" s="115" t="s">
        <v>270</v>
      </c>
      <c r="AG161" s="123" t="str">
        <f>INDEX(BDD_enquete_terrain_publique!BJ:BJ, MATCH(A161, BDD_enquete_terrain_publique!B:B, 0))</f>
        <v>NA</v>
      </c>
      <c r="AH161" s="115" t="s">
        <v>2058</v>
      </c>
      <c r="AI161" s="18" t="str">
        <f>INDEX(BDD_enquete_terrain_publique!BO:BO, MATCH(A161, BDD_enquete_terrain_publique!B:B, 0))</f>
        <v>crevette</v>
      </c>
      <c r="AJ161" s="18">
        <v>0</v>
      </c>
      <c r="AK161" s="18">
        <f>INDEX(BDD_enquete_terrain_publique!BU:BU, MATCH(A161, BDD_enquete_terrain_publique!B:B, 0))</f>
        <v>0</v>
      </c>
      <c r="AL161" s="115">
        <f>INDEX(BDD_enquete_terrain_publique!BV:BV, MATCH(A161, BDD_enquete_terrain_publique!B:B, 0))</f>
        <v>0</v>
      </c>
      <c r="AM161" s="115" t="s">
        <v>392</v>
      </c>
      <c r="AN161" s="115" t="s">
        <v>2059</v>
      </c>
      <c r="AO161" s="115" t="str">
        <f>INDEX(BDD_enquete_terrain_publique!AL:AL, MATCH(A161, BDD_enquete_terrain_publique!B:B, 0))</f>
        <v>resident</v>
      </c>
      <c r="AP161" s="115" t="s">
        <v>22</v>
      </c>
      <c r="AQ161" s="115" t="s">
        <v>22</v>
      </c>
      <c r="AR161" s="124" t="s">
        <v>2170</v>
      </c>
      <c r="AS161" s="115">
        <v>4</v>
      </c>
      <c r="AT161" s="122">
        <f>AVERAGE(2,10)</f>
        <v>6</v>
      </c>
      <c r="AU161" s="122">
        <v>300</v>
      </c>
      <c r="AV161" s="131"/>
      <c r="AW161" s="115" t="s">
        <v>22</v>
      </c>
      <c r="AX161" s="199">
        <f t="shared" si="2"/>
        <v>123.2876712328767</v>
      </c>
      <c r="AY161" s="201" t="s">
        <v>22</v>
      </c>
      <c r="AZ161" s="125" t="s">
        <v>22</v>
      </c>
    </row>
    <row r="162" spans="1:52">
      <c r="A162" s="132">
        <v>240</v>
      </c>
      <c r="B162" s="18" t="str">
        <f>INDEX(BDD_enquete_terrain_publique!C:C, MATCH(A162, BDD_enquete_terrain_publique!B:B, 0))</f>
        <v>PECHLOIS2022_0135</v>
      </c>
      <c r="C162" s="18" t="str">
        <f>INDEX(BDD_enquete_terrain_publique!D:D, MATCH(A162, BDD_enquete_terrain_publique!B:B, 0))</f>
        <v>PECHLOIS2022_0135_D</v>
      </c>
      <c r="D162" s="109">
        <f>INDEX(BDD_enquete_terrain_publique!E:E, MATCH(A162, BDD_enquete_terrain_publique!B:B, 0))</f>
        <v>44775</v>
      </c>
      <c r="E162" s="18" t="str">
        <f>INDEX(BDD_enquete_terrain_publique!F:F, MATCH(A162, BDD_enquete_terrain_publique!B:B, 0))</f>
        <v>Perrine_DESVERONNIERES</v>
      </c>
      <c r="F162" s="118">
        <f>INDEX(BDD_enquete_terrain_publique!G:G, MATCH(A162, BDD_enquete_terrain_publique!B:B, 0))</f>
        <v>1</v>
      </c>
      <c r="G162" s="18">
        <f>INDEX(BDD_enquete_terrain_publique!H:H, MATCH(A162, BDD_enquete_terrain_publique!B:B, 0))</f>
        <v>29</v>
      </c>
      <c r="H162" s="118">
        <f>INDEX(BDD_enquete_terrain_publique!I:I, MATCH(A162, BDD_enquete_terrain_publique!B:B, 0))</f>
        <v>0</v>
      </c>
      <c r="I162" s="18" t="str">
        <f>INDEX(BDD_enquete_terrain_publique!J:J, MATCH(A162, BDD_enquete_terrain_publique!B:B, 0))</f>
        <v>NA</v>
      </c>
      <c r="J162" s="18" t="str">
        <f>INDEX(BDD_enquete_terrain_publique!K:K, MATCH(A162, BDD_enquete_terrain_publique!B:B, 0))</f>
        <v>NA</v>
      </c>
      <c r="K162" s="118" t="str">
        <f>INDEX(BDD_enquete_terrain_publique!L:L, MATCH(A162, BDD_enquete_terrain_publique!B:B, 0))</f>
        <v>0_10</v>
      </c>
      <c r="L162" s="18" t="str">
        <f>INDEX(BDD_enquete_terrain_publique!M:M, MATCH(A162, BDD_enquete_terrain_publique!B:B, 0))</f>
        <v>nouv_lune</v>
      </c>
      <c r="M162" s="115" t="s">
        <v>22</v>
      </c>
      <c r="N162" s="115" t="s">
        <v>22</v>
      </c>
      <c r="O162" s="115" t="s">
        <v>22</v>
      </c>
      <c r="P162" s="119">
        <f>INDEX(BDD_enquete_terrain_publique!Q:Q, MATCH(A162, BDD_enquete_terrain_publique!B:B, 0))</f>
        <v>42.939</v>
      </c>
      <c r="Q162" s="115" t="s">
        <v>1342</v>
      </c>
      <c r="R162" s="116" t="s">
        <v>22</v>
      </c>
      <c r="S162" s="115" t="s">
        <v>22</v>
      </c>
      <c r="T162" s="115" t="s">
        <v>22</v>
      </c>
      <c r="U162" s="120">
        <f>INDEX(BDD_enquete_terrain_publique!V:V, MATCH(A162, BDD_enquete_terrain_publique!B:B, 0))</f>
        <v>9.3056666666666672</v>
      </c>
      <c r="V162" s="115" t="s">
        <v>1343</v>
      </c>
      <c r="W162" s="121" t="str">
        <f>INDEX(BDD_enquete_terrain_publique!W:W, MATCH(A162, BDD_enquete_terrain_publique!B:B, 0))</f>
        <v>pe</v>
      </c>
      <c r="X162" s="122">
        <f>INDEX(BDD_enquete_terrain_publique!X:X, MATCH(A162, BDD_enquete_terrain_publique!B:B, 0))</f>
        <v>35</v>
      </c>
      <c r="Y162" s="122">
        <f>INDEX(BDD_enquete_terrain_publique!Y:Y, MATCH(A162, BDD_enquete_terrain_publique!B:B, 0))</f>
        <v>3</v>
      </c>
      <c r="Z162" s="121">
        <f>INDEX(BDD_enquete_terrain_publique!Z:Z, MATCH(A162, BDD_enquete_terrain_publique!B:B, 0))</f>
        <v>0.25</v>
      </c>
      <c r="AA162" s="121">
        <f>INDEX(BDD_enquete_terrain_publique!AA:AA, MATCH(A162, BDD_enquete_terrain_publique!B:B, 0))</f>
        <v>0.3576388888888889</v>
      </c>
      <c r="AB162" s="121">
        <f>INDEX(BDD_enquete_terrain_publique!AB:AB, MATCH(A162, BDD_enquete_terrain_publique!B:B, 0))</f>
        <v>0.54166666666666663</v>
      </c>
      <c r="AC162" s="121">
        <f>Tableau1[[#This Row],[heure_enq]]-Tableau1[[#This Row],[heure_deb]]</f>
        <v>0.1076388888888889</v>
      </c>
      <c r="AD162" s="121">
        <f>Tableau1[[#This Row],[heure_fin]]-Tableau1[[#This Row],[heure_deb]]</f>
        <v>0.29166666666666663</v>
      </c>
      <c r="AE162" s="115" t="s">
        <v>205</v>
      </c>
      <c r="AF162" s="115" t="s">
        <v>270</v>
      </c>
      <c r="AG162" s="123" t="str">
        <f>INDEX(BDD_enquete_terrain_publique!BJ:BJ, MATCH(A162, BDD_enquete_terrain_publique!B:B, 0))</f>
        <v>NA</v>
      </c>
      <c r="AH162" s="115" t="s">
        <v>2058</v>
      </c>
      <c r="AI162" s="18" t="str">
        <f>INDEX(BDD_enquete_terrain_publique!BO:BO, MATCH(A162, BDD_enquete_terrain_publique!B:B, 0))</f>
        <v>crevette</v>
      </c>
      <c r="AJ162" s="18">
        <v>0</v>
      </c>
      <c r="AK162" s="18">
        <f>INDEX(BDD_enquete_terrain_publique!BU:BU, MATCH(A162, BDD_enquete_terrain_publique!B:B, 0))</f>
        <v>0</v>
      </c>
      <c r="AL162" s="115">
        <f>INDEX(BDD_enquete_terrain_publique!BV:BV, MATCH(A162, BDD_enquete_terrain_publique!B:B, 0))</f>
        <v>0</v>
      </c>
      <c r="AM162" s="115" t="s">
        <v>392</v>
      </c>
      <c r="AN162" s="115" t="s">
        <v>2059</v>
      </c>
      <c r="AO162" s="115" t="str">
        <f>INDEX(BDD_enquete_terrain_publique!AL:AL, MATCH(A162, BDD_enquete_terrain_publique!B:B, 0))</f>
        <v>resident</v>
      </c>
      <c r="AP162" s="115" t="s">
        <v>22</v>
      </c>
      <c r="AQ162" s="115" t="s">
        <v>22</v>
      </c>
      <c r="AR162" s="124" t="s">
        <v>1304</v>
      </c>
      <c r="AS162" s="115">
        <v>1</v>
      </c>
      <c r="AT162" s="122">
        <v>25</v>
      </c>
      <c r="AU162" s="122">
        <v>150</v>
      </c>
      <c r="AV162" s="118"/>
      <c r="AW162" s="115" t="s">
        <v>22</v>
      </c>
      <c r="AX162" s="199">
        <f t="shared" si="2"/>
        <v>61.643835616438352</v>
      </c>
      <c r="AY162" s="201" t="s">
        <v>22</v>
      </c>
      <c r="AZ162" s="125" t="s">
        <v>22</v>
      </c>
    </row>
    <row r="163" spans="1:52">
      <c r="A163" s="132">
        <v>242</v>
      </c>
      <c r="B163" s="18" t="str">
        <f>INDEX(BDD_enquete_terrain_publique!C:C, MATCH(A163, BDD_enquete_terrain_publique!B:B, 0))</f>
        <v>PECHLOIS2022_0135</v>
      </c>
      <c r="C163" s="18" t="str">
        <f>INDEX(BDD_enquete_terrain_publique!D:D, MATCH(A163, BDD_enquete_terrain_publique!B:B, 0))</f>
        <v>PECHLOIS2022_0135_F</v>
      </c>
      <c r="D163" s="109">
        <f>INDEX(BDD_enquete_terrain_publique!E:E, MATCH(A163, BDD_enquete_terrain_publique!B:B, 0))</f>
        <v>44775</v>
      </c>
      <c r="E163" s="18" t="str">
        <f>INDEX(BDD_enquete_terrain_publique!F:F, MATCH(A163, BDD_enquete_terrain_publique!B:B, 0))</f>
        <v>Perrine_DESVERONNIERES</v>
      </c>
      <c r="F163" s="118">
        <f>INDEX(BDD_enquete_terrain_publique!G:G, MATCH(A163, BDD_enquete_terrain_publique!B:B, 0))</f>
        <v>1</v>
      </c>
      <c r="G163" s="18">
        <f>INDEX(BDD_enquete_terrain_publique!H:H, MATCH(A163, BDD_enquete_terrain_publique!B:B, 0))</f>
        <v>29</v>
      </c>
      <c r="H163" s="118">
        <f>INDEX(BDD_enquete_terrain_publique!I:I, MATCH(A163, BDD_enquete_terrain_publique!B:B, 0))</f>
        <v>0</v>
      </c>
      <c r="I163" s="18" t="str">
        <f>INDEX(BDD_enquete_terrain_publique!J:J, MATCH(A163, BDD_enquete_terrain_publique!B:B, 0))</f>
        <v>NA</v>
      </c>
      <c r="J163" s="18" t="str">
        <f>INDEX(BDD_enquete_terrain_publique!K:K, MATCH(A163, BDD_enquete_terrain_publique!B:B, 0))</f>
        <v>NA</v>
      </c>
      <c r="K163" s="118" t="str">
        <f>INDEX(BDD_enquete_terrain_publique!L:L, MATCH(A163, BDD_enquete_terrain_publique!B:B, 0))</f>
        <v>0_10</v>
      </c>
      <c r="L163" s="18" t="str">
        <f>INDEX(BDD_enquete_terrain_publique!M:M, MATCH(A163, BDD_enquete_terrain_publique!B:B, 0))</f>
        <v>nouv_lune</v>
      </c>
      <c r="M163" s="115" t="s">
        <v>22</v>
      </c>
      <c r="N163" s="115" t="s">
        <v>22</v>
      </c>
      <c r="O163" s="115" t="s">
        <v>22</v>
      </c>
      <c r="P163" s="119">
        <f>INDEX(BDD_enquete_terrain_publique!Q:Q, MATCH(A163, BDD_enquete_terrain_publique!B:B, 0))</f>
        <v>42.907166666666669</v>
      </c>
      <c r="Q163" s="115" t="s">
        <v>1359</v>
      </c>
      <c r="R163" s="116" t="s">
        <v>22</v>
      </c>
      <c r="S163" s="115" t="s">
        <v>22</v>
      </c>
      <c r="T163" s="115" t="s">
        <v>22</v>
      </c>
      <c r="U163" s="120">
        <f>INDEX(BDD_enquete_terrain_publique!V:V, MATCH(A163, BDD_enquete_terrain_publique!B:B, 0))</f>
        <v>9.2795000000000005</v>
      </c>
      <c r="V163" s="115" t="s">
        <v>1043</v>
      </c>
      <c r="W163" s="121" t="str">
        <f>INDEX(BDD_enquete_terrain_publique!W:W, MATCH(A163, BDD_enquete_terrain_publique!B:B, 0))</f>
        <v>pe</v>
      </c>
      <c r="X163" s="122">
        <f>INDEX(BDD_enquete_terrain_publique!X:X, MATCH(A163, BDD_enquete_terrain_publique!B:B, 0))</f>
        <v>95</v>
      </c>
      <c r="Y163" s="122">
        <f>INDEX(BDD_enquete_terrain_publique!Y:Y, MATCH(A163, BDD_enquete_terrain_publique!B:B, 0))</f>
        <v>2</v>
      </c>
      <c r="Z163" s="121">
        <f>INDEX(BDD_enquete_terrain_publique!Z:Z, MATCH(A163, BDD_enquete_terrain_publique!B:B, 0))</f>
        <v>0.27083333333333331</v>
      </c>
      <c r="AA163" s="121">
        <f>INDEX(BDD_enquete_terrain_publique!AA:AA, MATCH(A163, BDD_enquete_terrain_publique!B:B, 0))</f>
        <v>0.38611111111111113</v>
      </c>
      <c r="AB163" s="121">
        <f>INDEX(BDD_enquete_terrain_publique!AB:AB, MATCH(A163, BDD_enquete_terrain_publique!B:B, 0))</f>
        <v>0.58333333333333337</v>
      </c>
      <c r="AC163" s="121">
        <f>Tableau1[[#This Row],[heure_enq]]-Tableau1[[#This Row],[heure_deb]]</f>
        <v>0.11527777777777781</v>
      </c>
      <c r="AD163" s="121">
        <f>Tableau1[[#This Row],[heure_fin]]-Tableau1[[#This Row],[heure_deb]]</f>
        <v>0.31250000000000006</v>
      </c>
      <c r="AE163" s="115" t="s">
        <v>2098</v>
      </c>
      <c r="AF163" s="115" t="s">
        <v>2152</v>
      </c>
      <c r="AG163" s="123" t="str">
        <f>INDEX(BDD_enquete_terrain_publique!BJ:BJ, MATCH(A163, BDD_enquete_terrain_publique!B:B, 0))</f>
        <v>Thunnus thynnus</v>
      </c>
      <c r="AH163" s="115" t="s">
        <v>2061</v>
      </c>
      <c r="AI163" s="18" t="str">
        <f>INDEX(BDD_enquete_terrain_publique!BO:BO, MATCH(A163, BDD_enquete_terrain_publique!B:B, 0))</f>
        <v>sardine</v>
      </c>
      <c r="AJ163" s="18">
        <v>0</v>
      </c>
      <c r="AK163" s="18">
        <f>INDEX(BDD_enquete_terrain_publique!BU:BU, MATCH(A163, BDD_enquete_terrain_publique!B:B, 0))</f>
        <v>0</v>
      </c>
      <c r="AL163" s="115">
        <f>INDEX(BDD_enquete_terrain_publique!BV:BV, MATCH(A163, BDD_enquete_terrain_publique!B:B, 0))</f>
        <v>0</v>
      </c>
      <c r="AM163" s="115" t="s">
        <v>392</v>
      </c>
      <c r="AN163" s="115" t="s">
        <v>86</v>
      </c>
      <c r="AO163" s="115" t="str">
        <f>INDEX(BDD_enquete_terrain_publique!AL:AL, MATCH(A163, BDD_enquete_terrain_publique!B:B, 0))</f>
        <v>resident</v>
      </c>
      <c r="AP163" s="115" t="s">
        <v>22</v>
      </c>
      <c r="AQ163" s="115" t="s">
        <v>22</v>
      </c>
      <c r="AR163" s="124" t="s">
        <v>3324</v>
      </c>
      <c r="AS163" s="115">
        <v>8</v>
      </c>
      <c r="AT163" s="122">
        <v>20</v>
      </c>
      <c r="AU163" s="122">
        <v>850</v>
      </c>
      <c r="AV163" s="130">
        <v>850</v>
      </c>
      <c r="AW163" s="115" t="s">
        <v>22</v>
      </c>
      <c r="AX163" s="199">
        <f t="shared" si="2"/>
        <v>349.31506849315065</v>
      </c>
      <c r="AY163" s="201" t="s">
        <v>22</v>
      </c>
      <c r="AZ163" s="125" t="s">
        <v>22</v>
      </c>
    </row>
    <row r="164" spans="1:52">
      <c r="A164" s="117">
        <v>244</v>
      </c>
      <c r="B164" s="18" t="str">
        <f>INDEX(BDD_enquete_terrain_publique!C:C, MATCH(A164, BDD_enquete_terrain_publique!B:B, 0))</f>
        <v>PECHLOIS2022_0136</v>
      </c>
      <c r="C164" s="18" t="str">
        <f>INDEX(BDD_enquete_terrain_publique!D:D, MATCH(A164, BDD_enquete_terrain_publique!B:B, 0))</f>
        <v>PECHLOIS2022_0136_A</v>
      </c>
      <c r="D164" s="109">
        <f>INDEX(BDD_enquete_terrain_publique!E:E, MATCH(A164, BDD_enquete_terrain_publique!B:B, 0))</f>
        <v>44778</v>
      </c>
      <c r="E164" s="18" t="str">
        <f>INDEX(BDD_enquete_terrain_publique!F:F, MATCH(A164, BDD_enquete_terrain_publique!B:B, 0))</f>
        <v>Perrine_DESVERONNIERES</v>
      </c>
      <c r="F164" s="118">
        <f>INDEX(BDD_enquete_terrain_publique!G:G, MATCH(A164, BDD_enquete_terrain_publique!B:B, 0))</f>
        <v>0</v>
      </c>
      <c r="G164" s="18">
        <f>INDEX(BDD_enquete_terrain_publique!H:H, MATCH(A164, BDD_enquete_terrain_publique!B:B, 0))</f>
        <v>29</v>
      </c>
      <c r="H164" s="118">
        <f>INDEX(BDD_enquete_terrain_publique!I:I, MATCH(A164, BDD_enquete_terrain_publique!B:B, 0))</f>
        <v>0</v>
      </c>
      <c r="I164" s="18" t="str">
        <f>INDEX(BDD_enquete_terrain_publique!J:J, MATCH(A164, BDD_enquete_terrain_publique!B:B, 0))</f>
        <v>NA</v>
      </c>
      <c r="J164" s="18" t="str">
        <f>INDEX(BDD_enquete_terrain_publique!K:K, MATCH(A164, BDD_enquete_terrain_publique!B:B, 0))</f>
        <v>NA</v>
      </c>
      <c r="K164" s="118" t="str">
        <f>INDEX(BDD_enquete_terrain_publique!L:L, MATCH(A164, BDD_enquete_terrain_publique!B:B, 0))</f>
        <v>0_10</v>
      </c>
      <c r="L164" s="18" t="str">
        <f>INDEX(BDD_enquete_terrain_publique!M:M, MATCH(A164, BDD_enquete_terrain_publique!B:B, 0))</f>
        <v>pre_quart</v>
      </c>
      <c r="M164" s="115" t="s">
        <v>22</v>
      </c>
      <c r="N164" s="115" t="s">
        <v>22</v>
      </c>
      <c r="O164" s="115" t="s">
        <v>22</v>
      </c>
      <c r="P164" s="119">
        <f>INDEX(BDD_enquete_terrain_publique!Q:Q, MATCH(A164, BDD_enquete_terrain_publique!B:B, 0))</f>
        <v>42.707666666666668</v>
      </c>
      <c r="Q164" s="115" t="s">
        <v>1369</v>
      </c>
      <c r="R164" s="116" t="s">
        <v>22</v>
      </c>
      <c r="S164" s="115" t="s">
        <v>22</v>
      </c>
      <c r="T164" s="115" t="s">
        <v>22</v>
      </c>
      <c r="U164" s="120">
        <f>INDEX(BDD_enquete_terrain_publique!V:V, MATCH(A164, BDD_enquete_terrain_publique!B:B, 0))</f>
        <v>9.4664999999999999</v>
      </c>
      <c r="V164" s="115" t="s">
        <v>1370</v>
      </c>
      <c r="W164" s="121" t="str">
        <f>INDEX(BDD_enquete_terrain_publique!W:W, MATCH(A164, BDD_enquete_terrain_publique!B:B, 0))</f>
        <v>pe</v>
      </c>
      <c r="X164" s="122">
        <f>INDEX(BDD_enquete_terrain_publique!X:X, MATCH(A164, BDD_enquete_terrain_publique!B:B, 0))</f>
        <v>65</v>
      </c>
      <c r="Y164" s="122">
        <f>INDEX(BDD_enquete_terrain_publique!Y:Y, MATCH(A164, BDD_enquete_terrain_publique!B:B, 0))</f>
        <v>1</v>
      </c>
      <c r="Z164" s="121">
        <f>INDEX(BDD_enquete_terrain_publique!Z:Z, MATCH(A164, BDD_enquete_terrain_publique!B:B, 0))</f>
        <v>0.33333333333333331</v>
      </c>
      <c r="AA164" s="121">
        <f>INDEX(BDD_enquete_terrain_publique!AA:AA, MATCH(A164, BDD_enquete_terrain_publique!B:B, 0))</f>
        <v>0.42083333333333334</v>
      </c>
      <c r="AB164" s="121">
        <f>INDEX(BDD_enquete_terrain_publique!AB:AB, MATCH(A164, BDD_enquete_terrain_publique!B:B, 0))</f>
        <v>0.41666666666666669</v>
      </c>
      <c r="AC164" s="121">
        <f>Tableau1[[#This Row],[heure_enq]]-Tableau1[[#This Row],[heure_deb]]</f>
        <v>8.7500000000000022E-2</v>
      </c>
      <c r="AD164" s="121">
        <f>Tableau1[[#This Row],[heure_fin]]-Tableau1[[#This Row],[heure_deb]]</f>
        <v>8.333333333333337E-2</v>
      </c>
      <c r="AE164" s="115" t="s">
        <v>2098</v>
      </c>
      <c r="AF164" s="115" t="s">
        <v>229</v>
      </c>
      <c r="AG164" s="123" t="str">
        <f>INDEX(BDD_enquete_terrain_publique!BJ:BJ, MATCH(A164, BDD_enquete_terrain_publique!B:B, 0))</f>
        <v>NA</v>
      </c>
      <c r="AH164" s="115" t="s">
        <v>2058</v>
      </c>
      <c r="AI164" s="18" t="str">
        <f>INDEX(BDD_enquete_terrain_publique!BO:BO, MATCH(A164, BDD_enquete_terrain_publique!B:B, 0))</f>
        <v>crevette</v>
      </c>
      <c r="AJ164" s="18">
        <v>0</v>
      </c>
      <c r="AK164" s="18">
        <f>INDEX(BDD_enquete_terrain_publique!BU:BU, MATCH(A164, BDD_enquete_terrain_publique!B:B, 0))</f>
        <v>0</v>
      </c>
      <c r="AL164" s="115">
        <f>INDEX(BDD_enquete_terrain_publique!BV:BV, MATCH(A164, BDD_enquete_terrain_publique!B:B, 0))</f>
        <v>0</v>
      </c>
      <c r="AM164" s="115" t="s">
        <v>217</v>
      </c>
      <c r="AN164" s="115" t="s">
        <v>2059</v>
      </c>
      <c r="AO164" s="115" t="str">
        <f>INDEX(BDD_enquete_terrain_publique!AL:AL, MATCH(A164, BDD_enquete_terrain_publique!B:B, 0))</f>
        <v>resident</v>
      </c>
      <c r="AP164" s="115" t="s">
        <v>22</v>
      </c>
      <c r="AQ164" s="115" t="s">
        <v>22</v>
      </c>
      <c r="AR164" s="124" t="s">
        <v>438</v>
      </c>
      <c r="AS164" s="115">
        <v>1</v>
      </c>
      <c r="AT164" s="122">
        <v>25</v>
      </c>
      <c r="AU164" s="122">
        <v>700</v>
      </c>
      <c r="AV164" s="131">
        <f>700+400</f>
        <v>1100</v>
      </c>
      <c r="AW164" s="115" t="s">
        <v>22</v>
      </c>
      <c r="AX164" s="199">
        <f t="shared" si="2"/>
        <v>287.67123287671228</v>
      </c>
      <c r="AY164" s="201" t="s">
        <v>22</v>
      </c>
      <c r="AZ164" s="125" t="s">
        <v>22</v>
      </c>
    </row>
    <row r="165" spans="1:52">
      <c r="A165" s="117">
        <v>244</v>
      </c>
      <c r="B165" s="18" t="str">
        <f>INDEX(BDD_enquete_terrain_publique!C:C, MATCH(A165, BDD_enquete_terrain_publique!B:B, 0))</f>
        <v>PECHLOIS2022_0136</v>
      </c>
      <c r="C165" s="18" t="str">
        <f>INDEX(BDD_enquete_terrain_publique!D:D, MATCH(A165, BDD_enquete_terrain_publique!B:B, 0))</f>
        <v>PECHLOIS2022_0136_A</v>
      </c>
      <c r="D165" s="109">
        <f>INDEX(BDD_enquete_terrain_publique!E:E, MATCH(A165, BDD_enquete_terrain_publique!B:B, 0))</f>
        <v>44778</v>
      </c>
      <c r="E165" s="18" t="str">
        <f>INDEX(BDD_enquete_terrain_publique!F:F, MATCH(A165, BDD_enquete_terrain_publique!B:B, 0))</f>
        <v>Perrine_DESVERONNIERES</v>
      </c>
      <c r="F165" s="118">
        <f>INDEX(BDD_enquete_terrain_publique!G:G, MATCH(A165, BDD_enquete_terrain_publique!B:B, 0))</f>
        <v>0</v>
      </c>
      <c r="G165" s="18">
        <f>INDEX(BDD_enquete_terrain_publique!H:H, MATCH(A165, BDD_enquete_terrain_publique!B:B, 0))</f>
        <v>29</v>
      </c>
      <c r="H165" s="118">
        <f>INDEX(BDD_enquete_terrain_publique!I:I, MATCH(A165, BDD_enquete_terrain_publique!B:B, 0))</f>
        <v>0</v>
      </c>
      <c r="I165" s="18" t="str">
        <f>INDEX(BDD_enquete_terrain_publique!J:J, MATCH(A165, BDD_enquete_terrain_publique!B:B, 0))</f>
        <v>NA</v>
      </c>
      <c r="J165" s="18" t="str">
        <f>INDEX(BDD_enquete_terrain_publique!K:K, MATCH(A165, BDD_enquete_terrain_publique!B:B, 0))</f>
        <v>NA</v>
      </c>
      <c r="K165" s="118" t="str">
        <f>INDEX(BDD_enquete_terrain_publique!L:L, MATCH(A165, BDD_enquete_terrain_publique!B:B, 0))</f>
        <v>0_10</v>
      </c>
      <c r="L165" s="18" t="str">
        <f>INDEX(BDD_enquete_terrain_publique!M:M, MATCH(A165, BDD_enquete_terrain_publique!B:B, 0))</f>
        <v>pre_quart</v>
      </c>
      <c r="M165" s="115" t="s">
        <v>22</v>
      </c>
      <c r="N165" s="115" t="s">
        <v>22</v>
      </c>
      <c r="O165" s="115" t="s">
        <v>22</v>
      </c>
      <c r="P165" s="119">
        <f>INDEX(BDD_enquete_terrain_publique!Q:Q, MATCH(A165, BDD_enquete_terrain_publique!B:B, 0))</f>
        <v>42.707666666666668</v>
      </c>
      <c r="Q165" s="115" t="s">
        <v>1369</v>
      </c>
      <c r="R165" s="116" t="s">
        <v>22</v>
      </c>
      <c r="S165" s="115" t="s">
        <v>22</v>
      </c>
      <c r="T165" s="115" t="s">
        <v>22</v>
      </c>
      <c r="U165" s="120">
        <f>INDEX(BDD_enquete_terrain_publique!V:V, MATCH(A165, BDD_enquete_terrain_publique!B:B, 0))</f>
        <v>9.4664999999999999</v>
      </c>
      <c r="V165" s="115" t="s">
        <v>1370</v>
      </c>
      <c r="W165" s="121" t="str">
        <f>INDEX(BDD_enquete_terrain_publique!W:W, MATCH(A165, BDD_enquete_terrain_publique!B:B, 0))</f>
        <v>pe</v>
      </c>
      <c r="X165" s="122">
        <f>INDEX(BDD_enquete_terrain_publique!X:X, MATCH(A165, BDD_enquete_terrain_publique!B:B, 0))</f>
        <v>65</v>
      </c>
      <c r="Y165" s="122">
        <f>INDEX(BDD_enquete_terrain_publique!Y:Y, MATCH(A165, BDD_enquete_terrain_publique!B:B, 0))</f>
        <v>1</v>
      </c>
      <c r="Z165" s="121">
        <f>INDEX(BDD_enquete_terrain_publique!Z:Z, MATCH(A165, BDD_enquete_terrain_publique!B:B, 0))</f>
        <v>0.33333333333333331</v>
      </c>
      <c r="AA165" s="121">
        <f>INDEX(BDD_enquete_terrain_publique!AA:AA, MATCH(A165, BDD_enquete_terrain_publique!B:B, 0))</f>
        <v>0.42083333333333334</v>
      </c>
      <c r="AB165" s="121">
        <f>INDEX(BDD_enquete_terrain_publique!AB:AB, MATCH(A165, BDD_enquete_terrain_publique!B:B, 0))</f>
        <v>0.41666666666666669</v>
      </c>
      <c r="AC165" s="121">
        <f>Tableau1[[#This Row],[heure_enq]]-Tableau1[[#This Row],[heure_deb]]</f>
        <v>8.7500000000000022E-2</v>
      </c>
      <c r="AD165" s="121">
        <f>Tableau1[[#This Row],[heure_fin]]-Tableau1[[#This Row],[heure_deb]]</f>
        <v>8.333333333333337E-2</v>
      </c>
      <c r="AE165" s="115" t="s">
        <v>2098</v>
      </c>
      <c r="AF165" s="115" t="s">
        <v>229</v>
      </c>
      <c r="AG165" s="123" t="str">
        <f>INDEX(BDD_enquete_terrain_publique!BJ:BJ, MATCH(A165, BDD_enquete_terrain_publique!B:B, 0))</f>
        <v>NA</v>
      </c>
      <c r="AH165" s="115" t="s">
        <v>2058</v>
      </c>
      <c r="AI165" s="18" t="str">
        <f>INDEX(BDD_enquete_terrain_publique!BO:BO, MATCH(A165, BDD_enquete_terrain_publique!B:B, 0))</f>
        <v>crevette</v>
      </c>
      <c r="AJ165" s="18">
        <v>0</v>
      </c>
      <c r="AK165" s="18">
        <f>INDEX(BDD_enquete_terrain_publique!BU:BU, MATCH(A165, BDD_enquete_terrain_publique!B:B, 0))</f>
        <v>0</v>
      </c>
      <c r="AL165" s="115">
        <f>INDEX(BDD_enquete_terrain_publique!BV:BV, MATCH(A165, BDD_enquete_terrain_publique!B:B, 0))</f>
        <v>0</v>
      </c>
      <c r="AM165" s="115" t="s">
        <v>217</v>
      </c>
      <c r="AN165" s="115" t="s">
        <v>2059</v>
      </c>
      <c r="AO165" s="115" t="str">
        <f>INDEX(BDD_enquete_terrain_publique!AL:AL, MATCH(A165, BDD_enquete_terrain_publique!B:B, 0))</f>
        <v>resident</v>
      </c>
      <c r="AP165" s="115" t="s">
        <v>2060</v>
      </c>
      <c r="AQ165" s="115">
        <v>4</v>
      </c>
      <c r="AR165" s="124" t="s">
        <v>756</v>
      </c>
      <c r="AS165" s="115">
        <v>4</v>
      </c>
      <c r="AT165" s="122">
        <v>15</v>
      </c>
      <c r="AU165" s="122">
        <v>400</v>
      </c>
      <c r="AV165" s="130"/>
      <c r="AW165" s="115" t="s">
        <v>22</v>
      </c>
      <c r="AX165" s="199">
        <f t="shared" si="2"/>
        <v>164.38356164383561</v>
      </c>
      <c r="AY165" s="201" t="s">
        <v>22</v>
      </c>
      <c r="AZ165" s="125" t="s">
        <v>22</v>
      </c>
    </row>
    <row r="166" spans="1:52">
      <c r="A166" s="117">
        <v>245</v>
      </c>
      <c r="B166" s="18" t="str">
        <f>INDEX(BDD_enquete_terrain_publique!C:C, MATCH(A166, BDD_enquete_terrain_publique!B:B, 0))</f>
        <v>PECHLOIS2022_0136</v>
      </c>
      <c r="C166" s="18" t="str">
        <f>INDEX(BDD_enquete_terrain_publique!D:D, MATCH(A166, BDD_enquete_terrain_publique!B:B, 0))</f>
        <v>PECHLOIS2022_0136_B</v>
      </c>
      <c r="D166" s="109">
        <f>INDEX(BDD_enquete_terrain_publique!E:E, MATCH(A166, BDD_enquete_terrain_publique!B:B, 0))</f>
        <v>44778</v>
      </c>
      <c r="E166" s="18" t="str">
        <f>INDEX(BDD_enquete_terrain_publique!F:F, MATCH(A166, BDD_enquete_terrain_publique!B:B, 0))</f>
        <v>Perrine_DESVERONNIERES</v>
      </c>
      <c r="F166" s="118">
        <f>INDEX(BDD_enquete_terrain_publique!G:G, MATCH(A166, BDD_enquete_terrain_publique!B:B, 0))</f>
        <v>0</v>
      </c>
      <c r="G166" s="18">
        <f>INDEX(BDD_enquete_terrain_publique!H:H, MATCH(A166, BDD_enquete_terrain_publique!B:B, 0))</f>
        <v>29</v>
      </c>
      <c r="H166" s="118">
        <f>INDEX(BDD_enquete_terrain_publique!I:I, MATCH(A166, BDD_enquete_terrain_publique!B:B, 0))</f>
        <v>0</v>
      </c>
      <c r="I166" s="18" t="str">
        <f>INDEX(BDD_enquete_terrain_publique!J:J, MATCH(A166, BDD_enquete_terrain_publique!B:B, 0))</f>
        <v>NA</v>
      </c>
      <c r="J166" s="18" t="str">
        <f>INDEX(BDD_enquete_terrain_publique!K:K, MATCH(A166, BDD_enquete_terrain_publique!B:B, 0))</f>
        <v>NA</v>
      </c>
      <c r="K166" s="118" t="str">
        <f>INDEX(BDD_enquete_terrain_publique!L:L, MATCH(A166, BDD_enquete_terrain_publique!B:B, 0))</f>
        <v>0_10</v>
      </c>
      <c r="L166" s="18" t="str">
        <f>INDEX(BDD_enquete_terrain_publique!M:M, MATCH(A166, BDD_enquete_terrain_publique!B:B, 0))</f>
        <v>pre_quart</v>
      </c>
      <c r="M166" s="115" t="s">
        <v>22</v>
      </c>
      <c r="N166" s="115" t="s">
        <v>22</v>
      </c>
      <c r="O166" s="115" t="s">
        <v>22</v>
      </c>
      <c r="P166" s="119">
        <f>INDEX(BDD_enquete_terrain_publique!Q:Q, MATCH(A166, BDD_enquete_terrain_publique!B:B, 0))</f>
        <v>42.761166666666668</v>
      </c>
      <c r="Q166" s="115" t="s">
        <v>1377</v>
      </c>
      <c r="R166" s="116" t="s">
        <v>22</v>
      </c>
      <c r="S166" s="115" t="s">
        <v>22</v>
      </c>
      <c r="T166" s="115" t="s">
        <v>22</v>
      </c>
      <c r="U166" s="120">
        <f>INDEX(BDD_enquete_terrain_publique!V:V, MATCH(A166, BDD_enquete_terrain_publique!B:B, 0))</f>
        <v>9.4753333333333334</v>
      </c>
      <c r="V166" s="115" t="s">
        <v>1080</v>
      </c>
      <c r="W166" s="121" t="str">
        <f>INDEX(BDD_enquete_terrain_publique!W:W, MATCH(A166, BDD_enquete_terrain_publique!B:B, 0))</f>
        <v>pe</v>
      </c>
      <c r="X166" s="122">
        <f>INDEX(BDD_enquete_terrain_publique!X:X, MATCH(A166, BDD_enquete_terrain_publique!B:B, 0))</f>
        <v>28.4</v>
      </c>
      <c r="Y166" s="122">
        <f>INDEX(BDD_enquete_terrain_publique!Y:Y, MATCH(A166, BDD_enquete_terrain_publique!B:B, 0))</f>
        <v>3</v>
      </c>
      <c r="Z166" s="121">
        <f>INDEX(BDD_enquete_terrain_publique!Z:Z, MATCH(A166, BDD_enquete_terrain_publique!B:B, 0))</f>
        <v>0.29166666666666669</v>
      </c>
      <c r="AA166" s="121">
        <f>INDEX(BDD_enquete_terrain_publique!AA:AA, MATCH(A166, BDD_enquete_terrain_publique!B:B, 0))</f>
        <v>0.43402777777777773</v>
      </c>
      <c r="AB166" s="121">
        <f>INDEX(BDD_enquete_terrain_publique!AB:AB, MATCH(A166, BDD_enquete_terrain_publique!B:B, 0))</f>
        <v>0.47916666666666669</v>
      </c>
      <c r="AC166" s="121">
        <f>Tableau1[[#This Row],[heure_enq]]-Tableau1[[#This Row],[heure_deb]]</f>
        <v>0.14236111111111105</v>
      </c>
      <c r="AD166" s="121">
        <f>Tableau1[[#This Row],[heure_fin]]-Tableau1[[#This Row],[heure_deb]]</f>
        <v>0.1875</v>
      </c>
      <c r="AE166" s="115" t="s">
        <v>2172</v>
      </c>
      <c r="AF166" s="115" t="s">
        <v>270</v>
      </c>
      <c r="AG166" s="123" t="str">
        <f>INDEX(BDD_enquete_terrain_publique!BJ:BJ, MATCH(A166, BDD_enquete_terrain_publique!B:B, 0))</f>
        <v>NA</v>
      </c>
      <c r="AH166" s="115" t="s">
        <v>2173</v>
      </c>
      <c r="AI166" s="18" t="str">
        <f>INDEX(BDD_enquete_terrain_publique!BO:BO, MATCH(A166, BDD_enquete_terrain_publique!B:B, 0))</f>
        <v>serran, calamar, crevette</v>
      </c>
      <c r="AJ166" s="18">
        <v>0</v>
      </c>
      <c r="AK166" s="18">
        <f>INDEX(BDD_enquete_terrain_publique!BU:BU, MATCH(A166, BDD_enquete_terrain_publique!B:B, 0))</f>
        <v>0</v>
      </c>
      <c r="AL166" s="115">
        <f>INDEX(BDD_enquete_terrain_publique!BV:BV, MATCH(A166, BDD_enquete_terrain_publique!B:B, 0))</f>
        <v>0</v>
      </c>
      <c r="AM166" s="115" t="s">
        <v>217</v>
      </c>
      <c r="AN166" s="115" t="s">
        <v>2174</v>
      </c>
      <c r="AO166" s="115" t="str">
        <f>INDEX(BDD_enquete_terrain_publique!AL:AL, MATCH(A166, BDD_enquete_terrain_publique!B:B, 0))</f>
        <v>resident</v>
      </c>
      <c r="AP166" s="115" t="s">
        <v>2060</v>
      </c>
      <c r="AQ166" s="115">
        <v>6</v>
      </c>
      <c r="AR166" s="124" t="s">
        <v>756</v>
      </c>
      <c r="AS166" s="115">
        <v>6</v>
      </c>
      <c r="AT166" s="122">
        <f>AVERAGE(8,10)</f>
        <v>9</v>
      </c>
      <c r="AU166" s="122">
        <v>530</v>
      </c>
      <c r="AV166" s="131">
        <f>530+200</f>
        <v>730</v>
      </c>
      <c r="AW166" s="115" t="s">
        <v>22</v>
      </c>
      <c r="AX166" s="199">
        <f t="shared" si="2"/>
        <v>217.80821917808217</v>
      </c>
      <c r="AY166" s="201" t="s">
        <v>22</v>
      </c>
      <c r="AZ166" s="125" t="s">
        <v>22</v>
      </c>
    </row>
    <row r="167" spans="1:52">
      <c r="A167" s="117">
        <v>245</v>
      </c>
      <c r="B167" s="18" t="str">
        <f>INDEX(BDD_enquete_terrain_publique!C:C, MATCH(A167, BDD_enquete_terrain_publique!B:B, 0))</f>
        <v>PECHLOIS2022_0136</v>
      </c>
      <c r="C167" s="18" t="str">
        <f>INDEX(BDD_enquete_terrain_publique!D:D, MATCH(A167, BDD_enquete_terrain_publique!B:B, 0))</f>
        <v>PECHLOIS2022_0136_B</v>
      </c>
      <c r="D167" s="109">
        <f>INDEX(BDD_enquete_terrain_publique!E:E, MATCH(A167, BDD_enquete_terrain_publique!B:B, 0))</f>
        <v>44778</v>
      </c>
      <c r="E167" s="18" t="str">
        <f>INDEX(BDD_enquete_terrain_publique!F:F, MATCH(A167, BDD_enquete_terrain_publique!B:B, 0))</f>
        <v>Perrine_DESVERONNIERES</v>
      </c>
      <c r="F167" s="118">
        <f>INDEX(BDD_enquete_terrain_publique!G:G, MATCH(A167, BDD_enquete_terrain_publique!B:B, 0))</f>
        <v>0</v>
      </c>
      <c r="G167" s="18">
        <f>INDEX(BDD_enquete_terrain_publique!H:H, MATCH(A167, BDD_enquete_terrain_publique!B:B, 0))</f>
        <v>29</v>
      </c>
      <c r="H167" s="118">
        <f>INDEX(BDD_enquete_terrain_publique!I:I, MATCH(A167, BDD_enquete_terrain_publique!B:B, 0))</f>
        <v>0</v>
      </c>
      <c r="I167" s="18" t="str">
        <f>INDEX(BDD_enquete_terrain_publique!J:J, MATCH(A167, BDD_enquete_terrain_publique!B:B, 0))</f>
        <v>NA</v>
      </c>
      <c r="J167" s="18" t="str">
        <f>INDEX(BDD_enquete_terrain_publique!K:K, MATCH(A167, BDD_enquete_terrain_publique!B:B, 0))</f>
        <v>NA</v>
      </c>
      <c r="K167" s="118" t="str">
        <f>INDEX(BDD_enquete_terrain_publique!L:L, MATCH(A167, BDD_enquete_terrain_publique!B:B, 0))</f>
        <v>0_10</v>
      </c>
      <c r="L167" s="18" t="str">
        <f>INDEX(BDD_enquete_terrain_publique!M:M, MATCH(A167, BDD_enquete_terrain_publique!B:B, 0))</f>
        <v>pre_quart</v>
      </c>
      <c r="M167" s="115" t="s">
        <v>22</v>
      </c>
      <c r="N167" s="115" t="s">
        <v>22</v>
      </c>
      <c r="O167" s="115" t="s">
        <v>22</v>
      </c>
      <c r="P167" s="119">
        <f>INDEX(BDD_enquete_terrain_publique!Q:Q, MATCH(A167, BDD_enquete_terrain_publique!B:B, 0))</f>
        <v>42.761166666666668</v>
      </c>
      <c r="Q167" s="115" t="s">
        <v>1377</v>
      </c>
      <c r="R167" s="116" t="s">
        <v>22</v>
      </c>
      <c r="S167" s="115" t="s">
        <v>22</v>
      </c>
      <c r="T167" s="115" t="s">
        <v>22</v>
      </c>
      <c r="U167" s="120">
        <f>INDEX(BDD_enquete_terrain_publique!V:V, MATCH(A167, BDD_enquete_terrain_publique!B:B, 0))</f>
        <v>9.4753333333333334</v>
      </c>
      <c r="V167" s="115" t="s">
        <v>1080</v>
      </c>
      <c r="W167" s="121" t="str">
        <f>INDEX(BDD_enquete_terrain_publique!W:W, MATCH(A167, BDD_enquete_terrain_publique!B:B, 0))</f>
        <v>pe</v>
      </c>
      <c r="X167" s="122">
        <f>INDEX(BDD_enquete_terrain_publique!X:X, MATCH(A167, BDD_enquete_terrain_publique!B:B, 0))</f>
        <v>28.4</v>
      </c>
      <c r="Y167" s="122">
        <f>INDEX(BDD_enquete_terrain_publique!Y:Y, MATCH(A167, BDD_enquete_terrain_publique!B:B, 0))</f>
        <v>3</v>
      </c>
      <c r="Z167" s="121">
        <f>INDEX(BDD_enquete_terrain_publique!Z:Z, MATCH(A167, BDD_enquete_terrain_publique!B:B, 0))</f>
        <v>0.29166666666666669</v>
      </c>
      <c r="AA167" s="121">
        <f>INDEX(BDD_enquete_terrain_publique!AA:AA, MATCH(A167, BDD_enquete_terrain_publique!B:B, 0))</f>
        <v>0.43402777777777773</v>
      </c>
      <c r="AB167" s="121">
        <f>INDEX(BDD_enquete_terrain_publique!AB:AB, MATCH(A167, BDD_enquete_terrain_publique!B:B, 0))</f>
        <v>0.47916666666666669</v>
      </c>
      <c r="AC167" s="121">
        <f>Tableau1[[#This Row],[heure_enq]]-Tableau1[[#This Row],[heure_deb]]</f>
        <v>0.14236111111111105</v>
      </c>
      <c r="AD167" s="121">
        <f>Tableau1[[#This Row],[heure_fin]]-Tableau1[[#This Row],[heure_deb]]</f>
        <v>0.1875</v>
      </c>
      <c r="AE167" s="115" t="s">
        <v>2172</v>
      </c>
      <c r="AF167" s="115" t="s">
        <v>270</v>
      </c>
      <c r="AG167" s="123" t="str">
        <f>INDEX(BDD_enquete_terrain_publique!BJ:BJ, MATCH(A167, BDD_enquete_terrain_publique!B:B, 0))</f>
        <v>NA</v>
      </c>
      <c r="AH167" s="115" t="s">
        <v>2173</v>
      </c>
      <c r="AI167" s="18" t="str">
        <f>INDEX(BDD_enquete_terrain_publique!BO:BO, MATCH(A167, BDD_enquete_terrain_publique!B:B, 0))</f>
        <v>serran, calamar, crevette</v>
      </c>
      <c r="AJ167" s="18">
        <v>0</v>
      </c>
      <c r="AK167" s="18">
        <f>INDEX(BDD_enquete_terrain_publique!BU:BU, MATCH(A167, BDD_enquete_terrain_publique!B:B, 0))</f>
        <v>0</v>
      </c>
      <c r="AL167" s="115">
        <f>INDEX(BDD_enquete_terrain_publique!BV:BV, MATCH(A167, BDD_enquete_terrain_publique!B:B, 0))</f>
        <v>0</v>
      </c>
      <c r="AM167" s="115" t="s">
        <v>217</v>
      </c>
      <c r="AN167" s="115" t="s">
        <v>2174</v>
      </c>
      <c r="AO167" s="115" t="str">
        <f>INDEX(BDD_enquete_terrain_publique!AL:AL, MATCH(A167, BDD_enquete_terrain_publique!B:B, 0))</f>
        <v>resident</v>
      </c>
      <c r="AP167" s="115" t="s">
        <v>2060</v>
      </c>
      <c r="AQ167" s="115">
        <v>1</v>
      </c>
      <c r="AR167" s="124" t="s">
        <v>1304</v>
      </c>
      <c r="AS167" s="115">
        <v>2</v>
      </c>
      <c r="AT167" s="122">
        <f>AVERAGE(15,20)</f>
        <v>17.5</v>
      </c>
      <c r="AU167" s="122">
        <v>200</v>
      </c>
      <c r="AV167" s="130"/>
      <c r="AW167" s="115" t="s">
        <v>22</v>
      </c>
      <c r="AX167" s="199">
        <f t="shared" si="2"/>
        <v>82.191780821917803</v>
      </c>
      <c r="AY167" s="201" t="s">
        <v>22</v>
      </c>
      <c r="AZ167" s="125" t="s">
        <v>22</v>
      </c>
    </row>
    <row r="168" spans="1:52">
      <c r="A168" s="117">
        <v>246</v>
      </c>
      <c r="B168" s="18" t="str">
        <f>INDEX(BDD_enquete_terrain_publique!C:C, MATCH(A168, BDD_enquete_terrain_publique!B:B, 0))</f>
        <v>PECHLOIS2022_0136</v>
      </c>
      <c r="C168" s="18" t="str">
        <f>INDEX(BDD_enquete_terrain_publique!D:D, MATCH(A168, BDD_enquete_terrain_publique!B:B, 0))</f>
        <v>PECHLOIS2022_0136_C</v>
      </c>
      <c r="D168" s="109">
        <f>INDEX(BDD_enquete_terrain_publique!E:E, MATCH(A168, BDD_enquete_terrain_publique!B:B, 0))</f>
        <v>44778</v>
      </c>
      <c r="E168" s="18" t="str">
        <f>INDEX(BDD_enquete_terrain_publique!F:F, MATCH(A168, BDD_enquete_terrain_publique!B:B, 0))</f>
        <v>Perrine_DESVERONNIERES</v>
      </c>
      <c r="F168" s="118">
        <f>INDEX(BDD_enquete_terrain_publique!G:G, MATCH(A168, BDD_enquete_terrain_publique!B:B, 0))</f>
        <v>0</v>
      </c>
      <c r="G168" s="18">
        <f>INDEX(BDD_enquete_terrain_publique!H:H, MATCH(A168, BDD_enquete_terrain_publique!B:B, 0))</f>
        <v>29</v>
      </c>
      <c r="H168" s="118">
        <f>INDEX(BDD_enquete_terrain_publique!I:I, MATCH(A168, BDD_enquete_terrain_publique!B:B, 0))</f>
        <v>0</v>
      </c>
      <c r="I168" s="18" t="str">
        <f>INDEX(BDD_enquete_terrain_publique!J:J, MATCH(A168, BDD_enquete_terrain_publique!B:B, 0))</f>
        <v>NA</v>
      </c>
      <c r="J168" s="18" t="str">
        <f>INDEX(BDD_enquete_terrain_publique!K:K, MATCH(A168, BDD_enquete_terrain_publique!B:B, 0))</f>
        <v>NA</v>
      </c>
      <c r="K168" s="118" t="str">
        <f>INDEX(BDD_enquete_terrain_publique!L:L, MATCH(A168, BDD_enquete_terrain_publique!B:B, 0))</f>
        <v>0_10</v>
      </c>
      <c r="L168" s="18" t="str">
        <f>INDEX(BDD_enquete_terrain_publique!M:M, MATCH(A168, BDD_enquete_terrain_publique!B:B, 0))</f>
        <v>pre_quart</v>
      </c>
      <c r="M168" s="115" t="s">
        <v>22</v>
      </c>
      <c r="N168" s="115" t="s">
        <v>22</v>
      </c>
      <c r="O168" s="115" t="s">
        <v>22</v>
      </c>
      <c r="P168" s="119">
        <f>INDEX(BDD_enquete_terrain_publique!Q:Q, MATCH(A168, BDD_enquete_terrain_publique!B:B, 0))</f>
        <v>42.8705</v>
      </c>
      <c r="Q168" s="115" t="s">
        <v>1710</v>
      </c>
      <c r="R168" s="116" t="s">
        <v>22</v>
      </c>
      <c r="S168" s="115" t="s">
        <v>22</v>
      </c>
      <c r="T168" s="115" t="s">
        <v>22</v>
      </c>
      <c r="U168" s="120">
        <f>INDEX(BDD_enquete_terrain_publique!V:V, MATCH(A168, BDD_enquete_terrain_publique!B:B, 0))</f>
        <v>9.4791666666666661</v>
      </c>
      <c r="V168" s="115" t="s">
        <v>1711</v>
      </c>
      <c r="W168" s="121" t="str">
        <f>INDEX(BDD_enquete_terrain_publique!W:W, MATCH(A168, BDD_enquete_terrain_publique!B:B, 0))</f>
        <v>pe</v>
      </c>
      <c r="X168" s="122">
        <f>INDEX(BDD_enquete_terrain_publique!X:X, MATCH(A168, BDD_enquete_terrain_publique!B:B, 0))</f>
        <v>2.8</v>
      </c>
      <c r="Y168" s="122">
        <f>INDEX(BDD_enquete_terrain_publique!Y:Y, MATCH(A168, BDD_enquete_terrain_publique!B:B, 0))</f>
        <v>3</v>
      </c>
      <c r="Z168" s="121">
        <f>INDEX(BDD_enquete_terrain_publique!Z:Z, MATCH(A168, BDD_enquete_terrain_publique!B:B, 0))</f>
        <v>0.375</v>
      </c>
      <c r="AA168" s="121">
        <f>INDEX(BDD_enquete_terrain_publique!AA:AA, MATCH(A168, BDD_enquete_terrain_publique!B:B, 0))</f>
        <v>0.45416666666666666</v>
      </c>
      <c r="AB168" s="121">
        <f>INDEX(BDD_enquete_terrain_publique!AB:AB, MATCH(A168, BDD_enquete_terrain_publique!B:B, 0))</f>
        <v>0.45833333333333331</v>
      </c>
      <c r="AC168" s="121">
        <f>Tableau1[[#This Row],[heure_enq]]-Tableau1[[#This Row],[heure_deb]]</f>
        <v>7.9166666666666663E-2</v>
      </c>
      <c r="AD168" s="121">
        <f>Tableau1[[#This Row],[heure_fin]]-Tableau1[[#This Row],[heure_deb]]</f>
        <v>8.3333333333333315E-2</v>
      </c>
      <c r="AE168" s="115" t="s">
        <v>2172</v>
      </c>
      <c r="AF168" s="115" t="s">
        <v>270</v>
      </c>
      <c r="AG168" s="123" t="str">
        <f>INDEX(BDD_enquete_terrain_publique!BJ:BJ, MATCH(A168, BDD_enquete_terrain_publique!B:B, 0))</f>
        <v>NA</v>
      </c>
      <c r="AH168" s="115" t="s">
        <v>2058</v>
      </c>
      <c r="AI168" s="18" t="str">
        <f>INDEX(BDD_enquete_terrain_publique!BO:BO, MATCH(A168, BDD_enquete_terrain_publique!B:B, 0))</f>
        <v>crevette</v>
      </c>
      <c r="AJ168" s="18">
        <v>0</v>
      </c>
      <c r="AK168" s="18">
        <f>INDEX(BDD_enquete_terrain_publique!BU:BU, MATCH(A168, BDD_enquete_terrain_publique!B:B, 0))</f>
        <v>0</v>
      </c>
      <c r="AL168" s="115">
        <f>INDEX(BDD_enquete_terrain_publique!BV:BV, MATCH(A168, BDD_enquete_terrain_publique!B:B, 0))</f>
        <v>0</v>
      </c>
      <c r="AM168" s="115" t="s">
        <v>217</v>
      </c>
      <c r="AN168" s="115" t="s">
        <v>2059</v>
      </c>
      <c r="AO168" s="115" t="str">
        <f>INDEX(BDD_enquete_terrain_publique!AL:AL, MATCH(A168, BDD_enquete_terrain_publique!B:B, 0))</f>
        <v>secondaire</v>
      </c>
      <c r="AP168" s="115" t="s">
        <v>22</v>
      </c>
      <c r="AQ168" s="115" t="s">
        <v>22</v>
      </c>
      <c r="AR168" s="124" t="s">
        <v>1082</v>
      </c>
      <c r="AS168" s="115">
        <v>6</v>
      </c>
      <c r="AT168" s="122">
        <v>20</v>
      </c>
      <c r="AU168" s="118"/>
      <c r="AV168" s="133"/>
      <c r="AW168" s="115" t="s">
        <v>22</v>
      </c>
      <c r="AX168" s="199">
        <f t="shared" si="2"/>
        <v>0</v>
      </c>
      <c r="AY168" s="201" t="s">
        <v>22</v>
      </c>
      <c r="AZ168" s="125" t="s">
        <v>22</v>
      </c>
    </row>
    <row r="169" spans="1:52">
      <c r="A169" s="117">
        <v>246</v>
      </c>
      <c r="B169" s="18" t="str">
        <f>INDEX(BDD_enquete_terrain_publique!C:C, MATCH(A169, BDD_enquete_terrain_publique!B:B, 0))</f>
        <v>PECHLOIS2022_0136</v>
      </c>
      <c r="C169" s="18" t="str">
        <f>INDEX(BDD_enquete_terrain_publique!D:D, MATCH(A169, BDD_enquete_terrain_publique!B:B, 0))</f>
        <v>PECHLOIS2022_0136_C</v>
      </c>
      <c r="D169" s="109">
        <f>INDEX(BDD_enquete_terrain_publique!E:E, MATCH(A169, BDD_enquete_terrain_publique!B:B, 0))</f>
        <v>44778</v>
      </c>
      <c r="E169" s="18" t="str">
        <f>INDEX(BDD_enquete_terrain_publique!F:F, MATCH(A169, BDD_enquete_terrain_publique!B:B, 0))</f>
        <v>Perrine_DESVERONNIERES</v>
      </c>
      <c r="F169" s="118">
        <f>INDEX(BDD_enquete_terrain_publique!G:G, MATCH(A169, BDD_enquete_terrain_publique!B:B, 0))</f>
        <v>0</v>
      </c>
      <c r="G169" s="18">
        <f>INDEX(BDD_enquete_terrain_publique!H:H, MATCH(A169, BDD_enquete_terrain_publique!B:B, 0))</f>
        <v>29</v>
      </c>
      <c r="H169" s="118">
        <f>INDEX(BDD_enquete_terrain_publique!I:I, MATCH(A169, BDD_enquete_terrain_publique!B:B, 0))</f>
        <v>0</v>
      </c>
      <c r="I169" s="18" t="str">
        <f>INDEX(BDD_enquete_terrain_publique!J:J, MATCH(A169, BDD_enquete_terrain_publique!B:B, 0))</f>
        <v>NA</v>
      </c>
      <c r="J169" s="18" t="str">
        <f>INDEX(BDD_enquete_terrain_publique!K:K, MATCH(A169, BDD_enquete_terrain_publique!B:B, 0))</f>
        <v>NA</v>
      </c>
      <c r="K169" s="118" t="str">
        <f>INDEX(BDD_enquete_terrain_publique!L:L, MATCH(A169, BDD_enquete_terrain_publique!B:B, 0))</f>
        <v>0_10</v>
      </c>
      <c r="L169" s="18" t="str">
        <f>INDEX(BDD_enquete_terrain_publique!M:M, MATCH(A169, BDD_enquete_terrain_publique!B:B, 0))</f>
        <v>pre_quart</v>
      </c>
      <c r="M169" s="115" t="s">
        <v>22</v>
      </c>
      <c r="N169" s="115" t="s">
        <v>22</v>
      </c>
      <c r="O169" s="115" t="s">
        <v>22</v>
      </c>
      <c r="P169" s="119">
        <f>INDEX(BDD_enquete_terrain_publique!Q:Q, MATCH(A169, BDD_enquete_terrain_publique!B:B, 0))</f>
        <v>42.8705</v>
      </c>
      <c r="Q169" s="115" t="s">
        <v>1710</v>
      </c>
      <c r="R169" s="116" t="s">
        <v>22</v>
      </c>
      <c r="S169" s="115" t="s">
        <v>22</v>
      </c>
      <c r="T169" s="115" t="s">
        <v>22</v>
      </c>
      <c r="U169" s="120">
        <f>INDEX(BDD_enquete_terrain_publique!V:V, MATCH(A169, BDD_enquete_terrain_publique!B:B, 0))</f>
        <v>9.4791666666666661</v>
      </c>
      <c r="V169" s="115" t="s">
        <v>1711</v>
      </c>
      <c r="W169" s="121" t="str">
        <f>INDEX(BDD_enquete_terrain_publique!W:W, MATCH(A169, BDD_enquete_terrain_publique!B:B, 0))</f>
        <v>pe</v>
      </c>
      <c r="X169" s="122">
        <f>INDEX(BDD_enquete_terrain_publique!X:X, MATCH(A169, BDD_enquete_terrain_publique!B:B, 0))</f>
        <v>2.8</v>
      </c>
      <c r="Y169" s="122">
        <f>INDEX(BDD_enquete_terrain_publique!Y:Y, MATCH(A169, BDD_enquete_terrain_publique!B:B, 0))</f>
        <v>3</v>
      </c>
      <c r="Z169" s="121">
        <f>INDEX(BDD_enquete_terrain_publique!Z:Z, MATCH(A169, BDD_enquete_terrain_publique!B:B, 0))</f>
        <v>0.375</v>
      </c>
      <c r="AA169" s="121">
        <f>INDEX(BDD_enquete_terrain_publique!AA:AA, MATCH(A169, BDD_enquete_terrain_publique!B:B, 0))</f>
        <v>0.45416666666666666</v>
      </c>
      <c r="AB169" s="121">
        <f>INDEX(BDD_enquete_terrain_publique!AB:AB, MATCH(A169, BDD_enquete_terrain_publique!B:B, 0))</f>
        <v>0.45833333333333331</v>
      </c>
      <c r="AC169" s="121">
        <f>Tableau1[[#This Row],[heure_enq]]-Tableau1[[#This Row],[heure_deb]]</f>
        <v>7.9166666666666663E-2</v>
      </c>
      <c r="AD169" s="121">
        <f>Tableau1[[#This Row],[heure_fin]]-Tableau1[[#This Row],[heure_deb]]</f>
        <v>8.3333333333333315E-2</v>
      </c>
      <c r="AE169" s="115" t="s">
        <v>2172</v>
      </c>
      <c r="AF169" s="115" t="s">
        <v>270</v>
      </c>
      <c r="AG169" s="123" t="str">
        <f>INDEX(BDD_enquete_terrain_publique!BJ:BJ, MATCH(A169, BDD_enquete_terrain_publique!B:B, 0))</f>
        <v>NA</v>
      </c>
      <c r="AH169" s="115" t="s">
        <v>2058</v>
      </c>
      <c r="AI169" s="18" t="str">
        <f>INDEX(BDD_enquete_terrain_publique!BO:BO, MATCH(A169, BDD_enquete_terrain_publique!B:B, 0))</f>
        <v>crevette</v>
      </c>
      <c r="AJ169" s="18">
        <v>0</v>
      </c>
      <c r="AK169" s="18">
        <f>INDEX(BDD_enquete_terrain_publique!BU:BU, MATCH(A169, BDD_enquete_terrain_publique!B:B, 0))</f>
        <v>0</v>
      </c>
      <c r="AL169" s="115">
        <f>INDEX(BDD_enquete_terrain_publique!BV:BV, MATCH(A169, BDD_enquete_terrain_publique!B:B, 0))</f>
        <v>0</v>
      </c>
      <c r="AM169" s="115" t="s">
        <v>217</v>
      </c>
      <c r="AN169" s="115" t="s">
        <v>2059</v>
      </c>
      <c r="AO169" s="115" t="str">
        <f>INDEX(BDD_enquete_terrain_publique!AL:AL, MATCH(A169, BDD_enquete_terrain_publique!B:B, 0))</f>
        <v>secondaire</v>
      </c>
      <c r="AP169" s="115" t="s">
        <v>2057</v>
      </c>
      <c r="AQ169" s="115">
        <v>1</v>
      </c>
      <c r="AR169" s="124" t="s">
        <v>1924</v>
      </c>
      <c r="AS169" s="115">
        <v>1</v>
      </c>
      <c r="AT169" s="122">
        <v>5</v>
      </c>
      <c r="AU169" s="118"/>
      <c r="AV169" s="133"/>
      <c r="AW169" s="115" t="s">
        <v>22</v>
      </c>
      <c r="AX169" s="199">
        <f t="shared" si="2"/>
        <v>0</v>
      </c>
      <c r="AY169" s="201" t="s">
        <v>22</v>
      </c>
      <c r="AZ169" s="125" t="s">
        <v>22</v>
      </c>
    </row>
    <row r="170" spans="1:52">
      <c r="A170" s="117">
        <v>246</v>
      </c>
      <c r="B170" s="18" t="str">
        <f>INDEX(BDD_enquete_terrain_publique!C:C, MATCH(A170, BDD_enquete_terrain_publique!B:B, 0))</f>
        <v>PECHLOIS2022_0136</v>
      </c>
      <c r="C170" s="18" t="str">
        <f>INDEX(BDD_enquete_terrain_publique!D:D, MATCH(A170, BDD_enquete_terrain_publique!B:B, 0))</f>
        <v>PECHLOIS2022_0136_C</v>
      </c>
      <c r="D170" s="109">
        <f>INDEX(BDD_enquete_terrain_publique!E:E, MATCH(A170, BDD_enquete_terrain_publique!B:B, 0))</f>
        <v>44778</v>
      </c>
      <c r="E170" s="18" t="str">
        <f>INDEX(BDD_enquete_terrain_publique!F:F, MATCH(A170, BDD_enquete_terrain_publique!B:B, 0))</f>
        <v>Perrine_DESVERONNIERES</v>
      </c>
      <c r="F170" s="118">
        <f>INDEX(BDD_enquete_terrain_publique!G:G, MATCH(A170, BDD_enquete_terrain_publique!B:B, 0))</f>
        <v>0</v>
      </c>
      <c r="G170" s="18">
        <f>INDEX(BDD_enquete_terrain_publique!H:H, MATCH(A170, BDD_enquete_terrain_publique!B:B, 0))</f>
        <v>29</v>
      </c>
      <c r="H170" s="118">
        <f>INDEX(BDD_enquete_terrain_publique!I:I, MATCH(A170, BDD_enquete_terrain_publique!B:B, 0))</f>
        <v>0</v>
      </c>
      <c r="I170" s="18" t="str">
        <f>INDEX(BDD_enquete_terrain_publique!J:J, MATCH(A170, BDD_enquete_terrain_publique!B:B, 0))</f>
        <v>NA</v>
      </c>
      <c r="J170" s="18" t="str">
        <f>INDEX(BDD_enquete_terrain_publique!K:K, MATCH(A170, BDD_enquete_terrain_publique!B:B, 0))</f>
        <v>NA</v>
      </c>
      <c r="K170" s="118" t="str">
        <f>INDEX(BDD_enquete_terrain_publique!L:L, MATCH(A170, BDD_enquete_terrain_publique!B:B, 0))</f>
        <v>0_10</v>
      </c>
      <c r="L170" s="18" t="str">
        <f>INDEX(BDD_enquete_terrain_publique!M:M, MATCH(A170, BDD_enquete_terrain_publique!B:B, 0))</f>
        <v>pre_quart</v>
      </c>
      <c r="M170" s="115" t="s">
        <v>22</v>
      </c>
      <c r="N170" s="115" t="s">
        <v>22</v>
      </c>
      <c r="O170" s="115" t="s">
        <v>22</v>
      </c>
      <c r="P170" s="119">
        <f>INDEX(BDD_enquete_terrain_publique!Q:Q, MATCH(A170, BDD_enquete_terrain_publique!B:B, 0))</f>
        <v>42.8705</v>
      </c>
      <c r="Q170" s="115" t="s">
        <v>1710</v>
      </c>
      <c r="R170" s="116" t="s">
        <v>22</v>
      </c>
      <c r="S170" s="115" t="s">
        <v>22</v>
      </c>
      <c r="T170" s="115" t="s">
        <v>22</v>
      </c>
      <c r="U170" s="120">
        <f>INDEX(BDD_enquete_terrain_publique!V:V, MATCH(A170, BDD_enquete_terrain_publique!B:B, 0))</f>
        <v>9.4791666666666661</v>
      </c>
      <c r="V170" s="115" t="s">
        <v>1711</v>
      </c>
      <c r="W170" s="121" t="str">
        <f>INDEX(BDD_enquete_terrain_publique!W:W, MATCH(A170, BDD_enquete_terrain_publique!B:B, 0))</f>
        <v>pe</v>
      </c>
      <c r="X170" s="122">
        <f>INDEX(BDD_enquete_terrain_publique!X:X, MATCH(A170, BDD_enquete_terrain_publique!B:B, 0))</f>
        <v>2.8</v>
      </c>
      <c r="Y170" s="122">
        <f>INDEX(BDD_enquete_terrain_publique!Y:Y, MATCH(A170, BDD_enquete_terrain_publique!B:B, 0))</f>
        <v>3</v>
      </c>
      <c r="Z170" s="121">
        <f>INDEX(BDD_enquete_terrain_publique!Z:Z, MATCH(A170, BDD_enquete_terrain_publique!B:B, 0))</f>
        <v>0.375</v>
      </c>
      <c r="AA170" s="121">
        <f>INDEX(BDD_enquete_terrain_publique!AA:AA, MATCH(A170, BDD_enquete_terrain_publique!B:B, 0))</f>
        <v>0.45416666666666666</v>
      </c>
      <c r="AB170" s="121">
        <f>INDEX(BDD_enquete_terrain_publique!AB:AB, MATCH(A170, BDD_enquete_terrain_publique!B:B, 0))</f>
        <v>0.45833333333333331</v>
      </c>
      <c r="AC170" s="121">
        <f>Tableau1[[#This Row],[heure_enq]]-Tableau1[[#This Row],[heure_deb]]</f>
        <v>7.9166666666666663E-2</v>
      </c>
      <c r="AD170" s="121">
        <f>Tableau1[[#This Row],[heure_fin]]-Tableau1[[#This Row],[heure_deb]]</f>
        <v>8.3333333333333315E-2</v>
      </c>
      <c r="AE170" s="115" t="s">
        <v>2172</v>
      </c>
      <c r="AF170" s="115" t="s">
        <v>270</v>
      </c>
      <c r="AG170" s="123" t="str">
        <f>INDEX(BDD_enquete_terrain_publique!BJ:BJ, MATCH(A170, BDD_enquete_terrain_publique!B:B, 0))</f>
        <v>NA</v>
      </c>
      <c r="AH170" s="115" t="s">
        <v>2058</v>
      </c>
      <c r="AI170" s="18" t="str">
        <f>INDEX(BDD_enquete_terrain_publique!BO:BO, MATCH(A170, BDD_enquete_terrain_publique!B:B, 0))</f>
        <v>crevette</v>
      </c>
      <c r="AJ170" s="18">
        <v>0</v>
      </c>
      <c r="AK170" s="18">
        <f>INDEX(BDD_enquete_terrain_publique!BU:BU, MATCH(A170, BDD_enquete_terrain_publique!B:B, 0))</f>
        <v>0</v>
      </c>
      <c r="AL170" s="115">
        <f>INDEX(BDD_enquete_terrain_publique!BV:BV, MATCH(A170, BDD_enquete_terrain_publique!B:B, 0))</f>
        <v>0</v>
      </c>
      <c r="AM170" s="115" t="s">
        <v>217</v>
      </c>
      <c r="AN170" s="115" t="s">
        <v>2059</v>
      </c>
      <c r="AO170" s="115" t="str">
        <f>INDEX(BDD_enquete_terrain_publique!AL:AL, MATCH(A170, BDD_enquete_terrain_publique!B:B, 0))</f>
        <v>secondaire</v>
      </c>
      <c r="AP170" s="115" t="s">
        <v>22</v>
      </c>
      <c r="AQ170" s="115" t="s">
        <v>22</v>
      </c>
      <c r="AR170" s="124" t="s">
        <v>438</v>
      </c>
      <c r="AS170" s="115">
        <v>1</v>
      </c>
      <c r="AT170" s="122">
        <v>20</v>
      </c>
      <c r="AU170" s="118">
        <v>1500</v>
      </c>
      <c r="AV170" s="133">
        <f>SUM(AU170)</f>
        <v>1500</v>
      </c>
      <c r="AW170" s="115" t="s">
        <v>22</v>
      </c>
      <c r="AX170" s="199">
        <f t="shared" si="2"/>
        <v>616.43835616438355</v>
      </c>
      <c r="AY170" s="201" t="s">
        <v>22</v>
      </c>
      <c r="AZ170" s="125" t="s">
        <v>22</v>
      </c>
    </row>
    <row r="171" spans="1:52">
      <c r="A171" s="117">
        <v>246</v>
      </c>
      <c r="B171" s="18" t="str">
        <f>INDEX(BDD_enquete_terrain_publique!C:C, MATCH(A171, BDD_enquete_terrain_publique!B:B, 0))</f>
        <v>PECHLOIS2022_0136</v>
      </c>
      <c r="C171" s="18" t="str">
        <f>INDEX(BDD_enquete_terrain_publique!D:D, MATCH(A171, BDD_enquete_terrain_publique!B:B, 0))</f>
        <v>PECHLOIS2022_0136_C</v>
      </c>
      <c r="D171" s="109">
        <f>INDEX(BDD_enquete_terrain_publique!E:E, MATCH(A171, BDD_enquete_terrain_publique!B:B, 0))</f>
        <v>44778</v>
      </c>
      <c r="E171" s="18" t="str">
        <f>INDEX(BDD_enquete_terrain_publique!F:F, MATCH(A171, BDD_enquete_terrain_publique!B:B, 0))</f>
        <v>Perrine_DESVERONNIERES</v>
      </c>
      <c r="F171" s="118">
        <f>INDEX(BDD_enquete_terrain_publique!G:G, MATCH(A171, BDD_enquete_terrain_publique!B:B, 0))</f>
        <v>0</v>
      </c>
      <c r="G171" s="18">
        <f>INDEX(BDD_enquete_terrain_publique!H:H, MATCH(A171, BDD_enquete_terrain_publique!B:B, 0))</f>
        <v>29</v>
      </c>
      <c r="H171" s="118">
        <f>INDEX(BDD_enquete_terrain_publique!I:I, MATCH(A171, BDD_enquete_terrain_publique!B:B, 0))</f>
        <v>0</v>
      </c>
      <c r="I171" s="18" t="str">
        <f>INDEX(BDD_enquete_terrain_publique!J:J, MATCH(A171, BDD_enquete_terrain_publique!B:B, 0))</f>
        <v>NA</v>
      </c>
      <c r="J171" s="18" t="str">
        <f>INDEX(BDD_enquete_terrain_publique!K:K, MATCH(A171, BDD_enquete_terrain_publique!B:B, 0))</f>
        <v>NA</v>
      </c>
      <c r="K171" s="118" t="str">
        <f>INDEX(BDD_enquete_terrain_publique!L:L, MATCH(A171, BDD_enquete_terrain_publique!B:B, 0))</f>
        <v>0_10</v>
      </c>
      <c r="L171" s="18" t="str">
        <f>INDEX(BDD_enquete_terrain_publique!M:M, MATCH(A171, BDD_enquete_terrain_publique!B:B, 0))</f>
        <v>pre_quart</v>
      </c>
      <c r="M171" s="115" t="s">
        <v>22</v>
      </c>
      <c r="N171" s="115" t="s">
        <v>22</v>
      </c>
      <c r="O171" s="115" t="s">
        <v>22</v>
      </c>
      <c r="P171" s="119">
        <f>INDEX(BDD_enquete_terrain_publique!Q:Q, MATCH(A171, BDD_enquete_terrain_publique!B:B, 0))</f>
        <v>42.8705</v>
      </c>
      <c r="Q171" s="115" t="s">
        <v>1710</v>
      </c>
      <c r="R171" s="116" t="s">
        <v>22</v>
      </c>
      <c r="S171" s="115" t="s">
        <v>22</v>
      </c>
      <c r="T171" s="115" t="s">
        <v>22</v>
      </c>
      <c r="U171" s="120">
        <f>INDEX(BDD_enquete_terrain_publique!V:V, MATCH(A171, BDD_enquete_terrain_publique!B:B, 0))</f>
        <v>9.4791666666666661</v>
      </c>
      <c r="V171" s="115" t="s">
        <v>1711</v>
      </c>
      <c r="W171" s="121" t="str">
        <f>INDEX(BDD_enquete_terrain_publique!W:W, MATCH(A171, BDD_enquete_terrain_publique!B:B, 0))</f>
        <v>pe</v>
      </c>
      <c r="X171" s="122">
        <f>INDEX(BDD_enquete_terrain_publique!X:X, MATCH(A171, BDD_enquete_terrain_publique!B:B, 0))</f>
        <v>2.8</v>
      </c>
      <c r="Y171" s="122">
        <f>INDEX(BDD_enquete_terrain_publique!Y:Y, MATCH(A171, BDD_enquete_terrain_publique!B:B, 0))</f>
        <v>3</v>
      </c>
      <c r="Z171" s="121">
        <f>INDEX(BDD_enquete_terrain_publique!Z:Z, MATCH(A171, BDD_enquete_terrain_publique!B:B, 0))</f>
        <v>0.375</v>
      </c>
      <c r="AA171" s="121">
        <f>INDEX(BDD_enquete_terrain_publique!AA:AA, MATCH(A171, BDD_enquete_terrain_publique!B:B, 0))</f>
        <v>0.45416666666666666</v>
      </c>
      <c r="AB171" s="121">
        <f>INDEX(BDD_enquete_terrain_publique!AB:AB, MATCH(A171, BDD_enquete_terrain_publique!B:B, 0))</f>
        <v>0.45833333333333331</v>
      </c>
      <c r="AC171" s="121">
        <f>Tableau1[[#This Row],[heure_enq]]-Tableau1[[#This Row],[heure_deb]]</f>
        <v>7.9166666666666663E-2</v>
      </c>
      <c r="AD171" s="121">
        <f>Tableau1[[#This Row],[heure_fin]]-Tableau1[[#This Row],[heure_deb]]</f>
        <v>8.3333333333333315E-2</v>
      </c>
      <c r="AE171" s="115" t="s">
        <v>2172</v>
      </c>
      <c r="AF171" s="115" t="s">
        <v>270</v>
      </c>
      <c r="AG171" s="123" t="str">
        <f>INDEX(BDD_enquete_terrain_publique!BJ:BJ, MATCH(A171, BDD_enquete_terrain_publique!B:B, 0))</f>
        <v>NA</v>
      </c>
      <c r="AH171" s="115" t="s">
        <v>2058</v>
      </c>
      <c r="AI171" s="18" t="str">
        <f>INDEX(BDD_enquete_terrain_publique!BO:BO, MATCH(A171, BDD_enquete_terrain_publique!B:B, 0))</f>
        <v>crevette</v>
      </c>
      <c r="AJ171" s="18">
        <v>0</v>
      </c>
      <c r="AK171" s="18">
        <f>INDEX(BDD_enquete_terrain_publique!BU:BU, MATCH(A171, BDD_enquete_terrain_publique!B:B, 0))</f>
        <v>0</v>
      </c>
      <c r="AL171" s="115">
        <f>INDEX(BDD_enquete_terrain_publique!BV:BV, MATCH(A171, BDD_enquete_terrain_publique!B:B, 0))</f>
        <v>0</v>
      </c>
      <c r="AM171" s="115" t="s">
        <v>217</v>
      </c>
      <c r="AN171" s="115" t="s">
        <v>2059</v>
      </c>
      <c r="AO171" s="115" t="str">
        <f>INDEX(BDD_enquete_terrain_publique!AL:AL, MATCH(A171, BDD_enquete_terrain_publique!B:B, 0))</f>
        <v>secondaire</v>
      </c>
      <c r="AP171" s="115" t="s">
        <v>2060</v>
      </c>
      <c r="AQ171" s="115">
        <v>1</v>
      </c>
      <c r="AR171" s="124" t="s">
        <v>756</v>
      </c>
      <c r="AS171" s="115">
        <v>1</v>
      </c>
      <c r="AT171" s="122">
        <v>15</v>
      </c>
      <c r="AU171" s="118"/>
      <c r="AV171" s="133"/>
      <c r="AW171" s="115" t="s">
        <v>22</v>
      </c>
      <c r="AX171" s="199">
        <f t="shared" si="2"/>
        <v>0</v>
      </c>
      <c r="AY171" s="201" t="s">
        <v>22</v>
      </c>
      <c r="AZ171" s="125" t="s">
        <v>22</v>
      </c>
    </row>
    <row r="172" spans="1:52">
      <c r="A172" s="117">
        <v>246</v>
      </c>
      <c r="B172" s="18" t="str">
        <f>INDEX(BDD_enquete_terrain_publique!C:C, MATCH(A172, BDD_enquete_terrain_publique!B:B, 0))</f>
        <v>PECHLOIS2022_0136</v>
      </c>
      <c r="C172" s="18" t="str">
        <f>INDEX(BDD_enquete_terrain_publique!D:D, MATCH(A172, BDD_enquete_terrain_publique!B:B, 0))</f>
        <v>PECHLOIS2022_0136_C</v>
      </c>
      <c r="D172" s="109">
        <f>INDEX(BDD_enquete_terrain_publique!E:E, MATCH(A172, BDD_enquete_terrain_publique!B:B, 0))</f>
        <v>44778</v>
      </c>
      <c r="E172" s="18" t="str">
        <f>INDEX(BDD_enquete_terrain_publique!F:F, MATCH(A172, BDD_enquete_terrain_publique!B:B, 0))</f>
        <v>Perrine_DESVERONNIERES</v>
      </c>
      <c r="F172" s="118">
        <f>INDEX(BDD_enquete_terrain_publique!G:G, MATCH(A172, BDD_enquete_terrain_publique!B:B, 0))</f>
        <v>0</v>
      </c>
      <c r="G172" s="18">
        <f>INDEX(BDD_enquete_terrain_publique!H:H, MATCH(A172, BDD_enquete_terrain_publique!B:B, 0))</f>
        <v>29</v>
      </c>
      <c r="H172" s="118">
        <f>INDEX(BDD_enquete_terrain_publique!I:I, MATCH(A172, BDD_enquete_terrain_publique!B:B, 0))</f>
        <v>0</v>
      </c>
      <c r="I172" s="18" t="str">
        <f>INDEX(BDD_enquete_terrain_publique!J:J, MATCH(A172, BDD_enquete_terrain_publique!B:B, 0))</f>
        <v>NA</v>
      </c>
      <c r="J172" s="18" t="str">
        <f>INDEX(BDD_enquete_terrain_publique!K:K, MATCH(A172, BDD_enquete_terrain_publique!B:B, 0))</f>
        <v>NA</v>
      </c>
      <c r="K172" s="118" t="str">
        <f>INDEX(BDD_enquete_terrain_publique!L:L, MATCH(A172, BDD_enquete_terrain_publique!B:B, 0))</f>
        <v>0_10</v>
      </c>
      <c r="L172" s="18" t="str">
        <f>INDEX(BDD_enquete_terrain_publique!M:M, MATCH(A172, BDD_enquete_terrain_publique!B:B, 0))</f>
        <v>pre_quart</v>
      </c>
      <c r="M172" s="115" t="s">
        <v>22</v>
      </c>
      <c r="N172" s="115" t="s">
        <v>22</v>
      </c>
      <c r="O172" s="115" t="s">
        <v>22</v>
      </c>
      <c r="P172" s="119">
        <f>INDEX(BDD_enquete_terrain_publique!Q:Q, MATCH(A172, BDD_enquete_terrain_publique!B:B, 0))</f>
        <v>42.8705</v>
      </c>
      <c r="Q172" s="115" t="s">
        <v>1710</v>
      </c>
      <c r="R172" s="116" t="s">
        <v>22</v>
      </c>
      <c r="S172" s="115" t="s">
        <v>22</v>
      </c>
      <c r="T172" s="115" t="s">
        <v>22</v>
      </c>
      <c r="U172" s="120">
        <f>INDEX(BDD_enquete_terrain_publique!V:V, MATCH(A172, BDD_enquete_terrain_publique!B:B, 0))</f>
        <v>9.4791666666666661</v>
      </c>
      <c r="V172" s="115" t="s">
        <v>1711</v>
      </c>
      <c r="W172" s="121" t="str">
        <f>INDEX(BDD_enquete_terrain_publique!W:W, MATCH(A172, BDD_enquete_terrain_publique!B:B, 0))</f>
        <v>pe</v>
      </c>
      <c r="X172" s="122">
        <f>INDEX(BDD_enquete_terrain_publique!X:X, MATCH(A172, BDD_enquete_terrain_publique!B:B, 0))</f>
        <v>2.8</v>
      </c>
      <c r="Y172" s="122">
        <f>INDEX(BDD_enquete_terrain_publique!Y:Y, MATCH(A172, BDD_enquete_terrain_publique!B:B, 0))</f>
        <v>3</v>
      </c>
      <c r="Z172" s="121">
        <f>INDEX(BDD_enquete_terrain_publique!Z:Z, MATCH(A172, BDD_enquete_terrain_publique!B:B, 0))</f>
        <v>0.375</v>
      </c>
      <c r="AA172" s="121">
        <f>INDEX(BDD_enquete_terrain_publique!AA:AA, MATCH(A172, BDD_enquete_terrain_publique!B:B, 0))</f>
        <v>0.45416666666666666</v>
      </c>
      <c r="AB172" s="121">
        <f>INDEX(BDD_enquete_terrain_publique!AB:AB, MATCH(A172, BDD_enquete_terrain_publique!B:B, 0))</f>
        <v>0.45833333333333331</v>
      </c>
      <c r="AC172" s="121">
        <f>Tableau1[[#This Row],[heure_enq]]-Tableau1[[#This Row],[heure_deb]]</f>
        <v>7.9166666666666663E-2</v>
      </c>
      <c r="AD172" s="121">
        <f>Tableau1[[#This Row],[heure_fin]]-Tableau1[[#This Row],[heure_deb]]</f>
        <v>8.3333333333333315E-2</v>
      </c>
      <c r="AE172" s="115" t="s">
        <v>2172</v>
      </c>
      <c r="AF172" s="115" t="s">
        <v>270</v>
      </c>
      <c r="AG172" s="123" t="str">
        <f>INDEX(BDD_enquete_terrain_publique!BJ:BJ, MATCH(A172, BDD_enquete_terrain_publique!B:B, 0))</f>
        <v>NA</v>
      </c>
      <c r="AH172" s="115" t="s">
        <v>2058</v>
      </c>
      <c r="AI172" s="18" t="str">
        <f>INDEX(BDD_enquete_terrain_publique!BO:BO, MATCH(A172, BDD_enquete_terrain_publique!B:B, 0))</f>
        <v>crevette</v>
      </c>
      <c r="AJ172" s="18">
        <v>0</v>
      </c>
      <c r="AK172" s="18">
        <f>INDEX(BDD_enquete_terrain_publique!BU:BU, MATCH(A172, BDD_enquete_terrain_publique!B:B, 0))</f>
        <v>0</v>
      </c>
      <c r="AL172" s="115">
        <f>INDEX(BDD_enquete_terrain_publique!BV:BV, MATCH(A172, BDD_enquete_terrain_publique!B:B, 0))</f>
        <v>0</v>
      </c>
      <c r="AM172" s="115" t="s">
        <v>217</v>
      </c>
      <c r="AN172" s="115" t="s">
        <v>2059</v>
      </c>
      <c r="AO172" s="115" t="str">
        <f>INDEX(BDD_enquete_terrain_publique!AL:AL, MATCH(A172, BDD_enquete_terrain_publique!B:B, 0))</f>
        <v>secondaire</v>
      </c>
      <c r="AP172" s="115" t="s">
        <v>2060</v>
      </c>
      <c r="AQ172" s="115">
        <v>1</v>
      </c>
      <c r="AR172" s="124" t="s">
        <v>1304</v>
      </c>
      <c r="AS172" s="115">
        <v>1</v>
      </c>
      <c r="AT172" s="122">
        <v>10</v>
      </c>
      <c r="AU172" s="118"/>
      <c r="AV172" s="131"/>
      <c r="AW172" s="115" t="s">
        <v>22</v>
      </c>
      <c r="AX172" s="199">
        <f t="shared" si="2"/>
        <v>0</v>
      </c>
      <c r="AY172" s="201" t="s">
        <v>22</v>
      </c>
      <c r="AZ172" s="125" t="s">
        <v>22</v>
      </c>
    </row>
    <row r="173" spans="1:52">
      <c r="A173" s="117">
        <v>246</v>
      </c>
      <c r="B173" s="18" t="str">
        <f>INDEX(BDD_enquete_terrain_publique!C:C, MATCH(A173, BDD_enquete_terrain_publique!B:B, 0))</f>
        <v>PECHLOIS2022_0136</v>
      </c>
      <c r="C173" s="18" t="str">
        <f>INDEX(BDD_enquete_terrain_publique!D:D, MATCH(A173, BDD_enquete_terrain_publique!B:B, 0))</f>
        <v>PECHLOIS2022_0136_C</v>
      </c>
      <c r="D173" s="109">
        <f>INDEX(BDD_enquete_terrain_publique!E:E, MATCH(A173, BDD_enquete_terrain_publique!B:B, 0))</f>
        <v>44778</v>
      </c>
      <c r="E173" s="18" t="str">
        <f>INDEX(BDD_enquete_terrain_publique!F:F, MATCH(A173, BDD_enquete_terrain_publique!B:B, 0))</f>
        <v>Perrine_DESVERONNIERES</v>
      </c>
      <c r="F173" s="118">
        <f>INDEX(BDD_enquete_terrain_publique!G:G, MATCH(A173, BDD_enquete_terrain_publique!B:B, 0))</f>
        <v>0</v>
      </c>
      <c r="G173" s="18">
        <f>INDEX(BDD_enquete_terrain_publique!H:H, MATCH(A173, BDD_enquete_terrain_publique!B:B, 0))</f>
        <v>29</v>
      </c>
      <c r="H173" s="118">
        <f>INDEX(BDD_enquete_terrain_publique!I:I, MATCH(A173, BDD_enquete_terrain_publique!B:B, 0))</f>
        <v>0</v>
      </c>
      <c r="I173" s="18" t="str">
        <f>INDEX(BDD_enquete_terrain_publique!J:J, MATCH(A173, BDD_enquete_terrain_publique!B:B, 0))</f>
        <v>NA</v>
      </c>
      <c r="J173" s="18" t="str">
        <f>INDEX(BDD_enquete_terrain_publique!K:K, MATCH(A173, BDD_enquete_terrain_publique!B:B, 0))</f>
        <v>NA</v>
      </c>
      <c r="K173" s="118" t="str">
        <f>INDEX(BDD_enquete_terrain_publique!L:L, MATCH(A173, BDD_enquete_terrain_publique!B:B, 0))</f>
        <v>0_10</v>
      </c>
      <c r="L173" s="18" t="str">
        <f>INDEX(BDD_enquete_terrain_publique!M:M, MATCH(A173, BDD_enquete_terrain_publique!B:B, 0))</f>
        <v>pre_quart</v>
      </c>
      <c r="M173" s="115" t="s">
        <v>22</v>
      </c>
      <c r="N173" s="115" t="s">
        <v>22</v>
      </c>
      <c r="O173" s="115" t="s">
        <v>22</v>
      </c>
      <c r="P173" s="119">
        <f>INDEX(BDD_enquete_terrain_publique!Q:Q, MATCH(A173, BDD_enquete_terrain_publique!B:B, 0))</f>
        <v>42.8705</v>
      </c>
      <c r="Q173" s="115" t="s">
        <v>1710</v>
      </c>
      <c r="R173" s="116" t="s">
        <v>22</v>
      </c>
      <c r="S173" s="115" t="s">
        <v>22</v>
      </c>
      <c r="T173" s="115" t="s">
        <v>22</v>
      </c>
      <c r="U173" s="120">
        <f>INDEX(BDD_enquete_terrain_publique!V:V, MATCH(A173, BDD_enquete_terrain_publique!B:B, 0))</f>
        <v>9.4791666666666661</v>
      </c>
      <c r="V173" s="115" t="s">
        <v>1711</v>
      </c>
      <c r="W173" s="121" t="str">
        <f>INDEX(BDD_enquete_terrain_publique!W:W, MATCH(A173, BDD_enquete_terrain_publique!B:B, 0))</f>
        <v>pe</v>
      </c>
      <c r="X173" s="122">
        <f>INDEX(BDD_enquete_terrain_publique!X:X, MATCH(A173, BDD_enquete_terrain_publique!B:B, 0))</f>
        <v>2.8</v>
      </c>
      <c r="Y173" s="122">
        <f>INDEX(BDD_enquete_terrain_publique!Y:Y, MATCH(A173, BDD_enquete_terrain_publique!B:B, 0))</f>
        <v>3</v>
      </c>
      <c r="Z173" s="121">
        <f>INDEX(BDD_enquete_terrain_publique!Z:Z, MATCH(A173, BDD_enquete_terrain_publique!B:B, 0))</f>
        <v>0.375</v>
      </c>
      <c r="AA173" s="121">
        <f>INDEX(BDD_enquete_terrain_publique!AA:AA, MATCH(A173, BDD_enquete_terrain_publique!B:B, 0))</f>
        <v>0.45416666666666666</v>
      </c>
      <c r="AB173" s="121">
        <f>INDEX(BDD_enquete_terrain_publique!AB:AB, MATCH(A173, BDD_enquete_terrain_publique!B:B, 0))</f>
        <v>0.45833333333333331</v>
      </c>
      <c r="AC173" s="121">
        <f>Tableau1[[#This Row],[heure_enq]]-Tableau1[[#This Row],[heure_deb]]</f>
        <v>7.9166666666666663E-2</v>
      </c>
      <c r="AD173" s="121">
        <f>Tableau1[[#This Row],[heure_fin]]-Tableau1[[#This Row],[heure_deb]]</f>
        <v>8.3333333333333315E-2</v>
      </c>
      <c r="AE173" s="115" t="s">
        <v>2172</v>
      </c>
      <c r="AF173" s="115" t="s">
        <v>270</v>
      </c>
      <c r="AG173" s="123" t="str">
        <f>INDEX(BDD_enquete_terrain_publique!BJ:BJ, MATCH(A173, BDD_enquete_terrain_publique!B:B, 0))</f>
        <v>NA</v>
      </c>
      <c r="AH173" s="115" t="s">
        <v>2058</v>
      </c>
      <c r="AI173" s="18" t="str">
        <f>INDEX(BDD_enquete_terrain_publique!BO:BO, MATCH(A173, BDD_enquete_terrain_publique!B:B, 0))</f>
        <v>crevette</v>
      </c>
      <c r="AJ173" s="18">
        <v>0</v>
      </c>
      <c r="AK173" s="18">
        <f>INDEX(BDD_enquete_terrain_publique!BU:BU, MATCH(A173, BDD_enquete_terrain_publique!B:B, 0))</f>
        <v>0</v>
      </c>
      <c r="AL173" s="115">
        <f>INDEX(BDD_enquete_terrain_publique!BV:BV, MATCH(A173, BDD_enquete_terrain_publique!B:B, 0))</f>
        <v>0</v>
      </c>
      <c r="AM173" s="115" t="s">
        <v>217</v>
      </c>
      <c r="AN173" s="115" t="s">
        <v>2059</v>
      </c>
      <c r="AO173" s="115" t="str">
        <f>INDEX(BDD_enquete_terrain_publique!AL:AL, MATCH(A173, BDD_enquete_terrain_publique!B:B, 0))</f>
        <v>secondaire</v>
      </c>
      <c r="AP173" s="115" t="s">
        <v>22</v>
      </c>
      <c r="AQ173" s="115" t="s">
        <v>22</v>
      </c>
      <c r="AR173" s="124" t="s">
        <v>2016</v>
      </c>
      <c r="AS173" s="115">
        <v>2</v>
      </c>
      <c r="AT173" s="122">
        <f>AVERAGE(20,23)</f>
        <v>21.5</v>
      </c>
      <c r="AU173" s="118"/>
      <c r="AV173" s="130"/>
      <c r="AW173" s="115" t="s">
        <v>22</v>
      </c>
      <c r="AX173" s="199">
        <f t="shared" si="2"/>
        <v>0</v>
      </c>
      <c r="AY173" s="201" t="s">
        <v>22</v>
      </c>
      <c r="AZ173" s="125" t="s">
        <v>22</v>
      </c>
    </row>
    <row r="174" spans="1:52">
      <c r="A174" s="117">
        <v>247</v>
      </c>
      <c r="B174" s="18" t="str">
        <f>INDEX(BDD_enquete_terrain_publique!C:C, MATCH(A174, BDD_enquete_terrain_publique!B:B, 0))</f>
        <v>PECHLOIS2022_0136</v>
      </c>
      <c r="C174" s="18" t="str">
        <f>INDEX(BDD_enquete_terrain_publique!D:D, MATCH(A174, BDD_enquete_terrain_publique!B:B, 0))</f>
        <v>PECHLOIS2022_0136_D</v>
      </c>
      <c r="D174" s="109">
        <f>INDEX(BDD_enquete_terrain_publique!E:E, MATCH(A174, BDD_enquete_terrain_publique!B:B, 0))</f>
        <v>44778</v>
      </c>
      <c r="E174" s="18" t="str">
        <f>INDEX(BDD_enquete_terrain_publique!F:F, MATCH(A174, BDD_enquete_terrain_publique!B:B, 0))</f>
        <v>Perrine_DESVERONNIERES</v>
      </c>
      <c r="F174" s="118">
        <f>INDEX(BDD_enquete_terrain_publique!G:G, MATCH(A174, BDD_enquete_terrain_publique!B:B, 0))</f>
        <v>0</v>
      </c>
      <c r="G174" s="18">
        <f>INDEX(BDD_enquete_terrain_publique!H:H, MATCH(A174, BDD_enquete_terrain_publique!B:B, 0))</f>
        <v>29</v>
      </c>
      <c r="H174" s="118">
        <f>INDEX(BDD_enquete_terrain_publique!I:I, MATCH(A174, BDD_enquete_terrain_publique!B:B, 0))</f>
        <v>0</v>
      </c>
      <c r="I174" s="18" t="str">
        <f>INDEX(BDD_enquete_terrain_publique!J:J, MATCH(A174, BDD_enquete_terrain_publique!B:B, 0))</f>
        <v>NA</v>
      </c>
      <c r="J174" s="18" t="str">
        <f>INDEX(BDD_enquete_terrain_publique!K:K, MATCH(A174, BDD_enquete_terrain_publique!B:B, 0))</f>
        <v>NA</v>
      </c>
      <c r="K174" s="118" t="str">
        <f>INDEX(BDD_enquete_terrain_publique!L:L, MATCH(A174, BDD_enquete_terrain_publique!B:B, 0))</f>
        <v>0_10</v>
      </c>
      <c r="L174" s="18" t="str">
        <f>INDEX(BDD_enquete_terrain_publique!M:M, MATCH(A174, BDD_enquete_terrain_publique!B:B, 0))</f>
        <v>pre_quart</v>
      </c>
      <c r="M174" s="115" t="s">
        <v>22</v>
      </c>
      <c r="N174" s="115" t="s">
        <v>22</v>
      </c>
      <c r="O174" s="115" t="s">
        <v>22</v>
      </c>
      <c r="P174" s="119">
        <f>INDEX(BDD_enquete_terrain_publique!Q:Q, MATCH(A174, BDD_enquete_terrain_publique!B:B, 0))</f>
        <v>42.898833333333336</v>
      </c>
      <c r="Q174" s="115" t="s">
        <v>1718</v>
      </c>
      <c r="R174" s="116" t="s">
        <v>22</v>
      </c>
      <c r="S174" s="115" t="s">
        <v>22</v>
      </c>
      <c r="T174" s="115" t="s">
        <v>22</v>
      </c>
      <c r="U174" s="120">
        <f>INDEX(BDD_enquete_terrain_publique!V:V, MATCH(A174, BDD_enquete_terrain_publique!B:B, 0))</f>
        <v>9.4788333333333341</v>
      </c>
      <c r="V174" s="115" t="s">
        <v>1719</v>
      </c>
      <c r="W174" s="121" t="str">
        <f>INDEX(BDD_enquete_terrain_publique!W:W, MATCH(A174, BDD_enquete_terrain_publique!B:B, 0))</f>
        <v>pe</v>
      </c>
      <c r="X174" s="122">
        <f>INDEX(BDD_enquete_terrain_publique!X:X, MATCH(A174, BDD_enquete_terrain_publique!B:B, 0))</f>
        <v>14.5</v>
      </c>
      <c r="Y174" s="122">
        <f>INDEX(BDD_enquete_terrain_publique!Y:Y, MATCH(A174, BDD_enquete_terrain_publique!B:B, 0))</f>
        <v>2</v>
      </c>
      <c r="Z174" s="121">
        <f>INDEX(BDD_enquete_terrain_publique!Z:Z, MATCH(A174, BDD_enquete_terrain_publique!B:B, 0))</f>
        <v>0.27083333333333331</v>
      </c>
      <c r="AA174" s="121">
        <f>INDEX(BDD_enquete_terrain_publique!AA:AA, MATCH(A174, BDD_enquete_terrain_publique!B:B, 0))</f>
        <v>0.46458333333333335</v>
      </c>
      <c r="AB174" s="121">
        <f>INDEX(BDD_enquete_terrain_publique!AB:AB, MATCH(A174, BDD_enquete_terrain_publique!B:B, 0))</f>
        <v>0.45833333333333331</v>
      </c>
      <c r="AC174" s="121">
        <f>Tableau1[[#This Row],[heure_enq]]-Tableau1[[#This Row],[heure_deb]]</f>
        <v>0.19375000000000003</v>
      </c>
      <c r="AD174" s="121">
        <f>Tableau1[[#This Row],[heure_fin]]-Tableau1[[#This Row],[heure_deb]]</f>
        <v>0.1875</v>
      </c>
      <c r="AE174" s="115" t="s">
        <v>2125</v>
      </c>
      <c r="AF174" s="115" t="s">
        <v>229</v>
      </c>
      <c r="AG174" s="123" t="str">
        <f>INDEX(BDD_enquete_terrain_publique!BJ:BJ, MATCH(A174, BDD_enquete_terrain_publique!B:B, 0))</f>
        <v>NA</v>
      </c>
      <c r="AH174" s="18">
        <v>0</v>
      </c>
      <c r="AI174" s="18">
        <f>INDEX(BDD_enquete_terrain_publique!BO:BO, MATCH(A174, BDD_enquete_terrain_publique!B:B, 0))</f>
        <v>0</v>
      </c>
      <c r="AJ174" s="18">
        <v>0</v>
      </c>
      <c r="AK174" s="18">
        <f>INDEX(BDD_enquete_terrain_publique!BU:BU, MATCH(A174, BDD_enquete_terrain_publique!B:B, 0))</f>
        <v>0</v>
      </c>
      <c r="AL174" s="115">
        <f>INDEX(BDD_enquete_terrain_publique!BV:BV, MATCH(A174, BDD_enquete_terrain_publique!B:B, 0))</f>
        <v>0</v>
      </c>
      <c r="AM174" s="115" t="s">
        <v>392</v>
      </c>
      <c r="AN174" s="115" t="s">
        <v>2059</v>
      </c>
      <c r="AO174" s="115" t="str">
        <f>INDEX(BDD_enquete_terrain_publique!AL:AL, MATCH(A174, BDD_enquete_terrain_publique!B:B, 0))</f>
        <v>secondaire</v>
      </c>
      <c r="AP174" s="115" t="s">
        <v>22</v>
      </c>
      <c r="AQ174" s="115" t="s">
        <v>22</v>
      </c>
      <c r="AR174" s="124" t="s">
        <v>1082</v>
      </c>
      <c r="AS174" s="115">
        <v>2</v>
      </c>
      <c r="AT174" s="122">
        <v>22</v>
      </c>
      <c r="AU174" s="122">
        <v>276</v>
      </c>
      <c r="AV174" s="133"/>
      <c r="AW174" s="115" t="s">
        <v>22</v>
      </c>
      <c r="AX174" s="199">
        <f t="shared" si="2"/>
        <v>113.42465753424656</v>
      </c>
      <c r="AY174" s="201" t="s">
        <v>22</v>
      </c>
      <c r="AZ174" s="125" t="s">
        <v>22</v>
      </c>
    </row>
    <row r="175" spans="1:52">
      <c r="A175" s="117">
        <v>247</v>
      </c>
      <c r="B175" s="18" t="str">
        <f>INDEX(BDD_enquete_terrain_publique!C:C, MATCH(A175, BDD_enquete_terrain_publique!B:B, 0))</f>
        <v>PECHLOIS2022_0136</v>
      </c>
      <c r="C175" s="18" t="str">
        <f>INDEX(BDD_enquete_terrain_publique!D:D, MATCH(A175, BDD_enquete_terrain_publique!B:B, 0))</f>
        <v>PECHLOIS2022_0136_D</v>
      </c>
      <c r="D175" s="109">
        <f>INDEX(BDD_enquete_terrain_publique!E:E, MATCH(A175, BDD_enquete_terrain_publique!B:B, 0))</f>
        <v>44778</v>
      </c>
      <c r="E175" s="18" t="str">
        <f>INDEX(BDD_enquete_terrain_publique!F:F, MATCH(A175, BDD_enquete_terrain_publique!B:B, 0))</f>
        <v>Perrine_DESVERONNIERES</v>
      </c>
      <c r="F175" s="118">
        <f>INDEX(BDD_enquete_terrain_publique!G:G, MATCH(A175, BDD_enquete_terrain_publique!B:B, 0))</f>
        <v>0</v>
      </c>
      <c r="G175" s="18">
        <f>INDEX(BDD_enquete_terrain_publique!H:H, MATCH(A175, BDD_enquete_terrain_publique!B:B, 0))</f>
        <v>29</v>
      </c>
      <c r="H175" s="118">
        <f>INDEX(BDD_enquete_terrain_publique!I:I, MATCH(A175, BDD_enquete_terrain_publique!B:B, 0))</f>
        <v>0</v>
      </c>
      <c r="I175" s="18" t="str">
        <f>INDEX(BDD_enquete_terrain_publique!J:J, MATCH(A175, BDD_enquete_terrain_publique!B:B, 0))</f>
        <v>NA</v>
      </c>
      <c r="J175" s="18" t="str">
        <f>INDEX(BDD_enquete_terrain_publique!K:K, MATCH(A175, BDD_enquete_terrain_publique!B:B, 0))</f>
        <v>NA</v>
      </c>
      <c r="K175" s="118" t="str">
        <f>INDEX(BDD_enquete_terrain_publique!L:L, MATCH(A175, BDD_enquete_terrain_publique!B:B, 0))</f>
        <v>0_10</v>
      </c>
      <c r="L175" s="18" t="str">
        <f>INDEX(BDD_enquete_terrain_publique!M:M, MATCH(A175, BDD_enquete_terrain_publique!B:B, 0))</f>
        <v>pre_quart</v>
      </c>
      <c r="M175" s="115" t="s">
        <v>22</v>
      </c>
      <c r="N175" s="115" t="s">
        <v>22</v>
      </c>
      <c r="O175" s="115" t="s">
        <v>22</v>
      </c>
      <c r="P175" s="119">
        <f>INDEX(BDD_enquete_terrain_publique!Q:Q, MATCH(A175, BDD_enquete_terrain_publique!B:B, 0))</f>
        <v>42.898833333333336</v>
      </c>
      <c r="Q175" s="115" t="s">
        <v>1718</v>
      </c>
      <c r="R175" s="116" t="s">
        <v>22</v>
      </c>
      <c r="S175" s="115" t="s">
        <v>22</v>
      </c>
      <c r="T175" s="115" t="s">
        <v>22</v>
      </c>
      <c r="U175" s="120">
        <f>INDEX(BDD_enquete_terrain_publique!V:V, MATCH(A175, BDD_enquete_terrain_publique!B:B, 0))</f>
        <v>9.4788333333333341</v>
      </c>
      <c r="V175" s="115" t="s">
        <v>1719</v>
      </c>
      <c r="W175" s="121" t="str">
        <f>INDEX(BDD_enquete_terrain_publique!W:W, MATCH(A175, BDD_enquete_terrain_publique!B:B, 0))</f>
        <v>pe</v>
      </c>
      <c r="X175" s="122">
        <f>INDEX(BDD_enquete_terrain_publique!X:X, MATCH(A175, BDD_enquete_terrain_publique!B:B, 0))</f>
        <v>14.5</v>
      </c>
      <c r="Y175" s="122">
        <f>INDEX(BDD_enquete_terrain_publique!Y:Y, MATCH(A175, BDD_enquete_terrain_publique!B:B, 0))</f>
        <v>2</v>
      </c>
      <c r="Z175" s="121">
        <f>INDEX(BDD_enquete_terrain_publique!Z:Z, MATCH(A175, BDD_enquete_terrain_publique!B:B, 0))</f>
        <v>0.27083333333333331</v>
      </c>
      <c r="AA175" s="121">
        <f>INDEX(BDD_enquete_terrain_publique!AA:AA, MATCH(A175, BDD_enquete_terrain_publique!B:B, 0))</f>
        <v>0.46458333333333335</v>
      </c>
      <c r="AB175" s="121">
        <f>INDEX(BDD_enquete_terrain_publique!AB:AB, MATCH(A175, BDD_enquete_terrain_publique!B:B, 0))</f>
        <v>0.45833333333333331</v>
      </c>
      <c r="AC175" s="121">
        <f>Tableau1[[#This Row],[heure_enq]]-Tableau1[[#This Row],[heure_deb]]</f>
        <v>0.19375000000000003</v>
      </c>
      <c r="AD175" s="121">
        <f>Tableau1[[#This Row],[heure_fin]]-Tableau1[[#This Row],[heure_deb]]</f>
        <v>0.1875</v>
      </c>
      <c r="AE175" s="115" t="s">
        <v>2125</v>
      </c>
      <c r="AF175" s="115" t="s">
        <v>229</v>
      </c>
      <c r="AG175" s="123" t="str">
        <f>INDEX(BDD_enquete_terrain_publique!BJ:BJ, MATCH(A175, BDD_enquete_terrain_publique!B:B, 0))</f>
        <v>NA</v>
      </c>
      <c r="AH175" s="18">
        <v>0</v>
      </c>
      <c r="AI175" s="18">
        <f>INDEX(BDD_enquete_terrain_publique!BO:BO, MATCH(A175, BDD_enquete_terrain_publique!B:B, 0))</f>
        <v>0</v>
      </c>
      <c r="AJ175" s="18">
        <v>0</v>
      </c>
      <c r="AK175" s="18">
        <f>INDEX(BDD_enquete_terrain_publique!BU:BU, MATCH(A175, BDD_enquete_terrain_publique!B:B, 0))</f>
        <v>0</v>
      </c>
      <c r="AL175" s="115">
        <f>INDEX(BDD_enquete_terrain_publique!BV:BV, MATCH(A175, BDD_enquete_terrain_publique!B:B, 0))</f>
        <v>0</v>
      </c>
      <c r="AM175" s="115" t="s">
        <v>392</v>
      </c>
      <c r="AN175" s="115" t="s">
        <v>2059</v>
      </c>
      <c r="AO175" s="115" t="str">
        <f>INDEX(BDD_enquete_terrain_publique!AL:AL, MATCH(A175, BDD_enquete_terrain_publique!B:B, 0))</f>
        <v>secondaire</v>
      </c>
      <c r="AP175" s="115" t="s">
        <v>2060</v>
      </c>
      <c r="AQ175" s="115">
        <v>10</v>
      </c>
      <c r="AR175" s="124" t="s">
        <v>1304</v>
      </c>
      <c r="AS175" s="115">
        <v>15</v>
      </c>
      <c r="AT175" s="122">
        <f>AVERAGE(10,20)</f>
        <v>15</v>
      </c>
      <c r="AU175" s="122">
        <v>1200</v>
      </c>
      <c r="AV175" s="131">
        <f>SUM(AU175:AU177)</f>
        <v>1500</v>
      </c>
      <c r="AW175" s="115" t="s">
        <v>22</v>
      </c>
      <c r="AX175" s="199">
        <f t="shared" si="2"/>
        <v>493.15068493150682</v>
      </c>
      <c r="AY175" s="201" t="s">
        <v>22</v>
      </c>
      <c r="AZ175" s="125" t="s">
        <v>22</v>
      </c>
    </row>
    <row r="176" spans="1:52">
      <c r="A176" s="117">
        <v>247</v>
      </c>
      <c r="B176" s="18" t="str">
        <f>INDEX(BDD_enquete_terrain_publique!C:C, MATCH(A176, BDD_enquete_terrain_publique!B:B, 0))</f>
        <v>PECHLOIS2022_0136</v>
      </c>
      <c r="C176" s="18" t="str">
        <f>INDEX(BDD_enquete_terrain_publique!D:D, MATCH(A176, BDD_enquete_terrain_publique!B:B, 0))</f>
        <v>PECHLOIS2022_0136_D</v>
      </c>
      <c r="D176" s="109">
        <f>INDEX(BDD_enquete_terrain_publique!E:E, MATCH(A176, BDD_enquete_terrain_publique!B:B, 0))</f>
        <v>44778</v>
      </c>
      <c r="E176" s="18" t="str">
        <f>INDEX(BDD_enquete_terrain_publique!F:F, MATCH(A176, BDD_enquete_terrain_publique!B:B, 0))</f>
        <v>Perrine_DESVERONNIERES</v>
      </c>
      <c r="F176" s="118">
        <f>INDEX(BDD_enquete_terrain_publique!G:G, MATCH(A176, BDD_enquete_terrain_publique!B:B, 0))</f>
        <v>0</v>
      </c>
      <c r="G176" s="18">
        <f>INDEX(BDD_enquete_terrain_publique!H:H, MATCH(A176, BDD_enquete_terrain_publique!B:B, 0))</f>
        <v>29</v>
      </c>
      <c r="H176" s="118">
        <f>INDEX(BDD_enquete_terrain_publique!I:I, MATCH(A176, BDD_enquete_terrain_publique!B:B, 0))</f>
        <v>0</v>
      </c>
      <c r="I176" s="18" t="str">
        <f>INDEX(BDD_enquete_terrain_publique!J:J, MATCH(A176, BDD_enquete_terrain_publique!B:B, 0))</f>
        <v>NA</v>
      </c>
      <c r="J176" s="18" t="str">
        <f>INDEX(BDD_enquete_terrain_publique!K:K, MATCH(A176, BDD_enquete_terrain_publique!B:B, 0))</f>
        <v>NA</v>
      </c>
      <c r="K176" s="118" t="str">
        <f>INDEX(BDD_enquete_terrain_publique!L:L, MATCH(A176, BDD_enquete_terrain_publique!B:B, 0))</f>
        <v>0_10</v>
      </c>
      <c r="L176" s="18" t="str">
        <f>INDEX(BDD_enquete_terrain_publique!M:M, MATCH(A176, BDD_enquete_terrain_publique!B:B, 0))</f>
        <v>pre_quart</v>
      </c>
      <c r="M176" s="115" t="s">
        <v>22</v>
      </c>
      <c r="N176" s="115" t="s">
        <v>22</v>
      </c>
      <c r="O176" s="115" t="s">
        <v>22</v>
      </c>
      <c r="P176" s="119">
        <f>INDEX(BDD_enquete_terrain_publique!Q:Q, MATCH(A176, BDD_enquete_terrain_publique!B:B, 0))</f>
        <v>42.898833333333336</v>
      </c>
      <c r="Q176" s="115" t="s">
        <v>1718</v>
      </c>
      <c r="R176" s="116" t="s">
        <v>22</v>
      </c>
      <c r="S176" s="115" t="s">
        <v>22</v>
      </c>
      <c r="T176" s="115" t="s">
        <v>22</v>
      </c>
      <c r="U176" s="120">
        <f>INDEX(BDD_enquete_terrain_publique!V:V, MATCH(A176, BDD_enquete_terrain_publique!B:B, 0))</f>
        <v>9.4788333333333341</v>
      </c>
      <c r="V176" s="115" t="s">
        <v>1719</v>
      </c>
      <c r="W176" s="121" t="str">
        <f>INDEX(BDD_enquete_terrain_publique!W:W, MATCH(A176, BDD_enquete_terrain_publique!B:B, 0))</f>
        <v>pe</v>
      </c>
      <c r="X176" s="122">
        <f>INDEX(BDD_enquete_terrain_publique!X:X, MATCH(A176, BDD_enquete_terrain_publique!B:B, 0))</f>
        <v>14.5</v>
      </c>
      <c r="Y176" s="122">
        <f>INDEX(BDD_enquete_terrain_publique!Y:Y, MATCH(A176, BDD_enquete_terrain_publique!B:B, 0))</f>
        <v>2</v>
      </c>
      <c r="Z176" s="121">
        <f>INDEX(BDD_enquete_terrain_publique!Z:Z, MATCH(A176, BDD_enquete_terrain_publique!B:B, 0))</f>
        <v>0.27083333333333331</v>
      </c>
      <c r="AA176" s="121">
        <f>INDEX(BDD_enquete_terrain_publique!AA:AA, MATCH(A176, BDD_enquete_terrain_publique!B:B, 0))</f>
        <v>0.46458333333333335</v>
      </c>
      <c r="AB176" s="121">
        <f>INDEX(BDD_enquete_terrain_publique!AB:AB, MATCH(A176, BDD_enquete_terrain_publique!B:B, 0))</f>
        <v>0.45833333333333331</v>
      </c>
      <c r="AC176" s="121">
        <f>Tableau1[[#This Row],[heure_enq]]-Tableau1[[#This Row],[heure_deb]]</f>
        <v>0.19375000000000003</v>
      </c>
      <c r="AD176" s="121">
        <f>Tableau1[[#This Row],[heure_fin]]-Tableau1[[#This Row],[heure_deb]]</f>
        <v>0.1875</v>
      </c>
      <c r="AE176" s="115" t="s">
        <v>2125</v>
      </c>
      <c r="AF176" s="115" t="s">
        <v>229</v>
      </c>
      <c r="AG176" s="123" t="str">
        <f>INDEX(BDD_enquete_terrain_publique!BJ:BJ, MATCH(A176, BDD_enquete_terrain_publique!B:B, 0))</f>
        <v>NA</v>
      </c>
      <c r="AH176" s="18">
        <v>0</v>
      </c>
      <c r="AI176" s="18">
        <f>INDEX(BDD_enquete_terrain_publique!BO:BO, MATCH(A176, BDD_enquete_terrain_publique!B:B, 0))</f>
        <v>0</v>
      </c>
      <c r="AJ176" s="18">
        <v>0</v>
      </c>
      <c r="AK176" s="18">
        <f>INDEX(BDD_enquete_terrain_publique!BU:BU, MATCH(A176, BDD_enquete_terrain_publique!B:B, 0))</f>
        <v>0</v>
      </c>
      <c r="AL176" s="115">
        <f>INDEX(BDD_enquete_terrain_publique!BV:BV, MATCH(A176, BDD_enquete_terrain_publique!B:B, 0))</f>
        <v>0</v>
      </c>
      <c r="AM176" s="115" t="s">
        <v>392</v>
      </c>
      <c r="AN176" s="115" t="s">
        <v>2059</v>
      </c>
      <c r="AO176" s="115" t="str">
        <f>INDEX(BDD_enquete_terrain_publique!AL:AL, MATCH(A176, BDD_enquete_terrain_publique!B:B, 0))</f>
        <v>secondaire</v>
      </c>
      <c r="AP176" s="115" t="s">
        <v>2057</v>
      </c>
      <c r="AQ176" s="115">
        <v>3</v>
      </c>
      <c r="AR176" s="124" t="s">
        <v>1033</v>
      </c>
      <c r="AS176" s="115">
        <v>3</v>
      </c>
      <c r="AT176" s="122">
        <f>AVERAGE(5,15)</f>
        <v>10</v>
      </c>
      <c r="AU176" s="122">
        <v>300</v>
      </c>
      <c r="AV176" s="130"/>
      <c r="AW176" s="115" t="s">
        <v>22</v>
      </c>
      <c r="AX176" s="199">
        <f t="shared" si="2"/>
        <v>123.2876712328767</v>
      </c>
      <c r="AY176" s="201" t="s">
        <v>22</v>
      </c>
      <c r="AZ176" s="125" t="s">
        <v>22</v>
      </c>
    </row>
    <row r="177" spans="1:52">
      <c r="A177" s="117">
        <v>248</v>
      </c>
      <c r="B177" s="18" t="str">
        <f>INDEX(BDD_enquete_terrain_publique!C:C, MATCH(A177, BDD_enquete_terrain_publique!B:B, 0))</f>
        <v>PECHLOIS2022_0137</v>
      </c>
      <c r="C177" s="18" t="str">
        <f>INDEX(BDD_enquete_terrain_publique!D:D, MATCH(A177, BDD_enquete_terrain_publique!B:B, 0))</f>
        <v>PECHLOIS2022_0137_A</v>
      </c>
      <c r="D177" s="109">
        <f>INDEX(BDD_enquete_terrain_publique!E:E, MATCH(A177, BDD_enquete_terrain_publique!B:B, 0))</f>
        <v>44785</v>
      </c>
      <c r="E177" s="18" t="str">
        <f>INDEX(BDD_enquete_terrain_publique!F:F, MATCH(A177, BDD_enquete_terrain_publique!B:B, 0))</f>
        <v>Perrine_DESVERONNIERES</v>
      </c>
      <c r="F177" s="118">
        <f>INDEX(BDD_enquete_terrain_publique!G:G, MATCH(A177, BDD_enquete_terrain_publique!B:B, 0))</f>
        <v>2</v>
      </c>
      <c r="G177" s="18">
        <f>INDEX(BDD_enquete_terrain_publique!H:H, MATCH(A177, BDD_enquete_terrain_publique!B:B, 0))</f>
        <v>27</v>
      </c>
      <c r="H177" s="118">
        <f>INDEX(BDD_enquete_terrain_publique!I:I, MATCH(A177, BDD_enquete_terrain_publique!B:B, 0))</f>
        <v>0</v>
      </c>
      <c r="I177" s="18" t="str">
        <f>INDEX(BDD_enquete_terrain_publique!J:J, MATCH(A177, BDD_enquete_terrain_publique!B:B, 0))</f>
        <v>NA</v>
      </c>
      <c r="J177" s="18" t="str">
        <f>INDEX(BDD_enquete_terrain_publique!K:K, MATCH(A177, BDD_enquete_terrain_publique!B:B, 0))</f>
        <v>S</v>
      </c>
      <c r="K177" s="118" t="str">
        <f>INDEX(BDD_enquete_terrain_publique!L:L, MATCH(A177, BDD_enquete_terrain_publique!B:B, 0))</f>
        <v>75_100</v>
      </c>
      <c r="L177" s="18" t="str">
        <f>INDEX(BDD_enquete_terrain_publique!M:M, MATCH(A177, BDD_enquete_terrain_publique!B:B, 0))</f>
        <v>pln_lune</v>
      </c>
      <c r="M177" s="115" t="s">
        <v>22</v>
      </c>
      <c r="N177" s="115" t="s">
        <v>22</v>
      </c>
      <c r="O177" s="115" t="s">
        <v>22</v>
      </c>
      <c r="P177" s="119">
        <f>INDEX(BDD_enquete_terrain_publique!Q:Q, MATCH(A177, BDD_enquete_terrain_publique!B:B, 0))</f>
        <v>43.648000000000003</v>
      </c>
      <c r="Q177" s="115" t="s">
        <v>22</v>
      </c>
      <c r="R177" s="116" t="s">
        <v>22</v>
      </c>
      <c r="S177" s="115" t="s">
        <v>22</v>
      </c>
      <c r="T177" s="115" t="s">
        <v>22</v>
      </c>
      <c r="U177" s="120">
        <f>INDEX(BDD_enquete_terrain_publique!V:V, MATCH(A177, BDD_enquete_terrain_publique!B:B, 0))</f>
        <v>9.445666666666666</v>
      </c>
      <c r="V177" s="115" t="s">
        <v>22</v>
      </c>
      <c r="W177" s="121" t="str">
        <f>INDEX(BDD_enquete_terrain_publique!W:W, MATCH(A177, BDD_enquete_terrain_publique!B:B, 0))</f>
        <v>pe</v>
      </c>
      <c r="X177" s="122">
        <f>INDEX(BDD_enquete_terrain_publique!X:X, MATCH(A177, BDD_enquete_terrain_publique!B:B, 0))</f>
        <v>84</v>
      </c>
      <c r="Y177" s="122">
        <f>INDEX(BDD_enquete_terrain_publique!Y:Y, MATCH(A177, BDD_enquete_terrain_publique!B:B, 0))</f>
        <v>3</v>
      </c>
      <c r="Z177" s="121">
        <f>INDEX(BDD_enquete_terrain_publique!Z:Z, MATCH(A177, BDD_enquete_terrain_publique!B:B, 0))</f>
        <v>0.25</v>
      </c>
      <c r="AA177" s="121">
        <f>INDEX(BDD_enquete_terrain_publique!AA:AA, MATCH(A177, BDD_enquete_terrain_publique!B:B, 0))</f>
        <v>0.3923611111111111</v>
      </c>
      <c r="AB177" s="121">
        <f>INDEX(BDD_enquete_terrain_publique!AB:AB, MATCH(A177, BDD_enquete_terrain_publique!B:B, 0))</f>
        <v>0.45833333333333331</v>
      </c>
      <c r="AC177" s="121">
        <f>Tableau1[[#This Row],[heure_enq]]-Tableau1[[#This Row],[heure_deb]]</f>
        <v>0.1423611111111111</v>
      </c>
      <c r="AD177" s="121">
        <f>Tableau1[[#This Row],[heure_fin]]-Tableau1[[#This Row],[heure_deb]]</f>
        <v>0.20833333333333331</v>
      </c>
      <c r="AE177" s="115" t="s">
        <v>204</v>
      </c>
      <c r="AF177" s="115" t="s">
        <v>229</v>
      </c>
      <c r="AG177" s="123" t="str">
        <f>INDEX(BDD_enquete_terrain_publique!BJ:BJ, MATCH(A177, BDD_enquete_terrain_publique!B:B, 0))</f>
        <v>Pagrus pagrus</v>
      </c>
      <c r="AH177" s="18" t="s">
        <v>2068</v>
      </c>
      <c r="AI177" s="18" t="str">
        <f>INDEX(BDD_enquete_terrain_publique!BO:BO, MATCH(A177, BDD_enquete_terrain_publique!B:B, 0))</f>
        <v>calamar</v>
      </c>
      <c r="AJ177" s="18">
        <v>0</v>
      </c>
      <c r="AK177" s="18">
        <f>INDEX(BDD_enquete_terrain_publique!BU:BU, MATCH(A177, BDD_enquete_terrain_publique!B:B, 0))</f>
        <v>0</v>
      </c>
      <c r="AL177" s="115">
        <f>INDEX(BDD_enquete_terrain_publique!BV:BV, MATCH(A177, BDD_enquete_terrain_publique!B:B, 0))</f>
        <v>0</v>
      </c>
      <c r="AM177" s="115" t="s">
        <v>692</v>
      </c>
      <c r="AN177" s="115" t="s">
        <v>2077</v>
      </c>
      <c r="AO177" s="115" t="str">
        <f>INDEX(BDD_enquete_terrain_publique!AL:AL, MATCH(A177, BDD_enquete_terrain_publique!B:B, 0))</f>
        <v>resident</v>
      </c>
      <c r="AP177" s="115" t="s">
        <v>22</v>
      </c>
      <c r="AQ177" s="115" t="s">
        <v>22</v>
      </c>
      <c r="AR177" s="124" t="s">
        <v>1924</v>
      </c>
      <c r="AS177" s="115">
        <v>3</v>
      </c>
      <c r="AT177" s="122">
        <v>20</v>
      </c>
      <c r="AU177" s="122" t="s">
        <v>22</v>
      </c>
      <c r="AV177" s="131"/>
      <c r="AW177" s="115" t="s">
        <v>22</v>
      </c>
      <c r="AX177" s="199" t="e">
        <f t="shared" si="2"/>
        <v>#VALUE!</v>
      </c>
      <c r="AY177" s="201" t="s">
        <v>22</v>
      </c>
      <c r="AZ177" s="125" t="s">
        <v>22</v>
      </c>
    </row>
    <row r="178" spans="1:52">
      <c r="A178" s="117">
        <v>248</v>
      </c>
      <c r="B178" s="18" t="str">
        <f>INDEX(BDD_enquete_terrain_publique!C:C, MATCH(A178, BDD_enquete_terrain_publique!B:B, 0))</f>
        <v>PECHLOIS2022_0137</v>
      </c>
      <c r="C178" s="18" t="str">
        <f>INDEX(BDD_enquete_terrain_publique!D:D, MATCH(A178, BDD_enquete_terrain_publique!B:B, 0))</f>
        <v>PECHLOIS2022_0137_A</v>
      </c>
      <c r="D178" s="109">
        <f>INDEX(BDD_enquete_terrain_publique!E:E, MATCH(A178, BDD_enquete_terrain_publique!B:B, 0))</f>
        <v>44785</v>
      </c>
      <c r="E178" s="18" t="str">
        <f>INDEX(BDD_enquete_terrain_publique!F:F, MATCH(A178, BDD_enquete_terrain_publique!B:B, 0))</f>
        <v>Perrine_DESVERONNIERES</v>
      </c>
      <c r="F178" s="118">
        <f>INDEX(BDD_enquete_terrain_publique!G:G, MATCH(A178, BDD_enquete_terrain_publique!B:B, 0))</f>
        <v>2</v>
      </c>
      <c r="G178" s="18">
        <f>INDEX(BDD_enquete_terrain_publique!H:H, MATCH(A178, BDD_enquete_terrain_publique!B:B, 0))</f>
        <v>27</v>
      </c>
      <c r="H178" s="118">
        <f>INDEX(BDD_enquete_terrain_publique!I:I, MATCH(A178, BDD_enquete_terrain_publique!B:B, 0))</f>
        <v>0</v>
      </c>
      <c r="I178" s="18" t="str">
        <f>INDEX(BDD_enquete_terrain_publique!J:J, MATCH(A178, BDD_enquete_terrain_publique!B:B, 0))</f>
        <v>NA</v>
      </c>
      <c r="J178" s="18" t="str">
        <f>INDEX(BDD_enquete_terrain_publique!K:K, MATCH(A178, BDD_enquete_terrain_publique!B:B, 0))</f>
        <v>S</v>
      </c>
      <c r="K178" s="118" t="str">
        <f>INDEX(BDD_enquete_terrain_publique!L:L, MATCH(A178, BDD_enquete_terrain_publique!B:B, 0))</f>
        <v>75_100</v>
      </c>
      <c r="L178" s="18" t="str">
        <f>INDEX(BDD_enquete_terrain_publique!M:M, MATCH(A178, BDD_enquete_terrain_publique!B:B, 0))</f>
        <v>pln_lune</v>
      </c>
      <c r="M178" s="115" t="s">
        <v>22</v>
      </c>
      <c r="N178" s="115" t="s">
        <v>22</v>
      </c>
      <c r="O178" s="115" t="s">
        <v>22</v>
      </c>
      <c r="P178" s="119">
        <f>INDEX(BDD_enquete_terrain_publique!Q:Q, MATCH(A178, BDD_enquete_terrain_publique!B:B, 0))</f>
        <v>43.648000000000003</v>
      </c>
      <c r="Q178" s="115" t="s">
        <v>22</v>
      </c>
      <c r="R178" s="116" t="s">
        <v>22</v>
      </c>
      <c r="S178" s="115" t="s">
        <v>22</v>
      </c>
      <c r="T178" s="115" t="s">
        <v>22</v>
      </c>
      <c r="U178" s="120">
        <f>INDEX(BDD_enquete_terrain_publique!V:V, MATCH(A178, BDD_enquete_terrain_publique!B:B, 0))</f>
        <v>9.445666666666666</v>
      </c>
      <c r="V178" s="115" t="s">
        <v>22</v>
      </c>
      <c r="W178" s="121" t="str">
        <f>INDEX(BDD_enquete_terrain_publique!W:W, MATCH(A178, BDD_enquete_terrain_publique!B:B, 0))</f>
        <v>pe</v>
      </c>
      <c r="X178" s="122">
        <f>INDEX(BDD_enquete_terrain_publique!X:X, MATCH(A178, BDD_enquete_terrain_publique!B:B, 0))</f>
        <v>84</v>
      </c>
      <c r="Y178" s="122">
        <f>INDEX(BDD_enquete_terrain_publique!Y:Y, MATCH(A178, BDD_enquete_terrain_publique!B:B, 0))</f>
        <v>3</v>
      </c>
      <c r="Z178" s="121">
        <f>INDEX(BDD_enquete_terrain_publique!Z:Z, MATCH(A178, BDD_enquete_terrain_publique!B:B, 0))</f>
        <v>0.25</v>
      </c>
      <c r="AA178" s="121">
        <f>INDEX(BDD_enquete_terrain_publique!AA:AA, MATCH(A178, BDD_enquete_terrain_publique!B:B, 0))</f>
        <v>0.3923611111111111</v>
      </c>
      <c r="AB178" s="121">
        <f>INDEX(BDD_enquete_terrain_publique!AB:AB, MATCH(A178, BDD_enquete_terrain_publique!B:B, 0))</f>
        <v>0.45833333333333331</v>
      </c>
      <c r="AC178" s="121">
        <f>Tableau1[[#This Row],[heure_enq]]-Tableau1[[#This Row],[heure_deb]]</f>
        <v>0.1423611111111111</v>
      </c>
      <c r="AD178" s="121">
        <f>Tableau1[[#This Row],[heure_fin]]-Tableau1[[#This Row],[heure_deb]]</f>
        <v>0.20833333333333331</v>
      </c>
      <c r="AE178" s="115" t="s">
        <v>204</v>
      </c>
      <c r="AF178" s="115" t="s">
        <v>229</v>
      </c>
      <c r="AG178" s="123" t="str">
        <f>INDEX(BDD_enquete_terrain_publique!BJ:BJ, MATCH(A178, BDD_enquete_terrain_publique!B:B, 0))</f>
        <v>Pagrus pagrus</v>
      </c>
      <c r="AH178" s="18" t="s">
        <v>2068</v>
      </c>
      <c r="AI178" s="18" t="str">
        <f>INDEX(BDD_enquete_terrain_publique!BO:BO, MATCH(A178, BDD_enquete_terrain_publique!B:B, 0))</f>
        <v>calamar</v>
      </c>
      <c r="AJ178" s="18">
        <v>0</v>
      </c>
      <c r="AK178" s="18">
        <f>INDEX(BDD_enquete_terrain_publique!BU:BU, MATCH(A178, BDD_enquete_terrain_publique!B:B, 0))</f>
        <v>0</v>
      </c>
      <c r="AL178" s="115">
        <f>INDEX(BDD_enquete_terrain_publique!BV:BV, MATCH(A178, BDD_enquete_terrain_publique!B:B, 0))</f>
        <v>0</v>
      </c>
      <c r="AM178" s="115" t="s">
        <v>692</v>
      </c>
      <c r="AN178" s="115" t="s">
        <v>2077</v>
      </c>
      <c r="AO178" s="115" t="str">
        <f>INDEX(BDD_enquete_terrain_publique!AL:AL, MATCH(A178, BDD_enquete_terrain_publique!B:B, 0))</f>
        <v>resident</v>
      </c>
      <c r="AP178" s="115" t="s">
        <v>2060</v>
      </c>
      <c r="AQ178" s="115">
        <v>1</v>
      </c>
      <c r="AR178" s="124" t="s">
        <v>756</v>
      </c>
      <c r="AS178" s="115">
        <v>3</v>
      </c>
      <c r="AT178" s="122">
        <f>AVERAGE(20,20,15)</f>
        <v>18.333333333333332</v>
      </c>
      <c r="AU178" s="122" t="s">
        <v>22</v>
      </c>
      <c r="AV178" s="118">
        <v>800</v>
      </c>
      <c r="AW178" s="115" t="s">
        <v>22</v>
      </c>
      <c r="AX178" s="199" t="e">
        <f t="shared" ref="AX178:AX209" si="3">AU178/(1+(13/60))/2</f>
        <v>#VALUE!</v>
      </c>
      <c r="AY178" s="201" t="s">
        <v>22</v>
      </c>
      <c r="AZ178" s="125" t="s">
        <v>22</v>
      </c>
    </row>
    <row r="179" spans="1:52">
      <c r="A179" s="117">
        <v>249</v>
      </c>
      <c r="B179" s="18" t="str">
        <f>INDEX(BDD_enquete_terrain_publique!C:C, MATCH(A179, BDD_enquete_terrain_publique!B:B, 0))</f>
        <v>PECHLOIS2022_0137</v>
      </c>
      <c r="C179" s="18" t="str">
        <f>INDEX(BDD_enquete_terrain_publique!D:D, MATCH(A179, BDD_enquete_terrain_publique!B:B, 0))</f>
        <v>PECHLOIS2022_0137_B</v>
      </c>
      <c r="D179" s="109">
        <f>INDEX(BDD_enquete_terrain_publique!E:E, MATCH(A179, BDD_enquete_terrain_publique!B:B, 0))</f>
        <v>44785</v>
      </c>
      <c r="E179" s="18" t="str">
        <f>INDEX(BDD_enquete_terrain_publique!F:F, MATCH(A179, BDD_enquete_terrain_publique!B:B, 0))</f>
        <v>Perrine_DESVERONNIERES</v>
      </c>
      <c r="F179" s="118">
        <f>INDEX(BDD_enquete_terrain_publique!G:G, MATCH(A179, BDD_enquete_terrain_publique!B:B, 0))</f>
        <v>1</v>
      </c>
      <c r="G179" s="18">
        <f>INDEX(BDD_enquete_terrain_publique!H:H, MATCH(A179, BDD_enquete_terrain_publique!B:B, 0))</f>
        <v>27</v>
      </c>
      <c r="H179" s="118">
        <f>INDEX(BDD_enquete_terrain_publique!I:I, MATCH(A179, BDD_enquete_terrain_publique!B:B, 0))</f>
        <v>0</v>
      </c>
      <c r="I179" s="18" t="str">
        <f>INDEX(BDD_enquete_terrain_publique!J:J, MATCH(A179, BDD_enquete_terrain_publique!B:B, 0))</f>
        <v>NA</v>
      </c>
      <c r="J179" s="18" t="str">
        <f>INDEX(BDD_enquete_terrain_publique!K:K, MATCH(A179, BDD_enquete_terrain_publique!B:B, 0))</f>
        <v>S</v>
      </c>
      <c r="K179" s="118" t="str">
        <f>INDEX(BDD_enquete_terrain_publique!L:L, MATCH(A179, BDD_enquete_terrain_publique!B:B, 0))</f>
        <v>75_100</v>
      </c>
      <c r="L179" s="18" t="str">
        <f>INDEX(BDD_enquete_terrain_publique!M:M, MATCH(A179, BDD_enquete_terrain_publique!B:B, 0))</f>
        <v>pln_lune</v>
      </c>
      <c r="M179" s="115" t="s">
        <v>22</v>
      </c>
      <c r="N179" s="115" t="s">
        <v>22</v>
      </c>
      <c r="O179" s="115" t="s">
        <v>22</v>
      </c>
      <c r="P179" s="119">
        <f>INDEX(BDD_enquete_terrain_publique!Q:Q, MATCH(A179, BDD_enquete_terrain_publique!B:B, 0))</f>
        <v>43.655999999999999</v>
      </c>
      <c r="Q179" s="115" t="s">
        <v>22</v>
      </c>
      <c r="R179" s="116" t="s">
        <v>22</v>
      </c>
      <c r="S179" s="115" t="s">
        <v>22</v>
      </c>
      <c r="T179" s="115" t="s">
        <v>22</v>
      </c>
      <c r="U179" s="120">
        <f>INDEX(BDD_enquete_terrain_publique!V:V, MATCH(A179, BDD_enquete_terrain_publique!B:B, 0))</f>
        <v>9.4533333333333331</v>
      </c>
      <c r="V179" s="115" t="s">
        <v>22</v>
      </c>
      <c r="W179" s="121" t="str">
        <f>INDEX(BDD_enquete_terrain_publique!W:W, MATCH(A179, BDD_enquete_terrain_publique!B:B, 0))</f>
        <v>pe</v>
      </c>
      <c r="X179" s="122">
        <f>INDEX(BDD_enquete_terrain_publique!X:X, MATCH(A179, BDD_enquete_terrain_publique!B:B, 0))</f>
        <v>44.8</v>
      </c>
      <c r="Y179" s="122">
        <f>INDEX(BDD_enquete_terrain_publique!Y:Y, MATCH(A179, BDD_enquete_terrain_publique!B:B, 0))</f>
        <v>2</v>
      </c>
      <c r="Z179" s="121">
        <f>INDEX(BDD_enquete_terrain_publique!Z:Z, MATCH(A179, BDD_enquete_terrain_publique!B:B, 0))</f>
        <v>0.29166666666666669</v>
      </c>
      <c r="AA179" s="121">
        <f>INDEX(BDD_enquete_terrain_publique!AA:AA, MATCH(A179, BDD_enquete_terrain_publique!B:B, 0))</f>
        <v>0.41666666666666669</v>
      </c>
      <c r="AB179" s="121">
        <f>INDEX(BDD_enquete_terrain_publique!AB:AB, MATCH(A179, BDD_enquete_terrain_publique!B:B, 0))</f>
        <v>0.41666666666666669</v>
      </c>
      <c r="AC179" s="121">
        <f>Tableau1[[#This Row],[heure_enq]]-Tableau1[[#This Row],[heure_deb]]</f>
        <v>0.125</v>
      </c>
      <c r="AD179" s="121">
        <f>Tableau1[[#This Row],[heure_fin]]-Tableau1[[#This Row],[heure_deb]]</f>
        <v>0.125</v>
      </c>
      <c r="AE179" s="115" t="s">
        <v>2098</v>
      </c>
      <c r="AF179" s="115" t="s">
        <v>229</v>
      </c>
      <c r="AG179" s="123" t="str">
        <f>INDEX(BDD_enquete_terrain_publique!BJ:BJ, MATCH(A179, BDD_enquete_terrain_publique!B:B, 0))</f>
        <v>NA</v>
      </c>
      <c r="AH179" s="18" t="s">
        <v>2068</v>
      </c>
      <c r="AI179" s="18" t="str">
        <f>INDEX(BDD_enquete_terrain_publique!BO:BO, MATCH(A179, BDD_enquete_terrain_publique!B:B, 0))</f>
        <v>calamar</v>
      </c>
      <c r="AJ179" s="18">
        <v>0</v>
      </c>
      <c r="AK179" s="18">
        <f>INDEX(BDD_enquete_terrain_publique!BU:BU, MATCH(A179, BDD_enquete_terrain_publique!B:B, 0))</f>
        <v>0</v>
      </c>
      <c r="AL179" s="115">
        <f>INDEX(BDD_enquete_terrain_publique!BV:BV, MATCH(A179, BDD_enquete_terrain_publique!B:B, 0))</f>
        <v>0</v>
      </c>
      <c r="AM179" s="115" t="s">
        <v>2176</v>
      </c>
      <c r="AN179" s="115" t="s">
        <v>2077</v>
      </c>
      <c r="AO179" s="115" t="str">
        <f>INDEX(BDD_enquete_terrain_publique!AL:AL, MATCH(A179, BDD_enquete_terrain_publique!B:B, 0))</f>
        <v>touriste</v>
      </c>
      <c r="AP179" s="115" t="s">
        <v>22</v>
      </c>
      <c r="AQ179" s="115" t="s">
        <v>22</v>
      </c>
      <c r="AR179" s="124" t="s">
        <v>745</v>
      </c>
      <c r="AS179" s="115">
        <v>1</v>
      </c>
      <c r="AT179" s="122">
        <v>80</v>
      </c>
      <c r="AU179" s="122" t="s">
        <v>22</v>
      </c>
      <c r="AV179" s="118">
        <v>7000</v>
      </c>
      <c r="AW179" s="115" t="s">
        <v>223</v>
      </c>
      <c r="AX179" s="199" t="e">
        <f t="shared" si="3"/>
        <v>#VALUE!</v>
      </c>
      <c r="AY179" s="201" t="s">
        <v>22</v>
      </c>
      <c r="AZ179" s="125" t="s">
        <v>22</v>
      </c>
    </row>
    <row r="180" spans="1:52">
      <c r="A180" s="117">
        <v>251</v>
      </c>
      <c r="B180" s="18" t="str">
        <f>INDEX(BDD_enquete_terrain_publique!C:C, MATCH(A180, BDD_enquete_terrain_publique!B:B, 0))</f>
        <v>PECHLOIS2022_0137</v>
      </c>
      <c r="C180" s="18" t="str">
        <f>INDEX(BDD_enquete_terrain_publique!D:D, MATCH(A180, BDD_enquete_terrain_publique!B:B, 0))</f>
        <v>PECHLOIS2022_0137_D</v>
      </c>
      <c r="D180" s="109">
        <f>INDEX(BDD_enquete_terrain_publique!E:E, MATCH(A180, BDD_enquete_terrain_publique!B:B, 0))</f>
        <v>44785</v>
      </c>
      <c r="E180" s="18" t="str">
        <f>INDEX(BDD_enquete_terrain_publique!F:F, MATCH(A180, BDD_enquete_terrain_publique!B:B, 0))</f>
        <v>Perrine_DESVERONNIERES</v>
      </c>
      <c r="F180" s="118">
        <f>INDEX(BDD_enquete_terrain_publique!G:G, MATCH(A180, BDD_enquete_terrain_publique!B:B, 0))</f>
        <v>1</v>
      </c>
      <c r="G180" s="18">
        <f>INDEX(BDD_enquete_terrain_publique!H:H, MATCH(A180, BDD_enquete_terrain_publique!B:B, 0))</f>
        <v>29.2</v>
      </c>
      <c r="H180" s="118">
        <f>INDEX(BDD_enquete_terrain_publique!I:I, MATCH(A180, BDD_enquete_terrain_publique!B:B, 0))</f>
        <v>0</v>
      </c>
      <c r="I180" s="18" t="str">
        <f>INDEX(BDD_enquete_terrain_publique!J:J, MATCH(A180, BDD_enquete_terrain_publique!B:B, 0))</f>
        <v>NA</v>
      </c>
      <c r="J180" s="18" t="str">
        <f>INDEX(BDD_enquete_terrain_publique!K:K, MATCH(A180, BDD_enquete_terrain_publique!B:B, 0))</f>
        <v>NA</v>
      </c>
      <c r="K180" s="118" t="str">
        <f>INDEX(BDD_enquete_terrain_publique!L:L, MATCH(A180, BDD_enquete_terrain_publique!B:B, 0))</f>
        <v>50_75</v>
      </c>
      <c r="L180" s="18" t="str">
        <f>INDEX(BDD_enquete_terrain_publique!M:M, MATCH(A180, BDD_enquete_terrain_publique!B:B, 0))</f>
        <v>pln_lune</v>
      </c>
      <c r="M180" s="115" t="s">
        <v>22</v>
      </c>
      <c r="N180" s="115" t="s">
        <v>22</v>
      </c>
      <c r="O180" s="115" t="s">
        <v>22</v>
      </c>
      <c r="P180" s="119">
        <f>INDEX(BDD_enquete_terrain_publique!Q:Q, MATCH(A180, BDD_enquete_terrain_publique!B:B, 0))</f>
        <v>43.015166666666666</v>
      </c>
      <c r="Q180" s="115" t="s">
        <v>22</v>
      </c>
      <c r="R180" s="116" t="s">
        <v>22</v>
      </c>
      <c r="S180" s="115" t="s">
        <v>22</v>
      </c>
      <c r="T180" s="115" t="s">
        <v>22</v>
      </c>
      <c r="U180" s="120">
        <f>INDEX(BDD_enquete_terrain_publique!V:V, MATCH(A180, BDD_enquete_terrain_publique!B:B, 0))</f>
        <v>9.5724999999999998</v>
      </c>
      <c r="V180" s="115" t="s">
        <v>22</v>
      </c>
      <c r="W180" s="121" t="str">
        <f>INDEX(BDD_enquete_terrain_publique!W:W, MATCH(A180, BDD_enquete_terrain_publique!B:B, 0))</f>
        <v>pe</v>
      </c>
      <c r="X180" s="122">
        <f>INDEX(BDD_enquete_terrain_publique!X:X, MATCH(A180, BDD_enquete_terrain_publique!B:B, 0))</f>
        <v>30</v>
      </c>
      <c r="Y180" s="122">
        <f>INDEX(BDD_enquete_terrain_publique!Y:Y, MATCH(A180, BDD_enquete_terrain_publique!B:B, 0))</f>
        <v>1</v>
      </c>
      <c r="Z180" s="121">
        <f>INDEX(BDD_enquete_terrain_publique!Z:Z, MATCH(A180, BDD_enquete_terrain_publique!B:B, 0))</f>
        <v>0.3125</v>
      </c>
      <c r="AA180" s="121">
        <f>INDEX(BDD_enquete_terrain_publique!AA:AA, MATCH(A180, BDD_enquete_terrain_publique!B:B, 0))</f>
        <v>0.45833333333333331</v>
      </c>
      <c r="AB180" s="121">
        <f>INDEX(BDD_enquete_terrain_publique!AB:AB, MATCH(A180, BDD_enquete_terrain_publique!B:B, 0))</f>
        <v>0.5</v>
      </c>
      <c r="AC180" s="121">
        <f>Tableau1[[#This Row],[heure_enq]]-Tableau1[[#This Row],[heure_deb]]</f>
        <v>0.14583333333333331</v>
      </c>
      <c r="AD180" s="121">
        <f>Tableau1[[#This Row],[heure_fin]]-Tableau1[[#This Row],[heure_deb]]</f>
        <v>0.1875</v>
      </c>
      <c r="AE180" s="115" t="s">
        <v>2175</v>
      </c>
      <c r="AF180" s="115" t="s">
        <v>229</v>
      </c>
      <c r="AG180" s="123" t="str">
        <f>INDEX(BDD_enquete_terrain_publique!BJ:BJ, MATCH(A180, BDD_enquete_terrain_publique!B:B, 0))</f>
        <v>Pagellus bogaraveo</v>
      </c>
      <c r="AH180" s="18">
        <v>0</v>
      </c>
      <c r="AI180" s="18">
        <f>INDEX(BDD_enquete_terrain_publique!BO:BO, MATCH(A180, BDD_enquete_terrain_publique!B:B, 0))</f>
        <v>0</v>
      </c>
      <c r="AJ180" s="18" t="s">
        <v>2061</v>
      </c>
      <c r="AK180" s="18" t="str">
        <f>INDEX(BDD_enquete_terrain_publique!BU:BU, MATCH(A180, BDD_enquete_terrain_publique!B:B, 0))</f>
        <v>severau</v>
      </c>
      <c r="AL180" s="115">
        <f>INDEX(BDD_enquete_terrain_publique!BV:BV, MATCH(A180, BDD_enquete_terrain_publique!B:B, 0))</f>
        <v>0</v>
      </c>
      <c r="AM180" s="115" t="s">
        <v>692</v>
      </c>
      <c r="AN180" s="115" t="s">
        <v>2077</v>
      </c>
      <c r="AO180" s="115" t="str">
        <f>INDEX(BDD_enquete_terrain_publique!AL:AL, MATCH(A180, BDD_enquete_terrain_publique!B:B, 0))</f>
        <v>secondaire</v>
      </c>
      <c r="AP180" s="115" t="s">
        <v>22</v>
      </c>
      <c r="AQ180" s="115" t="s">
        <v>22</v>
      </c>
      <c r="AR180" s="124" t="s">
        <v>745</v>
      </c>
      <c r="AS180" s="134">
        <v>1</v>
      </c>
      <c r="AT180" s="122">
        <v>60</v>
      </c>
      <c r="AU180" s="122" t="s">
        <v>22</v>
      </c>
      <c r="AV180" s="130">
        <v>5000</v>
      </c>
      <c r="AW180" s="115" t="s">
        <v>22</v>
      </c>
      <c r="AX180" s="199" t="e">
        <f t="shared" si="3"/>
        <v>#VALUE!</v>
      </c>
      <c r="AY180" s="201" t="s">
        <v>22</v>
      </c>
      <c r="AZ180" s="125" t="s">
        <v>22</v>
      </c>
    </row>
    <row r="181" spans="1:52">
      <c r="A181" s="117">
        <v>253</v>
      </c>
      <c r="B181" s="18" t="str">
        <f>INDEX(BDD_enquete_terrain_publique!C:C, MATCH(A181, BDD_enquete_terrain_publique!B:B, 0))</f>
        <v>PECHLOIS2022_0137</v>
      </c>
      <c r="C181" s="18" t="str">
        <f>INDEX(BDD_enquete_terrain_publique!D:D, MATCH(A181, BDD_enquete_terrain_publique!B:B, 0))</f>
        <v>PECHLOIS2022_0137_F</v>
      </c>
      <c r="D181" s="109">
        <f>INDEX(BDD_enquete_terrain_publique!E:E, MATCH(A181, BDD_enquete_terrain_publique!B:B, 0))</f>
        <v>44785</v>
      </c>
      <c r="E181" s="18" t="str">
        <f>INDEX(BDD_enquete_terrain_publique!F:F, MATCH(A181, BDD_enquete_terrain_publique!B:B, 0))</f>
        <v>Perrine_DESVERONNIERES</v>
      </c>
      <c r="F181" s="118">
        <f>INDEX(BDD_enquete_terrain_publique!G:G, MATCH(A181, BDD_enquete_terrain_publique!B:B, 0))</f>
        <v>1</v>
      </c>
      <c r="G181" s="18">
        <f>INDEX(BDD_enquete_terrain_publique!H:H, MATCH(A181, BDD_enquete_terrain_publique!B:B, 0))</f>
        <v>29</v>
      </c>
      <c r="H181" s="118">
        <f>INDEX(BDD_enquete_terrain_publique!I:I, MATCH(A181, BDD_enquete_terrain_publique!B:B, 0))</f>
        <v>0</v>
      </c>
      <c r="I181" s="18" t="str">
        <f>INDEX(BDD_enquete_terrain_publique!J:J, MATCH(A181, BDD_enquete_terrain_publique!B:B, 0))</f>
        <v>NA</v>
      </c>
      <c r="J181" s="18" t="str">
        <f>INDEX(BDD_enquete_terrain_publique!K:K, MATCH(A181, BDD_enquete_terrain_publique!B:B, 0))</f>
        <v>S</v>
      </c>
      <c r="K181" s="118" t="str">
        <f>INDEX(BDD_enquete_terrain_publique!L:L, MATCH(A181, BDD_enquete_terrain_publique!B:B, 0))</f>
        <v>50_75</v>
      </c>
      <c r="L181" s="18" t="str">
        <f>INDEX(BDD_enquete_terrain_publique!M:M, MATCH(A181, BDD_enquete_terrain_publique!B:B, 0))</f>
        <v>pln_lune</v>
      </c>
      <c r="M181" s="115" t="s">
        <v>22</v>
      </c>
      <c r="N181" s="115" t="s">
        <v>22</v>
      </c>
      <c r="O181" s="115" t="s">
        <v>22</v>
      </c>
      <c r="P181" s="119">
        <f>INDEX(BDD_enquete_terrain_publique!Q:Q, MATCH(A181, BDD_enquete_terrain_publique!B:B, 0))</f>
        <v>43.045333333333332</v>
      </c>
      <c r="Q181" s="115" t="s">
        <v>22</v>
      </c>
      <c r="R181" s="116" t="s">
        <v>22</v>
      </c>
      <c r="S181" s="115" t="s">
        <v>22</v>
      </c>
      <c r="T181" s="115" t="s">
        <v>22</v>
      </c>
      <c r="U181" s="120">
        <f>INDEX(BDD_enquete_terrain_publique!V:V, MATCH(A181, BDD_enquete_terrain_publique!B:B, 0))</f>
        <v>9.6688333333333336</v>
      </c>
      <c r="V181" s="115" t="s">
        <v>22</v>
      </c>
      <c r="W181" s="121" t="str">
        <f>INDEX(BDD_enquete_terrain_publique!W:W, MATCH(A181, BDD_enquete_terrain_publique!B:B, 0))</f>
        <v>pe</v>
      </c>
      <c r="X181" s="122">
        <f>INDEX(BDD_enquete_terrain_publique!X:X, MATCH(A181, BDD_enquete_terrain_publique!B:B, 0))</f>
        <v>25</v>
      </c>
      <c r="Y181" s="122">
        <f>INDEX(BDD_enquete_terrain_publique!Y:Y, MATCH(A181, BDD_enquete_terrain_publique!B:B, 0))</f>
        <v>1</v>
      </c>
      <c r="Z181" s="121">
        <f>INDEX(BDD_enquete_terrain_publique!Z:Z, MATCH(A181, BDD_enquete_terrain_publique!B:B, 0))</f>
        <v>0.29166666666666669</v>
      </c>
      <c r="AA181" s="121">
        <f>INDEX(BDD_enquete_terrain_publique!AA:AA, MATCH(A181, BDD_enquete_terrain_publique!B:B, 0))</f>
        <v>0.4826388888888889</v>
      </c>
      <c r="AB181" s="121">
        <f>INDEX(BDD_enquete_terrain_publique!AB:AB, MATCH(A181, BDD_enquete_terrain_publique!B:B, 0))</f>
        <v>0.5</v>
      </c>
      <c r="AC181" s="121">
        <f>Tableau1[[#This Row],[heure_enq]]-Tableau1[[#This Row],[heure_deb]]</f>
        <v>0.19097222222222221</v>
      </c>
      <c r="AD181" s="121">
        <f>Tableau1[[#This Row],[heure_fin]]-Tableau1[[#This Row],[heure_deb]]</f>
        <v>0.20833333333333331</v>
      </c>
      <c r="AE181" s="115" t="s">
        <v>2175</v>
      </c>
      <c r="AF181" s="115" t="s">
        <v>270</v>
      </c>
      <c r="AG181" s="123" t="str">
        <f>INDEX(BDD_enquete_terrain_publique!BJ:BJ, MATCH(A181, BDD_enquete_terrain_publique!B:B, 0))</f>
        <v>NA</v>
      </c>
      <c r="AH181" s="18">
        <v>0</v>
      </c>
      <c r="AI181" s="18">
        <f>INDEX(BDD_enquete_terrain_publique!BO:BO, MATCH(A181, BDD_enquete_terrain_publique!B:B, 0))</f>
        <v>0</v>
      </c>
      <c r="AJ181" s="18">
        <v>0</v>
      </c>
      <c r="AK181" s="18">
        <f>INDEX(BDD_enquete_terrain_publique!BU:BU, MATCH(A181, BDD_enquete_terrain_publique!B:B, 0))</f>
        <v>0</v>
      </c>
      <c r="AL181" s="115">
        <f>INDEX(BDD_enquete_terrain_publique!BV:BV, MATCH(A181, BDD_enquete_terrain_publique!B:B, 0))</f>
        <v>0</v>
      </c>
      <c r="AM181" s="115" t="s">
        <v>217</v>
      </c>
      <c r="AN181" s="115" t="s">
        <v>2122</v>
      </c>
      <c r="AO181" s="115" t="str">
        <f>INDEX(BDD_enquete_terrain_publique!AL:AL, MATCH(A181, BDD_enquete_terrain_publique!B:B, 0))</f>
        <v>touriste</v>
      </c>
      <c r="AP181" s="115" t="s">
        <v>22</v>
      </c>
      <c r="AQ181" s="115" t="s">
        <v>22</v>
      </c>
      <c r="AR181" s="124" t="s">
        <v>1082</v>
      </c>
      <c r="AS181" s="122" t="s">
        <v>22</v>
      </c>
      <c r="AT181" s="122" t="s">
        <v>22</v>
      </c>
      <c r="AU181" s="122" t="s">
        <v>22</v>
      </c>
      <c r="AV181" s="133"/>
      <c r="AW181" s="115" t="s">
        <v>22</v>
      </c>
      <c r="AX181" s="199" t="e">
        <f t="shared" si="3"/>
        <v>#VALUE!</v>
      </c>
      <c r="AY181" s="201" t="s">
        <v>22</v>
      </c>
      <c r="AZ181" s="125" t="s">
        <v>22</v>
      </c>
    </row>
    <row r="182" spans="1:52">
      <c r="A182" s="117">
        <v>253</v>
      </c>
      <c r="B182" s="18" t="str">
        <f>INDEX(BDD_enquete_terrain_publique!C:C, MATCH(A182, BDD_enquete_terrain_publique!B:B, 0))</f>
        <v>PECHLOIS2022_0137</v>
      </c>
      <c r="C182" s="18" t="str">
        <f>INDEX(BDD_enquete_terrain_publique!D:D, MATCH(A182, BDD_enquete_terrain_publique!B:B, 0))</f>
        <v>PECHLOIS2022_0137_F</v>
      </c>
      <c r="D182" s="109">
        <f>INDEX(BDD_enquete_terrain_publique!E:E, MATCH(A182, BDD_enquete_terrain_publique!B:B, 0))</f>
        <v>44785</v>
      </c>
      <c r="E182" s="18" t="str">
        <f>INDEX(BDD_enquete_terrain_publique!F:F, MATCH(A182, BDD_enquete_terrain_publique!B:B, 0))</f>
        <v>Perrine_DESVERONNIERES</v>
      </c>
      <c r="F182" s="118">
        <f>INDEX(BDD_enquete_terrain_publique!G:G, MATCH(A182, BDD_enquete_terrain_publique!B:B, 0))</f>
        <v>1</v>
      </c>
      <c r="G182" s="18">
        <f>INDEX(BDD_enquete_terrain_publique!H:H, MATCH(A182, BDD_enquete_terrain_publique!B:B, 0))</f>
        <v>29</v>
      </c>
      <c r="H182" s="118">
        <f>INDEX(BDD_enquete_terrain_publique!I:I, MATCH(A182, BDD_enquete_terrain_publique!B:B, 0))</f>
        <v>0</v>
      </c>
      <c r="I182" s="18" t="str">
        <f>INDEX(BDD_enquete_terrain_publique!J:J, MATCH(A182, BDD_enquete_terrain_publique!B:B, 0))</f>
        <v>NA</v>
      </c>
      <c r="J182" s="18" t="str">
        <f>INDEX(BDD_enquete_terrain_publique!K:K, MATCH(A182, BDD_enquete_terrain_publique!B:B, 0))</f>
        <v>S</v>
      </c>
      <c r="K182" s="118" t="str">
        <f>INDEX(BDD_enquete_terrain_publique!L:L, MATCH(A182, BDD_enquete_terrain_publique!B:B, 0))</f>
        <v>50_75</v>
      </c>
      <c r="L182" s="18" t="str">
        <f>INDEX(BDD_enquete_terrain_publique!M:M, MATCH(A182, BDD_enquete_terrain_publique!B:B, 0))</f>
        <v>pln_lune</v>
      </c>
      <c r="M182" s="115" t="s">
        <v>22</v>
      </c>
      <c r="N182" s="115" t="s">
        <v>22</v>
      </c>
      <c r="O182" s="115" t="s">
        <v>22</v>
      </c>
      <c r="P182" s="119">
        <f>INDEX(BDD_enquete_terrain_publique!Q:Q, MATCH(A182, BDD_enquete_terrain_publique!B:B, 0))</f>
        <v>43.045333333333332</v>
      </c>
      <c r="Q182" s="115" t="s">
        <v>22</v>
      </c>
      <c r="R182" s="116" t="s">
        <v>22</v>
      </c>
      <c r="S182" s="115" t="s">
        <v>22</v>
      </c>
      <c r="T182" s="115" t="s">
        <v>22</v>
      </c>
      <c r="U182" s="120">
        <f>INDEX(BDD_enquete_terrain_publique!V:V, MATCH(A182, BDD_enquete_terrain_publique!B:B, 0))</f>
        <v>9.6688333333333336</v>
      </c>
      <c r="V182" s="115" t="s">
        <v>22</v>
      </c>
      <c r="W182" s="121" t="str">
        <f>INDEX(BDD_enquete_terrain_publique!W:W, MATCH(A182, BDD_enquete_terrain_publique!B:B, 0))</f>
        <v>pe</v>
      </c>
      <c r="X182" s="122">
        <f>INDEX(BDD_enquete_terrain_publique!X:X, MATCH(A182, BDD_enquete_terrain_publique!B:B, 0))</f>
        <v>25</v>
      </c>
      <c r="Y182" s="122">
        <f>INDEX(BDD_enquete_terrain_publique!Y:Y, MATCH(A182, BDD_enquete_terrain_publique!B:B, 0))</f>
        <v>1</v>
      </c>
      <c r="Z182" s="121">
        <f>INDEX(BDD_enquete_terrain_publique!Z:Z, MATCH(A182, BDD_enquete_terrain_publique!B:B, 0))</f>
        <v>0.29166666666666669</v>
      </c>
      <c r="AA182" s="121">
        <f>INDEX(BDD_enquete_terrain_publique!AA:AA, MATCH(A182, BDD_enquete_terrain_publique!B:B, 0))</f>
        <v>0.4826388888888889</v>
      </c>
      <c r="AB182" s="121">
        <f>INDEX(BDD_enquete_terrain_publique!AB:AB, MATCH(A182, BDD_enquete_terrain_publique!B:B, 0))</f>
        <v>0.5</v>
      </c>
      <c r="AC182" s="121">
        <f>Tableau1[[#This Row],[heure_enq]]-Tableau1[[#This Row],[heure_deb]]</f>
        <v>0.19097222222222221</v>
      </c>
      <c r="AD182" s="121">
        <f>Tableau1[[#This Row],[heure_fin]]-Tableau1[[#This Row],[heure_deb]]</f>
        <v>0.20833333333333331</v>
      </c>
      <c r="AE182" s="115" t="s">
        <v>2175</v>
      </c>
      <c r="AF182" s="115" t="s">
        <v>270</v>
      </c>
      <c r="AG182" s="123" t="str">
        <f>INDEX(BDD_enquete_terrain_publique!BJ:BJ, MATCH(A182, BDD_enquete_terrain_publique!B:B, 0))</f>
        <v>NA</v>
      </c>
      <c r="AH182" s="18">
        <v>0</v>
      </c>
      <c r="AI182" s="18">
        <f>INDEX(BDD_enquete_terrain_publique!BO:BO, MATCH(A182, BDD_enquete_terrain_publique!B:B, 0))</f>
        <v>0</v>
      </c>
      <c r="AJ182" s="18">
        <v>0</v>
      </c>
      <c r="AK182" s="18">
        <f>INDEX(BDD_enquete_terrain_publique!BU:BU, MATCH(A182, BDD_enquete_terrain_publique!B:B, 0))</f>
        <v>0</v>
      </c>
      <c r="AL182" s="115">
        <f>INDEX(BDD_enquete_terrain_publique!BV:BV, MATCH(A182, BDD_enquete_terrain_publique!B:B, 0))</f>
        <v>0</v>
      </c>
      <c r="AM182" s="115" t="s">
        <v>217</v>
      </c>
      <c r="AN182" s="115" t="s">
        <v>2122</v>
      </c>
      <c r="AO182" s="115" t="str">
        <f>INDEX(BDD_enquete_terrain_publique!AL:AL, MATCH(A182, BDD_enquete_terrain_publique!B:B, 0))</f>
        <v>touriste</v>
      </c>
      <c r="AP182" s="115" t="s">
        <v>22</v>
      </c>
      <c r="AQ182" s="115" t="s">
        <v>22</v>
      </c>
      <c r="AR182" s="124" t="s">
        <v>1924</v>
      </c>
      <c r="AS182" s="122" t="s">
        <v>22</v>
      </c>
      <c r="AT182" s="122" t="s">
        <v>22</v>
      </c>
      <c r="AU182" s="122" t="s">
        <v>22</v>
      </c>
      <c r="AV182" s="133"/>
      <c r="AW182" s="115" t="s">
        <v>22</v>
      </c>
      <c r="AX182" s="199" t="e">
        <f t="shared" si="3"/>
        <v>#VALUE!</v>
      </c>
      <c r="AY182" s="201" t="s">
        <v>22</v>
      </c>
      <c r="AZ182" s="125" t="s">
        <v>22</v>
      </c>
    </row>
    <row r="183" spans="1:52">
      <c r="A183" s="117">
        <v>253</v>
      </c>
      <c r="B183" s="18" t="str">
        <f>INDEX(BDD_enquete_terrain_publique!C:C, MATCH(A183, BDD_enquete_terrain_publique!B:B, 0))</f>
        <v>PECHLOIS2022_0137</v>
      </c>
      <c r="C183" s="18" t="str">
        <f>INDEX(BDD_enquete_terrain_publique!D:D, MATCH(A183, BDD_enquete_terrain_publique!B:B, 0))</f>
        <v>PECHLOIS2022_0137_F</v>
      </c>
      <c r="D183" s="109">
        <f>INDEX(BDD_enquete_terrain_publique!E:E, MATCH(A183, BDD_enquete_terrain_publique!B:B, 0))</f>
        <v>44785</v>
      </c>
      <c r="E183" s="18" t="str">
        <f>INDEX(BDD_enquete_terrain_publique!F:F, MATCH(A183, BDD_enquete_terrain_publique!B:B, 0))</f>
        <v>Perrine_DESVERONNIERES</v>
      </c>
      <c r="F183" s="118">
        <f>INDEX(BDD_enquete_terrain_publique!G:G, MATCH(A183, BDD_enquete_terrain_publique!B:B, 0))</f>
        <v>1</v>
      </c>
      <c r="G183" s="18">
        <f>INDEX(BDD_enquete_terrain_publique!H:H, MATCH(A183, BDD_enquete_terrain_publique!B:B, 0))</f>
        <v>29</v>
      </c>
      <c r="H183" s="118">
        <f>INDEX(BDD_enquete_terrain_publique!I:I, MATCH(A183, BDD_enquete_terrain_publique!B:B, 0))</f>
        <v>0</v>
      </c>
      <c r="I183" s="18" t="str">
        <f>INDEX(BDD_enquete_terrain_publique!J:J, MATCH(A183, BDD_enquete_terrain_publique!B:B, 0))</f>
        <v>NA</v>
      </c>
      <c r="J183" s="18" t="str">
        <f>INDEX(BDD_enquete_terrain_publique!K:K, MATCH(A183, BDD_enquete_terrain_publique!B:B, 0))</f>
        <v>S</v>
      </c>
      <c r="K183" s="118" t="str">
        <f>INDEX(BDD_enquete_terrain_publique!L:L, MATCH(A183, BDD_enquete_terrain_publique!B:B, 0))</f>
        <v>50_75</v>
      </c>
      <c r="L183" s="18" t="str">
        <f>INDEX(BDD_enquete_terrain_publique!M:M, MATCH(A183, BDD_enquete_terrain_publique!B:B, 0))</f>
        <v>pln_lune</v>
      </c>
      <c r="M183" s="115" t="s">
        <v>22</v>
      </c>
      <c r="N183" s="115" t="s">
        <v>22</v>
      </c>
      <c r="O183" s="115" t="s">
        <v>22</v>
      </c>
      <c r="P183" s="119">
        <f>INDEX(BDD_enquete_terrain_publique!Q:Q, MATCH(A183, BDD_enquete_terrain_publique!B:B, 0))</f>
        <v>43.045333333333332</v>
      </c>
      <c r="Q183" s="115" t="s">
        <v>22</v>
      </c>
      <c r="R183" s="116" t="s">
        <v>22</v>
      </c>
      <c r="S183" s="115" t="s">
        <v>22</v>
      </c>
      <c r="T183" s="115" t="s">
        <v>22</v>
      </c>
      <c r="U183" s="120">
        <f>INDEX(BDD_enquete_terrain_publique!V:V, MATCH(A183, BDD_enquete_terrain_publique!B:B, 0))</f>
        <v>9.6688333333333336</v>
      </c>
      <c r="V183" s="115" t="s">
        <v>22</v>
      </c>
      <c r="W183" s="121" t="str">
        <f>INDEX(BDD_enquete_terrain_publique!W:W, MATCH(A183, BDD_enquete_terrain_publique!B:B, 0))</f>
        <v>pe</v>
      </c>
      <c r="X183" s="122">
        <f>INDEX(BDD_enquete_terrain_publique!X:X, MATCH(A183, BDD_enquete_terrain_publique!B:B, 0))</f>
        <v>25</v>
      </c>
      <c r="Y183" s="122">
        <f>INDEX(BDD_enquete_terrain_publique!Y:Y, MATCH(A183, BDD_enquete_terrain_publique!B:B, 0))</f>
        <v>1</v>
      </c>
      <c r="Z183" s="121">
        <f>INDEX(BDD_enquete_terrain_publique!Z:Z, MATCH(A183, BDD_enquete_terrain_publique!B:B, 0))</f>
        <v>0.29166666666666669</v>
      </c>
      <c r="AA183" s="121">
        <f>INDEX(BDD_enquete_terrain_publique!AA:AA, MATCH(A183, BDD_enquete_terrain_publique!B:B, 0))</f>
        <v>0.4826388888888889</v>
      </c>
      <c r="AB183" s="121">
        <f>INDEX(BDD_enquete_terrain_publique!AB:AB, MATCH(A183, BDD_enquete_terrain_publique!B:B, 0))</f>
        <v>0.5</v>
      </c>
      <c r="AC183" s="121">
        <f>Tableau1[[#This Row],[heure_enq]]-Tableau1[[#This Row],[heure_deb]]</f>
        <v>0.19097222222222221</v>
      </c>
      <c r="AD183" s="121">
        <f>Tableau1[[#This Row],[heure_fin]]-Tableau1[[#This Row],[heure_deb]]</f>
        <v>0.20833333333333331</v>
      </c>
      <c r="AE183" s="115" t="s">
        <v>2175</v>
      </c>
      <c r="AF183" s="115" t="s">
        <v>270</v>
      </c>
      <c r="AG183" s="123" t="str">
        <f>INDEX(BDD_enquete_terrain_publique!BJ:BJ, MATCH(A183, BDD_enquete_terrain_publique!B:B, 0))</f>
        <v>NA</v>
      </c>
      <c r="AH183" s="18">
        <v>0</v>
      </c>
      <c r="AI183" s="18">
        <f>INDEX(BDD_enquete_terrain_publique!BO:BO, MATCH(A183, BDD_enquete_terrain_publique!B:B, 0))</f>
        <v>0</v>
      </c>
      <c r="AJ183" s="18">
        <v>0</v>
      </c>
      <c r="AK183" s="18">
        <f>INDEX(BDD_enquete_terrain_publique!BU:BU, MATCH(A183, BDD_enquete_terrain_publique!B:B, 0))</f>
        <v>0</v>
      </c>
      <c r="AL183" s="115">
        <f>INDEX(BDD_enquete_terrain_publique!BV:BV, MATCH(A183, BDD_enquete_terrain_publique!B:B, 0))</f>
        <v>0</v>
      </c>
      <c r="AM183" s="115" t="s">
        <v>217</v>
      </c>
      <c r="AN183" s="115" t="s">
        <v>2122</v>
      </c>
      <c r="AO183" s="115" t="str">
        <f>INDEX(BDD_enquete_terrain_publique!AL:AL, MATCH(A183, BDD_enquete_terrain_publique!B:B, 0))</f>
        <v>touriste</v>
      </c>
      <c r="AP183" s="115" t="s">
        <v>22</v>
      </c>
      <c r="AQ183" s="115" t="s">
        <v>22</v>
      </c>
      <c r="AR183" s="124" t="s">
        <v>756</v>
      </c>
      <c r="AS183" s="122" t="s">
        <v>22</v>
      </c>
      <c r="AT183" s="122" t="s">
        <v>22</v>
      </c>
      <c r="AU183" s="122" t="s">
        <v>22</v>
      </c>
      <c r="AV183" s="131"/>
      <c r="AW183" s="115" t="s">
        <v>22</v>
      </c>
      <c r="AX183" s="199" t="e">
        <f t="shared" si="3"/>
        <v>#VALUE!</v>
      </c>
      <c r="AY183" s="201" t="s">
        <v>22</v>
      </c>
      <c r="AZ183" s="125" t="s">
        <v>22</v>
      </c>
    </row>
    <row r="184" spans="1:52" ht="15" thickBot="1">
      <c r="A184" s="117">
        <v>253</v>
      </c>
      <c r="B184" s="18" t="str">
        <f>INDEX(BDD_enquete_terrain_publique!C:C, MATCH(A184, BDD_enquete_terrain_publique!B:B, 0))</f>
        <v>PECHLOIS2022_0137</v>
      </c>
      <c r="C184" s="18" t="str">
        <f>INDEX(BDD_enquete_terrain_publique!D:D, MATCH(A184, BDD_enquete_terrain_publique!B:B, 0))</f>
        <v>PECHLOIS2022_0137_F</v>
      </c>
      <c r="D184" s="109">
        <f>INDEX(BDD_enquete_terrain_publique!E:E, MATCH(A184, BDD_enquete_terrain_publique!B:B, 0))</f>
        <v>44785</v>
      </c>
      <c r="E184" s="18" t="str">
        <f>INDEX(BDD_enquete_terrain_publique!F:F, MATCH(A184, BDD_enquete_terrain_publique!B:B, 0))</f>
        <v>Perrine_DESVERONNIERES</v>
      </c>
      <c r="F184" s="118">
        <f>INDEX(BDD_enquete_terrain_publique!G:G, MATCH(A184, BDD_enquete_terrain_publique!B:B, 0))</f>
        <v>1</v>
      </c>
      <c r="G184" s="18">
        <f>INDEX(BDD_enquete_terrain_publique!H:H, MATCH(A184, BDD_enquete_terrain_publique!B:B, 0))</f>
        <v>29</v>
      </c>
      <c r="H184" s="118">
        <f>INDEX(BDD_enquete_terrain_publique!I:I, MATCH(A184, BDD_enquete_terrain_publique!B:B, 0))</f>
        <v>0</v>
      </c>
      <c r="I184" s="18" t="str">
        <f>INDEX(BDD_enquete_terrain_publique!J:J, MATCH(A184, BDD_enquete_terrain_publique!B:B, 0))</f>
        <v>NA</v>
      </c>
      <c r="J184" s="18" t="str">
        <f>INDEX(BDD_enquete_terrain_publique!K:K, MATCH(A184, BDD_enquete_terrain_publique!B:B, 0))</f>
        <v>S</v>
      </c>
      <c r="K184" s="118" t="str">
        <f>INDEX(BDD_enquete_terrain_publique!L:L, MATCH(A184, BDD_enquete_terrain_publique!B:B, 0))</f>
        <v>50_75</v>
      </c>
      <c r="L184" s="18" t="str">
        <f>INDEX(BDD_enquete_terrain_publique!M:M, MATCH(A184, BDD_enquete_terrain_publique!B:B, 0))</f>
        <v>pln_lune</v>
      </c>
      <c r="M184" s="115" t="s">
        <v>22</v>
      </c>
      <c r="N184" s="115" t="s">
        <v>22</v>
      </c>
      <c r="O184" s="115" t="s">
        <v>22</v>
      </c>
      <c r="P184" s="119">
        <f>INDEX(BDD_enquete_terrain_publique!Q:Q, MATCH(A184, BDD_enquete_terrain_publique!B:B, 0))</f>
        <v>43.045333333333332</v>
      </c>
      <c r="Q184" s="115" t="s">
        <v>22</v>
      </c>
      <c r="R184" s="116" t="s">
        <v>22</v>
      </c>
      <c r="S184" s="115" t="s">
        <v>22</v>
      </c>
      <c r="T184" s="115" t="s">
        <v>22</v>
      </c>
      <c r="U184" s="120">
        <f>INDEX(BDD_enquete_terrain_publique!V:V, MATCH(A184, BDD_enquete_terrain_publique!B:B, 0))</f>
        <v>9.6688333333333336</v>
      </c>
      <c r="V184" s="115" t="s">
        <v>22</v>
      </c>
      <c r="W184" s="121" t="str">
        <f>INDEX(BDD_enquete_terrain_publique!W:W, MATCH(A184, BDD_enquete_terrain_publique!B:B, 0))</f>
        <v>pe</v>
      </c>
      <c r="X184" s="122">
        <f>INDEX(BDD_enquete_terrain_publique!X:X, MATCH(A184, BDD_enquete_terrain_publique!B:B, 0))</f>
        <v>25</v>
      </c>
      <c r="Y184" s="122">
        <f>INDEX(BDD_enquete_terrain_publique!Y:Y, MATCH(A184, BDD_enquete_terrain_publique!B:B, 0))</f>
        <v>1</v>
      </c>
      <c r="Z184" s="121">
        <f>INDEX(BDD_enquete_terrain_publique!Z:Z, MATCH(A184, BDD_enquete_terrain_publique!B:B, 0))</f>
        <v>0.29166666666666669</v>
      </c>
      <c r="AA184" s="121">
        <f>INDEX(BDD_enquete_terrain_publique!AA:AA, MATCH(A184, BDD_enquete_terrain_publique!B:B, 0))</f>
        <v>0.4826388888888889</v>
      </c>
      <c r="AB184" s="121">
        <f>INDEX(BDD_enquete_terrain_publique!AB:AB, MATCH(A184, BDD_enquete_terrain_publique!B:B, 0))</f>
        <v>0.5</v>
      </c>
      <c r="AC184" s="121">
        <f>Tableau1[[#This Row],[heure_enq]]-Tableau1[[#This Row],[heure_deb]]</f>
        <v>0.19097222222222221</v>
      </c>
      <c r="AD184" s="121">
        <f>Tableau1[[#This Row],[heure_fin]]-Tableau1[[#This Row],[heure_deb]]</f>
        <v>0.20833333333333331</v>
      </c>
      <c r="AE184" s="115" t="s">
        <v>2175</v>
      </c>
      <c r="AF184" s="115" t="s">
        <v>270</v>
      </c>
      <c r="AG184" s="123" t="str">
        <f>INDEX(BDD_enquete_terrain_publique!BJ:BJ, MATCH(A184, BDD_enquete_terrain_publique!B:B, 0))</f>
        <v>NA</v>
      </c>
      <c r="AH184" s="18">
        <v>0</v>
      </c>
      <c r="AI184" s="18">
        <f>INDEX(BDD_enquete_terrain_publique!BO:BO, MATCH(A184, BDD_enquete_terrain_publique!B:B, 0))</f>
        <v>0</v>
      </c>
      <c r="AJ184" s="18">
        <v>0</v>
      </c>
      <c r="AK184" s="18">
        <f>INDEX(BDD_enquete_terrain_publique!BU:BU, MATCH(A184, BDD_enquete_terrain_publique!B:B, 0))</f>
        <v>0</v>
      </c>
      <c r="AL184" s="115">
        <f>INDEX(BDD_enquete_terrain_publique!BV:BV, MATCH(A184, BDD_enquete_terrain_publique!B:B, 0))</f>
        <v>0</v>
      </c>
      <c r="AM184" s="115" t="s">
        <v>217</v>
      </c>
      <c r="AN184" s="115" t="s">
        <v>2122</v>
      </c>
      <c r="AO184" s="115" t="str">
        <f>INDEX(BDD_enquete_terrain_publique!AL:AL, MATCH(A184, BDD_enquete_terrain_publique!B:B, 0))</f>
        <v>touriste</v>
      </c>
      <c r="AP184" s="115" t="s">
        <v>22</v>
      </c>
      <c r="AQ184" s="115" t="s">
        <v>22</v>
      </c>
      <c r="AR184" s="124" t="s">
        <v>1304</v>
      </c>
      <c r="AS184" s="115">
        <v>50</v>
      </c>
      <c r="AT184" s="122" t="s">
        <v>22</v>
      </c>
      <c r="AU184" s="135" t="s">
        <v>22</v>
      </c>
      <c r="AV184" s="130" t="s">
        <v>2177</v>
      </c>
      <c r="AW184" s="115" t="s">
        <v>22</v>
      </c>
      <c r="AX184" s="199" t="e">
        <f t="shared" si="3"/>
        <v>#VALUE!</v>
      </c>
      <c r="AY184" s="201" t="s">
        <v>22</v>
      </c>
      <c r="AZ184" s="125" t="s">
        <v>22</v>
      </c>
    </row>
    <row r="185" spans="1:52">
      <c r="A185" s="117">
        <v>257</v>
      </c>
      <c r="B185" s="18" t="str">
        <f>INDEX(BDD_enquete_terrain_publique!C:C, MATCH(A185, BDD_enquete_terrain_publique!B:B, 0))</f>
        <v>PECHLOIS2022_0139</v>
      </c>
      <c r="C185" s="18" t="str">
        <f>INDEX(BDD_enquete_terrain_publique!D:D, MATCH(A185, BDD_enquete_terrain_publique!B:B, 0))</f>
        <v>PECHLOIS2022_0139_D</v>
      </c>
      <c r="D185" s="109">
        <f>INDEX(BDD_enquete_terrain_publique!E:E, MATCH(A185, BDD_enquete_terrain_publique!B:B, 0))</f>
        <v>44798</v>
      </c>
      <c r="E185" s="18" t="str">
        <f>INDEX(BDD_enquete_terrain_publique!F:F, MATCH(A185, BDD_enquete_terrain_publique!B:B, 0))</f>
        <v>Perrine_DESVERONNIERES</v>
      </c>
      <c r="F185" s="118">
        <f>INDEX(BDD_enquete_terrain_publique!G:G, MATCH(A185, BDD_enquete_terrain_publique!B:B, 0))</f>
        <v>0</v>
      </c>
      <c r="G185" s="18">
        <f>INDEX(BDD_enquete_terrain_publique!H:H, MATCH(A185, BDD_enquete_terrain_publique!B:B, 0))</f>
        <v>26.6</v>
      </c>
      <c r="H185" s="118">
        <f>INDEX(BDD_enquete_terrain_publique!I:I, MATCH(A185, BDD_enquete_terrain_publique!B:B, 0))</f>
        <v>0</v>
      </c>
      <c r="I185" s="18" t="str">
        <f>INDEX(BDD_enquete_terrain_publique!J:J, MATCH(A185, BDD_enquete_terrain_publique!B:B, 0))</f>
        <v>NA</v>
      </c>
      <c r="J185" s="18" t="str">
        <f>INDEX(BDD_enquete_terrain_publique!K:K, MATCH(A185, BDD_enquete_terrain_publique!B:B, 0))</f>
        <v>NA</v>
      </c>
      <c r="K185" s="118" t="str">
        <f>INDEX(BDD_enquete_terrain_publique!L:L, MATCH(A185, BDD_enquete_terrain_publique!B:B, 0))</f>
        <v>0_10</v>
      </c>
      <c r="L185" s="18" t="str">
        <f>INDEX(BDD_enquete_terrain_publique!M:M, MATCH(A185, BDD_enquete_terrain_publique!B:B, 0))</f>
        <v>pre_quart</v>
      </c>
      <c r="M185" s="115" t="s">
        <v>22</v>
      </c>
      <c r="N185" s="115" t="s">
        <v>22</v>
      </c>
      <c r="O185" s="115" t="s">
        <v>22</v>
      </c>
      <c r="P185" s="119">
        <f>INDEX(BDD_enquete_terrain_publique!Q:Q, MATCH(A185, BDD_enquete_terrain_publique!B:B, 0))</f>
        <v>43.205666666666666</v>
      </c>
      <c r="Q185" s="115" t="s">
        <v>22</v>
      </c>
      <c r="R185" s="116" t="s">
        <v>22</v>
      </c>
      <c r="S185" s="115" t="s">
        <v>22</v>
      </c>
      <c r="T185" s="115" t="s">
        <v>22</v>
      </c>
      <c r="U185" s="120">
        <f>INDEX(BDD_enquete_terrain_publique!V:V, MATCH(A185, BDD_enquete_terrain_publique!B:B, 0))</f>
        <v>9.0226666666666659</v>
      </c>
      <c r="V185" s="115" t="s">
        <v>22</v>
      </c>
      <c r="W185" s="121" t="str">
        <f>INDEX(BDD_enquete_terrain_publique!W:W, MATCH(A185, BDD_enquete_terrain_publique!B:B, 0))</f>
        <v>pe</v>
      </c>
      <c r="X185" s="122">
        <f>INDEX(BDD_enquete_terrain_publique!X:X, MATCH(A185, BDD_enquete_terrain_publique!B:B, 0))</f>
        <v>84</v>
      </c>
      <c r="Y185" s="122">
        <f>INDEX(BDD_enquete_terrain_publique!Y:Y, MATCH(A185, BDD_enquete_terrain_publique!B:B, 0))</f>
        <v>1</v>
      </c>
      <c r="Z185" s="121">
        <f>INDEX(BDD_enquete_terrain_publique!Z:Z, MATCH(A185, BDD_enquete_terrain_publique!B:B, 0))</f>
        <v>0.25</v>
      </c>
      <c r="AA185" s="121">
        <f>INDEX(BDD_enquete_terrain_publique!AA:AA, MATCH(A185, BDD_enquete_terrain_publique!B:B, 0))</f>
        <v>0.41944444444444445</v>
      </c>
      <c r="AB185" s="121">
        <f>INDEX(BDD_enquete_terrain_publique!AB:AB, MATCH(A185, BDD_enquete_terrain_publique!B:B, 0))</f>
        <v>0.4375</v>
      </c>
      <c r="AC185" s="121">
        <f>Tableau1[[#This Row],[heure_enq]]-Tableau1[[#This Row],[heure_deb]]</f>
        <v>0.16944444444444445</v>
      </c>
      <c r="AD185" s="121">
        <f>Tableau1[[#This Row],[heure_fin]]-Tableau1[[#This Row],[heure_deb]]</f>
        <v>0.1875</v>
      </c>
      <c r="AE185" s="115" t="s">
        <v>2098</v>
      </c>
      <c r="AF185" s="115" t="s">
        <v>1841</v>
      </c>
      <c r="AG185" s="123" t="str">
        <f>INDEX(BDD_enquete_terrain_publique!BJ:BJ, MATCH(A185, BDD_enquete_terrain_publique!B:B, 0))</f>
        <v>NA</v>
      </c>
      <c r="AH185" s="18" t="s">
        <v>2068</v>
      </c>
      <c r="AI185" s="18" t="str">
        <f>INDEX(BDD_enquete_terrain_publique!BO:BO, MATCH(A185, BDD_enquete_terrain_publique!B:B, 0))</f>
        <v>poulpe</v>
      </c>
      <c r="AJ185" s="18">
        <v>0</v>
      </c>
      <c r="AK185" s="18">
        <f>INDEX(BDD_enquete_terrain_publique!BU:BU, MATCH(A185, BDD_enquete_terrain_publique!B:B, 0))</f>
        <v>0</v>
      </c>
      <c r="AL185" s="115">
        <f>INDEX(BDD_enquete_terrain_publique!BV:BV, MATCH(A185, BDD_enquete_terrain_publique!B:B, 0))</f>
        <v>0</v>
      </c>
      <c r="AM185" s="115" t="s">
        <v>217</v>
      </c>
      <c r="AN185" s="115" t="s">
        <v>2077</v>
      </c>
      <c r="AO185" s="115" t="str">
        <f>INDEX(BDD_enquete_terrain_publique!AL:AL, MATCH(A185, BDD_enquete_terrain_publique!B:B, 0))</f>
        <v>touriste</v>
      </c>
      <c r="AP185" s="115" t="s">
        <v>22</v>
      </c>
      <c r="AQ185" s="115" t="s">
        <v>22</v>
      </c>
      <c r="AR185" s="124" t="s">
        <v>1118</v>
      </c>
      <c r="AS185" s="115">
        <v>1</v>
      </c>
      <c r="AT185" s="122">
        <v>33</v>
      </c>
      <c r="AU18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494.08241255616588</v>
      </c>
      <c r="AV185" s="137">
        <f>SUM(AU185:AU187)</f>
        <v>969.78382609495588</v>
      </c>
      <c r="AW185" s="138" t="s">
        <v>22</v>
      </c>
      <c r="AX185" s="199">
        <f t="shared" si="3"/>
        <v>203.04756680390378</v>
      </c>
      <c r="AY185" s="201" t="s">
        <v>22</v>
      </c>
      <c r="AZ185" s="125" t="s">
        <v>22</v>
      </c>
    </row>
    <row r="186" spans="1:52">
      <c r="A186" s="117">
        <v>257</v>
      </c>
      <c r="B186" s="18" t="str">
        <f>INDEX(BDD_enquete_terrain_publique!C:C, MATCH(A186, BDD_enquete_terrain_publique!B:B, 0))</f>
        <v>PECHLOIS2022_0139</v>
      </c>
      <c r="C186" s="18" t="str">
        <f>INDEX(BDD_enquete_terrain_publique!D:D, MATCH(A186, BDD_enquete_terrain_publique!B:B, 0))</f>
        <v>PECHLOIS2022_0139_D</v>
      </c>
      <c r="D186" s="109">
        <f>INDEX(BDD_enquete_terrain_publique!E:E, MATCH(A186, BDD_enquete_terrain_publique!B:B, 0))</f>
        <v>44798</v>
      </c>
      <c r="E186" s="18" t="str">
        <f>INDEX(BDD_enquete_terrain_publique!F:F, MATCH(A186, BDD_enquete_terrain_publique!B:B, 0))</f>
        <v>Perrine_DESVERONNIERES</v>
      </c>
      <c r="F186" s="118">
        <f>INDEX(BDD_enquete_terrain_publique!G:G, MATCH(A186, BDD_enquete_terrain_publique!B:B, 0))</f>
        <v>0</v>
      </c>
      <c r="G186" s="18">
        <f>INDEX(BDD_enquete_terrain_publique!H:H, MATCH(A186, BDD_enquete_terrain_publique!B:B, 0))</f>
        <v>26.6</v>
      </c>
      <c r="H186" s="118">
        <f>INDEX(BDD_enquete_terrain_publique!I:I, MATCH(A186, BDD_enquete_terrain_publique!B:B, 0))</f>
        <v>0</v>
      </c>
      <c r="I186" s="18" t="str">
        <f>INDEX(BDD_enquete_terrain_publique!J:J, MATCH(A186, BDD_enquete_terrain_publique!B:B, 0))</f>
        <v>NA</v>
      </c>
      <c r="J186" s="18" t="str">
        <f>INDEX(BDD_enquete_terrain_publique!K:K, MATCH(A186, BDD_enquete_terrain_publique!B:B, 0))</f>
        <v>NA</v>
      </c>
      <c r="K186" s="118" t="str">
        <f>INDEX(BDD_enquete_terrain_publique!L:L, MATCH(A186, BDD_enquete_terrain_publique!B:B, 0))</f>
        <v>0_10</v>
      </c>
      <c r="L186" s="18" t="str">
        <f>INDEX(BDD_enquete_terrain_publique!M:M, MATCH(A186, BDD_enquete_terrain_publique!B:B, 0))</f>
        <v>pre_quart</v>
      </c>
      <c r="M186" s="115" t="s">
        <v>22</v>
      </c>
      <c r="N186" s="115" t="s">
        <v>22</v>
      </c>
      <c r="O186" s="115" t="s">
        <v>22</v>
      </c>
      <c r="P186" s="119">
        <f>INDEX(BDD_enquete_terrain_publique!Q:Q, MATCH(A186, BDD_enquete_terrain_publique!B:B, 0))</f>
        <v>43.205666666666666</v>
      </c>
      <c r="Q186" s="115" t="s">
        <v>22</v>
      </c>
      <c r="R186" s="116" t="s">
        <v>22</v>
      </c>
      <c r="S186" s="115" t="s">
        <v>22</v>
      </c>
      <c r="T186" s="115" t="s">
        <v>22</v>
      </c>
      <c r="U186" s="120">
        <f>INDEX(BDD_enquete_terrain_publique!V:V, MATCH(A186, BDD_enquete_terrain_publique!B:B, 0))</f>
        <v>9.0226666666666659</v>
      </c>
      <c r="V186" s="115" t="s">
        <v>22</v>
      </c>
      <c r="W186" s="121" t="str">
        <f>INDEX(BDD_enquete_terrain_publique!W:W, MATCH(A186, BDD_enquete_terrain_publique!B:B, 0))</f>
        <v>pe</v>
      </c>
      <c r="X186" s="122">
        <f>INDEX(BDD_enquete_terrain_publique!X:X, MATCH(A186, BDD_enquete_terrain_publique!B:B, 0))</f>
        <v>84</v>
      </c>
      <c r="Y186" s="122">
        <f>INDEX(BDD_enquete_terrain_publique!Y:Y, MATCH(A186, BDD_enquete_terrain_publique!B:B, 0))</f>
        <v>1</v>
      </c>
      <c r="Z186" s="121">
        <f>INDEX(BDD_enquete_terrain_publique!Z:Z, MATCH(A186, BDD_enquete_terrain_publique!B:B, 0))</f>
        <v>0.25</v>
      </c>
      <c r="AA186" s="121">
        <f>INDEX(BDD_enquete_terrain_publique!AA:AA, MATCH(A186, BDD_enquete_terrain_publique!B:B, 0))</f>
        <v>0.41944444444444445</v>
      </c>
      <c r="AB186" s="121">
        <f>INDEX(BDD_enquete_terrain_publique!AB:AB, MATCH(A186, BDD_enquete_terrain_publique!B:B, 0))</f>
        <v>0.4375</v>
      </c>
      <c r="AC186" s="121">
        <f>Tableau1[[#This Row],[heure_enq]]-Tableau1[[#This Row],[heure_deb]]</f>
        <v>0.16944444444444445</v>
      </c>
      <c r="AD186" s="121">
        <f>Tableau1[[#This Row],[heure_fin]]-Tableau1[[#This Row],[heure_deb]]</f>
        <v>0.1875</v>
      </c>
      <c r="AE186" s="115" t="s">
        <v>2098</v>
      </c>
      <c r="AF186" s="115" t="s">
        <v>1841</v>
      </c>
      <c r="AG186" s="123" t="str">
        <f>INDEX(BDD_enquete_terrain_publique!BJ:BJ, MATCH(A186, BDD_enquete_terrain_publique!B:B, 0))</f>
        <v>NA</v>
      </c>
      <c r="AH186" s="18" t="s">
        <v>2068</v>
      </c>
      <c r="AI186" s="18" t="str">
        <f>INDEX(BDD_enquete_terrain_publique!BO:BO, MATCH(A186, BDD_enquete_terrain_publique!B:B, 0))</f>
        <v>poulpe</v>
      </c>
      <c r="AJ186" s="18">
        <v>0</v>
      </c>
      <c r="AK186" s="18">
        <f>INDEX(BDD_enquete_terrain_publique!BU:BU, MATCH(A186, BDD_enquete_terrain_publique!B:B, 0))</f>
        <v>0</v>
      </c>
      <c r="AL186" s="115">
        <f>INDEX(BDD_enquete_terrain_publique!BV:BV, MATCH(A186, BDD_enquete_terrain_publique!B:B, 0))</f>
        <v>0</v>
      </c>
      <c r="AM186" s="115" t="s">
        <v>217</v>
      </c>
      <c r="AN186" s="115" t="s">
        <v>2077</v>
      </c>
      <c r="AO186" s="115" t="str">
        <f>INDEX(BDD_enquete_terrain_publique!AL:AL, MATCH(A186, BDD_enquete_terrain_publique!B:B, 0))</f>
        <v>touriste</v>
      </c>
      <c r="AP186" s="115" t="s">
        <v>2060</v>
      </c>
      <c r="AQ186" s="115">
        <v>3</v>
      </c>
      <c r="AR186" s="124" t="s">
        <v>756</v>
      </c>
      <c r="AS186" s="115">
        <v>3</v>
      </c>
      <c r="AT186" s="122">
        <v>15</v>
      </c>
      <c r="AU18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111.31909426213397</v>
      </c>
      <c r="AV186" s="139"/>
      <c r="AW186" s="138" t="s">
        <v>22</v>
      </c>
      <c r="AX186" s="199">
        <f t="shared" si="3"/>
        <v>45.747572984438612</v>
      </c>
      <c r="AY186" s="201" t="s">
        <v>22</v>
      </c>
      <c r="AZ186" s="125" t="s">
        <v>22</v>
      </c>
    </row>
    <row r="187" spans="1:52" ht="15" thickBot="1">
      <c r="A187" s="117">
        <v>257</v>
      </c>
      <c r="B187" s="18" t="str">
        <f>INDEX(BDD_enquete_terrain_publique!C:C, MATCH(A187, BDD_enquete_terrain_publique!B:B, 0))</f>
        <v>PECHLOIS2022_0139</v>
      </c>
      <c r="C187" s="18" t="str">
        <f>INDEX(BDD_enquete_terrain_publique!D:D, MATCH(A187, BDD_enquete_terrain_publique!B:B, 0))</f>
        <v>PECHLOIS2022_0139_D</v>
      </c>
      <c r="D187" s="109">
        <f>INDEX(BDD_enquete_terrain_publique!E:E, MATCH(A187, BDD_enquete_terrain_publique!B:B, 0))</f>
        <v>44798</v>
      </c>
      <c r="E187" s="18" t="str">
        <f>INDEX(BDD_enquete_terrain_publique!F:F, MATCH(A187, BDD_enquete_terrain_publique!B:B, 0))</f>
        <v>Perrine_DESVERONNIERES</v>
      </c>
      <c r="F187" s="118">
        <f>INDEX(BDD_enquete_terrain_publique!G:G, MATCH(A187, BDD_enquete_terrain_publique!B:B, 0))</f>
        <v>0</v>
      </c>
      <c r="G187" s="18">
        <f>INDEX(BDD_enquete_terrain_publique!H:H, MATCH(A187, BDD_enquete_terrain_publique!B:B, 0))</f>
        <v>26.6</v>
      </c>
      <c r="H187" s="118">
        <f>INDEX(BDD_enquete_terrain_publique!I:I, MATCH(A187, BDD_enquete_terrain_publique!B:B, 0))</f>
        <v>0</v>
      </c>
      <c r="I187" s="18" t="str">
        <f>INDEX(BDD_enquete_terrain_publique!J:J, MATCH(A187, BDD_enquete_terrain_publique!B:B, 0))</f>
        <v>NA</v>
      </c>
      <c r="J187" s="18" t="str">
        <f>INDEX(BDD_enquete_terrain_publique!K:K, MATCH(A187, BDD_enquete_terrain_publique!B:B, 0))</f>
        <v>NA</v>
      </c>
      <c r="K187" s="118" t="str">
        <f>INDEX(BDD_enquete_terrain_publique!L:L, MATCH(A187, BDD_enquete_terrain_publique!B:B, 0))</f>
        <v>0_10</v>
      </c>
      <c r="L187" s="18" t="str">
        <f>INDEX(BDD_enquete_terrain_publique!M:M, MATCH(A187, BDD_enquete_terrain_publique!B:B, 0))</f>
        <v>pre_quart</v>
      </c>
      <c r="M187" s="127" t="s">
        <v>22</v>
      </c>
      <c r="N187" s="127" t="s">
        <v>22</v>
      </c>
      <c r="O187" s="127" t="s">
        <v>22</v>
      </c>
      <c r="P187" s="119">
        <f>INDEX(BDD_enquete_terrain_publique!Q:Q, MATCH(A187, BDD_enquete_terrain_publique!B:B, 0))</f>
        <v>43.205666666666666</v>
      </c>
      <c r="Q187" s="127" t="s">
        <v>22</v>
      </c>
      <c r="R187" s="140" t="s">
        <v>22</v>
      </c>
      <c r="S187" s="141" t="s">
        <v>22</v>
      </c>
      <c r="T187" s="141" t="s">
        <v>22</v>
      </c>
      <c r="U187" s="120">
        <f>INDEX(BDD_enquete_terrain_publique!V:V, MATCH(A187, BDD_enquete_terrain_publique!B:B, 0))</f>
        <v>9.0226666666666659</v>
      </c>
      <c r="V187" s="138" t="s">
        <v>22</v>
      </c>
      <c r="W187" s="121" t="str">
        <f>INDEX(BDD_enquete_terrain_publique!W:W, MATCH(A187, BDD_enquete_terrain_publique!B:B, 0))</f>
        <v>pe</v>
      </c>
      <c r="X187" s="122">
        <f>INDEX(BDD_enquete_terrain_publique!X:X, MATCH(A187, BDD_enquete_terrain_publique!B:B, 0))</f>
        <v>84</v>
      </c>
      <c r="Y187" s="122">
        <f>INDEX(BDD_enquete_terrain_publique!Y:Y, MATCH(A187, BDD_enquete_terrain_publique!B:B, 0))</f>
        <v>1</v>
      </c>
      <c r="Z187" s="121">
        <f>INDEX(BDD_enquete_terrain_publique!Z:Z, MATCH(A187, BDD_enquete_terrain_publique!B:B, 0))</f>
        <v>0.25</v>
      </c>
      <c r="AA187" s="121">
        <f>INDEX(BDD_enquete_terrain_publique!AA:AA, MATCH(A187, BDD_enquete_terrain_publique!B:B, 0))</f>
        <v>0.41944444444444445</v>
      </c>
      <c r="AB187" s="121">
        <f>INDEX(BDD_enquete_terrain_publique!AB:AB, MATCH(A187, BDD_enquete_terrain_publique!B:B, 0))</f>
        <v>0.4375</v>
      </c>
      <c r="AC187" s="121">
        <f>Tableau1[[#This Row],[heure_enq]]-Tableau1[[#This Row],[heure_deb]]</f>
        <v>0.16944444444444445</v>
      </c>
      <c r="AD187" s="121">
        <f>Tableau1[[#This Row],[heure_fin]]-Tableau1[[#This Row],[heure_deb]]</f>
        <v>0.1875</v>
      </c>
      <c r="AE187" s="115" t="s">
        <v>2098</v>
      </c>
      <c r="AF187" s="115" t="s">
        <v>1841</v>
      </c>
      <c r="AG187" s="123" t="str">
        <f>INDEX(BDD_enquete_terrain_publique!BJ:BJ, MATCH(A187, BDD_enquete_terrain_publique!B:B, 0))</f>
        <v>NA</v>
      </c>
      <c r="AH187" s="18" t="s">
        <v>2068</v>
      </c>
      <c r="AI187" s="18" t="str">
        <f>INDEX(BDD_enquete_terrain_publique!BO:BO, MATCH(A187, BDD_enquete_terrain_publique!B:B, 0))</f>
        <v>poulpe</v>
      </c>
      <c r="AJ187" s="18">
        <v>0</v>
      </c>
      <c r="AK187" s="18">
        <f>INDEX(BDD_enquete_terrain_publique!BU:BU, MATCH(A187, BDD_enquete_terrain_publique!B:B, 0))</f>
        <v>0</v>
      </c>
      <c r="AL187" s="115">
        <f>INDEX(BDD_enquete_terrain_publique!BV:BV, MATCH(A187, BDD_enquete_terrain_publique!B:B, 0))</f>
        <v>0</v>
      </c>
      <c r="AM187" s="115" t="s">
        <v>217</v>
      </c>
      <c r="AN187" s="115" t="s">
        <v>2077</v>
      </c>
      <c r="AO187" s="115" t="str">
        <f>INDEX(BDD_enquete_terrain_publique!AL:AL, MATCH(A187, BDD_enquete_terrain_publique!B:B, 0))</f>
        <v>touriste</v>
      </c>
      <c r="AP187" s="115" t="s">
        <v>22</v>
      </c>
      <c r="AQ187" s="115" t="s">
        <v>22</v>
      </c>
      <c r="AR187" s="124" t="s">
        <v>1033</v>
      </c>
      <c r="AS187" s="115">
        <v>1</v>
      </c>
      <c r="AT187" s="122">
        <v>30</v>
      </c>
      <c r="AU18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364.38231927665612</v>
      </c>
      <c r="AV187" s="142"/>
      <c r="AW187" s="138" t="s">
        <v>22</v>
      </c>
      <c r="AX187" s="199">
        <f t="shared" si="3"/>
        <v>149.74615860684497</v>
      </c>
      <c r="AY187" s="201" t="s">
        <v>22</v>
      </c>
      <c r="AZ187" s="125" t="s">
        <v>22</v>
      </c>
    </row>
    <row r="188" spans="1:52" ht="15" thickBot="1">
      <c r="A188" s="117">
        <v>258</v>
      </c>
      <c r="B188" s="18" t="str">
        <f>INDEX(BDD_enquete_terrain_publique!C:C, MATCH(A188, BDD_enquete_terrain_publique!B:B, 0))</f>
        <v>PECHLOIS2022_0139</v>
      </c>
      <c r="C188" s="18" t="str">
        <f>INDEX(BDD_enquete_terrain_publique!D:D, MATCH(A188, BDD_enquete_terrain_publique!B:B, 0))</f>
        <v>PECHLOIS2022_0139_E</v>
      </c>
      <c r="D188" s="109">
        <f>INDEX(BDD_enquete_terrain_publique!E:E, MATCH(A188, BDD_enquete_terrain_publique!B:B, 0))</f>
        <v>44798</v>
      </c>
      <c r="E188" s="18" t="str">
        <f>INDEX(BDD_enquete_terrain_publique!F:F, MATCH(A188, BDD_enquete_terrain_publique!B:B, 0))</f>
        <v>Perrine_DESVERONNIERES</v>
      </c>
      <c r="F188" s="118">
        <f>INDEX(BDD_enquete_terrain_publique!G:G, MATCH(A188, BDD_enquete_terrain_publique!B:B, 0))</f>
        <v>0</v>
      </c>
      <c r="G188" s="18">
        <f>INDEX(BDD_enquete_terrain_publique!H:H, MATCH(A188, BDD_enquete_terrain_publique!B:B, 0))</f>
        <v>26</v>
      </c>
      <c r="H188" s="118">
        <f>INDEX(BDD_enquete_terrain_publique!I:I, MATCH(A188, BDD_enquete_terrain_publique!B:B, 0))</f>
        <v>0</v>
      </c>
      <c r="I188" s="18" t="str">
        <f>INDEX(BDD_enquete_terrain_publique!J:J, MATCH(A188, BDD_enquete_terrain_publique!B:B, 0))</f>
        <v>NA</v>
      </c>
      <c r="J188" s="18" t="str">
        <f>INDEX(BDD_enquete_terrain_publique!K:K, MATCH(A188, BDD_enquete_terrain_publique!B:B, 0))</f>
        <v>NA</v>
      </c>
      <c r="K188" s="118" t="str">
        <f>INDEX(BDD_enquete_terrain_publique!L:L, MATCH(A188, BDD_enquete_terrain_publique!B:B, 0))</f>
        <v>0_10</v>
      </c>
      <c r="L188" s="18" t="str">
        <f>INDEX(BDD_enquete_terrain_publique!M:M, MATCH(A188, BDD_enquete_terrain_publique!B:B, 0))</f>
        <v>pre_quart</v>
      </c>
      <c r="M188" s="115" t="s">
        <v>22</v>
      </c>
      <c r="N188" s="115" t="s">
        <v>22</v>
      </c>
      <c r="O188" s="115" t="s">
        <v>22</v>
      </c>
      <c r="P188" s="119">
        <f>INDEX(BDD_enquete_terrain_publique!Q:Q, MATCH(A188, BDD_enquete_terrain_publique!B:B, 0))</f>
        <v>42.966000000000001</v>
      </c>
      <c r="Q188" s="115" t="s">
        <v>22</v>
      </c>
      <c r="R188" s="116" t="s">
        <v>22</v>
      </c>
      <c r="S188" s="115" t="s">
        <v>22</v>
      </c>
      <c r="T188" s="115" t="s">
        <v>22</v>
      </c>
      <c r="U188" s="120">
        <f>INDEX(BDD_enquete_terrain_publique!V:V, MATCH(A188, BDD_enquete_terrain_publique!B:B, 0))</f>
        <v>9.3486999999999991</v>
      </c>
      <c r="V188" s="115" t="s">
        <v>22</v>
      </c>
      <c r="W188" s="121" t="str">
        <f>INDEX(BDD_enquete_terrain_publique!W:W, MATCH(A188, BDD_enquete_terrain_publique!B:B, 0))</f>
        <v>pe</v>
      </c>
      <c r="X188" s="122" t="str">
        <f>INDEX(BDD_enquete_terrain_publique!X:X, MATCH(A188, BDD_enquete_terrain_publique!B:B, 0))</f>
        <v>NA</v>
      </c>
      <c r="Y188" s="122">
        <f>INDEX(BDD_enquete_terrain_publique!Y:Y, MATCH(A188, BDD_enquete_terrain_publique!B:B, 0))</f>
        <v>1</v>
      </c>
      <c r="Z188" s="121">
        <f>INDEX(BDD_enquete_terrain_publique!Z:Z, MATCH(A188, BDD_enquete_terrain_publique!B:B, 0))</f>
        <v>0.33333333333333331</v>
      </c>
      <c r="AA188" s="121">
        <f>INDEX(BDD_enquete_terrain_publique!AA:AA, MATCH(A188, BDD_enquete_terrain_publique!B:B, 0))</f>
        <v>0.46736111111111112</v>
      </c>
      <c r="AB188" s="121">
        <f>INDEX(BDD_enquete_terrain_publique!AB:AB, MATCH(A188, BDD_enquete_terrain_publique!B:B, 0))</f>
        <v>0.95833333333333337</v>
      </c>
      <c r="AC188" s="121">
        <f>Tableau1[[#This Row],[heure_enq]]-Tableau1[[#This Row],[heure_deb]]</f>
        <v>0.1340277777777778</v>
      </c>
      <c r="AD188" s="121">
        <f>Tableau1[[#This Row],[heure_fin]]-Tableau1[[#This Row],[heure_deb]]</f>
        <v>0.625</v>
      </c>
      <c r="AE188" s="115" t="s">
        <v>2098</v>
      </c>
      <c r="AF188" s="115" t="s">
        <v>270</v>
      </c>
      <c r="AG188" s="123" t="str">
        <f>INDEX(BDD_enquete_terrain_publique!BJ:BJ, MATCH(A188, BDD_enquete_terrain_publique!B:B, 0))</f>
        <v>Loligo vulgaris</v>
      </c>
      <c r="AH188" s="18" t="s">
        <v>2068</v>
      </c>
      <c r="AI188" s="18" t="str">
        <f>INDEX(BDD_enquete_terrain_publique!BO:BO, MATCH(A188, BDD_enquete_terrain_publique!B:B, 0))</f>
        <v>crevette</v>
      </c>
      <c r="AJ188" s="18">
        <v>0</v>
      </c>
      <c r="AK188" s="18">
        <f>INDEX(BDD_enquete_terrain_publique!BU:BU, MATCH(A188, BDD_enquete_terrain_publique!B:B, 0))</f>
        <v>0</v>
      </c>
      <c r="AL188" s="115">
        <f>INDEX(BDD_enquete_terrain_publique!BV:BV, MATCH(A188, BDD_enquete_terrain_publique!B:B, 0))</f>
        <v>0</v>
      </c>
      <c r="AM188" s="115" t="s">
        <v>692</v>
      </c>
      <c r="AN188" s="115" t="s">
        <v>2059</v>
      </c>
      <c r="AO188" s="115" t="str">
        <f>INDEX(BDD_enquete_terrain_publique!AL:AL, MATCH(A188, BDD_enquete_terrain_publique!B:B, 0))</f>
        <v>resident</v>
      </c>
      <c r="AP188" s="115" t="s">
        <v>2057</v>
      </c>
      <c r="AQ188" s="115">
        <v>7</v>
      </c>
      <c r="AR188" s="124" t="s">
        <v>404</v>
      </c>
      <c r="AS188" s="115">
        <v>7</v>
      </c>
      <c r="AT188" s="122">
        <v>10</v>
      </c>
      <c r="AU18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118.87799349923984</v>
      </c>
      <c r="AV188" s="143">
        <v>119</v>
      </c>
      <c r="AW188" s="138" t="s">
        <v>22</v>
      </c>
      <c r="AX188" s="199">
        <f t="shared" si="3"/>
        <v>48.853969931194449</v>
      </c>
      <c r="AY188" s="201" t="s">
        <v>22</v>
      </c>
      <c r="AZ188" s="125" t="s">
        <v>22</v>
      </c>
    </row>
    <row r="189" spans="1:52">
      <c r="A189" s="117">
        <v>260</v>
      </c>
      <c r="B189" s="18" t="str">
        <f>INDEX(BDD_enquete_terrain_publique!C:C, MATCH(A189, BDD_enquete_terrain_publique!B:B, 0))</f>
        <v>PECHLOIS2022_0139</v>
      </c>
      <c r="C189" s="18" t="str">
        <f>INDEX(BDD_enquete_terrain_publique!D:D, MATCH(A189, BDD_enquete_terrain_publique!B:B, 0))</f>
        <v>PECHLOIS2022_0139_G</v>
      </c>
      <c r="D189" s="109">
        <f>INDEX(BDD_enquete_terrain_publique!E:E, MATCH(A189, BDD_enquete_terrain_publique!B:B, 0))</f>
        <v>44798</v>
      </c>
      <c r="E189" s="18" t="str">
        <f>INDEX(BDD_enquete_terrain_publique!F:F, MATCH(A189, BDD_enquete_terrain_publique!B:B, 0))</f>
        <v>Perrine_DESVERONNIERES</v>
      </c>
      <c r="F189" s="118">
        <f>INDEX(BDD_enquete_terrain_publique!G:G, MATCH(A189, BDD_enquete_terrain_publique!B:B, 0))</f>
        <v>0</v>
      </c>
      <c r="G189" s="18">
        <f>INDEX(BDD_enquete_terrain_publique!H:H, MATCH(A189, BDD_enquete_terrain_publique!B:B, 0))</f>
        <v>26.8</v>
      </c>
      <c r="H189" s="118">
        <f>INDEX(BDD_enquete_terrain_publique!I:I, MATCH(A189, BDD_enquete_terrain_publique!B:B, 0))</f>
        <v>0</v>
      </c>
      <c r="I189" s="18" t="str">
        <f>INDEX(BDD_enquete_terrain_publique!J:J, MATCH(A189, BDD_enquete_terrain_publique!B:B, 0))</f>
        <v>NA</v>
      </c>
      <c r="J189" s="18" t="str">
        <f>INDEX(BDD_enquete_terrain_publique!K:K, MATCH(A189, BDD_enquete_terrain_publique!B:B, 0))</f>
        <v>NA</v>
      </c>
      <c r="K189" s="118" t="str">
        <f>INDEX(BDD_enquete_terrain_publique!L:L, MATCH(A189, BDD_enquete_terrain_publique!B:B, 0))</f>
        <v>0_10</v>
      </c>
      <c r="L189" s="18" t="str">
        <f>INDEX(BDD_enquete_terrain_publique!M:M, MATCH(A189, BDD_enquete_terrain_publique!B:B, 0))</f>
        <v>pre_quart</v>
      </c>
      <c r="M189" s="115" t="s">
        <v>22</v>
      </c>
      <c r="N189" s="115" t="s">
        <v>22</v>
      </c>
      <c r="O189" s="115" t="s">
        <v>22</v>
      </c>
      <c r="P189" s="119">
        <f>INDEX(BDD_enquete_terrain_publique!Q:Q, MATCH(A189, BDD_enquete_terrain_publique!B:B, 0))</f>
        <v>43.480666666666664</v>
      </c>
      <c r="Q189" s="115" t="s">
        <v>22</v>
      </c>
      <c r="R189" s="116" t="s">
        <v>22</v>
      </c>
      <c r="S189" s="115" t="s">
        <v>22</v>
      </c>
      <c r="T189" s="115" t="s">
        <v>22</v>
      </c>
      <c r="U189" s="120">
        <f>INDEX(BDD_enquete_terrain_publique!V:V, MATCH(A189, BDD_enquete_terrain_publique!B:B, 0))</f>
        <v>9.5254999999999992</v>
      </c>
      <c r="V189" s="115" t="s">
        <v>22</v>
      </c>
      <c r="W189" s="121" t="str">
        <f>INDEX(BDD_enquete_terrain_publique!W:W, MATCH(A189, BDD_enquete_terrain_publique!B:B, 0))</f>
        <v>pe</v>
      </c>
      <c r="X189" s="122">
        <f>INDEX(BDD_enquete_terrain_publique!X:X, MATCH(A189, BDD_enquete_terrain_publique!B:B, 0))</f>
        <v>35</v>
      </c>
      <c r="Y189" s="122">
        <f>INDEX(BDD_enquete_terrain_publique!Y:Y, MATCH(A189, BDD_enquete_terrain_publique!B:B, 0))</f>
        <v>1</v>
      </c>
      <c r="Z189" s="121">
        <f>INDEX(BDD_enquete_terrain_publique!Z:Z, MATCH(A189, BDD_enquete_terrain_publique!B:B, 0))</f>
        <v>0.29166666666666669</v>
      </c>
      <c r="AA189" s="121">
        <f>INDEX(BDD_enquete_terrain_publique!AA:AA, MATCH(A189, BDD_enquete_terrain_publique!B:B, 0))</f>
        <v>0.5083333333333333</v>
      </c>
      <c r="AB189" s="121">
        <f>INDEX(BDD_enquete_terrain_publique!AB:AB, MATCH(A189, BDD_enquete_terrain_publique!B:B, 0))</f>
        <v>0.58333333333333337</v>
      </c>
      <c r="AC189" s="121">
        <f>Tableau1[[#This Row],[heure_enq]]-Tableau1[[#This Row],[heure_deb]]</f>
        <v>0.21666666666666662</v>
      </c>
      <c r="AD189" s="121">
        <f>Tableau1[[#This Row],[heure_fin]]-Tableau1[[#This Row],[heure_deb]]</f>
        <v>0.29166666666666669</v>
      </c>
      <c r="AE189" s="115" t="s">
        <v>72</v>
      </c>
      <c r="AF189" s="115" t="s">
        <v>270</v>
      </c>
      <c r="AG189" s="123" t="str">
        <f>INDEX(BDD_enquete_terrain_publique!BJ:BJ, MATCH(A189, BDD_enquete_terrain_publique!B:B, 0))</f>
        <v>Dentex dentex</v>
      </c>
      <c r="AH189" s="18" t="s">
        <v>2068</v>
      </c>
      <c r="AI189" s="18">
        <f>INDEX(BDD_enquete_terrain_publique!BO:BO, MATCH(A189, BDD_enquete_terrain_publique!B:B, 0))</f>
        <v>0</v>
      </c>
      <c r="AJ189" s="18">
        <v>0</v>
      </c>
      <c r="AK189" s="18">
        <f>INDEX(BDD_enquete_terrain_publique!BU:BU, MATCH(A189, BDD_enquete_terrain_publique!B:B, 0))</f>
        <v>0</v>
      </c>
      <c r="AL189" s="115">
        <f>INDEX(BDD_enquete_terrain_publique!BV:BV, MATCH(A189, BDD_enquete_terrain_publique!B:B, 0))</f>
        <v>0</v>
      </c>
      <c r="AM189" s="115" t="s">
        <v>392</v>
      </c>
      <c r="AN189" s="115" t="s">
        <v>2059</v>
      </c>
      <c r="AO189" s="115" t="str">
        <f>INDEX(BDD_enquete_terrain_publique!AL:AL, MATCH(A189, BDD_enquete_terrain_publique!B:B, 0))</f>
        <v>resident</v>
      </c>
      <c r="AP189" s="115" t="s">
        <v>22</v>
      </c>
      <c r="AQ189" s="115" t="s">
        <v>22</v>
      </c>
      <c r="AR189" s="124" t="s">
        <v>1082</v>
      </c>
      <c r="AS189" s="115">
        <v>1</v>
      </c>
      <c r="AT189" s="122" t="s">
        <v>22</v>
      </c>
      <c r="AU189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189" s="137" t="s">
        <v>22</v>
      </c>
      <c r="AW189" s="138" t="s">
        <v>22</v>
      </c>
      <c r="AX189" s="199" t="e">
        <f t="shared" si="3"/>
        <v>#VALUE!</v>
      </c>
      <c r="AY189" s="201" t="s">
        <v>22</v>
      </c>
      <c r="AZ189" s="125" t="s">
        <v>22</v>
      </c>
    </row>
    <row r="190" spans="1:52">
      <c r="A190" s="117">
        <v>260</v>
      </c>
      <c r="B190" s="18" t="str">
        <f>INDEX(BDD_enquete_terrain_publique!C:C, MATCH(A190, BDD_enquete_terrain_publique!B:B, 0))</f>
        <v>PECHLOIS2022_0139</v>
      </c>
      <c r="C190" s="18" t="str">
        <f>INDEX(BDD_enquete_terrain_publique!D:D, MATCH(A190, BDD_enquete_terrain_publique!B:B, 0))</f>
        <v>PECHLOIS2022_0139_G</v>
      </c>
      <c r="D190" s="109">
        <f>INDEX(BDD_enquete_terrain_publique!E:E, MATCH(A190, BDD_enquete_terrain_publique!B:B, 0))</f>
        <v>44798</v>
      </c>
      <c r="E190" s="18" t="str">
        <f>INDEX(BDD_enquete_terrain_publique!F:F, MATCH(A190, BDD_enquete_terrain_publique!B:B, 0))</f>
        <v>Perrine_DESVERONNIERES</v>
      </c>
      <c r="F190" s="118">
        <f>INDEX(BDD_enquete_terrain_publique!G:G, MATCH(A190, BDD_enquete_terrain_publique!B:B, 0))</f>
        <v>0</v>
      </c>
      <c r="G190" s="18">
        <f>INDEX(BDD_enquete_terrain_publique!H:H, MATCH(A190, BDD_enquete_terrain_publique!B:B, 0))</f>
        <v>26.8</v>
      </c>
      <c r="H190" s="118">
        <f>INDEX(BDD_enquete_terrain_publique!I:I, MATCH(A190, BDD_enquete_terrain_publique!B:B, 0))</f>
        <v>0</v>
      </c>
      <c r="I190" s="18" t="str">
        <f>INDEX(BDD_enquete_terrain_publique!J:J, MATCH(A190, BDD_enquete_terrain_publique!B:B, 0))</f>
        <v>NA</v>
      </c>
      <c r="J190" s="18" t="str">
        <f>INDEX(BDD_enquete_terrain_publique!K:K, MATCH(A190, BDD_enquete_terrain_publique!B:B, 0))</f>
        <v>NA</v>
      </c>
      <c r="K190" s="118" t="str">
        <f>INDEX(BDD_enquete_terrain_publique!L:L, MATCH(A190, BDD_enquete_terrain_publique!B:B, 0))</f>
        <v>0_10</v>
      </c>
      <c r="L190" s="18" t="str">
        <f>INDEX(BDD_enquete_terrain_publique!M:M, MATCH(A190, BDD_enquete_terrain_publique!B:B, 0))</f>
        <v>pre_quart</v>
      </c>
      <c r="M190" s="115" t="s">
        <v>22</v>
      </c>
      <c r="N190" s="115" t="s">
        <v>22</v>
      </c>
      <c r="O190" s="115" t="s">
        <v>22</v>
      </c>
      <c r="P190" s="119">
        <f>INDEX(BDD_enquete_terrain_publique!Q:Q, MATCH(A190, BDD_enquete_terrain_publique!B:B, 0))</f>
        <v>43.480666666666664</v>
      </c>
      <c r="Q190" s="115" t="s">
        <v>22</v>
      </c>
      <c r="R190" s="116" t="s">
        <v>22</v>
      </c>
      <c r="S190" s="115" t="s">
        <v>22</v>
      </c>
      <c r="T190" s="115" t="s">
        <v>22</v>
      </c>
      <c r="U190" s="120">
        <f>INDEX(BDD_enquete_terrain_publique!V:V, MATCH(A190, BDD_enquete_terrain_publique!B:B, 0))</f>
        <v>9.5254999999999992</v>
      </c>
      <c r="V190" s="115" t="s">
        <v>22</v>
      </c>
      <c r="W190" s="121" t="str">
        <f>INDEX(BDD_enquete_terrain_publique!W:W, MATCH(A190, BDD_enquete_terrain_publique!B:B, 0))</f>
        <v>pe</v>
      </c>
      <c r="X190" s="122">
        <f>INDEX(BDD_enquete_terrain_publique!X:X, MATCH(A190, BDD_enquete_terrain_publique!B:B, 0))</f>
        <v>35</v>
      </c>
      <c r="Y190" s="122">
        <f>INDEX(BDD_enquete_terrain_publique!Y:Y, MATCH(A190, BDD_enquete_terrain_publique!B:B, 0))</f>
        <v>1</v>
      </c>
      <c r="Z190" s="121">
        <f>INDEX(BDD_enquete_terrain_publique!Z:Z, MATCH(A190, BDD_enquete_terrain_publique!B:B, 0))</f>
        <v>0.29166666666666669</v>
      </c>
      <c r="AA190" s="121">
        <f>INDEX(BDD_enquete_terrain_publique!AA:AA, MATCH(A190, BDD_enquete_terrain_publique!B:B, 0))</f>
        <v>0.5083333333333333</v>
      </c>
      <c r="AB190" s="121">
        <f>INDEX(BDD_enquete_terrain_publique!AB:AB, MATCH(A190, BDD_enquete_terrain_publique!B:B, 0))</f>
        <v>0.58333333333333337</v>
      </c>
      <c r="AC190" s="121">
        <f>Tableau1[[#This Row],[heure_enq]]-Tableau1[[#This Row],[heure_deb]]</f>
        <v>0.21666666666666662</v>
      </c>
      <c r="AD190" s="121">
        <f>Tableau1[[#This Row],[heure_fin]]-Tableau1[[#This Row],[heure_deb]]</f>
        <v>0.29166666666666669</v>
      </c>
      <c r="AE190" s="115" t="s">
        <v>72</v>
      </c>
      <c r="AF190" s="115" t="s">
        <v>270</v>
      </c>
      <c r="AG190" s="123" t="str">
        <f>INDEX(BDD_enquete_terrain_publique!BJ:BJ, MATCH(A190, BDD_enquete_terrain_publique!B:B, 0))</f>
        <v>Dentex dentex</v>
      </c>
      <c r="AH190" s="18" t="s">
        <v>2068</v>
      </c>
      <c r="AI190" s="18">
        <f>INDEX(BDD_enquete_terrain_publique!BO:BO, MATCH(A190, BDD_enquete_terrain_publique!B:B, 0))</f>
        <v>0</v>
      </c>
      <c r="AJ190" s="18">
        <v>0</v>
      </c>
      <c r="AK190" s="18">
        <f>INDEX(BDD_enquete_terrain_publique!BU:BU, MATCH(A190, BDD_enquete_terrain_publique!B:B, 0))</f>
        <v>0</v>
      </c>
      <c r="AL190" s="115">
        <f>INDEX(BDD_enquete_terrain_publique!BV:BV, MATCH(A190, BDD_enquete_terrain_publique!B:B, 0))</f>
        <v>0</v>
      </c>
      <c r="AM190" s="115" t="s">
        <v>392</v>
      </c>
      <c r="AN190" s="115" t="s">
        <v>2059</v>
      </c>
      <c r="AO190" s="115" t="str">
        <f>INDEX(BDD_enquete_terrain_publique!AL:AL, MATCH(A190, BDD_enquete_terrain_publique!B:B, 0))</f>
        <v>resident</v>
      </c>
      <c r="AP190" s="115" t="s">
        <v>22</v>
      </c>
      <c r="AQ190" s="115" t="s">
        <v>22</v>
      </c>
      <c r="AR190" s="124" t="s">
        <v>1304</v>
      </c>
      <c r="AS190" s="115">
        <v>10</v>
      </c>
      <c r="AT190" s="122">
        <v>20</v>
      </c>
      <c r="AU19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1157.7823772016288</v>
      </c>
      <c r="AV190" s="139"/>
      <c r="AW190" s="138" t="s">
        <v>22</v>
      </c>
      <c r="AX190" s="199">
        <f t="shared" si="3"/>
        <v>475.80097693217618</v>
      </c>
      <c r="AY190" s="201" t="s">
        <v>22</v>
      </c>
      <c r="AZ190" s="125" t="s">
        <v>22</v>
      </c>
    </row>
    <row r="191" spans="1:52">
      <c r="A191" s="117">
        <v>260</v>
      </c>
      <c r="B191" s="18" t="str">
        <f>INDEX(BDD_enquete_terrain_publique!C:C, MATCH(A191, BDD_enquete_terrain_publique!B:B, 0))</f>
        <v>PECHLOIS2022_0139</v>
      </c>
      <c r="C191" s="18" t="str">
        <f>INDEX(BDD_enquete_terrain_publique!D:D, MATCH(A191, BDD_enquete_terrain_publique!B:B, 0))</f>
        <v>PECHLOIS2022_0139_G</v>
      </c>
      <c r="D191" s="109">
        <f>INDEX(BDD_enquete_terrain_publique!E:E, MATCH(A191, BDD_enquete_terrain_publique!B:B, 0))</f>
        <v>44798</v>
      </c>
      <c r="E191" s="18" t="str">
        <f>INDEX(BDD_enquete_terrain_publique!F:F, MATCH(A191, BDD_enquete_terrain_publique!B:B, 0))</f>
        <v>Perrine_DESVERONNIERES</v>
      </c>
      <c r="F191" s="118">
        <f>INDEX(BDD_enquete_terrain_publique!G:G, MATCH(A191, BDD_enquete_terrain_publique!B:B, 0))</f>
        <v>0</v>
      </c>
      <c r="G191" s="18">
        <f>INDEX(BDD_enquete_terrain_publique!H:H, MATCH(A191, BDD_enquete_terrain_publique!B:B, 0))</f>
        <v>26.8</v>
      </c>
      <c r="H191" s="118">
        <f>INDEX(BDD_enquete_terrain_publique!I:I, MATCH(A191, BDD_enquete_terrain_publique!B:B, 0))</f>
        <v>0</v>
      </c>
      <c r="I191" s="18" t="str">
        <f>INDEX(BDD_enquete_terrain_publique!J:J, MATCH(A191, BDD_enquete_terrain_publique!B:B, 0))</f>
        <v>NA</v>
      </c>
      <c r="J191" s="18" t="str">
        <f>INDEX(BDD_enquete_terrain_publique!K:K, MATCH(A191, BDD_enquete_terrain_publique!B:B, 0))</f>
        <v>NA</v>
      </c>
      <c r="K191" s="118" t="str">
        <f>INDEX(BDD_enquete_terrain_publique!L:L, MATCH(A191, BDD_enquete_terrain_publique!B:B, 0))</f>
        <v>0_10</v>
      </c>
      <c r="L191" s="18" t="str">
        <f>INDEX(BDD_enquete_terrain_publique!M:M, MATCH(A191, BDD_enquete_terrain_publique!B:B, 0))</f>
        <v>pre_quart</v>
      </c>
      <c r="M191" s="115" t="s">
        <v>22</v>
      </c>
      <c r="N191" s="115" t="s">
        <v>22</v>
      </c>
      <c r="O191" s="115" t="s">
        <v>22</v>
      </c>
      <c r="P191" s="119">
        <f>INDEX(BDD_enquete_terrain_publique!Q:Q, MATCH(A191, BDD_enquete_terrain_publique!B:B, 0))</f>
        <v>43.480666666666664</v>
      </c>
      <c r="Q191" s="115" t="s">
        <v>22</v>
      </c>
      <c r="R191" s="116" t="s">
        <v>22</v>
      </c>
      <c r="S191" s="115" t="s">
        <v>22</v>
      </c>
      <c r="T191" s="115" t="s">
        <v>22</v>
      </c>
      <c r="U191" s="120">
        <f>INDEX(BDD_enquete_terrain_publique!V:V, MATCH(A191, BDD_enquete_terrain_publique!B:B, 0))</f>
        <v>9.5254999999999992</v>
      </c>
      <c r="V191" s="115" t="s">
        <v>22</v>
      </c>
      <c r="W191" s="121" t="str">
        <f>INDEX(BDD_enquete_terrain_publique!W:W, MATCH(A191, BDD_enquete_terrain_publique!B:B, 0))</f>
        <v>pe</v>
      </c>
      <c r="X191" s="122">
        <f>INDEX(BDD_enquete_terrain_publique!X:X, MATCH(A191, BDD_enquete_terrain_publique!B:B, 0))</f>
        <v>35</v>
      </c>
      <c r="Y191" s="122">
        <f>INDEX(BDD_enquete_terrain_publique!Y:Y, MATCH(A191, BDD_enquete_terrain_publique!B:B, 0))</f>
        <v>1</v>
      </c>
      <c r="Z191" s="121">
        <f>INDEX(BDD_enquete_terrain_publique!Z:Z, MATCH(A191, BDD_enquete_terrain_publique!B:B, 0))</f>
        <v>0.29166666666666669</v>
      </c>
      <c r="AA191" s="121">
        <f>INDEX(BDD_enquete_terrain_publique!AA:AA, MATCH(A191, BDD_enquete_terrain_publique!B:B, 0))</f>
        <v>0.5083333333333333</v>
      </c>
      <c r="AB191" s="121">
        <f>INDEX(BDD_enquete_terrain_publique!AB:AB, MATCH(A191, BDD_enquete_terrain_publique!B:B, 0))</f>
        <v>0.58333333333333337</v>
      </c>
      <c r="AC191" s="121">
        <f>Tableau1[[#This Row],[heure_enq]]-Tableau1[[#This Row],[heure_deb]]</f>
        <v>0.21666666666666662</v>
      </c>
      <c r="AD191" s="121">
        <f>Tableau1[[#This Row],[heure_fin]]-Tableau1[[#This Row],[heure_deb]]</f>
        <v>0.29166666666666669</v>
      </c>
      <c r="AE191" s="115" t="s">
        <v>72</v>
      </c>
      <c r="AF191" s="115" t="s">
        <v>270</v>
      </c>
      <c r="AG191" s="123" t="str">
        <f>INDEX(BDD_enquete_terrain_publique!BJ:BJ, MATCH(A191, BDD_enquete_terrain_publique!B:B, 0))</f>
        <v>Dentex dentex</v>
      </c>
      <c r="AH191" s="18" t="s">
        <v>2068</v>
      </c>
      <c r="AI191" s="18">
        <f>INDEX(BDD_enquete_terrain_publique!BO:BO, MATCH(A191, BDD_enquete_terrain_publique!B:B, 0))</f>
        <v>0</v>
      </c>
      <c r="AJ191" s="18">
        <v>0</v>
      </c>
      <c r="AK191" s="18">
        <f>INDEX(BDD_enquete_terrain_publique!BU:BU, MATCH(A191, BDD_enquete_terrain_publique!B:B, 0))</f>
        <v>0</v>
      </c>
      <c r="AL191" s="115">
        <f>INDEX(BDD_enquete_terrain_publique!BV:BV, MATCH(A191, BDD_enquete_terrain_publique!B:B, 0))</f>
        <v>0</v>
      </c>
      <c r="AM191" s="115" t="s">
        <v>392</v>
      </c>
      <c r="AN191" s="115" t="s">
        <v>2059</v>
      </c>
      <c r="AO191" s="115" t="str">
        <f>INDEX(BDD_enquete_terrain_publique!AL:AL, MATCH(A191, BDD_enquete_terrain_publique!B:B, 0))</f>
        <v>resident</v>
      </c>
      <c r="AP191" s="115" t="s">
        <v>22</v>
      </c>
      <c r="AQ191" s="115" t="s">
        <v>22</v>
      </c>
      <c r="AR191" s="124" t="s">
        <v>1304</v>
      </c>
      <c r="AS191" s="115">
        <v>3</v>
      </c>
      <c r="AT191" s="122">
        <v>20</v>
      </c>
      <c r="AU19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347.33471316048866</v>
      </c>
      <c r="AV191" s="139"/>
      <c r="AW191" s="138" t="s">
        <v>22</v>
      </c>
      <c r="AX191" s="199">
        <f t="shared" si="3"/>
        <v>142.74029307965287</v>
      </c>
      <c r="AY191" s="201" t="s">
        <v>22</v>
      </c>
      <c r="AZ191" s="125" t="s">
        <v>22</v>
      </c>
    </row>
    <row r="192" spans="1:52">
      <c r="A192" s="117">
        <v>262</v>
      </c>
      <c r="B192" s="18" t="str">
        <f>INDEX(BDD_enquete_terrain_publique!C:C, MATCH(A192, BDD_enquete_terrain_publique!B:B, 0))</f>
        <v>PECHLOIS2023_0140</v>
      </c>
      <c r="C192" s="18" t="str">
        <f>INDEX(BDD_enquete_terrain_publique!D:D, MATCH(A192, BDD_enquete_terrain_publique!B:B, 0))</f>
        <v>PECHLOIS2023_0140_A</v>
      </c>
      <c r="D192" s="109">
        <f>INDEX(BDD_enquete_terrain_publique!E:E, MATCH(A192, BDD_enquete_terrain_publique!B:B, 0))</f>
        <v>44960</v>
      </c>
      <c r="E192" s="18" t="str">
        <f>INDEX(BDD_enquete_terrain_publique!F:F, MATCH(A192, BDD_enquete_terrain_publique!B:B, 0))</f>
        <v>Anouk_LAURENT</v>
      </c>
      <c r="F192" s="118">
        <f>INDEX(BDD_enquete_terrain_publique!G:G, MATCH(A192, BDD_enquete_terrain_publique!B:B, 0))</f>
        <v>1</v>
      </c>
      <c r="G192" s="18">
        <f>INDEX(BDD_enquete_terrain_publique!H:H, MATCH(A192, BDD_enquete_terrain_publique!B:B, 0))</f>
        <v>13</v>
      </c>
      <c r="H192" s="118">
        <f>INDEX(BDD_enquete_terrain_publique!I:I, MATCH(A192, BDD_enquete_terrain_publique!B:B, 0))</f>
        <v>0</v>
      </c>
      <c r="I192" s="18" t="str">
        <f>INDEX(BDD_enquete_terrain_publique!J:J, MATCH(A192, BDD_enquete_terrain_publique!B:B, 0))</f>
        <v>NA</v>
      </c>
      <c r="J192" s="18" t="str">
        <f>INDEX(BDD_enquete_terrain_publique!K:K, MATCH(A192, BDD_enquete_terrain_publique!B:B, 0))</f>
        <v>SO</v>
      </c>
      <c r="K192" s="118" t="str">
        <f>INDEX(BDD_enquete_terrain_publique!L:L, MATCH(A192, BDD_enquete_terrain_publique!B:B, 0))</f>
        <v>10_25</v>
      </c>
      <c r="L192" s="18" t="str">
        <f>INDEX(BDD_enquete_terrain_publique!M:M, MATCH(A192, BDD_enquete_terrain_publique!B:B, 0))</f>
        <v>nouv_lune</v>
      </c>
      <c r="M192" s="115" t="s">
        <v>22</v>
      </c>
      <c r="N192" s="115" t="s">
        <v>22</v>
      </c>
      <c r="O192" s="115" t="s">
        <v>22</v>
      </c>
      <c r="P192" s="119">
        <f>INDEX(BDD_enquete_terrain_publique!Q:Q, MATCH(A192, BDD_enquete_terrain_publique!B:B, 0))</f>
        <v>42.773200000000003</v>
      </c>
      <c r="Q192" s="115" t="s">
        <v>22</v>
      </c>
      <c r="R192" s="116" t="s">
        <v>22</v>
      </c>
      <c r="S192" s="115" t="s">
        <v>22</v>
      </c>
      <c r="T192" s="115" t="s">
        <v>22</v>
      </c>
      <c r="U192" s="120">
        <f>INDEX(BDD_enquete_terrain_publique!V:V, MATCH(A192, BDD_enquete_terrain_publique!B:B, 0))</f>
        <v>9.141116666666667</v>
      </c>
      <c r="V192" s="115" t="s">
        <v>22</v>
      </c>
      <c r="W192" s="121" t="str">
        <f>INDEX(BDD_enquete_terrain_publique!W:W, MATCH(A192, BDD_enquete_terrain_publique!B:B, 0))</f>
        <v>pe</v>
      </c>
      <c r="X192" s="122">
        <f>INDEX(BDD_enquete_terrain_publique!X:X, MATCH(A192, BDD_enquete_terrain_publique!B:B, 0))</f>
        <v>54</v>
      </c>
      <c r="Y192" s="122">
        <f>INDEX(BDD_enquete_terrain_publique!Y:Y, MATCH(A192, BDD_enquete_terrain_publique!B:B, 0))</f>
        <v>2</v>
      </c>
      <c r="Z192" s="121">
        <f>INDEX(BDD_enquete_terrain_publique!Z:Z, MATCH(A192, BDD_enquete_terrain_publique!B:B, 0))</f>
        <v>0.35416666666666669</v>
      </c>
      <c r="AA192" s="121">
        <f>INDEX(BDD_enquete_terrain_publique!AA:AA, MATCH(A192, BDD_enquete_terrain_publique!B:B, 0))</f>
        <v>0.5</v>
      </c>
      <c r="AB192" s="121">
        <f>INDEX(BDD_enquete_terrain_publique!AB:AB, MATCH(A192, BDD_enquete_terrain_publique!B:B, 0))</f>
        <v>0.5</v>
      </c>
      <c r="AC192" s="121">
        <f>Tableau1[[#This Row],[heure_enq]]-Tableau1[[#This Row],[heure_deb]]</f>
        <v>0.14583333333333331</v>
      </c>
      <c r="AD192" s="121">
        <f>Tableau1[[#This Row],[heure_fin]]-Tableau1[[#This Row],[heure_deb]]</f>
        <v>0.14583333333333331</v>
      </c>
      <c r="AE192" s="115" t="s">
        <v>22</v>
      </c>
      <c r="AF192" s="115" t="s">
        <v>22</v>
      </c>
      <c r="AG192" s="123" t="str">
        <f>INDEX(BDD_enquete_terrain_publique!BJ:BJ, MATCH(A192, BDD_enquete_terrain_publique!B:B, 0))</f>
        <v>Pagellus erythrinus, Serranus cabrilla</v>
      </c>
      <c r="AH192" s="18">
        <v>0</v>
      </c>
      <c r="AI192" s="18" t="str">
        <f>INDEX(BDD_enquete_terrain_publique!BO:BO, MATCH(A192, BDD_enquete_terrain_publique!B:B, 0))</f>
        <v>crevette</v>
      </c>
      <c r="AJ192" s="18">
        <v>0</v>
      </c>
      <c r="AK192" s="18">
        <f>INDEX(BDD_enquete_terrain_publique!BU:BU, MATCH(A192, BDD_enquete_terrain_publique!B:B, 0))</f>
        <v>0</v>
      </c>
      <c r="AL192" s="115">
        <f>INDEX(BDD_enquete_terrain_publique!BV:BV, MATCH(A192, BDD_enquete_terrain_publique!B:B, 0))</f>
        <v>0</v>
      </c>
      <c r="AM192" s="115">
        <v>0</v>
      </c>
      <c r="AN192" s="115" t="s">
        <v>22</v>
      </c>
      <c r="AO192" s="115" t="str">
        <f>INDEX(BDD_enquete_terrain_publique!AL:AL, MATCH(A192, BDD_enquete_terrain_publique!B:B, 0))</f>
        <v>resident</v>
      </c>
      <c r="AP192" s="115" t="s">
        <v>22</v>
      </c>
      <c r="AQ192" s="115" t="s">
        <v>22</v>
      </c>
      <c r="AR192" s="124" t="s">
        <v>438</v>
      </c>
      <c r="AS192" s="115">
        <v>1</v>
      </c>
      <c r="AT192" s="122">
        <v>18</v>
      </c>
      <c r="AU19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65.208721888478735</v>
      </c>
      <c r="AV192" s="139">
        <v>1363</v>
      </c>
      <c r="AW192" s="138" t="s">
        <v>223</v>
      </c>
      <c r="AX192" s="199">
        <f t="shared" si="3"/>
        <v>26.798104885676189</v>
      </c>
      <c r="AY192" s="201" t="s">
        <v>22</v>
      </c>
      <c r="AZ192" s="125" t="s">
        <v>22</v>
      </c>
    </row>
    <row r="193" spans="1:52" ht="15" thickBot="1">
      <c r="A193" s="117">
        <v>262</v>
      </c>
      <c r="B193" s="18" t="str">
        <f>INDEX(BDD_enquete_terrain_publique!C:C, MATCH(A193, BDD_enquete_terrain_publique!B:B, 0))</f>
        <v>PECHLOIS2023_0140</v>
      </c>
      <c r="C193" s="18" t="str">
        <f>INDEX(BDD_enquete_terrain_publique!D:D, MATCH(A193, BDD_enquete_terrain_publique!B:B, 0))</f>
        <v>PECHLOIS2023_0140_A</v>
      </c>
      <c r="D193" s="109">
        <f>INDEX(BDD_enquete_terrain_publique!E:E, MATCH(A193, BDD_enquete_terrain_publique!B:B, 0))</f>
        <v>44960</v>
      </c>
      <c r="E193" s="18" t="str">
        <f>INDEX(BDD_enquete_terrain_publique!F:F, MATCH(A193, BDD_enquete_terrain_publique!B:B, 0))</f>
        <v>Anouk_LAURENT</v>
      </c>
      <c r="F193" s="118">
        <f>INDEX(BDD_enquete_terrain_publique!G:G, MATCH(A193, BDD_enquete_terrain_publique!B:B, 0))</f>
        <v>1</v>
      </c>
      <c r="G193" s="18">
        <f>INDEX(BDD_enquete_terrain_publique!H:H, MATCH(A193, BDD_enquete_terrain_publique!B:B, 0))</f>
        <v>13</v>
      </c>
      <c r="H193" s="118">
        <f>INDEX(BDD_enquete_terrain_publique!I:I, MATCH(A193, BDD_enquete_terrain_publique!B:B, 0))</f>
        <v>0</v>
      </c>
      <c r="I193" s="18" t="str">
        <f>INDEX(BDD_enquete_terrain_publique!J:J, MATCH(A193, BDD_enquete_terrain_publique!B:B, 0))</f>
        <v>NA</v>
      </c>
      <c r="J193" s="18" t="str">
        <f>INDEX(BDD_enquete_terrain_publique!K:K, MATCH(A193, BDD_enquete_terrain_publique!B:B, 0))</f>
        <v>SO</v>
      </c>
      <c r="K193" s="118" t="str">
        <f>INDEX(BDD_enquete_terrain_publique!L:L, MATCH(A193, BDD_enquete_terrain_publique!B:B, 0))</f>
        <v>10_25</v>
      </c>
      <c r="L193" s="18" t="str">
        <f>INDEX(BDD_enquete_terrain_publique!M:M, MATCH(A193, BDD_enquete_terrain_publique!B:B, 0))</f>
        <v>nouv_lune</v>
      </c>
      <c r="M193" s="115" t="s">
        <v>22</v>
      </c>
      <c r="N193" s="115" t="s">
        <v>22</v>
      </c>
      <c r="O193" s="115" t="s">
        <v>22</v>
      </c>
      <c r="P193" s="119">
        <f>INDEX(BDD_enquete_terrain_publique!Q:Q, MATCH(A193, BDD_enquete_terrain_publique!B:B, 0))</f>
        <v>42.773200000000003</v>
      </c>
      <c r="Q193" s="115" t="s">
        <v>1429</v>
      </c>
      <c r="R193" s="116" t="s">
        <v>22</v>
      </c>
      <c r="S193" s="115" t="s">
        <v>22</v>
      </c>
      <c r="T193" s="115" t="s">
        <v>22</v>
      </c>
      <c r="U193" s="120">
        <f>INDEX(BDD_enquete_terrain_publique!V:V, MATCH(A193, BDD_enquete_terrain_publique!B:B, 0))</f>
        <v>9.141116666666667</v>
      </c>
      <c r="V193" s="115" t="s">
        <v>1430</v>
      </c>
      <c r="W193" s="121" t="str">
        <f>INDEX(BDD_enquete_terrain_publique!W:W, MATCH(A193, BDD_enquete_terrain_publique!B:B, 0))</f>
        <v>pe</v>
      </c>
      <c r="X193" s="122">
        <f>INDEX(BDD_enquete_terrain_publique!X:X, MATCH(A193, BDD_enquete_terrain_publique!B:B, 0))</f>
        <v>54</v>
      </c>
      <c r="Y193" s="122">
        <f>INDEX(BDD_enquete_terrain_publique!Y:Y, MATCH(A193, BDD_enquete_terrain_publique!B:B, 0))</f>
        <v>2</v>
      </c>
      <c r="Z193" s="121">
        <f>INDEX(BDD_enquete_terrain_publique!Z:Z, MATCH(A193, BDD_enquete_terrain_publique!B:B, 0))</f>
        <v>0.35416666666666669</v>
      </c>
      <c r="AA193" s="121">
        <f>INDEX(BDD_enquete_terrain_publique!AA:AA, MATCH(A193, BDD_enquete_terrain_publique!B:B, 0))</f>
        <v>0.5</v>
      </c>
      <c r="AB193" s="121">
        <f>INDEX(BDD_enquete_terrain_publique!AB:AB, MATCH(A193, BDD_enquete_terrain_publique!B:B, 0))</f>
        <v>0.5</v>
      </c>
      <c r="AC193" s="121">
        <f>Tableau1[[#This Row],[heure_enq]]-Tableau1[[#This Row],[heure_deb]]</f>
        <v>0.14583333333333331</v>
      </c>
      <c r="AD193" s="121">
        <f>Tableau1[[#This Row],[heure_fin]]-Tableau1[[#This Row],[heure_deb]]</f>
        <v>0.14583333333333331</v>
      </c>
      <c r="AE193" s="115" t="s">
        <v>22</v>
      </c>
      <c r="AF193" s="115" t="s">
        <v>22</v>
      </c>
      <c r="AG193" s="123" t="str">
        <f>INDEX(BDD_enquete_terrain_publique!BJ:BJ, MATCH(A193, BDD_enquete_terrain_publique!B:B, 0))</f>
        <v>Pagellus erythrinus, Serranus cabrilla</v>
      </c>
      <c r="AH193" s="18" t="s">
        <v>2058</v>
      </c>
      <c r="AI193" s="18" t="str">
        <f>INDEX(BDD_enquete_terrain_publique!BO:BO, MATCH(A193, BDD_enquete_terrain_publique!B:B, 0))</f>
        <v>crevette</v>
      </c>
      <c r="AJ193" s="18">
        <v>0</v>
      </c>
      <c r="AK193" s="18">
        <f>INDEX(BDD_enquete_terrain_publique!BU:BU, MATCH(A193, BDD_enquete_terrain_publique!B:B, 0))</f>
        <v>0</v>
      </c>
      <c r="AL193" s="115">
        <f>INDEX(BDD_enquete_terrain_publique!BV:BV, MATCH(A193, BDD_enquete_terrain_publique!B:B, 0))</f>
        <v>0</v>
      </c>
      <c r="AM193" s="115">
        <v>0</v>
      </c>
      <c r="AN193" s="115" t="s">
        <v>2059</v>
      </c>
      <c r="AO193" s="115" t="str">
        <f>INDEX(BDD_enquete_terrain_publique!AL:AL, MATCH(A193, BDD_enquete_terrain_publique!B:B, 0))</f>
        <v>resident</v>
      </c>
      <c r="AP193" s="115" t="s">
        <v>22</v>
      </c>
      <c r="AQ193" s="115" t="s">
        <v>22</v>
      </c>
      <c r="AR193" s="124" t="s">
        <v>756</v>
      </c>
      <c r="AS193" s="115">
        <v>20</v>
      </c>
      <c r="AT193" s="122">
        <v>18</v>
      </c>
      <c r="AU19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1297.8732132962668</v>
      </c>
      <c r="AV193" s="142"/>
      <c r="AW193" s="138" t="s">
        <v>223</v>
      </c>
      <c r="AX193" s="199">
        <f t="shared" si="3"/>
        <v>533.37255340942465</v>
      </c>
      <c r="AY193" s="201" t="s">
        <v>22</v>
      </c>
      <c r="AZ193" s="125" t="s">
        <v>22</v>
      </c>
    </row>
    <row r="194" spans="1:52" ht="15" thickBot="1">
      <c r="A194" s="117">
        <v>263</v>
      </c>
      <c r="B194" s="18" t="str">
        <f>INDEX(BDD_enquete_terrain_publique!C:C, MATCH(A194, BDD_enquete_terrain_publique!B:B, 0))</f>
        <v>PECHLOIS2023_0140</v>
      </c>
      <c r="C194" s="18" t="str">
        <f>INDEX(BDD_enquete_terrain_publique!D:D, MATCH(A194, BDD_enquete_terrain_publique!B:B, 0))</f>
        <v>PECHLOIS2023_0140_B</v>
      </c>
      <c r="D194" s="109">
        <f>INDEX(BDD_enquete_terrain_publique!E:E, MATCH(A194, BDD_enquete_terrain_publique!B:B, 0))</f>
        <v>44960</v>
      </c>
      <c r="E194" s="18" t="str">
        <f>INDEX(BDD_enquete_terrain_publique!F:F, MATCH(A194, BDD_enquete_terrain_publique!B:B, 0))</f>
        <v>Anouk_LAURENT</v>
      </c>
      <c r="F194" s="118">
        <f>INDEX(BDD_enquete_terrain_publique!G:G, MATCH(A194, BDD_enquete_terrain_publique!B:B, 0))</f>
        <v>1</v>
      </c>
      <c r="G194" s="18">
        <f>INDEX(BDD_enquete_terrain_publique!H:H, MATCH(A194, BDD_enquete_terrain_publique!B:B, 0))</f>
        <v>13</v>
      </c>
      <c r="H194" s="118">
        <f>INDEX(BDD_enquete_terrain_publique!I:I, MATCH(A194, BDD_enquete_terrain_publique!B:B, 0))</f>
        <v>0</v>
      </c>
      <c r="I194" s="18" t="str">
        <f>INDEX(BDD_enquete_terrain_publique!J:J, MATCH(A194, BDD_enquete_terrain_publique!B:B, 0))</f>
        <v>NA</v>
      </c>
      <c r="J194" s="18" t="str">
        <f>INDEX(BDD_enquete_terrain_publique!K:K, MATCH(A194, BDD_enquete_terrain_publique!B:B, 0))</f>
        <v>SO</v>
      </c>
      <c r="K194" s="118" t="str">
        <f>INDEX(BDD_enquete_terrain_publique!L:L, MATCH(A194, BDD_enquete_terrain_publique!B:B, 0))</f>
        <v>10_25</v>
      </c>
      <c r="L194" s="18" t="str">
        <f>INDEX(BDD_enquete_terrain_publique!M:M, MATCH(A194, BDD_enquete_terrain_publique!B:B, 0))</f>
        <v>nouv_lune</v>
      </c>
      <c r="M194" s="115" t="s">
        <v>22</v>
      </c>
      <c r="N194" s="115" t="s">
        <v>22</v>
      </c>
      <c r="O194" s="115" t="s">
        <v>22</v>
      </c>
      <c r="P194" s="119">
        <f>INDEX(BDD_enquete_terrain_publique!Q:Q, MATCH(A194, BDD_enquete_terrain_publique!B:B, 0))</f>
        <v>42.779616666666669</v>
      </c>
      <c r="Q194" s="115" t="s">
        <v>1433</v>
      </c>
      <c r="R194" s="116" t="s">
        <v>22</v>
      </c>
      <c r="S194" s="115" t="s">
        <v>22</v>
      </c>
      <c r="T194" s="115" t="s">
        <v>22</v>
      </c>
      <c r="U194" s="120">
        <f>INDEX(BDD_enquete_terrain_publique!V:V, MATCH(A194, BDD_enquete_terrain_publique!B:B, 0))</f>
        <v>9.1425666666666672</v>
      </c>
      <c r="V194" s="115" t="s">
        <v>1434</v>
      </c>
      <c r="W194" s="121" t="str">
        <f>INDEX(BDD_enquete_terrain_publique!W:W, MATCH(A194, BDD_enquete_terrain_publique!B:B, 0))</f>
        <v>pe</v>
      </c>
      <c r="X194" s="122">
        <f>INDEX(BDD_enquete_terrain_publique!X:X, MATCH(A194, BDD_enquete_terrain_publique!B:B, 0))</f>
        <v>69.2</v>
      </c>
      <c r="Y194" s="122">
        <f>INDEX(BDD_enquete_terrain_publique!Y:Y, MATCH(A194, BDD_enquete_terrain_publique!B:B, 0))</f>
        <v>1</v>
      </c>
      <c r="Z194" s="121">
        <f>INDEX(BDD_enquete_terrain_publique!Z:Z, MATCH(A194, BDD_enquete_terrain_publique!B:B, 0))</f>
        <v>0.25</v>
      </c>
      <c r="AA194" s="121">
        <f>INDEX(BDD_enquete_terrain_publique!AA:AA, MATCH(A194, BDD_enquete_terrain_publique!B:B, 0))</f>
        <v>0.51388888888888895</v>
      </c>
      <c r="AB194" s="121">
        <f>INDEX(BDD_enquete_terrain_publique!AB:AB, MATCH(A194, BDD_enquete_terrain_publique!B:B, 0))</f>
        <v>0.5</v>
      </c>
      <c r="AC194" s="121">
        <f>Tableau1[[#This Row],[heure_enq]]-Tableau1[[#This Row],[heure_deb]]</f>
        <v>0.26388888888888895</v>
      </c>
      <c r="AD194" s="121">
        <f>Tableau1[[#This Row],[heure_fin]]-Tableau1[[#This Row],[heure_deb]]</f>
        <v>0.25</v>
      </c>
      <c r="AE194" s="115" t="s">
        <v>22</v>
      </c>
      <c r="AF194" s="115" t="s">
        <v>22</v>
      </c>
      <c r="AG194" s="123" t="str">
        <f>INDEX(BDD_enquete_terrain_publique!BJ:BJ, MATCH(A194, BDD_enquete_terrain_publique!B:B, 0))</f>
        <v xml:space="preserve">Polyprion americanus </v>
      </c>
      <c r="AH194" s="18" t="s">
        <v>2068</v>
      </c>
      <c r="AI194" s="18" t="str">
        <f>INDEX(BDD_enquete_terrain_publique!BO:BO, MATCH(A194, BDD_enquete_terrain_publique!B:B, 0))</f>
        <v>encornet</v>
      </c>
      <c r="AJ194" s="18">
        <v>0</v>
      </c>
      <c r="AK194" s="18">
        <f>INDEX(BDD_enquete_terrain_publique!BU:BU, MATCH(A194, BDD_enquete_terrain_publique!B:B, 0))</f>
        <v>0</v>
      </c>
      <c r="AL194" s="115">
        <f>INDEX(BDD_enquete_terrain_publique!BV:BV, MATCH(A194, BDD_enquete_terrain_publique!B:B, 0))</f>
        <v>0</v>
      </c>
      <c r="AM194" s="115">
        <v>0</v>
      </c>
      <c r="AN194" s="115" t="s">
        <v>2059</v>
      </c>
      <c r="AO194" s="115" t="str">
        <f>INDEX(BDD_enquete_terrain_publique!AL:AL, MATCH(A194, BDD_enquete_terrain_publique!B:B, 0))</f>
        <v>resident</v>
      </c>
      <c r="AP194" s="115" t="s">
        <v>2057</v>
      </c>
      <c r="AQ194" s="115">
        <v>3</v>
      </c>
      <c r="AR194" s="124" t="s">
        <v>1435</v>
      </c>
      <c r="AS194" s="115">
        <v>3</v>
      </c>
      <c r="AT194" s="122">
        <v>30</v>
      </c>
      <c r="AU19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1161.3468603937661</v>
      </c>
      <c r="AV194" s="143">
        <v>1161</v>
      </c>
      <c r="AW194" s="138" t="s">
        <v>223</v>
      </c>
      <c r="AX194" s="199">
        <f t="shared" si="3"/>
        <v>477.26583303853397</v>
      </c>
      <c r="AY194" s="201" t="s">
        <v>22</v>
      </c>
      <c r="AZ194" s="125" t="s">
        <v>22</v>
      </c>
    </row>
    <row r="195" spans="1:52">
      <c r="A195" s="117">
        <v>264</v>
      </c>
      <c r="B195" s="18" t="str">
        <f>INDEX(BDD_enquete_terrain_publique!C:C, MATCH(A195, BDD_enquete_terrain_publique!B:B, 0))</f>
        <v>PECHLOIS2023_0140</v>
      </c>
      <c r="C195" s="18" t="str">
        <f>INDEX(BDD_enquete_terrain_publique!D:D, MATCH(A195, BDD_enquete_terrain_publique!B:B, 0))</f>
        <v>PECHLOIS2023_0140_C</v>
      </c>
      <c r="D195" s="109">
        <f>INDEX(BDD_enquete_terrain_publique!E:E, MATCH(A195, BDD_enquete_terrain_publique!B:B, 0))</f>
        <v>44960</v>
      </c>
      <c r="E195" s="18" t="str">
        <f>INDEX(BDD_enquete_terrain_publique!F:F, MATCH(A195, BDD_enquete_terrain_publique!B:B, 0))</f>
        <v>Anouk_LAURENT</v>
      </c>
      <c r="F195" s="118">
        <f>INDEX(BDD_enquete_terrain_publique!G:G, MATCH(A195, BDD_enquete_terrain_publique!B:B, 0))</f>
        <v>1</v>
      </c>
      <c r="G195" s="18">
        <f>INDEX(BDD_enquete_terrain_publique!H:H, MATCH(A195, BDD_enquete_terrain_publique!B:B, 0))</f>
        <v>13</v>
      </c>
      <c r="H195" s="118">
        <f>INDEX(BDD_enquete_terrain_publique!I:I, MATCH(A195, BDD_enquete_terrain_publique!B:B, 0))</f>
        <v>0</v>
      </c>
      <c r="I195" s="18" t="str">
        <f>INDEX(BDD_enquete_terrain_publique!J:J, MATCH(A195, BDD_enquete_terrain_publique!B:B, 0))</f>
        <v>NA</v>
      </c>
      <c r="J195" s="18" t="str">
        <f>INDEX(BDD_enquete_terrain_publique!K:K, MATCH(A195, BDD_enquete_terrain_publique!B:B, 0))</f>
        <v>SO</v>
      </c>
      <c r="K195" s="118" t="str">
        <f>INDEX(BDD_enquete_terrain_publique!L:L, MATCH(A195, BDD_enquete_terrain_publique!B:B, 0))</f>
        <v>10_25</v>
      </c>
      <c r="L195" s="18" t="str">
        <f>INDEX(BDD_enquete_terrain_publique!M:M, MATCH(A195, BDD_enquete_terrain_publique!B:B, 0))</f>
        <v>nouv_lune</v>
      </c>
      <c r="M195" s="115" t="s">
        <v>22</v>
      </c>
      <c r="N195" s="115" t="s">
        <v>22</v>
      </c>
      <c r="O195" s="115" t="s">
        <v>22</v>
      </c>
      <c r="P195" s="119">
        <f>INDEX(BDD_enquete_terrain_publique!Q:Q, MATCH(A195, BDD_enquete_terrain_publique!B:B, 0))</f>
        <v>42.780383333333333</v>
      </c>
      <c r="Q195" s="115" t="s">
        <v>22</v>
      </c>
      <c r="R195" s="116" t="s">
        <v>22</v>
      </c>
      <c r="S195" s="115" t="s">
        <v>22</v>
      </c>
      <c r="T195" s="115" t="s">
        <v>22</v>
      </c>
      <c r="U195" s="120">
        <f>INDEX(BDD_enquete_terrain_publique!V:V, MATCH(A195, BDD_enquete_terrain_publique!B:B, 0))</f>
        <v>9.1870166666666666</v>
      </c>
      <c r="V195" s="115" t="s">
        <v>22</v>
      </c>
      <c r="W195" s="121" t="str">
        <f>INDEX(BDD_enquete_terrain_publique!W:W, MATCH(A195, BDD_enquete_terrain_publique!B:B, 0))</f>
        <v>pe</v>
      </c>
      <c r="X195" s="122">
        <f>INDEX(BDD_enquete_terrain_publique!X:X, MATCH(A195, BDD_enquete_terrain_publique!B:B, 0))</f>
        <v>0</v>
      </c>
      <c r="Y195" s="122">
        <f>INDEX(BDD_enquete_terrain_publique!Y:Y, MATCH(A195, BDD_enquete_terrain_publique!B:B, 0))</f>
        <v>1</v>
      </c>
      <c r="Z195" s="121">
        <f>INDEX(BDD_enquete_terrain_publique!Z:Z, MATCH(A195, BDD_enquete_terrain_publique!B:B, 0))</f>
        <v>0.29166666666666669</v>
      </c>
      <c r="AA195" s="121">
        <f>INDEX(BDD_enquete_terrain_publique!AA:AA, MATCH(A195, BDD_enquete_terrain_publique!B:B, 0))</f>
        <v>0.52777777777777779</v>
      </c>
      <c r="AB195" s="121">
        <f>INDEX(BDD_enquete_terrain_publique!AB:AB, MATCH(A195, BDD_enquete_terrain_publique!B:B, 0))</f>
        <v>0.625</v>
      </c>
      <c r="AC195" s="121">
        <f>Tableau1[[#This Row],[heure_enq]]-Tableau1[[#This Row],[heure_deb]]</f>
        <v>0.2361111111111111</v>
      </c>
      <c r="AD195" s="121">
        <f>Tableau1[[#This Row],[heure_fin]]-Tableau1[[#This Row],[heure_deb]]</f>
        <v>0.33333333333333331</v>
      </c>
      <c r="AE195" s="115" t="s">
        <v>22</v>
      </c>
      <c r="AF195" s="115" t="s">
        <v>22</v>
      </c>
      <c r="AG195" s="123" t="str">
        <f>INDEX(BDD_enquete_terrain_publique!BJ:BJ, MATCH(A195, BDD_enquete_terrain_publique!B:B, 0))</f>
        <v>NA</v>
      </c>
      <c r="AH195" s="18">
        <v>0</v>
      </c>
      <c r="AI195" s="18" t="str">
        <f>INDEX(BDD_enquete_terrain_publique!BO:BO, MATCH(A195, BDD_enquete_terrain_publique!B:B, 0))</f>
        <v>calamar</v>
      </c>
      <c r="AJ195" s="18">
        <v>0</v>
      </c>
      <c r="AK195" s="18">
        <f>INDEX(BDD_enquete_terrain_publique!BU:BU, MATCH(A195, BDD_enquete_terrain_publique!B:B, 0))</f>
        <v>0</v>
      </c>
      <c r="AL195" s="115">
        <f>INDEX(BDD_enquete_terrain_publique!BV:BV, MATCH(A195, BDD_enquete_terrain_publique!B:B, 0))</f>
        <v>0</v>
      </c>
      <c r="AM195" s="115">
        <v>0</v>
      </c>
      <c r="AN195" s="115" t="s">
        <v>22</v>
      </c>
      <c r="AO195" s="115" t="str">
        <f>INDEX(BDD_enquete_terrain_publique!AL:AL, MATCH(A195, BDD_enquete_terrain_publique!B:B, 0))</f>
        <v>resident</v>
      </c>
      <c r="AP195" s="115" t="s">
        <v>22</v>
      </c>
      <c r="AQ195" s="115" t="s">
        <v>22</v>
      </c>
      <c r="AR195" s="124" t="s">
        <v>438</v>
      </c>
      <c r="AS195" s="115">
        <v>1</v>
      </c>
      <c r="AT195" s="122">
        <v>26</v>
      </c>
      <c r="AU19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199.79966444594223</v>
      </c>
      <c r="AV195" s="137">
        <v>1941</v>
      </c>
      <c r="AW195" s="138" t="s">
        <v>223</v>
      </c>
      <c r="AX195" s="199">
        <f t="shared" si="3"/>
        <v>82.109451142168027</v>
      </c>
      <c r="AY195" s="201" t="s">
        <v>22</v>
      </c>
      <c r="AZ195" s="125" t="s">
        <v>22</v>
      </c>
    </row>
    <row r="196" spans="1:52">
      <c r="A196" s="117">
        <v>264</v>
      </c>
      <c r="B196" s="18" t="str">
        <f>INDEX(BDD_enquete_terrain_publique!C:C, MATCH(A196, BDD_enquete_terrain_publique!B:B, 0))</f>
        <v>PECHLOIS2023_0140</v>
      </c>
      <c r="C196" s="18" t="str">
        <f>INDEX(BDD_enquete_terrain_publique!D:D, MATCH(A196, BDD_enquete_terrain_publique!B:B, 0))</f>
        <v>PECHLOIS2023_0140_C</v>
      </c>
      <c r="D196" s="109">
        <f>INDEX(BDD_enquete_terrain_publique!E:E, MATCH(A196, BDD_enquete_terrain_publique!B:B, 0))</f>
        <v>44960</v>
      </c>
      <c r="E196" s="18" t="str">
        <f>INDEX(BDD_enquete_terrain_publique!F:F, MATCH(A196, BDD_enquete_terrain_publique!B:B, 0))</f>
        <v>Anouk_LAURENT</v>
      </c>
      <c r="F196" s="118">
        <f>INDEX(BDD_enquete_terrain_publique!G:G, MATCH(A196, BDD_enquete_terrain_publique!B:B, 0))</f>
        <v>1</v>
      </c>
      <c r="G196" s="18">
        <f>INDEX(BDD_enquete_terrain_publique!H:H, MATCH(A196, BDD_enquete_terrain_publique!B:B, 0))</f>
        <v>13</v>
      </c>
      <c r="H196" s="118">
        <f>INDEX(BDD_enquete_terrain_publique!I:I, MATCH(A196, BDD_enquete_terrain_publique!B:B, 0))</f>
        <v>0</v>
      </c>
      <c r="I196" s="18" t="str">
        <f>INDEX(BDD_enquete_terrain_publique!J:J, MATCH(A196, BDD_enquete_terrain_publique!B:B, 0))</f>
        <v>NA</v>
      </c>
      <c r="J196" s="18" t="str">
        <f>INDEX(BDD_enquete_terrain_publique!K:K, MATCH(A196, BDD_enquete_terrain_publique!B:B, 0))</f>
        <v>SO</v>
      </c>
      <c r="K196" s="118" t="str">
        <f>INDEX(BDD_enquete_terrain_publique!L:L, MATCH(A196, BDD_enquete_terrain_publique!B:B, 0))</f>
        <v>10_25</v>
      </c>
      <c r="L196" s="18" t="str">
        <f>INDEX(BDD_enquete_terrain_publique!M:M, MATCH(A196, BDD_enquete_terrain_publique!B:B, 0))</f>
        <v>nouv_lune</v>
      </c>
      <c r="M196" s="115" t="s">
        <v>22</v>
      </c>
      <c r="N196" s="115" t="s">
        <v>22</v>
      </c>
      <c r="O196" s="115" t="s">
        <v>22</v>
      </c>
      <c r="P196" s="119">
        <f>INDEX(BDD_enquete_terrain_publique!Q:Q, MATCH(A196, BDD_enquete_terrain_publique!B:B, 0))</f>
        <v>42.780383333333333</v>
      </c>
      <c r="Q196" s="115" t="s">
        <v>22</v>
      </c>
      <c r="R196" s="116" t="s">
        <v>22</v>
      </c>
      <c r="S196" s="115" t="s">
        <v>22</v>
      </c>
      <c r="T196" s="115" t="s">
        <v>22</v>
      </c>
      <c r="U196" s="120">
        <f>INDEX(BDD_enquete_terrain_publique!V:V, MATCH(A196, BDD_enquete_terrain_publique!B:B, 0))</f>
        <v>9.1870166666666666</v>
      </c>
      <c r="V196" s="115" t="s">
        <v>22</v>
      </c>
      <c r="W196" s="121" t="str">
        <f>INDEX(BDD_enquete_terrain_publique!W:W, MATCH(A196, BDD_enquete_terrain_publique!B:B, 0))</f>
        <v>pe</v>
      </c>
      <c r="X196" s="122">
        <f>INDEX(BDD_enquete_terrain_publique!X:X, MATCH(A196, BDD_enquete_terrain_publique!B:B, 0))</f>
        <v>0</v>
      </c>
      <c r="Y196" s="122">
        <f>INDEX(BDD_enquete_terrain_publique!Y:Y, MATCH(A196, BDD_enquete_terrain_publique!B:B, 0))</f>
        <v>1</v>
      </c>
      <c r="Z196" s="121">
        <f>INDEX(BDD_enquete_terrain_publique!Z:Z, MATCH(A196, BDD_enquete_terrain_publique!B:B, 0))</f>
        <v>0.29166666666666669</v>
      </c>
      <c r="AA196" s="121">
        <f>INDEX(BDD_enquete_terrain_publique!AA:AA, MATCH(A196, BDD_enquete_terrain_publique!B:B, 0))</f>
        <v>0.52777777777777779</v>
      </c>
      <c r="AB196" s="121">
        <f>INDEX(BDD_enquete_terrain_publique!AB:AB, MATCH(A196, BDD_enquete_terrain_publique!B:B, 0))</f>
        <v>0.625</v>
      </c>
      <c r="AC196" s="121">
        <f>Tableau1[[#This Row],[heure_enq]]-Tableau1[[#This Row],[heure_deb]]</f>
        <v>0.2361111111111111</v>
      </c>
      <c r="AD196" s="121">
        <f>Tableau1[[#This Row],[heure_fin]]-Tableau1[[#This Row],[heure_deb]]</f>
        <v>0.33333333333333331</v>
      </c>
      <c r="AE196" s="115" t="s">
        <v>22</v>
      </c>
      <c r="AF196" s="115" t="s">
        <v>22</v>
      </c>
      <c r="AG196" s="123" t="str">
        <f>INDEX(BDD_enquete_terrain_publique!BJ:BJ, MATCH(A196, BDD_enquete_terrain_publique!B:B, 0))</f>
        <v>NA</v>
      </c>
      <c r="AH196" s="18">
        <v>0</v>
      </c>
      <c r="AI196" s="18" t="str">
        <f>INDEX(BDD_enquete_terrain_publique!BO:BO, MATCH(A196, BDD_enquete_terrain_publique!B:B, 0))</f>
        <v>calamar</v>
      </c>
      <c r="AJ196" s="18">
        <v>0</v>
      </c>
      <c r="AK196" s="18">
        <f>INDEX(BDD_enquete_terrain_publique!BU:BU, MATCH(A196, BDD_enquete_terrain_publique!B:B, 0))</f>
        <v>0</v>
      </c>
      <c r="AL196" s="115">
        <f>INDEX(BDD_enquete_terrain_publique!BV:BV, MATCH(A196, BDD_enquete_terrain_publique!B:B, 0))</f>
        <v>0</v>
      </c>
      <c r="AM196" s="115">
        <v>0</v>
      </c>
      <c r="AN196" s="115" t="s">
        <v>22</v>
      </c>
      <c r="AO196" s="115" t="str">
        <f>INDEX(BDD_enquete_terrain_publique!AL:AL, MATCH(A196, BDD_enquete_terrain_publique!B:B, 0))</f>
        <v>resident</v>
      </c>
      <c r="AP196" s="115" t="s">
        <v>2060</v>
      </c>
      <c r="AQ196" s="115">
        <v>2</v>
      </c>
      <c r="AR196" s="124" t="s">
        <v>756</v>
      </c>
      <c r="AS196" s="115">
        <v>2</v>
      </c>
      <c r="AT196" s="122">
        <v>12</v>
      </c>
      <c r="AU19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37.443090460466237</v>
      </c>
      <c r="AV196" s="139"/>
      <c r="AW196" s="138" t="s">
        <v>222</v>
      </c>
      <c r="AX196" s="199">
        <f t="shared" si="3"/>
        <v>15.387571422109412</v>
      </c>
      <c r="AY196" s="201" t="s">
        <v>22</v>
      </c>
      <c r="AZ196" s="125" t="s">
        <v>22</v>
      </c>
    </row>
    <row r="197" spans="1:52" ht="15" thickBot="1">
      <c r="A197" s="117">
        <v>264</v>
      </c>
      <c r="B197" s="18" t="str">
        <f>INDEX(BDD_enquete_terrain_publique!C:C, MATCH(A197, BDD_enquete_terrain_publique!B:B, 0))</f>
        <v>PECHLOIS2023_0140</v>
      </c>
      <c r="C197" s="18" t="str">
        <f>INDEX(BDD_enquete_terrain_publique!D:D, MATCH(A197, BDD_enquete_terrain_publique!B:B, 0))</f>
        <v>PECHLOIS2023_0140_C</v>
      </c>
      <c r="D197" s="109">
        <f>INDEX(BDD_enquete_terrain_publique!E:E, MATCH(A197, BDD_enquete_terrain_publique!B:B, 0))</f>
        <v>44960</v>
      </c>
      <c r="E197" s="18" t="str">
        <f>INDEX(BDD_enquete_terrain_publique!F:F, MATCH(A197, BDD_enquete_terrain_publique!B:B, 0))</f>
        <v>Anouk_LAURENT</v>
      </c>
      <c r="F197" s="118">
        <f>INDEX(BDD_enquete_terrain_publique!G:G, MATCH(A197, BDD_enquete_terrain_publique!B:B, 0))</f>
        <v>1</v>
      </c>
      <c r="G197" s="18">
        <f>INDEX(BDD_enquete_terrain_publique!H:H, MATCH(A197, BDD_enquete_terrain_publique!B:B, 0))</f>
        <v>13</v>
      </c>
      <c r="H197" s="118">
        <f>INDEX(BDD_enquete_terrain_publique!I:I, MATCH(A197, BDD_enquete_terrain_publique!B:B, 0))</f>
        <v>0</v>
      </c>
      <c r="I197" s="18" t="str">
        <f>INDEX(BDD_enquete_terrain_publique!J:J, MATCH(A197, BDD_enquete_terrain_publique!B:B, 0))</f>
        <v>NA</v>
      </c>
      <c r="J197" s="18" t="str">
        <f>INDEX(BDD_enquete_terrain_publique!K:K, MATCH(A197, BDD_enquete_terrain_publique!B:B, 0))</f>
        <v>SO</v>
      </c>
      <c r="K197" s="118" t="str">
        <f>INDEX(BDD_enquete_terrain_publique!L:L, MATCH(A197, BDD_enquete_terrain_publique!B:B, 0))</f>
        <v>10_25</v>
      </c>
      <c r="L197" s="18" t="str">
        <f>INDEX(BDD_enquete_terrain_publique!M:M, MATCH(A197, BDD_enquete_terrain_publique!B:B, 0))</f>
        <v>nouv_lune</v>
      </c>
      <c r="M197" s="115" t="s">
        <v>22</v>
      </c>
      <c r="N197" s="115" t="s">
        <v>22</v>
      </c>
      <c r="O197" s="115" t="s">
        <v>22</v>
      </c>
      <c r="P197" s="119">
        <f>INDEX(BDD_enquete_terrain_publique!Q:Q, MATCH(A197, BDD_enquete_terrain_publique!B:B, 0))</f>
        <v>42.780383333333333</v>
      </c>
      <c r="Q197" s="115" t="s">
        <v>1437</v>
      </c>
      <c r="R197" s="116" t="s">
        <v>22</v>
      </c>
      <c r="S197" s="115" t="s">
        <v>22</v>
      </c>
      <c r="T197" s="115" t="s">
        <v>22</v>
      </c>
      <c r="U197" s="120">
        <f>INDEX(BDD_enquete_terrain_publique!V:V, MATCH(A197, BDD_enquete_terrain_publique!B:B, 0))</f>
        <v>9.1870166666666666</v>
      </c>
      <c r="V197" s="115" t="s">
        <v>1438</v>
      </c>
      <c r="W197" s="121" t="str">
        <f>INDEX(BDD_enquete_terrain_publique!W:W, MATCH(A197, BDD_enquete_terrain_publique!B:B, 0))</f>
        <v>pe</v>
      </c>
      <c r="X197" s="122">
        <f>INDEX(BDD_enquete_terrain_publique!X:X, MATCH(A197, BDD_enquete_terrain_publique!B:B, 0))</f>
        <v>0</v>
      </c>
      <c r="Y197" s="122">
        <f>INDEX(BDD_enquete_terrain_publique!Y:Y, MATCH(A197, BDD_enquete_terrain_publique!B:B, 0))</f>
        <v>1</v>
      </c>
      <c r="Z197" s="121">
        <f>INDEX(BDD_enquete_terrain_publique!Z:Z, MATCH(A197, BDD_enquete_terrain_publique!B:B, 0))</f>
        <v>0.29166666666666669</v>
      </c>
      <c r="AA197" s="121">
        <f>INDEX(BDD_enquete_terrain_publique!AA:AA, MATCH(A197, BDD_enquete_terrain_publique!B:B, 0))</f>
        <v>0.52777777777777779</v>
      </c>
      <c r="AB197" s="121">
        <f>INDEX(BDD_enquete_terrain_publique!AB:AB, MATCH(A197, BDD_enquete_terrain_publique!B:B, 0))</f>
        <v>0.625</v>
      </c>
      <c r="AC197" s="121">
        <f>Tableau1[[#This Row],[heure_enq]]-Tableau1[[#This Row],[heure_deb]]</f>
        <v>0.2361111111111111</v>
      </c>
      <c r="AD197" s="121">
        <f>Tableau1[[#This Row],[heure_fin]]-Tableau1[[#This Row],[heure_deb]]</f>
        <v>0.33333333333333331</v>
      </c>
      <c r="AE197" s="115" t="s">
        <v>22</v>
      </c>
      <c r="AF197" s="115" t="s">
        <v>22</v>
      </c>
      <c r="AG197" s="123" t="str">
        <f>INDEX(BDD_enquete_terrain_publique!BJ:BJ, MATCH(A197, BDD_enquete_terrain_publique!B:B, 0))</f>
        <v>NA</v>
      </c>
      <c r="AH197" s="18" t="s">
        <v>2068</v>
      </c>
      <c r="AI197" s="18" t="str">
        <f>INDEX(BDD_enquete_terrain_publique!BO:BO, MATCH(A197, BDD_enquete_terrain_publique!B:B, 0))</f>
        <v>calamar</v>
      </c>
      <c r="AJ197" s="18">
        <v>0</v>
      </c>
      <c r="AK197" s="18">
        <f>INDEX(BDD_enquete_terrain_publique!BU:BU, MATCH(A197, BDD_enquete_terrain_publique!B:B, 0))</f>
        <v>0</v>
      </c>
      <c r="AL197" s="115">
        <f>INDEX(BDD_enquete_terrain_publique!BV:BV, MATCH(A197, BDD_enquete_terrain_publique!B:B, 0))</f>
        <v>0</v>
      </c>
      <c r="AM197" s="115">
        <v>0</v>
      </c>
      <c r="AN197" s="115" t="s">
        <v>2059</v>
      </c>
      <c r="AO197" s="115" t="str">
        <f>INDEX(BDD_enquete_terrain_publique!AL:AL, MATCH(A197, BDD_enquete_terrain_publique!B:B, 0))</f>
        <v>resident</v>
      </c>
      <c r="AP197" s="115" t="s">
        <v>22</v>
      </c>
      <c r="AQ197" s="115" t="s">
        <v>22</v>
      </c>
      <c r="AR197" s="124" t="s">
        <v>1059</v>
      </c>
      <c r="AS197" s="115">
        <v>7</v>
      </c>
      <c r="AT197" s="122">
        <v>25</v>
      </c>
      <c r="AU19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1704.3705090867215</v>
      </c>
      <c r="AV197" s="142"/>
      <c r="AW197" s="138" t="s">
        <v>223</v>
      </c>
      <c r="AX197" s="199">
        <f t="shared" si="3"/>
        <v>700.42623661098139</v>
      </c>
      <c r="AY197" s="201" t="s">
        <v>22</v>
      </c>
      <c r="AZ197" s="125" t="s">
        <v>22</v>
      </c>
    </row>
    <row r="198" spans="1:52" ht="15" thickBot="1">
      <c r="A198" s="117">
        <v>265</v>
      </c>
      <c r="B198" s="18" t="str">
        <f>INDEX(BDD_enquete_terrain_publique!C:C, MATCH(A198, BDD_enquete_terrain_publique!B:B, 0))</f>
        <v>PECHLOIS2023_0141</v>
      </c>
      <c r="C198" s="18" t="str">
        <f>INDEX(BDD_enquete_terrain_publique!D:D, MATCH(A198, BDD_enquete_terrain_publique!B:B, 0))</f>
        <v>PECHLOIS2023_0141_A</v>
      </c>
      <c r="D198" s="109">
        <f>INDEX(BDD_enquete_terrain_publique!E:E, MATCH(A198, BDD_enquete_terrain_publique!B:B, 0))</f>
        <v>44967</v>
      </c>
      <c r="E198" s="18" t="str">
        <f>INDEX(BDD_enquete_terrain_publique!F:F, MATCH(A198, BDD_enquete_terrain_publique!B:B, 0))</f>
        <v>Anouk_LAURENT</v>
      </c>
      <c r="F198" s="118">
        <f>INDEX(BDD_enquete_terrain_publique!G:G, MATCH(A198, BDD_enquete_terrain_publique!B:B, 0))</f>
        <v>1</v>
      </c>
      <c r="G198" s="18">
        <f>INDEX(BDD_enquete_terrain_publique!H:H, MATCH(A198, BDD_enquete_terrain_publique!B:B, 0))</f>
        <v>11</v>
      </c>
      <c r="H198" s="118">
        <f>INDEX(BDD_enquete_terrain_publique!I:I, MATCH(A198, BDD_enquete_terrain_publique!B:B, 0))</f>
        <v>1</v>
      </c>
      <c r="I198" s="18" t="str">
        <f>INDEX(BDD_enquete_terrain_publique!J:J, MATCH(A198, BDD_enquete_terrain_publique!B:B, 0))</f>
        <v>N</v>
      </c>
      <c r="J198" s="18" t="str">
        <f>INDEX(BDD_enquete_terrain_publique!K:K, MATCH(A198, BDD_enquete_terrain_publique!B:B, 0))</f>
        <v>S</v>
      </c>
      <c r="K198" s="118" t="str">
        <f>INDEX(BDD_enquete_terrain_publique!L:L, MATCH(A198, BDD_enquete_terrain_publique!B:B, 0))</f>
        <v>0_10</v>
      </c>
      <c r="L198" s="18" t="str">
        <f>INDEX(BDD_enquete_terrain_publique!M:M, MATCH(A198, BDD_enquete_terrain_publique!B:B, 0))</f>
        <v>pre_quart</v>
      </c>
      <c r="M198" s="115" t="s">
        <v>22</v>
      </c>
      <c r="N198" s="115" t="s">
        <v>22</v>
      </c>
      <c r="O198" s="115" t="s">
        <v>22</v>
      </c>
      <c r="P198" s="119">
        <f>INDEX(BDD_enquete_terrain_publique!Q:Q, MATCH(A198, BDD_enquete_terrain_publique!B:B, 0))</f>
        <v>42.874966666666666</v>
      </c>
      <c r="Q198" s="115" t="s">
        <v>1442</v>
      </c>
      <c r="R198" s="116" t="s">
        <v>22</v>
      </c>
      <c r="S198" s="115" t="s">
        <v>22</v>
      </c>
      <c r="T198" s="115" t="s">
        <v>22</v>
      </c>
      <c r="U198" s="120">
        <f>INDEX(BDD_enquete_terrain_publique!V:V, MATCH(A198, BDD_enquete_terrain_publique!B:B, 0))</f>
        <v>9.3078500000000002</v>
      </c>
      <c r="V198" s="115" t="s">
        <v>1443</v>
      </c>
      <c r="W198" s="121" t="str">
        <f>INDEX(BDD_enquete_terrain_publique!W:W, MATCH(A198, BDD_enquete_terrain_publique!B:B, 0))</f>
        <v>pe</v>
      </c>
      <c r="X198" s="122">
        <f>INDEX(BDD_enquete_terrain_publique!X:X, MATCH(A198, BDD_enquete_terrain_publique!B:B, 0))</f>
        <v>61.8</v>
      </c>
      <c r="Y198" s="122">
        <f>INDEX(BDD_enquete_terrain_publique!Y:Y, MATCH(A198, BDD_enquete_terrain_publique!B:B, 0))</f>
        <v>2</v>
      </c>
      <c r="Z198" s="121">
        <f>INDEX(BDD_enquete_terrain_publique!Z:Z, MATCH(A198, BDD_enquete_terrain_publique!B:B, 0))</f>
        <v>0.29166666666666669</v>
      </c>
      <c r="AA198" s="121">
        <f>INDEX(BDD_enquete_terrain_publique!AA:AA, MATCH(A198, BDD_enquete_terrain_publique!B:B, 0))</f>
        <v>0.45833333333333331</v>
      </c>
      <c r="AB198" s="121">
        <f>INDEX(BDD_enquete_terrain_publique!AB:AB, MATCH(A198, BDD_enquete_terrain_publique!B:B, 0))</f>
        <v>0.54166666666666663</v>
      </c>
      <c r="AC198" s="121">
        <f>Tableau1[[#This Row],[heure_enq]]-Tableau1[[#This Row],[heure_deb]]</f>
        <v>0.16666666666666663</v>
      </c>
      <c r="AD198" s="121">
        <f>Tableau1[[#This Row],[heure_fin]]-Tableau1[[#This Row],[heure_deb]]</f>
        <v>0.24999999999999994</v>
      </c>
      <c r="AE198" s="115" t="s">
        <v>22</v>
      </c>
      <c r="AF198" s="115" t="s">
        <v>22</v>
      </c>
      <c r="AG198" s="123" t="str">
        <f>INDEX(BDD_enquete_terrain_publique!BJ:BJ, MATCH(A198, BDD_enquete_terrain_publique!B:B, 0))</f>
        <v>Dentex dentex, Pagrus pagrus</v>
      </c>
      <c r="AH198" s="18" t="s">
        <v>2145</v>
      </c>
      <c r="AI198" s="18" t="str">
        <f>INDEX(BDD_enquete_terrain_publique!BO:BO, MATCH(A198, BDD_enquete_terrain_publique!B:B, 0))</f>
        <v>calamar, crevette</v>
      </c>
      <c r="AJ198" s="18">
        <v>0</v>
      </c>
      <c r="AK198" s="18">
        <f>INDEX(BDD_enquete_terrain_publique!BU:BU, MATCH(A198, BDD_enquete_terrain_publique!B:B, 0))</f>
        <v>0</v>
      </c>
      <c r="AL198" s="115">
        <f>INDEX(BDD_enquete_terrain_publique!BV:BV, MATCH(A198, BDD_enquete_terrain_publique!B:B, 0))</f>
        <v>0</v>
      </c>
      <c r="AM198" s="115">
        <v>0</v>
      </c>
      <c r="AN198" s="115" t="s">
        <v>2077</v>
      </c>
      <c r="AO198" s="115" t="str">
        <f>INDEX(BDD_enquete_terrain_publique!AL:AL, MATCH(A198, BDD_enquete_terrain_publique!B:B, 0))</f>
        <v>resident</v>
      </c>
      <c r="AP198" s="115" t="s">
        <v>22</v>
      </c>
      <c r="AQ198" s="115" t="s">
        <v>22</v>
      </c>
      <c r="AR198" s="124" t="s">
        <v>745</v>
      </c>
      <c r="AS198" s="115">
        <v>1</v>
      </c>
      <c r="AT198" s="122">
        <v>50</v>
      </c>
      <c r="AU19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1719.035576500414</v>
      </c>
      <c r="AV198" s="143">
        <v>1719</v>
      </c>
      <c r="AW198" s="138" t="s">
        <v>223</v>
      </c>
      <c r="AX198" s="199">
        <f t="shared" si="3"/>
        <v>706.45297664400573</v>
      </c>
      <c r="AY198" s="201" t="s">
        <v>22</v>
      </c>
      <c r="AZ198" s="125" t="s">
        <v>22</v>
      </c>
    </row>
    <row r="199" spans="1:52">
      <c r="A199" s="117">
        <v>266</v>
      </c>
      <c r="B199" s="18" t="str">
        <f>INDEX(BDD_enquete_terrain_publique!C:C, MATCH(A199, BDD_enquete_terrain_publique!B:B, 0))</f>
        <v>PECHLOIS2023_0142</v>
      </c>
      <c r="C199" s="18" t="str">
        <f>INDEX(BDD_enquete_terrain_publique!D:D, MATCH(A199, BDD_enquete_terrain_publique!B:B, 0))</f>
        <v>PECHLOIS2023_0142_A</v>
      </c>
      <c r="D199" s="109">
        <f>INDEX(BDD_enquete_terrain_publique!E:E, MATCH(A199, BDD_enquete_terrain_publique!B:B, 0))</f>
        <v>44973</v>
      </c>
      <c r="E199" s="18" t="str">
        <f>INDEX(BDD_enquete_terrain_publique!F:F, MATCH(A199, BDD_enquete_terrain_publique!B:B, 0))</f>
        <v>Anouk_LAURENT</v>
      </c>
      <c r="F199" s="118">
        <f>INDEX(BDD_enquete_terrain_publique!G:G, MATCH(A199, BDD_enquete_terrain_publique!B:B, 0))</f>
        <v>0</v>
      </c>
      <c r="G199" s="18">
        <f>INDEX(BDD_enquete_terrain_publique!H:H, MATCH(A199, BDD_enquete_terrain_publique!B:B, 0))</f>
        <v>12</v>
      </c>
      <c r="H199" s="118">
        <f>INDEX(BDD_enquete_terrain_publique!I:I, MATCH(A199, BDD_enquete_terrain_publique!B:B, 0))</f>
        <v>0</v>
      </c>
      <c r="I199" s="18" t="str">
        <f>INDEX(BDD_enquete_terrain_publique!J:J, MATCH(A199, BDD_enquete_terrain_publique!B:B, 0))</f>
        <v>NA</v>
      </c>
      <c r="J199" s="18" t="str">
        <f>INDEX(BDD_enquete_terrain_publique!K:K, MATCH(A199, BDD_enquete_terrain_publique!B:B, 0))</f>
        <v>NA</v>
      </c>
      <c r="K199" s="118" t="str">
        <f>INDEX(BDD_enquete_terrain_publique!L:L, MATCH(A199, BDD_enquete_terrain_publique!B:B, 0))</f>
        <v>75_100</v>
      </c>
      <c r="L199" s="18" t="str">
        <f>INDEX(BDD_enquete_terrain_publique!M:M, MATCH(A199, BDD_enquete_terrain_publique!B:B, 0))</f>
        <v>dern_quart</v>
      </c>
      <c r="M199" s="115" t="s">
        <v>22</v>
      </c>
      <c r="N199" s="115" t="s">
        <v>22</v>
      </c>
      <c r="O199" s="115" t="s">
        <v>22</v>
      </c>
      <c r="P199" s="119">
        <f>INDEX(BDD_enquete_terrain_publique!Q:Q, MATCH(A199, BDD_enquete_terrain_publique!B:B, 0))</f>
        <v>42.733483333333332</v>
      </c>
      <c r="Q199" s="144" t="s">
        <v>1446</v>
      </c>
      <c r="R199" s="145" t="s">
        <v>22</v>
      </c>
      <c r="S199" s="144" t="s">
        <v>22</v>
      </c>
      <c r="T199" s="144" t="s">
        <v>22</v>
      </c>
      <c r="U199" s="120">
        <f>INDEX(BDD_enquete_terrain_publique!V:V, MATCH(A199, BDD_enquete_terrain_publique!B:B, 0))</f>
        <v>9.4657166666666672</v>
      </c>
      <c r="V199" s="144" t="s">
        <v>1447</v>
      </c>
      <c r="W199" s="121" t="str">
        <f>INDEX(BDD_enquete_terrain_publique!W:W, MATCH(A199, BDD_enquete_terrain_publique!B:B, 0))</f>
        <v>pe</v>
      </c>
      <c r="X199" s="122">
        <f>INDEX(BDD_enquete_terrain_publique!X:X, MATCH(A199, BDD_enquete_terrain_publique!B:B, 0))</f>
        <v>21</v>
      </c>
      <c r="Y199" s="122">
        <f>INDEX(BDD_enquete_terrain_publique!Y:Y, MATCH(A199, BDD_enquete_terrain_publique!B:B, 0))</f>
        <v>2</v>
      </c>
      <c r="Z199" s="121">
        <f>INDEX(BDD_enquete_terrain_publique!Z:Z, MATCH(A199, BDD_enquete_terrain_publique!B:B, 0))</f>
        <v>0.39583333333333331</v>
      </c>
      <c r="AA199" s="121">
        <f>INDEX(BDD_enquete_terrain_publique!AA:AA, MATCH(A199, BDD_enquete_terrain_publique!B:B, 0))</f>
        <v>0.43611111111111112</v>
      </c>
      <c r="AB199" s="121">
        <f>INDEX(BDD_enquete_terrain_publique!AB:AB, MATCH(A199, BDD_enquete_terrain_publique!B:B, 0))</f>
        <v>0.47916666666666669</v>
      </c>
      <c r="AC199" s="121">
        <f>Tableau1[[#This Row],[heure_enq]]-Tableau1[[#This Row],[heure_deb]]</f>
        <v>4.0277777777777801E-2</v>
      </c>
      <c r="AD199" s="121">
        <f>Tableau1[[#This Row],[heure_fin]]-Tableau1[[#This Row],[heure_deb]]</f>
        <v>8.333333333333337E-2</v>
      </c>
      <c r="AE199" s="115" t="s">
        <v>22</v>
      </c>
      <c r="AF199" s="115" t="s">
        <v>22</v>
      </c>
      <c r="AG199" s="123" t="str">
        <f>INDEX(BDD_enquete_terrain_publique!BJ:BJ, MATCH(A199, BDD_enquete_terrain_publique!B:B, 0))</f>
        <v>Dentex dentex, Sparus aurata</v>
      </c>
      <c r="AH199" s="18">
        <v>0</v>
      </c>
      <c r="AI199" s="18">
        <f>INDEX(BDD_enquete_terrain_publique!BO:BO, MATCH(A199, BDD_enquete_terrain_publique!B:B, 0))</f>
        <v>0</v>
      </c>
      <c r="AJ199" s="18">
        <v>0</v>
      </c>
      <c r="AK199" s="18">
        <f>INDEX(BDD_enquete_terrain_publique!BU:BU, MATCH(A199, BDD_enquete_terrain_publique!B:B, 0))</f>
        <v>0</v>
      </c>
      <c r="AL199" s="115">
        <f>INDEX(BDD_enquete_terrain_publique!BV:BV, MATCH(A199, BDD_enquete_terrain_publique!B:B, 0))</f>
        <v>0</v>
      </c>
      <c r="AM199" s="115" t="s">
        <v>217</v>
      </c>
      <c r="AN199" s="115" t="s">
        <v>2059</v>
      </c>
      <c r="AO199" s="115" t="str">
        <f>INDEX(BDD_enquete_terrain_publique!AL:AL, MATCH(A199, BDD_enquete_terrain_publique!B:B, 0))</f>
        <v>resident</v>
      </c>
      <c r="AP199" s="115" t="s">
        <v>2060</v>
      </c>
      <c r="AQ199" s="115">
        <v>9</v>
      </c>
      <c r="AR199" s="124" t="s">
        <v>1082</v>
      </c>
      <c r="AS199" s="115">
        <v>9</v>
      </c>
      <c r="AT199" s="122">
        <f>AVERAGE(16,16,10,10,10,10,10,10)</f>
        <v>11.5</v>
      </c>
      <c r="AU19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101.1612774296417</v>
      </c>
      <c r="AV199" s="137">
        <v>120</v>
      </c>
      <c r="AW199" s="138" t="s">
        <v>222</v>
      </c>
      <c r="AX199" s="199">
        <f t="shared" si="3"/>
        <v>41.573127710811654</v>
      </c>
      <c r="AY199" s="201" t="s">
        <v>22</v>
      </c>
      <c r="AZ199" s="125" t="s">
        <v>22</v>
      </c>
    </row>
    <row r="200" spans="1:52" ht="15" thickBot="1">
      <c r="A200" s="117">
        <v>266</v>
      </c>
      <c r="B200" s="18" t="str">
        <f>INDEX(BDD_enquete_terrain_publique!C:C, MATCH(A200, BDD_enquete_terrain_publique!B:B, 0))</f>
        <v>PECHLOIS2023_0142</v>
      </c>
      <c r="C200" s="18" t="str">
        <f>INDEX(BDD_enquete_terrain_publique!D:D, MATCH(A200, BDD_enquete_terrain_publique!B:B, 0))</f>
        <v>PECHLOIS2023_0142_A</v>
      </c>
      <c r="D200" s="109">
        <f>INDEX(BDD_enquete_terrain_publique!E:E, MATCH(A200, BDD_enquete_terrain_publique!B:B, 0))</f>
        <v>44973</v>
      </c>
      <c r="E200" s="18" t="str">
        <f>INDEX(BDD_enquete_terrain_publique!F:F, MATCH(A200, BDD_enquete_terrain_publique!B:B, 0))</f>
        <v>Anouk_LAURENT</v>
      </c>
      <c r="F200" s="118">
        <f>INDEX(BDD_enquete_terrain_publique!G:G, MATCH(A200, BDD_enquete_terrain_publique!B:B, 0))</f>
        <v>0</v>
      </c>
      <c r="G200" s="18">
        <f>INDEX(BDD_enquete_terrain_publique!H:H, MATCH(A200, BDD_enquete_terrain_publique!B:B, 0))</f>
        <v>12</v>
      </c>
      <c r="H200" s="118">
        <f>INDEX(BDD_enquete_terrain_publique!I:I, MATCH(A200, BDD_enquete_terrain_publique!B:B, 0))</f>
        <v>0</v>
      </c>
      <c r="I200" s="18" t="str">
        <f>INDEX(BDD_enquete_terrain_publique!J:J, MATCH(A200, BDD_enquete_terrain_publique!B:B, 0))</f>
        <v>NA</v>
      </c>
      <c r="J200" s="18" t="str">
        <f>INDEX(BDD_enquete_terrain_publique!K:K, MATCH(A200, BDD_enquete_terrain_publique!B:B, 0))</f>
        <v>NA</v>
      </c>
      <c r="K200" s="118" t="str">
        <f>INDEX(BDD_enquete_terrain_publique!L:L, MATCH(A200, BDD_enquete_terrain_publique!B:B, 0))</f>
        <v>75_100</v>
      </c>
      <c r="L200" s="18" t="str">
        <f>INDEX(BDD_enquete_terrain_publique!M:M, MATCH(A200, BDD_enquete_terrain_publique!B:B, 0))</f>
        <v>dern_quart</v>
      </c>
      <c r="M200" s="115" t="s">
        <v>22</v>
      </c>
      <c r="N200" s="115" t="s">
        <v>22</v>
      </c>
      <c r="O200" s="115" t="s">
        <v>22</v>
      </c>
      <c r="P200" s="119">
        <f>INDEX(BDD_enquete_terrain_publique!Q:Q, MATCH(A200, BDD_enquete_terrain_publique!B:B, 0))</f>
        <v>42.733483333333332</v>
      </c>
      <c r="Q200" s="115" t="s">
        <v>22</v>
      </c>
      <c r="R200" s="116" t="s">
        <v>22</v>
      </c>
      <c r="S200" s="115" t="s">
        <v>22</v>
      </c>
      <c r="T200" s="115" t="s">
        <v>22</v>
      </c>
      <c r="U200" s="120">
        <f>INDEX(BDD_enquete_terrain_publique!V:V, MATCH(A200, BDD_enquete_terrain_publique!B:B, 0))</f>
        <v>9.4657166666666672</v>
      </c>
      <c r="V200" s="115" t="s">
        <v>22</v>
      </c>
      <c r="W200" s="121" t="str">
        <f>INDEX(BDD_enquete_terrain_publique!W:W, MATCH(A200, BDD_enquete_terrain_publique!B:B, 0))</f>
        <v>pe</v>
      </c>
      <c r="X200" s="122">
        <f>INDEX(BDD_enquete_terrain_publique!X:X, MATCH(A200, BDD_enquete_terrain_publique!B:B, 0))</f>
        <v>21</v>
      </c>
      <c r="Y200" s="122">
        <f>INDEX(BDD_enquete_terrain_publique!Y:Y, MATCH(A200, BDD_enquete_terrain_publique!B:B, 0))</f>
        <v>2</v>
      </c>
      <c r="Z200" s="121">
        <f>INDEX(BDD_enquete_terrain_publique!Z:Z, MATCH(A200, BDD_enquete_terrain_publique!B:B, 0))</f>
        <v>0.39583333333333331</v>
      </c>
      <c r="AA200" s="121">
        <f>INDEX(BDD_enquete_terrain_publique!AA:AA, MATCH(A200, BDD_enquete_terrain_publique!B:B, 0))</f>
        <v>0.43611111111111112</v>
      </c>
      <c r="AB200" s="121">
        <f>INDEX(BDD_enquete_terrain_publique!AB:AB, MATCH(A200, BDD_enquete_terrain_publique!B:B, 0))</f>
        <v>0.47916666666666669</v>
      </c>
      <c r="AC200" s="121">
        <f>Tableau1[[#This Row],[heure_enq]]-Tableau1[[#This Row],[heure_deb]]</f>
        <v>4.0277777777777801E-2</v>
      </c>
      <c r="AD200" s="121">
        <f>Tableau1[[#This Row],[heure_fin]]-Tableau1[[#This Row],[heure_deb]]</f>
        <v>8.333333333333337E-2</v>
      </c>
      <c r="AE200" s="115" t="s">
        <v>22</v>
      </c>
      <c r="AF200" s="115" t="s">
        <v>22</v>
      </c>
      <c r="AG200" s="123" t="str">
        <f>INDEX(BDD_enquete_terrain_publique!BJ:BJ, MATCH(A200, BDD_enquete_terrain_publique!B:B, 0))</f>
        <v>Dentex dentex, Sparus aurata</v>
      </c>
      <c r="AH200" s="18">
        <v>0</v>
      </c>
      <c r="AI200" s="18">
        <f>INDEX(BDD_enquete_terrain_publique!BO:BO, MATCH(A200, BDD_enquete_terrain_publique!B:B, 0))</f>
        <v>0</v>
      </c>
      <c r="AJ200" s="18">
        <v>0</v>
      </c>
      <c r="AK200" s="18">
        <f>INDEX(BDD_enquete_terrain_publique!BU:BU, MATCH(A200, BDD_enquete_terrain_publique!B:B, 0))</f>
        <v>0</v>
      </c>
      <c r="AL200" s="115">
        <f>INDEX(BDD_enquete_terrain_publique!BV:BV, MATCH(A200, BDD_enquete_terrain_publique!B:B, 0))</f>
        <v>0</v>
      </c>
      <c r="AM200" s="115">
        <v>0</v>
      </c>
      <c r="AN200" s="115" t="s">
        <v>22</v>
      </c>
      <c r="AO200" s="115" t="str">
        <f>INDEX(BDD_enquete_terrain_publique!AL:AL, MATCH(A200, BDD_enquete_terrain_publique!B:B, 0))</f>
        <v>resident</v>
      </c>
      <c r="AP200" s="115" t="s">
        <v>2060</v>
      </c>
      <c r="AQ200" s="115">
        <v>1</v>
      </c>
      <c r="AR200" s="124" t="s">
        <v>756</v>
      </c>
      <c r="AS200" s="115">
        <v>1</v>
      </c>
      <c r="AT200" s="122">
        <v>12</v>
      </c>
      <c r="AU20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18.721545230233119</v>
      </c>
      <c r="AV200" s="142"/>
      <c r="AW200" s="138" t="s">
        <v>222</v>
      </c>
      <c r="AX200" s="199">
        <f t="shared" si="3"/>
        <v>7.6937857110547059</v>
      </c>
      <c r="AY200" s="201" t="s">
        <v>22</v>
      </c>
      <c r="AZ200" s="125" t="s">
        <v>22</v>
      </c>
    </row>
    <row r="201" spans="1:52">
      <c r="A201" s="117">
        <v>269</v>
      </c>
      <c r="B201" s="18" t="str">
        <f>INDEX(BDD_enquete_terrain_publique!C:C, MATCH(A201, BDD_enquete_terrain_publique!B:B, 0))</f>
        <v>PECHLOIS2023_0143</v>
      </c>
      <c r="C201" s="18" t="str">
        <f>INDEX(BDD_enquete_terrain_publique!D:D, MATCH(A201, BDD_enquete_terrain_publique!B:B, 0))</f>
        <v>PECHLOIS2023_0143_A</v>
      </c>
      <c r="D201" s="109">
        <f>INDEX(BDD_enquete_terrain_publique!E:E, MATCH(A201, BDD_enquete_terrain_publique!B:B, 0))</f>
        <v>44979</v>
      </c>
      <c r="E201" s="18" t="str">
        <f>INDEX(BDD_enquete_terrain_publique!F:F, MATCH(A201, BDD_enquete_terrain_publique!B:B, 0))</f>
        <v>Anouk_LAURENT</v>
      </c>
      <c r="F201" s="118">
        <f>INDEX(BDD_enquete_terrain_publique!G:G, MATCH(A201, BDD_enquete_terrain_publique!B:B, 0))</f>
        <v>0</v>
      </c>
      <c r="G201" s="18" t="str">
        <f>INDEX(BDD_enquete_terrain_publique!H:H, MATCH(A201, BDD_enquete_terrain_publique!B:B, 0))</f>
        <v>NA</v>
      </c>
      <c r="H201" s="118">
        <f>INDEX(BDD_enquete_terrain_publique!I:I, MATCH(A201, BDD_enquete_terrain_publique!B:B, 0))</f>
        <v>0</v>
      </c>
      <c r="I201" s="18" t="str">
        <f>INDEX(BDD_enquete_terrain_publique!J:J, MATCH(A201, BDD_enquete_terrain_publique!B:B, 0))</f>
        <v>NA</v>
      </c>
      <c r="J201" s="18" t="str">
        <f>INDEX(BDD_enquete_terrain_publique!K:K, MATCH(A201, BDD_enquete_terrain_publique!B:B, 0))</f>
        <v>NA</v>
      </c>
      <c r="K201" s="118" t="str">
        <f>INDEX(BDD_enquete_terrain_publique!L:L, MATCH(A201, BDD_enquete_terrain_publique!B:B, 0))</f>
        <v>NA</v>
      </c>
      <c r="L201" s="18" t="str">
        <f>INDEX(BDD_enquete_terrain_publique!M:M, MATCH(A201, BDD_enquete_terrain_publique!B:B, 0))</f>
        <v>nouv_lune</v>
      </c>
      <c r="M201" s="115" t="s">
        <v>22</v>
      </c>
      <c r="N201" s="115" t="s">
        <v>22</v>
      </c>
      <c r="O201" s="115" t="s">
        <v>22</v>
      </c>
      <c r="P201" s="119">
        <f>INDEX(BDD_enquete_terrain_publique!Q:Q, MATCH(A201, BDD_enquete_terrain_publique!B:B, 0))</f>
        <v>43.131349999999998</v>
      </c>
      <c r="Q201" s="18" t="s">
        <v>1459</v>
      </c>
      <c r="R201" s="146" t="s">
        <v>22</v>
      </c>
      <c r="S201" s="18" t="s">
        <v>22</v>
      </c>
      <c r="T201" s="18" t="s">
        <v>22</v>
      </c>
      <c r="U201" s="120">
        <f>INDEX(BDD_enquete_terrain_publique!V:V, MATCH(A201, BDD_enquete_terrain_publique!B:B, 0))</f>
        <v>9.5253999999999994</v>
      </c>
      <c r="V201" s="18" t="s">
        <v>1460</v>
      </c>
      <c r="W201" s="121" t="str">
        <f>INDEX(BDD_enquete_terrain_publique!W:W, MATCH(A201, BDD_enquete_terrain_publique!B:B, 0))</f>
        <v>pe</v>
      </c>
      <c r="X201" s="122" t="str">
        <f>INDEX(BDD_enquete_terrain_publique!X:X, MATCH(A201, BDD_enquete_terrain_publique!B:B, 0))</f>
        <v>NA</v>
      </c>
      <c r="Y201" s="122">
        <f>INDEX(BDD_enquete_terrain_publique!Y:Y, MATCH(A201, BDD_enquete_terrain_publique!B:B, 0))</f>
        <v>1</v>
      </c>
      <c r="Z201" s="121">
        <f>INDEX(BDD_enquete_terrain_publique!Z:Z, MATCH(A201, BDD_enquete_terrain_publique!B:B, 0))</f>
        <v>0.4375</v>
      </c>
      <c r="AA201" s="121">
        <f>INDEX(BDD_enquete_terrain_publique!AA:AA, MATCH(A201, BDD_enquete_terrain_publique!B:B, 0))</f>
        <v>0.50486111111111109</v>
      </c>
      <c r="AB201" s="121">
        <f>INDEX(BDD_enquete_terrain_publique!AB:AB, MATCH(A201, BDD_enquete_terrain_publique!B:B, 0))</f>
        <v>0.58333333333333337</v>
      </c>
      <c r="AC201" s="121">
        <f>Tableau1[[#This Row],[heure_enq]]-Tableau1[[#This Row],[heure_deb]]</f>
        <v>6.7361111111111094E-2</v>
      </c>
      <c r="AD201" s="121">
        <f>Tableau1[[#This Row],[heure_fin]]-Tableau1[[#This Row],[heure_deb]]</f>
        <v>0.14583333333333337</v>
      </c>
      <c r="AE201" s="115" t="s">
        <v>22</v>
      </c>
      <c r="AF201" s="115" t="s">
        <v>22</v>
      </c>
      <c r="AG201" s="123" t="str">
        <f>INDEX(BDD_enquete_terrain_publique!BJ:BJ, MATCH(A201, BDD_enquete_terrain_publique!B:B, 0))</f>
        <v>Serranus cabrilla, Scorpaena scrofa</v>
      </c>
      <c r="AH201" s="18" t="s">
        <v>2058</v>
      </c>
      <c r="AI201" s="18" t="str">
        <f>INDEX(BDD_enquete_terrain_publique!BO:BO, MATCH(A201, BDD_enquete_terrain_publique!B:B, 0))</f>
        <v>crevette</v>
      </c>
      <c r="AJ201" s="18">
        <v>0</v>
      </c>
      <c r="AK201" s="18">
        <f>INDEX(BDD_enquete_terrain_publique!BU:BU, MATCH(A201, BDD_enquete_terrain_publique!B:B, 0))</f>
        <v>0</v>
      </c>
      <c r="AL201" s="115">
        <f>INDEX(BDD_enquete_terrain_publique!BV:BV, MATCH(A201, BDD_enquete_terrain_publique!B:B, 0))</f>
        <v>0</v>
      </c>
      <c r="AM201" s="115">
        <v>0</v>
      </c>
      <c r="AN201" s="115" t="s">
        <v>2059</v>
      </c>
      <c r="AO201" s="115" t="str">
        <f>INDEX(BDD_enquete_terrain_publique!AL:AL, MATCH(A201, BDD_enquete_terrain_publique!B:B, 0))</f>
        <v>resident</v>
      </c>
      <c r="AP201" s="115" t="s">
        <v>2060</v>
      </c>
      <c r="AQ201" s="115">
        <v>2</v>
      </c>
      <c r="AR201" s="124" t="s">
        <v>1082</v>
      </c>
      <c r="AS201" s="115">
        <v>2</v>
      </c>
      <c r="AT201" s="122">
        <v>10</v>
      </c>
      <c r="AU20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14.717043283411414</v>
      </c>
      <c r="AV201" s="137">
        <f>15+158+1207</f>
        <v>1380</v>
      </c>
      <c r="AW201" s="138" t="s">
        <v>222</v>
      </c>
      <c r="AX201" s="199">
        <f t="shared" si="3"/>
        <v>6.0480999794841424</v>
      </c>
      <c r="AY201" s="201" t="s">
        <v>22</v>
      </c>
      <c r="AZ201" s="125" t="s">
        <v>22</v>
      </c>
    </row>
    <row r="202" spans="1:52">
      <c r="A202" s="117">
        <v>269</v>
      </c>
      <c r="B202" s="18" t="str">
        <f>INDEX(BDD_enquete_terrain_publique!C:C, MATCH(A202, BDD_enquete_terrain_publique!B:B, 0))</f>
        <v>PECHLOIS2023_0143</v>
      </c>
      <c r="C202" s="18" t="str">
        <f>INDEX(BDD_enquete_terrain_publique!D:D, MATCH(A202, BDD_enquete_terrain_publique!B:B, 0))</f>
        <v>PECHLOIS2023_0143_A</v>
      </c>
      <c r="D202" s="109">
        <f>INDEX(BDD_enquete_terrain_publique!E:E, MATCH(A202, BDD_enquete_terrain_publique!B:B, 0))</f>
        <v>44979</v>
      </c>
      <c r="E202" s="18" t="str">
        <f>INDEX(BDD_enquete_terrain_publique!F:F, MATCH(A202, BDD_enquete_terrain_publique!B:B, 0))</f>
        <v>Anouk_LAURENT</v>
      </c>
      <c r="F202" s="118">
        <f>INDEX(BDD_enquete_terrain_publique!G:G, MATCH(A202, BDD_enquete_terrain_publique!B:B, 0))</f>
        <v>0</v>
      </c>
      <c r="G202" s="18" t="str">
        <f>INDEX(BDD_enquete_terrain_publique!H:H, MATCH(A202, BDD_enquete_terrain_publique!B:B, 0))</f>
        <v>NA</v>
      </c>
      <c r="H202" s="118">
        <f>INDEX(BDD_enquete_terrain_publique!I:I, MATCH(A202, BDD_enquete_terrain_publique!B:B, 0))</f>
        <v>0</v>
      </c>
      <c r="I202" s="18" t="str">
        <f>INDEX(BDD_enquete_terrain_publique!J:J, MATCH(A202, BDD_enquete_terrain_publique!B:B, 0))</f>
        <v>NA</v>
      </c>
      <c r="J202" s="18" t="str">
        <f>INDEX(BDD_enquete_terrain_publique!K:K, MATCH(A202, BDD_enquete_terrain_publique!B:B, 0))</f>
        <v>NA</v>
      </c>
      <c r="K202" s="118" t="str">
        <f>INDEX(BDD_enquete_terrain_publique!L:L, MATCH(A202, BDD_enquete_terrain_publique!B:B, 0))</f>
        <v>NA</v>
      </c>
      <c r="L202" s="18" t="str">
        <f>INDEX(BDD_enquete_terrain_publique!M:M, MATCH(A202, BDD_enquete_terrain_publique!B:B, 0))</f>
        <v>nouv_lune</v>
      </c>
      <c r="M202" s="115" t="s">
        <v>22</v>
      </c>
      <c r="N202" s="115" t="s">
        <v>22</v>
      </c>
      <c r="O202" s="115" t="s">
        <v>22</v>
      </c>
      <c r="P202" s="119">
        <f>INDEX(BDD_enquete_terrain_publique!Q:Q, MATCH(A202, BDD_enquete_terrain_publique!B:B, 0))</f>
        <v>43.131349999999998</v>
      </c>
      <c r="Q202" s="115" t="s">
        <v>22</v>
      </c>
      <c r="R202" s="116" t="s">
        <v>22</v>
      </c>
      <c r="S202" s="115" t="s">
        <v>22</v>
      </c>
      <c r="T202" s="115" t="s">
        <v>22</v>
      </c>
      <c r="U202" s="120">
        <f>INDEX(BDD_enquete_terrain_publique!V:V, MATCH(A202, BDD_enquete_terrain_publique!B:B, 0))</f>
        <v>9.5253999999999994</v>
      </c>
      <c r="V202" s="115" t="s">
        <v>22</v>
      </c>
      <c r="W202" s="121" t="str">
        <f>INDEX(BDD_enquete_terrain_publique!W:W, MATCH(A202, BDD_enquete_terrain_publique!B:B, 0))</f>
        <v>pe</v>
      </c>
      <c r="X202" s="122" t="str">
        <f>INDEX(BDD_enquete_terrain_publique!X:X, MATCH(A202, BDD_enquete_terrain_publique!B:B, 0))</f>
        <v>NA</v>
      </c>
      <c r="Y202" s="122">
        <f>INDEX(BDD_enquete_terrain_publique!Y:Y, MATCH(A202, BDD_enquete_terrain_publique!B:B, 0))</f>
        <v>1</v>
      </c>
      <c r="Z202" s="121">
        <f>INDEX(BDD_enquete_terrain_publique!Z:Z, MATCH(A202, BDD_enquete_terrain_publique!B:B, 0))</f>
        <v>0.4375</v>
      </c>
      <c r="AA202" s="121">
        <f>INDEX(BDD_enquete_terrain_publique!AA:AA, MATCH(A202, BDD_enquete_terrain_publique!B:B, 0))</f>
        <v>0.50486111111111109</v>
      </c>
      <c r="AB202" s="121">
        <f>INDEX(BDD_enquete_terrain_publique!AB:AB, MATCH(A202, BDD_enquete_terrain_publique!B:B, 0))</f>
        <v>0.58333333333333337</v>
      </c>
      <c r="AC202" s="121">
        <f>Tableau1[[#This Row],[heure_enq]]-Tableau1[[#This Row],[heure_deb]]</f>
        <v>6.7361111111111094E-2</v>
      </c>
      <c r="AD202" s="121">
        <f>Tableau1[[#This Row],[heure_fin]]-Tableau1[[#This Row],[heure_deb]]</f>
        <v>0.14583333333333337</v>
      </c>
      <c r="AE202" s="115" t="s">
        <v>22</v>
      </c>
      <c r="AF202" s="115" t="s">
        <v>22</v>
      </c>
      <c r="AG202" s="123" t="str">
        <f>INDEX(BDD_enquete_terrain_publique!BJ:BJ, MATCH(A202, BDD_enquete_terrain_publique!B:B, 0))</f>
        <v>Serranus cabrilla, Scorpaena scrofa</v>
      </c>
      <c r="AH202" s="18">
        <v>0</v>
      </c>
      <c r="AI202" s="18" t="str">
        <f>INDEX(BDD_enquete_terrain_publique!BO:BO, MATCH(A202, BDD_enquete_terrain_publique!B:B, 0))</f>
        <v>crevette</v>
      </c>
      <c r="AJ202" s="18">
        <v>0</v>
      </c>
      <c r="AK202" s="18">
        <f>INDEX(BDD_enquete_terrain_publique!BU:BU, MATCH(A202, BDD_enquete_terrain_publique!B:B, 0))</f>
        <v>0</v>
      </c>
      <c r="AL202" s="115">
        <f>INDEX(BDD_enquete_terrain_publique!BV:BV, MATCH(A202, BDD_enquete_terrain_publique!B:B, 0))</f>
        <v>0</v>
      </c>
      <c r="AM202" s="115">
        <v>0</v>
      </c>
      <c r="AN202" s="115" t="s">
        <v>22</v>
      </c>
      <c r="AO202" s="115" t="str">
        <f>INDEX(BDD_enquete_terrain_publique!AL:AL, MATCH(A202, BDD_enquete_terrain_publique!B:B, 0))</f>
        <v>resident</v>
      </c>
      <c r="AP202" s="115" t="s">
        <v>2057</v>
      </c>
      <c r="AQ202" s="115">
        <v>1</v>
      </c>
      <c r="AR202" s="124" t="s">
        <v>404</v>
      </c>
      <c r="AS202" s="115">
        <v>1</v>
      </c>
      <c r="AT202" s="122">
        <v>21</v>
      </c>
      <c r="AU20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158.44681120984313</v>
      </c>
      <c r="AV202" s="139"/>
      <c r="AW202" s="138" t="s">
        <v>223</v>
      </c>
      <c r="AX202" s="199">
        <f t="shared" si="3"/>
        <v>65.11512789445608</v>
      </c>
      <c r="AY202" s="201" t="s">
        <v>22</v>
      </c>
      <c r="AZ202" s="125" t="s">
        <v>22</v>
      </c>
    </row>
    <row r="203" spans="1:52" ht="15" thickBot="1">
      <c r="A203" s="117">
        <v>269</v>
      </c>
      <c r="B203" s="18" t="str">
        <f>INDEX(BDD_enquete_terrain_publique!C:C, MATCH(A203, BDD_enquete_terrain_publique!B:B, 0))</f>
        <v>PECHLOIS2023_0143</v>
      </c>
      <c r="C203" s="18" t="str">
        <f>INDEX(BDD_enquete_terrain_publique!D:D, MATCH(A203, BDD_enquete_terrain_publique!B:B, 0))</f>
        <v>PECHLOIS2023_0143_A</v>
      </c>
      <c r="D203" s="109">
        <f>INDEX(BDD_enquete_terrain_publique!E:E, MATCH(A203, BDD_enquete_terrain_publique!B:B, 0))</f>
        <v>44979</v>
      </c>
      <c r="E203" s="18" t="str">
        <f>INDEX(BDD_enquete_terrain_publique!F:F, MATCH(A203, BDD_enquete_terrain_publique!B:B, 0))</f>
        <v>Anouk_LAURENT</v>
      </c>
      <c r="F203" s="118">
        <f>INDEX(BDD_enquete_terrain_publique!G:G, MATCH(A203, BDD_enquete_terrain_publique!B:B, 0))</f>
        <v>0</v>
      </c>
      <c r="G203" s="18" t="str">
        <f>INDEX(BDD_enquete_terrain_publique!H:H, MATCH(A203, BDD_enquete_terrain_publique!B:B, 0))</f>
        <v>NA</v>
      </c>
      <c r="H203" s="118">
        <f>INDEX(BDD_enquete_terrain_publique!I:I, MATCH(A203, BDD_enquete_terrain_publique!B:B, 0))</f>
        <v>0</v>
      </c>
      <c r="I203" s="18" t="str">
        <f>INDEX(BDD_enquete_terrain_publique!J:J, MATCH(A203, BDD_enquete_terrain_publique!B:B, 0))</f>
        <v>NA</v>
      </c>
      <c r="J203" s="18" t="str">
        <f>INDEX(BDD_enquete_terrain_publique!K:K, MATCH(A203, BDD_enquete_terrain_publique!B:B, 0))</f>
        <v>NA</v>
      </c>
      <c r="K203" s="118" t="str">
        <f>INDEX(BDD_enquete_terrain_publique!L:L, MATCH(A203, BDD_enquete_terrain_publique!B:B, 0))</f>
        <v>NA</v>
      </c>
      <c r="L203" s="18" t="str">
        <f>INDEX(BDD_enquete_terrain_publique!M:M, MATCH(A203, BDD_enquete_terrain_publique!B:B, 0))</f>
        <v>nouv_lune</v>
      </c>
      <c r="M203" s="115" t="s">
        <v>22</v>
      </c>
      <c r="N203" s="115" t="s">
        <v>22</v>
      </c>
      <c r="O203" s="115" t="s">
        <v>22</v>
      </c>
      <c r="P203" s="119">
        <f>INDEX(BDD_enquete_terrain_publique!Q:Q, MATCH(A203, BDD_enquete_terrain_publique!B:B, 0))</f>
        <v>43.131349999999998</v>
      </c>
      <c r="Q203" s="115" t="s">
        <v>22</v>
      </c>
      <c r="R203" s="116" t="s">
        <v>22</v>
      </c>
      <c r="S203" s="115" t="s">
        <v>22</v>
      </c>
      <c r="T203" s="115" t="s">
        <v>22</v>
      </c>
      <c r="U203" s="120">
        <f>INDEX(BDD_enquete_terrain_publique!V:V, MATCH(A203, BDD_enquete_terrain_publique!B:B, 0))</f>
        <v>9.5253999999999994</v>
      </c>
      <c r="V203" s="115" t="s">
        <v>22</v>
      </c>
      <c r="W203" s="121" t="str">
        <f>INDEX(BDD_enquete_terrain_publique!W:W, MATCH(A203, BDD_enquete_terrain_publique!B:B, 0))</f>
        <v>pe</v>
      </c>
      <c r="X203" s="122" t="str">
        <f>INDEX(BDD_enquete_terrain_publique!X:X, MATCH(A203, BDD_enquete_terrain_publique!B:B, 0))</f>
        <v>NA</v>
      </c>
      <c r="Y203" s="122">
        <f>INDEX(BDD_enquete_terrain_publique!Y:Y, MATCH(A203, BDD_enquete_terrain_publique!B:B, 0))</f>
        <v>1</v>
      </c>
      <c r="Z203" s="121">
        <f>INDEX(BDD_enquete_terrain_publique!Z:Z, MATCH(A203, BDD_enquete_terrain_publique!B:B, 0))</f>
        <v>0.4375</v>
      </c>
      <c r="AA203" s="121">
        <f>INDEX(BDD_enquete_terrain_publique!AA:AA, MATCH(A203, BDD_enquete_terrain_publique!B:B, 0))</f>
        <v>0.50486111111111109</v>
      </c>
      <c r="AB203" s="121">
        <f>INDEX(BDD_enquete_terrain_publique!AB:AB, MATCH(A203, BDD_enquete_terrain_publique!B:B, 0))</f>
        <v>0.58333333333333337</v>
      </c>
      <c r="AC203" s="121">
        <f>Tableau1[[#This Row],[heure_enq]]-Tableau1[[#This Row],[heure_deb]]</f>
        <v>6.7361111111111094E-2</v>
      </c>
      <c r="AD203" s="121">
        <f>Tableau1[[#This Row],[heure_fin]]-Tableau1[[#This Row],[heure_deb]]</f>
        <v>0.14583333333333337</v>
      </c>
      <c r="AE203" s="115" t="s">
        <v>22</v>
      </c>
      <c r="AF203" s="115" t="s">
        <v>22</v>
      </c>
      <c r="AG203" s="123" t="str">
        <f>INDEX(BDD_enquete_terrain_publique!BJ:BJ, MATCH(A203, BDD_enquete_terrain_publique!B:B, 0))</f>
        <v>Serranus cabrilla, Scorpaena scrofa</v>
      </c>
      <c r="AH203" s="18">
        <v>0</v>
      </c>
      <c r="AI203" s="18" t="str">
        <f>INDEX(BDD_enquete_terrain_publique!BO:BO, MATCH(A203, BDD_enquete_terrain_publique!B:B, 0))</f>
        <v>crevette</v>
      </c>
      <c r="AJ203" s="18">
        <v>0</v>
      </c>
      <c r="AK203" s="18">
        <f>INDEX(BDD_enquete_terrain_publique!BU:BU, MATCH(A203, BDD_enquete_terrain_publique!B:B, 0))</f>
        <v>0</v>
      </c>
      <c r="AL203" s="115">
        <f>INDEX(BDD_enquete_terrain_publique!BV:BV, MATCH(A203, BDD_enquete_terrain_publique!B:B, 0))</f>
        <v>0</v>
      </c>
      <c r="AM203" s="115">
        <v>0</v>
      </c>
      <c r="AN203" s="115" t="s">
        <v>22</v>
      </c>
      <c r="AO203" s="115" t="str">
        <f>INDEX(BDD_enquete_terrain_publique!AL:AL, MATCH(A203, BDD_enquete_terrain_publique!B:B, 0))</f>
        <v>resident</v>
      </c>
      <c r="AP203" s="115" t="s">
        <v>22</v>
      </c>
      <c r="AQ203" s="115" t="s">
        <v>22</v>
      </c>
      <c r="AR203" s="124" t="s">
        <v>1046</v>
      </c>
      <c r="AS203" s="115">
        <v>1</v>
      </c>
      <c r="AT203" s="122">
        <v>41</v>
      </c>
      <c r="AU20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1207.1830168690303</v>
      </c>
      <c r="AV203" s="142"/>
      <c r="AW203" s="138" t="s">
        <v>223</v>
      </c>
      <c r="AX203" s="199">
        <f t="shared" si="3"/>
        <v>496.10260967220421</v>
      </c>
      <c r="AY203" s="201" t="s">
        <v>22</v>
      </c>
      <c r="AZ203" s="125" t="s">
        <v>22</v>
      </c>
    </row>
    <row r="204" spans="1:52">
      <c r="A204" s="117">
        <v>270</v>
      </c>
      <c r="B204" s="18" t="str">
        <f>INDEX(BDD_enquete_terrain_publique!C:C, MATCH(A204, BDD_enquete_terrain_publique!B:B, 0))</f>
        <v>PECHLOIS2023_0143</v>
      </c>
      <c r="C204" s="18" t="str">
        <f>INDEX(BDD_enquete_terrain_publique!D:D, MATCH(A204, BDD_enquete_terrain_publique!B:B, 0))</f>
        <v>PECHLOIS2023_0143_B</v>
      </c>
      <c r="D204" s="109">
        <f>INDEX(BDD_enquete_terrain_publique!E:E, MATCH(A204, BDD_enquete_terrain_publique!B:B, 0))</f>
        <v>44979</v>
      </c>
      <c r="E204" s="18" t="str">
        <f>INDEX(BDD_enquete_terrain_publique!F:F, MATCH(A204, BDD_enquete_terrain_publique!B:B, 0))</f>
        <v>Anouk_LAURENT</v>
      </c>
      <c r="F204" s="118">
        <f>INDEX(BDD_enquete_terrain_publique!G:G, MATCH(A204, BDD_enquete_terrain_publique!B:B, 0))</f>
        <v>0</v>
      </c>
      <c r="G204" s="18" t="str">
        <f>INDEX(BDD_enquete_terrain_publique!H:H, MATCH(A204, BDD_enquete_terrain_publique!B:B, 0))</f>
        <v>NA</v>
      </c>
      <c r="H204" s="118">
        <f>INDEX(BDD_enquete_terrain_publique!I:I, MATCH(A204, BDD_enquete_terrain_publique!B:B, 0))</f>
        <v>0</v>
      </c>
      <c r="I204" s="18" t="str">
        <f>INDEX(BDD_enquete_terrain_publique!J:J, MATCH(A204, BDD_enquete_terrain_publique!B:B, 0))</f>
        <v>NA</v>
      </c>
      <c r="J204" s="18" t="str">
        <f>INDEX(BDD_enquete_terrain_publique!K:K, MATCH(A204, BDD_enquete_terrain_publique!B:B, 0))</f>
        <v>NA</v>
      </c>
      <c r="K204" s="118" t="str">
        <f>INDEX(BDD_enquete_terrain_publique!L:L, MATCH(A204, BDD_enquete_terrain_publique!B:B, 0))</f>
        <v>NA</v>
      </c>
      <c r="L204" s="18" t="str">
        <f>INDEX(BDD_enquete_terrain_publique!M:M, MATCH(A204, BDD_enquete_terrain_publique!B:B, 0))</f>
        <v>nouv_lune</v>
      </c>
      <c r="M204" s="115" t="s">
        <v>22</v>
      </c>
      <c r="N204" s="115" t="s">
        <v>22</v>
      </c>
      <c r="O204" s="115" t="s">
        <v>22</v>
      </c>
      <c r="P204" s="119">
        <f>INDEX(BDD_enquete_terrain_publique!Q:Q, MATCH(A204, BDD_enquete_terrain_publique!B:B, 0))</f>
        <v>43.129416666666664</v>
      </c>
      <c r="Q204" s="18" t="s">
        <v>1466</v>
      </c>
      <c r="R204" s="146" t="s">
        <v>22</v>
      </c>
      <c r="S204" s="18" t="s">
        <v>22</v>
      </c>
      <c r="T204" s="18" t="s">
        <v>22</v>
      </c>
      <c r="U204" s="120">
        <f>INDEX(BDD_enquete_terrain_publique!V:V, MATCH(A204, BDD_enquete_terrain_publique!B:B, 0))</f>
        <v>9.5268666666666668</v>
      </c>
      <c r="V204" s="18" t="s">
        <v>1467</v>
      </c>
      <c r="W204" s="121" t="str">
        <f>INDEX(BDD_enquete_terrain_publique!W:W, MATCH(A204, BDD_enquete_terrain_publique!B:B, 0))</f>
        <v>pe</v>
      </c>
      <c r="X204" s="122" t="str">
        <f>INDEX(BDD_enquete_terrain_publique!X:X, MATCH(A204, BDD_enquete_terrain_publique!B:B, 0))</f>
        <v>NA</v>
      </c>
      <c r="Y204" s="122">
        <f>INDEX(BDD_enquete_terrain_publique!Y:Y, MATCH(A204, BDD_enquete_terrain_publique!B:B, 0))</f>
        <v>1</v>
      </c>
      <c r="Z204" s="121">
        <f>INDEX(BDD_enquete_terrain_publique!Z:Z, MATCH(A204, BDD_enquete_terrain_publique!B:B, 0))</f>
        <v>0.32291666666666669</v>
      </c>
      <c r="AA204" s="121">
        <f>INDEX(BDD_enquete_terrain_publique!AA:AA, MATCH(A204, BDD_enquete_terrain_publique!B:B, 0))</f>
        <v>0.51041666666666663</v>
      </c>
      <c r="AB204" s="121">
        <f>INDEX(BDD_enquete_terrain_publique!AB:AB, MATCH(A204, BDD_enquete_terrain_publique!B:B, 0))</f>
        <v>0.66666666666666663</v>
      </c>
      <c r="AC204" s="121">
        <f>Tableau1[[#This Row],[heure_enq]]-Tableau1[[#This Row],[heure_deb]]</f>
        <v>0.18749999999999994</v>
      </c>
      <c r="AD204" s="121">
        <f>Tableau1[[#This Row],[heure_fin]]-Tableau1[[#This Row],[heure_deb]]</f>
        <v>0.34374999999999994</v>
      </c>
      <c r="AE204" s="115" t="s">
        <v>22</v>
      </c>
      <c r="AF204" s="115" t="s">
        <v>22</v>
      </c>
      <c r="AG204" s="123" t="str">
        <f>INDEX(BDD_enquete_terrain_publique!BJ:BJ, MATCH(A204, BDD_enquete_terrain_publique!B:B, 0))</f>
        <v>Scorpaena scrofa, Pagrus pagrus, Phycis spp</v>
      </c>
      <c r="AH204" s="18" t="s">
        <v>2179</v>
      </c>
      <c r="AI204" s="18" t="str">
        <f>INDEX(BDD_enquete_terrain_publique!BO:BO, MATCH(A204, BDD_enquete_terrain_publique!B:B, 0))</f>
        <v>sardine, calamar, gambas</v>
      </c>
      <c r="AJ204" s="18">
        <v>0</v>
      </c>
      <c r="AK204" s="18">
        <f>INDEX(BDD_enquete_terrain_publique!BU:BU, MATCH(A204, BDD_enquete_terrain_publique!B:B, 0))</f>
        <v>0</v>
      </c>
      <c r="AL204" s="115">
        <f>INDEX(BDD_enquete_terrain_publique!BV:BV, MATCH(A204, BDD_enquete_terrain_publique!B:B, 0))</f>
        <v>0</v>
      </c>
      <c r="AM204" s="115">
        <v>0</v>
      </c>
      <c r="AN204" s="115" t="s">
        <v>2180</v>
      </c>
      <c r="AO204" s="115" t="str">
        <f>INDEX(BDD_enquete_terrain_publique!AL:AL, MATCH(A204, BDD_enquete_terrain_publique!B:B, 0))</f>
        <v>resident</v>
      </c>
      <c r="AP204" s="115" t="s">
        <v>2057</v>
      </c>
      <c r="AQ204" s="115">
        <v>1</v>
      </c>
      <c r="AR204" s="124" t="s">
        <v>1060</v>
      </c>
      <c r="AS204" s="115">
        <v>1</v>
      </c>
      <c r="AT204" s="122">
        <v>10</v>
      </c>
      <c r="AU20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17.825018762674933</v>
      </c>
      <c r="AV204" s="137">
        <f>18+148+29</f>
        <v>195</v>
      </c>
      <c r="AW204" s="138" t="s">
        <v>222</v>
      </c>
      <c r="AX204" s="199">
        <f t="shared" si="3"/>
        <v>7.325350176441753</v>
      </c>
      <c r="AY204" s="201" t="s">
        <v>22</v>
      </c>
      <c r="AZ204" s="125" t="s">
        <v>22</v>
      </c>
    </row>
    <row r="205" spans="1:52">
      <c r="A205" s="117">
        <v>270</v>
      </c>
      <c r="B205" s="18" t="str">
        <f>INDEX(BDD_enquete_terrain_publique!C:C, MATCH(A205, BDD_enquete_terrain_publique!B:B, 0))</f>
        <v>PECHLOIS2023_0143</v>
      </c>
      <c r="C205" s="18" t="str">
        <f>INDEX(BDD_enquete_terrain_publique!D:D, MATCH(A205, BDD_enquete_terrain_publique!B:B, 0))</f>
        <v>PECHLOIS2023_0143_B</v>
      </c>
      <c r="D205" s="109">
        <f>INDEX(BDD_enquete_terrain_publique!E:E, MATCH(A205, BDD_enquete_terrain_publique!B:B, 0))</f>
        <v>44979</v>
      </c>
      <c r="E205" s="18" t="str">
        <f>INDEX(BDD_enquete_terrain_publique!F:F, MATCH(A205, BDD_enquete_terrain_publique!B:B, 0))</f>
        <v>Anouk_LAURENT</v>
      </c>
      <c r="F205" s="118">
        <f>INDEX(BDD_enquete_terrain_publique!G:G, MATCH(A205, BDD_enquete_terrain_publique!B:B, 0))</f>
        <v>0</v>
      </c>
      <c r="G205" s="18" t="str">
        <f>INDEX(BDD_enquete_terrain_publique!H:H, MATCH(A205, BDD_enquete_terrain_publique!B:B, 0))</f>
        <v>NA</v>
      </c>
      <c r="H205" s="118">
        <f>INDEX(BDD_enquete_terrain_publique!I:I, MATCH(A205, BDD_enquete_terrain_publique!B:B, 0))</f>
        <v>0</v>
      </c>
      <c r="I205" s="18" t="str">
        <f>INDEX(BDD_enquete_terrain_publique!J:J, MATCH(A205, BDD_enquete_terrain_publique!B:B, 0))</f>
        <v>NA</v>
      </c>
      <c r="J205" s="18" t="str">
        <f>INDEX(BDD_enquete_terrain_publique!K:K, MATCH(A205, BDD_enquete_terrain_publique!B:B, 0))</f>
        <v>NA</v>
      </c>
      <c r="K205" s="118" t="str">
        <f>INDEX(BDD_enquete_terrain_publique!L:L, MATCH(A205, BDD_enquete_terrain_publique!B:B, 0))</f>
        <v>NA</v>
      </c>
      <c r="L205" s="18" t="str">
        <f>INDEX(BDD_enquete_terrain_publique!M:M, MATCH(A205, BDD_enquete_terrain_publique!B:B, 0))</f>
        <v>nouv_lune</v>
      </c>
      <c r="M205" s="115" t="s">
        <v>22</v>
      </c>
      <c r="N205" s="115" t="s">
        <v>22</v>
      </c>
      <c r="O205" s="115" t="s">
        <v>22</v>
      </c>
      <c r="P205" s="119">
        <f>INDEX(BDD_enquete_terrain_publique!Q:Q, MATCH(A205, BDD_enquete_terrain_publique!B:B, 0))</f>
        <v>43.129416666666664</v>
      </c>
      <c r="Q205" s="115" t="s">
        <v>22</v>
      </c>
      <c r="R205" s="116" t="s">
        <v>22</v>
      </c>
      <c r="S205" s="115" t="s">
        <v>22</v>
      </c>
      <c r="T205" s="115" t="s">
        <v>22</v>
      </c>
      <c r="U205" s="120">
        <f>INDEX(BDD_enquete_terrain_publique!V:V, MATCH(A205, BDD_enquete_terrain_publique!B:B, 0))</f>
        <v>9.5268666666666668</v>
      </c>
      <c r="V205" s="115" t="s">
        <v>22</v>
      </c>
      <c r="W205" s="121" t="str">
        <f>INDEX(BDD_enquete_terrain_publique!W:W, MATCH(A205, BDD_enquete_terrain_publique!B:B, 0))</f>
        <v>pe</v>
      </c>
      <c r="X205" s="122" t="str">
        <f>INDEX(BDD_enquete_terrain_publique!X:X, MATCH(A205, BDD_enquete_terrain_publique!B:B, 0))</f>
        <v>NA</v>
      </c>
      <c r="Y205" s="122">
        <f>INDEX(BDD_enquete_terrain_publique!Y:Y, MATCH(A205, BDD_enquete_terrain_publique!B:B, 0))</f>
        <v>1</v>
      </c>
      <c r="Z205" s="121">
        <f>INDEX(BDD_enquete_terrain_publique!Z:Z, MATCH(A205, BDD_enquete_terrain_publique!B:B, 0))</f>
        <v>0.32291666666666669</v>
      </c>
      <c r="AA205" s="121">
        <f>INDEX(BDD_enquete_terrain_publique!AA:AA, MATCH(A205, BDD_enquete_terrain_publique!B:B, 0))</f>
        <v>0.51041666666666663</v>
      </c>
      <c r="AB205" s="121">
        <f>INDEX(BDD_enquete_terrain_publique!AB:AB, MATCH(A205, BDD_enquete_terrain_publique!B:B, 0))</f>
        <v>0.66666666666666663</v>
      </c>
      <c r="AC205" s="121">
        <f>Tableau1[[#This Row],[heure_enq]]-Tableau1[[#This Row],[heure_deb]]</f>
        <v>0.18749999999999994</v>
      </c>
      <c r="AD205" s="121">
        <f>Tableau1[[#This Row],[heure_fin]]-Tableau1[[#This Row],[heure_deb]]</f>
        <v>0.34374999999999994</v>
      </c>
      <c r="AE205" s="115" t="s">
        <v>22</v>
      </c>
      <c r="AF205" s="115" t="s">
        <v>22</v>
      </c>
      <c r="AG205" s="123" t="str">
        <f>INDEX(BDD_enquete_terrain_publique!BJ:BJ, MATCH(A205, BDD_enquete_terrain_publique!B:B, 0))</f>
        <v>Scorpaena scrofa, Pagrus pagrus, Phycis spp</v>
      </c>
      <c r="AH205" s="18">
        <v>0</v>
      </c>
      <c r="AI205" s="18" t="str">
        <f>INDEX(BDD_enquete_terrain_publique!BO:BO, MATCH(A205, BDD_enquete_terrain_publique!B:B, 0))</f>
        <v>sardine, calamar, gambas</v>
      </c>
      <c r="AJ205" s="18">
        <v>0</v>
      </c>
      <c r="AK205" s="18">
        <f>INDEX(BDD_enquete_terrain_publique!BU:BU, MATCH(A205, BDD_enquete_terrain_publique!B:B, 0))</f>
        <v>0</v>
      </c>
      <c r="AL205" s="115">
        <f>INDEX(BDD_enquete_terrain_publique!BV:BV, MATCH(A205, BDD_enquete_terrain_publique!B:B, 0))</f>
        <v>0</v>
      </c>
      <c r="AM205" s="115">
        <v>0</v>
      </c>
      <c r="AN205" s="115" t="s">
        <v>22</v>
      </c>
      <c r="AO205" s="115" t="str">
        <f>INDEX(BDD_enquete_terrain_publique!AL:AL, MATCH(A205, BDD_enquete_terrain_publique!B:B, 0))</f>
        <v>resident</v>
      </c>
      <c r="AP205" s="115" t="s">
        <v>2057</v>
      </c>
      <c r="AQ205" s="115">
        <v>1</v>
      </c>
      <c r="AR205" s="124" t="s">
        <v>1046</v>
      </c>
      <c r="AS205" s="115">
        <v>1</v>
      </c>
      <c r="AT205" s="122">
        <v>20</v>
      </c>
      <c r="AU20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147.98061478208675</v>
      </c>
      <c r="AV205" s="139"/>
      <c r="AW205" s="138" t="s">
        <v>222</v>
      </c>
      <c r="AX205" s="199">
        <f t="shared" si="3"/>
        <v>60.813951280309617</v>
      </c>
      <c r="AY205" s="201" t="s">
        <v>22</v>
      </c>
      <c r="AZ205" s="125" t="s">
        <v>22</v>
      </c>
    </row>
    <row r="206" spans="1:52" ht="15" customHeight="1" thickBot="1">
      <c r="A206" s="117">
        <v>270</v>
      </c>
      <c r="B206" s="18" t="str">
        <f>INDEX(BDD_enquete_terrain_publique!C:C, MATCH(A206, BDD_enquete_terrain_publique!B:B, 0))</f>
        <v>PECHLOIS2023_0143</v>
      </c>
      <c r="C206" s="18" t="str">
        <f>INDEX(BDD_enquete_terrain_publique!D:D, MATCH(A206, BDD_enquete_terrain_publique!B:B, 0))</f>
        <v>PECHLOIS2023_0143_B</v>
      </c>
      <c r="D206" s="109">
        <f>INDEX(BDD_enquete_terrain_publique!E:E, MATCH(A206, BDD_enquete_terrain_publique!B:B, 0))</f>
        <v>44979</v>
      </c>
      <c r="E206" s="18" t="str">
        <f>INDEX(BDD_enquete_terrain_publique!F:F, MATCH(A206, BDD_enquete_terrain_publique!B:B, 0))</f>
        <v>Anouk_LAURENT</v>
      </c>
      <c r="F206" s="118">
        <f>INDEX(BDD_enquete_terrain_publique!G:G, MATCH(A206, BDD_enquete_terrain_publique!B:B, 0))</f>
        <v>0</v>
      </c>
      <c r="G206" s="18" t="str">
        <f>INDEX(BDD_enquete_terrain_publique!H:H, MATCH(A206, BDD_enquete_terrain_publique!B:B, 0))</f>
        <v>NA</v>
      </c>
      <c r="H206" s="118">
        <f>INDEX(BDD_enquete_terrain_publique!I:I, MATCH(A206, BDD_enquete_terrain_publique!B:B, 0))</f>
        <v>0</v>
      </c>
      <c r="I206" s="18" t="str">
        <f>INDEX(BDD_enquete_terrain_publique!J:J, MATCH(A206, BDD_enquete_terrain_publique!B:B, 0))</f>
        <v>NA</v>
      </c>
      <c r="J206" s="18" t="str">
        <f>INDEX(BDD_enquete_terrain_publique!K:K, MATCH(A206, BDD_enquete_terrain_publique!B:B, 0))</f>
        <v>NA</v>
      </c>
      <c r="K206" s="118" t="str">
        <f>INDEX(BDD_enquete_terrain_publique!L:L, MATCH(A206, BDD_enquete_terrain_publique!B:B, 0))</f>
        <v>NA</v>
      </c>
      <c r="L206" s="18" t="str">
        <f>INDEX(BDD_enquete_terrain_publique!M:M, MATCH(A206, BDD_enquete_terrain_publique!B:B, 0))</f>
        <v>nouv_lune</v>
      </c>
      <c r="M206" s="115" t="s">
        <v>22</v>
      </c>
      <c r="N206" s="115" t="s">
        <v>22</v>
      </c>
      <c r="O206" s="115" t="s">
        <v>22</v>
      </c>
      <c r="P206" s="119">
        <f>INDEX(BDD_enquete_terrain_publique!Q:Q, MATCH(A206, BDD_enquete_terrain_publique!B:B, 0))</f>
        <v>43.129416666666664</v>
      </c>
      <c r="Q206" s="115" t="s">
        <v>22</v>
      </c>
      <c r="R206" s="116" t="s">
        <v>22</v>
      </c>
      <c r="S206" s="115" t="s">
        <v>22</v>
      </c>
      <c r="T206" s="115" t="s">
        <v>22</v>
      </c>
      <c r="U206" s="120">
        <f>INDEX(BDD_enquete_terrain_publique!V:V, MATCH(A206, BDD_enquete_terrain_publique!B:B, 0))</f>
        <v>9.5268666666666668</v>
      </c>
      <c r="V206" s="115" t="s">
        <v>22</v>
      </c>
      <c r="W206" s="121" t="str">
        <f>INDEX(BDD_enquete_terrain_publique!W:W, MATCH(A206, BDD_enquete_terrain_publique!B:B, 0))</f>
        <v>pe</v>
      </c>
      <c r="X206" s="122" t="str">
        <f>INDEX(BDD_enquete_terrain_publique!X:X, MATCH(A206, BDD_enquete_terrain_publique!B:B, 0))</f>
        <v>NA</v>
      </c>
      <c r="Y206" s="122">
        <f>INDEX(BDD_enquete_terrain_publique!Y:Y, MATCH(A206, BDD_enquete_terrain_publique!B:B, 0))</f>
        <v>1</v>
      </c>
      <c r="Z206" s="121">
        <f>INDEX(BDD_enquete_terrain_publique!Z:Z, MATCH(A206, BDD_enquete_terrain_publique!B:B, 0))</f>
        <v>0.32291666666666669</v>
      </c>
      <c r="AA206" s="121">
        <f>INDEX(BDD_enquete_terrain_publique!AA:AA, MATCH(A206, BDD_enquete_terrain_publique!B:B, 0))</f>
        <v>0.51041666666666663</v>
      </c>
      <c r="AB206" s="121">
        <f>INDEX(BDD_enquete_terrain_publique!AB:AB, MATCH(A206, BDD_enquete_terrain_publique!B:B, 0))</f>
        <v>0.66666666666666663</v>
      </c>
      <c r="AC206" s="121">
        <f>Tableau1[[#This Row],[heure_enq]]-Tableau1[[#This Row],[heure_deb]]</f>
        <v>0.18749999999999994</v>
      </c>
      <c r="AD206" s="121">
        <f>Tableau1[[#This Row],[heure_fin]]-Tableau1[[#This Row],[heure_deb]]</f>
        <v>0.34374999999999994</v>
      </c>
      <c r="AE206" s="115" t="s">
        <v>22</v>
      </c>
      <c r="AF206" s="115" t="s">
        <v>22</v>
      </c>
      <c r="AG206" s="123" t="str">
        <f>INDEX(BDD_enquete_terrain_publique!BJ:BJ, MATCH(A206, BDD_enquete_terrain_publique!B:B, 0))</f>
        <v>Scorpaena scrofa, Pagrus pagrus, Phycis spp</v>
      </c>
      <c r="AH206" s="18">
        <v>0</v>
      </c>
      <c r="AI206" s="18" t="str">
        <f>INDEX(BDD_enquete_terrain_publique!BO:BO, MATCH(A206, BDD_enquete_terrain_publique!B:B, 0))</f>
        <v>sardine, calamar, gambas</v>
      </c>
      <c r="AJ206" s="18">
        <v>0</v>
      </c>
      <c r="AK206" s="18">
        <f>INDEX(BDD_enquete_terrain_publique!BU:BU, MATCH(A206, BDD_enquete_terrain_publique!B:B, 0))</f>
        <v>0</v>
      </c>
      <c r="AL206" s="115">
        <f>INDEX(BDD_enquete_terrain_publique!BV:BV, MATCH(A206, BDD_enquete_terrain_publique!B:B, 0))</f>
        <v>0</v>
      </c>
      <c r="AM206" s="115">
        <v>0</v>
      </c>
      <c r="AN206" s="115" t="s">
        <v>22</v>
      </c>
      <c r="AO206" s="115" t="str">
        <f>INDEX(BDD_enquete_terrain_publique!AL:AL, MATCH(A206, BDD_enquete_terrain_publique!B:B, 0))</f>
        <v>resident</v>
      </c>
      <c r="AP206" s="115" t="s">
        <v>2060</v>
      </c>
      <c r="AQ206" s="115">
        <v>2</v>
      </c>
      <c r="AR206" s="124" t="s">
        <v>756</v>
      </c>
      <c r="AS206" s="115">
        <v>2</v>
      </c>
      <c r="AT206" s="122">
        <f>(10+12)/2</f>
        <v>11</v>
      </c>
      <c r="AU20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28.676062427359255</v>
      </c>
      <c r="AV206" s="142"/>
      <c r="AW206" s="138" t="s">
        <v>222</v>
      </c>
      <c r="AX206" s="199">
        <f t="shared" si="3"/>
        <v>11.784683189325721</v>
      </c>
      <c r="AY206" s="201" t="s">
        <v>22</v>
      </c>
      <c r="AZ206" s="125" t="s">
        <v>22</v>
      </c>
    </row>
    <row r="207" spans="1:52">
      <c r="A207" s="117">
        <v>273</v>
      </c>
      <c r="B207" s="18" t="str">
        <f>INDEX(BDD_enquete_terrain_publique!C:C, MATCH(A207, BDD_enquete_terrain_publique!B:B, 0))</f>
        <v>PECHLOIS2023_0147</v>
      </c>
      <c r="C207" s="18" t="str">
        <f>INDEX(BDD_enquete_terrain_publique!D:D, MATCH(A207, BDD_enquete_terrain_publique!B:B, 0))</f>
        <v>PECHLOIS2023_0147_A</v>
      </c>
      <c r="D207" s="109">
        <f>INDEX(BDD_enquete_terrain_publique!E:E, MATCH(A207, BDD_enquete_terrain_publique!B:B, 0))</f>
        <v>45035</v>
      </c>
      <c r="E207" s="18" t="str">
        <f>INDEX(BDD_enquete_terrain_publique!F:F, MATCH(A207, BDD_enquete_terrain_publique!B:B, 0))</f>
        <v>Anouk_LAURENT</v>
      </c>
      <c r="F207" s="118">
        <f>INDEX(BDD_enquete_terrain_publique!G:G, MATCH(A207, BDD_enquete_terrain_publique!B:B, 0))</f>
        <v>0</v>
      </c>
      <c r="G207" s="18">
        <f>INDEX(BDD_enquete_terrain_publique!H:H, MATCH(A207, BDD_enquete_terrain_publique!B:B, 0))</f>
        <v>15.6</v>
      </c>
      <c r="H207" s="118">
        <f>INDEX(BDD_enquete_terrain_publique!I:I, MATCH(A207, BDD_enquete_terrain_publique!B:B, 0))</f>
        <v>0</v>
      </c>
      <c r="I207" s="18" t="str">
        <f>INDEX(BDD_enquete_terrain_publique!J:J, MATCH(A207, BDD_enquete_terrain_publique!B:B, 0))</f>
        <v>NA</v>
      </c>
      <c r="J207" s="18" t="str">
        <f>INDEX(BDD_enquete_terrain_publique!K:K, MATCH(A207, BDD_enquete_terrain_publique!B:B, 0))</f>
        <v>NA</v>
      </c>
      <c r="K207" s="118" t="str">
        <f>INDEX(BDD_enquete_terrain_publique!L:L, MATCH(A207, BDD_enquete_terrain_publique!B:B, 0))</f>
        <v>0_10</v>
      </c>
      <c r="L207" s="18" t="str">
        <f>INDEX(BDD_enquete_terrain_publique!M:M, MATCH(A207, BDD_enquete_terrain_publique!B:B, 0))</f>
        <v>nouv_lune</v>
      </c>
      <c r="M207" s="115" t="s">
        <v>22</v>
      </c>
      <c r="N207" s="115" t="s">
        <v>22</v>
      </c>
      <c r="O207" s="115" t="s">
        <v>22</v>
      </c>
      <c r="P207" s="119">
        <f>INDEX(BDD_enquete_terrain_publique!Q:Q, MATCH(A207, BDD_enquete_terrain_publique!B:B, 0))</f>
        <v>43.026046666666666</v>
      </c>
      <c r="Q207" s="115" t="s">
        <v>1732</v>
      </c>
      <c r="R207" s="116" t="s">
        <v>22</v>
      </c>
      <c r="S207" s="115" t="s">
        <v>22</v>
      </c>
      <c r="T207" s="115" t="s">
        <v>22</v>
      </c>
      <c r="U207" s="120">
        <f>INDEX(BDD_enquete_terrain_publique!V:V, MATCH(A207, BDD_enquete_terrain_publique!B:B, 0))</f>
        <v>9.3988033333333334</v>
      </c>
      <c r="V207" s="115" t="s">
        <v>1733</v>
      </c>
      <c r="W207" s="121" t="str">
        <f>INDEX(BDD_enquete_terrain_publique!W:W, MATCH(A207, BDD_enquete_terrain_publique!B:B, 0))</f>
        <v>pe</v>
      </c>
      <c r="X207" s="122">
        <f>INDEX(BDD_enquete_terrain_publique!X:X, MATCH(A207, BDD_enquete_terrain_publique!B:B, 0))</f>
        <v>15</v>
      </c>
      <c r="Y207" s="122">
        <f>INDEX(BDD_enquete_terrain_publique!Y:Y, MATCH(A207, BDD_enquete_terrain_publique!B:B, 0))</f>
        <v>2</v>
      </c>
      <c r="Z207" s="121">
        <f>INDEX(BDD_enquete_terrain_publique!Z:Z, MATCH(A207, BDD_enquete_terrain_publique!B:B, 0))</f>
        <v>0.3125</v>
      </c>
      <c r="AA207" s="121">
        <f>INDEX(BDD_enquete_terrain_publique!AA:AA, MATCH(A207, BDD_enquete_terrain_publique!B:B, 0))</f>
        <v>0.50694444444444442</v>
      </c>
      <c r="AB207" s="121">
        <f>INDEX(BDD_enquete_terrain_publique!AB:AB, MATCH(A207, BDD_enquete_terrain_publique!B:B, 0))</f>
        <v>0.5</v>
      </c>
      <c r="AC207" s="121">
        <f>Tableau1[[#This Row],[heure_enq]]-Tableau1[[#This Row],[heure_deb]]</f>
        <v>0.19444444444444442</v>
      </c>
      <c r="AD207" s="121">
        <f>Tableau1[[#This Row],[heure_fin]]-Tableau1[[#This Row],[heure_deb]]</f>
        <v>0.1875</v>
      </c>
      <c r="AE207" s="115" t="s">
        <v>22</v>
      </c>
      <c r="AF207" s="115" t="s">
        <v>22</v>
      </c>
      <c r="AG207" s="123" t="str">
        <f>INDEX(BDD_enquete_terrain_publique!BJ:BJ, MATCH(A207, BDD_enquete_terrain_publique!B:B, 0))</f>
        <v>Pagellus erythrinus, soupe</v>
      </c>
      <c r="AH207" s="18" t="s">
        <v>2058</v>
      </c>
      <c r="AI207" s="18" t="str">
        <f>INDEX(BDD_enquete_terrain_publique!BO:BO, MATCH(A207, BDD_enquete_terrain_publique!B:B, 0))</f>
        <v>crevette</v>
      </c>
      <c r="AJ207" s="18">
        <v>0</v>
      </c>
      <c r="AK207" s="18">
        <f>INDEX(BDD_enquete_terrain_publique!BU:BU, MATCH(A207, BDD_enquete_terrain_publique!B:B, 0))</f>
        <v>0</v>
      </c>
      <c r="AL207" s="115">
        <f>INDEX(BDD_enquete_terrain_publique!BV:BV, MATCH(A207, BDD_enquete_terrain_publique!B:B, 0))</f>
        <v>0</v>
      </c>
      <c r="AM207" s="115">
        <v>0</v>
      </c>
      <c r="AN207" s="115" t="s">
        <v>2059</v>
      </c>
      <c r="AO207" s="115" t="str">
        <f>INDEX(BDD_enquete_terrain_publique!AL:AL, MATCH(A207, BDD_enquete_terrain_publique!B:B, 0))</f>
        <v>secondaire</v>
      </c>
      <c r="AP207" s="115" t="s">
        <v>22</v>
      </c>
      <c r="AQ207" s="115" t="s">
        <v>22</v>
      </c>
      <c r="AR207" s="124" t="s">
        <v>1082</v>
      </c>
      <c r="AS207" s="115" t="s">
        <v>22</v>
      </c>
      <c r="AT207" s="122" t="s">
        <v>22</v>
      </c>
      <c r="AU207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207" s="137" t="s">
        <v>22</v>
      </c>
      <c r="AW207" s="138" t="s">
        <v>222</v>
      </c>
      <c r="AX207" s="199" t="e">
        <f t="shared" si="3"/>
        <v>#VALUE!</v>
      </c>
      <c r="AY207" s="201" t="s">
        <v>22</v>
      </c>
      <c r="AZ207" s="125" t="s">
        <v>22</v>
      </c>
    </row>
    <row r="208" spans="1:52">
      <c r="A208" s="117">
        <v>273</v>
      </c>
      <c r="B208" s="18" t="str">
        <f>INDEX(BDD_enquete_terrain_publique!C:C, MATCH(A208, BDD_enquete_terrain_publique!B:B, 0))</f>
        <v>PECHLOIS2023_0147</v>
      </c>
      <c r="C208" s="18" t="str">
        <f>INDEX(BDD_enquete_terrain_publique!D:D, MATCH(A208, BDD_enquete_terrain_publique!B:B, 0))</f>
        <v>PECHLOIS2023_0147_A</v>
      </c>
      <c r="D208" s="109">
        <f>INDEX(BDD_enquete_terrain_publique!E:E, MATCH(A208, BDD_enquete_terrain_publique!B:B, 0))</f>
        <v>45035</v>
      </c>
      <c r="E208" s="18" t="str">
        <f>INDEX(BDD_enquete_terrain_publique!F:F, MATCH(A208, BDD_enquete_terrain_publique!B:B, 0))</f>
        <v>Anouk_LAURENT</v>
      </c>
      <c r="F208" s="118">
        <f>INDEX(BDD_enquete_terrain_publique!G:G, MATCH(A208, BDD_enquete_terrain_publique!B:B, 0))</f>
        <v>0</v>
      </c>
      <c r="G208" s="18">
        <f>INDEX(BDD_enquete_terrain_publique!H:H, MATCH(A208, BDD_enquete_terrain_publique!B:B, 0))</f>
        <v>15.6</v>
      </c>
      <c r="H208" s="118">
        <f>INDEX(BDD_enquete_terrain_publique!I:I, MATCH(A208, BDD_enquete_terrain_publique!B:B, 0))</f>
        <v>0</v>
      </c>
      <c r="I208" s="18" t="str">
        <f>INDEX(BDD_enquete_terrain_publique!J:J, MATCH(A208, BDD_enquete_terrain_publique!B:B, 0))</f>
        <v>NA</v>
      </c>
      <c r="J208" s="18" t="str">
        <f>INDEX(BDD_enquete_terrain_publique!K:K, MATCH(A208, BDD_enquete_terrain_publique!B:B, 0))</f>
        <v>NA</v>
      </c>
      <c r="K208" s="118" t="str">
        <f>INDEX(BDD_enquete_terrain_publique!L:L, MATCH(A208, BDD_enquete_terrain_publique!B:B, 0))</f>
        <v>0_10</v>
      </c>
      <c r="L208" s="18" t="str">
        <f>INDEX(BDD_enquete_terrain_publique!M:M, MATCH(A208, BDD_enquete_terrain_publique!B:B, 0))</f>
        <v>nouv_lune</v>
      </c>
      <c r="M208" s="115" t="s">
        <v>22</v>
      </c>
      <c r="N208" s="115" t="s">
        <v>22</v>
      </c>
      <c r="O208" s="115" t="s">
        <v>22</v>
      </c>
      <c r="P208" s="119">
        <f>INDEX(BDD_enquete_terrain_publique!Q:Q, MATCH(A208, BDD_enquete_terrain_publique!B:B, 0))</f>
        <v>43.026046666666666</v>
      </c>
      <c r="Q208" s="115" t="s">
        <v>22</v>
      </c>
      <c r="R208" s="116" t="s">
        <v>22</v>
      </c>
      <c r="S208" s="115" t="s">
        <v>22</v>
      </c>
      <c r="T208" s="115" t="s">
        <v>22</v>
      </c>
      <c r="U208" s="120">
        <f>INDEX(BDD_enquete_terrain_publique!V:V, MATCH(A208, BDD_enquete_terrain_publique!B:B, 0))</f>
        <v>9.3988033333333334</v>
      </c>
      <c r="V208" s="115" t="s">
        <v>22</v>
      </c>
      <c r="W208" s="121" t="str">
        <f>INDEX(BDD_enquete_terrain_publique!W:W, MATCH(A208, BDD_enquete_terrain_publique!B:B, 0))</f>
        <v>pe</v>
      </c>
      <c r="X208" s="122">
        <f>INDEX(BDD_enquete_terrain_publique!X:X, MATCH(A208, BDD_enquete_terrain_publique!B:B, 0))</f>
        <v>15</v>
      </c>
      <c r="Y208" s="122">
        <f>INDEX(BDD_enquete_terrain_publique!Y:Y, MATCH(A208, BDD_enquete_terrain_publique!B:B, 0))</f>
        <v>2</v>
      </c>
      <c r="Z208" s="121">
        <f>INDEX(BDD_enquete_terrain_publique!Z:Z, MATCH(A208, BDD_enquete_terrain_publique!B:B, 0))</f>
        <v>0.3125</v>
      </c>
      <c r="AA208" s="121">
        <f>INDEX(BDD_enquete_terrain_publique!AA:AA, MATCH(A208, BDD_enquete_terrain_publique!B:B, 0))</f>
        <v>0.50694444444444442</v>
      </c>
      <c r="AB208" s="121">
        <f>INDEX(BDD_enquete_terrain_publique!AB:AB, MATCH(A208, BDD_enquete_terrain_publique!B:B, 0))</f>
        <v>0.5</v>
      </c>
      <c r="AC208" s="121">
        <f>Tableau1[[#This Row],[heure_enq]]-Tableau1[[#This Row],[heure_deb]]</f>
        <v>0.19444444444444442</v>
      </c>
      <c r="AD208" s="121">
        <f>Tableau1[[#This Row],[heure_fin]]-Tableau1[[#This Row],[heure_deb]]</f>
        <v>0.1875</v>
      </c>
      <c r="AE208" s="115" t="s">
        <v>22</v>
      </c>
      <c r="AF208" s="115" t="s">
        <v>22</v>
      </c>
      <c r="AG208" s="123" t="str">
        <f>INDEX(BDD_enquete_terrain_publique!BJ:BJ, MATCH(A208, BDD_enquete_terrain_publique!B:B, 0))</f>
        <v>Pagellus erythrinus, soupe</v>
      </c>
      <c r="AH208" s="18">
        <v>0</v>
      </c>
      <c r="AI208" s="18" t="str">
        <f>INDEX(BDD_enquete_terrain_publique!BO:BO, MATCH(A208, BDD_enquete_terrain_publique!B:B, 0))</f>
        <v>crevette</v>
      </c>
      <c r="AJ208" s="18">
        <v>0</v>
      </c>
      <c r="AK208" s="18">
        <f>INDEX(BDD_enquete_terrain_publique!BU:BU, MATCH(A208, BDD_enquete_terrain_publique!B:B, 0))</f>
        <v>0</v>
      </c>
      <c r="AL208" s="115">
        <f>INDEX(BDD_enquete_terrain_publique!BV:BV, MATCH(A208, BDD_enquete_terrain_publique!B:B, 0))</f>
        <v>0</v>
      </c>
      <c r="AM208" s="115">
        <v>0</v>
      </c>
      <c r="AN208" s="115" t="s">
        <v>22</v>
      </c>
      <c r="AO208" s="115" t="str">
        <f>INDEX(BDD_enquete_terrain_publique!AL:AL, MATCH(A208, BDD_enquete_terrain_publique!B:B, 0))</f>
        <v>secondaire</v>
      </c>
      <c r="AP208" s="115" t="s">
        <v>22</v>
      </c>
      <c r="AQ208" s="115" t="s">
        <v>22</v>
      </c>
      <c r="AR208" s="124" t="s">
        <v>756</v>
      </c>
      <c r="AS208" s="115" t="s">
        <v>22</v>
      </c>
      <c r="AT208" s="122" t="s">
        <v>22</v>
      </c>
      <c r="AU208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208" s="139"/>
      <c r="AW208" s="138" t="s">
        <v>222</v>
      </c>
      <c r="AX208" s="199" t="e">
        <f t="shared" si="3"/>
        <v>#VALUE!</v>
      </c>
      <c r="AY208" s="201" t="s">
        <v>22</v>
      </c>
      <c r="AZ208" s="125" t="s">
        <v>22</v>
      </c>
    </row>
    <row r="209" spans="1:52" ht="15" thickBot="1">
      <c r="A209" s="117">
        <v>273</v>
      </c>
      <c r="B209" s="18" t="str">
        <f>INDEX(BDD_enquete_terrain_publique!C:C, MATCH(A209, BDD_enquete_terrain_publique!B:B, 0))</f>
        <v>PECHLOIS2023_0147</v>
      </c>
      <c r="C209" s="18" t="str">
        <f>INDEX(BDD_enquete_terrain_publique!D:D, MATCH(A209, BDD_enquete_terrain_publique!B:B, 0))</f>
        <v>PECHLOIS2023_0147_A</v>
      </c>
      <c r="D209" s="109">
        <f>INDEX(BDD_enquete_terrain_publique!E:E, MATCH(A209, BDD_enquete_terrain_publique!B:B, 0))</f>
        <v>45035</v>
      </c>
      <c r="E209" s="18" t="str">
        <f>INDEX(BDD_enquete_terrain_publique!F:F, MATCH(A209, BDD_enquete_terrain_publique!B:B, 0))</f>
        <v>Anouk_LAURENT</v>
      </c>
      <c r="F209" s="118">
        <f>INDEX(BDD_enquete_terrain_publique!G:G, MATCH(A209, BDD_enquete_terrain_publique!B:B, 0))</f>
        <v>0</v>
      </c>
      <c r="G209" s="18">
        <f>INDEX(BDD_enquete_terrain_publique!H:H, MATCH(A209, BDD_enquete_terrain_publique!B:B, 0))</f>
        <v>15.6</v>
      </c>
      <c r="H209" s="118">
        <f>INDEX(BDD_enquete_terrain_publique!I:I, MATCH(A209, BDD_enquete_terrain_publique!B:B, 0))</f>
        <v>0</v>
      </c>
      <c r="I209" s="18" t="str">
        <f>INDEX(BDD_enquete_terrain_publique!J:J, MATCH(A209, BDD_enquete_terrain_publique!B:B, 0))</f>
        <v>NA</v>
      </c>
      <c r="J209" s="18" t="str">
        <f>INDEX(BDD_enquete_terrain_publique!K:K, MATCH(A209, BDD_enquete_terrain_publique!B:B, 0))</f>
        <v>NA</v>
      </c>
      <c r="K209" s="118" t="str">
        <f>INDEX(BDD_enquete_terrain_publique!L:L, MATCH(A209, BDD_enquete_terrain_publique!B:B, 0))</f>
        <v>0_10</v>
      </c>
      <c r="L209" s="18" t="str">
        <f>INDEX(BDD_enquete_terrain_publique!M:M, MATCH(A209, BDD_enquete_terrain_publique!B:B, 0))</f>
        <v>nouv_lune</v>
      </c>
      <c r="M209" s="115" t="s">
        <v>22</v>
      </c>
      <c r="N209" s="115" t="s">
        <v>22</v>
      </c>
      <c r="O209" s="115" t="s">
        <v>22</v>
      </c>
      <c r="P209" s="119">
        <f>INDEX(BDD_enquete_terrain_publique!Q:Q, MATCH(A209, BDD_enquete_terrain_publique!B:B, 0))</f>
        <v>43.026046666666666</v>
      </c>
      <c r="Q209" s="115" t="s">
        <v>22</v>
      </c>
      <c r="R209" s="116" t="s">
        <v>22</v>
      </c>
      <c r="S209" s="115" t="s">
        <v>22</v>
      </c>
      <c r="T209" s="115" t="s">
        <v>22</v>
      </c>
      <c r="U209" s="120">
        <f>INDEX(BDD_enquete_terrain_publique!V:V, MATCH(A209, BDD_enquete_terrain_publique!B:B, 0))</f>
        <v>9.3988033333333334</v>
      </c>
      <c r="V209" s="115" t="s">
        <v>22</v>
      </c>
      <c r="W209" s="121" t="str">
        <f>INDEX(BDD_enquete_terrain_publique!W:W, MATCH(A209, BDD_enquete_terrain_publique!B:B, 0))</f>
        <v>pe</v>
      </c>
      <c r="X209" s="122">
        <f>INDEX(BDD_enquete_terrain_publique!X:X, MATCH(A209, BDD_enquete_terrain_publique!B:B, 0))</f>
        <v>15</v>
      </c>
      <c r="Y209" s="122">
        <f>INDEX(BDD_enquete_terrain_publique!Y:Y, MATCH(A209, BDD_enquete_terrain_publique!B:B, 0))</f>
        <v>2</v>
      </c>
      <c r="Z209" s="121">
        <f>INDEX(BDD_enquete_terrain_publique!Z:Z, MATCH(A209, BDD_enquete_terrain_publique!B:B, 0))</f>
        <v>0.3125</v>
      </c>
      <c r="AA209" s="121">
        <f>INDEX(BDD_enquete_terrain_publique!AA:AA, MATCH(A209, BDD_enquete_terrain_publique!B:B, 0))</f>
        <v>0.50694444444444442</v>
      </c>
      <c r="AB209" s="121">
        <f>INDEX(BDD_enquete_terrain_publique!AB:AB, MATCH(A209, BDD_enquete_terrain_publique!B:B, 0))</f>
        <v>0.5</v>
      </c>
      <c r="AC209" s="121">
        <f>Tableau1[[#This Row],[heure_enq]]-Tableau1[[#This Row],[heure_deb]]</f>
        <v>0.19444444444444442</v>
      </c>
      <c r="AD209" s="121">
        <f>Tableau1[[#This Row],[heure_fin]]-Tableau1[[#This Row],[heure_deb]]</f>
        <v>0.1875</v>
      </c>
      <c r="AE209" s="115" t="s">
        <v>22</v>
      </c>
      <c r="AF209" s="115" t="s">
        <v>22</v>
      </c>
      <c r="AG209" s="123" t="str">
        <f>INDEX(BDD_enquete_terrain_publique!BJ:BJ, MATCH(A209, BDD_enquete_terrain_publique!B:B, 0))</f>
        <v>Pagellus erythrinus, soupe</v>
      </c>
      <c r="AH209" s="18">
        <v>0</v>
      </c>
      <c r="AI209" s="18" t="str">
        <f>INDEX(BDD_enquete_terrain_publique!BO:BO, MATCH(A209, BDD_enquete_terrain_publique!B:B, 0))</f>
        <v>crevette</v>
      </c>
      <c r="AJ209" s="18">
        <v>0</v>
      </c>
      <c r="AK209" s="18">
        <f>INDEX(BDD_enquete_terrain_publique!BU:BU, MATCH(A209, BDD_enquete_terrain_publique!B:B, 0))</f>
        <v>0</v>
      </c>
      <c r="AL209" s="115">
        <f>INDEX(BDD_enquete_terrain_publique!BV:BV, MATCH(A209, BDD_enquete_terrain_publique!B:B, 0))</f>
        <v>0</v>
      </c>
      <c r="AM209" s="115">
        <v>0</v>
      </c>
      <c r="AN209" s="115" t="s">
        <v>22</v>
      </c>
      <c r="AO209" s="115" t="str">
        <f>INDEX(BDD_enquete_terrain_publique!AL:AL, MATCH(A209, BDD_enquete_terrain_publique!B:B, 0))</f>
        <v>secondaire</v>
      </c>
      <c r="AP209" s="115" t="s">
        <v>22</v>
      </c>
      <c r="AQ209" s="115" t="s">
        <v>22</v>
      </c>
      <c r="AR209" s="124" t="s">
        <v>1304</v>
      </c>
      <c r="AS209" s="115" t="s">
        <v>22</v>
      </c>
      <c r="AT209" s="122" t="s">
        <v>22</v>
      </c>
      <c r="AU209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209" s="142"/>
      <c r="AW209" s="138" t="s">
        <v>222</v>
      </c>
      <c r="AX209" s="199" t="e">
        <f t="shared" si="3"/>
        <v>#VALUE!</v>
      </c>
      <c r="AY209" s="201" t="s">
        <v>22</v>
      </c>
      <c r="AZ209" s="125" t="s">
        <v>22</v>
      </c>
    </row>
    <row r="210" spans="1:52" ht="15" thickBot="1">
      <c r="A210" s="117">
        <v>274</v>
      </c>
      <c r="B210" s="18" t="str">
        <f>INDEX(BDD_enquete_terrain_publique!C:C, MATCH(A210, BDD_enquete_terrain_publique!B:B, 0))</f>
        <v>PECHLOIS2023_0147</v>
      </c>
      <c r="C210" s="18" t="str">
        <f>INDEX(BDD_enquete_terrain_publique!D:D, MATCH(A210, BDD_enquete_terrain_publique!B:B, 0))</f>
        <v>PECHLOIS2023_0147_B</v>
      </c>
      <c r="D210" s="109">
        <f>INDEX(BDD_enquete_terrain_publique!E:E, MATCH(A210, BDD_enquete_terrain_publique!B:B, 0))</f>
        <v>45035</v>
      </c>
      <c r="E210" s="18" t="str">
        <f>INDEX(BDD_enquete_terrain_publique!F:F, MATCH(A210, BDD_enquete_terrain_publique!B:B, 0))</f>
        <v>Anouk_LAURENT</v>
      </c>
      <c r="F210" s="118">
        <f>INDEX(BDD_enquete_terrain_publique!G:G, MATCH(A210, BDD_enquete_terrain_publique!B:B, 0))</f>
        <v>0</v>
      </c>
      <c r="G210" s="18">
        <f>INDEX(BDD_enquete_terrain_publique!H:H, MATCH(A210, BDD_enquete_terrain_publique!B:B, 0))</f>
        <v>15.6</v>
      </c>
      <c r="H210" s="118">
        <f>INDEX(BDD_enquete_terrain_publique!I:I, MATCH(A210, BDD_enquete_terrain_publique!B:B, 0))</f>
        <v>0</v>
      </c>
      <c r="I210" s="18" t="str">
        <f>INDEX(BDD_enquete_terrain_publique!J:J, MATCH(A210, BDD_enquete_terrain_publique!B:B, 0))</f>
        <v>NA</v>
      </c>
      <c r="J210" s="18" t="str">
        <f>INDEX(BDD_enquete_terrain_publique!K:K, MATCH(A210, BDD_enquete_terrain_publique!B:B, 0))</f>
        <v>NA</v>
      </c>
      <c r="K210" s="118" t="str">
        <f>INDEX(BDD_enquete_terrain_publique!L:L, MATCH(A210, BDD_enquete_terrain_publique!B:B, 0))</f>
        <v>0_10</v>
      </c>
      <c r="L210" s="18" t="str">
        <f>INDEX(BDD_enquete_terrain_publique!M:M, MATCH(A210, BDD_enquete_terrain_publique!B:B, 0))</f>
        <v>nouv_lune</v>
      </c>
      <c r="M210" s="115" t="s">
        <v>22</v>
      </c>
      <c r="N210" s="115" t="s">
        <v>22</v>
      </c>
      <c r="O210" s="115" t="s">
        <v>22</v>
      </c>
      <c r="P210" s="119">
        <f>INDEX(BDD_enquete_terrain_publique!Q:Q, MATCH(A210, BDD_enquete_terrain_publique!B:B, 0))</f>
        <v>43.019500000000001</v>
      </c>
      <c r="Q210" s="115" t="s">
        <v>1480</v>
      </c>
      <c r="R210" s="116" t="s">
        <v>22</v>
      </c>
      <c r="S210" s="115" t="s">
        <v>22</v>
      </c>
      <c r="T210" s="115" t="s">
        <v>22</v>
      </c>
      <c r="U210" s="120">
        <f>INDEX(BDD_enquete_terrain_publique!V:V, MATCH(A210, BDD_enquete_terrain_publique!B:B, 0))</f>
        <v>9.4113333333333333</v>
      </c>
      <c r="V210" s="115" t="s">
        <v>1481</v>
      </c>
      <c r="W210" s="121" t="str">
        <f>INDEX(BDD_enquete_terrain_publique!W:W, MATCH(A210, BDD_enquete_terrain_publique!B:B, 0))</f>
        <v>pe</v>
      </c>
      <c r="X210" s="122">
        <f>INDEX(BDD_enquete_terrain_publique!X:X, MATCH(A210, BDD_enquete_terrain_publique!B:B, 0))</f>
        <v>4.3</v>
      </c>
      <c r="Y210" s="122">
        <f>INDEX(BDD_enquete_terrain_publique!Y:Y, MATCH(A210, BDD_enquete_terrain_publique!B:B, 0))</f>
        <v>3</v>
      </c>
      <c r="Z210" s="121">
        <f>INDEX(BDD_enquete_terrain_publique!Z:Z, MATCH(A210, BDD_enquete_terrain_publique!B:B, 0))</f>
        <v>0.41666666666666669</v>
      </c>
      <c r="AA210" s="121">
        <f>INDEX(BDD_enquete_terrain_publique!AA:AA, MATCH(A210, BDD_enquete_terrain_publique!B:B, 0))</f>
        <v>0.51111111111111118</v>
      </c>
      <c r="AB210" s="121">
        <f>INDEX(BDD_enquete_terrain_publique!AB:AB, MATCH(A210, BDD_enquete_terrain_publique!B:B, 0))</f>
        <v>0.5</v>
      </c>
      <c r="AC210" s="121">
        <f>Tableau1[[#This Row],[heure_enq]]-Tableau1[[#This Row],[heure_deb]]</f>
        <v>9.4444444444444497E-2</v>
      </c>
      <c r="AD210" s="121">
        <f>Tableau1[[#This Row],[heure_fin]]-Tableau1[[#This Row],[heure_deb]]</f>
        <v>8.3333333333333315E-2</v>
      </c>
      <c r="AE210" s="115" t="s">
        <v>22</v>
      </c>
      <c r="AF210" s="115" t="s">
        <v>22</v>
      </c>
      <c r="AG210" s="123" t="str">
        <f>INDEX(BDD_enquete_terrain_publique!BJ:BJ, MATCH(A210, BDD_enquete_terrain_publique!B:B, 0))</f>
        <v>Pagellus erythrinus, Serranus cabrilla, Trachinus draco</v>
      </c>
      <c r="AH210" s="18" t="s">
        <v>2058</v>
      </c>
      <c r="AI210" s="18" t="str">
        <f>INDEX(BDD_enquete_terrain_publique!BO:BO, MATCH(A210, BDD_enquete_terrain_publique!B:B, 0))</f>
        <v>crevette</v>
      </c>
      <c r="AJ210" s="18">
        <v>0</v>
      </c>
      <c r="AK210" s="18">
        <f>INDEX(BDD_enquete_terrain_publique!BU:BU, MATCH(A210, BDD_enquete_terrain_publique!B:B, 0))</f>
        <v>0</v>
      </c>
      <c r="AL210" s="115">
        <f>INDEX(BDD_enquete_terrain_publique!BV:BV, MATCH(A210, BDD_enquete_terrain_publique!B:B, 0))</f>
        <v>0</v>
      </c>
      <c r="AM210" s="115">
        <v>0</v>
      </c>
      <c r="AN210" s="115" t="s">
        <v>2181</v>
      </c>
      <c r="AO210" s="115" t="str">
        <f>INDEX(BDD_enquete_terrain_publique!AL:AL, MATCH(A210, BDD_enquete_terrain_publique!B:B, 0))</f>
        <v>resident</v>
      </c>
      <c r="AP210" s="115" t="s">
        <v>2060</v>
      </c>
      <c r="AQ210" s="115">
        <v>30</v>
      </c>
      <c r="AR210" s="124" t="s">
        <v>756</v>
      </c>
      <c r="AS210" s="115">
        <v>50</v>
      </c>
      <c r="AT210" s="122">
        <v>15</v>
      </c>
      <c r="AU21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1855.3182377022329</v>
      </c>
      <c r="AV210" s="143">
        <v>1855</v>
      </c>
      <c r="AW210" s="138" t="s">
        <v>223</v>
      </c>
      <c r="AX210" s="199">
        <f t="shared" ref="AX210:AX241" si="4">AU210/(1+(13/60))/2</f>
        <v>762.45954974064352</v>
      </c>
      <c r="AY210" s="201" t="s">
        <v>22</v>
      </c>
      <c r="AZ210" s="125" t="s">
        <v>22</v>
      </c>
    </row>
    <row r="211" spans="1:52" ht="15" thickBot="1">
      <c r="A211" s="117">
        <v>275</v>
      </c>
      <c r="B211" s="18" t="str">
        <f>INDEX(BDD_enquete_terrain_publique!C:C, MATCH(A211, BDD_enquete_terrain_publique!B:B, 0))</f>
        <v>PECHLOIS2023_0148</v>
      </c>
      <c r="C211" s="18" t="str">
        <f>INDEX(BDD_enquete_terrain_publique!D:D, MATCH(A211, BDD_enquete_terrain_publique!B:B, 0))</f>
        <v>PECHLOIS2023_0148_A</v>
      </c>
      <c r="D211" s="109">
        <f>INDEX(BDD_enquete_terrain_publique!E:E, MATCH(A211, BDD_enquete_terrain_publique!B:B, 0))</f>
        <v>45098</v>
      </c>
      <c r="E211" s="18" t="str">
        <f>INDEX(BDD_enquete_terrain_publique!F:F, MATCH(A211, BDD_enquete_terrain_publique!B:B, 0))</f>
        <v>Maeva_LABEGORRE</v>
      </c>
      <c r="F211" s="118">
        <f>INDEX(BDD_enquete_terrain_publique!G:G, MATCH(A211, BDD_enquete_terrain_publique!B:B, 0))</f>
        <v>0</v>
      </c>
      <c r="G211" s="18">
        <f>INDEX(BDD_enquete_terrain_publique!H:H, MATCH(A211, BDD_enquete_terrain_publique!B:B, 0))</f>
        <v>25</v>
      </c>
      <c r="H211" s="118">
        <f>INDEX(BDD_enquete_terrain_publique!I:I, MATCH(A211, BDD_enquete_terrain_publique!B:B, 0))</f>
        <v>0</v>
      </c>
      <c r="I211" s="18" t="str">
        <f>INDEX(BDD_enquete_terrain_publique!J:J, MATCH(A211, BDD_enquete_terrain_publique!B:B, 0))</f>
        <v>NA</v>
      </c>
      <c r="J211" s="18" t="str">
        <f>INDEX(BDD_enquete_terrain_publique!K:K, MATCH(A211, BDD_enquete_terrain_publique!B:B, 0))</f>
        <v>NA</v>
      </c>
      <c r="K211" s="118" t="str">
        <f>INDEX(BDD_enquete_terrain_publique!L:L, MATCH(A211, BDD_enquete_terrain_publique!B:B, 0))</f>
        <v>10_25</v>
      </c>
      <c r="L211" s="18" t="str">
        <f>INDEX(BDD_enquete_terrain_publique!M:M, MATCH(A211, BDD_enquete_terrain_publique!B:B, 0))</f>
        <v>pre_quart</v>
      </c>
      <c r="M211" s="115" t="s">
        <v>22</v>
      </c>
      <c r="N211" s="115" t="s">
        <v>22</v>
      </c>
      <c r="O211" s="115" t="s">
        <v>22</v>
      </c>
      <c r="P211" s="119">
        <f>INDEX(BDD_enquete_terrain_publique!Q:Q, MATCH(A211, BDD_enquete_terrain_publique!B:B, 0))</f>
        <v>42.965530000000001</v>
      </c>
      <c r="Q211" s="115" t="s">
        <v>22</v>
      </c>
      <c r="R211" s="116" t="s">
        <v>22</v>
      </c>
      <c r="S211" s="115" t="s">
        <v>22</v>
      </c>
      <c r="T211" s="115" t="s">
        <v>22</v>
      </c>
      <c r="U211" s="120">
        <f>INDEX(BDD_enquete_terrain_publique!V:V, MATCH(A211, BDD_enquete_terrain_publique!B:B, 0))</f>
        <v>9.3537999999999997</v>
      </c>
      <c r="V211" s="115" t="s">
        <v>22</v>
      </c>
      <c r="W211" s="121" t="str">
        <f>INDEX(BDD_enquete_terrain_publique!W:W, MATCH(A211, BDD_enquete_terrain_publique!B:B, 0))</f>
        <v>csm</v>
      </c>
      <c r="X211" s="122">
        <f>INDEX(BDD_enquete_terrain_publique!X:X, MATCH(A211, BDD_enquete_terrain_publique!B:B, 0))</f>
        <v>5</v>
      </c>
      <c r="Y211" s="122">
        <f>INDEX(BDD_enquete_terrain_publique!Y:Y, MATCH(A211, BDD_enquete_terrain_publique!B:B, 0))</f>
        <v>1</v>
      </c>
      <c r="Z211" s="121">
        <f>INDEX(BDD_enquete_terrain_publique!Z:Z, MATCH(A211, BDD_enquete_terrain_publique!B:B, 0))</f>
        <v>0.39583333333333331</v>
      </c>
      <c r="AA211" s="121">
        <f>INDEX(BDD_enquete_terrain_publique!AA:AA, MATCH(A211, BDD_enquete_terrain_publique!B:B, 0))</f>
        <v>0.42708333333333331</v>
      </c>
      <c r="AB211" s="121">
        <f>INDEX(BDD_enquete_terrain_publique!AB:AB, MATCH(A211, BDD_enquete_terrain_publique!B:B, 0))</f>
        <v>0.47916666666666669</v>
      </c>
      <c r="AC211" s="121">
        <f>Tableau1[[#This Row],[heure_enq]]-Tableau1[[#This Row],[heure_deb]]</f>
        <v>3.125E-2</v>
      </c>
      <c r="AD211" s="121">
        <f>Tableau1[[#This Row],[heure_fin]]-Tableau1[[#This Row],[heure_deb]]</f>
        <v>8.333333333333337E-2</v>
      </c>
      <c r="AE211" s="115" t="s">
        <v>22</v>
      </c>
      <c r="AF211" s="115" t="s">
        <v>22</v>
      </c>
      <c r="AG211" s="123" t="str">
        <f>INDEX(BDD_enquete_terrain_publique!BJ:BJ, MATCH(A211, BDD_enquete_terrain_publique!B:B, 0))</f>
        <v>Sparus aurata, Chelon labrosus, Muraena helena</v>
      </c>
      <c r="AH211" s="18">
        <v>0</v>
      </c>
      <c r="AI211" s="18">
        <f>INDEX(BDD_enquete_terrain_publique!BO:BO, MATCH(A211, BDD_enquete_terrain_publique!B:B, 0))</f>
        <v>0</v>
      </c>
      <c r="AJ211" s="18">
        <v>0</v>
      </c>
      <c r="AK211" s="18">
        <f>INDEX(BDD_enquete_terrain_publique!BU:BU, MATCH(A211, BDD_enquete_terrain_publique!B:B, 0))</f>
        <v>0</v>
      </c>
      <c r="AL211" s="115">
        <f>INDEX(BDD_enquete_terrain_publique!BV:BV, MATCH(A211, BDD_enquete_terrain_publique!B:B, 0))</f>
        <v>0</v>
      </c>
      <c r="AM211" s="115">
        <v>0</v>
      </c>
      <c r="AN211" s="115" t="s">
        <v>2182</v>
      </c>
      <c r="AO211" s="115" t="str">
        <f>INDEX(BDD_enquete_terrain_publique!AL:AL, MATCH(A211, BDD_enquete_terrain_publique!B:B, 0))</f>
        <v>touriste</v>
      </c>
      <c r="AP211" s="115" t="s">
        <v>22</v>
      </c>
      <c r="AQ211" s="115" t="s">
        <v>22</v>
      </c>
      <c r="AR211" s="124" t="s">
        <v>2113</v>
      </c>
      <c r="AS211" s="115">
        <v>1</v>
      </c>
      <c r="AT211" s="122">
        <v>70</v>
      </c>
      <c r="AU21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658.05803177584642</v>
      </c>
      <c r="AV211" s="143">
        <v>658</v>
      </c>
      <c r="AW211" s="138" t="s">
        <v>222</v>
      </c>
      <c r="AX211" s="199">
        <f t="shared" si="4"/>
        <v>270.43480757911493</v>
      </c>
      <c r="AY211" s="201" t="s">
        <v>22</v>
      </c>
      <c r="AZ211" s="127" t="s">
        <v>22</v>
      </c>
    </row>
    <row r="212" spans="1:52" ht="15" thickBot="1">
      <c r="A212" s="117">
        <v>277</v>
      </c>
      <c r="B212" s="18" t="str">
        <f>INDEX(BDD_enquete_terrain_publique!C:C, MATCH(A212, BDD_enquete_terrain_publique!B:B, 0))</f>
        <v>PECHLOIS2023_0150</v>
      </c>
      <c r="C212" s="18" t="str">
        <f>INDEX(BDD_enquete_terrain_publique!D:D, MATCH(A212, BDD_enquete_terrain_publique!B:B, 0))</f>
        <v>PECHLOIS2023_0150_A</v>
      </c>
      <c r="D212" s="109">
        <f>INDEX(BDD_enquete_terrain_publique!E:E, MATCH(A212, BDD_enquete_terrain_publique!B:B, 0))</f>
        <v>45100</v>
      </c>
      <c r="E212" s="18" t="str">
        <f>INDEX(BDD_enquete_terrain_publique!F:F, MATCH(A212, BDD_enquete_terrain_publique!B:B, 0))</f>
        <v>Maeva_LABEGORRE</v>
      </c>
      <c r="F212" s="118">
        <f>INDEX(BDD_enquete_terrain_publique!G:G, MATCH(A212, BDD_enquete_terrain_publique!B:B, 0))</f>
        <v>1</v>
      </c>
      <c r="G212" s="18">
        <f>INDEX(BDD_enquete_terrain_publique!H:H, MATCH(A212, BDD_enquete_terrain_publique!B:B, 0))</f>
        <v>28</v>
      </c>
      <c r="H212" s="118">
        <f>INDEX(BDD_enquete_terrain_publique!I:I, MATCH(A212, BDD_enquete_terrain_publique!B:B, 0))</f>
        <v>1</v>
      </c>
      <c r="I212" s="18" t="str">
        <f>INDEX(BDD_enquete_terrain_publique!J:J, MATCH(A212, BDD_enquete_terrain_publique!B:B, 0))</f>
        <v>O</v>
      </c>
      <c r="J212" s="18" t="str">
        <f>INDEX(BDD_enquete_terrain_publique!K:K, MATCH(A212, BDD_enquete_terrain_publique!B:B, 0))</f>
        <v>S</v>
      </c>
      <c r="K212" s="118" t="str">
        <f>INDEX(BDD_enquete_terrain_publique!L:L, MATCH(A212, BDD_enquete_terrain_publique!B:B, 0))</f>
        <v>0_10</v>
      </c>
      <c r="L212" s="18" t="str">
        <f>INDEX(BDD_enquete_terrain_publique!M:M, MATCH(A212, BDD_enquete_terrain_publique!B:B, 0))</f>
        <v>pre_quart</v>
      </c>
      <c r="M212" s="115" t="s">
        <v>22</v>
      </c>
      <c r="N212" s="115" t="s">
        <v>22</v>
      </c>
      <c r="O212" s="115" t="s">
        <v>22</v>
      </c>
      <c r="P212" s="119">
        <f>INDEX(BDD_enquete_terrain_publique!Q:Q, MATCH(A212, BDD_enquete_terrain_publique!B:B, 0))</f>
        <v>42.905209999999997</v>
      </c>
      <c r="Q212" s="115" t="s">
        <v>22</v>
      </c>
      <c r="R212" s="116" t="s">
        <v>22</v>
      </c>
      <c r="S212" s="115" t="s">
        <v>22</v>
      </c>
      <c r="T212" s="115" t="s">
        <v>22</v>
      </c>
      <c r="U212" s="120">
        <f>INDEX(BDD_enquete_terrain_publique!V:V, MATCH(A212, BDD_enquete_terrain_publique!B:B, 0))</f>
        <v>9.4689899999999998</v>
      </c>
      <c r="V212" s="115" t="s">
        <v>22</v>
      </c>
      <c r="W212" s="121" t="str">
        <f>INDEX(BDD_enquete_terrain_publique!W:W, MATCH(A212, BDD_enquete_terrain_publique!B:B, 0))</f>
        <v>csm</v>
      </c>
      <c r="X212" s="122">
        <f>INDEX(BDD_enquete_terrain_publique!X:X, MATCH(A212, BDD_enquete_terrain_publique!B:B, 0))</f>
        <v>5</v>
      </c>
      <c r="Y212" s="122">
        <f>INDEX(BDD_enquete_terrain_publique!Y:Y, MATCH(A212, BDD_enquete_terrain_publique!B:B, 0))</f>
        <v>1</v>
      </c>
      <c r="Z212" s="121">
        <f>INDEX(BDD_enquete_terrain_publique!Z:Z, MATCH(A212, BDD_enquete_terrain_publique!B:B, 0))</f>
        <v>0.54166666666666663</v>
      </c>
      <c r="AA212" s="121">
        <f>INDEX(BDD_enquete_terrain_publique!AA:AA, MATCH(A212, BDD_enquete_terrain_publique!B:B, 0))</f>
        <v>0.61458333333333337</v>
      </c>
      <c r="AB212" s="121">
        <f>INDEX(BDD_enquete_terrain_publique!AB:AB, MATCH(A212, BDD_enquete_terrain_publique!B:B, 0))</f>
        <v>0.625</v>
      </c>
      <c r="AC212" s="121">
        <f>Tableau1[[#This Row],[heure_enq]]-Tableau1[[#This Row],[heure_deb]]</f>
        <v>7.2916666666666741E-2</v>
      </c>
      <c r="AD212" s="121">
        <f>Tableau1[[#This Row],[heure_fin]]-Tableau1[[#This Row],[heure_deb]]</f>
        <v>8.333333333333337E-2</v>
      </c>
      <c r="AE212" s="115" t="s">
        <v>22</v>
      </c>
      <c r="AF212" s="115" t="s">
        <v>22</v>
      </c>
      <c r="AG212" s="123" t="str">
        <f>INDEX(BDD_enquete_terrain_publique!BJ:BJ, MATCH(A212, BDD_enquete_terrain_publique!B:B, 0))</f>
        <v>Sparus aurata, Oedachilus labeo, Dicentrarchus labrax, Dentex dentex, Mullus spp, Diplodus puntazzo</v>
      </c>
      <c r="AH212" s="18">
        <v>0</v>
      </c>
      <c r="AI212" s="18">
        <f>INDEX(BDD_enquete_terrain_publique!BO:BO, MATCH(A212, BDD_enquete_terrain_publique!B:B, 0))</f>
        <v>0</v>
      </c>
      <c r="AJ212" s="18">
        <v>0</v>
      </c>
      <c r="AK212" s="18">
        <f>INDEX(BDD_enquete_terrain_publique!BU:BU, MATCH(A212, BDD_enquete_terrain_publique!B:B, 0))</f>
        <v>0</v>
      </c>
      <c r="AL212" s="115">
        <f>INDEX(BDD_enquete_terrain_publique!BV:BV, MATCH(A212, BDD_enquete_terrain_publique!B:B, 0))</f>
        <v>0</v>
      </c>
      <c r="AM212" s="115">
        <v>0</v>
      </c>
      <c r="AN212" s="115" t="s">
        <v>77</v>
      </c>
      <c r="AO212" s="115" t="str">
        <f>INDEX(BDD_enquete_terrain_publique!AL:AL, MATCH(A212, BDD_enquete_terrain_publique!B:B, 0))</f>
        <v>touriste</v>
      </c>
      <c r="AP212" s="115" t="s">
        <v>22</v>
      </c>
      <c r="AQ212" s="115" t="s">
        <v>22</v>
      </c>
      <c r="AR212" s="124" t="s">
        <v>1853</v>
      </c>
      <c r="AS212" s="115">
        <v>1</v>
      </c>
      <c r="AT212" s="122">
        <v>35</v>
      </c>
      <c r="AU21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826.59565412059919</v>
      </c>
      <c r="AV212" s="143">
        <v>827</v>
      </c>
      <c r="AW212" s="138" t="s">
        <v>223</v>
      </c>
      <c r="AX212" s="199">
        <f t="shared" si="4"/>
        <v>339.69684415915032</v>
      </c>
      <c r="AY212" s="201" t="s">
        <v>22</v>
      </c>
      <c r="AZ212" s="127" t="s">
        <v>22</v>
      </c>
    </row>
    <row r="213" spans="1:52" ht="15" thickBot="1">
      <c r="A213" s="117">
        <v>278</v>
      </c>
      <c r="B213" s="18" t="str">
        <f>INDEX(BDD_enquete_terrain_publique!C:C, MATCH(A213, BDD_enquete_terrain_publique!B:B, 0))</f>
        <v>PECHLOIS2023_0150</v>
      </c>
      <c r="C213" s="18" t="str">
        <f>INDEX(BDD_enquete_terrain_publique!D:D, MATCH(A213, BDD_enquete_terrain_publique!B:B, 0))</f>
        <v>PECHLOIS2023_0150_B</v>
      </c>
      <c r="D213" s="109">
        <f>INDEX(BDD_enquete_terrain_publique!E:E, MATCH(A213, BDD_enquete_terrain_publique!B:B, 0))</f>
        <v>45100</v>
      </c>
      <c r="E213" s="18" t="str">
        <f>INDEX(BDD_enquete_terrain_publique!F:F, MATCH(A213, BDD_enquete_terrain_publique!B:B, 0))</f>
        <v>Maeva_LABEGORRE</v>
      </c>
      <c r="F213" s="118">
        <f>INDEX(BDD_enquete_terrain_publique!G:G, MATCH(A213, BDD_enquete_terrain_publique!B:B, 0))</f>
        <v>0</v>
      </c>
      <c r="G213" s="18">
        <f>INDEX(BDD_enquete_terrain_publique!H:H, MATCH(A213, BDD_enquete_terrain_publique!B:B, 0))</f>
        <v>28</v>
      </c>
      <c r="H213" s="118">
        <f>INDEX(BDD_enquete_terrain_publique!I:I, MATCH(A213, BDD_enquete_terrain_publique!B:B, 0))</f>
        <v>0</v>
      </c>
      <c r="I213" s="18" t="str">
        <f>INDEX(BDD_enquete_terrain_publique!J:J, MATCH(A213, BDD_enquete_terrain_publique!B:B, 0))</f>
        <v>NO</v>
      </c>
      <c r="J213" s="18" t="str">
        <f>INDEX(BDD_enquete_terrain_publique!K:K, MATCH(A213, BDD_enquete_terrain_publique!B:B, 0))</f>
        <v>S</v>
      </c>
      <c r="K213" s="118" t="str">
        <f>INDEX(BDD_enquete_terrain_publique!L:L, MATCH(A213, BDD_enquete_terrain_publique!B:B, 0))</f>
        <v>0_10</v>
      </c>
      <c r="L213" s="18" t="str">
        <f>INDEX(BDD_enquete_terrain_publique!M:M, MATCH(A213, BDD_enquete_terrain_publique!B:B, 0))</f>
        <v>pre_quart</v>
      </c>
      <c r="M213" s="115" t="s">
        <v>22</v>
      </c>
      <c r="N213" s="115" t="s">
        <v>22</v>
      </c>
      <c r="O213" s="115" t="s">
        <v>22</v>
      </c>
      <c r="P213" s="119">
        <f>INDEX(BDD_enquete_terrain_publique!Q:Q, MATCH(A213, BDD_enquete_terrain_publique!B:B, 0))</f>
        <v>42.710569999999997</v>
      </c>
      <c r="Q213" s="115" t="s">
        <v>22</v>
      </c>
      <c r="R213" s="116" t="s">
        <v>22</v>
      </c>
      <c r="S213" s="115" t="s">
        <v>22</v>
      </c>
      <c r="T213" s="115" t="s">
        <v>22</v>
      </c>
      <c r="U213" s="120">
        <f>INDEX(BDD_enquete_terrain_publique!V:V, MATCH(A213, BDD_enquete_terrain_publique!B:B, 0))</f>
        <v>9.4553399999999996</v>
      </c>
      <c r="V213" s="115" t="s">
        <v>22</v>
      </c>
      <c r="W213" s="121" t="str">
        <f>INDEX(BDD_enquete_terrain_publique!W:W, MATCH(A213, BDD_enquete_terrain_publique!B:B, 0))</f>
        <v>pdb</v>
      </c>
      <c r="X213" s="122">
        <f>INDEX(BDD_enquete_terrain_publique!X:X, MATCH(A213, BDD_enquete_terrain_publique!B:B, 0))</f>
        <v>2</v>
      </c>
      <c r="Y213" s="122">
        <f>INDEX(BDD_enquete_terrain_publique!Y:Y, MATCH(A213, BDD_enquete_terrain_publique!B:B, 0))</f>
        <v>1</v>
      </c>
      <c r="Z213" s="121">
        <f>INDEX(BDD_enquete_terrain_publique!Z:Z, MATCH(A213, BDD_enquete_terrain_publique!B:B, 0))</f>
        <v>0.64583333333333337</v>
      </c>
      <c r="AA213" s="121">
        <f>INDEX(BDD_enquete_terrain_publique!AA:AA, MATCH(A213, BDD_enquete_terrain_publique!B:B, 0))</f>
        <v>0.67708333333333337</v>
      </c>
      <c r="AB213" s="121">
        <f>INDEX(BDD_enquete_terrain_publique!AB:AB, MATCH(A213, BDD_enquete_terrain_publique!B:B, 0))</f>
        <v>0.85416666666666663</v>
      </c>
      <c r="AC213" s="121">
        <f>Tableau1[[#This Row],[heure_enq]]-Tableau1[[#This Row],[heure_deb]]</f>
        <v>3.125E-2</v>
      </c>
      <c r="AD213" s="121">
        <f>Tableau1[[#This Row],[heure_fin]]-Tableau1[[#This Row],[heure_deb]]</f>
        <v>0.20833333333333326</v>
      </c>
      <c r="AE213" s="115" t="s">
        <v>22</v>
      </c>
      <c r="AF213" s="115" t="s">
        <v>22</v>
      </c>
      <c r="AG213" s="123" t="str">
        <f>INDEX(BDD_enquete_terrain_publique!BJ:BJ, MATCH(A213, BDD_enquete_terrain_publique!B:B, 0))</f>
        <v>Pagellus bogaraveo, Spondyliosoma cantharus, Sparus aurata, Diplodus sargus</v>
      </c>
      <c r="AH213" s="18">
        <v>0</v>
      </c>
      <c r="AI213" s="18">
        <f>INDEX(BDD_enquete_terrain_publique!BO:BO, MATCH(A213, BDD_enquete_terrain_publique!B:B, 0))</f>
        <v>0</v>
      </c>
      <c r="AJ213" s="18">
        <v>0</v>
      </c>
      <c r="AK213" s="18">
        <f>INDEX(BDD_enquete_terrain_publique!BU:BU, MATCH(A213, BDD_enquete_terrain_publique!B:B, 0))</f>
        <v>0</v>
      </c>
      <c r="AL213" s="115" t="str">
        <f>INDEX(BDD_enquete_terrain_publique!BV:BV, MATCH(A213, BDD_enquete_terrain_publique!B:B, 0))</f>
        <v>pain</v>
      </c>
      <c r="AM213" s="115">
        <v>0</v>
      </c>
      <c r="AN213" s="115" t="s">
        <v>87</v>
      </c>
      <c r="AO213" s="115" t="str">
        <f>INDEX(BDD_enquete_terrain_publique!AL:AL, MATCH(A213, BDD_enquete_terrain_publique!B:B, 0))</f>
        <v>resident</v>
      </c>
      <c r="AP213" s="115" t="s">
        <v>22</v>
      </c>
      <c r="AQ213" s="115" t="s">
        <v>22</v>
      </c>
      <c r="AR213" s="124" t="s">
        <v>1019</v>
      </c>
      <c r="AS213" s="115">
        <v>6</v>
      </c>
      <c r="AT213" s="122">
        <v>15</v>
      </c>
      <c r="AU21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301.55820150998403</v>
      </c>
      <c r="AV213" s="143">
        <v>302</v>
      </c>
      <c r="AW213" s="138" t="s">
        <v>222</v>
      </c>
      <c r="AX213" s="199">
        <f t="shared" si="4"/>
        <v>123.92802801780165</v>
      </c>
      <c r="AY213" s="201" t="s">
        <v>22</v>
      </c>
      <c r="AZ213" s="127" t="s">
        <v>22</v>
      </c>
    </row>
    <row r="214" spans="1:52">
      <c r="A214" s="117">
        <v>279</v>
      </c>
      <c r="B214" s="18" t="str">
        <f>INDEX(BDD_enquete_terrain_publique!C:C, MATCH(A214, BDD_enquete_terrain_publique!B:B, 0))</f>
        <v>PECHLOIS2023_0150</v>
      </c>
      <c r="C214" s="18" t="str">
        <f>INDEX(BDD_enquete_terrain_publique!D:D, MATCH(A214, BDD_enquete_terrain_publique!B:B, 0))</f>
        <v>PECHLOIS2023_0150_C</v>
      </c>
      <c r="D214" s="109" t="str">
        <f>INDEX(BDD_enquete_terrain_publique!E:E, MATCH(A214, BDD_enquete_terrain_publique!B:B, 0))</f>
        <v>23:06/2023</v>
      </c>
      <c r="E214" s="18" t="str">
        <f>INDEX(BDD_enquete_terrain_publique!F:F, MATCH(A214, BDD_enquete_terrain_publique!B:B, 0))</f>
        <v>Maeva_LABEGORRE</v>
      </c>
      <c r="F214" s="118">
        <f>INDEX(BDD_enquete_terrain_publique!G:G, MATCH(A214, BDD_enquete_terrain_publique!B:B, 0))</f>
        <v>0</v>
      </c>
      <c r="G214" s="18">
        <f>INDEX(BDD_enquete_terrain_publique!H:H, MATCH(A214, BDD_enquete_terrain_publique!B:B, 0))</f>
        <v>28</v>
      </c>
      <c r="H214" s="118">
        <f>INDEX(BDD_enquete_terrain_publique!I:I, MATCH(A214, BDD_enquete_terrain_publique!B:B, 0))</f>
        <v>0</v>
      </c>
      <c r="I214" s="18" t="str">
        <f>INDEX(BDD_enquete_terrain_publique!J:J, MATCH(A214, BDD_enquete_terrain_publique!B:B, 0))</f>
        <v>NO</v>
      </c>
      <c r="J214" s="18" t="str">
        <f>INDEX(BDD_enquete_terrain_publique!K:K, MATCH(A214, BDD_enquete_terrain_publique!B:B, 0))</f>
        <v>S</v>
      </c>
      <c r="K214" s="118" t="str">
        <f>INDEX(BDD_enquete_terrain_publique!L:L, MATCH(A214, BDD_enquete_terrain_publique!B:B, 0))</f>
        <v>0_10</v>
      </c>
      <c r="L214" s="18" t="str">
        <f>INDEX(BDD_enquete_terrain_publique!M:M, MATCH(A214, BDD_enquete_terrain_publique!B:B, 0))</f>
        <v>pre_quart</v>
      </c>
      <c r="M214" s="115" t="s">
        <v>22</v>
      </c>
      <c r="N214" s="115" t="s">
        <v>22</v>
      </c>
      <c r="O214" s="115" t="s">
        <v>22</v>
      </c>
      <c r="P214" s="119">
        <f>INDEX(BDD_enquete_terrain_publique!Q:Q, MATCH(A214, BDD_enquete_terrain_publique!B:B, 0))</f>
        <v>42.710749999999997</v>
      </c>
      <c r="Q214" s="115" t="s">
        <v>22</v>
      </c>
      <c r="R214" s="116" t="s">
        <v>22</v>
      </c>
      <c r="S214" s="115" t="s">
        <v>22</v>
      </c>
      <c r="T214" s="115" t="s">
        <v>22</v>
      </c>
      <c r="U214" s="120">
        <f>INDEX(BDD_enquete_terrain_publique!V:V, MATCH(A214, BDD_enquete_terrain_publique!B:B, 0))</f>
        <v>9.4552800000000001</v>
      </c>
      <c r="V214" s="115" t="s">
        <v>22</v>
      </c>
      <c r="W214" s="121" t="str">
        <f>INDEX(BDD_enquete_terrain_publique!W:W, MATCH(A214, BDD_enquete_terrain_publique!B:B, 0))</f>
        <v>pdb</v>
      </c>
      <c r="X214" s="122">
        <f>INDEX(BDD_enquete_terrain_publique!X:X, MATCH(A214, BDD_enquete_terrain_publique!B:B, 0))</f>
        <v>2</v>
      </c>
      <c r="Y214" s="122">
        <f>INDEX(BDD_enquete_terrain_publique!Y:Y, MATCH(A214, BDD_enquete_terrain_publique!B:B, 0))</f>
        <v>1</v>
      </c>
      <c r="Z214" s="121">
        <f>INDEX(BDD_enquete_terrain_publique!Z:Z, MATCH(A214, BDD_enquete_terrain_publique!B:B, 0))</f>
        <v>0.60416666666666663</v>
      </c>
      <c r="AA214" s="121">
        <f>INDEX(BDD_enquete_terrain_publique!AA:AA, MATCH(A214, BDD_enquete_terrain_publique!B:B, 0))</f>
        <v>0.68055555555555547</v>
      </c>
      <c r="AB214" s="121">
        <f>INDEX(BDD_enquete_terrain_publique!AB:AB, MATCH(A214, BDD_enquete_terrain_publique!B:B, 0))</f>
        <v>0.79166666666666663</v>
      </c>
      <c r="AC214" s="121">
        <f>Tableau1[[#This Row],[heure_enq]]-Tableau1[[#This Row],[heure_deb]]</f>
        <v>7.638888888888884E-2</v>
      </c>
      <c r="AD214" s="121">
        <f>Tableau1[[#This Row],[heure_fin]]-Tableau1[[#This Row],[heure_deb]]</f>
        <v>0.1875</v>
      </c>
      <c r="AE214" s="115" t="s">
        <v>22</v>
      </c>
      <c r="AF214" s="115" t="s">
        <v>22</v>
      </c>
      <c r="AG214" s="123" t="str">
        <f>INDEX(BDD_enquete_terrain_publique!BJ:BJ, MATCH(A214, BDD_enquete_terrain_publique!B:B, 0))</f>
        <v>Sarpa salpa</v>
      </c>
      <c r="AH214" s="18">
        <v>0</v>
      </c>
      <c r="AI214" s="18">
        <f>INDEX(BDD_enquete_terrain_publique!BO:BO, MATCH(A214, BDD_enquete_terrain_publique!B:B, 0))</f>
        <v>0</v>
      </c>
      <c r="AJ214" s="18">
        <v>0</v>
      </c>
      <c r="AK214" s="18">
        <f>INDEX(BDD_enquete_terrain_publique!BU:BU, MATCH(A214, BDD_enquete_terrain_publique!B:B, 0))</f>
        <v>0</v>
      </c>
      <c r="AL214" s="115" t="str">
        <f>INDEX(BDD_enquete_terrain_publique!BV:BV, MATCH(A214, BDD_enquete_terrain_publique!B:B, 0))</f>
        <v>pain</v>
      </c>
      <c r="AM214" s="115">
        <v>0</v>
      </c>
      <c r="AN214" s="115" t="s">
        <v>87</v>
      </c>
      <c r="AO214" s="115" t="str">
        <f>INDEX(BDD_enquete_terrain_publique!AL:AL, MATCH(A214, BDD_enquete_terrain_publique!B:B, 0))</f>
        <v>resident</v>
      </c>
      <c r="AP214" s="115" t="s">
        <v>2060</v>
      </c>
      <c r="AQ214" s="115">
        <v>1</v>
      </c>
      <c r="AR214" s="124" t="s">
        <v>405</v>
      </c>
      <c r="AS214" s="115">
        <v>1</v>
      </c>
      <c r="AT214" s="122">
        <v>8</v>
      </c>
      <c r="AU21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7.3316642342853289</v>
      </c>
      <c r="AV214" s="137">
        <v>85</v>
      </c>
      <c r="AW214" s="138" t="s">
        <v>222</v>
      </c>
      <c r="AX214" s="199">
        <f t="shared" si="4"/>
        <v>3.0130126990213677</v>
      </c>
      <c r="AY214" s="201" t="s">
        <v>22</v>
      </c>
      <c r="AZ214" s="127" t="s">
        <v>22</v>
      </c>
    </row>
    <row r="215" spans="1:52" ht="15" thickBot="1">
      <c r="A215" s="117">
        <v>279</v>
      </c>
      <c r="B215" s="18" t="str">
        <f>INDEX(BDD_enquete_terrain_publique!C:C, MATCH(A215, BDD_enquete_terrain_publique!B:B, 0))</f>
        <v>PECHLOIS2023_0150</v>
      </c>
      <c r="C215" s="18" t="str">
        <f>INDEX(BDD_enquete_terrain_publique!D:D, MATCH(A215, BDD_enquete_terrain_publique!B:B, 0))</f>
        <v>PECHLOIS2023_0150_C</v>
      </c>
      <c r="D215" s="109" t="str">
        <f>INDEX(BDD_enquete_terrain_publique!E:E, MATCH(A215, BDD_enquete_terrain_publique!B:B, 0))</f>
        <v>23:06/2023</v>
      </c>
      <c r="E215" s="18" t="str">
        <f>INDEX(BDD_enquete_terrain_publique!F:F, MATCH(A215, BDD_enquete_terrain_publique!B:B, 0))</f>
        <v>Maeva_LABEGORRE</v>
      </c>
      <c r="F215" s="118">
        <f>INDEX(BDD_enquete_terrain_publique!G:G, MATCH(A215, BDD_enquete_terrain_publique!B:B, 0))</f>
        <v>0</v>
      </c>
      <c r="G215" s="18">
        <f>INDEX(BDD_enquete_terrain_publique!H:H, MATCH(A215, BDD_enquete_terrain_publique!B:B, 0))</f>
        <v>28</v>
      </c>
      <c r="H215" s="118">
        <f>INDEX(BDD_enquete_terrain_publique!I:I, MATCH(A215, BDD_enquete_terrain_publique!B:B, 0))</f>
        <v>0</v>
      </c>
      <c r="I215" s="18" t="str">
        <f>INDEX(BDD_enquete_terrain_publique!J:J, MATCH(A215, BDD_enquete_terrain_publique!B:B, 0))</f>
        <v>NO</v>
      </c>
      <c r="J215" s="18" t="str">
        <f>INDEX(BDD_enquete_terrain_publique!K:K, MATCH(A215, BDD_enquete_terrain_publique!B:B, 0))</f>
        <v>S</v>
      </c>
      <c r="K215" s="118" t="str">
        <f>INDEX(BDD_enquete_terrain_publique!L:L, MATCH(A215, BDD_enquete_terrain_publique!B:B, 0))</f>
        <v>0_10</v>
      </c>
      <c r="L215" s="18" t="str">
        <f>INDEX(BDD_enquete_terrain_publique!M:M, MATCH(A215, BDD_enquete_terrain_publique!B:B, 0))</f>
        <v>pre_quart</v>
      </c>
      <c r="M215" s="115" t="s">
        <v>22</v>
      </c>
      <c r="N215" s="115" t="s">
        <v>22</v>
      </c>
      <c r="O215" s="115" t="s">
        <v>22</v>
      </c>
      <c r="P215" s="119">
        <f>INDEX(BDD_enquete_terrain_publique!Q:Q, MATCH(A215, BDD_enquete_terrain_publique!B:B, 0))</f>
        <v>42.710749999999997</v>
      </c>
      <c r="Q215" s="115" t="s">
        <v>22</v>
      </c>
      <c r="R215" s="116" t="s">
        <v>22</v>
      </c>
      <c r="S215" s="115" t="s">
        <v>22</v>
      </c>
      <c r="T215" s="115" t="s">
        <v>22</v>
      </c>
      <c r="U215" s="120">
        <f>INDEX(BDD_enquete_terrain_publique!V:V, MATCH(A215, BDD_enquete_terrain_publique!B:B, 0))</f>
        <v>9.4552800000000001</v>
      </c>
      <c r="V215" s="115" t="s">
        <v>22</v>
      </c>
      <c r="W215" s="121" t="str">
        <f>INDEX(BDD_enquete_terrain_publique!W:W, MATCH(A215, BDD_enquete_terrain_publique!B:B, 0))</f>
        <v>pdb</v>
      </c>
      <c r="X215" s="122">
        <f>INDEX(BDD_enquete_terrain_publique!X:X, MATCH(A215, BDD_enquete_terrain_publique!B:B, 0))</f>
        <v>2</v>
      </c>
      <c r="Y215" s="122">
        <f>INDEX(BDD_enquete_terrain_publique!Y:Y, MATCH(A215, BDD_enquete_terrain_publique!B:B, 0))</f>
        <v>1</v>
      </c>
      <c r="Z215" s="121">
        <f>INDEX(BDD_enquete_terrain_publique!Z:Z, MATCH(A215, BDD_enquete_terrain_publique!B:B, 0))</f>
        <v>0.60416666666666663</v>
      </c>
      <c r="AA215" s="121">
        <f>INDEX(BDD_enquete_terrain_publique!AA:AA, MATCH(A215, BDD_enquete_terrain_publique!B:B, 0))</f>
        <v>0.68055555555555547</v>
      </c>
      <c r="AB215" s="121">
        <f>INDEX(BDD_enquete_terrain_publique!AB:AB, MATCH(A215, BDD_enquete_terrain_publique!B:B, 0))</f>
        <v>0.79166666666666663</v>
      </c>
      <c r="AC215" s="121">
        <f>Tableau1[[#This Row],[heure_enq]]-Tableau1[[#This Row],[heure_deb]]</f>
        <v>7.638888888888884E-2</v>
      </c>
      <c r="AD215" s="121">
        <f>Tableau1[[#This Row],[heure_fin]]-Tableau1[[#This Row],[heure_deb]]</f>
        <v>0.1875</v>
      </c>
      <c r="AE215" s="115" t="s">
        <v>22</v>
      </c>
      <c r="AF215" s="115" t="s">
        <v>22</v>
      </c>
      <c r="AG215" s="123" t="str">
        <f>INDEX(BDD_enquete_terrain_publique!BJ:BJ, MATCH(A215, BDD_enquete_terrain_publique!B:B, 0))</f>
        <v>Sarpa salpa</v>
      </c>
      <c r="AH215" s="18">
        <v>0</v>
      </c>
      <c r="AI215" s="18">
        <f>INDEX(BDD_enquete_terrain_publique!BO:BO, MATCH(A215, BDD_enquete_terrain_publique!B:B, 0))</f>
        <v>0</v>
      </c>
      <c r="AJ215" s="18">
        <v>0</v>
      </c>
      <c r="AK215" s="18">
        <f>INDEX(BDD_enquete_terrain_publique!BU:BU, MATCH(A215, BDD_enquete_terrain_publique!B:B, 0))</f>
        <v>0</v>
      </c>
      <c r="AL215" s="115" t="str">
        <f>INDEX(BDD_enquete_terrain_publique!BV:BV, MATCH(A215, BDD_enquete_terrain_publique!B:B, 0))</f>
        <v>pain</v>
      </c>
      <c r="AM215" s="115">
        <v>0</v>
      </c>
      <c r="AN215" s="115" t="s">
        <v>87</v>
      </c>
      <c r="AO215" s="115" t="str">
        <f>INDEX(BDD_enquete_terrain_publique!AL:AL, MATCH(A215, BDD_enquete_terrain_publique!B:B, 0))</f>
        <v>resident</v>
      </c>
      <c r="AP215" s="115" t="s">
        <v>22</v>
      </c>
      <c r="AQ215" s="115" t="s">
        <v>22</v>
      </c>
      <c r="AR215" s="124" t="s">
        <v>1019</v>
      </c>
      <c r="AS215" s="115">
        <v>3</v>
      </c>
      <c r="AT215" s="122">
        <v>12</v>
      </c>
      <c r="AU21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78.414217098714317</v>
      </c>
      <c r="AV215" s="142"/>
      <c r="AW215" s="138" t="s">
        <v>222</v>
      </c>
      <c r="AX215" s="199">
        <f t="shared" si="4"/>
        <v>32.225020725499029</v>
      </c>
      <c r="AY215" s="201" t="s">
        <v>22</v>
      </c>
      <c r="AZ215" s="127" t="s">
        <v>22</v>
      </c>
    </row>
    <row r="216" spans="1:52">
      <c r="A216" s="117">
        <v>280</v>
      </c>
      <c r="B216" s="18" t="str">
        <f>INDEX(BDD_enquete_terrain_publique!C:C, MATCH(A216, BDD_enquete_terrain_publique!B:B, 0))</f>
        <v>PECHLOIS2023_0151</v>
      </c>
      <c r="C216" s="18" t="str">
        <f>INDEX(BDD_enquete_terrain_publique!D:D, MATCH(A216, BDD_enquete_terrain_publique!B:B, 0))</f>
        <v>PECHLOIS2023_0151_A</v>
      </c>
      <c r="D216" s="109">
        <f>INDEX(BDD_enquete_terrain_publique!E:E, MATCH(A216, BDD_enquete_terrain_publique!B:B, 0))</f>
        <v>45104</v>
      </c>
      <c r="E216" s="18" t="str">
        <f>INDEX(BDD_enquete_terrain_publique!F:F, MATCH(A216, BDD_enquete_terrain_publique!B:B, 0))</f>
        <v>Maeva_LABEGORRE</v>
      </c>
      <c r="F216" s="118">
        <f>INDEX(BDD_enquete_terrain_publique!G:G, MATCH(A216, BDD_enquete_terrain_publique!B:B, 0))</f>
        <v>0</v>
      </c>
      <c r="G216" s="18">
        <f>INDEX(BDD_enquete_terrain_publique!H:H, MATCH(A216, BDD_enquete_terrain_publique!B:B, 0))</f>
        <v>24</v>
      </c>
      <c r="H216" s="118">
        <f>INDEX(BDD_enquete_terrain_publique!I:I, MATCH(A216, BDD_enquete_terrain_publique!B:B, 0))</f>
        <v>0</v>
      </c>
      <c r="I216" s="18" t="str">
        <f>INDEX(BDD_enquete_terrain_publique!J:J, MATCH(A216, BDD_enquete_terrain_publique!B:B, 0))</f>
        <v>SE</v>
      </c>
      <c r="J216" s="18" t="str">
        <f>INDEX(BDD_enquete_terrain_publique!K:K, MATCH(A216, BDD_enquete_terrain_publique!B:B, 0))</f>
        <v>O</v>
      </c>
      <c r="K216" s="118" t="str">
        <f>INDEX(BDD_enquete_terrain_publique!L:L, MATCH(A216, BDD_enquete_terrain_publique!B:B, 0))</f>
        <v>0_10</v>
      </c>
      <c r="L216" s="18" t="str">
        <f>INDEX(BDD_enquete_terrain_publique!M:M, MATCH(A216, BDD_enquete_terrain_publique!B:B, 0))</f>
        <v>pre_quart</v>
      </c>
      <c r="M216" s="115" t="s">
        <v>22</v>
      </c>
      <c r="N216" s="115" t="s">
        <v>22</v>
      </c>
      <c r="O216" s="115" t="s">
        <v>22</v>
      </c>
      <c r="P216" s="119">
        <f>INDEX(BDD_enquete_terrain_publique!Q:Q, MATCH(A216, BDD_enquete_terrain_publique!B:B, 0))</f>
        <v>42.773359999999997</v>
      </c>
      <c r="Q216" s="115" t="s">
        <v>22</v>
      </c>
      <c r="R216" s="116" t="s">
        <v>22</v>
      </c>
      <c r="S216" s="115" t="s">
        <v>22</v>
      </c>
      <c r="T216" s="115" t="s">
        <v>22</v>
      </c>
      <c r="U216" s="120">
        <f>INDEX(BDD_enquete_terrain_publique!V:V, MATCH(A216, BDD_enquete_terrain_publique!B:B, 0))</f>
        <v>9.4748199999999994</v>
      </c>
      <c r="V216" s="115" t="s">
        <v>22</v>
      </c>
      <c r="W216" s="121" t="str">
        <f>INDEX(BDD_enquete_terrain_publique!W:W, MATCH(A216, BDD_enquete_terrain_publique!B:B, 0))</f>
        <v>pdb</v>
      </c>
      <c r="X216" s="122">
        <f>INDEX(BDD_enquete_terrain_publique!X:X, MATCH(A216, BDD_enquete_terrain_publique!B:B, 0))</f>
        <v>5</v>
      </c>
      <c r="Y216" s="122">
        <f>INDEX(BDD_enquete_terrain_publique!Y:Y, MATCH(A216, BDD_enquete_terrain_publique!B:B, 0))</f>
        <v>1</v>
      </c>
      <c r="Z216" s="121">
        <f>INDEX(BDD_enquete_terrain_publique!Z:Z, MATCH(A216, BDD_enquete_terrain_publique!B:B, 0))</f>
        <v>0.125</v>
      </c>
      <c r="AA216" s="121">
        <f>INDEX(BDD_enquete_terrain_publique!AA:AA, MATCH(A216, BDD_enquete_terrain_publique!B:B, 0))</f>
        <v>0.38194444444444442</v>
      </c>
      <c r="AB216" s="121">
        <f>INDEX(BDD_enquete_terrain_publique!AB:AB, MATCH(A216, BDD_enquete_terrain_publique!B:B, 0))</f>
        <v>0.39583333333333331</v>
      </c>
      <c r="AC216" s="121">
        <f>Tableau1[[#This Row],[heure_enq]]-Tableau1[[#This Row],[heure_deb]]</f>
        <v>0.25694444444444442</v>
      </c>
      <c r="AD216" s="121">
        <f>Tableau1[[#This Row],[heure_fin]]-Tableau1[[#This Row],[heure_deb]]</f>
        <v>0.27083333333333331</v>
      </c>
      <c r="AE216" s="115" t="s">
        <v>22</v>
      </c>
      <c r="AF216" s="115" t="s">
        <v>22</v>
      </c>
      <c r="AG216" s="123" t="str">
        <f>INDEX(BDD_enquete_terrain_publique!BJ:BJ, MATCH(A216, BDD_enquete_terrain_publique!B:B, 0))</f>
        <v>Sparus aurata, Dicentrarchus labrax</v>
      </c>
      <c r="AH216" s="18" t="s">
        <v>2058</v>
      </c>
      <c r="AI216" s="18" t="str">
        <f>INDEX(BDD_enquete_terrain_publique!BO:BO, MATCH(A216, BDD_enquete_terrain_publique!B:B, 0))</f>
        <v>crevette</v>
      </c>
      <c r="AJ216" s="18" t="s">
        <v>2066</v>
      </c>
      <c r="AK216" s="18" t="str">
        <f>INDEX(BDD_enquete_terrain_publique!BU:BU, MATCH(A216, BDD_enquete_terrain_publique!B:B, 0))</f>
        <v>dure vert</v>
      </c>
      <c r="AL216" s="115">
        <f>INDEX(BDD_enquete_terrain_publique!BV:BV, MATCH(A216, BDD_enquete_terrain_publique!B:B, 0))</f>
        <v>0</v>
      </c>
      <c r="AM216" s="115">
        <v>0</v>
      </c>
      <c r="AN216" s="115" t="s">
        <v>2072</v>
      </c>
      <c r="AO216" s="115" t="str">
        <f>INDEX(BDD_enquete_terrain_publique!AL:AL, MATCH(A216, BDD_enquete_terrain_publique!B:B, 0))</f>
        <v>resident</v>
      </c>
      <c r="AP216" s="115" t="s">
        <v>22</v>
      </c>
      <c r="AQ216" s="115" t="s">
        <v>22</v>
      </c>
      <c r="AR216" s="124" t="s">
        <v>2113</v>
      </c>
      <c r="AS216" s="115">
        <v>1</v>
      </c>
      <c r="AT216" s="122">
        <v>60</v>
      </c>
      <c r="AU21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397.28958822309613</v>
      </c>
      <c r="AV216" s="137">
        <v>411</v>
      </c>
      <c r="AW216" s="138" t="s">
        <v>222</v>
      </c>
      <c r="AX216" s="199">
        <f t="shared" si="4"/>
        <v>163.26969379031345</v>
      </c>
      <c r="AY216" s="201" t="s">
        <v>22</v>
      </c>
      <c r="AZ216" s="127" t="s">
        <v>22</v>
      </c>
    </row>
    <row r="217" spans="1:52" ht="15" thickBot="1">
      <c r="A217" s="117">
        <v>280</v>
      </c>
      <c r="B217" s="18" t="str">
        <f>INDEX(BDD_enquete_terrain_publique!C:C, MATCH(A217, BDD_enquete_terrain_publique!B:B, 0))</f>
        <v>PECHLOIS2023_0151</v>
      </c>
      <c r="C217" s="18" t="str">
        <f>INDEX(BDD_enquete_terrain_publique!D:D, MATCH(A217, BDD_enquete_terrain_publique!B:B, 0))</f>
        <v>PECHLOIS2023_0151_A</v>
      </c>
      <c r="D217" s="109">
        <f>INDEX(BDD_enquete_terrain_publique!E:E, MATCH(A217, BDD_enquete_terrain_publique!B:B, 0))</f>
        <v>45104</v>
      </c>
      <c r="E217" s="18" t="str">
        <f>INDEX(BDD_enquete_terrain_publique!F:F, MATCH(A217, BDD_enquete_terrain_publique!B:B, 0))</f>
        <v>Maeva_LABEGORRE</v>
      </c>
      <c r="F217" s="118">
        <f>INDEX(BDD_enquete_terrain_publique!G:G, MATCH(A217, BDD_enquete_terrain_publique!B:B, 0))</f>
        <v>0</v>
      </c>
      <c r="G217" s="18">
        <f>INDEX(BDD_enquete_terrain_publique!H:H, MATCH(A217, BDD_enquete_terrain_publique!B:B, 0))</f>
        <v>24</v>
      </c>
      <c r="H217" s="118">
        <f>INDEX(BDD_enquete_terrain_publique!I:I, MATCH(A217, BDD_enquete_terrain_publique!B:B, 0))</f>
        <v>0</v>
      </c>
      <c r="I217" s="18" t="str">
        <f>INDEX(BDD_enquete_terrain_publique!J:J, MATCH(A217, BDD_enquete_terrain_publique!B:B, 0))</f>
        <v>SE</v>
      </c>
      <c r="J217" s="18" t="str">
        <f>INDEX(BDD_enquete_terrain_publique!K:K, MATCH(A217, BDD_enquete_terrain_publique!B:B, 0))</f>
        <v>O</v>
      </c>
      <c r="K217" s="118" t="str">
        <f>INDEX(BDD_enquete_terrain_publique!L:L, MATCH(A217, BDD_enquete_terrain_publique!B:B, 0))</f>
        <v>0_10</v>
      </c>
      <c r="L217" s="18" t="str">
        <f>INDEX(BDD_enquete_terrain_publique!M:M, MATCH(A217, BDD_enquete_terrain_publique!B:B, 0))</f>
        <v>pre_quart</v>
      </c>
      <c r="M217" s="115" t="s">
        <v>22</v>
      </c>
      <c r="N217" s="115" t="s">
        <v>22</v>
      </c>
      <c r="O217" s="115" t="s">
        <v>22</v>
      </c>
      <c r="P217" s="119">
        <f>INDEX(BDD_enquete_terrain_publique!Q:Q, MATCH(A217, BDD_enquete_terrain_publique!B:B, 0))</f>
        <v>42.773359999999997</v>
      </c>
      <c r="Q217" s="115" t="s">
        <v>22</v>
      </c>
      <c r="R217" s="116" t="s">
        <v>22</v>
      </c>
      <c r="S217" s="115" t="s">
        <v>22</v>
      </c>
      <c r="T217" s="115" t="s">
        <v>22</v>
      </c>
      <c r="U217" s="120">
        <f>INDEX(BDD_enquete_terrain_publique!V:V, MATCH(A217, BDD_enquete_terrain_publique!B:B, 0))</f>
        <v>9.4748199999999994</v>
      </c>
      <c r="V217" s="115" t="s">
        <v>22</v>
      </c>
      <c r="W217" s="121" t="str">
        <f>INDEX(BDD_enquete_terrain_publique!W:W, MATCH(A217, BDD_enquete_terrain_publique!B:B, 0))</f>
        <v>pdb</v>
      </c>
      <c r="X217" s="122">
        <f>INDEX(BDD_enquete_terrain_publique!X:X, MATCH(A217, BDD_enquete_terrain_publique!B:B, 0))</f>
        <v>5</v>
      </c>
      <c r="Y217" s="122">
        <f>INDEX(BDD_enquete_terrain_publique!Y:Y, MATCH(A217, BDD_enquete_terrain_publique!B:B, 0))</f>
        <v>1</v>
      </c>
      <c r="Z217" s="121">
        <f>INDEX(BDD_enquete_terrain_publique!Z:Z, MATCH(A217, BDD_enquete_terrain_publique!B:B, 0))</f>
        <v>0.125</v>
      </c>
      <c r="AA217" s="121">
        <f>INDEX(BDD_enquete_terrain_publique!AA:AA, MATCH(A217, BDD_enquete_terrain_publique!B:B, 0))</f>
        <v>0.38194444444444442</v>
      </c>
      <c r="AB217" s="121">
        <f>INDEX(BDD_enquete_terrain_publique!AB:AB, MATCH(A217, BDD_enquete_terrain_publique!B:B, 0))</f>
        <v>0.39583333333333331</v>
      </c>
      <c r="AC217" s="121">
        <f>Tableau1[[#This Row],[heure_enq]]-Tableau1[[#This Row],[heure_deb]]</f>
        <v>0.25694444444444442</v>
      </c>
      <c r="AD217" s="121">
        <f>Tableau1[[#This Row],[heure_fin]]-Tableau1[[#This Row],[heure_deb]]</f>
        <v>0.27083333333333331</v>
      </c>
      <c r="AE217" s="115" t="s">
        <v>22</v>
      </c>
      <c r="AF217" s="115" t="s">
        <v>22</v>
      </c>
      <c r="AG217" s="123" t="str">
        <f>INDEX(BDD_enquete_terrain_publique!BJ:BJ, MATCH(A217, BDD_enquete_terrain_publique!B:B, 0))</f>
        <v>Sparus aurata, Dicentrarchus labrax</v>
      </c>
      <c r="AH217" s="18" t="s">
        <v>2058</v>
      </c>
      <c r="AI217" s="18" t="str">
        <f>INDEX(BDD_enquete_terrain_publique!BO:BO, MATCH(A217, BDD_enquete_terrain_publique!B:B, 0))</f>
        <v>crevette</v>
      </c>
      <c r="AJ217" s="18" t="s">
        <v>2066</v>
      </c>
      <c r="AK217" s="18" t="str">
        <f>INDEX(BDD_enquete_terrain_publique!BU:BU, MATCH(A217, BDD_enquete_terrain_publique!B:B, 0))</f>
        <v>dure vert</v>
      </c>
      <c r="AL217" s="115">
        <f>INDEX(BDD_enquete_terrain_publique!BV:BV, MATCH(A217, BDD_enquete_terrain_publique!B:B, 0))</f>
        <v>0</v>
      </c>
      <c r="AM217" s="115">
        <v>0</v>
      </c>
      <c r="AN217" s="115" t="s">
        <v>2072</v>
      </c>
      <c r="AO217" s="115" t="str">
        <f>INDEX(BDD_enquete_terrain_publique!AL:AL, MATCH(A217, BDD_enquete_terrain_publique!B:B, 0))</f>
        <v>resident</v>
      </c>
      <c r="AP217" s="115" t="s">
        <v>2060</v>
      </c>
      <c r="AQ217" s="115">
        <v>1</v>
      </c>
      <c r="AR217" s="124" t="s">
        <v>405</v>
      </c>
      <c r="AS217" s="115">
        <v>1</v>
      </c>
      <c r="AT217" s="122">
        <v>10</v>
      </c>
      <c r="AU21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13.972448099316461</v>
      </c>
      <c r="AV217" s="142"/>
      <c r="AW217" s="138" t="s">
        <v>222</v>
      </c>
      <c r="AX217" s="199">
        <f t="shared" si="4"/>
        <v>5.7421019586232029</v>
      </c>
      <c r="AY217" s="201" t="s">
        <v>22</v>
      </c>
      <c r="AZ217" s="127" t="s">
        <v>22</v>
      </c>
    </row>
    <row r="218" spans="1:52" ht="15" thickBot="1">
      <c r="A218" s="117">
        <v>282</v>
      </c>
      <c r="B218" s="18" t="str">
        <f>INDEX(BDD_enquete_terrain_publique!C:C, MATCH(A218, BDD_enquete_terrain_publique!B:B, 0))</f>
        <v>PECHLOIS2023_0151</v>
      </c>
      <c r="C218" s="18" t="str">
        <f>INDEX(BDD_enquete_terrain_publique!D:D, MATCH(A218, BDD_enquete_terrain_publique!B:B, 0))</f>
        <v>PECHLOIS2023_0151_C</v>
      </c>
      <c r="D218" s="109">
        <f>INDEX(BDD_enquete_terrain_publique!E:E, MATCH(A218, BDD_enquete_terrain_publique!B:B, 0))</f>
        <v>45104</v>
      </c>
      <c r="E218" s="18" t="str">
        <f>INDEX(BDD_enquete_terrain_publique!F:F, MATCH(A218, BDD_enquete_terrain_publique!B:B, 0))</f>
        <v>Maeva_LABEGORRE</v>
      </c>
      <c r="F218" s="118">
        <f>INDEX(BDD_enquete_terrain_publique!G:G, MATCH(A218, BDD_enquete_terrain_publique!B:B, 0))</f>
        <v>0</v>
      </c>
      <c r="G218" s="18">
        <f>INDEX(BDD_enquete_terrain_publique!H:H, MATCH(A218, BDD_enquete_terrain_publique!B:B, 0))</f>
        <v>25</v>
      </c>
      <c r="H218" s="118">
        <f>INDEX(BDD_enquete_terrain_publique!I:I, MATCH(A218, BDD_enquete_terrain_publique!B:B, 0))</f>
        <v>1</v>
      </c>
      <c r="I218" s="18" t="str">
        <f>INDEX(BDD_enquete_terrain_publique!J:J, MATCH(A218, BDD_enquete_terrain_publique!B:B, 0))</f>
        <v>E</v>
      </c>
      <c r="J218" s="18" t="str">
        <f>INDEX(BDD_enquete_terrain_publique!K:K, MATCH(A218, BDD_enquete_terrain_publique!B:B, 0))</f>
        <v>N</v>
      </c>
      <c r="K218" s="118" t="str">
        <f>INDEX(BDD_enquete_terrain_publique!L:L, MATCH(A218, BDD_enquete_terrain_publique!B:B, 0))</f>
        <v>0_10</v>
      </c>
      <c r="L218" s="18" t="str">
        <f>INDEX(BDD_enquete_terrain_publique!M:M, MATCH(A218, BDD_enquete_terrain_publique!B:B, 0))</f>
        <v>pre_quart</v>
      </c>
      <c r="M218" s="115" t="s">
        <v>22</v>
      </c>
      <c r="N218" s="115" t="s">
        <v>22</v>
      </c>
      <c r="O218" s="115" t="s">
        <v>22</v>
      </c>
      <c r="P218" s="119">
        <f>INDEX(BDD_enquete_terrain_publique!Q:Q, MATCH(A218, BDD_enquete_terrain_publique!B:B, 0))</f>
        <v>42.808349999999997</v>
      </c>
      <c r="Q218" s="115" t="s">
        <v>22</v>
      </c>
      <c r="R218" s="116" t="s">
        <v>22</v>
      </c>
      <c r="S218" s="115" t="s">
        <v>22</v>
      </c>
      <c r="T218" s="115" t="s">
        <v>22</v>
      </c>
      <c r="U218" s="120">
        <f>INDEX(BDD_enquete_terrain_publique!V:V, MATCH(A218, BDD_enquete_terrain_publique!B:B, 0))</f>
        <v>9.4900900000000004</v>
      </c>
      <c r="V218" s="115" t="s">
        <v>22</v>
      </c>
      <c r="W218" s="121" t="str">
        <f>INDEX(BDD_enquete_terrain_publique!W:W, MATCH(A218, BDD_enquete_terrain_publique!B:B, 0))</f>
        <v>csm</v>
      </c>
      <c r="X218" s="122">
        <f>INDEX(BDD_enquete_terrain_publique!X:X, MATCH(A218, BDD_enquete_terrain_publique!B:B, 0))</f>
        <v>6</v>
      </c>
      <c r="Y218" s="122">
        <f>INDEX(BDD_enquete_terrain_publique!Y:Y, MATCH(A218, BDD_enquete_terrain_publique!B:B, 0))</f>
        <v>3</v>
      </c>
      <c r="Z218" s="121">
        <f>INDEX(BDD_enquete_terrain_publique!Z:Z, MATCH(A218, BDD_enquete_terrain_publique!B:B, 0))</f>
        <v>0.33333333333333331</v>
      </c>
      <c r="AA218" s="121">
        <f>INDEX(BDD_enquete_terrain_publique!AA:AA, MATCH(A218, BDD_enquete_terrain_publique!B:B, 0))</f>
        <v>0.4375</v>
      </c>
      <c r="AB218" s="121">
        <f>INDEX(BDD_enquete_terrain_publique!AB:AB, MATCH(A218, BDD_enquete_terrain_publique!B:B, 0))</f>
        <v>0.5</v>
      </c>
      <c r="AC218" s="121">
        <f>Tableau1[[#This Row],[heure_enq]]-Tableau1[[#This Row],[heure_deb]]</f>
        <v>0.10416666666666669</v>
      </c>
      <c r="AD218" s="121">
        <f>Tableau1[[#This Row],[heure_fin]]-Tableau1[[#This Row],[heure_deb]]</f>
        <v>0.16666666666666669</v>
      </c>
      <c r="AE218" s="115" t="s">
        <v>22</v>
      </c>
      <c r="AF218" s="115" t="s">
        <v>22</v>
      </c>
      <c r="AG218" s="123" t="str">
        <f>INDEX(BDD_enquete_terrain_publique!BJ:BJ, MATCH(A218, BDD_enquete_terrain_publique!B:B, 0))</f>
        <v>Sparus aurata, Dicentrarchus labrax, Octopus vulgaris, Sepiida</v>
      </c>
      <c r="AH218" s="18">
        <v>0</v>
      </c>
      <c r="AI218" s="18">
        <f>INDEX(BDD_enquete_terrain_publique!BO:BO, MATCH(A218, BDD_enquete_terrain_publique!B:B, 0))</f>
        <v>0</v>
      </c>
      <c r="AJ218" s="18">
        <v>0</v>
      </c>
      <c r="AK218" s="18">
        <f>INDEX(BDD_enquete_terrain_publique!BU:BU, MATCH(A218, BDD_enquete_terrain_publique!B:B, 0))</f>
        <v>0</v>
      </c>
      <c r="AL218" s="115">
        <f>INDEX(BDD_enquete_terrain_publique!BV:BV, MATCH(A218, BDD_enquete_terrain_publique!B:B, 0))</f>
        <v>0</v>
      </c>
      <c r="AM218" s="115">
        <v>0</v>
      </c>
      <c r="AN218" s="115" t="s">
        <v>77</v>
      </c>
      <c r="AO218" s="115" t="str">
        <f>INDEX(BDD_enquete_terrain_publique!AL:AL, MATCH(A218, BDD_enquete_terrain_publique!B:B, 0))</f>
        <v>touriste</v>
      </c>
      <c r="AP218" s="115" t="s">
        <v>22</v>
      </c>
      <c r="AQ218" s="115" t="s">
        <v>22</v>
      </c>
      <c r="AR218" s="124" t="s">
        <v>404</v>
      </c>
      <c r="AS218" s="115">
        <v>1</v>
      </c>
      <c r="AT218" s="122">
        <v>30</v>
      </c>
      <c r="AU21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463.59463656194748</v>
      </c>
      <c r="AV218" s="143">
        <v>464</v>
      </c>
      <c r="AW218" s="138" t="s">
        <v>222</v>
      </c>
      <c r="AX218" s="199">
        <f t="shared" si="4"/>
        <v>190.51834379258113</v>
      </c>
      <c r="AY218" s="201" t="s">
        <v>22</v>
      </c>
      <c r="AZ218" s="127" t="s">
        <v>22</v>
      </c>
    </row>
    <row r="219" spans="1:52">
      <c r="A219" s="117">
        <v>284</v>
      </c>
      <c r="B219" s="18" t="str">
        <f>INDEX(BDD_enquete_terrain_publique!C:C, MATCH(A219, BDD_enquete_terrain_publique!B:B, 0))</f>
        <v>PECHLOIS2023_0151</v>
      </c>
      <c r="C219" s="18" t="str">
        <f>INDEX(BDD_enquete_terrain_publique!D:D, MATCH(A219, BDD_enquete_terrain_publique!B:B, 0))</f>
        <v>PECHLOIS2023_0151_E</v>
      </c>
      <c r="D219" s="109">
        <f>INDEX(BDD_enquete_terrain_publique!E:E, MATCH(A219, BDD_enquete_terrain_publique!B:B, 0))</f>
        <v>45104</v>
      </c>
      <c r="E219" s="18" t="str">
        <f>INDEX(BDD_enquete_terrain_publique!F:F, MATCH(A219, BDD_enquete_terrain_publique!B:B, 0))</f>
        <v>Maeva_LABEGORRE</v>
      </c>
      <c r="F219" s="118">
        <f>INDEX(BDD_enquete_terrain_publique!G:G, MATCH(A219, BDD_enquete_terrain_publique!B:B, 0))</f>
        <v>0</v>
      </c>
      <c r="G219" s="18">
        <f>INDEX(BDD_enquete_terrain_publique!H:H, MATCH(A219, BDD_enquete_terrain_publique!B:B, 0))</f>
        <v>25</v>
      </c>
      <c r="H219" s="118">
        <f>INDEX(BDD_enquete_terrain_publique!I:I, MATCH(A219, BDD_enquete_terrain_publique!B:B, 0))</f>
        <v>1</v>
      </c>
      <c r="I219" s="18" t="str">
        <f>INDEX(BDD_enquete_terrain_publique!J:J, MATCH(A219, BDD_enquete_terrain_publique!B:B, 0))</f>
        <v>E</v>
      </c>
      <c r="J219" s="18" t="str">
        <f>INDEX(BDD_enquete_terrain_publique!K:K, MATCH(A219, BDD_enquete_terrain_publique!B:B, 0))</f>
        <v>NE</v>
      </c>
      <c r="K219" s="118" t="str">
        <f>INDEX(BDD_enquete_terrain_publique!L:L, MATCH(A219, BDD_enquete_terrain_publique!B:B, 0))</f>
        <v>0_10</v>
      </c>
      <c r="L219" s="18" t="str">
        <f>INDEX(BDD_enquete_terrain_publique!M:M, MATCH(A219, BDD_enquete_terrain_publique!B:B, 0))</f>
        <v>pre_quart</v>
      </c>
      <c r="M219" s="115" t="s">
        <v>22</v>
      </c>
      <c r="N219" s="115" t="s">
        <v>22</v>
      </c>
      <c r="O219" s="115" t="s">
        <v>22</v>
      </c>
      <c r="P219" s="119">
        <f>INDEX(BDD_enquete_terrain_publique!Q:Q, MATCH(A219, BDD_enquete_terrain_publique!B:B, 0))</f>
        <v>42.958500000000001</v>
      </c>
      <c r="Q219" s="115" t="s">
        <v>22</v>
      </c>
      <c r="R219" s="116" t="s">
        <v>22</v>
      </c>
      <c r="S219" s="115" t="s">
        <v>22</v>
      </c>
      <c r="T219" s="115" t="s">
        <v>22</v>
      </c>
      <c r="U219" s="120">
        <f>INDEX(BDD_enquete_terrain_publique!V:V, MATCH(A219, BDD_enquete_terrain_publique!B:B, 0))</f>
        <v>9.4536200000000008</v>
      </c>
      <c r="V219" s="115" t="s">
        <v>22</v>
      </c>
      <c r="W219" s="121" t="str">
        <f>INDEX(BDD_enquete_terrain_publique!W:W, MATCH(A219, BDD_enquete_terrain_publique!B:B, 0))</f>
        <v>pe</v>
      </c>
      <c r="X219" s="122">
        <f>INDEX(BDD_enquete_terrain_publique!X:X, MATCH(A219, BDD_enquete_terrain_publique!B:B, 0))</f>
        <v>30</v>
      </c>
      <c r="Y219" s="122">
        <f>INDEX(BDD_enquete_terrain_publique!Y:Y, MATCH(A219, BDD_enquete_terrain_publique!B:B, 0))</f>
        <v>2</v>
      </c>
      <c r="Z219" s="121">
        <f>INDEX(BDD_enquete_terrain_publique!Z:Z, MATCH(A219, BDD_enquete_terrain_publique!B:B, 0))</f>
        <v>0.39583333333333331</v>
      </c>
      <c r="AA219" s="121">
        <f>INDEX(BDD_enquete_terrain_publique!AA:AA, MATCH(A219, BDD_enquete_terrain_publique!B:B, 0))</f>
        <v>0.52083333333333337</v>
      </c>
      <c r="AB219" s="121">
        <f>INDEX(BDD_enquete_terrain_publique!AB:AB, MATCH(A219, BDD_enquete_terrain_publique!B:B, 0))</f>
        <v>0.48958333333333331</v>
      </c>
      <c r="AC219" s="121">
        <f>Tableau1[[#This Row],[heure_enq]]-Tableau1[[#This Row],[heure_deb]]</f>
        <v>0.12500000000000006</v>
      </c>
      <c r="AD219" s="121">
        <f>Tableau1[[#This Row],[heure_fin]]-Tableau1[[#This Row],[heure_deb]]</f>
        <v>9.375E-2</v>
      </c>
      <c r="AE219" s="115" t="s">
        <v>22</v>
      </c>
      <c r="AF219" s="115" t="s">
        <v>22</v>
      </c>
      <c r="AG219" s="123" t="str">
        <f>INDEX(BDD_enquete_terrain_publique!BJ:BJ, MATCH(A219, BDD_enquete_terrain_publique!B:B, 0))</f>
        <v xml:space="preserve">Dentex dentex, Sphyraena sphyraena </v>
      </c>
      <c r="AH219" s="18" t="s">
        <v>2058</v>
      </c>
      <c r="AI219" s="18" t="str">
        <f>INDEX(BDD_enquete_terrain_publique!BO:BO, MATCH(A219, BDD_enquete_terrain_publique!B:B, 0))</f>
        <v>crevette</v>
      </c>
      <c r="AJ219" s="18">
        <v>0</v>
      </c>
      <c r="AK219" s="18">
        <f>INDEX(BDD_enquete_terrain_publique!BU:BU, MATCH(A219, BDD_enquete_terrain_publique!B:B, 0))</f>
        <v>0</v>
      </c>
      <c r="AL219" s="115">
        <f>INDEX(BDD_enquete_terrain_publique!BV:BV, MATCH(A219, BDD_enquete_terrain_publique!B:B, 0))</f>
        <v>0</v>
      </c>
      <c r="AM219" s="115">
        <v>0</v>
      </c>
      <c r="AN219" s="115" t="s">
        <v>86</v>
      </c>
      <c r="AO219" s="115" t="str">
        <f>INDEX(BDD_enquete_terrain_publique!AL:AL, MATCH(A219, BDD_enquete_terrain_publique!B:B, 0))</f>
        <v>touriste</v>
      </c>
      <c r="AP219" s="115" t="s">
        <v>2060</v>
      </c>
      <c r="AQ219" s="115">
        <v>10</v>
      </c>
      <c r="AR219" s="124" t="s">
        <v>1082</v>
      </c>
      <c r="AS219" s="115">
        <v>10</v>
      </c>
      <c r="AT219" s="122">
        <v>15</v>
      </c>
      <c r="AU21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251.50161999396732</v>
      </c>
      <c r="AV219" s="137">
        <f>SUM(AU219:AU221)</f>
        <v>2348.8503561896796</v>
      </c>
      <c r="AW219" s="138" t="s">
        <v>223</v>
      </c>
      <c r="AX219" s="199">
        <f t="shared" si="4"/>
        <v>103.35683013450711</v>
      </c>
      <c r="AY219" s="201" t="s">
        <v>22</v>
      </c>
      <c r="AZ219" s="127" t="s">
        <v>22</v>
      </c>
    </row>
    <row r="220" spans="1:52">
      <c r="A220" s="117">
        <v>284</v>
      </c>
      <c r="B220" s="18" t="str">
        <f>INDEX(BDD_enquete_terrain_publique!C:C, MATCH(A220, BDD_enquete_terrain_publique!B:B, 0))</f>
        <v>PECHLOIS2023_0151</v>
      </c>
      <c r="C220" s="18" t="str">
        <f>INDEX(BDD_enquete_terrain_publique!D:D, MATCH(A220, BDD_enquete_terrain_publique!B:B, 0))</f>
        <v>PECHLOIS2023_0151_E</v>
      </c>
      <c r="D220" s="109">
        <f>INDEX(BDD_enquete_terrain_publique!E:E, MATCH(A220, BDD_enquete_terrain_publique!B:B, 0))</f>
        <v>45104</v>
      </c>
      <c r="E220" s="18" t="str">
        <f>INDEX(BDD_enquete_terrain_publique!F:F, MATCH(A220, BDD_enquete_terrain_publique!B:B, 0))</f>
        <v>Maeva_LABEGORRE</v>
      </c>
      <c r="F220" s="118">
        <f>INDEX(BDD_enquete_terrain_publique!G:G, MATCH(A220, BDD_enquete_terrain_publique!B:B, 0))</f>
        <v>0</v>
      </c>
      <c r="G220" s="18">
        <f>INDEX(BDD_enquete_terrain_publique!H:H, MATCH(A220, BDD_enquete_terrain_publique!B:B, 0))</f>
        <v>25</v>
      </c>
      <c r="H220" s="118">
        <f>INDEX(BDD_enquete_terrain_publique!I:I, MATCH(A220, BDD_enquete_terrain_publique!B:B, 0))</f>
        <v>1</v>
      </c>
      <c r="I220" s="18" t="str">
        <f>INDEX(BDD_enquete_terrain_publique!J:J, MATCH(A220, BDD_enquete_terrain_publique!B:B, 0))</f>
        <v>E</v>
      </c>
      <c r="J220" s="18" t="str">
        <f>INDEX(BDD_enquete_terrain_publique!K:K, MATCH(A220, BDD_enquete_terrain_publique!B:B, 0))</f>
        <v>NE</v>
      </c>
      <c r="K220" s="118" t="str">
        <f>INDEX(BDD_enquete_terrain_publique!L:L, MATCH(A220, BDD_enquete_terrain_publique!B:B, 0))</f>
        <v>0_10</v>
      </c>
      <c r="L220" s="18" t="str">
        <f>INDEX(BDD_enquete_terrain_publique!M:M, MATCH(A220, BDD_enquete_terrain_publique!B:B, 0))</f>
        <v>pre_quart</v>
      </c>
      <c r="M220" s="115" t="s">
        <v>22</v>
      </c>
      <c r="N220" s="115" t="s">
        <v>22</v>
      </c>
      <c r="O220" s="115" t="s">
        <v>22</v>
      </c>
      <c r="P220" s="119">
        <f>INDEX(BDD_enquete_terrain_publique!Q:Q, MATCH(A220, BDD_enquete_terrain_publique!B:B, 0))</f>
        <v>42.958500000000001</v>
      </c>
      <c r="Q220" s="115" t="s">
        <v>22</v>
      </c>
      <c r="R220" s="116" t="s">
        <v>22</v>
      </c>
      <c r="S220" s="115" t="s">
        <v>22</v>
      </c>
      <c r="T220" s="115" t="s">
        <v>22</v>
      </c>
      <c r="U220" s="120">
        <f>INDEX(BDD_enquete_terrain_publique!V:V, MATCH(A220, BDD_enquete_terrain_publique!B:B, 0))</f>
        <v>9.4536200000000008</v>
      </c>
      <c r="V220" s="115" t="s">
        <v>22</v>
      </c>
      <c r="W220" s="121" t="str">
        <f>INDEX(BDD_enquete_terrain_publique!W:W, MATCH(A220, BDD_enquete_terrain_publique!B:B, 0))</f>
        <v>pe</v>
      </c>
      <c r="X220" s="122">
        <f>INDEX(BDD_enquete_terrain_publique!X:X, MATCH(A220, BDD_enquete_terrain_publique!B:B, 0))</f>
        <v>30</v>
      </c>
      <c r="Y220" s="122">
        <f>INDEX(BDD_enquete_terrain_publique!Y:Y, MATCH(A220, BDD_enquete_terrain_publique!B:B, 0))</f>
        <v>2</v>
      </c>
      <c r="Z220" s="121">
        <f>INDEX(BDD_enquete_terrain_publique!Z:Z, MATCH(A220, BDD_enquete_terrain_publique!B:B, 0))</f>
        <v>0.39583333333333331</v>
      </c>
      <c r="AA220" s="121">
        <f>INDEX(BDD_enquete_terrain_publique!AA:AA, MATCH(A220, BDD_enquete_terrain_publique!B:B, 0))</f>
        <v>0.52083333333333337</v>
      </c>
      <c r="AB220" s="121">
        <f>INDEX(BDD_enquete_terrain_publique!AB:AB, MATCH(A220, BDD_enquete_terrain_publique!B:B, 0))</f>
        <v>0.48958333333333331</v>
      </c>
      <c r="AC220" s="121">
        <f>Tableau1[[#This Row],[heure_enq]]-Tableau1[[#This Row],[heure_deb]]</f>
        <v>0.12500000000000006</v>
      </c>
      <c r="AD220" s="121">
        <f>Tableau1[[#This Row],[heure_fin]]-Tableau1[[#This Row],[heure_deb]]</f>
        <v>9.375E-2</v>
      </c>
      <c r="AE220" s="115" t="s">
        <v>22</v>
      </c>
      <c r="AF220" s="115" t="s">
        <v>22</v>
      </c>
      <c r="AG220" s="123" t="str">
        <f>INDEX(BDD_enquete_terrain_publique!BJ:BJ, MATCH(A220, BDD_enquete_terrain_publique!B:B, 0))</f>
        <v xml:space="preserve">Dentex dentex, Sphyraena sphyraena </v>
      </c>
      <c r="AH220" s="18" t="s">
        <v>2058</v>
      </c>
      <c r="AI220" s="18" t="str">
        <f>INDEX(BDD_enquete_terrain_publique!BO:BO, MATCH(A220, BDD_enquete_terrain_publique!B:B, 0))</f>
        <v>crevette</v>
      </c>
      <c r="AJ220" s="18">
        <v>0</v>
      </c>
      <c r="AK220" s="18">
        <f>INDEX(BDD_enquete_terrain_publique!BU:BU, MATCH(A220, BDD_enquete_terrain_publique!B:B, 0))</f>
        <v>0</v>
      </c>
      <c r="AL220" s="115">
        <f>INDEX(BDD_enquete_terrain_publique!BV:BV, MATCH(A220, BDD_enquete_terrain_publique!B:B, 0))</f>
        <v>0</v>
      </c>
      <c r="AM220" s="115">
        <v>0</v>
      </c>
      <c r="AN220" s="115" t="s">
        <v>86</v>
      </c>
      <c r="AO220" s="115" t="str">
        <f>INDEX(BDD_enquete_terrain_publique!AL:AL, MATCH(A220, BDD_enquete_terrain_publique!B:B, 0))</f>
        <v>touriste</v>
      </c>
      <c r="AP220" s="115" t="s">
        <v>2057</v>
      </c>
      <c r="AQ220" s="115">
        <v>20</v>
      </c>
      <c r="AR220" s="124" t="s">
        <v>404</v>
      </c>
      <c r="AS220" s="115">
        <v>20</v>
      </c>
      <c r="AT220" s="122">
        <v>15</v>
      </c>
      <c r="AU22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1150.9808862363259</v>
      </c>
      <c r="AV220" s="139"/>
      <c r="AW220" s="138" t="s">
        <v>223</v>
      </c>
      <c r="AX220" s="199">
        <f t="shared" si="4"/>
        <v>473.00584365876404</v>
      </c>
      <c r="AY220" s="201" t="s">
        <v>22</v>
      </c>
      <c r="AZ220" s="127" t="s">
        <v>22</v>
      </c>
    </row>
    <row r="221" spans="1:52" ht="15" thickBot="1">
      <c r="A221" s="117">
        <v>284</v>
      </c>
      <c r="B221" s="18" t="str">
        <f>INDEX(BDD_enquete_terrain_publique!C:C, MATCH(A221, BDD_enquete_terrain_publique!B:B, 0))</f>
        <v>PECHLOIS2023_0151</v>
      </c>
      <c r="C221" s="18" t="str">
        <f>INDEX(BDD_enquete_terrain_publique!D:D, MATCH(A221, BDD_enquete_terrain_publique!B:B, 0))</f>
        <v>PECHLOIS2023_0151_E</v>
      </c>
      <c r="D221" s="109">
        <f>INDEX(BDD_enquete_terrain_publique!E:E, MATCH(A221, BDD_enquete_terrain_publique!B:B, 0))</f>
        <v>45104</v>
      </c>
      <c r="E221" s="18" t="str">
        <f>INDEX(BDD_enquete_terrain_publique!F:F, MATCH(A221, BDD_enquete_terrain_publique!B:B, 0))</f>
        <v>Maeva_LABEGORRE</v>
      </c>
      <c r="F221" s="118">
        <f>INDEX(BDD_enquete_terrain_publique!G:G, MATCH(A221, BDD_enquete_terrain_publique!B:B, 0))</f>
        <v>0</v>
      </c>
      <c r="G221" s="18">
        <f>INDEX(BDD_enquete_terrain_publique!H:H, MATCH(A221, BDD_enquete_terrain_publique!B:B, 0))</f>
        <v>25</v>
      </c>
      <c r="H221" s="118">
        <f>INDEX(BDD_enquete_terrain_publique!I:I, MATCH(A221, BDD_enquete_terrain_publique!B:B, 0))</f>
        <v>1</v>
      </c>
      <c r="I221" s="18" t="str">
        <f>INDEX(BDD_enquete_terrain_publique!J:J, MATCH(A221, BDD_enquete_terrain_publique!B:B, 0))</f>
        <v>E</v>
      </c>
      <c r="J221" s="18" t="str">
        <f>INDEX(BDD_enquete_terrain_publique!K:K, MATCH(A221, BDD_enquete_terrain_publique!B:B, 0))</f>
        <v>NE</v>
      </c>
      <c r="K221" s="118" t="str">
        <f>INDEX(BDD_enquete_terrain_publique!L:L, MATCH(A221, BDD_enquete_terrain_publique!B:B, 0))</f>
        <v>0_10</v>
      </c>
      <c r="L221" s="18" t="str">
        <f>INDEX(BDD_enquete_terrain_publique!M:M, MATCH(A221, BDD_enquete_terrain_publique!B:B, 0))</f>
        <v>pre_quart</v>
      </c>
      <c r="M221" s="115" t="s">
        <v>22</v>
      </c>
      <c r="N221" s="115" t="s">
        <v>22</v>
      </c>
      <c r="O221" s="115" t="s">
        <v>22</v>
      </c>
      <c r="P221" s="119">
        <f>INDEX(BDD_enquete_terrain_publique!Q:Q, MATCH(A221, BDD_enquete_terrain_publique!B:B, 0))</f>
        <v>42.958500000000001</v>
      </c>
      <c r="Q221" s="115" t="s">
        <v>22</v>
      </c>
      <c r="R221" s="116" t="s">
        <v>22</v>
      </c>
      <c r="S221" s="115" t="s">
        <v>22</v>
      </c>
      <c r="T221" s="115" t="s">
        <v>22</v>
      </c>
      <c r="U221" s="120">
        <f>INDEX(BDD_enquete_terrain_publique!V:V, MATCH(A221, BDD_enquete_terrain_publique!B:B, 0))</f>
        <v>9.4536200000000008</v>
      </c>
      <c r="V221" s="115" t="s">
        <v>22</v>
      </c>
      <c r="W221" s="121" t="str">
        <f>INDEX(BDD_enquete_terrain_publique!W:W, MATCH(A221, BDD_enquete_terrain_publique!B:B, 0))</f>
        <v>pe</v>
      </c>
      <c r="X221" s="122">
        <f>INDEX(BDD_enquete_terrain_publique!X:X, MATCH(A221, BDD_enquete_terrain_publique!B:B, 0))</f>
        <v>30</v>
      </c>
      <c r="Y221" s="122">
        <f>INDEX(BDD_enquete_terrain_publique!Y:Y, MATCH(A221, BDD_enquete_terrain_publique!B:B, 0))</f>
        <v>2</v>
      </c>
      <c r="Z221" s="121">
        <f>INDEX(BDD_enquete_terrain_publique!Z:Z, MATCH(A221, BDD_enquete_terrain_publique!B:B, 0))</f>
        <v>0.39583333333333331</v>
      </c>
      <c r="AA221" s="121">
        <f>INDEX(BDD_enquete_terrain_publique!AA:AA, MATCH(A221, BDD_enquete_terrain_publique!B:B, 0))</f>
        <v>0.52083333333333337</v>
      </c>
      <c r="AB221" s="121">
        <f>INDEX(BDD_enquete_terrain_publique!AB:AB, MATCH(A221, BDD_enquete_terrain_publique!B:B, 0))</f>
        <v>0.48958333333333331</v>
      </c>
      <c r="AC221" s="121">
        <f>Tableau1[[#This Row],[heure_enq]]-Tableau1[[#This Row],[heure_deb]]</f>
        <v>0.12500000000000006</v>
      </c>
      <c r="AD221" s="121">
        <f>Tableau1[[#This Row],[heure_fin]]-Tableau1[[#This Row],[heure_deb]]</f>
        <v>9.375E-2</v>
      </c>
      <c r="AE221" s="115" t="s">
        <v>22</v>
      </c>
      <c r="AF221" s="115" t="s">
        <v>22</v>
      </c>
      <c r="AG221" s="123" t="str">
        <f>INDEX(BDD_enquete_terrain_publique!BJ:BJ, MATCH(A221, BDD_enquete_terrain_publique!B:B, 0))</f>
        <v xml:space="preserve">Dentex dentex, Sphyraena sphyraena </v>
      </c>
      <c r="AH221" s="18" t="s">
        <v>2058</v>
      </c>
      <c r="AI221" s="18" t="str">
        <f>INDEX(BDD_enquete_terrain_publique!BO:BO, MATCH(A221, BDD_enquete_terrain_publique!B:B, 0))</f>
        <v>crevette</v>
      </c>
      <c r="AJ221" s="18">
        <v>0</v>
      </c>
      <c r="AK221" s="18">
        <f>INDEX(BDD_enquete_terrain_publique!BU:BU, MATCH(A221, BDD_enquete_terrain_publique!B:B, 0))</f>
        <v>0</v>
      </c>
      <c r="AL221" s="115">
        <f>INDEX(BDD_enquete_terrain_publique!BV:BV, MATCH(A221, BDD_enquete_terrain_publique!B:B, 0))</f>
        <v>0</v>
      </c>
      <c r="AM221" s="115">
        <v>0</v>
      </c>
      <c r="AN221" s="115" t="s">
        <v>86</v>
      </c>
      <c r="AO221" s="115" t="str">
        <f>INDEX(BDD_enquete_terrain_publique!AL:AL, MATCH(A221, BDD_enquete_terrain_publique!B:B, 0))</f>
        <v>touriste</v>
      </c>
      <c r="AP221" s="115" t="s">
        <v>2060</v>
      </c>
      <c r="AQ221" s="115">
        <v>17</v>
      </c>
      <c r="AR221" s="124" t="s">
        <v>1304</v>
      </c>
      <c r="AS221" s="115">
        <v>20</v>
      </c>
      <c r="AT221" s="122">
        <v>15</v>
      </c>
      <c r="AU22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946.36784995938649</v>
      </c>
      <c r="AV221" s="142"/>
      <c r="AW221" s="138" t="s">
        <v>223</v>
      </c>
      <c r="AX221" s="199">
        <f t="shared" si="4"/>
        <v>388.9182945038574</v>
      </c>
      <c r="AY221" s="201" t="s">
        <v>22</v>
      </c>
      <c r="AZ221" s="127" t="s">
        <v>22</v>
      </c>
    </row>
    <row r="222" spans="1:52">
      <c r="A222" s="117">
        <v>285</v>
      </c>
      <c r="B222" s="18" t="str">
        <f>INDEX(BDD_enquete_terrain_publique!C:C, MATCH(A222, BDD_enquete_terrain_publique!B:B, 0))</f>
        <v>PECHLOIS2023_0151</v>
      </c>
      <c r="C222" s="18" t="str">
        <f>INDEX(BDD_enquete_terrain_publique!D:D, MATCH(A222, BDD_enquete_terrain_publique!B:B, 0))</f>
        <v>PECHLOIS2023_0151_F</v>
      </c>
      <c r="D222" s="109">
        <f>INDEX(BDD_enquete_terrain_publique!E:E, MATCH(A222, BDD_enquete_terrain_publique!B:B, 0))</f>
        <v>45104</v>
      </c>
      <c r="E222" s="18" t="str">
        <f>INDEX(BDD_enquete_terrain_publique!F:F, MATCH(A222, BDD_enquete_terrain_publique!B:B, 0))</f>
        <v>Maeva_LABEGORRE</v>
      </c>
      <c r="F222" s="118">
        <f>INDEX(BDD_enquete_terrain_publique!G:G, MATCH(A222, BDD_enquete_terrain_publique!B:B, 0))</f>
        <v>0</v>
      </c>
      <c r="G222" s="18">
        <f>INDEX(BDD_enquete_terrain_publique!H:H, MATCH(A222, BDD_enquete_terrain_publique!B:B, 0))</f>
        <v>26</v>
      </c>
      <c r="H222" s="118">
        <f>INDEX(BDD_enquete_terrain_publique!I:I, MATCH(A222, BDD_enquete_terrain_publique!B:B, 0))</f>
        <v>1</v>
      </c>
      <c r="I222" s="18" t="str">
        <f>INDEX(BDD_enquete_terrain_publique!J:J, MATCH(A222, BDD_enquete_terrain_publique!B:B, 0))</f>
        <v>E</v>
      </c>
      <c r="J222" s="18" t="str">
        <f>INDEX(BDD_enquete_terrain_publique!K:K, MATCH(A222, BDD_enquete_terrain_publique!B:B, 0))</f>
        <v>O</v>
      </c>
      <c r="K222" s="118" t="str">
        <f>INDEX(BDD_enquete_terrain_publique!L:L, MATCH(A222, BDD_enquete_terrain_publique!B:B, 0))</f>
        <v>0_10</v>
      </c>
      <c r="L222" s="18" t="str">
        <f>INDEX(BDD_enquete_terrain_publique!M:M, MATCH(A222, BDD_enquete_terrain_publique!B:B, 0))</f>
        <v>pre_quart</v>
      </c>
      <c r="M222" s="115" t="s">
        <v>22</v>
      </c>
      <c r="N222" s="115" t="s">
        <v>22</v>
      </c>
      <c r="O222" s="115" t="s">
        <v>22</v>
      </c>
      <c r="P222" s="119">
        <f>INDEX(BDD_enquete_terrain_publique!Q:Q, MATCH(A222, BDD_enquete_terrain_publique!B:B, 0))</f>
        <v>42.886270000000003</v>
      </c>
      <c r="Q222" s="115" t="s">
        <v>22</v>
      </c>
      <c r="R222" s="116" t="s">
        <v>22</v>
      </c>
      <c r="S222" s="115" t="s">
        <v>22</v>
      </c>
      <c r="T222" s="115" t="s">
        <v>22</v>
      </c>
      <c r="U222" s="120">
        <f>INDEX(BDD_enquete_terrain_publique!V:V, MATCH(A222, BDD_enquete_terrain_publique!B:B, 0))</f>
        <v>9.4730899999999991</v>
      </c>
      <c r="V222" s="115" t="s">
        <v>22</v>
      </c>
      <c r="W222" s="121" t="str">
        <f>INDEX(BDD_enquete_terrain_publique!W:W, MATCH(A222, BDD_enquete_terrain_publique!B:B, 0))</f>
        <v>csm</v>
      </c>
      <c r="X222" s="122">
        <f>INDEX(BDD_enquete_terrain_publique!X:X, MATCH(A222, BDD_enquete_terrain_publique!B:B, 0))</f>
        <v>2</v>
      </c>
      <c r="Y222" s="122">
        <f>INDEX(BDD_enquete_terrain_publique!Y:Y, MATCH(A222, BDD_enquete_terrain_publique!B:B, 0))</f>
        <v>1</v>
      </c>
      <c r="Z222" s="121">
        <f>INDEX(BDD_enquete_terrain_publique!Z:Z, MATCH(A222, BDD_enquete_terrain_publique!B:B, 0))</f>
        <v>0.4375</v>
      </c>
      <c r="AA222" s="121">
        <f>INDEX(BDD_enquete_terrain_publique!AA:AA, MATCH(A222, BDD_enquete_terrain_publique!B:B, 0))</f>
        <v>0.59375</v>
      </c>
      <c r="AB222" s="121">
        <f>INDEX(BDD_enquete_terrain_publique!AB:AB, MATCH(A222, BDD_enquete_terrain_publique!B:B, 0))</f>
        <v>0.58333333333333337</v>
      </c>
      <c r="AC222" s="121">
        <f>Tableau1[[#This Row],[heure_enq]]-Tableau1[[#This Row],[heure_deb]]</f>
        <v>0.15625</v>
      </c>
      <c r="AD222" s="121">
        <f>Tableau1[[#This Row],[heure_fin]]-Tableau1[[#This Row],[heure_deb]]</f>
        <v>0.14583333333333337</v>
      </c>
      <c r="AE222" s="115" t="s">
        <v>22</v>
      </c>
      <c r="AF222" s="115" t="s">
        <v>22</v>
      </c>
      <c r="AG222" s="123" t="str">
        <f>INDEX(BDD_enquete_terrain_publique!BJ:BJ, MATCH(A222, BDD_enquete_terrain_publique!B:B, 0))</f>
        <v>Diplodus sargus, Dicentrarchus labrax, Sparus aurata, Dentex dentex</v>
      </c>
      <c r="AH222" s="18">
        <v>0</v>
      </c>
      <c r="AI222" s="18">
        <f>INDEX(BDD_enquete_terrain_publique!BO:BO, MATCH(A222, BDD_enquete_terrain_publique!B:B, 0))</f>
        <v>0</v>
      </c>
      <c r="AJ222" s="18">
        <v>0</v>
      </c>
      <c r="AK222" s="18">
        <f>INDEX(BDD_enquete_terrain_publique!BU:BU, MATCH(A222, BDD_enquete_terrain_publique!B:B, 0))</f>
        <v>0</v>
      </c>
      <c r="AL222" s="115">
        <f>INDEX(BDD_enquete_terrain_publique!BV:BV, MATCH(A222, BDD_enquete_terrain_publique!B:B, 0))</f>
        <v>0</v>
      </c>
      <c r="AM222" s="115">
        <v>0</v>
      </c>
      <c r="AN222" s="115" t="s">
        <v>76</v>
      </c>
      <c r="AO222" s="115" t="str">
        <f>INDEX(BDD_enquete_terrain_publique!AL:AL, MATCH(A222, BDD_enquete_terrain_publique!B:B, 0))</f>
        <v>touriste</v>
      </c>
      <c r="AP222" s="115" t="s">
        <v>2057</v>
      </c>
      <c r="AQ222" s="115">
        <v>1</v>
      </c>
      <c r="AR222" s="124" t="s">
        <v>404</v>
      </c>
      <c r="AS222" s="115">
        <v>1</v>
      </c>
      <c r="AT222" s="122">
        <v>20</v>
      </c>
      <c r="AU22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136.80554895276109</v>
      </c>
      <c r="AV222" s="137">
        <f>SUM(AU222:AU223)</f>
        <v>334.83667375413751</v>
      </c>
      <c r="AW222" s="138" t="s">
        <v>223</v>
      </c>
      <c r="AX222" s="199">
        <f t="shared" si="4"/>
        <v>56.221458473737428</v>
      </c>
      <c r="AY222" s="201" t="s">
        <v>22</v>
      </c>
      <c r="AZ222" s="127" t="s">
        <v>22</v>
      </c>
    </row>
    <row r="223" spans="1:52" ht="15" thickBot="1">
      <c r="A223" s="117">
        <v>285</v>
      </c>
      <c r="B223" s="18" t="str">
        <f>INDEX(BDD_enquete_terrain_publique!C:C, MATCH(A223, BDD_enquete_terrain_publique!B:B, 0))</f>
        <v>PECHLOIS2023_0151</v>
      </c>
      <c r="C223" s="18" t="str">
        <f>INDEX(BDD_enquete_terrain_publique!D:D, MATCH(A223, BDD_enquete_terrain_publique!B:B, 0))</f>
        <v>PECHLOIS2023_0151_F</v>
      </c>
      <c r="D223" s="109">
        <f>INDEX(BDD_enquete_terrain_publique!E:E, MATCH(A223, BDD_enquete_terrain_publique!B:B, 0))</f>
        <v>45104</v>
      </c>
      <c r="E223" s="18" t="str">
        <f>INDEX(BDD_enquete_terrain_publique!F:F, MATCH(A223, BDD_enquete_terrain_publique!B:B, 0))</f>
        <v>Maeva_LABEGORRE</v>
      </c>
      <c r="F223" s="118">
        <f>INDEX(BDD_enquete_terrain_publique!G:G, MATCH(A223, BDD_enquete_terrain_publique!B:B, 0))</f>
        <v>0</v>
      </c>
      <c r="G223" s="18">
        <f>INDEX(BDD_enquete_terrain_publique!H:H, MATCH(A223, BDD_enquete_terrain_publique!B:B, 0))</f>
        <v>26</v>
      </c>
      <c r="H223" s="118">
        <f>INDEX(BDD_enquete_terrain_publique!I:I, MATCH(A223, BDD_enquete_terrain_publique!B:B, 0))</f>
        <v>1</v>
      </c>
      <c r="I223" s="18" t="str">
        <f>INDEX(BDD_enquete_terrain_publique!J:J, MATCH(A223, BDD_enquete_terrain_publique!B:B, 0))</f>
        <v>E</v>
      </c>
      <c r="J223" s="18" t="str">
        <f>INDEX(BDD_enquete_terrain_publique!K:K, MATCH(A223, BDD_enquete_terrain_publique!B:B, 0))</f>
        <v>O</v>
      </c>
      <c r="K223" s="118" t="str">
        <f>INDEX(BDD_enquete_terrain_publique!L:L, MATCH(A223, BDD_enquete_terrain_publique!B:B, 0))</f>
        <v>0_10</v>
      </c>
      <c r="L223" s="18" t="str">
        <f>INDEX(BDD_enquete_terrain_publique!M:M, MATCH(A223, BDD_enquete_terrain_publique!B:B, 0))</f>
        <v>pre_quart</v>
      </c>
      <c r="M223" s="115" t="s">
        <v>22</v>
      </c>
      <c r="N223" s="115" t="s">
        <v>22</v>
      </c>
      <c r="O223" s="115" t="s">
        <v>22</v>
      </c>
      <c r="P223" s="119">
        <f>INDEX(BDD_enquete_terrain_publique!Q:Q, MATCH(A223, BDD_enquete_terrain_publique!B:B, 0))</f>
        <v>42.886270000000003</v>
      </c>
      <c r="Q223" s="115" t="s">
        <v>22</v>
      </c>
      <c r="R223" s="116" t="s">
        <v>22</v>
      </c>
      <c r="S223" s="115" t="s">
        <v>22</v>
      </c>
      <c r="T223" s="115" t="s">
        <v>22</v>
      </c>
      <c r="U223" s="120">
        <f>INDEX(BDD_enquete_terrain_publique!V:V, MATCH(A223, BDD_enquete_terrain_publique!B:B, 0))</f>
        <v>9.4730899999999991</v>
      </c>
      <c r="V223" s="115" t="s">
        <v>22</v>
      </c>
      <c r="W223" s="121" t="str">
        <f>INDEX(BDD_enquete_terrain_publique!W:W, MATCH(A223, BDD_enquete_terrain_publique!B:B, 0))</f>
        <v>csm</v>
      </c>
      <c r="X223" s="122">
        <f>INDEX(BDD_enquete_terrain_publique!X:X, MATCH(A223, BDD_enquete_terrain_publique!B:B, 0))</f>
        <v>2</v>
      </c>
      <c r="Y223" s="122">
        <f>INDEX(BDD_enquete_terrain_publique!Y:Y, MATCH(A223, BDD_enquete_terrain_publique!B:B, 0))</f>
        <v>1</v>
      </c>
      <c r="Z223" s="121">
        <f>INDEX(BDD_enquete_terrain_publique!Z:Z, MATCH(A223, BDD_enquete_terrain_publique!B:B, 0))</f>
        <v>0.4375</v>
      </c>
      <c r="AA223" s="121">
        <f>INDEX(BDD_enquete_terrain_publique!AA:AA, MATCH(A223, BDD_enquete_terrain_publique!B:B, 0))</f>
        <v>0.59375</v>
      </c>
      <c r="AB223" s="121">
        <f>INDEX(BDD_enquete_terrain_publique!AB:AB, MATCH(A223, BDD_enquete_terrain_publique!B:B, 0))</f>
        <v>0.58333333333333337</v>
      </c>
      <c r="AC223" s="121">
        <f>Tableau1[[#This Row],[heure_enq]]-Tableau1[[#This Row],[heure_deb]]</f>
        <v>0.15625</v>
      </c>
      <c r="AD223" s="121">
        <f>Tableau1[[#This Row],[heure_fin]]-Tableau1[[#This Row],[heure_deb]]</f>
        <v>0.14583333333333337</v>
      </c>
      <c r="AE223" s="115" t="s">
        <v>22</v>
      </c>
      <c r="AF223" s="115" t="s">
        <v>22</v>
      </c>
      <c r="AG223" s="123" t="str">
        <f>INDEX(BDD_enquete_terrain_publique!BJ:BJ, MATCH(A223, BDD_enquete_terrain_publique!B:B, 0))</f>
        <v>Diplodus sargus, Dicentrarchus labrax, Sparus aurata, Dentex dentex</v>
      </c>
      <c r="AH223" s="18">
        <v>0</v>
      </c>
      <c r="AI223" s="18">
        <f>INDEX(BDD_enquete_terrain_publique!BO:BO, MATCH(A223, BDD_enquete_terrain_publique!B:B, 0))</f>
        <v>0</v>
      </c>
      <c r="AJ223" s="18">
        <v>0</v>
      </c>
      <c r="AK223" s="18">
        <f>INDEX(BDD_enquete_terrain_publique!BU:BU, MATCH(A223, BDD_enquete_terrain_publique!B:B, 0))</f>
        <v>0</v>
      </c>
      <c r="AL223" s="115">
        <f>INDEX(BDD_enquete_terrain_publique!BV:BV, MATCH(A223, BDD_enquete_terrain_publique!B:B, 0))</f>
        <v>0</v>
      </c>
      <c r="AM223" s="115">
        <v>0</v>
      </c>
      <c r="AN223" s="115" t="s">
        <v>76</v>
      </c>
      <c r="AO223" s="115" t="str">
        <f>INDEX(BDD_enquete_terrain_publique!AL:AL, MATCH(A223, BDD_enquete_terrain_publique!B:B, 0))</f>
        <v>touriste</v>
      </c>
      <c r="AP223" s="115" t="s">
        <v>22</v>
      </c>
      <c r="AQ223" s="115" t="s">
        <v>22</v>
      </c>
      <c r="AR223" s="124" t="s">
        <v>2183</v>
      </c>
      <c r="AS223" s="115">
        <v>2</v>
      </c>
      <c r="AT223" s="122">
        <v>20</v>
      </c>
      <c r="AU22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198.03112480137642</v>
      </c>
      <c r="AV223" s="142"/>
      <c r="AW223" s="138" t="s">
        <v>223</v>
      </c>
      <c r="AX223" s="199">
        <f t="shared" si="4"/>
        <v>81.3826540279629</v>
      </c>
      <c r="AY223" s="201" t="s">
        <v>22</v>
      </c>
      <c r="AZ223" s="127" t="s">
        <v>22</v>
      </c>
    </row>
    <row r="224" spans="1:52">
      <c r="A224" s="117">
        <v>286</v>
      </c>
      <c r="B224" s="18" t="str">
        <f>INDEX(BDD_enquete_terrain_publique!C:C, MATCH(A224, BDD_enquete_terrain_publique!B:B, 0))</f>
        <v>PECHLOIS2023_0152</v>
      </c>
      <c r="C224" s="18" t="str">
        <f>INDEX(BDD_enquete_terrain_publique!D:D, MATCH(A224, BDD_enquete_terrain_publique!B:B, 0))</f>
        <v>PECHLOIS2023_0152_A</v>
      </c>
      <c r="D224" s="109">
        <f>INDEX(BDD_enquete_terrain_publique!E:E, MATCH(A224, BDD_enquete_terrain_publique!B:B, 0))</f>
        <v>45105</v>
      </c>
      <c r="E224" s="18" t="str">
        <f>INDEX(BDD_enquete_terrain_publique!F:F, MATCH(A224, BDD_enquete_terrain_publique!B:B, 0))</f>
        <v>Maeva_LABEGORRE</v>
      </c>
      <c r="F224" s="118">
        <f>INDEX(BDD_enquete_terrain_publique!G:G, MATCH(A224, BDD_enquete_terrain_publique!B:B, 0))</f>
        <v>1</v>
      </c>
      <c r="G224" s="18">
        <f>INDEX(BDD_enquete_terrain_publique!H:H, MATCH(A224, BDD_enquete_terrain_publique!B:B, 0))</f>
        <v>24</v>
      </c>
      <c r="H224" s="118">
        <f>INDEX(BDD_enquete_terrain_publique!I:I, MATCH(A224, BDD_enquete_terrain_publique!B:B, 0))</f>
        <v>1</v>
      </c>
      <c r="I224" s="18" t="str">
        <f>INDEX(BDD_enquete_terrain_publique!J:J, MATCH(A224, BDD_enquete_terrain_publique!B:B, 0))</f>
        <v>NE</v>
      </c>
      <c r="J224" s="18" t="str">
        <f>INDEX(BDD_enquete_terrain_publique!K:K, MATCH(A224, BDD_enquete_terrain_publique!B:B, 0))</f>
        <v>E</v>
      </c>
      <c r="K224" s="118" t="str">
        <f>INDEX(BDD_enquete_terrain_publique!L:L, MATCH(A224, BDD_enquete_terrain_publique!B:B, 0))</f>
        <v>0_10</v>
      </c>
      <c r="L224" s="18" t="str">
        <f>INDEX(BDD_enquete_terrain_publique!M:M, MATCH(A224, BDD_enquete_terrain_publique!B:B, 0))</f>
        <v>pre_quart</v>
      </c>
      <c r="M224" s="115" t="s">
        <v>22</v>
      </c>
      <c r="N224" s="115" t="s">
        <v>22</v>
      </c>
      <c r="O224" s="115" t="s">
        <v>22</v>
      </c>
      <c r="P224" s="119">
        <f>INDEX(BDD_enquete_terrain_publique!Q:Q, MATCH(A224, BDD_enquete_terrain_publique!B:B, 0))</f>
        <v>42.956800000000001</v>
      </c>
      <c r="Q224" s="115" t="s">
        <v>22</v>
      </c>
      <c r="R224" s="116" t="s">
        <v>22</v>
      </c>
      <c r="S224" s="115" t="s">
        <v>22</v>
      </c>
      <c r="T224" s="115" t="s">
        <v>22</v>
      </c>
      <c r="U224" s="120">
        <f>INDEX(BDD_enquete_terrain_publique!V:V, MATCH(A224, BDD_enquete_terrain_publique!B:B, 0))</f>
        <v>9.4553799999999999</v>
      </c>
      <c r="V224" s="115" t="s">
        <v>22</v>
      </c>
      <c r="W224" s="121" t="str">
        <f>INDEX(BDD_enquete_terrain_publique!W:W, MATCH(A224, BDD_enquete_terrain_publique!B:B, 0))</f>
        <v>csm</v>
      </c>
      <c r="X224" s="122">
        <f>INDEX(BDD_enquete_terrain_publique!X:X, MATCH(A224, BDD_enquete_terrain_publique!B:B, 0))</f>
        <v>2</v>
      </c>
      <c r="Y224" s="122">
        <f>INDEX(BDD_enquete_terrain_publique!Y:Y, MATCH(A224, BDD_enquete_terrain_publique!B:B, 0))</f>
        <v>1</v>
      </c>
      <c r="Z224" s="121">
        <f>INDEX(BDD_enquete_terrain_publique!Z:Z, MATCH(A224, BDD_enquete_terrain_publique!B:B, 0))</f>
        <v>0.29166666666666669</v>
      </c>
      <c r="AA224" s="121">
        <f>INDEX(BDD_enquete_terrain_publique!AA:AA, MATCH(A224, BDD_enquete_terrain_publique!B:B, 0))</f>
        <v>0.47222222222222227</v>
      </c>
      <c r="AB224" s="121">
        <f>INDEX(BDD_enquete_terrain_publique!AB:AB, MATCH(A224, BDD_enquete_terrain_publique!B:B, 0))</f>
        <v>0.44791666666666669</v>
      </c>
      <c r="AC224" s="121">
        <f>Tableau1[[#This Row],[heure_enq]]-Tableau1[[#This Row],[heure_deb]]</f>
        <v>0.18055555555555558</v>
      </c>
      <c r="AD224" s="121">
        <f>Tableau1[[#This Row],[heure_fin]]-Tableau1[[#This Row],[heure_deb]]</f>
        <v>0.15625</v>
      </c>
      <c r="AE224" s="115" t="s">
        <v>22</v>
      </c>
      <c r="AF224" s="115" t="s">
        <v>22</v>
      </c>
      <c r="AG224" s="123" t="str">
        <f>INDEX(BDD_enquete_terrain_publique!BJ:BJ, MATCH(A224, BDD_enquete_terrain_publique!B:B, 0))</f>
        <v>Diplodus sargus, Dentex dentex, Sparus aurata, Sphyraena sphyraena, Dicentrarchus labrax, Mullus surmuletus</v>
      </c>
      <c r="AH224" s="18">
        <v>0</v>
      </c>
      <c r="AI224" s="18">
        <f>INDEX(BDD_enquete_terrain_publique!BO:BO, MATCH(A224, BDD_enquete_terrain_publique!B:B, 0))</f>
        <v>0</v>
      </c>
      <c r="AJ224" s="18">
        <v>0</v>
      </c>
      <c r="AK224" s="18">
        <f>INDEX(BDD_enquete_terrain_publique!BU:BU, MATCH(A224, BDD_enquete_terrain_publique!B:B, 0))</f>
        <v>0</v>
      </c>
      <c r="AL224" s="115">
        <f>INDEX(BDD_enquete_terrain_publique!BV:BV, MATCH(A224, BDD_enquete_terrain_publique!B:B, 0))</f>
        <v>0</v>
      </c>
      <c r="AM224" s="115">
        <v>0</v>
      </c>
      <c r="AN224" s="115" t="s">
        <v>2185</v>
      </c>
      <c r="AO224" s="115" t="str">
        <f>INDEX(BDD_enquete_terrain_publique!AL:AL, MATCH(A224, BDD_enquete_terrain_publique!B:B, 0))</f>
        <v>resident</v>
      </c>
      <c r="AP224" s="115" t="s">
        <v>22</v>
      </c>
      <c r="AQ224" s="115" t="s">
        <v>22</v>
      </c>
      <c r="AR224" s="124" t="s">
        <v>404</v>
      </c>
      <c r="AS224" s="115">
        <v>4</v>
      </c>
      <c r="AT224" s="122">
        <v>25</v>
      </c>
      <c r="AU22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1071.1809575375837</v>
      </c>
      <c r="AV224" s="137" t="s">
        <v>22</v>
      </c>
      <c r="AW224" s="138" t="s">
        <v>223</v>
      </c>
      <c r="AX224" s="199">
        <f t="shared" si="4"/>
        <v>440.21135241270559</v>
      </c>
      <c r="AY224" s="201" t="s">
        <v>22</v>
      </c>
      <c r="AZ224" s="127" t="s">
        <v>22</v>
      </c>
    </row>
    <row r="225" spans="1:52" ht="15" thickBot="1">
      <c r="A225" s="117">
        <v>286</v>
      </c>
      <c r="B225" s="18" t="str">
        <f>INDEX(BDD_enquete_terrain_publique!C:C, MATCH(A225, BDD_enquete_terrain_publique!B:B, 0))</f>
        <v>PECHLOIS2023_0152</v>
      </c>
      <c r="C225" s="18" t="str">
        <f>INDEX(BDD_enquete_terrain_publique!D:D, MATCH(A225, BDD_enquete_terrain_publique!B:B, 0))</f>
        <v>PECHLOIS2023_0152_A</v>
      </c>
      <c r="D225" s="109">
        <f>INDEX(BDD_enquete_terrain_publique!E:E, MATCH(A225, BDD_enquete_terrain_publique!B:B, 0))</f>
        <v>45105</v>
      </c>
      <c r="E225" s="18" t="str">
        <f>INDEX(BDD_enquete_terrain_publique!F:F, MATCH(A225, BDD_enquete_terrain_publique!B:B, 0))</f>
        <v>Maeva_LABEGORRE</v>
      </c>
      <c r="F225" s="118">
        <f>INDEX(BDD_enquete_terrain_publique!G:G, MATCH(A225, BDD_enquete_terrain_publique!B:B, 0))</f>
        <v>1</v>
      </c>
      <c r="G225" s="18">
        <f>INDEX(BDD_enquete_terrain_publique!H:H, MATCH(A225, BDD_enquete_terrain_publique!B:B, 0))</f>
        <v>24</v>
      </c>
      <c r="H225" s="118">
        <f>INDEX(BDD_enquete_terrain_publique!I:I, MATCH(A225, BDD_enquete_terrain_publique!B:B, 0))</f>
        <v>1</v>
      </c>
      <c r="I225" s="18" t="str">
        <f>INDEX(BDD_enquete_terrain_publique!J:J, MATCH(A225, BDD_enquete_terrain_publique!B:B, 0))</f>
        <v>NE</v>
      </c>
      <c r="J225" s="18" t="str">
        <f>INDEX(BDD_enquete_terrain_publique!K:K, MATCH(A225, BDD_enquete_terrain_publique!B:B, 0))</f>
        <v>E</v>
      </c>
      <c r="K225" s="118" t="str">
        <f>INDEX(BDD_enquete_terrain_publique!L:L, MATCH(A225, BDD_enquete_terrain_publique!B:B, 0))</f>
        <v>0_10</v>
      </c>
      <c r="L225" s="18" t="str">
        <f>INDEX(BDD_enquete_terrain_publique!M:M, MATCH(A225, BDD_enquete_terrain_publique!B:B, 0))</f>
        <v>pre_quart</v>
      </c>
      <c r="M225" s="115" t="s">
        <v>22</v>
      </c>
      <c r="N225" s="115" t="s">
        <v>22</v>
      </c>
      <c r="O225" s="115" t="s">
        <v>22</v>
      </c>
      <c r="P225" s="119">
        <f>INDEX(BDD_enquete_terrain_publique!Q:Q, MATCH(A225, BDD_enquete_terrain_publique!B:B, 0))</f>
        <v>42.956800000000001</v>
      </c>
      <c r="Q225" s="115" t="s">
        <v>22</v>
      </c>
      <c r="R225" s="116" t="s">
        <v>22</v>
      </c>
      <c r="S225" s="115" t="s">
        <v>22</v>
      </c>
      <c r="T225" s="115" t="s">
        <v>22</v>
      </c>
      <c r="U225" s="120">
        <f>INDEX(BDD_enquete_terrain_publique!V:V, MATCH(A225, BDD_enquete_terrain_publique!B:B, 0))</f>
        <v>9.4553799999999999</v>
      </c>
      <c r="V225" s="115" t="s">
        <v>22</v>
      </c>
      <c r="W225" s="121" t="str">
        <f>INDEX(BDD_enquete_terrain_publique!W:W, MATCH(A225, BDD_enquete_terrain_publique!B:B, 0))</f>
        <v>csm</v>
      </c>
      <c r="X225" s="122">
        <f>INDEX(BDD_enquete_terrain_publique!X:X, MATCH(A225, BDD_enquete_terrain_publique!B:B, 0))</f>
        <v>2</v>
      </c>
      <c r="Y225" s="122">
        <f>INDEX(BDD_enquete_terrain_publique!Y:Y, MATCH(A225, BDD_enquete_terrain_publique!B:B, 0))</f>
        <v>1</v>
      </c>
      <c r="Z225" s="121">
        <f>INDEX(BDD_enquete_terrain_publique!Z:Z, MATCH(A225, BDD_enquete_terrain_publique!B:B, 0))</f>
        <v>0.29166666666666669</v>
      </c>
      <c r="AA225" s="121">
        <f>INDEX(BDD_enquete_terrain_publique!AA:AA, MATCH(A225, BDD_enquete_terrain_publique!B:B, 0))</f>
        <v>0.47222222222222227</v>
      </c>
      <c r="AB225" s="121">
        <f>INDEX(BDD_enquete_terrain_publique!AB:AB, MATCH(A225, BDD_enquete_terrain_publique!B:B, 0))</f>
        <v>0.44791666666666669</v>
      </c>
      <c r="AC225" s="121">
        <f>Tableau1[[#This Row],[heure_enq]]-Tableau1[[#This Row],[heure_deb]]</f>
        <v>0.18055555555555558</v>
      </c>
      <c r="AD225" s="121">
        <f>Tableau1[[#This Row],[heure_fin]]-Tableau1[[#This Row],[heure_deb]]</f>
        <v>0.15625</v>
      </c>
      <c r="AE225" s="115" t="s">
        <v>22</v>
      </c>
      <c r="AF225" s="115" t="s">
        <v>22</v>
      </c>
      <c r="AG225" s="123" t="str">
        <f>INDEX(BDD_enquete_terrain_publique!BJ:BJ, MATCH(A225, BDD_enquete_terrain_publique!B:B, 0))</f>
        <v>Diplodus sargus, Dentex dentex, Sparus aurata, Sphyraena sphyraena, Dicentrarchus labrax, Mullus surmuletus</v>
      </c>
      <c r="AH225" s="18">
        <v>0</v>
      </c>
      <c r="AI225" s="18">
        <f>INDEX(BDD_enquete_terrain_publique!BO:BO, MATCH(A225, BDD_enquete_terrain_publique!B:B, 0))</f>
        <v>0</v>
      </c>
      <c r="AJ225" s="18">
        <v>0</v>
      </c>
      <c r="AK225" s="18">
        <f>INDEX(BDD_enquete_terrain_publique!BU:BU, MATCH(A225, BDD_enquete_terrain_publique!B:B, 0))</f>
        <v>0</v>
      </c>
      <c r="AL225" s="115">
        <f>INDEX(BDD_enquete_terrain_publique!BV:BV, MATCH(A225, BDD_enquete_terrain_publique!B:B, 0))</f>
        <v>0</v>
      </c>
      <c r="AM225" s="115">
        <v>0</v>
      </c>
      <c r="AN225" s="115" t="s">
        <v>2185</v>
      </c>
      <c r="AO225" s="115" t="str">
        <f>INDEX(BDD_enquete_terrain_publique!AL:AL, MATCH(A225, BDD_enquete_terrain_publique!B:B, 0))</f>
        <v>resident</v>
      </c>
      <c r="AP225" s="115" t="s">
        <v>22</v>
      </c>
      <c r="AQ225" s="115" t="s">
        <v>22</v>
      </c>
      <c r="AR225" s="124" t="s">
        <v>2186</v>
      </c>
      <c r="AS225" s="115">
        <v>1</v>
      </c>
      <c r="AT225" s="122">
        <v>20</v>
      </c>
      <c r="AU225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225" s="142"/>
      <c r="AW225" s="138" t="s">
        <v>223</v>
      </c>
      <c r="AX225" s="199" t="e">
        <f t="shared" si="4"/>
        <v>#N/A</v>
      </c>
      <c r="AY225" s="201" t="s">
        <v>22</v>
      </c>
      <c r="AZ225" s="127" t="s">
        <v>22</v>
      </c>
    </row>
    <row r="226" spans="1:52" ht="15" thickBot="1">
      <c r="A226" s="117">
        <v>288</v>
      </c>
      <c r="B226" s="18" t="str">
        <f>INDEX(BDD_enquete_terrain_publique!C:C, MATCH(A226, BDD_enquete_terrain_publique!B:B, 0))</f>
        <v>PECHLOIS2023_0154</v>
      </c>
      <c r="C226" s="18" t="str">
        <f>INDEX(BDD_enquete_terrain_publique!D:D, MATCH(A226, BDD_enquete_terrain_publique!B:B, 0))</f>
        <v>PECHLOIS2023_0154_A</v>
      </c>
      <c r="D226" s="109">
        <f>INDEX(BDD_enquete_terrain_publique!E:E, MATCH(A226, BDD_enquete_terrain_publique!B:B, 0))</f>
        <v>45112</v>
      </c>
      <c r="E226" s="18" t="str">
        <f>INDEX(BDD_enquete_terrain_publique!F:F, MATCH(A226, BDD_enquete_terrain_publique!B:B, 0))</f>
        <v>Maeva_LABEGORRE</v>
      </c>
      <c r="F226" s="118">
        <f>INDEX(BDD_enquete_terrain_publique!G:G, MATCH(A226, BDD_enquete_terrain_publique!B:B, 0))</f>
        <v>0</v>
      </c>
      <c r="G226" s="18">
        <f>INDEX(BDD_enquete_terrain_publique!H:H, MATCH(A226, BDD_enquete_terrain_publique!B:B, 0))</f>
        <v>24</v>
      </c>
      <c r="H226" s="118">
        <f>INDEX(BDD_enquete_terrain_publique!I:I, MATCH(A226, BDD_enquete_terrain_publique!B:B, 0))</f>
        <v>1</v>
      </c>
      <c r="I226" s="18" t="str">
        <f>INDEX(BDD_enquete_terrain_publique!J:J, MATCH(A226, BDD_enquete_terrain_publique!B:B, 0))</f>
        <v>SO</v>
      </c>
      <c r="J226" s="18" t="str">
        <f>INDEX(BDD_enquete_terrain_publique!K:K, MATCH(A226, BDD_enquete_terrain_publique!B:B, 0))</f>
        <v>E</v>
      </c>
      <c r="K226" s="118" t="str">
        <f>INDEX(BDD_enquete_terrain_publique!L:L, MATCH(A226, BDD_enquete_terrain_publique!B:B, 0))</f>
        <v>0_10</v>
      </c>
      <c r="L226" s="18" t="str">
        <f>INDEX(BDD_enquete_terrain_publique!M:M, MATCH(A226, BDD_enquete_terrain_publique!B:B, 0))</f>
        <v>pln_lune</v>
      </c>
      <c r="M226" s="115" t="s">
        <v>22</v>
      </c>
      <c r="N226" s="115" t="s">
        <v>22</v>
      </c>
      <c r="O226" s="115" t="s">
        <v>22</v>
      </c>
      <c r="P226" s="119">
        <f>INDEX(BDD_enquete_terrain_publique!Q:Q, MATCH(A226, BDD_enquete_terrain_publique!B:B, 0))</f>
        <v>42.71067</v>
      </c>
      <c r="Q226" s="115" t="s">
        <v>22</v>
      </c>
      <c r="R226" s="116" t="s">
        <v>22</v>
      </c>
      <c r="S226" s="115" t="s">
        <v>22</v>
      </c>
      <c r="T226" s="115" t="s">
        <v>22</v>
      </c>
      <c r="U226" s="120">
        <f>INDEX(BDD_enquete_terrain_publique!V:V, MATCH(A226, BDD_enquete_terrain_publique!B:B, 0))</f>
        <v>9.4552499999999995</v>
      </c>
      <c r="V226" s="115" t="s">
        <v>22</v>
      </c>
      <c r="W226" s="121" t="str">
        <f>INDEX(BDD_enquete_terrain_publique!W:W, MATCH(A226, BDD_enquete_terrain_publique!B:B, 0))</f>
        <v>pdb</v>
      </c>
      <c r="X226" s="122">
        <f>INDEX(BDD_enquete_terrain_publique!X:X, MATCH(A226, BDD_enquete_terrain_publique!B:B, 0))</f>
        <v>3</v>
      </c>
      <c r="Y226" s="122">
        <f>INDEX(BDD_enquete_terrain_publique!Y:Y, MATCH(A226, BDD_enquete_terrain_publique!B:B, 0))</f>
        <v>1</v>
      </c>
      <c r="Z226" s="121">
        <f>INDEX(BDD_enquete_terrain_publique!Z:Z, MATCH(A226, BDD_enquete_terrain_publique!B:B, 0))</f>
        <v>0.29166666666666669</v>
      </c>
      <c r="AA226" s="121">
        <f>INDEX(BDD_enquete_terrain_publique!AA:AA, MATCH(A226, BDD_enquete_terrain_publique!B:B, 0))</f>
        <v>0.3611111111111111</v>
      </c>
      <c r="AB226" s="121">
        <f>INDEX(BDD_enquete_terrain_publique!AB:AB, MATCH(A226, BDD_enquete_terrain_publique!B:B, 0))</f>
        <v>0.375</v>
      </c>
      <c r="AC226" s="121">
        <f>Tableau1[[#This Row],[heure_enq]]-Tableau1[[#This Row],[heure_deb]]</f>
        <v>6.944444444444442E-2</v>
      </c>
      <c r="AD226" s="121">
        <f>Tableau1[[#This Row],[heure_fin]]-Tableau1[[#This Row],[heure_deb]]</f>
        <v>8.3333333333333315E-2</v>
      </c>
      <c r="AE226" s="115" t="s">
        <v>22</v>
      </c>
      <c r="AF226" s="115" t="s">
        <v>22</v>
      </c>
      <c r="AG226" s="123" t="str">
        <f>INDEX(BDD_enquete_terrain_publique!BJ:BJ, MATCH(A226, BDD_enquete_terrain_publique!B:B, 0))</f>
        <v>Oblada melanura, Mugil cephalus</v>
      </c>
      <c r="AH226" s="18">
        <v>0</v>
      </c>
      <c r="AI226" s="18">
        <f>INDEX(BDD_enquete_terrain_publique!BO:BO, MATCH(A226, BDD_enquete_terrain_publique!B:B, 0))</f>
        <v>0</v>
      </c>
      <c r="AJ226" s="18">
        <v>0</v>
      </c>
      <c r="AK226" s="18">
        <f>INDEX(BDD_enquete_terrain_publique!BU:BU, MATCH(A226, BDD_enquete_terrain_publique!B:B, 0))</f>
        <v>0</v>
      </c>
      <c r="AL226" s="115" t="str">
        <f>INDEX(BDD_enquete_terrain_publique!BV:BV, MATCH(A226, BDD_enquete_terrain_publique!B:B, 0))</f>
        <v>pain</v>
      </c>
      <c r="AM226" s="115">
        <v>0</v>
      </c>
      <c r="AN226" s="115" t="s">
        <v>2132</v>
      </c>
      <c r="AO226" s="115" t="str">
        <f>INDEX(BDD_enquete_terrain_publique!AL:AL, MATCH(A226, BDD_enquete_terrain_publique!B:B, 0))</f>
        <v>resident</v>
      </c>
      <c r="AP226" s="115" t="s">
        <v>2060</v>
      </c>
      <c r="AQ226" s="115">
        <v>2</v>
      </c>
      <c r="AR226" s="124" t="s">
        <v>405</v>
      </c>
      <c r="AS226" s="115">
        <v>2</v>
      </c>
      <c r="AT226" s="122">
        <v>15</v>
      </c>
      <c r="AU22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90.199938085909821</v>
      </c>
      <c r="AV226" s="143">
        <v>90</v>
      </c>
      <c r="AW226" s="138" t="s">
        <v>223</v>
      </c>
      <c r="AX226" s="199">
        <f t="shared" si="4"/>
        <v>37.068467706538279</v>
      </c>
      <c r="AY226" s="201" t="s">
        <v>22</v>
      </c>
      <c r="AZ226" s="127" t="s">
        <v>22</v>
      </c>
    </row>
    <row r="227" spans="1:52" ht="15" thickBot="1">
      <c r="A227" s="117">
        <v>296</v>
      </c>
      <c r="B227" s="18" t="str">
        <f>INDEX(BDD_enquete_terrain_publique!C:C, MATCH(A227, BDD_enquete_terrain_publique!B:B, 0))</f>
        <v>PECHLOIS2023_0156</v>
      </c>
      <c r="C227" s="18" t="str">
        <f>INDEX(BDD_enquete_terrain_publique!D:D, MATCH(A227, BDD_enquete_terrain_publique!B:B, 0))</f>
        <v>PECHLOIS2023_0156_A</v>
      </c>
      <c r="D227" s="109">
        <f>INDEX(BDD_enquete_terrain_publique!E:E, MATCH(A227, BDD_enquete_terrain_publique!B:B, 0))</f>
        <v>45114</v>
      </c>
      <c r="E227" s="18" t="str">
        <f>INDEX(BDD_enquete_terrain_publique!F:F, MATCH(A227, BDD_enquete_terrain_publique!B:B, 0))</f>
        <v>Maeva_LABEGORRE</v>
      </c>
      <c r="F227" s="118">
        <f>INDEX(BDD_enquete_terrain_publique!G:G, MATCH(A227, BDD_enquete_terrain_publique!B:B, 0))</f>
        <v>1</v>
      </c>
      <c r="G227" s="18">
        <f>INDEX(BDD_enquete_terrain_publique!H:H, MATCH(A227, BDD_enquete_terrain_publique!B:B, 0))</f>
        <v>25</v>
      </c>
      <c r="H227" s="118">
        <f>INDEX(BDD_enquete_terrain_publique!I:I, MATCH(A227, BDD_enquete_terrain_publique!B:B, 0))</f>
        <v>2</v>
      </c>
      <c r="I227" s="18" t="str">
        <f>INDEX(BDD_enquete_terrain_publique!J:J, MATCH(A227, BDD_enquete_terrain_publique!B:B, 0))</f>
        <v>SE</v>
      </c>
      <c r="J227" s="18" t="str">
        <f>INDEX(BDD_enquete_terrain_publique!K:K, MATCH(A227, BDD_enquete_terrain_publique!B:B, 0))</f>
        <v>NO</v>
      </c>
      <c r="K227" s="118" t="str">
        <f>INDEX(BDD_enquete_terrain_publique!L:L, MATCH(A227, BDD_enquete_terrain_publique!B:B, 0))</f>
        <v>0_10</v>
      </c>
      <c r="L227" s="18" t="str">
        <f>INDEX(BDD_enquete_terrain_publique!M:M, MATCH(A227, BDD_enquete_terrain_publique!B:B, 0))</f>
        <v>pln_lune</v>
      </c>
      <c r="M227" s="115" t="s">
        <v>22</v>
      </c>
      <c r="N227" s="115" t="s">
        <v>22</v>
      </c>
      <c r="O227" s="115" t="s">
        <v>22</v>
      </c>
      <c r="P227" s="119">
        <f>INDEX(BDD_enquete_terrain_publique!Q:Q, MATCH(A227, BDD_enquete_terrain_publique!B:B, 0))</f>
        <v>42.775419999999997</v>
      </c>
      <c r="Q227" s="115" t="s">
        <v>22</v>
      </c>
      <c r="R227" s="116" t="s">
        <v>22</v>
      </c>
      <c r="S227" s="115" t="s">
        <v>22</v>
      </c>
      <c r="T227" s="115" t="s">
        <v>22</v>
      </c>
      <c r="U227" s="120">
        <f>INDEX(BDD_enquete_terrain_publique!V:V, MATCH(A227, BDD_enquete_terrain_publique!B:B, 0))</f>
        <v>9.4770599999999998</v>
      </c>
      <c r="V227" s="115" t="s">
        <v>22</v>
      </c>
      <c r="W227" s="121" t="str">
        <f>INDEX(BDD_enquete_terrain_publique!W:W, MATCH(A227, BDD_enquete_terrain_publique!B:B, 0))</f>
        <v>csm</v>
      </c>
      <c r="X227" s="122">
        <f>INDEX(BDD_enquete_terrain_publique!X:X, MATCH(A227, BDD_enquete_terrain_publique!B:B, 0))</f>
        <v>10</v>
      </c>
      <c r="Y227" s="122">
        <f>INDEX(BDD_enquete_terrain_publique!Y:Y, MATCH(A227, BDD_enquete_terrain_publique!B:B, 0))</f>
        <v>1</v>
      </c>
      <c r="Z227" s="121">
        <f>INDEX(BDD_enquete_terrain_publique!Z:Z, MATCH(A227, BDD_enquete_terrain_publique!B:B, 0))</f>
        <v>0.34375</v>
      </c>
      <c r="AA227" s="121">
        <f>INDEX(BDD_enquete_terrain_publique!AA:AA, MATCH(A227, BDD_enquete_terrain_publique!B:B, 0))</f>
        <v>0.40972222222222227</v>
      </c>
      <c r="AB227" s="121">
        <f>INDEX(BDD_enquete_terrain_publique!AB:AB, MATCH(A227, BDD_enquete_terrain_publique!B:B, 0))</f>
        <v>0.40625</v>
      </c>
      <c r="AC227" s="121">
        <f>Tableau1[[#This Row],[heure_enq]]-Tableau1[[#This Row],[heure_deb]]</f>
        <v>6.5972222222222265E-2</v>
      </c>
      <c r="AD227" s="121">
        <f>Tableau1[[#This Row],[heure_fin]]-Tableau1[[#This Row],[heure_deb]]</f>
        <v>6.25E-2</v>
      </c>
      <c r="AE227" s="115" t="s">
        <v>22</v>
      </c>
      <c r="AF227" s="115" t="s">
        <v>22</v>
      </c>
      <c r="AG227" s="123" t="str">
        <f>INDEX(BDD_enquete_terrain_publique!BJ:BJ, MATCH(A227, BDD_enquete_terrain_publique!B:B, 0))</f>
        <v>Sparus aurata, Diplodus sargus, Dicentrarchus labrax, Labrus viridis</v>
      </c>
      <c r="AH227" s="18">
        <v>0</v>
      </c>
      <c r="AI227" s="18">
        <f>INDEX(BDD_enquete_terrain_publique!BO:BO, MATCH(A227, BDD_enquete_terrain_publique!B:B, 0))</f>
        <v>0</v>
      </c>
      <c r="AJ227" s="18">
        <v>0</v>
      </c>
      <c r="AK227" s="18">
        <f>INDEX(BDD_enquete_terrain_publique!BU:BU, MATCH(A227, BDD_enquete_terrain_publique!B:B, 0))</f>
        <v>0</v>
      </c>
      <c r="AL227" s="115">
        <f>INDEX(BDD_enquete_terrain_publique!BV:BV, MATCH(A227, BDD_enquete_terrain_publique!B:B, 0))</f>
        <v>0</v>
      </c>
      <c r="AM227" s="115">
        <v>0</v>
      </c>
      <c r="AN227" s="115" t="s">
        <v>2185</v>
      </c>
      <c r="AO227" s="115" t="str">
        <f>INDEX(BDD_enquete_terrain_publique!AL:AL, MATCH(A227, BDD_enquete_terrain_publique!B:B, 0))</f>
        <v>resident</v>
      </c>
      <c r="AP227" s="115" t="s">
        <v>22</v>
      </c>
      <c r="AQ227" s="115" t="s">
        <v>22</v>
      </c>
      <c r="AR227" s="124" t="s">
        <v>404</v>
      </c>
      <c r="AS227" s="115">
        <v>1</v>
      </c>
      <c r="AT227" s="122">
        <v>25</v>
      </c>
      <c r="AU22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267.79523938439593</v>
      </c>
      <c r="AV227" s="143">
        <v>268</v>
      </c>
      <c r="AW227" s="138" t="s">
        <v>223</v>
      </c>
      <c r="AX227" s="199">
        <f t="shared" si="4"/>
        <v>110.0528381031764</v>
      </c>
      <c r="AY227" s="201" t="s">
        <v>22</v>
      </c>
      <c r="AZ227" s="127" t="s">
        <v>22</v>
      </c>
    </row>
    <row r="228" spans="1:52">
      <c r="A228" s="117">
        <v>297</v>
      </c>
      <c r="B228" s="18" t="str">
        <f>INDEX(BDD_enquete_terrain_publique!C:C, MATCH(A228, BDD_enquete_terrain_publique!B:B, 0))</f>
        <v>PECHLOIS2023_0156</v>
      </c>
      <c r="C228" s="18" t="str">
        <f>INDEX(BDD_enquete_terrain_publique!D:D, MATCH(A228, BDD_enquete_terrain_publique!B:B, 0))</f>
        <v>PECHLOIS2023_0156_B</v>
      </c>
      <c r="D228" s="109">
        <f>INDEX(BDD_enquete_terrain_publique!E:E, MATCH(A228, BDD_enquete_terrain_publique!B:B, 0))</f>
        <v>45114</v>
      </c>
      <c r="E228" s="18" t="str">
        <f>INDEX(BDD_enquete_terrain_publique!F:F, MATCH(A228, BDD_enquete_terrain_publique!B:B, 0))</f>
        <v>Maeva_LABEGORRE</v>
      </c>
      <c r="F228" s="118">
        <f>INDEX(BDD_enquete_terrain_publique!G:G, MATCH(A228, BDD_enquete_terrain_publique!B:B, 0))</f>
        <v>2</v>
      </c>
      <c r="G228" s="18">
        <f>INDEX(BDD_enquete_terrain_publique!H:H, MATCH(A228, BDD_enquete_terrain_publique!B:B, 0))</f>
        <v>26</v>
      </c>
      <c r="H228" s="118">
        <f>INDEX(BDD_enquete_terrain_publique!I:I, MATCH(A228, BDD_enquete_terrain_publique!B:B, 0))</f>
        <v>3</v>
      </c>
      <c r="I228" s="18" t="str">
        <f>INDEX(BDD_enquete_terrain_publique!J:J, MATCH(A228, BDD_enquete_terrain_publique!B:B, 0))</f>
        <v>SE</v>
      </c>
      <c r="J228" s="18" t="str">
        <f>INDEX(BDD_enquete_terrain_publique!K:K, MATCH(A228, BDD_enquete_terrain_publique!B:B, 0))</f>
        <v>SO</v>
      </c>
      <c r="K228" s="118" t="str">
        <f>INDEX(BDD_enquete_terrain_publique!L:L, MATCH(A228, BDD_enquete_terrain_publique!B:B, 0))</f>
        <v>0_10</v>
      </c>
      <c r="L228" s="18" t="str">
        <f>INDEX(BDD_enquete_terrain_publique!M:M, MATCH(A228, BDD_enquete_terrain_publique!B:B, 0))</f>
        <v>pln_lune</v>
      </c>
      <c r="M228" s="115" t="s">
        <v>22</v>
      </c>
      <c r="N228" s="115" t="s">
        <v>22</v>
      </c>
      <c r="O228" s="115" t="s">
        <v>22</v>
      </c>
      <c r="P228" s="119">
        <f>INDEX(BDD_enquete_terrain_publique!Q:Q, MATCH(A228, BDD_enquete_terrain_publique!B:B, 0))</f>
        <v>42.959350000000001</v>
      </c>
      <c r="Q228" s="115" t="s">
        <v>22</v>
      </c>
      <c r="R228" s="116" t="s">
        <v>22</v>
      </c>
      <c r="S228" s="115" t="s">
        <v>22</v>
      </c>
      <c r="T228" s="115" t="s">
        <v>22</v>
      </c>
      <c r="U228" s="120">
        <f>INDEX(BDD_enquete_terrain_publique!V:V, MATCH(A228, BDD_enquete_terrain_publique!B:B, 0))</f>
        <v>9.4533500000000004</v>
      </c>
      <c r="V228" s="115" t="s">
        <v>22</v>
      </c>
      <c r="W228" s="121" t="str">
        <f>INDEX(BDD_enquete_terrain_publique!W:W, MATCH(A228, BDD_enquete_terrain_publique!B:B, 0))</f>
        <v>pe</v>
      </c>
      <c r="X228" s="122">
        <f>INDEX(BDD_enquete_terrain_publique!X:X, MATCH(A228, BDD_enquete_terrain_publique!B:B, 0))</f>
        <v>45</v>
      </c>
      <c r="Y228" s="122">
        <f>INDEX(BDD_enquete_terrain_publique!Y:Y, MATCH(A228, BDD_enquete_terrain_publique!B:B, 0))</f>
        <v>2</v>
      </c>
      <c r="Z228" s="121">
        <f>INDEX(BDD_enquete_terrain_publique!Z:Z, MATCH(A228, BDD_enquete_terrain_publique!B:B, 0))</f>
        <v>0.35416666666666669</v>
      </c>
      <c r="AA228" s="121">
        <f>INDEX(BDD_enquete_terrain_publique!AA:AA, MATCH(A228, BDD_enquete_terrain_publique!B:B, 0))</f>
        <v>0.52083333333333337</v>
      </c>
      <c r="AB228" s="121">
        <f>INDEX(BDD_enquete_terrain_publique!AB:AB, MATCH(A228, BDD_enquete_terrain_publique!B:B, 0))</f>
        <v>0.52083333333333337</v>
      </c>
      <c r="AC228" s="121">
        <f>Tableau1[[#This Row],[heure_enq]]-Tableau1[[#This Row],[heure_deb]]</f>
        <v>0.16666666666666669</v>
      </c>
      <c r="AD228" s="121">
        <f>Tableau1[[#This Row],[heure_fin]]-Tableau1[[#This Row],[heure_deb]]</f>
        <v>0.16666666666666669</v>
      </c>
      <c r="AE228" s="115" t="s">
        <v>22</v>
      </c>
      <c r="AF228" s="115" t="s">
        <v>22</v>
      </c>
      <c r="AG228" s="123" t="str">
        <f>INDEX(BDD_enquete_terrain_publique!BJ:BJ, MATCH(A228, BDD_enquete_terrain_publique!B:B, 0))</f>
        <v>Serranus cabrilla, Coris julis, Diplodus sargus, Serranus cabrilla</v>
      </c>
      <c r="AH228" s="18">
        <v>0</v>
      </c>
      <c r="AI228" s="18">
        <f>INDEX(BDD_enquete_terrain_publique!BO:BO, MATCH(A228, BDD_enquete_terrain_publique!B:B, 0))</f>
        <v>0</v>
      </c>
      <c r="AJ228" s="18" t="s">
        <v>2066</v>
      </c>
      <c r="AK228" s="18" t="str">
        <f>INDEX(BDD_enquete_terrain_publique!BU:BU, MATCH(A228, BDD_enquete_terrain_publique!B:B, 0))</f>
        <v>dure vert</v>
      </c>
      <c r="AL228" s="115">
        <f>INDEX(BDD_enquete_terrain_publique!BV:BV, MATCH(A228, BDD_enquete_terrain_publique!B:B, 0))</f>
        <v>0</v>
      </c>
      <c r="AM228" s="115">
        <v>0</v>
      </c>
      <c r="AN228" s="115" t="s">
        <v>86</v>
      </c>
      <c r="AO228" s="115" t="str">
        <f>INDEX(BDD_enquete_terrain_publique!AL:AL, MATCH(A228, BDD_enquete_terrain_publique!B:B, 0))</f>
        <v>secondaire</v>
      </c>
      <c r="AP228" s="115" t="s">
        <v>2060</v>
      </c>
      <c r="AQ228" s="115">
        <v>15</v>
      </c>
      <c r="AR228" s="124" t="s">
        <v>1082</v>
      </c>
      <c r="AS228" s="115">
        <v>15</v>
      </c>
      <c r="AT228" s="122">
        <v>15</v>
      </c>
      <c r="AU22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377.25242999095099</v>
      </c>
      <c r="AV228" s="137">
        <f>SUM(AU228:AU230)</f>
        <v>1036.0612990904792</v>
      </c>
      <c r="AW228" s="138" t="s">
        <v>2187</v>
      </c>
      <c r="AX228" s="199">
        <f t="shared" si="4"/>
        <v>155.03524520176066</v>
      </c>
      <c r="AY228" s="201" t="s">
        <v>22</v>
      </c>
      <c r="AZ228" s="127" t="s">
        <v>22</v>
      </c>
    </row>
    <row r="229" spans="1:52">
      <c r="A229" s="117">
        <v>297</v>
      </c>
      <c r="B229" s="18" t="str">
        <f>INDEX(BDD_enquete_terrain_publique!C:C, MATCH(A229, BDD_enquete_terrain_publique!B:B, 0))</f>
        <v>PECHLOIS2023_0156</v>
      </c>
      <c r="C229" s="18" t="str">
        <f>INDEX(BDD_enquete_terrain_publique!D:D, MATCH(A229, BDD_enquete_terrain_publique!B:B, 0))</f>
        <v>PECHLOIS2023_0156_B</v>
      </c>
      <c r="D229" s="109">
        <f>INDEX(BDD_enquete_terrain_publique!E:E, MATCH(A229, BDD_enquete_terrain_publique!B:B, 0))</f>
        <v>45114</v>
      </c>
      <c r="E229" s="18" t="str">
        <f>INDEX(BDD_enquete_terrain_publique!F:F, MATCH(A229, BDD_enquete_terrain_publique!B:B, 0))</f>
        <v>Maeva_LABEGORRE</v>
      </c>
      <c r="F229" s="118">
        <f>INDEX(BDD_enquete_terrain_publique!G:G, MATCH(A229, BDD_enquete_terrain_publique!B:B, 0))</f>
        <v>2</v>
      </c>
      <c r="G229" s="18">
        <f>INDEX(BDD_enquete_terrain_publique!H:H, MATCH(A229, BDD_enquete_terrain_publique!B:B, 0))</f>
        <v>26</v>
      </c>
      <c r="H229" s="118">
        <f>INDEX(BDD_enquete_terrain_publique!I:I, MATCH(A229, BDD_enquete_terrain_publique!B:B, 0))</f>
        <v>3</v>
      </c>
      <c r="I229" s="18" t="str">
        <f>INDEX(BDD_enquete_terrain_publique!J:J, MATCH(A229, BDD_enquete_terrain_publique!B:B, 0))</f>
        <v>SE</v>
      </c>
      <c r="J229" s="18" t="str">
        <f>INDEX(BDD_enquete_terrain_publique!K:K, MATCH(A229, BDD_enquete_terrain_publique!B:B, 0))</f>
        <v>SO</v>
      </c>
      <c r="K229" s="118" t="str">
        <f>INDEX(BDD_enquete_terrain_publique!L:L, MATCH(A229, BDD_enquete_terrain_publique!B:B, 0))</f>
        <v>0_10</v>
      </c>
      <c r="L229" s="18" t="str">
        <f>INDEX(BDD_enquete_terrain_publique!M:M, MATCH(A229, BDD_enquete_terrain_publique!B:B, 0))</f>
        <v>pln_lune</v>
      </c>
      <c r="M229" s="115" t="s">
        <v>22</v>
      </c>
      <c r="N229" s="115" t="s">
        <v>22</v>
      </c>
      <c r="O229" s="115" t="s">
        <v>22</v>
      </c>
      <c r="P229" s="119">
        <f>INDEX(BDD_enquete_terrain_publique!Q:Q, MATCH(A229, BDD_enquete_terrain_publique!B:B, 0))</f>
        <v>42.959350000000001</v>
      </c>
      <c r="Q229" s="115" t="s">
        <v>22</v>
      </c>
      <c r="R229" s="116" t="s">
        <v>22</v>
      </c>
      <c r="S229" s="115" t="s">
        <v>22</v>
      </c>
      <c r="T229" s="115" t="s">
        <v>22</v>
      </c>
      <c r="U229" s="120">
        <f>INDEX(BDD_enquete_terrain_publique!V:V, MATCH(A229, BDD_enquete_terrain_publique!B:B, 0))</f>
        <v>9.4533500000000004</v>
      </c>
      <c r="V229" s="115" t="s">
        <v>22</v>
      </c>
      <c r="W229" s="121" t="str">
        <f>INDEX(BDD_enquete_terrain_publique!W:W, MATCH(A229, BDD_enquete_terrain_publique!B:B, 0))</f>
        <v>pe</v>
      </c>
      <c r="X229" s="122">
        <f>INDEX(BDD_enquete_terrain_publique!X:X, MATCH(A229, BDD_enquete_terrain_publique!B:B, 0))</f>
        <v>45</v>
      </c>
      <c r="Y229" s="122">
        <f>INDEX(BDD_enquete_terrain_publique!Y:Y, MATCH(A229, BDD_enquete_terrain_publique!B:B, 0))</f>
        <v>2</v>
      </c>
      <c r="Z229" s="121">
        <f>INDEX(BDD_enquete_terrain_publique!Z:Z, MATCH(A229, BDD_enquete_terrain_publique!B:B, 0))</f>
        <v>0.35416666666666669</v>
      </c>
      <c r="AA229" s="121">
        <f>INDEX(BDD_enquete_terrain_publique!AA:AA, MATCH(A229, BDD_enquete_terrain_publique!B:B, 0))</f>
        <v>0.52083333333333337</v>
      </c>
      <c r="AB229" s="121">
        <f>INDEX(BDD_enquete_terrain_publique!AB:AB, MATCH(A229, BDD_enquete_terrain_publique!B:B, 0))</f>
        <v>0.52083333333333337</v>
      </c>
      <c r="AC229" s="121">
        <f>Tableau1[[#This Row],[heure_enq]]-Tableau1[[#This Row],[heure_deb]]</f>
        <v>0.16666666666666669</v>
      </c>
      <c r="AD229" s="121">
        <f>Tableau1[[#This Row],[heure_fin]]-Tableau1[[#This Row],[heure_deb]]</f>
        <v>0.16666666666666669</v>
      </c>
      <c r="AE229" s="115" t="s">
        <v>22</v>
      </c>
      <c r="AF229" s="115" t="s">
        <v>22</v>
      </c>
      <c r="AG229" s="123" t="str">
        <f>INDEX(BDD_enquete_terrain_publique!BJ:BJ, MATCH(A229, BDD_enquete_terrain_publique!B:B, 0))</f>
        <v>Serranus cabrilla, Coris julis, Diplodus sargus, Serranus cabrilla</v>
      </c>
      <c r="AH229" s="18">
        <v>0</v>
      </c>
      <c r="AI229" s="18">
        <f>INDEX(BDD_enquete_terrain_publique!BO:BO, MATCH(A229, BDD_enquete_terrain_publique!B:B, 0))</f>
        <v>0</v>
      </c>
      <c r="AJ229" s="18" t="s">
        <v>2066</v>
      </c>
      <c r="AK229" s="18" t="str">
        <f>INDEX(BDD_enquete_terrain_publique!BU:BU, MATCH(A229, BDD_enquete_terrain_publique!B:B, 0))</f>
        <v>dure vert</v>
      </c>
      <c r="AL229" s="115">
        <f>INDEX(BDD_enquete_terrain_publique!BV:BV, MATCH(A229, BDD_enquete_terrain_publique!B:B, 0))</f>
        <v>0</v>
      </c>
      <c r="AM229" s="115">
        <v>0</v>
      </c>
      <c r="AN229" s="115" t="s">
        <v>86</v>
      </c>
      <c r="AO229" s="115" t="str">
        <f>INDEX(BDD_enquete_terrain_publique!AL:AL, MATCH(A229, BDD_enquete_terrain_publique!B:B, 0))</f>
        <v>secondaire</v>
      </c>
      <c r="AP229" s="115" t="s">
        <v>2057</v>
      </c>
      <c r="AQ229" s="115">
        <v>5</v>
      </c>
      <c r="AR229" s="124" t="s">
        <v>404</v>
      </c>
      <c r="AS229" s="115">
        <v>5</v>
      </c>
      <c r="AT229" s="122">
        <v>15</v>
      </c>
      <c r="AU22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287.74522155908147</v>
      </c>
      <c r="AV229" s="139"/>
      <c r="AW229" s="138" t="s">
        <v>2187</v>
      </c>
      <c r="AX229" s="199">
        <f t="shared" si="4"/>
        <v>118.25146091469101</v>
      </c>
      <c r="AY229" s="201" t="s">
        <v>22</v>
      </c>
      <c r="AZ229" s="127" t="s">
        <v>22</v>
      </c>
    </row>
    <row r="230" spans="1:52" ht="15" thickBot="1">
      <c r="A230" s="117">
        <v>297</v>
      </c>
      <c r="B230" s="18" t="str">
        <f>INDEX(BDD_enquete_terrain_publique!C:C, MATCH(A230, BDD_enquete_terrain_publique!B:B, 0))</f>
        <v>PECHLOIS2023_0156</v>
      </c>
      <c r="C230" s="18" t="str">
        <f>INDEX(BDD_enquete_terrain_publique!D:D, MATCH(A230, BDD_enquete_terrain_publique!B:B, 0))</f>
        <v>PECHLOIS2023_0156_B</v>
      </c>
      <c r="D230" s="109">
        <f>INDEX(BDD_enquete_terrain_publique!E:E, MATCH(A230, BDD_enquete_terrain_publique!B:B, 0))</f>
        <v>45114</v>
      </c>
      <c r="E230" s="18" t="str">
        <f>INDEX(BDD_enquete_terrain_publique!F:F, MATCH(A230, BDD_enquete_terrain_publique!B:B, 0))</f>
        <v>Maeva_LABEGORRE</v>
      </c>
      <c r="F230" s="118">
        <f>INDEX(BDD_enquete_terrain_publique!G:G, MATCH(A230, BDD_enquete_terrain_publique!B:B, 0))</f>
        <v>2</v>
      </c>
      <c r="G230" s="18">
        <f>INDEX(BDD_enquete_terrain_publique!H:H, MATCH(A230, BDD_enquete_terrain_publique!B:B, 0))</f>
        <v>26</v>
      </c>
      <c r="H230" s="118">
        <f>INDEX(BDD_enquete_terrain_publique!I:I, MATCH(A230, BDD_enquete_terrain_publique!B:B, 0))</f>
        <v>3</v>
      </c>
      <c r="I230" s="18" t="str">
        <f>INDEX(BDD_enquete_terrain_publique!J:J, MATCH(A230, BDD_enquete_terrain_publique!B:B, 0))</f>
        <v>SE</v>
      </c>
      <c r="J230" s="18" t="str">
        <f>INDEX(BDD_enquete_terrain_publique!K:K, MATCH(A230, BDD_enquete_terrain_publique!B:B, 0))</f>
        <v>SO</v>
      </c>
      <c r="K230" s="118" t="str">
        <f>INDEX(BDD_enquete_terrain_publique!L:L, MATCH(A230, BDD_enquete_terrain_publique!B:B, 0))</f>
        <v>0_10</v>
      </c>
      <c r="L230" s="18" t="str">
        <f>INDEX(BDD_enquete_terrain_publique!M:M, MATCH(A230, BDD_enquete_terrain_publique!B:B, 0))</f>
        <v>pln_lune</v>
      </c>
      <c r="M230" s="115" t="s">
        <v>22</v>
      </c>
      <c r="N230" s="115" t="s">
        <v>22</v>
      </c>
      <c r="O230" s="115" t="s">
        <v>22</v>
      </c>
      <c r="P230" s="119">
        <f>INDEX(BDD_enquete_terrain_publique!Q:Q, MATCH(A230, BDD_enquete_terrain_publique!B:B, 0))</f>
        <v>42.959350000000001</v>
      </c>
      <c r="Q230" s="115" t="s">
        <v>22</v>
      </c>
      <c r="R230" s="116" t="s">
        <v>22</v>
      </c>
      <c r="S230" s="115" t="s">
        <v>22</v>
      </c>
      <c r="T230" s="115" t="s">
        <v>22</v>
      </c>
      <c r="U230" s="120">
        <f>INDEX(BDD_enquete_terrain_publique!V:V, MATCH(A230, BDD_enquete_terrain_publique!B:B, 0))</f>
        <v>9.4533500000000004</v>
      </c>
      <c r="V230" s="115" t="s">
        <v>22</v>
      </c>
      <c r="W230" s="121" t="str">
        <f>INDEX(BDD_enquete_terrain_publique!W:W, MATCH(A230, BDD_enquete_terrain_publique!B:B, 0))</f>
        <v>pe</v>
      </c>
      <c r="X230" s="122">
        <f>INDEX(BDD_enquete_terrain_publique!X:X, MATCH(A230, BDD_enquete_terrain_publique!B:B, 0))</f>
        <v>45</v>
      </c>
      <c r="Y230" s="122">
        <f>INDEX(BDD_enquete_terrain_publique!Y:Y, MATCH(A230, BDD_enquete_terrain_publique!B:B, 0))</f>
        <v>2</v>
      </c>
      <c r="Z230" s="121">
        <f>INDEX(BDD_enquete_terrain_publique!Z:Z, MATCH(A230, BDD_enquete_terrain_publique!B:B, 0))</f>
        <v>0.35416666666666669</v>
      </c>
      <c r="AA230" s="121">
        <f>INDEX(BDD_enquete_terrain_publique!AA:AA, MATCH(A230, BDD_enquete_terrain_publique!B:B, 0))</f>
        <v>0.52083333333333337</v>
      </c>
      <c r="AB230" s="121">
        <f>INDEX(BDD_enquete_terrain_publique!AB:AB, MATCH(A230, BDD_enquete_terrain_publique!B:B, 0))</f>
        <v>0.52083333333333337</v>
      </c>
      <c r="AC230" s="121">
        <f>Tableau1[[#This Row],[heure_enq]]-Tableau1[[#This Row],[heure_deb]]</f>
        <v>0.16666666666666669</v>
      </c>
      <c r="AD230" s="121">
        <f>Tableau1[[#This Row],[heure_fin]]-Tableau1[[#This Row],[heure_deb]]</f>
        <v>0.16666666666666669</v>
      </c>
      <c r="AE230" s="115" t="s">
        <v>22</v>
      </c>
      <c r="AF230" s="115" t="s">
        <v>22</v>
      </c>
      <c r="AG230" s="123" t="str">
        <f>INDEX(BDD_enquete_terrain_publique!BJ:BJ, MATCH(A230, BDD_enquete_terrain_publique!B:B, 0))</f>
        <v>Serranus cabrilla, Coris julis, Diplodus sargus, Serranus cabrilla</v>
      </c>
      <c r="AH230" s="18">
        <v>0</v>
      </c>
      <c r="AI230" s="18">
        <f>INDEX(BDD_enquete_terrain_publique!BO:BO, MATCH(A230, BDD_enquete_terrain_publique!B:B, 0))</f>
        <v>0</v>
      </c>
      <c r="AJ230" s="18" t="s">
        <v>2066</v>
      </c>
      <c r="AK230" s="18" t="str">
        <f>INDEX(BDD_enquete_terrain_publique!BU:BU, MATCH(A230, BDD_enquete_terrain_publique!B:B, 0))</f>
        <v>dure vert</v>
      </c>
      <c r="AL230" s="115">
        <f>INDEX(BDD_enquete_terrain_publique!BV:BV, MATCH(A230, BDD_enquete_terrain_publique!B:B, 0))</f>
        <v>0</v>
      </c>
      <c r="AM230" s="115">
        <v>0</v>
      </c>
      <c r="AN230" s="115" t="s">
        <v>86</v>
      </c>
      <c r="AO230" s="115" t="str">
        <f>INDEX(BDD_enquete_terrain_publique!AL:AL, MATCH(A230, BDD_enquete_terrain_publique!B:B, 0))</f>
        <v>secondaire</v>
      </c>
      <c r="AP230" s="115" t="s">
        <v>2060</v>
      </c>
      <c r="AQ230" s="115">
        <v>8</v>
      </c>
      <c r="AR230" s="124" t="s">
        <v>756</v>
      </c>
      <c r="AS230" s="115">
        <v>10</v>
      </c>
      <c r="AT230" s="122">
        <v>15</v>
      </c>
      <c r="AU23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371.0636475404466</v>
      </c>
      <c r="AV230" s="142"/>
      <c r="AW230" s="138" t="s">
        <v>2187</v>
      </c>
      <c r="AX230" s="199">
        <f t="shared" si="4"/>
        <v>152.49190994812872</v>
      </c>
      <c r="AY230" s="201" t="s">
        <v>22</v>
      </c>
      <c r="AZ230" s="127" t="s">
        <v>22</v>
      </c>
    </row>
    <row r="231" spans="1:52">
      <c r="A231" s="117">
        <v>298</v>
      </c>
      <c r="B231" s="18" t="str">
        <f>INDEX(BDD_enquete_terrain_publique!C:C, MATCH(A231, BDD_enquete_terrain_publique!B:B, 0))</f>
        <v>PECHLOIS2023_0156</v>
      </c>
      <c r="C231" s="18" t="str">
        <f>INDEX(BDD_enquete_terrain_publique!D:D, MATCH(A231, BDD_enquete_terrain_publique!B:B, 0))</f>
        <v>PECHLOIS2023_0156_C</v>
      </c>
      <c r="D231" s="109">
        <f>INDEX(BDD_enquete_terrain_publique!E:E, MATCH(A231, BDD_enquete_terrain_publique!B:B, 0))</f>
        <v>45114</v>
      </c>
      <c r="E231" s="18" t="str">
        <f>INDEX(BDD_enquete_terrain_publique!F:F, MATCH(A231, BDD_enquete_terrain_publique!B:B, 0))</f>
        <v>Maea_LABEGORRE</v>
      </c>
      <c r="F231" s="118">
        <f>INDEX(BDD_enquete_terrain_publique!G:G, MATCH(A231, BDD_enquete_terrain_publique!B:B, 0))</f>
        <v>2</v>
      </c>
      <c r="G231" s="18">
        <f>INDEX(BDD_enquete_terrain_publique!H:H, MATCH(A231, BDD_enquete_terrain_publique!B:B, 0))</f>
        <v>26</v>
      </c>
      <c r="H231" s="118">
        <f>INDEX(BDD_enquete_terrain_publique!I:I, MATCH(A231, BDD_enquete_terrain_publique!B:B, 0))</f>
        <v>3</v>
      </c>
      <c r="I231" s="18" t="str">
        <f>INDEX(BDD_enquete_terrain_publique!J:J, MATCH(A231, BDD_enquete_terrain_publique!B:B, 0))</f>
        <v>SE</v>
      </c>
      <c r="J231" s="18" t="str">
        <f>INDEX(BDD_enquete_terrain_publique!K:K, MATCH(A231, BDD_enquete_terrain_publique!B:B, 0))</f>
        <v>SO</v>
      </c>
      <c r="K231" s="118" t="str">
        <f>INDEX(BDD_enquete_terrain_publique!L:L, MATCH(A231, BDD_enquete_terrain_publique!B:B, 0))</f>
        <v>0_10</v>
      </c>
      <c r="L231" s="18" t="str">
        <f>INDEX(BDD_enquete_terrain_publique!M:M, MATCH(A231, BDD_enquete_terrain_publique!B:B, 0))</f>
        <v>pln_lune</v>
      </c>
      <c r="M231" s="115" t="s">
        <v>22</v>
      </c>
      <c r="N231" s="115" t="s">
        <v>22</v>
      </c>
      <c r="O231" s="115" t="s">
        <v>22</v>
      </c>
      <c r="P231" s="119">
        <f>INDEX(BDD_enquete_terrain_publique!Q:Q, MATCH(A231, BDD_enquete_terrain_publique!B:B, 0))</f>
        <v>42.959159999999997</v>
      </c>
      <c r="Q231" s="115" t="s">
        <v>22</v>
      </c>
      <c r="R231" s="116" t="s">
        <v>22</v>
      </c>
      <c r="S231" s="115" t="s">
        <v>22</v>
      </c>
      <c r="T231" s="115" t="s">
        <v>22</v>
      </c>
      <c r="U231" s="120">
        <f>INDEX(BDD_enquete_terrain_publique!V:V, MATCH(A231, BDD_enquete_terrain_publique!B:B, 0))</f>
        <v>9.4535300000000007</v>
      </c>
      <c r="V231" s="115" t="s">
        <v>22</v>
      </c>
      <c r="W231" s="121" t="str">
        <f>INDEX(BDD_enquete_terrain_publique!W:W, MATCH(A231, BDD_enquete_terrain_publique!B:B, 0))</f>
        <v>csm</v>
      </c>
      <c r="X231" s="122">
        <f>INDEX(BDD_enquete_terrain_publique!X:X, MATCH(A231, BDD_enquete_terrain_publique!B:B, 0))</f>
        <v>10</v>
      </c>
      <c r="Y231" s="122">
        <f>INDEX(BDD_enquete_terrain_publique!Y:Y, MATCH(A231, BDD_enquete_terrain_publique!B:B, 0))</f>
        <v>2</v>
      </c>
      <c r="Z231" s="121">
        <f>INDEX(BDD_enquete_terrain_publique!Z:Z, MATCH(A231, BDD_enquete_terrain_publique!B:B, 0))</f>
        <v>0.25</v>
      </c>
      <c r="AA231" s="121">
        <f>INDEX(BDD_enquete_terrain_publique!AA:AA, MATCH(A231, BDD_enquete_terrain_publique!B:B, 0))</f>
        <v>0.53125</v>
      </c>
      <c r="AB231" s="121">
        <f>INDEX(BDD_enquete_terrain_publique!AB:AB, MATCH(A231, BDD_enquete_terrain_publique!B:B, 0))</f>
        <v>0.41666666666666669</v>
      </c>
      <c r="AC231" s="121">
        <f>Tableau1[[#This Row],[heure_enq]]-Tableau1[[#This Row],[heure_deb]]</f>
        <v>0.28125</v>
      </c>
      <c r="AD231" s="121">
        <f>Tableau1[[#This Row],[heure_fin]]-Tableau1[[#This Row],[heure_deb]]</f>
        <v>0.16666666666666669</v>
      </c>
      <c r="AE231" s="115" t="s">
        <v>22</v>
      </c>
      <c r="AF231" s="115" t="s">
        <v>22</v>
      </c>
      <c r="AG231" s="123" t="str">
        <f>INDEX(BDD_enquete_terrain_publique!BJ:BJ, MATCH(A231, BDD_enquete_terrain_publique!B:B, 0))</f>
        <v>Diplodus sargus, Sparus aurata</v>
      </c>
      <c r="AH231" s="18">
        <v>0</v>
      </c>
      <c r="AI231" s="18">
        <f>INDEX(BDD_enquete_terrain_publique!BO:BO, MATCH(A231, BDD_enquete_terrain_publique!B:B, 0))</f>
        <v>0</v>
      </c>
      <c r="AJ231" s="18">
        <v>0</v>
      </c>
      <c r="AK231" s="18">
        <f>INDEX(BDD_enquete_terrain_publique!BU:BU, MATCH(A231, BDD_enquete_terrain_publique!B:B, 0))</f>
        <v>0</v>
      </c>
      <c r="AL231" s="115">
        <f>INDEX(BDD_enquete_terrain_publique!BV:BV, MATCH(A231, BDD_enquete_terrain_publique!B:B, 0))</f>
        <v>0</v>
      </c>
      <c r="AM231" s="115">
        <v>0</v>
      </c>
      <c r="AN231" s="115" t="s">
        <v>2182</v>
      </c>
      <c r="AO231" s="115" t="str">
        <f>INDEX(BDD_enquete_terrain_publique!AL:AL, MATCH(A231, BDD_enquete_terrain_publique!B:B, 0))</f>
        <v>secondaire</v>
      </c>
      <c r="AP231" s="115" t="s">
        <v>22</v>
      </c>
      <c r="AQ231" s="115" t="s">
        <v>22</v>
      </c>
      <c r="AR231" s="124" t="s">
        <v>1853</v>
      </c>
      <c r="AS231" s="115">
        <v>1</v>
      </c>
      <c r="AT231" s="122">
        <v>15</v>
      </c>
      <c r="AU23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66.179319546052866</v>
      </c>
      <c r="AV231" s="137">
        <f>SUM(AU231:AU237)</f>
        <v>1404.0961224420503</v>
      </c>
      <c r="AW231" s="138" t="s">
        <v>222</v>
      </c>
      <c r="AX231" s="199">
        <f t="shared" si="4"/>
        <v>27.196980635364188</v>
      </c>
      <c r="AY231" s="201" t="s">
        <v>22</v>
      </c>
      <c r="AZ231" s="127" t="s">
        <v>22</v>
      </c>
    </row>
    <row r="232" spans="1:52">
      <c r="A232" s="117">
        <v>298</v>
      </c>
      <c r="B232" s="18" t="str">
        <f>INDEX(BDD_enquete_terrain_publique!C:C, MATCH(A232, BDD_enquete_terrain_publique!B:B, 0))</f>
        <v>PECHLOIS2023_0156</v>
      </c>
      <c r="C232" s="18" t="str">
        <f>INDEX(BDD_enquete_terrain_publique!D:D, MATCH(A232, BDD_enquete_terrain_publique!B:B, 0))</f>
        <v>PECHLOIS2023_0156_C</v>
      </c>
      <c r="D232" s="109">
        <f>INDEX(BDD_enquete_terrain_publique!E:E, MATCH(A232, BDD_enquete_terrain_publique!B:B, 0))</f>
        <v>45114</v>
      </c>
      <c r="E232" s="18" t="str">
        <f>INDEX(BDD_enquete_terrain_publique!F:F, MATCH(A232, BDD_enquete_terrain_publique!B:B, 0))</f>
        <v>Maea_LABEGORRE</v>
      </c>
      <c r="F232" s="118">
        <f>INDEX(BDD_enquete_terrain_publique!G:G, MATCH(A232, BDD_enquete_terrain_publique!B:B, 0))</f>
        <v>2</v>
      </c>
      <c r="G232" s="18">
        <f>INDEX(BDD_enquete_terrain_publique!H:H, MATCH(A232, BDD_enquete_terrain_publique!B:B, 0))</f>
        <v>26</v>
      </c>
      <c r="H232" s="118">
        <f>INDEX(BDD_enquete_terrain_publique!I:I, MATCH(A232, BDD_enquete_terrain_publique!B:B, 0))</f>
        <v>3</v>
      </c>
      <c r="I232" s="18" t="str">
        <f>INDEX(BDD_enquete_terrain_publique!J:J, MATCH(A232, BDD_enquete_terrain_publique!B:B, 0))</f>
        <v>SE</v>
      </c>
      <c r="J232" s="18" t="str">
        <f>INDEX(BDD_enquete_terrain_publique!K:K, MATCH(A232, BDD_enquete_terrain_publique!B:B, 0))</f>
        <v>SO</v>
      </c>
      <c r="K232" s="118" t="str">
        <f>INDEX(BDD_enquete_terrain_publique!L:L, MATCH(A232, BDD_enquete_terrain_publique!B:B, 0))</f>
        <v>0_10</v>
      </c>
      <c r="L232" s="18" t="str">
        <f>INDEX(BDD_enquete_terrain_publique!M:M, MATCH(A232, BDD_enquete_terrain_publique!B:B, 0))</f>
        <v>pln_lune</v>
      </c>
      <c r="M232" s="115" t="s">
        <v>22</v>
      </c>
      <c r="N232" s="115" t="s">
        <v>22</v>
      </c>
      <c r="O232" s="115" t="s">
        <v>22</v>
      </c>
      <c r="P232" s="119">
        <f>INDEX(BDD_enquete_terrain_publique!Q:Q, MATCH(A232, BDD_enquete_terrain_publique!B:B, 0))</f>
        <v>42.959159999999997</v>
      </c>
      <c r="Q232" s="115" t="s">
        <v>22</v>
      </c>
      <c r="R232" s="116" t="s">
        <v>22</v>
      </c>
      <c r="S232" s="115" t="s">
        <v>22</v>
      </c>
      <c r="T232" s="115" t="s">
        <v>22</v>
      </c>
      <c r="U232" s="120">
        <f>INDEX(BDD_enquete_terrain_publique!V:V, MATCH(A232, BDD_enquete_terrain_publique!B:B, 0))</f>
        <v>9.4535300000000007</v>
      </c>
      <c r="V232" s="115" t="s">
        <v>22</v>
      </c>
      <c r="W232" s="121" t="str">
        <f>INDEX(BDD_enquete_terrain_publique!W:W, MATCH(A232, BDD_enquete_terrain_publique!B:B, 0))</f>
        <v>csm</v>
      </c>
      <c r="X232" s="122">
        <f>INDEX(BDD_enquete_terrain_publique!X:X, MATCH(A232, BDD_enquete_terrain_publique!B:B, 0))</f>
        <v>10</v>
      </c>
      <c r="Y232" s="122">
        <f>INDEX(BDD_enquete_terrain_publique!Y:Y, MATCH(A232, BDD_enquete_terrain_publique!B:B, 0))</f>
        <v>2</v>
      </c>
      <c r="Z232" s="121">
        <f>INDEX(BDD_enquete_terrain_publique!Z:Z, MATCH(A232, BDD_enquete_terrain_publique!B:B, 0))</f>
        <v>0.25</v>
      </c>
      <c r="AA232" s="121">
        <f>INDEX(BDD_enquete_terrain_publique!AA:AA, MATCH(A232, BDD_enquete_terrain_publique!B:B, 0))</f>
        <v>0.53125</v>
      </c>
      <c r="AB232" s="121">
        <f>INDEX(BDD_enquete_terrain_publique!AB:AB, MATCH(A232, BDD_enquete_terrain_publique!B:B, 0))</f>
        <v>0.41666666666666669</v>
      </c>
      <c r="AC232" s="121">
        <f>Tableau1[[#This Row],[heure_enq]]-Tableau1[[#This Row],[heure_deb]]</f>
        <v>0.28125</v>
      </c>
      <c r="AD232" s="121">
        <f>Tableau1[[#This Row],[heure_fin]]-Tableau1[[#This Row],[heure_deb]]</f>
        <v>0.16666666666666669</v>
      </c>
      <c r="AE232" s="115" t="s">
        <v>22</v>
      </c>
      <c r="AF232" s="115" t="s">
        <v>22</v>
      </c>
      <c r="AG232" s="123" t="str">
        <f>INDEX(BDD_enquete_terrain_publique!BJ:BJ, MATCH(A232, BDD_enquete_terrain_publique!B:B, 0))</f>
        <v>Diplodus sargus, Sparus aurata</v>
      </c>
      <c r="AH232" s="18">
        <v>0</v>
      </c>
      <c r="AI232" s="18">
        <f>INDEX(BDD_enquete_terrain_publique!BO:BO, MATCH(A232, BDD_enquete_terrain_publique!B:B, 0))</f>
        <v>0</v>
      </c>
      <c r="AJ232" s="18">
        <v>0</v>
      </c>
      <c r="AK232" s="18">
        <f>INDEX(BDD_enquete_terrain_publique!BU:BU, MATCH(A232, BDD_enquete_terrain_publique!B:B, 0))</f>
        <v>0</v>
      </c>
      <c r="AL232" s="115">
        <f>INDEX(BDD_enquete_terrain_publique!BV:BV, MATCH(A232, BDD_enquete_terrain_publique!B:B, 0))</f>
        <v>0</v>
      </c>
      <c r="AM232" s="115">
        <v>0</v>
      </c>
      <c r="AN232" s="115" t="s">
        <v>2182</v>
      </c>
      <c r="AO232" s="115" t="str">
        <f>INDEX(BDD_enquete_terrain_publique!AL:AL, MATCH(A232, BDD_enquete_terrain_publique!B:B, 0))</f>
        <v>secondaire</v>
      </c>
      <c r="AP232" s="115" t="s">
        <v>22</v>
      </c>
      <c r="AQ232" s="115" t="s">
        <v>22</v>
      </c>
      <c r="AR232" s="124" t="s">
        <v>404</v>
      </c>
      <c r="AS232" s="115">
        <v>5</v>
      </c>
      <c r="AT232" s="122">
        <v>23</v>
      </c>
      <c r="AU23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1041.7756852533155</v>
      </c>
      <c r="AV232" s="139"/>
      <c r="AW232" s="138" t="s">
        <v>222</v>
      </c>
      <c r="AX232" s="199">
        <f t="shared" si="4"/>
        <v>428.12699393971866</v>
      </c>
      <c r="AY232" s="201" t="s">
        <v>22</v>
      </c>
      <c r="AZ232" s="127" t="s">
        <v>22</v>
      </c>
    </row>
    <row r="233" spans="1:52">
      <c r="A233" s="117">
        <v>298</v>
      </c>
      <c r="B233" s="18" t="str">
        <f>INDEX(BDD_enquete_terrain_publique!C:C, MATCH(A233, BDD_enquete_terrain_publique!B:B, 0))</f>
        <v>PECHLOIS2023_0156</v>
      </c>
      <c r="C233" s="18" t="str">
        <f>INDEX(BDD_enquete_terrain_publique!D:D, MATCH(A233, BDD_enquete_terrain_publique!B:B, 0))</f>
        <v>PECHLOIS2023_0156_C</v>
      </c>
      <c r="D233" s="109">
        <f>INDEX(BDD_enquete_terrain_publique!E:E, MATCH(A233, BDD_enquete_terrain_publique!B:B, 0))</f>
        <v>45114</v>
      </c>
      <c r="E233" s="18" t="str">
        <f>INDEX(BDD_enquete_terrain_publique!F:F, MATCH(A233, BDD_enquete_terrain_publique!B:B, 0))</f>
        <v>Maea_LABEGORRE</v>
      </c>
      <c r="F233" s="118">
        <f>INDEX(BDD_enquete_terrain_publique!G:G, MATCH(A233, BDD_enquete_terrain_publique!B:B, 0))</f>
        <v>2</v>
      </c>
      <c r="G233" s="18">
        <f>INDEX(BDD_enquete_terrain_publique!H:H, MATCH(A233, BDD_enquete_terrain_publique!B:B, 0))</f>
        <v>26</v>
      </c>
      <c r="H233" s="118">
        <f>INDEX(BDD_enquete_terrain_publique!I:I, MATCH(A233, BDD_enquete_terrain_publique!B:B, 0))</f>
        <v>3</v>
      </c>
      <c r="I233" s="18" t="str">
        <f>INDEX(BDD_enquete_terrain_publique!J:J, MATCH(A233, BDD_enquete_terrain_publique!B:B, 0))</f>
        <v>SE</v>
      </c>
      <c r="J233" s="18" t="str">
        <f>INDEX(BDD_enquete_terrain_publique!K:K, MATCH(A233, BDD_enquete_terrain_publique!B:B, 0))</f>
        <v>SO</v>
      </c>
      <c r="K233" s="118" t="str">
        <f>INDEX(BDD_enquete_terrain_publique!L:L, MATCH(A233, BDD_enquete_terrain_publique!B:B, 0))</f>
        <v>0_10</v>
      </c>
      <c r="L233" s="18" t="str">
        <f>INDEX(BDD_enquete_terrain_publique!M:M, MATCH(A233, BDD_enquete_terrain_publique!B:B, 0))</f>
        <v>pln_lune</v>
      </c>
      <c r="M233" s="115" t="s">
        <v>22</v>
      </c>
      <c r="N233" s="115" t="s">
        <v>22</v>
      </c>
      <c r="O233" s="115" t="s">
        <v>22</v>
      </c>
      <c r="P233" s="119">
        <f>INDEX(BDD_enquete_terrain_publique!Q:Q, MATCH(A233, BDD_enquete_terrain_publique!B:B, 0))</f>
        <v>42.959159999999997</v>
      </c>
      <c r="Q233" s="115" t="s">
        <v>22</v>
      </c>
      <c r="R233" s="116" t="s">
        <v>22</v>
      </c>
      <c r="S233" s="115" t="s">
        <v>22</v>
      </c>
      <c r="T233" s="115" t="s">
        <v>22</v>
      </c>
      <c r="U233" s="120">
        <f>INDEX(BDD_enquete_terrain_publique!V:V, MATCH(A233, BDD_enquete_terrain_publique!B:B, 0))</f>
        <v>9.4535300000000007</v>
      </c>
      <c r="V233" s="115" t="s">
        <v>22</v>
      </c>
      <c r="W233" s="121" t="str">
        <f>INDEX(BDD_enquete_terrain_publique!W:W, MATCH(A233, BDD_enquete_terrain_publique!B:B, 0))</f>
        <v>csm</v>
      </c>
      <c r="X233" s="122">
        <f>INDEX(BDD_enquete_terrain_publique!X:X, MATCH(A233, BDD_enquete_terrain_publique!B:B, 0))</f>
        <v>10</v>
      </c>
      <c r="Y233" s="122">
        <f>INDEX(BDD_enquete_terrain_publique!Y:Y, MATCH(A233, BDD_enquete_terrain_publique!B:B, 0))</f>
        <v>2</v>
      </c>
      <c r="Z233" s="121">
        <f>INDEX(BDD_enquete_terrain_publique!Z:Z, MATCH(A233, BDD_enquete_terrain_publique!B:B, 0))</f>
        <v>0.25</v>
      </c>
      <c r="AA233" s="121">
        <f>INDEX(BDD_enquete_terrain_publique!AA:AA, MATCH(A233, BDD_enquete_terrain_publique!B:B, 0))</f>
        <v>0.53125</v>
      </c>
      <c r="AB233" s="121">
        <f>INDEX(BDD_enquete_terrain_publique!AB:AB, MATCH(A233, BDD_enquete_terrain_publique!B:B, 0))</f>
        <v>0.41666666666666669</v>
      </c>
      <c r="AC233" s="121">
        <f>Tableau1[[#This Row],[heure_enq]]-Tableau1[[#This Row],[heure_deb]]</f>
        <v>0.28125</v>
      </c>
      <c r="AD233" s="121">
        <f>Tableau1[[#This Row],[heure_fin]]-Tableau1[[#This Row],[heure_deb]]</f>
        <v>0.16666666666666669</v>
      </c>
      <c r="AE233" s="115" t="s">
        <v>22</v>
      </c>
      <c r="AF233" s="115" t="s">
        <v>22</v>
      </c>
      <c r="AG233" s="123" t="str">
        <f>INDEX(BDD_enquete_terrain_publique!BJ:BJ, MATCH(A233, BDD_enquete_terrain_publique!B:B, 0))</f>
        <v>Diplodus sargus, Sparus aurata</v>
      </c>
      <c r="AH233" s="18">
        <v>0</v>
      </c>
      <c r="AI233" s="18">
        <f>INDEX(BDD_enquete_terrain_publique!BO:BO, MATCH(A233, BDD_enquete_terrain_publique!B:B, 0))</f>
        <v>0</v>
      </c>
      <c r="AJ233" s="18">
        <v>0</v>
      </c>
      <c r="AK233" s="18">
        <f>INDEX(BDD_enquete_terrain_publique!BU:BU, MATCH(A233, BDD_enquete_terrain_publique!B:B, 0))</f>
        <v>0</v>
      </c>
      <c r="AL233" s="115">
        <f>INDEX(BDD_enquete_terrain_publique!BV:BV, MATCH(A233, BDD_enquete_terrain_publique!B:B, 0))</f>
        <v>0</v>
      </c>
      <c r="AM233" s="115">
        <v>0</v>
      </c>
      <c r="AN233" s="115" t="s">
        <v>2182</v>
      </c>
      <c r="AO233" s="115" t="str">
        <f>INDEX(BDD_enquete_terrain_publique!AL:AL, MATCH(A233, BDD_enquete_terrain_publique!B:B, 0))</f>
        <v>secondaire</v>
      </c>
      <c r="AP233" s="115" t="s">
        <v>22</v>
      </c>
      <c r="AQ233" s="115" t="s">
        <v>22</v>
      </c>
      <c r="AR233" s="124" t="s">
        <v>2188</v>
      </c>
      <c r="AS233" s="115">
        <v>2</v>
      </c>
      <c r="AT233" s="122">
        <v>15</v>
      </c>
      <c r="AU23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71.343364978153801</v>
      </c>
      <c r="AV233" s="139"/>
      <c r="AW233" s="138" t="s">
        <v>222</v>
      </c>
      <c r="AX233" s="199">
        <f t="shared" si="4"/>
        <v>29.319191086912518</v>
      </c>
      <c r="AY233" s="201" t="s">
        <v>22</v>
      </c>
      <c r="AZ233" s="127" t="s">
        <v>2189</v>
      </c>
    </row>
    <row r="234" spans="1:52">
      <c r="A234" s="117">
        <v>298</v>
      </c>
      <c r="B234" s="18" t="str">
        <f>INDEX(BDD_enquete_terrain_publique!C:C, MATCH(A234, BDD_enquete_terrain_publique!B:B, 0))</f>
        <v>PECHLOIS2023_0156</v>
      </c>
      <c r="C234" s="18" t="str">
        <f>INDEX(BDD_enquete_terrain_publique!D:D, MATCH(A234, BDD_enquete_terrain_publique!B:B, 0))</f>
        <v>PECHLOIS2023_0156_C</v>
      </c>
      <c r="D234" s="109">
        <f>INDEX(BDD_enquete_terrain_publique!E:E, MATCH(A234, BDD_enquete_terrain_publique!B:B, 0))</f>
        <v>45114</v>
      </c>
      <c r="E234" s="18" t="str">
        <f>INDEX(BDD_enquete_terrain_publique!F:F, MATCH(A234, BDD_enquete_terrain_publique!B:B, 0))</f>
        <v>Maea_LABEGORRE</v>
      </c>
      <c r="F234" s="118">
        <f>INDEX(BDD_enquete_terrain_publique!G:G, MATCH(A234, BDD_enquete_terrain_publique!B:B, 0))</f>
        <v>2</v>
      </c>
      <c r="G234" s="18">
        <f>INDEX(BDD_enquete_terrain_publique!H:H, MATCH(A234, BDD_enquete_terrain_publique!B:B, 0))</f>
        <v>26</v>
      </c>
      <c r="H234" s="118">
        <f>INDEX(BDD_enquete_terrain_publique!I:I, MATCH(A234, BDD_enquete_terrain_publique!B:B, 0))</f>
        <v>3</v>
      </c>
      <c r="I234" s="18" t="str">
        <f>INDEX(BDD_enquete_terrain_publique!J:J, MATCH(A234, BDD_enquete_terrain_publique!B:B, 0))</f>
        <v>SE</v>
      </c>
      <c r="J234" s="18" t="str">
        <f>INDEX(BDD_enquete_terrain_publique!K:K, MATCH(A234, BDD_enquete_terrain_publique!B:B, 0))</f>
        <v>SO</v>
      </c>
      <c r="K234" s="118" t="str">
        <f>INDEX(BDD_enquete_terrain_publique!L:L, MATCH(A234, BDD_enquete_terrain_publique!B:B, 0))</f>
        <v>0_10</v>
      </c>
      <c r="L234" s="18" t="str">
        <f>INDEX(BDD_enquete_terrain_publique!M:M, MATCH(A234, BDD_enquete_terrain_publique!B:B, 0))</f>
        <v>pln_lune</v>
      </c>
      <c r="M234" s="115" t="s">
        <v>22</v>
      </c>
      <c r="N234" s="115" t="s">
        <v>22</v>
      </c>
      <c r="O234" s="115" t="s">
        <v>22</v>
      </c>
      <c r="P234" s="119">
        <f>INDEX(BDD_enquete_terrain_publique!Q:Q, MATCH(A234, BDD_enquete_terrain_publique!B:B, 0))</f>
        <v>42.959159999999997</v>
      </c>
      <c r="Q234" s="115" t="s">
        <v>22</v>
      </c>
      <c r="R234" s="116" t="s">
        <v>22</v>
      </c>
      <c r="S234" s="115" t="s">
        <v>22</v>
      </c>
      <c r="T234" s="115" t="s">
        <v>22</v>
      </c>
      <c r="U234" s="120">
        <f>INDEX(BDD_enquete_terrain_publique!V:V, MATCH(A234, BDD_enquete_terrain_publique!B:B, 0))</f>
        <v>9.4535300000000007</v>
      </c>
      <c r="V234" s="115" t="s">
        <v>22</v>
      </c>
      <c r="W234" s="121" t="str">
        <f>INDEX(BDD_enquete_terrain_publique!W:W, MATCH(A234, BDD_enquete_terrain_publique!B:B, 0))</f>
        <v>csm</v>
      </c>
      <c r="X234" s="122">
        <f>INDEX(BDD_enquete_terrain_publique!X:X, MATCH(A234, BDD_enquete_terrain_publique!B:B, 0))</f>
        <v>10</v>
      </c>
      <c r="Y234" s="122">
        <f>INDEX(BDD_enquete_terrain_publique!Y:Y, MATCH(A234, BDD_enquete_terrain_publique!B:B, 0))</f>
        <v>2</v>
      </c>
      <c r="Z234" s="121">
        <f>INDEX(BDD_enquete_terrain_publique!Z:Z, MATCH(A234, BDD_enquete_terrain_publique!B:B, 0))</f>
        <v>0.25</v>
      </c>
      <c r="AA234" s="121">
        <f>INDEX(BDD_enquete_terrain_publique!AA:AA, MATCH(A234, BDD_enquete_terrain_publique!B:B, 0))</f>
        <v>0.53125</v>
      </c>
      <c r="AB234" s="121">
        <f>INDEX(BDD_enquete_terrain_publique!AB:AB, MATCH(A234, BDD_enquete_terrain_publique!B:B, 0))</f>
        <v>0.41666666666666669</v>
      </c>
      <c r="AC234" s="121">
        <f>Tableau1[[#This Row],[heure_enq]]-Tableau1[[#This Row],[heure_deb]]</f>
        <v>0.28125</v>
      </c>
      <c r="AD234" s="121">
        <f>Tableau1[[#This Row],[heure_fin]]-Tableau1[[#This Row],[heure_deb]]</f>
        <v>0.16666666666666669</v>
      </c>
      <c r="AE234" s="115" t="s">
        <v>22</v>
      </c>
      <c r="AF234" s="115" t="s">
        <v>22</v>
      </c>
      <c r="AG234" s="123" t="str">
        <f>INDEX(BDD_enquete_terrain_publique!BJ:BJ, MATCH(A234, BDD_enquete_terrain_publique!B:B, 0))</f>
        <v>Diplodus sargus, Sparus aurata</v>
      </c>
      <c r="AH234" s="18">
        <v>0</v>
      </c>
      <c r="AI234" s="18">
        <f>INDEX(BDD_enquete_terrain_publique!BO:BO, MATCH(A234, BDD_enquete_terrain_publique!B:B, 0))</f>
        <v>0</v>
      </c>
      <c r="AJ234" s="18">
        <v>0</v>
      </c>
      <c r="AK234" s="18">
        <f>INDEX(BDD_enquete_terrain_publique!BU:BU, MATCH(A234, BDD_enquete_terrain_publique!B:B, 0))</f>
        <v>0</v>
      </c>
      <c r="AL234" s="115">
        <f>INDEX(BDD_enquete_terrain_publique!BV:BV, MATCH(A234, BDD_enquete_terrain_publique!B:B, 0))</f>
        <v>0</v>
      </c>
      <c r="AM234" s="115">
        <v>0</v>
      </c>
      <c r="AN234" s="115" t="s">
        <v>2182</v>
      </c>
      <c r="AO234" s="115" t="str">
        <f>INDEX(BDD_enquete_terrain_publique!AL:AL, MATCH(A234, BDD_enquete_terrain_publique!B:B, 0))</f>
        <v>secondaire</v>
      </c>
      <c r="AP234" s="115" t="s">
        <v>22</v>
      </c>
      <c r="AQ234" s="115" t="s">
        <v>22</v>
      </c>
      <c r="AR234" s="124" t="s">
        <v>1891</v>
      </c>
      <c r="AS234" s="115">
        <v>1</v>
      </c>
      <c r="AT234" s="122">
        <v>15</v>
      </c>
      <c r="AU23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37.74636845001308</v>
      </c>
      <c r="AV234" s="139"/>
      <c r="AW234" s="138" t="s">
        <v>222</v>
      </c>
      <c r="AX234" s="199">
        <f t="shared" si="4"/>
        <v>15.51220621233414</v>
      </c>
      <c r="AY234" s="201" t="s">
        <v>22</v>
      </c>
      <c r="AZ234" s="127" t="s">
        <v>22</v>
      </c>
    </row>
    <row r="235" spans="1:52">
      <c r="A235" s="117">
        <v>298</v>
      </c>
      <c r="B235" s="18" t="str">
        <f>INDEX(BDD_enquete_terrain_publique!C:C, MATCH(A235, BDD_enquete_terrain_publique!B:B, 0))</f>
        <v>PECHLOIS2023_0156</v>
      </c>
      <c r="C235" s="18" t="str">
        <f>INDEX(BDD_enquete_terrain_publique!D:D, MATCH(A235, BDD_enquete_terrain_publique!B:B, 0))</f>
        <v>PECHLOIS2023_0156_C</v>
      </c>
      <c r="D235" s="109">
        <f>INDEX(BDD_enquete_terrain_publique!E:E, MATCH(A235, BDD_enquete_terrain_publique!B:B, 0))</f>
        <v>45114</v>
      </c>
      <c r="E235" s="18" t="str">
        <f>INDEX(BDD_enquete_terrain_publique!F:F, MATCH(A235, BDD_enquete_terrain_publique!B:B, 0))</f>
        <v>Maea_LABEGORRE</v>
      </c>
      <c r="F235" s="118">
        <f>INDEX(BDD_enquete_terrain_publique!G:G, MATCH(A235, BDD_enquete_terrain_publique!B:B, 0))</f>
        <v>2</v>
      </c>
      <c r="G235" s="18">
        <f>INDEX(BDD_enquete_terrain_publique!H:H, MATCH(A235, BDD_enquete_terrain_publique!B:B, 0))</f>
        <v>26</v>
      </c>
      <c r="H235" s="118">
        <f>INDEX(BDD_enquete_terrain_publique!I:I, MATCH(A235, BDD_enquete_terrain_publique!B:B, 0))</f>
        <v>3</v>
      </c>
      <c r="I235" s="18" t="str">
        <f>INDEX(BDD_enquete_terrain_publique!J:J, MATCH(A235, BDD_enquete_terrain_publique!B:B, 0))</f>
        <v>SE</v>
      </c>
      <c r="J235" s="18" t="str">
        <f>INDEX(BDD_enquete_terrain_publique!K:K, MATCH(A235, BDD_enquete_terrain_publique!B:B, 0))</f>
        <v>SO</v>
      </c>
      <c r="K235" s="118" t="str">
        <f>INDEX(BDD_enquete_terrain_publique!L:L, MATCH(A235, BDD_enquete_terrain_publique!B:B, 0))</f>
        <v>0_10</v>
      </c>
      <c r="L235" s="18" t="str">
        <f>INDEX(BDD_enquete_terrain_publique!M:M, MATCH(A235, BDD_enquete_terrain_publique!B:B, 0))</f>
        <v>pln_lune</v>
      </c>
      <c r="M235" s="115" t="s">
        <v>22</v>
      </c>
      <c r="N235" s="115" t="s">
        <v>22</v>
      </c>
      <c r="O235" s="115" t="s">
        <v>22</v>
      </c>
      <c r="P235" s="119">
        <f>INDEX(BDD_enquete_terrain_publique!Q:Q, MATCH(A235, BDD_enquete_terrain_publique!B:B, 0))</f>
        <v>42.959159999999997</v>
      </c>
      <c r="Q235" s="115" t="s">
        <v>22</v>
      </c>
      <c r="R235" s="116" t="s">
        <v>22</v>
      </c>
      <c r="S235" s="115" t="s">
        <v>22</v>
      </c>
      <c r="T235" s="115" t="s">
        <v>22</v>
      </c>
      <c r="U235" s="120">
        <f>INDEX(BDD_enquete_terrain_publique!V:V, MATCH(A235, BDD_enquete_terrain_publique!B:B, 0))</f>
        <v>9.4535300000000007</v>
      </c>
      <c r="V235" s="115" t="s">
        <v>22</v>
      </c>
      <c r="W235" s="121" t="str">
        <f>INDEX(BDD_enquete_terrain_publique!W:W, MATCH(A235, BDD_enquete_terrain_publique!B:B, 0))</f>
        <v>csm</v>
      </c>
      <c r="X235" s="122">
        <f>INDEX(BDD_enquete_terrain_publique!X:X, MATCH(A235, BDD_enquete_terrain_publique!B:B, 0))</f>
        <v>10</v>
      </c>
      <c r="Y235" s="122">
        <f>INDEX(BDD_enquete_terrain_publique!Y:Y, MATCH(A235, BDD_enquete_terrain_publique!B:B, 0))</f>
        <v>2</v>
      </c>
      <c r="Z235" s="121">
        <f>INDEX(BDD_enquete_terrain_publique!Z:Z, MATCH(A235, BDD_enquete_terrain_publique!B:B, 0))</f>
        <v>0.25</v>
      </c>
      <c r="AA235" s="121">
        <f>INDEX(BDD_enquete_terrain_publique!AA:AA, MATCH(A235, BDD_enquete_terrain_publique!B:B, 0))</f>
        <v>0.53125</v>
      </c>
      <c r="AB235" s="121">
        <f>INDEX(BDD_enquete_terrain_publique!AB:AB, MATCH(A235, BDD_enquete_terrain_publique!B:B, 0))</f>
        <v>0.41666666666666669</v>
      </c>
      <c r="AC235" s="121">
        <f>Tableau1[[#This Row],[heure_enq]]-Tableau1[[#This Row],[heure_deb]]</f>
        <v>0.28125</v>
      </c>
      <c r="AD235" s="121">
        <f>Tableau1[[#This Row],[heure_fin]]-Tableau1[[#This Row],[heure_deb]]</f>
        <v>0.16666666666666669</v>
      </c>
      <c r="AE235" s="115" t="s">
        <v>22</v>
      </c>
      <c r="AF235" s="115" t="s">
        <v>22</v>
      </c>
      <c r="AG235" s="123" t="str">
        <f>INDEX(BDD_enquete_terrain_publique!BJ:BJ, MATCH(A235, BDD_enquete_terrain_publique!B:B, 0))</f>
        <v>Diplodus sargus, Sparus aurata</v>
      </c>
      <c r="AH235" s="18">
        <v>0</v>
      </c>
      <c r="AI235" s="18">
        <f>INDEX(BDD_enquete_terrain_publique!BO:BO, MATCH(A235, BDD_enquete_terrain_publique!B:B, 0))</f>
        <v>0</v>
      </c>
      <c r="AJ235" s="18">
        <v>0</v>
      </c>
      <c r="AK235" s="18">
        <f>INDEX(BDD_enquete_terrain_publique!BU:BU, MATCH(A235, BDD_enquete_terrain_publique!B:B, 0))</f>
        <v>0</v>
      </c>
      <c r="AL235" s="115">
        <f>INDEX(BDD_enquete_terrain_publique!BV:BV, MATCH(A235, BDD_enquete_terrain_publique!B:B, 0))</f>
        <v>0</v>
      </c>
      <c r="AM235" s="115">
        <v>0</v>
      </c>
      <c r="AN235" s="115" t="s">
        <v>2182</v>
      </c>
      <c r="AO235" s="115" t="str">
        <f>INDEX(BDD_enquete_terrain_publique!AL:AL, MATCH(A235, BDD_enquete_terrain_publique!B:B, 0))</f>
        <v>secondaire</v>
      </c>
      <c r="AP235" s="115" t="s">
        <v>22</v>
      </c>
      <c r="AQ235" s="115" t="s">
        <v>22</v>
      </c>
      <c r="AR235" s="124" t="s">
        <v>1019</v>
      </c>
      <c r="AS235" s="115">
        <v>1</v>
      </c>
      <c r="AT235" s="122">
        <v>15</v>
      </c>
      <c r="AU23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50.259700251664007</v>
      </c>
      <c r="AV235" s="139"/>
      <c r="AW235" s="138" t="s">
        <v>222</v>
      </c>
      <c r="AX235" s="199">
        <f t="shared" si="4"/>
        <v>20.654671336300275</v>
      </c>
      <c r="AY235" s="201" t="s">
        <v>22</v>
      </c>
      <c r="AZ235" s="127" t="s">
        <v>22</v>
      </c>
    </row>
    <row r="236" spans="1:52">
      <c r="A236" s="117">
        <v>298</v>
      </c>
      <c r="B236" s="18" t="str">
        <f>INDEX(BDD_enquete_terrain_publique!C:C, MATCH(A236, BDD_enquete_terrain_publique!B:B, 0))</f>
        <v>PECHLOIS2023_0156</v>
      </c>
      <c r="C236" s="18" t="str">
        <f>INDEX(BDD_enquete_terrain_publique!D:D, MATCH(A236, BDD_enquete_terrain_publique!B:B, 0))</f>
        <v>PECHLOIS2023_0156_C</v>
      </c>
      <c r="D236" s="109">
        <f>INDEX(BDD_enquete_terrain_publique!E:E, MATCH(A236, BDD_enquete_terrain_publique!B:B, 0))</f>
        <v>45114</v>
      </c>
      <c r="E236" s="18" t="str">
        <f>INDEX(BDD_enquete_terrain_publique!F:F, MATCH(A236, BDD_enquete_terrain_publique!B:B, 0))</f>
        <v>Maea_LABEGORRE</v>
      </c>
      <c r="F236" s="118">
        <f>INDEX(BDD_enquete_terrain_publique!G:G, MATCH(A236, BDD_enquete_terrain_publique!B:B, 0))</f>
        <v>2</v>
      </c>
      <c r="G236" s="18">
        <f>INDEX(BDD_enquete_terrain_publique!H:H, MATCH(A236, BDD_enquete_terrain_publique!B:B, 0))</f>
        <v>26</v>
      </c>
      <c r="H236" s="118">
        <f>INDEX(BDD_enquete_terrain_publique!I:I, MATCH(A236, BDD_enquete_terrain_publique!B:B, 0))</f>
        <v>3</v>
      </c>
      <c r="I236" s="18" t="str">
        <f>INDEX(BDD_enquete_terrain_publique!J:J, MATCH(A236, BDD_enquete_terrain_publique!B:B, 0))</f>
        <v>SE</v>
      </c>
      <c r="J236" s="18" t="str">
        <f>INDEX(BDD_enquete_terrain_publique!K:K, MATCH(A236, BDD_enquete_terrain_publique!B:B, 0))</f>
        <v>SO</v>
      </c>
      <c r="K236" s="118" t="str">
        <f>INDEX(BDD_enquete_terrain_publique!L:L, MATCH(A236, BDD_enquete_terrain_publique!B:B, 0))</f>
        <v>0_10</v>
      </c>
      <c r="L236" s="18" t="str">
        <f>INDEX(BDD_enquete_terrain_publique!M:M, MATCH(A236, BDD_enquete_terrain_publique!B:B, 0))</f>
        <v>pln_lune</v>
      </c>
      <c r="M236" s="115" t="s">
        <v>22</v>
      </c>
      <c r="N236" s="115" t="s">
        <v>22</v>
      </c>
      <c r="O236" s="115" t="s">
        <v>22</v>
      </c>
      <c r="P236" s="119">
        <f>INDEX(BDD_enquete_terrain_publique!Q:Q, MATCH(A236, BDD_enquete_terrain_publique!B:B, 0))</f>
        <v>42.959159999999997</v>
      </c>
      <c r="Q236" s="115" t="s">
        <v>22</v>
      </c>
      <c r="R236" s="116" t="s">
        <v>22</v>
      </c>
      <c r="S236" s="115" t="s">
        <v>22</v>
      </c>
      <c r="T236" s="115" t="s">
        <v>22</v>
      </c>
      <c r="U236" s="120">
        <f>INDEX(BDD_enquete_terrain_publique!V:V, MATCH(A236, BDD_enquete_terrain_publique!B:B, 0))</f>
        <v>9.4535300000000007</v>
      </c>
      <c r="V236" s="115" t="s">
        <v>22</v>
      </c>
      <c r="W236" s="121" t="str">
        <f>INDEX(BDD_enquete_terrain_publique!W:W, MATCH(A236, BDD_enquete_terrain_publique!B:B, 0))</f>
        <v>csm</v>
      </c>
      <c r="X236" s="122">
        <f>INDEX(BDD_enquete_terrain_publique!X:X, MATCH(A236, BDD_enquete_terrain_publique!B:B, 0))</f>
        <v>10</v>
      </c>
      <c r="Y236" s="122">
        <f>INDEX(BDD_enquete_terrain_publique!Y:Y, MATCH(A236, BDD_enquete_terrain_publique!B:B, 0))</f>
        <v>2</v>
      </c>
      <c r="Z236" s="121">
        <f>INDEX(BDD_enquete_terrain_publique!Z:Z, MATCH(A236, BDD_enquete_terrain_publique!B:B, 0))</f>
        <v>0.25</v>
      </c>
      <c r="AA236" s="121">
        <f>INDEX(BDD_enquete_terrain_publique!AA:AA, MATCH(A236, BDD_enquete_terrain_publique!B:B, 0))</f>
        <v>0.53125</v>
      </c>
      <c r="AB236" s="121">
        <f>INDEX(BDD_enquete_terrain_publique!AB:AB, MATCH(A236, BDD_enquete_terrain_publique!B:B, 0))</f>
        <v>0.41666666666666669</v>
      </c>
      <c r="AC236" s="121">
        <f>Tableau1[[#This Row],[heure_enq]]-Tableau1[[#This Row],[heure_deb]]</f>
        <v>0.28125</v>
      </c>
      <c r="AD236" s="121">
        <f>Tableau1[[#This Row],[heure_fin]]-Tableau1[[#This Row],[heure_deb]]</f>
        <v>0.16666666666666669</v>
      </c>
      <c r="AE236" s="115" t="s">
        <v>22</v>
      </c>
      <c r="AF236" s="115" t="s">
        <v>22</v>
      </c>
      <c r="AG236" s="123" t="str">
        <f>INDEX(BDD_enquete_terrain_publique!BJ:BJ, MATCH(A236, BDD_enquete_terrain_publique!B:B, 0))</f>
        <v>Diplodus sargus, Sparus aurata</v>
      </c>
      <c r="AH236" s="18">
        <v>0</v>
      </c>
      <c r="AI236" s="18">
        <f>INDEX(BDD_enquete_terrain_publique!BO:BO, MATCH(A236, BDD_enquete_terrain_publique!B:B, 0))</f>
        <v>0</v>
      </c>
      <c r="AJ236" s="18">
        <v>0</v>
      </c>
      <c r="AK236" s="18">
        <f>INDEX(BDD_enquete_terrain_publique!BU:BU, MATCH(A236, BDD_enquete_terrain_publique!B:B, 0))</f>
        <v>0</v>
      </c>
      <c r="AL236" s="115">
        <f>INDEX(BDD_enquete_terrain_publique!BV:BV, MATCH(A236, BDD_enquete_terrain_publique!B:B, 0))</f>
        <v>0</v>
      </c>
      <c r="AM236" s="115">
        <v>0</v>
      </c>
      <c r="AN236" s="115" t="s">
        <v>2182</v>
      </c>
      <c r="AO236" s="115" t="str">
        <f>INDEX(BDD_enquete_terrain_publique!AL:AL, MATCH(A236, BDD_enquete_terrain_publique!B:B, 0))</f>
        <v>secondaire</v>
      </c>
      <c r="AP236" s="115" t="s">
        <v>2060</v>
      </c>
      <c r="AQ236" s="115">
        <v>1</v>
      </c>
      <c r="AR236" s="124" t="s">
        <v>756</v>
      </c>
      <c r="AS236" s="115">
        <v>1</v>
      </c>
      <c r="AT236" s="122">
        <v>15</v>
      </c>
      <c r="AU23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37.106364754044655</v>
      </c>
      <c r="AV236" s="139"/>
      <c r="AW236" s="138" t="s">
        <v>222</v>
      </c>
      <c r="AX236" s="199">
        <f t="shared" si="4"/>
        <v>15.249190994812871</v>
      </c>
      <c r="AY236" s="201" t="s">
        <v>22</v>
      </c>
      <c r="AZ236" s="127" t="s">
        <v>22</v>
      </c>
    </row>
    <row r="237" spans="1:52" ht="15" thickBot="1">
      <c r="A237" s="117">
        <v>298</v>
      </c>
      <c r="B237" s="18" t="str">
        <f>INDEX(BDD_enquete_terrain_publique!C:C, MATCH(A237, BDD_enquete_terrain_publique!B:B, 0))</f>
        <v>PECHLOIS2023_0156</v>
      </c>
      <c r="C237" s="18" t="str">
        <f>INDEX(BDD_enquete_terrain_publique!D:D, MATCH(A237, BDD_enquete_terrain_publique!B:B, 0))</f>
        <v>PECHLOIS2023_0156_C</v>
      </c>
      <c r="D237" s="109">
        <f>INDEX(BDD_enquete_terrain_publique!E:E, MATCH(A237, BDD_enquete_terrain_publique!B:B, 0))</f>
        <v>45114</v>
      </c>
      <c r="E237" s="18" t="str">
        <f>INDEX(BDD_enquete_terrain_publique!F:F, MATCH(A237, BDD_enquete_terrain_publique!B:B, 0))</f>
        <v>Maea_LABEGORRE</v>
      </c>
      <c r="F237" s="118">
        <f>INDEX(BDD_enquete_terrain_publique!G:G, MATCH(A237, BDD_enquete_terrain_publique!B:B, 0))</f>
        <v>2</v>
      </c>
      <c r="G237" s="18">
        <f>INDEX(BDD_enquete_terrain_publique!H:H, MATCH(A237, BDD_enquete_terrain_publique!B:B, 0))</f>
        <v>26</v>
      </c>
      <c r="H237" s="118">
        <f>INDEX(BDD_enquete_terrain_publique!I:I, MATCH(A237, BDD_enquete_terrain_publique!B:B, 0))</f>
        <v>3</v>
      </c>
      <c r="I237" s="18" t="str">
        <f>INDEX(BDD_enquete_terrain_publique!J:J, MATCH(A237, BDD_enquete_terrain_publique!B:B, 0))</f>
        <v>SE</v>
      </c>
      <c r="J237" s="18" t="str">
        <f>INDEX(BDD_enquete_terrain_publique!K:K, MATCH(A237, BDD_enquete_terrain_publique!B:B, 0))</f>
        <v>SO</v>
      </c>
      <c r="K237" s="118" t="str">
        <f>INDEX(BDD_enquete_terrain_publique!L:L, MATCH(A237, BDD_enquete_terrain_publique!B:B, 0))</f>
        <v>0_10</v>
      </c>
      <c r="L237" s="18" t="str">
        <f>INDEX(BDD_enquete_terrain_publique!M:M, MATCH(A237, BDD_enquete_terrain_publique!B:B, 0))</f>
        <v>pln_lune</v>
      </c>
      <c r="M237" s="115" t="s">
        <v>22</v>
      </c>
      <c r="N237" s="115" t="s">
        <v>22</v>
      </c>
      <c r="O237" s="115" t="s">
        <v>22</v>
      </c>
      <c r="P237" s="119">
        <f>INDEX(BDD_enquete_terrain_publique!Q:Q, MATCH(A237, BDD_enquete_terrain_publique!B:B, 0))</f>
        <v>42.959159999999997</v>
      </c>
      <c r="Q237" s="115" t="s">
        <v>22</v>
      </c>
      <c r="R237" s="116" t="s">
        <v>22</v>
      </c>
      <c r="S237" s="115" t="s">
        <v>22</v>
      </c>
      <c r="T237" s="115" t="s">
        <v>22</v>
      </c>
      <c r="U237" s="120">
        <f>INDEX(BDD_enquete_terrain_publique!V:V, MATCH(A237, BDD_enquete_terrain_publique!B:B, 0))</f>
        <v>9.4535300000000007</v>
      </c>
      <c r="V237" s="115" t="s">
        <v>22</v>
      </c>
      <c r="W237" s="121" t="str">
        <f>INDEX(BDD_enquete_terrain_publique!W:W, MATCH(A237, BDD_enquete_terrain_publique!B:B, 0))</f>
        <v>csm</v>
      </c>
      <c r="X237" s="122">
        <f>INDEX(BDD_enquete_terrain_publique!X:X, MATCH(A237, BDD_enquete_terrain_publique!B:B, 0))</f>
        <v>10</v>
      </c>
      <c r="Y237" s="122">
        <f>INDEX(BDD_enquete_terrain_publique!Y:Y, MATCH(A237, BDD_enquete_terrain_publique!B:B, 0))</f>
        <v>2</v>
      </c>
      <c r="Z237" s="121">
        <f>INDEX(BDD_enquete_terrain_publique!Z:Z, MATCH(A237, BDD_enquete_terrain_publique!B:B, 0))</f>
        <v>0.25</v>
      </c>
      <c r="AA237" s="121">
        <f>INDEX(BDD_enquete_terrain_publique!AA:AA, MATCH(A237, BDD_enquete_terrain_publique!B:B, 0))</f>
        <v>0.53125</v>
      </c>
      <c r="AB237" s="121">
        <f>INDEX(BDD_enquete_terrain_publique!AB:AB, MATCH(A237, BDD_enquete_terrain_publique!B:B, 0))</f>
        <v>0.41666666666666669</v>
      </c>
      <c r="AC237" s="121">
        <f>Tableau1[[#This Row],[heure_enq]]-Tableau1[[#This Row],[heure_deb]]</f>
        <v>0.28125</v>
      </c>
      <c r="AD237" s="121">
        <f>Tableau1[[#This Row],[heure_fin]]-Tableau1[[#This Row],[heure_deb]]</f>
        <v>0.16666666666666669</v>
      </c>
      <c r="AE237" s="115" t="s">
        <v>22</v>
      </c>
      <c r="AF237" s="115" t="s">
        <v>22</v>
      </c>
      <c r="AG237" s="123" t="str">
        <f>INDEX(BDD_enquete_terrain_publique!BJ:BJ, MATCH(A237, BDD_enquete_terrain_publique!B:B, 0))</f>
        <v>Diplodus sargus, Sparus aurata</v>
      </c>
      <c r="AH237" s="18">
        <v>0</v>
      </c>
      <c r="AI237" s="18">
        <f>INDEX(BDD_enquete_terrain_publique!BO:BO, MATCH(A237, BDD_enquete_terrain_publique!B:B, 0))</f>
        <v>0</v>
      </c>
      <c r="AJ237" s="18">
        <v>0</v>
      </c>
      <c r="AK237" s="18">
        <f>INDEX(BDD_enquete_terrain_publique!BU:BU, MATCH(A237, BDD_enquete_terrain_publique!B:B, 0))</f>
        <v>0</v>
      </c>
      <c r="AL237" s="115">
        <f>INDEX(BDD_enquete_terrain_publique!BV:BV, MATCH(A237, BDD_enquete_terrain_publique!B:B, 0))</f>
        <v>0</v>
      </c>
      <c r="AM237" s="115">
        <v>0</v>
      </c>
      <c r="AN237" s="115" t="s">
        <v>2182</v>
      </c>
      <c r="AO237" s="115" t="str">
        <f>INDEX(BDD_enquete_terrain_publique!AL:AL, MATCH(A237, BDD_enquete_terrain_publique!B:B, 0))</f>
        <v>secondaire</v>
      </c>
      <c r="AP237" s="115" t="s">
        <v>2057</v>
      </c>
      <c r="AQ237" s="115">
        <v>2</v>
      </c>
      <c r="AR237" s="124" t="s">
        <v>1033</v>
      </c>
      <c r="AS237" s="115">
        <v>2</v>
      </c>
      <c r="AT237" s="122">
        <v>15</v>
      </c>
      <c r="AU23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99.685319208806021</v>
      </c>
      <c r="AV237" s="142"/>
      <c r="AW237" s="138" t="s">
        <v>222</v>
      </c>
      <c r="AX237" s="199">
        <f t="shared" si="4"/>
        <v>40.966569537865482</v>
      </c>
      <c r="AY237" s="201" t="s">
        <v>22</v>
      </c>
      <c r="AZ237" s="127" t="s">
        <v>22</v>
      </c>
    </row>
    <row r="238" spans="1:52">
      <c r="A238" s="117">
        <v>299</v>
      </c>
      <c r="B238" s="18" t="str">
        <f>INDEX(BDD_enquete_terrain_publique!C:C, MATCH(A238, BDD_enquete_terrain_publique!B:B, 0))</f>
        <v>PECHLOIS2023_0157</v>
      </c>
      <c r="C238" s="18" t="str">
        <f>INDEX(BDD_enquete_terrain_publique!D:D, MATCH(A238, BDD_enquete_terrain_publique!B:B, 0))</f>
        <v>PECHLOIS2023_0157_A</v>
      </c>
      <c r="D238" s="109">
        <f>INDEX(BDD_enquete_terrain_publique!E:E, MATCH(A238, BDD_enquete_terrain_publique!B:B, 0))</f>
        <v>45118</v>
      </c>
      <c r="E238" s="18" t="str">
        <f>INDEX(BDD_enquete_terrain_publique!F:F, MATCH(A238, BDD_enquete_terrain_publique!B:B, 0))</f>
        <v>Maeva_LABEGORRE</v>
      </c>
      <c r="F238" s="118">
        <f>INDEX(BDD_enquete_terrain_publique!G:G, MATCH(A238, BDD_enquete_terrain_publique!B:B, 0))</f>
        <v>0</v>
      </c>
      <c r="G238" s="18">
        <f>INDEX(BDD_enquete_terrain_publique!H:H, MATCH(A238, BDD_enquete_terrain_publique!B:B, 0))</f>
        <v>26</v>
      </c>
      <c r="H238" s="118">
        <f>INDEX(BDD_enquete_terrain_publique!I:I, MATCH(A238, BDD_enquete_terrain_publique!B:B, 0))</f>
        <v>1</v>
      </c>
      <c r="I238" s="18" t="str">
        <f>INDEX(BDD_enquete_terrain_publique!J:J, MATCH(A238, BDD_enquete_terrain_publique!B:B, 0))</f>
        <v>SE</v>
      </c>
      <c r="J238" s="18" t="str">
        <f>INDEX(BDD_enquete_terrain_publique!K:K, MATCH(A238, BDD_enquete_terrain_publique!B:B, 0))</f>
        <v>NO</v>
      </c>
      <c r="K238" s="118" t="str">
        <f>INDEX(BDD_enquete_terrain_publique!L:L, MATCH(A238, BDD_enquete_terrain_publique!B:B, 0))</f>
        <v>0_10</v>
      </c>
      <c r="L238" s="18" t="str">
        <f>INDEX(BDD_enquete_terrain_publique!M:M, MATCH(A238, BDD_enquete_terrain_publique!B:B, 0))</f>
        <v>dern_quart</v>
      </c>
      <c r="M238" s="115" t="s">
        <v>22</v>
      </c>
      <c r="N238" s="115" t="s">
        <v>22</v>
      </c>
      <c r="O238" s="115" t="s">
        <v>22</v>
      </c>
      <c r="P238" s="119">
        <f>INDEX(BDD_enquete_terrain_publique!Q:Q, MATCH(A238, BDD_enquete_terrain_publique!B:B, 0))</f>
        <v>42.710419999999999</v>
      </c>
      <c r="Q238" s="115" t="s">
        <v>22</v>
      </c>
      <c r="R238" s="116" t="s">
        <v>22</v>
      </c>
      <c r="S238" s="115" t="s">
        <v>22</v>
      </c>
      <c r="T238" s="115" t="s">
        <v>22</v>
      </c>
      <c r="U238" s="120">
        <f>INDEX(BDD_enquete_terrain_publique!V:V, MATCH(A238, BDD_enquete_terrain_publique!B:B, 0))</f>
        <v>9.4548699999999997</v>
      </c>
      <c r="V238" s="115" t="s">
        <v>22</v>
      </c>
      <c r="W238" s="121" t="str">
        <f>INDEX(BDD_enquete_terrain_publique!W:W, MATCH(A238, BDD_enquete_terrain_publique!B:B, 0))</f>
        <v>pdb</v>
      </c>
      <c r="X238" s="122">
        <f>INDEX(BDD_enquete_terrain_publique!X:X, MATCH(A238, BDD_enquete_terrain_publique!B:B, 0))</f>
        <v>3</v>
      </c>
      <c r="Y238" s="122">
        <f>INDEX(BDD_enquete_terrain_publique!Y:Y, MATCH(A238, BDD_enquete_terrain_publique!B:B, 0))</f>
        <v>2</v>
      </c>
      <c r="Z238" s="121">
        <f>INDEX(BDD_enquete_terrain_publique!Z:Z, MATCH(A238, BDD_enquete_terrain_publique!B:B, 0))</f>
        <v>0.34375</v>
      </c>
      <c r="AA238" s="121">
        <f>INDEX(BDD_enquete_terrain_publique!AA:AA, MATCH(A238, BDD_enquete_terrain_publique!B:B, 0))</f>
        <v>0.36458333333333331</v>
      </c>
      <c r="AB238" s="121">
        <f>INDEX(BDD_enquete_terrain_publique!AB:AB, MATCH(A238, BDD_enquete_terrain_publique!B:B, 0))</f>
        <v>0.47916666666666669</v>
      </c>
      <c r="AC238" s="121">
        <f>Tableau1[[#This Row],[heure_enq]]-Tableau1[[#This Row],[heure_deb]]</f>
        <v>2.0833333333333315E-2</v>
      </c>
      <c r="AD238" s="121">
        <f>Tableau1[[#This Row],[heure_fin]]-Tableau1[[#This Row],[heure_deb]]</f>
        <v>0.13541666666666669</v>
      </c>
      <c r="AE238" s="115" t="s">
        <v>22</v>
      </c>
      <c r="AF238" s="115" t="s">
        <v>22</v>
      </c>
      <c r="AG238" s="123" t="str">
        <f>INDEX(BDD_enquete_terrain_publique!BJ:BJ, MATCH(A238, BDD_enquete_terrain_publique!B:B, 0))</f>
        <v>Sparus aurata</v>
      </c>
      <c r="AH238" s="18">
        <v>0</v>
      </c>
      <c r="AI238" s="18">
        <f>INDEX(BDD_enquete_terrain_publique!BO:BO, MATCH(A238, BDD_enquete_terrain_publique!B:B, 0))</f>
        <v>0</v>
      </c>
      <c r="AJ238" s="18" t="s">
        <v>2066</v>
      </c>
      <c r="AK238" s="18" t="str">
        <f>INDEX(BDD_enquete_terrain_publique!BU:BU, MATCH(A238, BDD_enquete_terrain_publique!B:B, 0))</f>
        <v>dure vert</v>
      </c>
      <c r="AL238" s="115">
        <f>INDEX(BDD_enquete_terrain_publique!BV:BV, MATCH(A238, BDD_enquete_terrain_publique!B:B, 0))</f>
        <v>0</v>
      </c>
      <c r="AM238" s="115">
        <v>0</v>
      </c>
      <c r="AN238" s="115" t="s">
        <v>3666</v>
      </c>
      <c r="AO238" s="115" t="str">
        <f>INDEX(BDD_enquete_terrain_publique!AL:AL, MATCH(A238, BDD_enquete_terrain_publique!B:B, 0))</f>
        <v xml:space="preserve">touriste </v>
      </c>
      <c r="AP238" s="115" t="s">
        <v>2057</v>
      </c>
      <c r="AQ238" s="115">
        <v>1</v>
      </c>
      <c r="AR238" s="124" t="s">
        <v>404</v>
      </c>
      <c r="AS238" s="115">
        <v>1</v>
      </c>
      <c r="AT238" s="122">
        <v>10</v>
      </c>
      <c r="AU23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16.982570499891406</v>
      </c>
      <c r="AV238" s="137">
        <v>57</v>
      </c>
      <c r="AW238" s="138" t="s">
        <v>223</v>
      </c>
      <c r="AX238" s="199">
        <f t="shared" si="4"/>
        <v>6.979138561599207</v>
      </c>
      <c r="AY238" s="201" t="s">
        <v>22</v>
      </c>
      <c r="AZ238" s="127" t="s">
        <v>22</v>
      </c>
    </row>
    <row r="239" spans="1:52" ht="15" thickBot="1">
      <c r="A239" s="117">
        <v>299</v>
      </c>
      <c r="B239" s="18" t="str">
        <f>INDEX(BDD_enquete_terrain_publique!C:C, MATCH(A239, BDD_enquete_terrain_publique!B:B, 0))</f>
        <v>PECHLOIS2023_0157</v>
      </c>
      <c r="C239" s="18" t="str">
        <f>INDEX(BDD_enquete_terrain_publique!D:D, MATCH(A239, BDD_enquete_terrain_publique!B:B, 0))</f>
        <v>PECHLOIS2023_0157_A</v>
      </c>
      <c r="D239" s="109">
        <f>INDEX(BDD_enquete_terrain_publique!E:E, MATCH(A239, BDD_enquete_terrain_publique!B:B, 0))</f>
        <v>45118</v>
      </c>
      <c r="E239" s="18" t="str">
        <f>INDEX(BDD_enquete_terrain_publique!F:F, MATCH(A239, BDD_enquete_terrain_publique!B:B, 0))</f>
        <v>Maeva_LABEGORRE</v>
      </c>
      <c r="F239" s="118">
        <f>INDEX(BDD_enquete_terrain_publique!G:G, MATCH(A239, BDD_enquete_terrain_publique!B:B, 0))</f>
        <v>0</v>
      </c>
      <c r="G239" s="18">
        <f>INDEX(BDD_enquete_terrain_publique!H:H, MATCH(A239, BDD_enquete_terrain_publique!B:B, 0))</f>
        <v>26</v>
      </c>
      <c r="H239" s="118">
        <f>INDEX(BDD_enquete_terrain_publique!I:I, MATCH(A239, BDD_enquete_terrain_publique!B:B, 0))</f>
        <v>1</v>
      </c>
      <c r="I239" s="18" t="str">
        <f>INDEX(BDD_enquete_terrain_publique!J:J, MATCH(A239, BDD_enquete_terrain_publique!B:B, 0))</f>
        <v>SE</v>
      </c>
      <c r="J239" s="18" t="str">
        <f>INDEX(BDD_enquete_terrain_publique!K:K, MATCH(A239, BDD_enquete_terrain_publique!B:B, 0))</f>
        <v>NO</v>
      </c>
      <c r="K239" s="118" t="str">
        <f>INDEX(BDD_enquete_terrain_publique!L:L, MATCH(A239, BDD_enquete_terrain_publique!B:B, 0))</f>
        <v>0_10</v>
      </c>
      <c r="L239" s="18" t="str">
        <f>INDEX(BDD_enquete_terrain_publique!M:M, MATCH(A239, BDD_enquete_terrain_publique!B:B, 0))</f>
        <v>dern_quart</v>
      </c>
      <c r="M239" s="115" t="s">
        <v>22</v>
      </c>
      <c r="N239" s="115" t="s">
        <v>22</v>
      </c>
      <c r="O239" s="115" t="s">
        <v>22</v>
      </c>
      <c r="P239" s="119">
        <f>INDEX(BDD_enquete_terrain_publique!Q:Q, MATCH(A239, BDD_enquete_terrain_publique!B:B, 0))</f>
        <v>42.710419999999999</v>
      </c>
      <c r="Q239" s="115" t="s">
        <v>22</v>
      </c>
      <c r="R239" s="116" t="s">
        <v>22</v>
      </c>
      <c r="S239" s="115" t="s">
        <v>22</v>
      </c>
      <c r="T239" s="115" t="s">
        <v>22</v>
      </c>
      <c r="U239" s="120">
        <f>INDEX(BDD_enquete_terrain_publique!V:V, MATCH(A239, BDD_enquete_terrain_publique!B:B, 0))</f>
        <v>9.4548699999999997</v>
      </c>
      <c r="V239" s="115" t="s">
        <v>22</v>
      </c>
      <c r="W239" s="121" t="str">
        <f>INDEX(BDD_enquete_terrain_publique!W:W, MATCH(A239, BDD_enquete_terrain_publique!B:B, 0))</f>
        <v>pdb</v>
      </c>
      <c r="X239" s="122">
        <f>INDEX(BDD_enquete_terrain_publique!X:X, MATCH(A239, BDD_enquete_terrain_publique!B:B, 0))</f>
        <v>3</v>
      </c>
      <c r="Y239" s="122">
        <f>INDEX(BDD_enquete_terrain_publique!Y:Y, MATCH(A239, BDD_enquete_terrain_publique!B:B, 0))</f>
        <v>2</v>
      </c>
      <c r="Z239" s="121">
        <f>INDEX(BDD_enquete_terrain_publique!Z:Z, MATCH(A239, BDD_enquete_terrain_publique!B:B, 0))</f>
        <v>0.34375</v>
      </c>
      <c r="AA239" s="121">
        <f>INDEX(BDD_enquete_terrain_publique!AA:AA, MATCH(A239, BDD_enquete_terrain_publique!B:B, 0))</f>
        <v>0.36458333333333331</v>
      </c>
      <c r="AB239" s="121">
        <f>INDEX(BDD_enquete_terrain_publique!AB:AB, MATCH(A239, BDD_enquete_terrain_publique!B:B, 0))</f>
        <v>0.47916666666666669</v>
      </c>
      <c r="AC239" s="121">
        <f>Tableau1[[#This Row],[heure_enq]]-Tableau1[[#This Row],[heure_deb]]</f>
        <v>2.0833333333333315E-2</v>
      </c>
      <c r="AD239" s="121">
        <f>Tableau1[[#This Row],[heure_fin]]-Tableau1[[#This Row],[heure_deb]]</f>
        <v>0.13541666666666669</v>
      </c>
      <c r="AE239" s="115" t="s">
        <v>22</v>
      </c>
      <c r="AF239" s="115" t="s">
        <v>22</v>
      </c>
      <c r="AG239" s="123" t="str">
        <f>INDEX(BDD_enquete_terrain_publique!BJ:BJ, MATCH(A239, BDD_enquete_terrain_publique!B:B, 0))</f>
        <v>Sparus aurata</v>
      </c>
      <c r="AH239" s="18">
        <v>0</v>
      </c>
      <c r="AI239" s="18">
        <f>INDEX(BDD_enquete_terrain_publique!BO:BO, MATCH(A239, BDD_enquete_terrain_publique!B:B, 0))</f>
        <v>0</v>
      </c>
      <c r="AJ239" s="18" t="s">
        <v>2066</v>
      </c>
      <c r="AK239" s="18" t="str">
        <f>INDEX(BDD_enquete_terrain_publique!BU:BU, MATCH(A239, BDD_enquete_terrain_publique!B:B, 0))</f>
        <v>dure vert</v>
      </c>
      <c r="AL239" s="115">
        <f>INDEX(BDD_enquete_terrain_publique!BV:BV, MATCH(A239, BDD_enquete_terrain_publique!B:B, 0))</f>
        <v>0</v>
      </c>
      <c r="AM239" s="115">
        <v>0</v>
      </c>
      <c r="AN239" s="115" t="s">
        <v>3666</v>
      </c>
      <c r="AO239" s="115" t="str">
        <f>INDEX(BDD_enquete_terrain_publique!AL:AL, MATCH(A239, BDD_enquete_terrain_publique!B:B, 0))</f>
        <v xml:space="preserve">touriste </v>
      </c>
      <c r="AP239" s="115" t="s">
        <v>2057</v>
      </c>
      <c r="AQ239" s="115">
        <v>3</v>
      </c>
      <c r="AR239" s="124" t="s">
        <v>2183</v>
      </c>
      <c r="AS239" s="115">
        <v>3</v>
      </c>
      <c r="AT239" s="122">
        <v>10</v>
      </c>
      <c r="AU23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39.795844559686529</v>
      </c>
      <c r="AV239" s="142"/>
      <c r="AW239" s="138" t="s">
        <v>223</v>
      </c>
      <c r="AX239" s="199">
        <f t="shared" si="4"/>
        <v>16.354456668364325</v>
      </c>
      <c r="AY239" s="201" t="s">
        <v>22</v>
      </c>
      <c r="AZ239" s="127" t="s">
        <v>22</v>
      </c>
    </row>
    <row r="240" spans="1:52" ht="15" thickBot="1">
      <c r="A240" s="117">
        <v>301</v>
      </c>
      <c r="B240" s="18" t="str">
        <f>INDEX(BDD_enquete_terrain_publique!C:C, MATCH(A240, BDD_enquete_terrain_publique!B:B, 0))</f>
        <v>PECHLOIS2023_0158</v>
      </c>
      <c r="C240" s="18" t="str">
        <f>INDEX(BDD_enquete_terrain_publique!D:D, MATCH(A240, BDD_enquete_terrain_publique!B:B, 0))</f>
        <v>PECHLOIS2023_0158_B</v>
      </c>
      <c r="D240" s="109">
        <f>INDEX(BDD_enquete_terrain_publique!E:E, MATCH(A240, BDD_enquete_terrain_publique!B:B, 0))</f>
        <v>45119</v>
      </c>
      <c r="E240" s="18" t="str">
        <f>INDEX(BDD_enquete_terrain_publique!F:F, MATCH(A240, BDD_enquete_terrain_publique!B:B, 0))</f>
        <v>Maeva_LABEGORRE</v>
      </c>
      <c r="F240" s="118">
        <f>INDEX(BDD_enquete_terrain_publique!G:G, MATCH(A240, BDD_enquete_terrain_publique!B:B, 0))</f>
        <v>1</v>
      </c>
      <c r="G240" s="18">
        <f>INDEX(BDD_enquete_terrain_publique!H:H, MATCH(A240, BDD_enquete_terrain_publique!B:B, 0))</f>
        <v>26</v>
      </c>
      <c r="H240" s="118">
        <f>INDEX(BDD_enquete_terrain_publique!I:I, MATCH(A240, BDD_enquete_terrain_publique!B:B, 0))</f>
        <v>1</v>
      </c>
      <c r="I240" s="18" t="str">
        <f>INDEX(BDD_enquete_terrain_publique!J:J, MATCH(A240, BDD_enquete_terrain_publique!B:B, 0))</f>
        <v>SE</v>
      </c>
      <c r="J240" s="18" t="str">
        <f>INDEX(BDD_enquete_terrain_publique!K:K, MATCH(A240, BDD_enquete_terrain_publique!B:B, 0))</f>
        <v>NO</v>
      </c>
      <c r="K240" s="118" t="str">
        <f>INDEX(BDD_enquete_terrain_publique!L:L, MATCH(A240, BDD_enquete_terrain_publique!B:B, 0))</f>
        <v>25_50</v>
      </c>
      <c r="L240" s="18" t="str">
        <f>INDEX(BDD_enquete_terrain_publique!M:M, MATCH(A240, BDD_enquete_terrain_publique!B:B, 0))</f>
        <v>dern_quart</v>
      </c>
      <c r="M240" s="115" t="s">
        <v>22</v>
      </c>
      <c r="N240" s="115" t="s">
        <v>22</v>
      </c>
      <c r="O240" s="115" t="s">
        <v>22</v>
      </c>
      <c r="P240" s="119">
        <f>INDEX(BDD_enquete_terrain_publique!Q:Q, MATCH(A240, BDD_enquete_terrain_publique!B:B, 0))</f>
        <v>42.773420000000002</v>
      </c>
      <c r="Q240" s="115" t="s">
        <v>22</v>
      </c>
      <c r="R240" s="116" t="s">
        <v>22</v>
      </c>
      <c r="S240" s="115" t="s">
        <v>22</v>
      </c>
      <c r="T240" s="115" t="s">
        <v>22</v>
      </c>
      <c r="U240" s="120">
        <f>INDEX(BDD_enquete_terrain_publique!V:V, MATCH(A240, BDD_enquete_terrain_publique!B:B, 0))</f>
        <v>9.4772200000000009</v>
      </c>
      <c r="V240" s="115" t="s">
        <v>22</v>
      </c>
      <c r="W240" s="121" t="str">
        <f>INDEX(BDD_enquete_terrain_publique!W:W, MATCH(A240, BDD_enquete_terrain_publique!B:B, 0))</f>
        <v>pdb</v>
      </c>
      <c r="X240" s="122">
        <f>INDEX(BDD_enquete_terrain_publique!X:X, MATCH(A240, BDD_enquete_terrain_publique!B:B, 0))</f>
        <v>4</v>
      </c>
      <c r="Y240" s="122">
        <f>INDEX(BDD_enquete_terrain_publique!Y:Y, MATCH(A240, BDD_enquete_terrain_publique!B:B, 0))</f>
        <v>1</v>
      </c>
      <c r="Z240" s="121">
        <f>INDEX(BDD_enquete_terrain_publique!Z:Z, MATCH(A240, BDD_enquete_terrain_publique!B:B, 0))</f>
        <v>0.29166666666666669</v>
      </c>
      <c r="AA240" s="121">
        <f>INDEX(BDD_enquete_terrain_publique!AA:AA, MATCH(A240, BDD_enquete_terrain_publique!B:B, 0))</f>
        <v>0.40972222222222227</v>
      </c>
      <c r="AB240" s="121">
        <f>INDEX(BDD_enquete_terrain_publique!AB:AB, MATCH(A240, BDD_enquete_terrain_publique!B:B, 0))</f>
        <v>0.5</v>
      </c>
      <c r="AC240" s="121">
        <f>Tableau1[[#This Row],[heure_enq]]-Tableau1[[#This Row],[heure_deb]]</f>
        <v>0.11805555555555558</v>
      </c>
      <c r="AD240" s="121">
        <f>Tableau1[[#This Row],[heure_fin]]-Tableau1[[#This Row],[heure_deb]]</f>
        <v>0.20833333333333331</v>
      </c>
      <c r="AE240" s="115" t="s">
        <v>22</v>
      </c>
      <c r="AF240" s="115" t="s">
        <v>22</v>
      </c>
      <c r="AG240" s="123" t="str">
        <f>INDEX(BDD_enquete_terrain_publique!BJ:BJ, MATCH(A240, BDD_enquete_terrain_publique!B:B, 0))</f>
        <v>Serranus cabrilla, Coris julis</v>
      </c>
      <c r="AH240" s="18">
        <v>0</v>
      </c>
      <c r="AI240" s="18">
        <f>INDEX(BDD_enquete_terrain_publique!BO:BO, MATCH(A240, BDD_enquete_terrain_publique!B:B, 0))</f>
        <v>0</v>
      </c>
      <c r="AJ240" s="18" t="s">
        <v>2066</v>
      </c>
      <c r="AK240" s="18" t="str">
        <f>INDEX(BDD_enquete_terrain_publique!BU:BU, MATCH(A240, BDD_enquete_terrain_publique!B:B, 0))</f>
        <v>dure vert</v>
      </c>
      <c r="AL240" s="115">
        <f>INDEX(BDD_enquete_terrain_publique!BV:BV, MATCH(A240, BDD_enquete_terrain_publique!B:B, 0))</f>
        <v>0</v>
      </c>
      <c r="AM240" s="115">
        <v>0</v>
      </c>
      <c r="AN240" s="115" t="s">
        <v>2132</v>
      </c>
      <c r="AO240" s="115" t="str">
        <f>INDEX(BDD_enquete_terrain_publique!AL:AL, MATCH(A240, BDD_enquete_terrain_publique!B:B, 0))</f>
        <v>touriste</v>
      </c>
      <c r="AP240" s="115" t="s">
        <v>22</v>
      </c>
      <c r="AQ240" s="115" t="s">
        <v>22</v>
      </c>
      <c r="AR240" s="124" t="s">
        <v>1522</v>
      </c>
      <c r="AS240" s="115">
        <v>1</v>
      </c>
      <c r="AT240" s="122">
        <v>9</v>
      </c>
      <c r="AU240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240" s="147"/>
      <c r="AW240" s="138" t="s">
        <v>223</v>
      </c>
      <c r="AX240" s="199" t="e">
        <f t="shared" si="4"/>
        <v>#N/A</v>
      </c>
      <c r="AY240" s="201" t="s">
        <v>22</v>
      </c>
      <c r="AZ240" s="127" t="s">
        <v>22</v>
      </c>
    </row>
    <row r="241" spans="1:52">
      <c r="A241" s="117">
        <v>302</v>
      </c>
      <c r="B241" s="18" t="str">
        <f>INDEX(BDD_enquete_terrain_publique!C:C, MATCH(A241, BDD_enquete_terrain_publique!B:B, 0))</f>
        <v>PECHLOIS2023_0159</v>
      </c>
      <c r="C241" s="18" t="str">
        <f>INDEX(BDD_enquete_terrain_publique!D:D, MATCH(A241, BDD_enquete_terrain_publique!B:B, 0))</f>
        <v>PECHLOIS2023_0159_A</v>
      </c>
      <c r="D241" s="109">
        <f>INDEX(BDD_enquete_terrain_publique!E:E, MATCH(A241, BDD_enquete_terrain_publique!B:B, 0))</f>
        <v>45120</v>
      </c>
      <c r="E241" s="18" t="str">
        <f>INDEX(BDD_enquete_terrain_publique!F:F, MATCH(A241, BDD_enquete_terrain_publique!B:B, 0))</f>
        <v>Maeva_LABEGORRE</v>
      </c>
      <c r="F241" s="118">
        <f>INDEX(BDD_enquete_terrain_publique!G:G, MATCH(A241, BDD_enquete_terrain_publique!B:B, 0))</f>
        <v>2</v>
      </c>
      <c r="G241" s="18">
        <f>INDEX(BDD_enquete_terrain_publique!H:H, MATCH(A241, BDD_enquete_terrain_publique!B:B, 0))</f>
        <v>27</v>
      </c>
      <c r="H241" s="118">
        <f>INDEX(BDD_enquete_terrain_publique!I:I, MATCH(A241, BDD_enquete_terrain_publique!B:B, 0))</f>
        <v>1</v>
      </c>
      <c r="I241" s="18" t="str">
        <f>INDEX(BDD_enquete_terrain_publique!J:J, MATCH(A241, BDD_enquete_terrain_publique!B:B, 0))</f>
        <v>NO</v>
      </c>
      <c r="J241" s="18" t="str">
        <f>INDEX(BDD_enquete_terrain_publique!K:K, MATCH(A241, BDD_enquete_terrain_publique!B:B, 0))</f>
        <v>NO</v>
      </c>
      <c r="K241" s="118" t="str">
        <f>INDEX(BDD_enquete_terrain_publique!L:L, MATCH(A241, BDD_enquete_terrain_publique!B:B, 0))</f>
        <v>25_50</v>
      </c>
      <c r="L241" s="18" t="str">
        <f>INDEX(BDD_enquete_terrain_publique!M:M, MATCH(A241, BDD_enquete_terrain_publique!B:B, 0))</f>
        <v>dern_quart</v>
      </c>
      <c r="M241" s="115" t="s">
        <v>22</v>
      </c>
      <c r="N241" s="115" t="s">
        <v>22</v>
      </c>
      <c r="O241" s="115" t="s">
        <v>22</v>
      </c>
      <c r="P241" s="119">
        <f>INDEX(BDD_enquete_terrain_publique!Q:Q, MATCH(A241, BDD_enquete_terrain_publique!B:B, 0))</f>
        <v>42.793280000000003</v>
      </c>
      <c r="Q241" s="115" t="s">
        <v>22</v>
      </c>
      <c r="R241" s="116" t="s">
        <v>22</v>
      </c>
      <c r="S241" s="115" t="s">
        <v>22</v>
      </c>
      <c r="T241" s="115" t="s">
        <v>22</v>
      </c>
      <c r="U241" s="120">
        <f>INDEX(BDD_enquete_terrain_publique!V:V, MATCH(A241, BDD_enquete_terrain_publique!B:B, 0))</f>
        <v>9.4890600000000003</v>
      </c>
      <c r="V241" s="115" t="s">
        <v>22</v>
      </c>
      <c r="W241" s="121" t="str">
        <f>INDEX(BDD_enquete_terrain_publique!W:W, MATCH(A241, BDD_enquete_terrain_publique!B:B, 0))</f>
        <v>csm</v>
      </c>
      <c r="X241" s="122">
        <f>INDEX(BDD_enquete_terrain_publique!X:X, MATCH(A241, BDD_enquete_terrain_publique!B:B, 0))</f>
        <v>10</v>
      </c>
      <c r="Y241" s="122">
        <f>INDEX(BDD_enquete_terrain_publique!Y:Y, MATCH(A241, BDD_enquete_terrain_publique!B:B, 0))</f>
        <v>1</v>
      </c>
      <c r="Z241" s="121">
        <f>INDEX(BDD_enquete_terrain_publique!Z:Z, MATCH(A241, BDD_enquete_terrain_publique!B:B, 0))</f>
        <v>0.27083333333333331</v>
      </c>
      <c r="AA241" s="121">
        <f>INDEX(BDD_enquete_terrain_publique!AA:AA, MATCH(A241, BDD_enquete_terrain_publique!B:B, 0))</f>
        <v>0.41666666666666669</v>
      </c>
      <c r="AB241" s="121">
        <f>INDEX(BDD_enquete_terrain_publique!AB:AB, MATCH(A241, BDD_enquete_terrain_publique!B:B, 0))</f>
        <v>0.375</v>
      </c>
      <c r="AC241" s="121">
        <f>Tableau1[[#This Row],[heure_enq]]-Tableau1[[#This Row],[heure_deb]]</f>
        <v>0.14583333333333337</v>
      </c>
      <c r="AD241" s="121">
        <f>Tableau1[[#This Row],[heure_fin]]-Tableau1[[#This Row],[heure_deb]]</f>
        <v>0.10416666666666669</v>
      </c>
      <c r="AE241" s="115" t="s">
        <v>22</v>
      </c>
      <c r="AF241" s="115" t="s">
        <v>22</v>
      </c>
      <c r="AG241" s="123" t="str">
        <f>INDEX(BDD_enquete_terrain_publique!BJ:BJ, MATCH(A241, BDD_enquete_terrain_publique!B:B, 0))</f>
        <v>Sparus aurata, Diplodus sargus</v>
      </c>
      <c r="AH241" s="18">
        <v>0</v>
      </c>
      <c r="AI241" s="18">
        <f>INDEX(BDD_enquete_terrain_publique!BO:BO, MATCH(A241, BDD_enquete_terrain_publique!B:B, 0))</f>
        <v>0</v>
      </c>
      <c r="AJ241" s="18">
        <v>0</v>
      </c>
      <c r="AK241" s="18">
        <f>INDEX(BDD_enquete_terrain_publique!BU:BU, MATCH(A241, BDD_enquete_terrain_publique!B:B, 0))</f>
        <v>0</v>
      </c>
      <c r="AL241" s="115">
        <f>INDEX(BDD_enquete_terrain_publique!BV:BV, MATCH(A241, BDD_enquete_terrain_publique!B:B, 0))</f>
        <v>0</v>
      </c>
      <c r="AM241" s="115">
        <v>0</v>
      </c>
      <c r="AN241" s="115" t="s">
        <v>77</v>
      </c>
      <c r="AO241" s="115" t="str">
        <f>INDEX(BDD_enquete_terrain_publique!AL:AL, MATCH(A241, BDD_enquete_terrain_publique!B:B, 0))</f>
        <v>secondaire</v>
      </c>
      <c r="AP241" s="115" t="s">
        <v>22</v>
      </c>
      <c r="AQ241" s="115" t="s">
        <v>22</v>
      </c>
      <c r="AR241" s="124" t="s">
        <v>404</v>
      </c>
      <c r="AS241" s="115">
        <v>1</v>
      </c>
      <c r="AT241" s="122">
        <v>28</v>
      </c>
      <c r="AU24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376.65965172120804</v>
      </c>
      <c r="AV241" s="147">
        <v>619</v>
      </c>
      <c r="AW241" s="138" t="s">
        <v>223</v>
      </c>
      <c r="AX241" s="199">
        <f t="shared" si="4"/>
        <v>154.79163769364712</v>
      </c>
      <c r="AY241" s="201" t="s">
        <v>22</v>
      </c>
      <c r="AZ241" s="127" t="s">
        <v>22</v>
      </c>
    </row>
    <row r="242" spans="1:52" ht="15" thickBot="1">
      <c r="A242" s="117">
        <v>302</v>
      </c>
      <c r="B242" s="18" t="str">
        <f>INDEX(BDD_enquete_terrain_publique!C:C, MATCH(A242, BDD_enquete_terrain_publique!B:B, 0))</f>
        <v>PECHLOIS2023_0159</v>
      </c>
      <c r="C242" s="18" t="str">
        <f>INDEX(BDD_enquete_terrain_publique!D:D, MATCH(A242, BDD_enquete_terrain_publique!B:B, 0))</f>
        <v>PECHLOIS2023_0159_A</v>
      </c>
      <c r="D242" s="109">
        <f>INDEX(BDD_enquete_terrain_publique!E:E, MATCH(A242, BDD_enquete_terrain_publique!B:B, 0))</f>
        <v>45120</v>
      </c>
      <c r="E242" s="18" t="str">
        <f>INDEX(BDD_enquete_terrain_publique!F:F, MATCH(A242, BDD_enquete_terrain_publique!B:B, 0))</f>
        <v>Maeva_LABEGORRE</v>
      </c>
      <c r="F242" s="118">
        <f>INDEX(BDD_enquete_terrain_publique!G:G, MATCH(A242, BDD_enquete_terrain_publique!B:B, 0))</f>
        <v>2</v>
      </c>
      <c r="G242" s="18">
        <f>INDEX(BDD_enquete_terrain_publique!H:H, MATCH(A242, BDD_enquete_terrain_publique!B:B, 0))</f>
        <v>27</v>
      </c>
      <c r="H242" s="118">
        <f>INDEX(BDD_enquete_terrain_publique!I:I, MATCH(A242, BDD_enquete_terrain_publique!B:B, 0))</f>
        <v>1</v>
      </c>
      <c r="I242" s="18" t="str">
        <f>INDEX(BDD_enquete_terrain_publique!J:J, MATCH(A242, BDD_enquete_terrain_publique!B:B, 0))</f>
        <v>NO</v>
      </c>
      <c r="J242" s="18" t="str">
        <f>INDEX(BDD_enquete_terrain_publique!K:K, MATCH(A242, BDD_enquete_terrain_publique!B:B, 0))</f>
        <v>NO</v>
      </c>
      <c r="K242" s="118" t="str">
        <f>INDEX(BDD_enquete_terrain_publique!L:L, MATCH(A242, BDD_enquete_terrain_publique!B:B, 0))</f>
        <v>25_50</v>
      </c>
      <c r="L242" s="18" t="str">
        <f>INDEX(BDD_enquete_terrain_publique!M:M, MATCH(A242, BDD_enquete_terrain_publique!B:B, 0))</f>
        <v>dern_quart</v>
      </c>
      <c r="M242" s="115" t="s">
        <v>22</v>
      </c>
      <c r="N242" s="115" t="s">
        <v>22</v>
      </c>
      <c r="O242" s="115" t="s">
        <v>22</v>
      </c>
      <c r="P242" s="119">
        <f>INDEX(BDD_enquete_terrain_publique!Q:Q, MATCH(A242, BDD_enquete_terrain_publique!B:B, 0))</f>
        <v>42.793280000000003</v>
      </c>
      <c r="Q242" s="115" t="s">
        <v>22</v>
      </c>
      <c r="R242" s="116" t="s">
        <v>22</v>
      </c>
      <c r="S242" s="115" t="s">
        <v>22</v>
      </c>
      <c r="T242" s="115" t="s">
        <v>22</v>
      </c>
      <c r="U242" s="120">
        <f>INDEX(BDD_enquete_terrain_publique!V:V, MATCH(A242, BDD_enquete_terrain_publique!B:B, 0))</f>
        <v>9.4890600000000003</v>
      </c>
      <c r="V242" s="115" t="s">
        <v>22</v>
      </c>
      <c r="W242" s="121" t="str">
        <f>INDEX(BDD_enquete_terrain_publique!W:W, MATCH(A242, BDD_enquete_terrain_publique!B:B, 0))</f>
        <v>csm</v>
      </c>
      <c r="X242" s="122">
        <f>INDEX(BDD_enquete_terrain_publique!X:X, MATCH(A242, BDD_enquete_terrain_publique!B:B, 0))</f>
        <v>10</v>
      </c>
      <c r="Y242" s="122">
        <f>INDEX(BDD_enquete_terrain_publique!Y:Y, MATCH(A242, BDD_enquete_terrain_publique!B:B, 0))</f>
        <v>1</v>
      </c>
      <c r="Z242" s="121">
        <f>INDEX(BDD_enquete_terrain_publique!Z:Z, MATCH(A242, BDD_enquete_terrain_publique!B:B, 0))</f>
        <v>0.27083333333333331</v>
      </c>
      <c r="AA242" s="121">
        <f>INDEX(BDD_enquete_terrain_publique!AA:AA, MATCH(A242, BDD_enquete_terrain_publique!B:B, 0))</f>
        <v>0.41666666666666669</v>
      </c>
      <c r="AB242" s="121">
        <f>INDEX(BDD_enquete_terrain_publique!AB:AB, MATCH(A242, BDD_enquete_terrain_publique!B:B, 0))</f>
        <v>0.375</v>
      </c>
      <c r="AC242" s="121">
        <f>Tableau1[[#This Row],[heure_enq]]-Tableau1[[#This Row],[heure_deb]]</f>
        <v>0.14583333333333337</v>
      </c>
      <c r="AD242" s="121">
        <f>Tableau1[[#This Row],[heure_fin]]-Tableau1[[#This Row],[heure_deb]]</f>
        <v>0.10416666666666669</v>
      </c>
      <c r="AE242" s="115" t="s">
        <v>22</v>
      </c>
      <c r="AF242" s="115" t="s">
        <v>22</v>
      </c>
      <c r="AG242" s="123" t="str">
        <f>INDEX(BDD_enquete_terrain_publique!BJ:BJ, MATCH(A242, BDD_enquete_terrain_publique!B:B, 0))</f>
        <v>Sparus aurata, Diplodus sargus</v>
      </c>
      <c r="AH242" s="18">
        <v>0</v>
      </c>
      <c r="AI242" s="18">
        <f>INDEX(BDD_enquete_terrain_publique!BO:BO, MATCH(A242, BDD_enquete_terrain_publique!B:B, 0))</f>
        <v>0</v>
      </c>
      <c r="AJ242" s="18">
        <v>0</v>
      </c>
      <c r="AK242" s="18">
        <f>INDEX(BDD_enquete_terrain_publique!BU:BU, MATCH(A242, BDD_enquete_terrain_publique!B:B, 0))</f>
        <v>0</v>
      </c>
      <c r="AL242" s="115">
        <f>INDEX(BDD_enquete_terrain_publique!BV:BV, MATCH(A242, BDD_enquete_terrain_publique!B:B, 0))</f>
        <v>0</v>
      </c>
      <c r="AM242" s="115">
        <v>0</v>
      </c>
      <c r="AN242" s="115" t="s">
        <v>77</v>
      </c>
      <c r="AO242" s="115" t="str">
        <f>INDEX(BDD_enquete_terrain_publique!AL:AL, MATCH(A242, BDD_enquete_terrain_publique!B:B, 0))</f>
        <v>secondaire</v>
      </c>
      <c r="AP242" s="115" t="s">
        <v>22</v>
      </c>
      <c r="AQ242" s="115" t="s">
        <v>22</v>
      </c>
      <c r="AR242" s="124" t="s">
        <v>1033</v>
      </c>
      <c r="AS242" s="115">
        <v>1</v>
      </c>
      <c r="AT242" s="122">
        <v>26</v>
      </c>
      <c r="AU24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241.65334073087891</v>
      </c>
      <c r="AV242" s="148"/>
      <c r="AW242" s="138" t="s">
        <v>223</v>
      </c>
      <c r="AX242" s="199">
        <f t="shared" ref="AX242:AX269" si="5">AU242/(1+(13/60))/2</f>
        <v>99.309592081183098</v>
      </c>
      <c r="AY242" s="201" t="s">
        <v>22</v>
      </c>
      <c r="AZ242" s="127" t="s">
        <v>22</v>
      </c>
    </row>
    <row r="243" spans="1:52" ht="15" thickBot="1">
      <c r="A243" s="117">
        <v>304</v>
      </c>
      <c r="B243" s="18" t="str">
        <f>INDEX(BDD_enquete_terrain_publique!C:C, MATCH(A243, BDD_enquete_terrain_publique!B:B, 0))</f>
        <v>PECHLOIS2023_0159</v>
      </c>
      <c r="C243" s="18" t="str">
        <f>INDEX(BDD_enquete_terrain_publique!D:D, MATCH(A243, BDD_enquete_terrain_publique!B:B, 0))</f>
        <v>PECHLOIS2023_0159_C</v>
      </c>
      <c r="D243" s="109">
        <f>INDEX(BDD_enquete_terrain_publique!E:E, MATCH(A243, BDD_enquete_terrain_publique!B:B, 0))</f>
        <v>45120</v>
      </c>
      <c r="E243" s="18" t="str">
        <f>INDEX(BDD_enquete_terrain_publique!F:F, MATCH(A243, BDD_enquete_terrain_publique!B:B, 0))</f>
        <v>Maeva_LABEGORRE</v>
      </c>
      <c r="F243" s="118">
        <f>INDEX(BDD_enquete_terrain_publique!G:G, MATCH(A243, BDD_enquete_terrain_publique!B:B, 0))</f>
        <v>1</v>
      </c>
      <c r="G243" s="18">
        <f>INDEX(BDD_enquete_terrain_publique!H:H, MATCH(A243, BDD_enquete_terrain_publique!B:B, 0))</f>
        <v>28</v>
      </c>
      <c r="H243" s="118">
        <f>INDEX(BDD_enquete_terrain_publique!I:I, MATCH(A243, BDD_enquete_terrain_publique!B:B, 0))</f>
        <v>1</v>
      </c>
      <c r="I243" s="18" t="str">
        <f>INDEX(BDD_enquete_terrain_publique!J:J, MATCH(A243, BDD_enquete_terrain_publique!B:B, 0))</f>
        <v>E</v>
      </c>
      <c r="J243" s="18" t="str">
        <f>INDEX(BDD_enquete_terrain_publique!K:K, MATCH(A243, BDD_enquete_terrain_publique!B:B, 0))</f>
        <v>NO</v>
      </c>
      <c r="K243" s="118" t="str">
        <f>INDEX(BDD_enquete_terrain_publique!L:L, MATCH(A243, BDD_enquete_terrain_publique!B:B, 0))</f>
        <v>25_50</v>
      </c>
      <c r="L243" s="18" t="str">
        <f>INDEX(BDD_enquete_terrain_publique!M:M, MATCH(A243, BDD_enquete_terrain_publique!B:B, 0))</f>
        <v>dern_quart</v>
      </c>
      <c r="M243" s="115" t="s">
        <v>22</v>
      </c>
      <c r="N243" s="115" t="s">
        <v>22</v>
      </c>
      <c r="O243" s="115" t="s">
        <v>22</v>
      </c>
      <c r="P243" s="119">
        <f>INDEX(BDD_enquete_terrain_publique!Q:Q, MATCH(A243, BDD_enquete_terrain_publique!B:B, 0))</f>
        <v>42.900559999999999</v>
      </c>
      <c r="Q243" s="115" t="s">
        <v>22</v>
      </c>
      <c r="R243" s="116" t="s">
        <v>22</v>
      </c>
      <c r="S243" s="115" t="s">
        <v>22</v>
      </c>
      <c r="T243" s="115" t="s">
        <v>22</v>
      </c>
      <c r="U243" s="120">
        <f>INDEX(BDD_enquete_terrain_publique!V:V, MATCH(A243, BDD_enquete_terrain_publique!B:B, 0))</f>
        <v>9.4740400000000005</v>
      </c>
      <c r="V243" s="115" t="s">
        <v>22</v>
      </c>
      <c r="W243" s="121" t="str">
        <f>INDEX(BDD_enquete_terrain_publique!W:W, MATCH(A243, BDD_enquete_terrain_publique!B:B, 0))</f>
        <v>pdb</v>
      </c>
      <c r="X243" s="122">
        <f>INDEX(BDD_enquete_terrain_publique!X:X, MATCH(A243, BDD_enquete_terrain_publique!B:B, 0))</f>
        <v>4</v>
      </c>
      <c r="Y243" s="122">
        <f>INDEX(BDD_enquete_terrain_publique!Y:Y, MATCH(A243, BDD_enquete_terrain_publique!B:B, 0))</f>
        <v>1</v>
      </c>
      <c r="Z243" s="121">
        <f>INDEX(BDD_enquete_terrain_publique!Z:Z, MATCH(A243, BDD_enquete_terrain_publique!B:B, 0))</f>
        <v>0.5</v>
      </c>
      <c r="AA243" s="121">
        <f>INDEX(BDD_enquete_terrain_publique!AA:AA, MATCH(A243, BDD_enquete_terrain_publique!B:B, 0))</f>
        <v>0.60416666666666663</v>
      </c>
      <c r="AB243" s="121">
        <f>INDEX(BDD_enquete_terrain_publique!AB:AB, MATCH(A243, BDD_enquete_terrain_publique!B:B, 0))</f>
        <v>0.66666666666666663</v>
      </c>
      <c r="AC243" s="121">
        <f>Tableau1[[#This Row],[heure_enq]]-Tableau1[[#This Row],[heure_deb]]</f>
        <v>0.10416666666666663</v>
      </c>
      <c r="AD243" s="121">
        <f>Tableau1[[#This Row],[heure_fin]]-Tableau1[[#This Row],[heure_deb]]</f>
        <v>0.16666666666666663</v>
      </c>
      <c r="AE243" s="115" t="s">
        <v>22</v>
      </c>
      <c r="AF243" s="115" t="s">
        <v>22</v>
      </c>
      <c r="AG243" s="123" t="str">
        <f>INDEX(BDD_enquete_terrain_publique!BJ:BJ, MATCH(A243, BDD_enquete_terrain_publique!B:B, 0))</f>
        <v>Diplodus sargus, Oblada melanura</v>
      </c>
      <c r="AH243" s="18" t="s">
        <v>2061</v>
      </c>
      <c r="AI243" s="18" t="str">
        <f>INDEX(BDD_enquete_terrain_publique!BO:BO, MATCH(A243, BDD_enquete_terrain_publique!B:B, 0))</f>
        <v xml:space="preserve">pate a peche </v>
      </c>
      <c r="AJ243" s="18">
        <v>0</v>
      </c>
      <c r="AK243" s="18">
        <f>INDEX(BDD_enquete_terrain_publique!BU:BU, MATCH(A243, BDD_enquete_terrain_publique!B:B, 0))</f>
        <v>0</v>
      </c>
      <c r="AL243" s="115" t="str">
        <f>INDEX(BDD_enquete_terrain_publique!BV:BV, MATCH(A243, BDD_enquete_terrain_publique!B:B, 0))</f>
        <v>pain</v>
      </c>
      <c r="AM243" s="115">
        <v>0</v>
      </c>
      <c r="AN243" s="115" t="s">
        <v>3667</v>
      </c>
      <c r="AO243" s="115" t="str">
        <f>INDEX(BDD_enquete_terrain_publique!AL:AL, MATCH(A243, BDD_enquete_terrain_publique!B:B, 0))</f>
        <v>touriste</v>
      </c>
      <c r="AP243" s="115" t="s">
        <v>22</v>
      </c>
      <c r="AQ243" s="115" t="s">
        <v>22</v>
      </c>
      <c r="AR243" s="124" t="s">
        <v>405</v>
      </c>
      <c r="AS243" s="115">
        <v>1</v>
      </c>
      <c r="AT243" s="122">
        <v>26</v>
      </c>
      <c r="AU24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221.07797642666961</v>
      </c>
      <c r="AV243" s="148">
        <v>221</v>
      </c>
      <c r="AW243" s="138" t="s">
        <v>223</v>
      </c>
      <c r="AX243" s="199">
        <f t="shared" si="5"/>
        <v>90.853962915069687</v>
      </c>
      <c r="AY243" s="201" t="s">
        <v>22</v>
      </c>
      <c r="AZ243" s="127" t="s">
        <v>22</v>
      </c>
    </row>
    <row r="244" spans="1:52" ht="15" thickBot="1">
      <c r="A244" s="117">
        <v>307</v>
      </c>
      <c r="B244" s="18" t="str">
        <f>INDEX(BDD_enquete_terrain_publique!C:C, MATCH(A244, BDD_enquete_terrain_publique!B:B, 0))</f>
        <v>PECHLOIS2023_0160</v>
      </c>
      <c r="C244" s="18" t="str">
        <f>INDEX(BDD_enquete_terrain_publique!D:D, MATCH(A244, BDD_enquete_terrain_publique!B:B, 0))</f>
        <v>PECHLOIS2023_0160_A</v>
      </c>
      <c r="D244" s="109">
        <f>INDEX(BDD_enquete_terrain_publique!E:E, MATCH(A244, BDD_enquete_terrain_publique!B:B, 0))</f>
        <v>45125</v>
      </c>
      <c r="E244" s="18" t="str">
        <f>INDEX(BDD_enquete_terrain_publique!F:F, MATCH(A244, BDD_enquete_terrain_publique!B:B, 0))</f>
        <v>Maeva_LABEGORRE</v>
      </c>
      <c r="F244" s="118">
        <f>INDEX(BDD_enquete_terrain_publique!G:G, MATCH(A244, BDD_enquete_terrain_publique!B:B, 0))</f>
        <v>1</v>
      </c>
      <c r="G244" s="18">
        <f>INDEX(BDD_enquete_terrain_publique!H:H, MATCH(A244, BDD_enquete_terrain_publique!B:B, 0))</f>
        <v>27</v>
      </c>
      <c r="H244" s="118">
        <f>INDEX(BDD_enquete_terrain_publique!I:I, MATCH(A244, BDD_enquete_terrain_publique!B:B, 0))</f>
        <v>1</v>
      </c>
      <c r="I244" s="18" t="str">
        <f>INDEX(BDD_enquete_terrain_publique!J:J, MATCH(A244, BDD_enquete_terrain_publique!B:B, 0))</f>
        <v>E</v>
      </c>
      <c r="J244" s="18" t="str">
        <f>INDEX(BDD_enquete_terrain_publique!K:K, MATCH(A244, BDD_enquete_terrain_publique!B:B, 0))</f>
        <v>NE</v>
      </c>
      <c r="K244" s="118" t="str">
        <f>INDEX(BDD_enquete_terrain_publique!L:L, MATCH(A244, BDD_enquete_terrain_publique!B:B, 0))</f>
        <v>25_50</v>
      </c>
      <c r="L244" s="18" t="str">
        <f>INDEX(BDD_enquete_terrain_publique!M:M, MATCH(A244, BDD_enquete_terrain_publique!B:B, 0))</f>
        <v>nouv_lune</v>
      </c>
      <c r="M244" s="115" t="s">
        <v>22</v>
      </c>
      <c r="N244" s="115" t="s">
        <v>22</v>
      </c>
      <c r="O244" s="115" t="s">
        <v>22</v>
      </c>
      <c r="P244" s="119">
        <f>INDEX(BDD_enquete_terrain_publique!Q:Q, MATCH(A244, BDD_enquete_terrain_publique!B:B, 0))</f>
        <v>42.79271</v>
      </c>
      <c r="Q244" s="115" t="s">
        <v>22</v>
      </c>
      <c r="R244" s="116" t="s">
        <v>22</v>
      </c>
      <c r="S244" s="115" t="s">
        <v>22</v>
      </c>
      <c r="T244" s="115" t="s">
        <v>22</v>
      </c>
      <c r="U244" s="120">
        <f>INDEX(BDD_enquete_terrain_publique!V:V, MATCH(A244, BDD_enquete_terrain_publique!B:B, 0))</f>
        <v>9.48963</v>
      </c>
      <c r="V244" s="115" t="s">
        <v>22</v>
      </c>
      <c r="W244" s="121" t="str">
        <f>INDEX(BDD_enquete_terrain_publique!W:W, MATCH(A244, BDD_enquete_terrain_publique!B:B, 0))</f>
        <v>pdb</v>
      </c>
      <c r="X244" s="122">
        <f>INDEX(BDD_enquete_terrain_publique!X:X, MATCH(A244, BDD_enquete_terrain_publique!B:B, 0))</f>
        <v>5</v>
      </c>
      <c r="Y244" s="122">
        <f>INDEX(BDD_enquete_terrain_publique!Y:Y, MATCH(A244, BDD_enquete_terrain_publique!B:B, 0))</f>
        <v>3</v>
      </c>
      <c r="Z244" s="121">
        <f>INDEX(BDD_enquete_terrain_publique!Z:Z, MATCH(A244, BDD_enquete_terrain_publique!B:B, 0))</f>
        <v>0.375</v>
      </c>
      <c r="AA244" s="121">
        <f>INDEX(BDD_enquete_terrain_publique!AA:AA, MATCH(A244, BDD_enquete_terrain_publique!B:B, 0))</f>
        <v>0.39583333333333331</v>
      </c>
      <c r="AB244" s="121">
        <f>INDEX(BDD_enquete_terrain_publique!AB:AB, MATCH(A244, BDD_enquete_terrain_publique!B:B, 0))</f>
        <v>0.54166666666666663</v>
      </c>
      <c r="AC244" s="121">
        <f>Tableau1[[#This Row],[heure_enq]]-Tableau1[[#This Row],[heure_deb]]</f>
        <v>2.0833333333333315E-2</v>
      </c>
      <c r="AD244" s="121">
        <f>Tableau1[[#This Row],[heure_fin]]-Tableau1[[#This Row],[heure_deb]]</f>
        <v>0.16666666666666663</v>
      </c>
      <c r="AE244" s="115" t="s">
        <v>22</v>
      </c>
      <c r="AF244" s="115" t="s">
        <v>22</v>
      </c>
      <c r="AG244" s="123" t="str">
        <f>INDEX(BDD_enquete_terrain_publique!BJ:BJ, MATCH(A244, BDD_enquete_terrain_publique!B:B, 0))</f>
        <v>Sarpa salpa, Coris julis</v>
      </c>
      <c r="AH244" s="18">
        <v>0</v>
      </c>
      <c r="AI244" s="18">
        <f>INDEX(BDD_enquete_terrain_publique!BO:BO, MATCH(A244, BDD_enquete_terrain_publique!B:B, 0))</f>
        <v>0</v>
      </c>
      <c r="AJ244" s="18" t="s">
        <v>2066</v>
      </c>
      <c r="AK244" s="18" t="str">
        <f>INDEX(BDD_enquete_terrain_publique!BU:BU, MATCH(A244, BDD_enquete_terrain_publique!B:B, 0))</f>
        <v>dure vert</v>
      </c>
      <c r="AL244" s="115">
        <f>INDEX(BDD_enquete_terrain_publique!BV:BV, MATCH(A244, BDD_enquete_terrain_publique!B:B, 0))</f>
        <v>0</v>
      </c>
      <c r="AM244" s="115">
        <v>0</v>
      </c>
      <c r="AN244" s="115" t="s">
        <v>2132</v>
      </c>
      <c r="AO244" s="115" t="str">
        <f>INDEX(BDD_enquete_terrain_publique!AL:AL, MATCH(A244, BDD_enquete_terrain_publique!B:B, 0))</f>
        <v>resident</v>
      </c>
      <c r="AP244" s="115" t="s">
        <v>22</v>
      </c>
      <c r="AQ244" s="115" t="s">
        <v>22</v>
      </c>
      <c r="AR244" s="124" t="s">
        <v>1522</v>
      </c>
      <c r="AS244" s="115">
        <v>1</v>
      </c>
      <c r="AT244" s="122">
        <v>14</v>
      </c>
      <c r="AU244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244" s="143" t="s">
        <v>22</v>
      </c>
      <c r="AW244" s="138" t="s">
        <v>223</v>
      </c>
      <c r="AX244" s="199" t="e">
        <f t="shared" si="5"/>
        <v>#N/A</v>
      </c>
      <c r="AY244" s="201" t="s">
        <v>22</v>
      </c>
      <c r="AZ244" s="127" t="s">
        <v>22</v>
      </c>
    </row>
    <row r="245" spans="1:52">
      <c r="A245" s="117">
        <v>308</v>
      </c>
      <c r="B245" s="18" t="str">
        <f>INDEX(BDD_enquete_terrain_publique!C:C, MATCH(A245, BDD_enquete_terrain_publique!B:B, 0))</f>
        <v>PECHLOIS2023_0160</v>
      </c>
      <c r="C245" s="18" t="str">
        <f>INDEX(BDD_enquete_terrain_publique!D:D, MATCH(A245, BDD_enquete_terrain_publique!B:B, 0))</f>
        <v>PECHLOIS2023_0160_B</v>
      </c>
      <c r="D245" s="109">
        <f>INDEX(BDD_enquete_terrain_publique!E:E, MATCH(A245, BDD_enquete_terrain_publique!B:B, 0))</f>
        <v>45125</v>
      </c>
      <c r="E245" s="18" t="str">
        <f>INDEX(BDD_enquete_terrain_publique!F:F, MATCH(A245, BDD_enquete_terrain_publique!B:B, 0))</f>
        <v>Maeva_LABEGORRE</v>
      </c>
      <c r="F245" s="118">
        <f>INDEX(BDD_enquete_terrain_publique!G:G, MATCH(A245, BDD_enquete_terrain_publique!B:B, 0))</f>
        <v>1</v>
      </c>
      <c r="G245" s="18">
        <f>INDEX(BDD_enquete_terrain_publique!H:H, MATCH(A245, BDD_enquete_terrain_publique!B:B, 0))</f>
        <v>27</v>
      </c>
      <c r="H245" s="118">
        <f>INDEX(BDD_enquete_terrain_publique!I:I, MATCH(A245, BDD_enquete_terrain_publique!B:B, 0))</f>
        <v>1</v>
      </c>
      <c r="I245" s="18" t="str">
        <f>INDEX(BDD_enquete_terrain_publique!J:J, MATCH(A245, BDD_enquete_terrain_publique!B:B, 0))</f>
        <v>E</v>
      </c>
      <c r="J245" s="18" t="str">
        <f>INDEX(BDD_enquete_terrain_publique!K:K, MATCH(A245, BDD_enquete_terrain_publique!B:B, 0))</f>
        <v>NE</v>
      </c>
      <c r="K245" s="118" t="str">
        <f>INDEX(BDD_enquete_terrain_publique!L:L, MATCH(A245, BDD_enquete_terrain_publique!B:B, 0))</f>
        <v>25_50</v>
      </c>
      <c r="L245" s="18" t="str">
        <f>INDEX(BDD_enquete_terrain_publique!M:M, MATCH(A245, BDD_enquete_terrain_publique!B:B, 0))</f>
        <v>nouv_lune</v>
      </c>
      <c r="M245" s="115" t="s">
        <v>22</v>
      </c>
      <c r="N245" s="115" t="s">
        <v>22</v>
      </c>
      <c r="O245" s="115" t="s">
        <v>22</v>
      </c>
      <c r="P245" s="119">
        <f>INDEX(BDD_enquete_terrain_publique!Q:Q, MATCH(A245, BDD_enquete_terrain_publique!B:B, 0))</f>
        <v>42.79271</v>
      </c>
      <c r="Q245" s="115" t="s">
        <v>22</v>
      </c>
      <c r="R245" s="116" t="s">
        <v>22</v>
      </c>
      <c r="S245" s="115" t="s">
        <v>22</v>
      </c>
      <c r="T245" s="115" t="s">
        <v>22</v>
      </c>
      <c r="U245" s="120">
        <f>INDEX(BDD_enquete_terrain_publique!V:V, MATCH(A245, BDD_enquete_terrain_publique!B:B, 0))</f>
        <v>9.48963</v>
      </c>
      <c r="V245" s="115" t="s">
        <v>22</v>
      </c>
      <c r="W245" s="121" t="str">
        <f>INDEX(BDD_enquete_terrain_publique!W:W, MATCH(A245, BDD_enquete_terrain_publique!B:B, 0))</f>
        <v>pdb</v>
      </c>
      <c r="X245" s="122">
        <f>INDEX(BDD_enquete_terrain_publique!X:X, MATCH(A245, BDD_enquete_terrain_publique!B:B, 0))</f>
        <v>5</v>
      </c>
      <c r="Y245" s="122">
        <f>INDEX(BDD_enquete_terrain_publique!Y:Y, MATCH(A245, BDD_enquete_terrain_publique!B:B, 0))</f>
        <v>3</v>
      </c>
      <c r="Z245" s="121">
        <f>INDEX(BDD_enquete_terrain_publique!Z:Z, MATCH(A245, BDD_enquete_terrain_publique!B:B, 0))</f>
        <v>0.375</v>
      </c>
      <c r="AA245" s="121">
        <f>INDEX(BDD_enquete_terrain_publique!AA:AA, MATCH(A245, BDD_enquete_terrain_publique!B:B, 0))</f>
        <v>0.39583333333333331</v>
      </c>
      <c r="AB245" s="121">
        <f>INDEX(BDD_enquete_terrain_publique!AB:AB, MATCH(A245, BDD_enquete_terrain_publique!B:B, 0))</f>
        <v>0.54166666666666663</v>
      </c>
      <c r="AC245" s="121">
        <f>Tableau1[[#This Row],[heure_enq]]-Tableau1[[#This Row],[heure_deb]]</f>
        <v>2.0833333333333315E-2</v>
      </c>
      <c r="AD245" s="121">
        <f>Tableau1[[#This Row],[heure_fin]]-Tableau1[[#This Row],[heure_deb]]</f>
        <v>0.16666666666666663</v>
      </c>
      <c r="AE245" s="115" t="s">
        <v>22</v>
      </c>
      <c r="AF245" s="115" t="s">
        <v>22</v>
      </c>
      <c r="AG245" s="123" t="str">
        <f>INDEX(BDD_enquete_terrain_publique!BJ:BJ, MATCH(A245, BDD_enquete_terrain_publique!B:B, 0))</f>
        <v>Coris julis, Diplodus sargus, Sarpa salpa</v>
      </c>
      <c r="AH245" s="18">
        <v>0</v>
      </c>
      <c r="AI245" s="18">
        <f>INDEX(BDD_enquete_terrain_publique!BO:BO, MATCH(A245, BDD_enquete_terrain_publique!B:B, 0))</f>
        <v>0</v>
      </c>
      <c r="AJ245" s="18" t="s">
        <v>2066</v>
      </c>
      <c r="AK245" s="18" t="str">
        <f>INDEX(BDD_enquete_terrain_publique!BU:BU, MATCH(A245, BDD_enquete_terrain_publique!B:B, 0))</f>
        <v>dure vert</v>
      </c>
      <c r="AL245" s="115">
        <f>INDEX(BDD_enquete_terrain_publique!BV:BV, MATCH(A245, BDD_enquete_terrain_publique!B:B, 0))</f>
        <v>0</v>
      </c>
      <c r="AM245" s="115">
        <v>0</v>
      </c>
      <c r="AN245" s="115" t="s">
        <v>2132</v>
      </c>
      <c r="AO245" s="115" t="str">
        <f>INDEX(BDD_enquete_terrain_publique!AL:AL, MATCH(A245, BDD_enquete_terrain_publique!B:B, 0))</f>
        <v>resident</v>
      </c>
      <c r="AP245" s="115" t="s">
        <v>2060</v>
      </c>
      <c r="AQ245" s="115">
        <v>1</v>
      </c>
      <c r="AR245" s="124" t="s">
        <v>1082</v>
      </c>
      <c r="AS245" s="115">
        <v>1</v>
      </c>
      <c r="AT245" s="122">
        <v>12</v>
      </c>
      <c r="AU24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12.787829770688989</v>
      </c>
      <c r="AV245" s="137">
        <v>50</v>
      </c>
      <c r="AW245" s="138" t="s">
        <v>223</v>
      </c>
      <c r="AX245" s="199">
        <f t="shared" si="5"/>
        <v>5.2552725085023235</v>
      </c>
      <c r="AY245" s="201" t="s">
        <v>22</v>
      </c>
      <c r="AZ245" s="127" t="s">
        <v>22</v>
      </c>
    </row>
    <row r="246" spans="1:52" ht="15" thickBot="1">
      <c r="A246" s="117">
        <v>308</v>
      </c>
      <c r="B246" s="18" t="str">
        <f>INDEX(BDD_enquete_terrain_publique!C:C, MATCH(A246, BDD_enquete_terrain_publique!B:B, 0))</f>
        <v>PECHLOIS2023_0160</v>
      </c>
      <c r="C246" s="18" t="str">
        <f>INDEX(BDD_enquete_terrain_publique!D:D, MATCH(A246, BDD_enquete_terrain_publique!B:B, 0))</f>
        <v>PECHLOIS2023_0160_B</v>
      </c>
      <c r="D246" s="109">
        <f>INDEX(BDD_enquete_terrain_publique!E:E, MATCH(A246, BDD_enquete_terrain_publique!B:B, 0))</f>
        <v>45125</v>
      </c>
      <c r="E246" s="18" t="str">
        <f>INDEX(BDD_enquete_terrain_publique!F:F, MATCH(A246, BDD_enquete_terrain_publique!B:B, 0))</f>
        <v>Maeva_LABEGORRE</v>
      </c>
      <c r="F246" s="118">
        <f>INDEX(BDD_enquete_terrain_publique!G:G, MATCH(A246, BDD_enquete_terrain_publique!B:B, 0))</f>
        <v>1</v>
      </c>
      <c r="G246" s="18">
        <f>INDEX(BDD_enquete_terrain_publique!H:H, MATCH(A246, BDD_enquete_terrain_publique!B:B, 0))</f>
        <v>27</v>
      </c>
      <c r="H246" s="118">
        <f>INDEX(BDD_enquete_terrain_publique!I:I, MATCH(A246, BDD_enquete_terrain_publique!B:B, 0))</f>
        <v>1</v>
      </c>
      <c r="I246" s="18" t="str">
        <f>INDEX(BDD_enquete_terrain_publique!J:J, MATCH(A246, BDD_enquete_terrain_publique!B:B, 0))</f>
        <v>E</v>
      </c>
      <c r="J246" s="18" t="str">
        <f>INDEX(BDD_enquete_terrain_publique!K:K, MATCH(A246, BDD_enquete_terrain_publique!B:B, 0))</f>
        <v>NE</v>
      </c>
      <c r="K246" s="118" t="str">
        <f>INDEX(BDD_enquete_terrain_publique!L:L, MATCH(A246, BDD_enquete_terrain_publique!B:B, 0))</f>
        <v>25_50</v>
      </c>
      <c r="L246" s="18" t="str">
        <f>INDEX(BDD_enquete_terrain_publique!M:M, MATCH(A246, BDD_enquete_terrain_publique!B:B, 0))</f>
        <v>nouv_lune</v>
      </c>
      <c r="M246" s="115" t="s">
        <v>22</v>
      </c>
      <c r="N246" s="115" t="s">
        <v>22</v>
      </c>
      <c r="O246" s="115" t="s">
        <v>22</v>
      </c>
      <c r="P246" s="119">
        <f>INDEX(BDD_enquete_terrain_publique!Q:Q, MATCH(A246, BDD_enquete_terrain_publique!B:B, 0))</f>
        <v>42.79271</v>
      </c>
      <c r="Q246" s="115" t="s">
        <v>22</v>
      </c>
      <c r="R246" s="116" t="s">
        <v>22</v>
      </c>
      <c r="S246" s="115" t="s">
        <v>22</v>
      </c>
      <c r="T246" s="115" t="s">
        <v>22</v>
      </c>
      <c r="U246" s="120">
        <f>INDEX(BDD_enquete_terrain_publique!V:V, MATCH(A246, BDD_enquete_terrain_publique!B:B, 0))</f>
        <v>9.48963</v>
      </c>
      <c r="V246" s="115" t="s">
        <v>22</v>
      </c>
      <c r="W246" s="121" t="str">
        <f>INDEX(BDD_enquete_terrain_publique!W:W, MATCH(A246, BDD_enquete_terrain_publique!B:B, 0))</f>
        <v>pdb</v>
      </c>
      <c r="X246" s="122">
        <f>INDEX(BDD_enquete_terrain_publique!X:X, MATCH(A246, BDD_enquete_terrain_publique!B:B, 0))</f>
        <v>5</v>
      </c>
      <c r="Y246" s="122">
        <f>INDEX(BDD_enquete_terrain_publique!Y:Y, MATCH(A246, BDD_enquete_terrain_publique!B:B, 0))</f>
        <v>3</v>
      </c>
      <c r="Z246" s="121">
        <f>INDEX(BDD_enquete_terrain_publique!Z:Z, MATCH(A246, BDD_enquete_terrain_publique!B:B, 0))</f>
        <v>0.375</v>
      </c>
      <c r="AA246" s="121">
        <f>INDEX(BDD_enquete_terrain_publique!AA:AA, MATCH(A246, BDD_enquete_terrain_publique!B:B, 0))</f>
        <v>0.39583333333333331</v>
      </c>
      <c r="AB246" s="121">
        <f>INDEX(BDD_enquete_terrain_publique!AB:AB, MATCH(A246, BDD_enquete_terrain_publique!B:B, 0))</f>
        <v>0.54166666666666663</v>
      </c>
      <c r="AC246" s="121">
        <f>Tableau1[[#This Row],[heure_enq]]-Tableau1[[#This Row],[heure_deb]]</f>
        <v>2.0833333333333315E-2</v>
      </c>
      <c r="AD246" s="121">
        <f>Tableau1[[#This Row],[heure_fin]]-Tableau1[[#This Row],[heure_deb]]</f>
        <v>0.16666666666666663</v>
      </c>
      <c r="AE246" s="115" t="s">
        <v>22</v>
      </c>
      <c r="AF246" s="115" t="s">
        <v>22</v>
      </c>
      <c r="AG246" s="123" t="str">
        <f>INDEX(BDD_enquete_terrain_publique!BJ:BJ, MATCH(A246, BDD_enquete_terrain_publique!B:B, 0))</f>
        <v>Coris julis, Diplodus sargus, Sarpa salpa</v>
      </c>
      <c r="AH246" s="18">
        <v>0</v>
      </c>
      <c r="AI246" s="18">
        <f>INDEX(BDD_enquete_terrain_publique!BO:BO, MATCH(A246, BDD_enquete_terrain_publique!B:B, 0))</f>
        <v>0</v>
      </c>
      <c r="AJ246" s="18" t="s">
        <v>2066</v>
      </c>
      <c r="AK246" s="18" t="str">
        <f>INDEX(BDD_enquete_terrain_publique!BU:BU, MATCH(A246, BDD_enquete_terrain_publique!B:B, 0))</f>
        <v>dure vert</v>
      </c>
      <c r="AL246" s="115">
        <f>INDEX(BDD_enquete_terrain_publique!BV:BV, MATCH(A246, BDD_enquete_terrain_publique!B:B, 0))</f>
        <v>0</v>
      </c>
      <c r="AM246" s="115">
        <v>0</v>
      </c>
      <c r="AN246" s="115" t="s">
        <v>2132</v>
      </c>
      <c r="AO246" s="115" t="str">
        <f>INDEX(BDD_enquete_terrain_publique!AL:AL, MATCH(A246, BDD_enquete_terrain_publique!B:B, 0))</f>
        <v>resident</v>
      </c>
      <c r="AP246" s="115" t="s">
        <v>2060</v>
      </c>
      <c r="AQ246" s="115">
        <v>1</v>
      </c>
      <c r="AR246" s="124" t="s">
        <v>405</v>
      </c>
      <c r="AS246" s="115">
        <v>1</v>
      </c>
      <c r="AT246" s="122">
        <v>14</v>
      </c>
      <c r="AU24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36.947284796053239</v>
      </c>
      <c r="AV246" s="142"/>
      <c r="AW246" s="138" t="s">
        <v>223</v>
      </c>
      <c r="AX246" s="199">
        <f t="shared" si="5"/>
        <v>15.183815669610919</v>
      </c>
      <c r="AY246" s="201" t="s">
        <v>22</v>
      </c>
      <c r="AZ246" s="127" t="s">
        <v>22</v>
      </c>
    </row>
    <row r="247" spans="1:52" ht="15" thickBot="1">
      <c r="A247" s="117">
        <v>309</v>
      </c>
      <c r="B247" s="18" t="str">
        <f>INDEX(BDD_enquete_terrain_publique!C:C, MATCH(A247, BDD_enquete_terrain_publique!B:B, 0))</f>
        <v>PECHLOIS2023_0160</v>
      </c>
      <c r="C247" s="18" t="str">
        <f>INDEX(BDD_enquete_terrain_publique!D:D, MATCH(A247, BDD_enquete_terrain_publique!B:B, 0))</f>
        <v>PECHLOIS2023_0160_C</v>
      </c>
      <c r="D247" s="109">
        <f>INDEX(BDD_enquete_terrain_publique!E:E, MATCH(A247, BDD_enquete_terrain_publique!B:B, 0))</f>
        <v>45125</v>
      </c>
      <c r="E247" s="18" t="str">
        <f>INDEX(BDD_enquete_terrain_publique!F:F, MATCH(A247, BDD_enquete_terrain_publique!B:B, 0))</f>
        <v>Maeva_LABEGORRE</v>
      </c>
      <c r="F247" s="118">
        <f>INDEX(BDD_enquete_terrain_publique!G:G, MATCH(A247, BDD_enquete_terrain_publique!B:B, 0))</f>
        <v>1</v>
      </c>
      <c r="G247" s="18">
        <f>INDEX(BDD_enquete_terrain_publique!H:H, MATCH(A247, BDD_enquete_terrain_publique!B:B, 0))</f>
        <v>28</v>
      </c>
      <c r="H247" s="118">
        <f>INDEX(BDD_enquete_terrain_publique!I:I, MATCH(A247, BDD_enquete_terrain_publique!B:B, 0))</f>
        <v>1</v>
      </c>
      <c r="I247" s="18" t="str">
        <f>INDEX(BDD_enquete_terrain_publique!J:J, MATCH(A247, BDD_enquete_terrain_publique!B:B, 0))</f>
        <v>E</v>
      </c>
      <c r="J247" s="18" t="str">
        <f>INDEX(BDD_enquete_terrain_publique!K:K, MATCH(A247, BDD_enquete_terrain_publique!B:B, 0))</f>
        <v>NE</v>
      </c>
      <c r="K247" s="118" t="str">
        <f>INDEX(BDD_enquete_terrain_publique!L:L, MATCH(A247, BDD_enquete_terrain_publique!B:B, 0))</f>
        <v>10_25</v>
      </c>
      <c r="L247" s="18" t="str">
        <f>INDEX(BDD_enquete_terrain_publique!M:M, MATCH(A247, BDD_enquete_terrain_publique!B:B, 0))</f>
        <v>nouv_lune</v>
      </c>
      <c r="M247" s="115" t="s">
        <v>22</v>
      </c>
      <c r="N247" s="115" t="s">
        <v>22</v>
      </c>
      <c r="O247" s="115" t="s">
        <v>22</v>
      </c>
      <c r="P247" s="119">
        <f>INDEX(BDD_enquete_terrain_publique!Q:Q, MATCH(A247, BDD_enquete_terrain_publique!B:B, 0))</f>
        <v>42.836179999999999</v>
      </c>
      <c r="Q247" s="115" t="s">
        <v>22</v>
      </c>
      <c r="R247" s="116" t="s">
        <v>22</v>
      </c>
      <c r="S247" s="115" t="s">
        <v>22</v>
      </c>
      <c r="T247" s="115" t="s">
        <v>22</v>
      </c>
      <c r="U247" s="120">
        <f>INDEX(BDD_enquete_terrain_publique!V:V, MATCH(A247, BDD_enquete_terrain_publique!B:B, 0))</f>
        <v>9.4806299999999997</v>
      </c>
      <c r="V247" s="115" t="s">
        <v>22</v>
      </c>
      <c r="W247" s="121" t="str">
        <f>INDEX(BDD_enquete_terrain_publique!W:W, MATCH(A247, BDD_enquete_terrain_publique!B:B, 0))</f>
        <v>pe</v>
      </c>
      <c r="X247" s="122">
        <f>INDEX(BDD_enquete_terrain_publique!X:X, MATCH(A247, BDD_enquete_terrain_publique!B:B, 0))</f>
        <v>35</v>
      </c>
      <c r="Y247" s="122">
        <f>INDEX(BDD_enquete_terrain_publique!Y:Y, MATCH(A247, BDD_enquete_terrain_publique!B:B, 0))</f>
        <v>2</v>
      </c>
      <c r="Z247" s="121">
        <f>INDEX(BDD_enquete_terrain_publique!Z:Z, MATCH(A247, BDD_enquete_terrain_publique!B:B, 0))</f>
        <v>0.29166666666666669</v>
      </c>
      <c r="AA247" s="121">
        <f>INDEX(BDD_enquete_terrain_publique!AA:AA, MATCH(A247, BDD_enquete_terrain_publique!B:B, 0))</f>
        <v>0.4375</v>
      </c>
      <c r="AB247" s="121">
        <f>INDEX(BDD_enquete_terrain_publique!AB:AB, MATCH(A247, BDD_enquete_terrain_publique!B:B, 0))</f>
        <v>0.4375</v>
      </c>
      <c r="AC247" s="121">
        <f>Tableau1[[#This Row],[heure_enq]]-Tableau1[[#This Row],[heure_deb]]</f>
        <v>0.14583333333333331</v>
      </c>
      <c r="AD247" s="121">
        <f>Tableau1[[#This Row],[heure_fin]]-Tableau1[[#This Row],[heure_deb]]</f>
        <v>0.14583333333333331</v>
      </c>
      <c r="AE247" s="115" t="s">
        <v>22</v>
      </c>
      <c r="AF247" s="115" t="s">
        <v>22</v>
      </c>
      <c r="AG247" s="123" t="str">
        <f>INDEX(BDD_enquete_terrain_publique!BJ:BJ, MATCH(A247, BDD_enquete_terrain_publique!B:B, 0))</f>
        <v>Auxis thazard</v>
      </c>
      <c r="AH247" s="18">
        <v>0</v>
      </c>
      <c r="AI247" s="18">
        <f>INDEX(BDD_enquete_terrain_publique!BO:BO, MATCH(A247, BDD_enquete_terrain_publique!B:B, 0))</f>
        <v>0</v>
      </c>
      <c r="AJ247" s="18">
        <v>0</v>
      </c>
      <c r="AK247" s="18">
        <f>INDEX(BDD_enquete_terrain_publique!BU:BU, MATCH(A247, BDD_enquete_terrain_publique!B:B, 0))</f>
        <v>0</v>
      </c>
      <c r="AL247" s="115">
        <f>INDEX(BDD_enquete_terrain_publique!BV:BV, MATCH(A247, BDD_enquete_terrain_publique!B:B, 0))</f>
        <v>0</v>
      </c>
      <c r="AM247" s="115">
        <v>0</v>
      </c>
      <c r="AN247" s="115" t="s">
        <v>2143</v>
      </c>
      <c r="AO247" s="115" t="str">
        <f>INDEX(BDD_enquete_terrain_publique!AL:AL, MATCH(A247, BDD_enquete_terrain_publique!B:B, 0))</f>
        <v>touriste</v>
      </c>
      <c r="AP247" s="115" t="s">
        <v>22</v>
      </c>
      <c r="AQ247" s="115" t="s">
        <v>22</v>
      </c>
      <c r="AR247" s="124" t="s">
        <v>1879</v>
      </c>
      <c r="AS247" s="115">
        <v>1</v>
      </c>
      <c r="AT247" s="122">
        <v>20</v>
      </c>
      <c r="AU24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65.600000000000009</v>
      </c>
      <c r="AV247" s="143">
        <v>66</v>
      </c>
      <c r="AW247" s="138" t="s">
        <v>223</v>
      </c>
      <c r="AX247" s="199">
        <f t="shared" si="5"/>
        <v>26.958904109589042</v>
      </c>
      <c r="AY247" s="201" t="s">
        <v>22</v>
      </c>
      <c r="AZ247" s="127" t="s">
        <v>22</v>
      </c>
    </row>
    <row r="248" spans="1:52" ht="15" thickBot="1">
      <c r="A248" s="117">
        <v>314</v>
      </c>
      <c r="B248" s="18" t="str">
        <f>INDEX(BDD_enquete_terrain_publique!C:C, MATCH(A248, BDD_enquete_terrain_publique!B:B, 0))</f>
        <v>PECHLOIS2023_0161</v>
      </c>
      <c r="C248" s="18" t="str">
        <f>INDEX(BDD_enquete_terrain_publique!D:D, MATCH(A248, BDD_enquete_terrain_publique!B:B, 0))</f>
        <v>PECHLOIS2023_0161_A</v>
      </c>
      <c r="D248" s="109">
        <f>INDEX(BDD_enquete_terrain_publique!E:E, MATCH(A248, BDD_enquete_terrain_publique!B:B, 0))</f>
        <v>45126</v>
      </c>
      <c r="E248" s="18" t="str">
        <f>INDEX(BDD_enquete_terrain_publique!F:F, MATCH(A248, BDD_enquete_terrain_publique!B:B, 0))</f>
        <v>Maeva_LABEGORRE</v>
      </c>
      <c r="F248" s="118">
        <f>INDEX(BDD_enquete_terrain_publique!G:G, MATCH(A248, BDD_enquete_terrain_publique!B:B, 0))</f>
        <v>1</v>
      </c>
      <c r="G248" s="18">
        <f>INDEX(BDD_enquete_terrain_publique!H:H, MATCH(A248, BDD_enquete_terrain_publique!B:B, 0))</f>
        <v>30</v>
      </c>
      <c r="H248" s="118">
        <f>INDEX(BDD_enquete_terrain_publique!I:I, MATCH(A248, BDD_enquete_terrain_publique!B:B, 0))</f>
        <v>1</v>
      </c>
      <c r="I248" s="18" t="str">
        <f>INDEX(BDD_enquete_terrain_publique!J:J, MATCH(A248, BDD_enquete_terrain_publique!B:B, 0))</f>
        <v>NO</v>
      </c>
      <c r="J248" s="18" t="str">
        <f>INDEX(BDD_enquete_terrain_publique!K:K, MATCH(A248, BDD_enquete_terrain_publique!B:B, 0))</f>
        <v>NE</v>
      </c>
      <c r="K248" s="118" t="str">
        <f>INDEX(BDD_enquete_terrain_publique!L:L, MATCH(A248, BDD_enquete_terrain_publique!B:B, 0))</f>
        <v>0_10</v>
      </c>
      <c r="L248" s="18" t="str">
        <f>INDEX(BDD_enquete_terrain_publique!M:M, MATCH(A248, BDD_enquete_terrain_publique!B:B, 0))</f>
        <v>nouv_lune</v>
      </c>
      <c r="M248" s="115" t="s">
        <v>22</v>
      </c>
      <c r="N248" s="115" t="s">
        <v>22</v>
      </c>
      <c r="O248" s="115" t="s">
        <v>22</v>
      </c>
      <c r="P248" s="119">
        <f>INDEX(BDD_enquete_terrain_publique!Q:Q, MATCH(A248, BDD_enquete_terrain_publique!B:B, 0))</f>
        <v>42.6815</v>
      </c>
      <c r="Q248" s="115" t="s">
        <v>22</v>
      </c>
      <c r="R248" s="116" t="s">
        <v>22</v>
      </c>
      <c r="S248" s="115" t="s">
        <v>22</v>
      </c>
      <c r="T248" s="115" t="s">
        <v>22</v>
      </c>
      <c r="U248" s="120">
        <f>INDEX(BDD_enquete_terrain_publique!V:V, MATCH(A248, BDD_enquete_terrain_publique!B:B, 0))</f>
        <v>9.2982800000000001</v>
      </c>
      <c r="V248" s="115" t="s">
        <v>22</v>
      </c>
      <c r="W248" s="121" t="str">
        <f>INDEX(BDD_enquete_terrain_publique!W:W, MATCH(A248, BDD_enquete_terrain_publique!B:B, 0))</f>
        <v>pdb</v>
      </c>
      <c r="X248" s="122">
        <f>INDEX(BDD_enquete_terrain_publique!X:X, MATCH(A248, BDD_enquete_terrain_publique!B:B, 0))</f>
        <v>15</v>
      </c>
      <c r="Y248" s="122">
        <f>INDEX(BDD_enquete_terrain_publique!Y:Y, MATCH(A248, BDD_enquete_terrain_publique!B:B, 0))</f>
        <v>1</v>
      </c>
      <c r="Z248" s="121">
        <f>INDEX(BDD_enquete_terrain_publique!Z:Z, MATCH(A248, BDD_enquete_terrain_publique!B:B, 0))</f>
        <v>0.35416666666666669</v>
      </c>
      <c r="AA248" s="121">
        <f>INDEX(BDD_enquete_terrain_publique!AA:AA, MATCH(A248, BDD_enquete_terrain_publique!B:B, 0))</f>
        <v>0.39583333333333331</v>
      </c>
      <c r="AB248" s="121">
        <f>INDEX(BDD_enquete_terrain_publique!AB:AB, MATCH(A248, BDD_enquete_terrain_publique!B:B, 0))</f>
        <v>0.5</v>
      </c>
      <c r="AC248" s="121">
        <f>Tableau1[[#This Row],[heure_enq]]-Tableau1[[#This Row],[heure_deb]]</f>
        <v>4.166666666666663E-2</v>
      </c>
      <c r="AD248" s="121">
        <f>Tableau1[[#This Row],[heure_fin]]-Tableau1[[#This Row],[heure_deb]]</f>
        <v>0.14583333333333331</v>
      </c>
      <c r="AE248" s="115" t="s">
        <v>22</v>
      </c>
      <c r="AF248" s="115" t="s">
        <v>22</v>
      </c>
      <c r="AG248" s="123" t="str">
        <f>INDEX(BDD_enquete_terrain_publique!BJ:BJ, MATCH(A248, BDD_enquete_terrain_publique!B:B, 0))</f>
        <v>Serranus cabrilla, Serranus hepatus, Serranus scriba</v>
      </c>
      <c r="AH248" s="18">
        <v>0</v>
      </c>
      <c r="AI248" s="18">
        <f>INDEX(BDD_enquete_terrain_publique!BO:BO, MATCH(A248, BDD_enquete_terrain_publique!B:B, 0))</f>
        <v>0</v>
      </c>
      <c r="AJ248" s="18" t="s">
        <v>2066</v>
      </c>
      <c r="AK248" s="18" t="str">
        <f>INDEX(BDD_enquete_terrain_publique!BU:BU, MATCH(A248, BDD_enquete_terrain_publique!B:B, 0))</f>
        <v>bibi</v>
      </c>
      <c r="AL248" s="115">
        <f>INDEX(BDD_enquete_terrain_publique!BV:BV, MATCH(A248, BDD_enquete_terrain_publique!B:B, 0))</f>
        <v>0</v>
      </c>
      <c r="AM248" s="115">
        <v>0</v>
      </c>
      <c r="AN248" s="115" t="s">
        <v>2072</v>
      </c>
      <c r="AO248" s="115" t="str">
        <f>INDEX(BDD_enquete_terrain_publique!AL:AL, MATCH(A248, BDD_enquete_terrain_publique!B:B, 0))</f>
        <v>touriste</v>
      </c>
      <c r="AP248" s="115" t="s">
        <v>2060</v>
      </c>
      <c r="AQ248" s="115">
        <v>7</v>
      </c>
      <c r="AR248" s="124" t="s">
        <v>1304</v>
      </c>
      <c r="AS248" s="115">
        <v>7</v>
      </c>
      <c r="AT248" s="122">
        <v>12</v>
      </c>
      <c r="AU24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165.46601545630531</v>
      </c>
      <c r="AV248" s="143">
        <v>165</v>
      </c>
      <c r="AW248" s="138" t="s">
        <v>223</v>
      </c>
      <c r="AX248" s="199">
        <f t="shared" si="5"/>
        <v>67.999732379303552</v>
      </c>
      <c r="AY248" s="201" t="s">
        <v>22</v>
      </c>
      <c r="AZ248" s="127" t="s">
        <v>22</v>
      </c>
    </row>
    <row r="249" spans="1:52" ht="15" thickBot="1">
      <c r="A249" s="117">
        <v>319</v>
      </c>
      <c r="B249" s="18" t="str">
        <f>INDEX(BDD_enquete_terrain_publique!C:C, MATCH(A249, BDD_enquete_terrain_publique!B:B, 0))</f>
        <v>PECHLOIS2023_0161</v>
      </c>
      <c r="C249" s="18" t="str">
        <f>INDEX(BDD_enquete_terrain_publique!D:D, MATCH(A249, BDD_enquete_terrain_publique!B:B, 0))</f>
        <v>PECHLOIS2023_0161_F</v>
      </c>
      <c r="D249" s="109">
        <f>INDEX(BDD_enquete_terrain_publique!E:E, MATCH(A249, BDD_enquete_terrain_publique!B:B, 0))</f>
        <v>45126</v>
      </c>
      <c r="E249" s="18" t="str">
        <f>INDEX(BDD_enquete_terrain_publique!F:F, MATCH(A249, BDD_enquete_terrain_publique!B:B, 0))</f>
        <v>Maeva_LABEGORRE</v>
      </c>
      <c r="F249" s="118">
        <f>INDEX(BDD_enquete_terrain_publique!G:G, MATCH(A249, BDD_enquete_terrain_publique!B:B, 0))</f>
        <v>1</v>
      </c>
      <c r="G249" s="18">
        <f>INDEX(BDD_enquete_terrain_publique!H:H, MATCH(A249, BDD_enquete_terrain_publique!B:B, 0))</f>
        <v>29</v>
      </c>
      <c r="H249" s="118">
        <f>INDEX(BDD_enquete_terrain_publique!I:I, MATCH(A249, BDD_enquete_terrain_publique!B:B, 0))</f>
        <v>3</v>
      </c>
      <c r="I249" s="18" t="str">
        <f>INDEX(BDD_enquete_terrain_publique!J:J, MATCH(A249, BDD_enquete_terrain_publique!B:B, 0))</f>
        <v>O</v>
      </c>
      <c r="J249" s="18" t="str">
        <f>INDEX(BDD_enquete_terrain_publique!K:K, MATCH(A249, BDD_enquete_terrain_publique!B:B, 0))</f>
        <v>NE</v>
      </c>
      <c r="K249" s="118" t="str">
        <f>INDEX(BDD_enquete_terrain_publique!L:L, MATCH(A249, BDD_enquete_terrain_publique!B:B, 0))</f>
        <v>0_10</v>
      </c>
      <c r="L249" s="18" t="str">
        <f>INDEX(BDD_enquete_terrain_publique!M:M, MATCH(A249, BDD_enquete_terrain_publique!B:B, 0))</f>
        <v>nouv_lune</v>
      </c>
      <c r="M249" s="115" t="s">
        <v>22</v>
      </c>
      <c r="N249" s="115" t="s">
        <v>22</v>
      </c>
      <c r="O249" s="115" t="s">
        <v>22</v>
      </c>
      <c r="P249" s="119">
        <f>INDEX(BDD_enquete_terrain_publique!Q:Q, MATCH(A249, BDD_enquete_terrain_publique!B:B, 0))</f>
        <v>42.941600000000001</v>
      </c>
      <c r="Q249" s="115" t="s">
        <v>22</v>
      </c>
      <c r="R249" s="116" t="s">
        <v>22</v>
      </c>
      <c r="S249" s="115" t="s">
        <v>22</v>
      </c>
      <c r="T249" s="115" t="s">
        <v>22</v>
      </c>
      <c r="U249" s="120">
        <f>INDEX(BDD_enquete_terrain_publique!V:V, MATCH(A249, BDD_enquete_terrain_publique!B:B, 0))</f>
        <v>9.4570900000000009</v>
      </c>
      <c r="V249" s="115" t="s">
        <v>22</v>
      </c>
      <c r="W249" s="121" t="str">
        <f>INDEX(BDD_enquete_terrain_publique!W:W, MATCH(A249, BDD_enquete_terrain_publique!B:B, 0))</f>
        <v>pdb</v>
      </c>
      <c r="X249" s="122">
        <f>INDEX(BDD_enquete_terrain_publique!X:X, MATCH(A249, BDD_enquete_terrain_publique!B:B, 0))</f>
        <v>1</v>
      </c>
      <c r="Y249" s="122">
        <f>INDEX(BDD_enquete_terrain_publique!Y:Y, MATCH(A249, BDD_enquete_terrain_publique!B:B, 0))</f>
        <v>5</v>
      </c>
      <c r="Z249" s="121">
        <f>INDEX(BDD_enquete_terrain_publique!Z:Z, MATCH(A249, BDD_enquete_terrain_publique!B:B, 0))</f>
        <v>0.22916666666666666</v>
      </c>
      <c r="AA249" s="121">
        <f>INDEX(BDD_enquete_terrain_publique!AA:AA, MATCH(A249, BDD_enquete_terrain_publique!B:B, 0))</f>
        <v>0.64583333333333337</v>
      </c>
      <c r="AB249" s="121">
        <f>INDEX(BDD_enquete_terrain_publique!AB:AB, MATCH(A249, BDD_enquete_terrain_publique!B:B, 0))</f>
        <v>1</v>
      </c>
      <c r="AC249" s="121">
        <f>Tableau1[[#This Row],[heure_enq]]-Tableau1[[#This Row],[heure_deb]]</f>
        <v>0.41666666666666674</v>
      </c>
      <c r="AD249" s="121">
        <f>Tableau1[[#This Row],[heure_fin]]-Tableau1[[#This Row],[heure_deb]]</f>
        <v>0.77083333333333337</v>
      </c>
      <c r="AE249" s="115" t="s">
        <v>22</v>
      </c>
      <c r="AF249" s="115" t="s">
        <v>22</v>
      </c>
      <c r="AG249" s="123" t="str">
        <f>INDEX(BDD_enquete_terrain_publique!BJ:BJ, MATCH(A249, BDD_enquete_terrain_publique!B:B, 0))</f>
        <v>Sphyraena barracuda, Lichia amia, Coryphaena hippurus</v>
      </c>
      <c r="AH249" s="18">
        <v>0</v>
      </c>
      <c r="AI249" s="18">
        <f>INDEX(BDD_enquete_terrain_publique!BO:BO, MATCH(A249, BDD_enquete_terrain_publique!B:B, 0))</f>
        <v>0</v>
      </c>
      <c r="AJ249" s="18">
        <v>0</v>
      </c>
      <c r="AK249" s="18">
        <f>INDEX(BDD_enquete_terrain_publique!BU:BU, MATCH(A249, BDD_enquete_terrain_publique!B:B, 0))</f>
        <v>0</v>
      </c>
      <c r="AL249" s="115">
        <f>INDEX(BDD_enquete_terrain_publique!BV:BV, MATCH(A249, BDD_enquete_terrain_publique!B:B, 0))</f>
        <v>0</v>
      </c>
      <c r="AM249" s="115">
        <v>0</v>
      </c>
      <c r="AN249" s="115" t="s">
        <v>2072</v>
      </c>
      <c r="AO249" s="115" t="str">
        <f>INDEX(BDD_enquete_terrain_publique!AL:AL, MATCH(A249, BDD_enquete_terrain_publique!B:B, 0))</f>
        <v>resident</v>
      </c>
      <c r="AP249" s="115" t="s">
        <v>2060</v>
      </c>
      <c r="AQ249" s="115">
        <v>1</v>
      </c>
      <c r="AR249" s="124" t="s">
        <v>405</v>
      </c>
      <c r="AS249" s="115">
        <v>1</v>
      </c>
      <c r="AT249" s="122">
        <v>10</v>
      </c>
      <c r="AU24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13.972448099316461</v>
      </c>
      <c r="AV249" s="143">
        <v>14</v>
      </c>
      <c r="AW249" s="138" t="s">
        <v>223</v>
      </c>
      <c r="AX249" s="199">
        <f t="shared" si="5"/>
        <v>5.7421019586232029</v>
      </c>
      <c r="AY249" s="201" t="s">
        <v>22</v>
      </c>
      <c r="AZ249" s="127" t="s">
        <v>22</v>
      </c>
    </row>
    <row r="250" spans="1:52" ht="15" thickBot="1">
      <c r="A250" s="117">
        <v>320</v>
      </c>
      <c r="B250" s="18" t="str">
        <f>INDEX(BDD_enquete_terrain_publique!C:C, MATCH(A250, BDD_enquete_terrain_publique!B:B, 0))</f>
        <v>PECHLOIS2023_0162</v>
      </c>
      <c r="C250" s="18" t="str">
        <f>INDEX(BDD_enquete_terrain_publique!D:D, MATCH(A250, BDD_enquete_terrain_publique!B:B, 0))</f>
        <v>PECHLOIS2023_0162_A</v>
      </c>
      <c r="D250" s="109">
        <f>INDEX(BDD_enquete_terrain_publique!E:E, MATCH(A250, BDD_enquete_terrain_publique!B:B, 0))</f>
        <v>45128</v>
      </c>
      <c r="E250" s="18" t="str">
        <f>INDEX(BDD_enquete_terrain_publique!F:F, MATCH(A250, BDD_enquete_terrain_publique!B:B, 0))</f>
        <v>Maeva_LABEGORRE</v>
      </c>
      <c r="F250" s="118">
        <f>INDEX(BDD_enquete_terrain_publique!G:G, MATCH(A250, BDD_enquete_terrain_publique!B:B, 0))</f>
        <v>1</v>
      </c>
      <c r="G250" s="18">
        <f>INDEX(BDD_enquete_terrain_publique!H:H, MATCH(A250, BDD_enquete_terrain_publique!B:B, 0))</f>
        <v>28</v>
      </c>
      <c r="H250" s="118">
        <f>INDEX(BDD_enquete_terrain_publique!I:I, MATCH(A250, BDD_enquete_terrain_publique!B:B, 0))</f>
        <v>1</v>
      </c>
      <c r="I250" s="18" t="str">
        <f>INDEX(BDD_enquete_terrain_publique!J:J, MATCH(A250, BDD_enquete_terrain_publique!B:B, 0))</f>
        <v>SE</v>
      </c>
      <c r="J250" s="18" t="str">
        <f>INDEX(BDD_enquete_terrain_publique!K:K, MATCH(A250, BDD_enquete_terrain_publique!B:B, 0))</f>
        <v>NO</v>
      </c>
      <c r="K250" s="118" t="str">
        <f>INDEX(BDD_enquete_terrain_publique!L:L, MATCH(A250, BDD_enquete_terrain_publique!B:B, 0))</f>
        <v>10_25</v>
      </c>
      <c r="L250" s="18" t="str">
        <f>INDEX(BDD_enquete_terrain_publique!M:M, MATCH(A250, BDD_enquete_terrain_publique!B:B, 0))</f>
        <v>nouv_lune</v>
      </c>
      <c r="M250" s="115" t="s">
        <v>22</v>
      </c>
      <c r="N250" s="115" t="s">
        <v>22</v>
      </c>
      <c r="O250" s="115" t="s">
        <v>22</v>
      </c>
      <c r="P250" s="119">
        <f>INDEX(BDD_enquete_terrain_publique!Q:Q, MATCH(A250, BDD_enquete_terrain_publique!B:B, 0))</f>
        <v>42.71651</v>
      </c>
      <c r="Q250" s="115" t="s">
        <v>22</v>
      </c>
      <c r="R250" s="116" t="s">
        <v>22</v>
      </c>
      <c r="S250" s="115" t="s">
        <v>22</v>
      </c>
      <c r="T250" s="115" t="s">
        <v>22</v>
      </c>
      <c r="U250" s="120">
        <f>INDEX(BDD_enquete_terrain_publique!V:V, MATCH(A250, BDD_enquete_terrain_publique!B:B, 0))</f>
        <v>9.4552099999999992</v>
      </c>
      <c r="V250" s="115" t="s">
        <v>22</v>
      </c>
      <c r="W250" s="121" t="str">
        <f>INDEX(BDD_enquete_terrain_publique!W:W, MATCH(A250, BDD_enquete_terrain_publique!B:B, 0))</f>
        <v>pdb</v>
      </c>
      <c r="X250" s="122">
        <f>INDEX(BDD_enquete_terrain_publique!X:X, MATCH(A250, BDD_enquete_terrain_publique!B:B, 0))</f>
        <v>3</v>
      </c>
      <c r="Y250" s="122">
        <f>INDEX(BDD_enquete_terrain_publique!Y:Y, MATCH(A250, BDD_enquete_terrain_publique!B:B, 0))</f>
        <v>3</v>
      </c>
      <c r="Z250" s="121">
        <f>INDEX(BDD_enquete_terrain_publique!Z:Z, MATCH(A250, BDD_enquete_terrain_publique!B:B, 0))</f>
        <v>0.29166666666666669</v>
      </c>
      <c r="AA250" s="121">
        <f>INDEX(BDD_enquete_terrain_publique!AA:AA, MATCH(A250, BDD_enquete_terrain_publique!B:B, 0))</f>
        <v>0.375</v>
      </c>
      <c r="AB250" s="121">
        <f>INDEX(BDD_enquete_terrain_publique!AB:AB, MATCH(A250, BDD_enquete_terrain_publique!B:B, 0))</f>
        <v>0.39583333333333331</v>
      </c>
      <c r="AC250" s="121">
        <f>Tableau1[[#This Row],[heure_enq]]-Tableau1[[#This Row],[heure_deb]]</f>
        <v>8.3333333333333315E-2</v>
      </c>
      <c r="AD250" s="121">
        <f>Tableau1[[#This Row],[heure_fin]]-Tableau1[[#This Row],[heure_deb]]</f>
        <v>0.10416666666666663</v>
      </c>
      <c r="AE250" s="115" t="s">
        <v>22</v>
      </c>
      <c r="AF250" s="115" t="s">
        <v>22</v>
      </c>
      <c r="AG250" s="123" t="str">
        <f>INDEX(BDD_enquete_terrain_publique!BJ:BJ, MATCH(A250, BDD_enquete_terrain_publique!B:B, 0))</f>
        <v>Oblada melanura</v>
      </c>
      <c r="AH250" s="18">
        <v>0</v>
      </c>
      <c r="AI250" s="18">
        <f>INDEX(BDD_enquete_terrain_publique!BO:BO, MATCH(A250, BDD_enquete_terrain_publique!B:B, 0))</f>
        <v>0</v>
      </c>
      <c r="AJ250" s="18">
        <v>0</v>
      </c>
      <c r="AK250" s="18">
        <f>INDEX(BDD_enquete_terrain_publique!BU:BU, MATCH(A250, BDD_enquete_terrain_publique!B:B, 0))</f>
        <v>0</v>
      </c>
      <c r="AL250" s="115" t="str">
        <f>INDEX(BDD_enquete_terrain_publique!BV:BV, MATCH(A250, BDD_enquete_terrain_publique!B:B, 0))</f>
        <v>pain</v>
      </c>
      <c r="AM250" s="115">
        <v>0</v>
      </c>
      <c r="AN250" s="115" t="s">
        <v>2132</v>
      </c>
      <c r="AO250" s="115" t="str">
        <f>INDEX(BDD_enquete_terrain_publique!AL:AL, MATCH(A250, BDD_enquete_terrain_publique!B:B, 0))</f>
        <v>resident</v>
      </c>
      <c r="AP250" s="115" t="s">
        <v>2060</v>
      </c>
      <c r="AQ250" s="115">
        <v>5</v>
      </c>
      <c r="AR250" s="124" t="s">
        <v>405</v>
      </c>
      <c r="AS250" s="115">
        <v>5</v>
      </c>
      <c r="AT250" s="122">
        <v>16</v>
      </c>
      <c r="AU25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271.73730213109576</v>
      </c>
      <c r="AV250" s="143">
        <v>272</v>
      </c>
      <c r="AW250" s="138" t="s">
        <v>223</v>
      </c>
      <c r="AX250" s="199">
        <f t="shared" si="5"/>
        <v>111.6728638894914</v>
      </c>
      <c r="AY250" s="201" t="s">
        <v>22</v>
      </c>
      <c r="AZ250" s="127" t="s">
        <v>22</v>
      </c>
    </row>
    <row r="251" spans="1:52">
      <c r="A251" s="117">
        <v>325</v>
      </c>
      <c r="B251" s="18" t="str">
        <f>INDEX(BDD_enquete_terrain_publique!C:C, MATCH(A251, BDD_enquete_terrain_publique!B:B, 0))</f>
        <v>PECHLOIS2023_0162</v>
      </c>
      <c r="C251" s="18" t="str">
        <f>INDEX(BDD_enquete_terrain_publique!D:D, MATCH(A251, BDD_enquete_terrain_publique!B:B, 0))</f>
        <v>PECHLOIS2023_0162_F</v>
      </c>
      <c r="D251" s="109">
        <f>INDEX(BDD_enquete_terrain_publique!E:E, MATCH(A251, BDD_enquete_terrain_publique!B:B, 0))</f>
        <v>45128</v>
      </c>
      <c r="E251" s="18" t="str">
        <f>INDEX(BDD_enquete_terrain_publique!F:F, MATCH(A251, BDD_enquete_terrain_publique!B:B, 0))</f>
        <v>Maeva_LABEGORRE</v>
      </c>
      <c r="F251" s="118">
        <f>INDEX(BDD_enquete_terrain_publique!G:G, MATCH(A251, BDD_enquete_terrain_publique!B:B, 0))</f>
        <v>1</v>
      </c>
      <c r="G251" s="18">
        <f>INDEX(BDD_enquete_terrain_publique!H:H, MATCH(A251, BDD_enquete_terrain_publique!B:B, 0))</f>
        <v>29</v>
      </c>
      <c r="H251" s="118">
        <f>INDEX(BDD_enquete_terrain_publique!I:I, MATCH(A251, BDD_enquete_terrain_publique!B:B, 0))</f>
        <v>1</v>
      </c>
      <c r="I251" s="18" t="str">
        <f>INDEX(BDD_enquete_terrain_publique!J:J, MATCH(A251, BDD_enquete_terrain_publique!B:B, 0))</f>
        <v>SO</v>
      </c>
      <c r="J251" s="18" t="str">
        <f>INDEX(BDD_enquete_terrain_publique!K:K, MATCH(A251, BDD_enquete_terrain_publique!B:B, 0))</f>
        <v>NE</v>
      </c>
      <c r="K251" s="118" t="str">
        <f>INDEX(BDD_enquete_terrain_publique!L:L, MATCH(A251, BDD_enquete_terrain_publique!B:B, 0))</f>
        <v>0_10</v>
      </c>
      <c r="L251" s="18" t="str">
        <f>INDEX(BDD_enquete_terrain_publique!M:M, MATCH(A251, BDD_enquete_terrain_publique!B:B, 0))</f>
        <v>nouv_lune</v>
      </c>
      <c r="M251" s="115" t="s">
        <v>22</v>
      </c>
      <c r="N251" s="115" t="s">
        <v>22</v>
      </c>
      <c r="O251" s="115" t="s">
        <v>22</v>
      </c>
      <c r="P251" s="119">
        <f>INDEX(BDD_enquete_terrain_publique!Q:Q, MATCH(A251, BDD_enquete_terrain_publique!B:B, 0))</f>
        <v>42.956330000000001</v>
      </c>
      <c r="Q251" s="115" t="s">
        <v>22</v>
      </c>
      <c r="R251" s="116" t="s">
        <v>22</v>
      </c>
      <c r="S251" s="115" t="s">
        <v>22</v>
      </c>
      <c r="T251" s="115" t="s">
        <v>22</v>
      </c>
      <c r="U251" s="120">
        <f>INDEX(BDD_enquete_terrain_publique!V:V, MATCH(A251, BDD_enquete_terrain_publique!B:B, 0))</f>
        <v>9.4554399999999994</v>
      </c>
      <c r="V251" s="115" t="s">
        <v>22</v>
      </c>
      <c r="W251" s="121" t="str">
        <f>INDEX(BDD_enquete_terrain_publique!W:W, MATCH(A251, BDD_enquete_terrain_publique!B:B, 0))</f>
        <v>csm</v>
      </c>
      <c r="X251" s="122">
        <f>INDEX(BDD_enquete_terrain_publique!X:X, MATCH(A251, BDD_enquete_terrain_publique!B:B, 0))</f>
        <v>5</v>
      </c>
      <c r="Y251" s="122">
        <f>INDEX(BDD_enquete_terrain_publique!Y:Y, MATCH(A251, BDD_enquete_terrain_publique!B:B, 0))</f>
        <v>3</v>
      </c>
      <c r="Z251" s="121">
        <f>INDEX(BDD_enquete_terrain_publique!Z:Z, MATCH(A251, BDD_enquete_terrain_publique!B:B, 0))</f>
        <v>0.64583333333333337</v>
      </c>
      <c r="AA251" s="121">
        <f>INDEX(BDD_enquete_terrain_publique!AA:AA, MATCH(A251, BDD_enquete_terrain_publique!B:B, 0))</f>
        <v>0.67708333333333337</v>
      </c>
      <c r="AB251" s="121">
        <f>INDEX(BDD_enquete_terrain_publique!AB:AB, MATCH(A251, BDD_enquete_terrain_publique!B:B, 0))</f>
        <v>0.70833333333333337</v>
      </c>
      <c r="AC251" s="121">
        <f>Tableau1[[#This Row],[heure_enq]]-Tableau1[[#This Row],[heure_deb]]</f>
        <v>3.125E-2</v>
      </c>
      <c r="AD251" s="121">
        <f>Tableau1[[#This Row],[heure_fin]]-Tableau1[[#This Row],[heure_deb]]</f>
        <v>6.25E-2</v>
      </c>
      <c r="AE251" s="115" t="s">
        <v>22</v>
      </c>
      <c r="AF251" s="115" t="s">
        <v>22</v>
      </c>
      <c r="AG251" s="123" t="str">
        <f>INDEX(BDD_enquete_terrain_publique!BJ:BJ, MATCH(A251, BDD_enquete_terrain_publique!B:B, 0))</f>
        <v>Sarpa salpa</v>
      </c>
      <c r="AH251" s="18">
        <v>0</v>
      </c>
      <c r="AI251" s="18">
        <f>INDEX(BDD_enquete_terrain_publique!BO:BO, MATCH(A251, BDD_enquete_terrain_publique!B:B, 0))</f>
        <v>0</v>
      </c>
      <c r="AJ251" s="18">
        <v>0</v>
      </c>
      <c r="AK251" s="18">
        <f>INDEX(BDD_enquete_terrain_publique!BU:BU, MATCH(A251, BDD_enquete_terrain_publique!B:B, 0))</f>
        <v>0</v>
      </c>
      <c r="AL251" s="115">
        <f>INDEX(BDD_enquete_terrain_publique!BV:BV, MATCH(A251, BDD_enquete_terrain_publique!B:B, 0))</f>
        <v>0</v>
      </c>
      <c r="AM251" s="115">
        <v>0</v>
      </c>
      <c r="AN251" s="115" t="s">
        <v>2182</v>
      </c>
      <c r="AO251" s="115" t="str">
        <f>INDEX(BDD_enquete_terrain_publique!AL:AL, MATCH(A251, BDD_enquete_terrain_publique!B:B, 0))</f>
        <v>resident</v>
      </c>
      <c r="AP251" s="115" t="s">
        <v>2057</v>
      </c>
      <c r="AQ251" s="115">
        <v>9</v>
      </c>
      <c r="AR251" s="124" t="s">
        <v>1924</v>
      </c>
      <c r="AS251" s="115">
        <v>1</v>
      </c>
      <c r="AT251" s="122">
        <v>9</v>
      </c>
      <c r="AU25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12.692040500975486</v>
      </c>
      <c r="AV251" s="137">
        <v>45</v>
      </c>
      <c r="AW251" s="138" t="s">
        <v>223</v>
      </c>
      <c r="AX251" s="199">
        <f t="shared" si="5"/>
        <v>5.2159070551954043</v>
      </c>
      <c r="AY251" s="201" t="s">
        <v>22</v>
      </c>
      <c r="AZ251" s="127" t="s">
        <v>22</v>
      </c>
    </row>
    <row r="252" spans="1:52" ht="15" thickBot="1">
      <c r="A252" s="117">
        <v>325</v>
      </c>
      <c r="B252" s="18" t="str">
        <f>INDEX(BDD_enquete_terrain_publique!C:C, MATCH(A252, BDD_enquete_terrain_publique!B:B, 0))</f>
        <v>PECHLOIS2023_0162</v>
      </c>
      <c r="C252" s="18" t="str">
        <f>INDEX(BDD_enquete_terrain_publique!D:D, MATCH(A252, BDD_enquete_terrain_publique!B:B, 0))</f>
        <v>PECHLOIS2023_0162_F</v>
      </c>
      <c r="D252" s="109">
        <f>INDEX(BDD_enquete_terrain_publique!E:E, MATCH(A252, BDD_enquete_terrain_publique!B:B, 0))</f>
        <v>45128</v>
      </c>
      <c r="E252" s="18" t="str">
        <f>INDEX(BDD_enquete_terrain_publique!F:F, MATCH(A252, BDD_enquete_terrain_publique!B:B, 0))</f>
        <v>Maeva_LABEGORRE</v>
      </c>
      <c r="F252" s="118">
        <f>INDEX(BDD_enquete_terrain_publique!G:G, MATCH(A252, BDD_enquete_terrain_publique!B:B, 0))</f>
        <v>1</v>
      </c>
      <c r="G252" s="18">
        <f>INDEX(BDD_enquete_terrain_publique!H:H, MATCH(A252, BDD_enquete_terrain_publique!B:B, 0))</f>
        <v>29</v>
      </c>
      <c r="H252" s="118">
        <f>INDEX(BDD_enquete_terrain_publique!I:I, MATCH(A252, BDD_enquete_terrain_publique!B:B, 0))</f>
        <v>1</v>
      </c>
      <c r="I252" s="18" t="str">
        <f>INDEX(BDD_enquete_terrain_publique!J:J, MATCH(A252, BDD_enquete_terrain_publique!B:B, 0))</f>
        <v>SO</v>
      </c>
      <c r="J252" s="18" t="str">
        <f>INDEX(BDD_enquete_terrain_publique!K:K, MATCH(A252, BDD_enquete_terrain_publique!B:B, 0))</f>
        <v>NE</v>
      </c>
      <c r="K252" s="118" t="str">
        <f>INDEX(BDD_enquete_terrain_publique!L:L, MATCH(A252, BDD_enquete_terrain_publique!B:B, 0))</f>
        <v>0_10</v>
      </c>
      <c r="L252" s="18" t="str">
        <f>INDEX(BDD_enquete_terrain_publique!M:M, MATCH(A252, BDD_enquete_terrain_publique!B:B, 0))</f>
        <v>nouv_lune</v>
      </c>
      <c r="M252" s="115" t="s">
        <v>22</v>
      </c>
      <c r="N252" s="115" t="s">
        <v>22</v>
      </c>
      <c r="O252" s="115" t="s">
        <v>22</v>
      </c>
      <c r="P252" s="119">
        <f>INDEX(BDD_enquete_terrain_publique!Q:Q, MATCH(A252, BDD_enquete_terrain_publique!B:B, 0))</f>
        <v>42.956330000000001</v>
      </c>
      <c r="Q252" s="115" t="s">
        <v>22</v>
      </c>
      <c r="R252" s="116" t="s">
        <v>22</v>
      </c>
      <c r="S252" s="115" t="s">
        <v>22</v>
      </c>
      <c r="T252" s="115" t="s">
        <v>22</v>
      </c>
      <c r="U252" s="120">
        <f>INDEX(BDD_enquete_terrain_publique!V:V, MATCH(A252, BDD_enquete_terrain_publique!B:B, 0))</f>
        <v>9.4554399999999994</v>
      </c>
      <c r="V252" s="115" t="s">
        <v>22</v>
      </c>
      <c r="W252" s="121" t="str">
        <f>INDEX(BDD_enquete_terrain_publique!W:W, MATCH(A252, BDD_enquete_terrain_publique!B:B, 0))</f>
        <v>csm</v>
      </c>
      <c r="X252" s="122">
        <f>INDEX(BDD_enquete_terrain_publique!X:X, MATCH(A252, BDD_enquete_terrain_publique!B:B, 0))</f>
        <v>5</v>
      </c>
      <c r="Y252" s="122">
        <f>INDEX(BDD_enquete_terrain_publique!Y:Y, MATCH(A252, BDD_enquete_terrain_publique!B:B, 0))</f>
        <v>3</v>
      </c>
      <c r="Z252" s="121">
        <f>INDEX(BDD_enquete_terrain_publique!Z:Z, MATCH(A252, BDD_enquete_terrain_publique!B:B, 0))</f>
        <v>0.64583333333333337</v>
      </c>
      <c r="AA252" s="121">
        <f>INDEX(BDD_enquete_terrain_publique!AA:AA, MATCH(A252, BDD_enquete_terrain_publique!B:B, 0))</f>
        <v>0.67708333333333337</v>
      </c>
      <c r="AB252" s="121">
        <f>INDEX(BDD_enquete_terrain_publique!AB:AB, MATCH(A252, BDD_enquete_terrain_publique!B:B, 0))</f>
        <v>0.70833333333333337</v>
      </c>
      <c r="AC252" s="121">
        <f>Tableau1[[#This Row],[heure_enq]]-Tableau1[[#This Row],[heure_deb]]</f>
        <v>3.125E-2</v>
      </c>
      <c r="AD252" s="121">
        <f>Tableau1[[#This Row],[heure_fin]]-Tableau1[[#This Row],[heure_deb]]</f>
        <v>6.25E-2</v>
      </c>
      <c r="AE252" s="115" t="s">
        <v>22</v>
      </c>
      <c r="AF252" s="115" t="s">
        <v>22</v>
      </c>
      <c r="AG252" s="123" t="str">
        <f>INDEX(BDD_enquete_terrain_publique!BJ:BJ, MATCH(A252, BDD_enquete_terrain_publique!B:B, 0))</f>
        <v>Sarpa salpa</v>
      </c>
      <c r="AH252" s="18">
        <v>0</v>
      </c>
      <c r="AI252" s="18">
        <f>INDEX(BDD_enquete_terrain_publique!BO:BO, MATCH(A252, BDD_enquete_terrain_publique!B:B, 0))</f>
        <v>0</v>
      </c>
      <c r="AJ252" s="18">
        <v>0</v>
      </c>
      <c r="AK252" s="18">
        <f>INDEX(BDD_enquete_terrain_publique!BU:BU, MATCH(A252, BDD_enquete_terrain_publique!B:B, 0))</f>
        <v>0</v>
      </c>
      <c r="AL252" s="115">
        <f>INDEX(BDD_enquete_terrain_publique!BV:BV, MATCH(A252, BDD_enquete_terrain_publique!B:B, 0))</f>
        <v>0</v>
      </c>
      <c r="AM252" s="115">
        <v>0</v>
      </c>
      <c r="AN252" s="115" t="s">
        <v>2182</v>
      </c>
      <c r="AO252" s="115" t="str">
        <f>INDEX(BDD_enquete_terrain_publique!AL:AL, MATCH(A252, BDD_enquete_terrain_publique!B:B, 0))</f>
        <v>resident</v>
      </c>
      <c r="AP252" s="115" t="s">
        <v>22</v>
      </c>
      <c r="AQ252" s="115" t="s">
        <v>22</v>
      </c>
      <c r="AR252" s="124" t="s">
        <v>1118</v>
      </c>
      <c r="AS252" s="115">
        <v>1</v>
      </c>
      <c r="AT252" s="122">
        <v>14</v>
      </c>
      <c r="AU25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32.192172787392316</v>
      </c>
      <c r="AV252" s="142"/>
      <c r="AW252" s="138" t="s">
        <v>223</v>
      </c>
      <c r="AX252" s="199">
        <f t="shared" si="5"/>
        <v>13.22966004961328</v>
      </c>
      <c r="AY252" s="201" t="s">
        <v>22</v>
      </c>
      <c r="AZ252" s="127" t="s">
        <v>22</v>
      </c>
    </row>
    <row r="253" spans="1:52" ht="15" thickBot="1">
      <c r="A253" s="117">
        <v>327</v>
      </c>
      <c r="B253" s="18" t="str">
        <f>INDEX(BDD_enquete_terrain_publique!C:C, MATCH(A253, BDD_enquete_terrain_publique!B:B, 0))</f>
        <v>PECHLOIS2023_0163</v>
      </c>
      <c r="C253" s="18" t="str">
        <f>INDEX(BDD_enquete_terrain_publique!D:D, MATCH(A253, BDD_enquete_terrain_publique!B:B, 0))</f>
        <v>PECHLOIS2023_0163_B</v>
      </c>
      <c r="D253" s="109">
        <f>INDEX(BDD_enquete_terrain_publique!E:E, MATCH(A253, BDD_enquete_terrain_publique!B:B, 0))</f>
        <v>45139</v>
      </c>
      <c r="E253" s="18" t="str">
        <f>INDEX(BDD_enquete_terrain_publique!F:F, MATCH(A253, BDD_enquete_terrain_publique!B:B, 0))</f>
        <v>Maeva_LABEGORRE</v>
      </c>
      <c r="F253" s="118">
        <f>INDEX(BDD_enquete_terrain_publique!G:G, MATCH(A253, BDD_enquete_terrain_publique!B:B, 0))</f>
        <v>2</v>
      </c>
      <c r="G253" s="18">
        <f>INDEX(BDD_enquete_terrain_publique!H:H, MATCH(A253, BDD_enquete_terrain_publique!B:B, 0))</f>
        <v>28</v>
      </c>
      <c r="H253" s="118">
        <f>INDEX(BDD_enquete_terrain_publique!I:I, MATCH(A253, BDD_enquete_terrain_publique!B:B, 0))</f>
        <v>3</v>
      </c>
      <c r="I253" s="18" t="str">
        <f>INDEX(BDD_enquete_terrain_publique!J:J, MATCH(A253, BDD_enquete_terrain_publique!B:B, 0))</f>
        <v>O</v>
      </c>
      <c r="J253" s="18" t="str">
        <f>INDEX(BDD_enquete_terrain_publique!K:K, MATCH(A253, BDD_enquete_terrain_publique!B:B, 0))</f>
        <v>E</v>
      </c>
      <c r="K253" s="118" t="str">
        <f>INDEX(BDD_enquete_terrain_publique!L:L, MATCH(A253, BDD_enquete_terrain_publique!B:B, 0))</f>
        <v>10_25</v>
      </c>
      <c r="L253" s="18" t="str">
        <f>INDEX(BDD_enquete_terrain_publique!M:M, MATCH(A253, BDD_enquete_terrain_publique!B:B, 0))</f>
        <v>pln_lune</v>
      </c>
      <c r="M253" s="115" t="s">
        <v>22</v>
      </c>
      <c r="N253" s="115" t="s">
        <v>22</v>
      </c>
      <c r="O253" s="115" t="s">
        <v>22</v>
      </c>
      <c r="P253" s="119">
        <f>INDEX(BDD_enquete_terrain_publique!Q:Q, MATCH(A253, BDD_enquete_terrain_publique!B:B, 0))</f>
        <v>42.807789999999997</v>
      </c>
      <c r="Q253" s="115" t="s">
        <v>22</v>
      </c>
      <c r="R253" s="116" t="s">
        <v>22</v>
      </c>
      <c r="S253" s="115" t="s">
        <v>22</v>
      </c>
      <c r="T253" s="115" t="s">
        <v>22</v>
      </c>
      <c r="U253" s="120">
        <f>INDEX(BDD_enquete_terrain_publique!V:V, MATCH(A253, BDD_enquete_terrain_publique!B:B, 0))</f>
        <v>9.3334600000000005</v>
      </c>
      <c r="V253" s="115" t="s">
        <v>22</v>
      </c>
      <c r="W253" s="121" t="str">
        <f>INDEX(BDD_enquete_terrain_publique!W:W, MATCH(A253, BDD_enquete_terrain_publique!B:B, 0))</f>
        <v>pdb</v>
      </c>
      <c r="X253" s="122">
        <f>INDEX(BDD_enquete_terrain_publique!X:X, MATCH(A253, BDD_enquete_terrain_publique!B:B, 0))</f>
        <v>1.5</v>
      </c>
      <c r="Y253" s="122">
        <f>INDEX(BDD_enquete_terrain_publique!Y:Y, MATCH(A253, BDD_enquete_terrain_publique!B:B, 0))</f>
        <v>1</v>
      </c>
      <c r="Z253" s="121">
        <f>INDEX(BDD_enquete_terrain_publique!Z:Z, MATCH(A253, BDD_enquete_terrain_publique!B:B, 0))</f>
        <v>0.39583333333333331</v>
      </c>
      <c r="AA253" s="121">
        <f>INDEX(BDD_enquete_terrain_publique!AA:AA, MATCH(A253, BDD_enquete_terrain_publique!B:B, 0))</f>
        <v>0.46875</v>
      </c>
      <c r="AB253" s="121">
        <f>INDEX(BDD_enquete_terrain_publique!AB:AB, MATCH(A253, BDD_enquete_terrain_publique!B:B, 0))</f>
        <v>0.5</v>
      </c>
      <c r="AC253" s="121">
        <f>Tableau1[[#This Row],[heure_enq]]-Tableau1[[#This Row],[heure_deb]]</f>
        <v>7.2916666666666685E-2</v>
      </c>
      <c r="AD253" s="121">
        <f>Tableau1[[#This Row],[heure_fin]]-Tableau1[[#This Row],[heure_deb]]</f>
        <v>0.10416666666666669</v>
      </c>
      <c r="AE253" s="115" t="s">
        <v>22</v>
      </c>
      <c r="AF253" s="115" t="s">
        <v>22</v>
      </c>
      <c r="AG253" s="123" t="str">
        <f>INDEX(BDD_enquete_terrain_publique!BJ:BJ, MATCH(A253, BDD_enquete_terrain_publique!B:B, 0))</f>
        <v xml:space="preserve">Oblada melanura </v>
      </c>
      <c r="AH253" s="18">
        <v>0</v>
      </c>
      <c r="AI253" s="18">
        <f>INDEX(BDD_enquete_terrain_publique!BO:BO, MATCH(A253, BDD_enquete_terrain_publique!B:B, 0))</f>
        <v>0</v>
      </c>
      <c r="AJ253" s="18">
        <v>0</v>
      </c>
      <c r="AK253" s="18">
        <f>INDEX(BDD_enquete_terrain_publique!BU:BU, MATCH(A253, BDD_enquete_terrain_publique!B:B, 0))</f>
        <v>0</v>
      </c>
      <c r="AL253" s="115" t="str">
        <f>INDEX(BDD_enquete_terrain_publique!BV:BV, MATCH(A253, BDD_enquete_terrain_publique!B:B, 0))</f>
        <v>pain</v>
      </c>
      <c r="AM253" s="115">
        <v>0</v>
      </c>
      <c r="AN253" s="115" t="s">
        <v>2115</v>
      </c>
      <c r="AO253" s="115" t="str">
        <f>INDEX(BDD_enquete_terrain_publique!AL:AL, MATCH(A253, BDD_enquete_terrain_publique!B:B, 0))</f>
        <v>resident</v>
      </c>
      <c r="AP253" s="115" t="s">
        <v>2057</v>
      </c>
      <c r="AQ253" s="115">
        <v>1</v>
      </c>
      <c r="AR253" s="124" t="s">
        <v>404</v>
      </c>
      <c r="AS253" s="115">
        <v>1</v>
      </c>
      <c r="AT253" s="122">
        <v>16</v>
      </c>
      <c r="AU25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69.888315667185893</v>
      </c>
      <c r="AV253" s="143">
        <v>70</v>
      </c>
      <c r="AW253" s="138" t="s">
        <v>223</v>
      </c>
      <c r="AX253" s="199">
        <f t="shared" si="5"/>
        <v>28.721225616651733</v>
      </c>
      <c r="AY253" s="201" t="s">
        <v>22</v>
      </c>
      <c r="AZ253" s="127" t="s">
        <v>22</v>
      </c>
    </row>
    <row r="254" spans="1:52" ht="15" thickBot="1">
      <c r="A254" s="117">
        <v>328</v>
      </c>
      <c r="B254" s="18" t="str">
        <f>INDEX(BDD_enquete_terrain_publique!C:C, MATCH(A254, BDD_enquete_terrain_publique!B:B, 0))</f>
        <v>PECHLOIS2023_0163</v>
      </c>
      <c r="C254" s="18" t="str">
        <f>INDEX(BDD_enquete_terrain_publique!D:D, MATCH(A254, BDD_enquete_terrain_publique!B:B, 0))</f>
        <v>PECHLOIS2023_0163_C</v>
      </c>
      <c r="D254" s="109">
        <f>INDEX(BDD_enquete_terrain_publique!E:E, MATCH(A254, BDD_enquete_terrain_publique!B:B, 0))</f>
        <v>45139</v>
      </c>
      <c r="E254" s="18" t="str">
        <f>INDEX(BDD_enquete_terrain_publique!F:F, MATCH(A254, BDD_enquete_terrain_publique!B:B, 0))</f>
        <v>Maeva_LABEGORRE</v>
      </c>
      <c r="F254" s="118">
        <f>INDEX(BDD_enquete_terrain_publique!G:G, MATCH(A254, BDD_enquete_terrain_publique!B:B, 0))</f>
        <v>2</v>
      </c>
      <c r="G254" s="18">
        <f>INDEX(BDD_enquete_terrain_publique!H:H, MATCH(A254, BDD_enquete_terrain_publique!B:B, 0))</f>
        <v>29</v>
      </c>
      <c r="H254" s="118">
        <f>INDEX(BDD_enquete_terrain_publique!I:I, MATCH(A254, BDD_enquete_terrain_publique!B:B, 0))</f>
        <v>3</v>
      </c>
      <c r="I254" s="18" t="str">
        <f>INDEX(BDD_enquete_terrain_publique!J:J, MATCH(A254, BDD_enquete_terrain_publique!B:B, 0))</f>
        <v>O</v>
      </c>
      <c r="J254" s="18" t="str">
        <f>INDEX(BDD_enquete_terrain_publique!K:K, MATCH(A254, BDD_enquete_terrain_publique!B:B, 0))</f>
        <v>E</v>
      </c>
      <c r="K254" s="118" t="str">
        <f>INDEX(BDD_enquete_terrain_publique!L:L, MATCH(A254, BDD_enquete_terrain_publique!B:B, 0))</f>
        <v>10_25</v>
      </c>
      <c r="L254" s="18" t="str">
        <f>INDEX(BDD_enquete_terrain_publique!M:M, MATCH(A254, BDD_enquete_terrain_publique!B:B, 0))</f>
        <v>pln_lune</v>
      </c>
      <c r="M254" s="115" t="s">
        <v>22</v>
      </c>
      <c r="N254" s="115" t="s">
        <v>22</v>
      </c>
      <c r="O254" s="115" t="s">
        <v>22</v>
      </c>
      <c r="P254" s="119">
        <f>INDEX(BDD_enquete_terrain_publique!Q:Q, MATCH(A254, BDD_enquete_terrain_publique!B:B, 0))</f>
        <v>42.810209999999998</v>
      </c>
      <c r="Q254" s="115" t="s">
        <v>22</v>
      </c>
      <c r="R254" s="116" t="s">
        <v>22</v>
      </c>
      <c r="S254" s="115" t="s">
        <v>22</v>
      </c>
      <c r="T254" s="115" t="s">
        <v>22</v>
      </c>
      <c r="U254" s="120">
        <f>INDEX(BDD_enquete_terrain_publique!V:V, MATCH(A254, BDD_enquete_terrain_publique!B:B, 0))</f>
        <v>9.3334299999999999</v>
      </c>
      <c r="V254" s="115" t="s">
        <v>22</v>
      </c>
      <c r="W254" s="121" t="str">
        <f>INDEX(BDD_enquete_terrain_publique!W:W, MATCH(A254, BDD_enquete_terrain_publique!B:B, 0))</f>
        <v>pdb</v>
      </c>
      <c r="X254" s="122">
        <f>INDEX(BDD_enquete_terrain_publique!X:X, MATCH(A254, BDD_enquete_terrain_publique!B:B, 0))</f>
        <v>6</v>
      </c>
      <c r="Y254" s="122">
        <f>INDEX(BDD_enquete_terrain_publique!Y:Y, MATCH(A254, BDD_enquete_terrain_publique!B:B, 0))</f>
        <v>3</v>
      </c>
      <c r="Z254" s="121">
        <f>INDEX(BDD_enquete_terrain_publique!Z:Z, MATCH(A254, BDD_enquete_terrain_publique!B:B, 0))</f>
        <v>0.41666666666666669</v>
      </c>
      <c r="AA254" s="121">
        <f>INDEX(BDD_enquete_terrain_publique!AA:AA, MATCH(A254, BDD_enquete_terrain_publique!B:B, 0))</f>
        <v>0.47222222222222227</v>
      </c>
      <c r="AB254" s="121">
        <f>INDEX(BDD_enquete_terrain_publique!AB:AB, MATCH(A254, BDD_enquete_terrain_publique!B:B, 0))</f>
        <v>0.5</v>
      </c>
      <c r="AC254" s="121">
        <f>Tableau1[[#This Row],[heure_enq]]-Tableau1[[#This Row],[heure_deb]]</f>
        <v>5.555555555555558E-2</v>
      </c>
      <c r="AD254" s="121">
        <f>Tableau1[[#This Row],[heure_fin]]-Tableau1[[#This Row],[heure_deb]]</f>
        <v>8.3333333333333315E-2</v>
      </c>
      <c r="AE254" s="115" t="s">
        <v>22</v>
      </c>
      <c r="AF254" s="115" t="s">
        <v>22</v>
      </c>
      <c r="AG254" s="123" t="str">
        <f>INDEX(BDD_enquete_terrain_publique!BJ:BJ, MATCH(A254, BDD_enquete_terrain_publique!B:B, 0))</f>
        <v>Oblada melanura, Diplodus sargus, Sparus aurata</v>
      </c>
      <c r="AH254" s="18" t="s">
        <v>2058</v>
      </c>
      <c r="AI254" s="18" t="str">
        <f>INDEX(BDD_enquete_terrain_publique!BO:BO, MATCH(A254, BDD_enquete_terrain_publique!B:B, 0))</f>
        <v>crevette</v>
      </c>
      <c r="AJ254" s="18">
        <v>0</v>
      </c>
      <c r="AK254" s="18">
        <f>INDEX(BDD_enquete_terrain_publique!BU:BU, MATCH(A254, BDD_enquete_terrain_publique!B:B, 0))</f>
        <v>0</v>
      </c>
      <c r="AL254" s="115">
        <f>INDEX(BDD_enquete_terrain_publique!BV:BV, MATCH(A254, BDD_enquete_terrain_publique!B:B, 0))</f>
        <v>0</v>
      </c>
      <c r="AM254" s="115">
        <v>0</v>
      </c>
      <c r="AN254" s="115" t="s">
        <v>2115</v>
      </c>
      <c r="AO254" s="115" t="str">
        <f>INDEX(BDD_enquete_terrain_publique!AL:AL, MATCH(A254, BDD_enquete_terrain_publique!B:B, 0))</f>
        <v>touriste</v>
      </c>
      <c r="AP254" s="115" t="s">
        <v>22</v>
      </c>
      <c r="AQ254" s="115" t="s">
        <v>22</v>
      </c>
      <c r="AR254" s="124" t="s">
        <v>405</v>
      </c>
      <c r="AS254" s="115">
        <v>1</v>
      </c>
      <c r="AT254" s="122">
        <v>22</v>
      </c>
      <c r="AU25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136.41874588210598</v>
      </c>
      <c r="AV254" s="143">
        <v>136</v>
      </c>
      <c r="AW254" s="138" t="s">
        <v>223</v>
      </c>
      <c r="AX254" s="199">
        <f t="shared" si="5"/>
        <v>56.062498307714783</v>
      </c>
      <c r="AY254" s="201" t="s">
        <v>22</v>
      </c>
      <c r="AZ254" s="127" t="s">
        <v>22</v>
      </c>
    </row>
    <row r="255" spans="1:52" ht="15" thickBot="1">
      <c r="A255" s="117">
        <v>329</v>
      </c>
      <c r="B255" s="18" t="str">
        <f>INDEX(BDD_enquete_terrain_publique!C:C, MATCH(A255, BDD_enquete_terrain_publique!B:B, 0))</f>
        <v>PECHLOIS2023_0164</v>
      </c>
      <c r="C255" s="18" t="str">
        <f>INDEX(BDD_enquete_terrain_publique!D:D, MATCH(A255, BDD_enquete_terrain_publique!B:B, 0))</f>
        <v>PECHLOIS2023_0164_A</v>
      </c>
      <c r="D255" s="109">
        <f>INDEX(BDD_enquete_terrain_publique!E:E, MATCH(A255, BDD_enquete_terrain_publique!B:B, 0))</f>
        <v>45140</v>
      </c>
      <c r="E255" s="18" t="str">
        <f>INDEX(BDD_enquete_terrain_publique!F:F, MATCH(A255, BDD_enquete_terrain_publique!B:B, 0))</f>
        <v>Maeva_LABEGORRE</v>
      </c>
      <c r="F255" s="118">
        <f>INDEX(BDD_enquete_terrain_publique!G:G, MATCH(A255, BDD_enquete_terrain_publique!B:B, 0))</f>
        <v>1</v>
      </c>
      <c r="G255" s="18">
        <f>INDEX(BDD_enquete_terrain_publique!H:H, MATCH(A255, BDD_enquete_terrain_publique!B:B, 0))</f>
        <v>25</v>
      </c>
      <c r="H255" s="118">
        <f>INDEX(BDD_enquete_terrain_publique!I:I, MATCH(A255, BDD_enquete_terrain_publique!B:B, 0))</f>
        <v>1</v>
      </c>
      <c r="I255" s="18" t="str">
        <f>INDEX(BDD_enquete_terrain_publique!J:J, MATCH(A255, BDD_enquete_terrain_publique!B:B, 0))</f>
        <v>NE</v>
      </c>
      <c r="J255" s="18" t="str">
        <f>INDEX(BDD_enquete_terrain_publique!K:K, MATCH(A255, BDD_enquete_terrain_publique!B:B, 0))</f>
        <v>NO</v>
      </c>
      <c r="K255" s="118" t="str">
        <f>INDEX(BDD_enquete_terrain_publique!L:L, MATCH(A255, BDD_enquete_terrain_publique!B:B, 0))</f>
        <v>0_10</v>
      </c>
      <c r="L255" s="18" t="str">
        <f>INDEX(BDD_enquete_terrain_publique!M:M, MATCH(A255, BDD_enquete_terrain_publique!B:B, 0))</f>
        <v>pln_lune</v>
      </c>
      <c r="M255" s="115" t="s">
        <v>22</v>
      </c>
      <c r="N255" s="115" t="s">
        <v>22</v>
      </c>
      <c r="O255" s="115" t="s">
        <v>22</v>
      </c>
      <c r="P255" s="119">
        <f>INDEX(BDD_enquete_terrain_publique!Q:Q, MATCH(A255, BDD_enquete_terrain_publique!B:B, 0))</f>
        <v>42.710810000000002</v>
      </c>
      <c r="Q255" s="115" t="s">
        <v>22</v>
      </c>
      <c r="R255" s="116" t="s">
        <v>22</v>
      </c>
      <c r="S255" s="115" t="s">
        <v>22</v>
      </c>
      <c r="T255" s="115" t="s">
        <v>22</v>
      </c>
      <c r="U255" s="120">
        <f>INDEX(BDD_enquete_terrain_publique!V:V, MATCH(A255, BDD_enquete_terrain_publique!B:B, 0))</f>
        <v>9.4552999999999994</v>
      </c>
      <c r="V255" s="115" t="s">
        <v>22</v>
      </c>
      <c r="W255" s="121" t="str">
        <f>INDEX(BDD_enquete_terrain_publique!W:W, MATCH(A255, BDD_enquete_terrain_publique!B:B, 0))</f>
        <v>pdb</v>
      </c>
      <c r="X255" s="122">
        <f>INDEX(BDD_enquete_terrain_publique!X:X, MATCH(A255, BDD_enquete_terrain_publique!B:B, 0))</f>
        <v>3</v>
      </c>
      <c r="Y255" s="122">
        <f>INDEX(BDD_enquete_terrain_publique!Y:Y, MATCH(A255, BDD_enquete_terrain_publique!B:B, 0))</f>
        <v>1</v>
      </c>
      <c r="Z255" s="121">
        <f>INDEX(BDD_enquete_terrain_publique!Z:Z, MATCH(A255, BDD_enquete_terrain_publique!B:B, 0))</f>
        <v>0.375</v>
      </c>
      <c r="AA255" s="121">
        <f>INDEX(BDD_enquete_terrain_publique!AA:AA, MATCH(A255, BDD_enquete_terrain_publique!B:B, 0))</f>
        <v>0.41666666666666669</v>
      </c>
      <c r="AB255" s="121">
        <f>INDEX(BDD_enquete_terrain_publique!AB:AB, MATCH(A255, BDD_enquete_terrain_publique!B:B, 0))</f>
        <v>0.70833333333333337</v>
      </c>
      <c r="AC255" s="121">
        <f>Tableau1[[#This Row],[heure_enq]]-Tableau1[[#This Row],[heure_deb]]</f>
        <v>4.1666666666666685E-2</v>
      </c>
      <c r="AD255" s="121">
        <f>Tableau1[[#This Row],[heure_fin]]-Tableau1[[#This Row],[heure_deb]]</f>
        <v>0.33333333333333337</v>
      </c>
      <c r="AE255" s="115" t="s">
        <v>22</v>
      </c>
      <c r="AF255" s="115" t="s">
        <v>22</v>
      </c>
      <c r="AG255" s="123" t="str">
        <f>INDEX(BDD_enquete_terrain_publique!BJ:BJ, MATCH(A255, BDD_enquete_terrain_publique!B:B, 0))</f>
        <v>Oblada melanura</v>
      </c>
      <c r="AH255" s="18">
        <v>0</v>
      </c>
      <c r="AI255" s="18">
        <f>INDEX(BDD_enquete_terrain_publique!BO:BO, MATCH(A255, BDD_enquete_terrain_publique!B:B, 0))</f>
        <v>0</v>
      </c>
      <c r="AJ255" s="18">
        <v>0</v>
      </c>
      <c r="AK255" s="18">
        <f>INDEX(BDD_enquete_terrain_publique!BU:BU, MATCH(A255, BDD_enquete_terrain_publique!B:B, 0))</f>
        <v>0</v>
      </c>
      <c r="AL255" s="115" t="str">
        <f>INDEX(BDD_enquete_terrain_publique!BV:BV, MATCH(A255, BDD_enquete_terrain_publique!B:B, 0))</f>
        <v>pain</v>
      </c>
      <c r="AM255" s="115">
        <v>0</v>
      </c>
      <c r="AN255" s="115" t="s">
        <v>3667</v>
      </c>
      <c r="AO255" s="115" t="str">
        <f>INDEX(BDD_enquete_terrain_publique!AL:AL, MATCH(A255, BDD_enquete_terrain_publique!B:B, 0))</f>
        <v>resident</v>
      </c>
      <c r="AP255" s="115" t="s">
        <v>2060</v>
      </c>
      <c r="AQ255" s="115">
        <v>4</v>
      </c>
      <c r="AR255" s="124" t="s">
        <v>405</v>
      </c>
      <c r="AS255" s="115">
        <v>4</v>
      </c>
      <c r="AT255" s="122">
        <v>17</v>
      </c>
      <c r="AU25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259.01796037082562</v>
      </c>
      <c r="AV255" s="143">
        <v>259</v>
      </c>
      <c r="AW255" s="138" t="s">
        <v>223</v>
      </c>
      <c r="AX255" s="199">
        <f t="shared" si="5"/>
        <v>106.44573713869545</v>
      </c>
      <c r="AY255" s="201" t="s">
        <v>22</v>
      </c>
      <c r="AZ255" s="127" t="s">
        <v>22</v>
      </c>
    </row>
    <row r="256" spans="1:52">
      <c r="A256" s="117">
        <v>332</v>
      </c>
      <c r="B256" s="18" t="str">
        <f>INDEX(BDD_enquete_terrain_publique!C:C, MATCH(A256, BDD_enquete_terrain_publique!B:B, 0))</f>
        <v>PECHLOIS2023_0165</v>
      </c>
      <c r="C256" s="18" t="str">
        <f>INDEX(BDD_enquete_terrain_publique!D:D, MATCH(A256, BDD_enquete_terrain_publique!B:B, 0))</f>
        <v>PECHLOIS2023_0165_B</v>
      </c>
      <c r="D256" s="109">
        <f>INDEX(BDD_enquete_terrain_publique!E:E, MATCH(A256, BDD_enquete_terrain_publique!B:B, 0))</f>
        <v>45141</v>
      </c>
      <c r="E256" s="18" t="str">
        <f>INDEX(BDD_enquete_terrain_publique!F:F, MATCH(A256, BDD_enquete_terrain_publique!B:B, 0))</f>
        <v>Maeva_LABEGORRE</v>
      </c>
      <c r="F256" s="118">
        <f>INDEX(BDD_enquete_terrain_publique!G:G, MATCH(A256, BDD_enquete_terrain_publique!B:B, 0))</f>
        <v>1</v>
      </c>
      <c r="G256" s="18">
        <f>INDEX(BDD_enquete_terrain_publique!H:H, MATCH(A256, BDD_enquete_terrain_publique!B:B, 0))</f>
        <v>27</v>
      </c>
      <c r="H256" s="118">
        <f>INDEX(BDD_enquete_terrain_publique!I:I, MATCH(A256, BDD_enquete_terrain_publique!B:B, 0))</f>
        <v>1</v>
      </c>
      <c r="I256" s="18" t="str">
        <f>INDEX(BDD_enquete_terrain_publique!J:J, MATCH(A256, BDD_enquete_terrain_publique!B:B, 0))</f>
        <v>O</v>
      </c>
      <c r="J256" s="18" t="str">
        <f>INDEX(BDD_enquete_terrain_publique!K:K, MATCH(A256, BDD_enquete_terrain_publique!B:B, 0))</f>
        <v>E</v>
      </c>
      <c r="K256" s="118" t="str">
        <f>INDEX(BDD_enquete_terrain_publique!L:L, MATCH(A256, BDD_enquete_terrain_publique!B:B, 0))</f>
        <v>0_10</v>
      </c>
      <c r="L256" s="18" t="str">
        <f>INDEX(BDD_enquete_terrain_publique!M:M, MATCH(A256, BDD_enquete_terrain_publique!B:B, 0))</f>
        <v>pln_lune</v>
      </c>
      <c r="M256" s="115" t="s">
        <v>22</v>
      </c>
      <c r="N256" s="115" t="s">
        <v>22</v>
      </c>
      <c r="O256" s="115" t="s">
        <v>22</v>
      </c>
      <c r="P256" s="119">
        <f>INDEX(BDD_enquete_terrain_publique!Q:Q, MATCH(A256, BDD_enquete_terrain_publique!B:B, 0))</f>
        <v>42.923850000000002</v>
      </c>
      <c r="Q256" s="115" t="s">
        <v>22</v>
      </c>
      <c r="R256" s="116" t="s">
        <v>22</v>
      </c>
      <c r="S256" s="115" t="s">
        <v>22</v>
      </c>
      <c r="T256" s="115" t="s">
        <v>22</v>
      </c>
      <c r="U256" s="120">
        <f>INDEX(BDD_enquete_terrain_publique!V:V, MATCH(A256, BDD_enquete_terrain_publique!B:B, 0))</f>
        <v>9.4725300000000008</v>
      </c>
      <c r="V256" s="115" t="s">
        <v>22</v>
      </c>
      <c r="W256" s="121" t="str">
        <f>INDEX(BDD_enquete_terrain_publique!W:W, MATCH(A256, BDD_enquete_terrain_publique!B:B, 0))</f>
        <v>pdb</v>
      </c>
      <c r="X256" s="122">
        <f>INDEX(BDD_enquete_terrain_publique!X:X, MATCH(A256, BDD_enquete_terrain_publique!B:B, 0))</f>
        <v>5</v>
      </c>
      <c r="Y256" s="122">
        <f>INDEX(BDD_enquete_terrain_publique!Y:Y, MATCH(A256, BDD_enquete_terrain_publique!B:B, 0))</f>
        <v>2</v>
      </c>
      <c r="Z256" s="121">
        <f>INDEX(BDD_enquete_terrain_publique!Z:Z, MATCH(A256, BDD_enquete_terrain_publique!B:B, 0))</f>
        <v>0.4375</v>
      </c>
      <c r="AA256" s="121">
        <f>INDEX(BDD_enquete_terrain_publique!AA:AA, MATCH(A256, BDD_enquete_terrain_publique!B:B, 0))</f>
        <v>0.51388888888888895</v>
      </c>
      <c r="AB256" s="121">
        <f>INDEX(BDD_enquete_terrain_publique!AB:AB, MATCH(A256, BDD_enquete_terrain_publique!B:B, 0))</f>
        <v>0.625</v>
      </c>
      <c r="AC256" s="121">
        <f>Tableau1[[#This Row],[heure_enq]]-Tableau1[[#This Row],[heure_deb]]</f>
        <v>7.6388888888888951E-2</v>
      </c>
      <c r="AD256" s="121">
        <f>Tableau1[[#This Row],[heure_fin]]-Tableau1[[#This Row],[heure_deb]]</f>
        <v>0.1875</v>
      </c>
      <c r="AE256" s="115" t="s">
        <v>22</v>
      </c>
      <c r="AF256" s="115" t="s">
        <v>22</v>
      </c>
      <c r="AG256" s="123" t="str">
        <f>INDEX(BDD_enquete_terrain_publique!BJ:BJ, MATCH(A256, BDD_enquete_terrain_publique!B:B, 0))</f>
        <v>Coris julis, Diplodus sargus, Serranus cabrilla</v>
      </c>
      <c r="AH256" s="18">
        <v>0</v>
      </c>
      <c r="AI256" s="18">
        <f>INDEX(BDD_enquete_terrain_publique!BO:BO, MATCH(A256, BDD_enquete_terrain_publique!B:B, 0))</f>
        <v>0</v>
      </c>
      <c r="AJ256" s="18" t="s">
        <v>2066</v>
      </c>
      <c r="AK256" s="18" t="str">
        <f>INDEX(BDD_enquete_terrain_publique!BU:BU, MATCH(A256, BDD_enquete_terrain_publique!B:B, 0))</f>
        <v>ver</v>
      </c>
      <c r="AL256" s="115">
        <f>INDEX(BDD_enquete_terrain_publique!BV:BV, MATCH(A256, BDD_enquete_terrain_publique!B:B, 0))</f>
        <v>0</v>
      </c>
      <c r="AM256" s="115">
        <v>0</v>
      </c>
      <c r="AN256" s="115" t="s">
        <v>2132</v>
      </c>
      <c r="AO256" s="115" t="str">
        <f>INDEX(BDD_enquete_terrain_publique!AL:AL, MATCH(A256, BDD_enquete_terrain_publique!B:B, 0))</f>
        <v>secondaire</v>
      </c>
      <c r="AP256" s="115" t="s">
        <v>22</v>
      </c>
      <c r="AQ256" s="115" t="s">
        <v>22</v>
      </c>
      <c r="AR256" s="124" t="s">
        <v>1082</v>
      </c>
      <c r="AS256" s="115">
        <v>1</v>
      </c>
      <c r="AT256" s="122">
        <v>18</v>
      </c>
      <c r="AU25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43.706603855144209</v>
      </c>
      <c r="AV256" s="137">
        <v>195</v>
      </c>
      <c r="AW256" s="138" t="s">
        <v>223</v>
      </c>
      <c r="AX256" s="199">
        <f t="shared" si="5"/>
        <v>17.961618022662002</v>
      </c>
      <c r="AY256" s="201" t="s">
        <v>22</v>
      </c>
      <c r="AZ256" s="127" t="s">
        <v>22</v>
      </c>
    </row>
    <row r="257" spans="1:52">
      <c r="A257" s="117">
        <v>332</v>
      </c>
      <c r="B257" s="18" t="str">
        <f>INDEX(BDD_enquete_terrain_publique!C:C, MATCH(A257, BDD_enquete_terrain_publique!B:B, 0))</f>
        <v>PECHLOIS2023_0165</v>
      </c>
      <c r="C257" s="18" t="str">
        <f>INDEX(BDD_enquete_terrain_publique!D:D, MATCH(A257, BDD_enquete_terrain_publique!B:B, 0))</f>
        <v>PECHLOIS2023_0165_B</v>
      </c>
      <c r="D257" s="109">
        <f>INDEX(BDD_enquete_terrain_publique!E:E, MATCH(A257, BDD_enquete_terrain_publique!B:B, 0))</f>
        <v>45141</v>
      </c>
      <c r="E257" s="18" t="str">
        <f>INDEX(BDD_enquete_terrain_publique!F:F, MATCH(A257, BDD_enquete_terrain_publique!B:B, 0))</f>
        <v>Maeva_LABEGORRE</v>
      </c>
      <c r="F257" s="118">
        <f>INDEX(BDD_enquete_terrain_publique!G:G, MATCH(A257, BDD_enquete_terrain_publique!B:B, 0))</f>
        <v>1</v>
      </c>
      <c r="G257" s="18">
        <f>INDEX(BDD_enquete_terrain_publique!H:H, MATCH(A257, BDD_enquete_terrain_publique!B:B, 0))</f>
        <v>27</v>
      </c>
      <c r="H257" s="118">
        <f>INDEX(BDD_enquete_terrain_publique!I:I, MATCH(A257, BDD_enquete_terrain_publique!B:B, 0))</f>
        <v>1</v>
      </c>
      <c r="I257" s="18" t="str">
        <f>INDEX(BDD_enquete_terrain_publique!J:J, MATCH(A257, BDD_enquete_terrain_publique!B:B, 0))</f>
        <v>O</v>
      </c>
      <c r="J257" s="18" t="str">
        <f>INDEX(BDD_enquete_terrain_publique!K:K, MATCH(A257, BDD_enquete_terrain_publique!B:B, 0))</f>
        <v>E</v>
      </c>
      <c r="K257" s="118" t="str">
        <f>INDEX(BDD_enquete_terrain_publique!L:L, MATCH(A257, BDD_enquete_terrain_publique!B:B, 0))</f>
        <v>0_10</v>
      </c>
      <c r="L257" s="18" t="str">
        <f>INDEX(BDD_enquete_terrain_publique!M:M, MATCH(A257, BDD_enquete_terrain_publique!B:B, 0))</f>
        <v>pln_lune</v>
      </c>
      <c r="M257" s="115" t="s">
        <v>22</v>
      </c>
      <c r="N257" s="115" t="s">
        <v>22</v>
      </c>
      <c r="O257" s="115" t="s">
        <v>22</v>
      </c>
      <c r="P257" s="119">
        <f>INDEX(BDD_enquete_terrain_publique!Q:Q, MATCH(A257, BDD_enquete_terrain_publique!B:B, 0))</f>
        <v>42.923850000000002</v>
      </c>
      <c r="Q257" s="115" t="s">
        <v>22</v>
      </c>
      <c r="R257" s="116" t="s">
        <v>22</v>
      </c>
      <c r="S257" s="115" t="s">
        <v>22</v>
      </c>
      <c r="T257" s="115" t="s">
        <v>22</v>
      </c>
      <c r="U257" s="120">
        <f>INDEX(BDD_enquete_terrain_publique!V:V, MATCH(A257, BDD_enquete_terrain_publique!B:B, 0))</f>
        <v>9.4725300000000008</v>
      </c>
      <c r="V257" s="115" t="s">
        <v>22</v>
      </c>
      <c r="W257" s="121" t="str">
        <f>INDEX(BDD_enquete_terrain_publique!W:W, MATCH(A257, BDD_enquete_terrain_publique!B:B, 0))</f>
        <v>pdb</v>
      </c>
      <c r="X257" s="122">
        <f>INDEX(BDD_enquete_terrain_publique!X:X, MATCH(A257, BDD_enquete_terrain_publique!B:B, 0))</f>
        <v>5</v>
      </c>
      <c r="Y257" s="122">
        <f>INDEX(BDD_enquete_terrain_publique!Y:Y, MATCH(A257, BDD_enquete_terrain_publique!B:B, 0))</f>
        <v>2</v>
      </c>
      <c r="Z257" s="121">
        <f>INDEX(BDD_enquete_terrain_publique!Z:Z, MATCH(A257, BDD_enquete_terrain_publique!B:B, 0))</f>
        <v>0.4375</v>
      </c>
      <c r="AA257" s="121">
        <f>INDEX(BDD_enquete_terrain_publique!AA:AA, MATCH(A257, BDD_enquete_terrain_publique!B:B, 0))</f>
        <v>0.51388888888888895</v>
      </c>
      <c r="AB257" s="121">
        <f>INDEX(BDD_enquete_terrain_publique!AB:AB, MATCH(A257, BDD_enquete_terrain_publique!B:B, 0))</f>
        <v>0.625</v>
      </c>
      <c r="AC257" s="121">
        <f>Tableau1[[#This Row],[heure_enq]]-Tableau1[[#This Row],[heure_deb]]</f>
        <v>7.6388888888888951E-2</v>
      </c>
      <c r="AD257" s="121">
        <f>Tableau1[[#This Row],[heure_fin]]-Tableau1[[#This Row],[heure_deb]]</f>
        <v>0.1875</v>
      </c>
      <c r="AE257" s="115" t="s">
        <v>22</v>
      </c>
      <c r="AF257" s="115" t="s">
        <v>22</v>
      </c>
      <c r="AG257" s="123" t="str">
        <f>INDEX(BDD_enquete_terrain_publique!BJ:BJ, MATCH(A257, BDD_enquete_terrain_publique!B:B, 0))</f>
        <v>Coris julis, Diplodus sargus, Serranus cabrilla</v>
      </c>
      <c r="AH257" s="18">
        <v>0</v>
      </c>
      <c r="AI257" s="18">
        <f>INDEX(BDD_enquete_terrain_publique!BO:BO, MATCH(A257, BDD_enquete_terrain_publique!B:B, 0))</f>
        <v>0</v>
      </c>
      <c r="AJ257" s="18" t="s">
        <v>2066</v>
      </c>
      <c r="AK257" s="18" t="str">
        <f>INDEX(BDD_enquete_terrain_publique!BU:BU, MATCH(A257, BDD_enquete_terrain_publique!B:B, 0))</f>
        <v>ver</v>
      </c>
      <c r="AL257" s="115">
        <f>INDEX(BDD_enquete_terrain_publique!BV:BV, MATCH(A257, BDD_enquete_terrain_publique!B:B, 0))</f>
        <v>0</v>
      </c>
      <c r="AM257" s="115">
        <v>0</v>
      </c>
      <c r="AN257" s="115" t="s">
        <v>2132</v>
      </c>
      <c r="AO257" s="115" t="str">
        <f>INDEX(BDD_enquete_terrain_publique!AL:AL, MATCH(A257, BDD_enquete_terrain_publique!B:B, 0))</f>
        <v>secondaire</v>
      </c>
      <c r="AP257" s="115" t="s">
        <v>2060</v>
      </c>
      <c r="AQ257" s="115">
        <v>1</v>
      </c>
      <c r="AR257" s="124" t="s">
        <v>405</v>
      </c>
      <c r="AS257" s="115">
        <v>1</v>
      </c>
      <c r="AT257" s="122">
        <v>6</v>
      </c>
      <c r="AU25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3.1924905376309431</v>
      </c>
      <c r="AV257" s="139"/>
      <c r="AW257" s="138" t="s">
        <v>223</v>
      </c>
      <c r="AX257" s="199">
        <f t="shared" si="5"/>
        <v>1.311982412725045</v>
      </c>
      <c r="AY257" s="201" t="s">
        <v>22</v>
      </c>
      <c r="AZ257" s="127" t="s">
        <v>22</v>
      </c>
    </row>
    <row r="258" spans="1:52" ht="15" thickBot="1">
      <c r="A258" s="117">
        <v>332</v>
      </c>
      <c r="B258" s="18" t="str">
        <f>INDEX(BDD_enquete_terrain_publique!C:C, MATCH(A258, BDD_enquete_terrain_publique!B:B, 0))</f>
        <v>PECHLOIS2023_0165</v>
      </c>
      <c r="C258" s="18" t="str">
        <f>INDEX(BDD_enquete_terrain_publique!D:D, MATCH(A258, BDD_enquete_terrain_publique!B:B, 0))</f>
        <v>PECHLOIS2023_0165_B</v>
      </c>
      <c r="D258" s="109">
        <f>INDEX(BDD_enquete_terrain_publique!E:E, MATCH(A258, BDD_enquete_terrain_publique!B:B, 0))</f>
        <v>45141</v>
      </c>
      <c r="E258" s="18" t="str">
        <f>INDEX(BDD_enquete_terrain_publique!F:F, MATCH(A258, BDD_enquete_terrain_publique!B:B, 0))</f>
        <v>Maeva_LABEGORRE</v>
      </c>
      <c r="F258" s="118">
        <f>INDEX(BDD_enquete_terrain_publique!G:G, MATCH(A258, BDD_enquete_terrain_publique!B:B, 0))</f>
        <v>1</v>
      </c>
      <c r="G258" s="18">
        <f>INDEX(BDD_enquete_terrain_publique!H:H, MATCH(A258, BDD_enquete_terrain_publique!B:B, 0))</f>
        <v>27</v>
      </c>
      <c r="H258" s="118">
        <f>INDEX(BDD_enquete_terrain_publique!I:I, MATCH(A258, BDD_enquete_terrain_publique!B:B, 0))</f>
        <v>1</v>
      </c>
      <c r="I258" s="18" t="str">
        <f>INDEX(BDD_enquete_terrain_publique!J:J, MATCH(A258, BDD_enquete_terrain_publique!B:B, 0))</f>
        <v>O</v>
      </c>
      <c r="J258" s="18" t="str">
        <f>INDEX(BDD_enquete_terrain_publique!K:K, MATCH(A258, BDD_enquete_terrain_publique!B:B, 0))</f>
        <v>E</v>
      </c>
      <c r="K258" s="118" t="str">
        <f>INDEX(BDD_enquete_terrain_publique!L:L, MATCH(A258, BDD_enquete_terrain_publique!B:B, 0))</f>
        <v>0_10</v>
      </c>
      <c r="L258" s="18" t="str">
        <f>INDEX(BDD_enquete_terrain_publique!M:M, MATCH(A258, BDD_enquete_terrain_publique!B:B, 0))</f>
        <v>pln_lune</v>
      </c>
      <c r="M258" s="115" t="s">
        <v>22</v>
      </c>
      <c r="N258" s="115" t="s">
        <v>22</v>
      </c>
      <c r="O258" s="115" t="s">
        <v>22</v>
      </c>
      <c r="P258" s="119">
        <f>INDEX(BDD_enquete_terrain_publique!Q:Q, MATCH(A258, BDD_enquete_terrain_publique!B:B, 0))</f>
        <v>42.923850000000002</v>
      </c>
      <c r="Q258" s="115" t="s">
        <v>22</v>
      </c>
      <c r="R258" s="116" t="s">
        <v>22</v>
      </c>
      <c r="S258" s="115" t="s">
        <v>22</v>
      </c>
      <c r="T258" s="115" t="s">
        <v>22</v>
      </c>
      <c r="U258" s="120">
        <f>INDEX(BDD_enquete_terrain_publique!V:V, MATCH(A258, BDD_enquete_terrain_publique!B:B, 0))</f>
        <v>9.4725300000000008</v>
      </c>
      <c r="V258" s="115" t="s">
        <v>22</v>
      </c>
      <c r="W258" s="121" t="str">
        <f>INDEX(BDD_enquete_terrain_publique!W:W, MATCH(A258, BDD_enquete_terrain_publique!B:B, 0))</f>
        <v>pdb</v>
      </c>
      <c r="X258" s="122">
        <f>INDEX(BDD_enquete_terrain_publique!X:X, MATCH(A258, BDD_enquete_terrain_publique!B:B, 0))</f>
        <v>5</v>
      </c>
      <c r="Y258" s="122">
        <f>INDEX(BDD_enquete_terrain_publique!Y:Y, MATCH(A258, BDD_enquete_terrain_publique!B:B, 0))</f>
        <v>2</v>
      </c>
      <c r="Z258" s="121">
        <f>INDEX(BDD_enquete_terrain_publique!Z:Z, MATCH(A258, BDD_enquete_terrain_publique!B:B, 0))</f>
        <v>0.4375</v>
      </c>
      <c r="AA258" s="121">
        <f>INDEX(BDD_enquete_terrain_publique!AA:AA, MATCH(A258, BDD_enquete_terrain_publique!B:B, 0))</f>
        <v>0.51388888888888895</v>
      </c>
      <c r="AB258" s="121">
        <f>INDEX(BDD_enquete_terrain_publique!AB:AB, MATCH(A258, BDD_enquete_terrain_publique!B:B, 0))</f>
        <v>0.625</v>
      </c>
      <c r="AC258" s="121">
        <f>Tableau1[[#This Row],[heure_enq]]-Tableau1[[#This Row],[heure_deb]]</f>
        <v>7.6388888888888951E-2</v>
      </c>
      <c r="AD258" s="121">
        <f>Tableau1[[#This Row],[heure_fin]]-Tableau1[[#This Row],[heure_deb]]</f>
        <v>0.1875</v>
      </c>
      <c r="AE258" s="115" t="s">
        <v>22</v>
      </c>
      <c r="AF258" s="115" t="s">
        <v>22</v>
      </c>
      <c r="AG258" s="123" t="str">
        <f>INDEX(BDD_enquete_terrain_publique!BJ:BJ, MATCH(A258, BDD_enquete_terrain_publique!B:B, 0))</f>
        <v>Coris julis, Diplodus sargus, Serranus cabrilla</v>
      </c>
      <c r="AH258" s="18">
        <v>0</v>
      </c>
      <c r="AI258" s="18">
        <f>INDEX(BDD_enquete_terrain_publique!BO:BO, MATCH(A258, BDD_enquete_terrain_publique!B:B, 0))</f>
        <v>0</v>
      </c>
      <c r="AJ258" s="18" t="s">
        <v>2066</v>
      </c>
      <c r="AK258" s="18" t="str">
        <f>INDEX(BDD_enquete_terrain_publique!BU:BU, MATCH(A258, BDD_enquete_terrain_publique!B:B, 0))</f>
        <v>ver</v>
      </c>
      <c r="AL258" s="115">
        <f>INDEX(BDD_enquete_terrain_publique!BV:BV, MATCH(A258, BDD_enquete_terrain_publique!B:B, 0))</f>
        <v>0</v>
      </c>
      <c r="AM258" s="115">
        <v>0</v>
      </c>
      <c r="AN258" s="115" t="s">
        <v>2132</v>
      </c>
      <c r="AO258" s="115" t="str">
        <f>INDEX(BDD_enquete_terrain_publique!AL:AL, MATCH(A258, BDD_enquete_terrain_publique!B:B, 0))</f>
        <v>secondaire</v>
      </c>
      <c r="AP258" s="115" t="s">
        <v>2060</v>
      </c>
      <c r="AQ258" s="115">
        <v>4</v>
      </c>
      <c r="AR258" s="124" t="s">
        <v>756</v>
      </c>
      <c r="AS258" s="115">
        <v>4</v>
      </c>
      <c r="AT258" s="122">
        <v>15</v>
      </c>
      <c r="AU25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148.42545901617862</v>
      </c>
      <c r="AV258" s="142"/>
      <c r="AW258" s="138" t="s">
        <v>223</v>
      </c>
      <c r="AX258" s="199">
        <f t="shared" si="5"/>
        <v>60.996763979251483</v>
      </c>
      <c r="AY258" s="201" t="s">
        <v>22</v>
      </c>
      <c r="AZ258" s="127" t="s">
        <v>22</v>
      </c>
    </row>
    <row r="259" spans="1:52">
      <c r="A259" s="117">
        <v>333</v>
      </c>
      <c r="B259" s="18" t="str">
        <f>INDEX(BDD_enquete_terrain_publique!C:C, MATCH(A259, BDD_enquete_terrain_publique!B:B, 0))</f>
        <v>PECHLOIS2023_0165</v>
      </c>
      <c r="C259" s="18" t="str">
        <f>INDEX(BDD_enquete_terrain_publique!D:D, MATCH(A259, BDD_enquete_terrain_publique!B:B, 0))</f>
        <v>PECHLOIS2023-0165_C</v>
      </c>
      <c r="D259" s="109">
        <f>INDEX(BDD_enquete_terrain_publique!E:E, MATCH(A259, BDD_enquete_terrain_publique!B:B, 0))</f>
        <v>45141</v>
      </c>
      <c r="E259" s="18" t="str">
        <f>INDEX(BDD_enquete_terrain_publique!F:F, MATCH(A259, BDD_enquete_terrain_publique!B:B, 0))</f>
        <v>Maeva_LABEGORRE</v>
      </c>
      <c r="F259" s="118">
        <f>INDEX(BDD_enquete_terrain_publique!G:G, MATCH(A259, BDD_enquete_terrain_publique!B:B, 0))</f>
        <v>1</v>
      </c>
      <c r="G259" s="18">
        <f>INDEX(BDD_enquete_terrain_publique!H:H, MATCH(A259, BDD_enquete_terrain_publique!B:B, 0))</f>
        <v>28</v>
      </c>
      <c r="H259" s="118">
        <f>INDEX(BDD_enquete_terrain_publique!I:I, MATCH(A259, BDD_enquete_terrain_publique!B:B, 0))</f>
        <v>2</v>
      </c>
      <c r="I259" s="18" t="str">
        <f>INDEX(BDD_enquete_terrain_publique!J:J, MATCH(A259, BDD_enquete_terrain_publique!B:B, 0))</f>
        <v>E</v>
      </c>
      <c r="J259" s="18" t="str">
        <f>INDEX(BDD_enquete_terrain_publique!K:K, MATCH(A259, BDD_enquete_terrain_publique!B:B, 0))</f>
        <v>NO</v>
      </c>
      <c r="K259" s="118" t="str">
        <f>INDEX(BDD_enquete_terrain_publique!L:L, MATCH(A259, BDD_enquete_terrain_publique!B:B, 0))</f>
        <v>0_10</v>
      </c>
      <c r="L259" s="18" t="str">
        <f>INDEX(BDD_enquete_terrain_publique!M:M, MATCH(A259, BDD_enquete_terrain_publique!B:B, 0))</f>
        <v>pln_lune</v>
      </c>
      <c r="M259" s="115" t="s">
        <v>22</v>
      </c>
      <c r="N259" s="115" t="s">
        <v>22</v>
      </c>
      <c r="O259" s="115" t="s">
        <v>22</v>
      </c>
      <c r="P259" s="119">
        <f>INDEX(BDD_enquete_terrain_publique!Q:Q, MATCH(A259, BDD_enquete_terrain_publique!B:B, 0))</f>
        <v>42.923850000000002</v>
      </c>
      <c r="Q259" s="115" t="s">
        <v>22</v>
      </c>
      <c r="R259" s="116" t="s">
        <v>22</v>
      </c>
      <c r="S259" s="115" t="s">
        <v>22</v>
      </c>
      <c r="T259" s="115" t="s">
        <v>22</v>
      </c>
      <c r="U259" s="120">
        <f>INDEX(BDD_enquete_terrain_publique!V:V, MATCH(A259, BDD_enquete_terrain_publique!B:B, 0))</f>
        <v>9.4725300000000008</v>
      </c>
      <c r="V259" s="115" t="s">
        <v>22</v>
      </c>
      <c r="W259" s="121" t="str">
        <f>INDEX(BDD_enquete_terrain_publique!W:W, MATCH(A259, BDD_enquete_terrain_publique!B:B, 0))</f>
        <v>csm</v>
      </c>
      <c r="X259" s="122">
        <f>INDEX(BDD_enquete_terrain_publique!X:X, MATCH(A259, BDD_enquete_terrain_publique!B:B, 0))</f>
        <v>10</v>
      </c>
      <c r="Y259" s="122">
        <f>INDEX(BDD_enquete_terrain_publique!Y:Y, MATCH(A259, BDD_enquete_terrain_publique!B:B, 0))</f>
        <v>1</v>
      </c>
      <c r="Z259" s="121">
        <f>INDEX(BDD_enquete_terrain_publique!Z:Z, MATCH(A259, BDD_enquete_terrain_publique!B:B, 0))</f>
        <v>0.45833333333333331</v>
      </c>
      <c r="AA259" s="121">
        <f>INDEX(BDD_enquete_terrain_publique!AA:AA, MATCH(A259, BDD_enquete_terrain_publique!B:B, 0))</f>
        <v>0.5625</v>
      </c>
      <c r="AB259" s="121">
        <f>INDEX(BDD_enquete_terrain_publique!AB:AB, MATCH(A259, BDD_enquete_terrain_publique!B:B, 0))</f>
        <v>0.52083333333333337</v>
      </c>
      <c r="AC259" s="121">
        <f>Tableau1[[#This Row],[heure_enq]]-Tableau1[[#This Row],[heure_deb]]</f>
        <v>0.10416666666666669</v>
      </c>
      <c r="AD259" s="121">
        <f>Tableau1[[#This Row],[heure_fin]]-Tableau1[[#This Row],[heure_deb]]</f>
        <v>6.2500000000000056E-2</v>
      </c>
      <c r="AE259" s="115" t="s">
        <v>22</v>
      </c>
      <c r="AF259" s="115" t="s">
        <v>22</v>
      </c>
      <c r="AG259" s="123" t="str">
        <f>INDEX(BDD_enquete_terrain_publique!BJ:BJ, MATCH(A259, BDD_enquete_terrain_publique!B:B, 0))</f>
        <v>Diplodus sargus, Mullus surmuletus, Labrus viridis</v>
      </c>
      <c r="AH259" s="18">
        <v>0</v>
      </c>
      <c r="AI259" s="18">
        <f>INDEX(BDD_enquete_terrain_publique!BO:BO, MATCH(A259, BDD_enquete_terrain_publique!B:B, 0))</f>
        <v>0</v>
      </c>
      <c r="AJ259" s="18">
        <v>0</v>
      </c>
      <c r="AK259" s="18">
        <f>INDEX(BDD_enquete_terrain_publique!BU:BU, MATCH(A259, BDD_enquete_terrain_publique!B:B, 0))</f>
        <v>0</v>
      </c>
      <c r="AL259" s="115">
        <f>INDEX(BDD_enquete_terrain_publique!BV:BV, MATCH(A259, BDD_enquete_terrain_publique!B:B, 0))</f>
        <v>0</v>
      </c>
      <c r="AM259" s="115">
        <v>0</v>
      </c>
      <c r="AN259" s="115" t="s">
        <v>2191</v>
      </c>
      <c r="AO259" s="115" t="str">
        <f>INDEX(BDD_enquete_terrain_publique!AL:AL, MATCH(A259, BDD_enquete_terrain_publique!B:B, 0))</f>
        <v>secondaire</v>
      </c>
      <c r="AP259" s="115" t="s">
        <v>2057</v>
      </c>
      <c r="AQ259" s="115">
        <v>1</v>
      </c>
      <c r="AR259" s="124" t="s">
        <v>404</v>
      </c>
      <c r="AS259" s="115">
        <v>1</v>
      </c>
      <c r="AT259" s="122">
        <v>19</v>
      </c>
      <c r="AU25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117.23350917967176</v>
      </c>
      <c r="AV259" s="137">
        <v>207</v>
      </c>
      <c r="AW259" s="138" t="s">
        <v>223</v>
      </c>
      <c r="AX259" s="199">
        <f t="shared" si="5"/>
        <v>48.178154457399344</v>
      </c>
      <c r="AY259" s="201" t="s">
        <v>22</v>
      </c>
      <c r="AZ259" s="127" t="s">
        <v>22</v>
      </c>
    </row>
    <row r="260" spans="1:52" ht="15" thickBot="1">
      <c r="A260" s="117">
        <v>333</v>
      </c>
      <c r="B260" s="18" t="str">
        <f>INDEX(BDD_enquete_terrain_publique!C:C, MATCH(A260, BDD_enquete_terrain_publique!B:B, 0))</f>
        <v>PECHLOIS2023_0165</v>
      </c>
      <c r="C260" s="18" t="str">
        <f>INDEX(BDD_enquete_terrain_publique!D:D, MATCH(A260, BDD_enquete_terrain_publique!B:B, 0))</f>
        <v>PECHLOIS2023-0165_C</v>
      </c>
      <c r="D260" s="109">
        <f>INDEX(BDD_enquete_terrain_publique!E:E, MATCH(A260, BDD_enquete_terrain_publique!B:B, 0))</f>
        <v>45141</v>
      </c>
      <c r="E260" s="18" t="str">
        <f>INDEX(BDD_enquete_terrain_publique!F:F, MATCH(A260, BDD_enquete_terrain_publique!B:B, 0))</f>
        <v>Maeva_LABEGORRE</v>
      </c>
      <c r="F260" s="118">
        <f>INDEX(BDD_enquete_terrain_publique!G:G, MATCH(A260, BDD_enquete_terrain_publique!B:B, 0))</f>
        <v>1</v>
      </c>
      <c r="G260" s="18">
        <f>INDEX(BDD_enquete_terrain_publique!H:H, MATCH(A260, BDD_enquete_terrain_publique!B:B, 0))</f>
        <v>28</v>
      </c>
      <c r="H260" s="118">
        <f>INDEX(BDD_enquete_terrain_publique!I:I, MATCH(A260, BDD_enquete_terrain_publique!B:B, 0))</f>
        <v>2</v>
      </c>
      <c r="I260" s="18" t="str">
        <f>INDEX(BDD_enquete_terrain_publique!J:J, MATCH(A260, BDD_enquete_terrain_publique!B:B, 0))</f>
        <v>E</v>
      </c>
      <c r="J260" s="18" t="str">
        <f>INDEX(BDD_enquete_terrain_publique!K:K, MATCH(A260, BDD_enquete_terrain_publique!B:B, 0))</f>
        <v>NO</v>
      </c>
      <c r="K260" s="118" t="str">
        <f>INDEX(BDD_enquete_terrain_publique!L:L, MATCH(A260, BDD_enquete_terrain_publique!B:B, 0))</f>
        <v>0_10</v>
      </c>
      <c r="L260" s="18" t="str">
        <f>INDEX(BDD_enquete_terrain_publique!M:M, MATCH(A260, BDD_enquete_terrain_publique!B:B, 0))</f>
        <v>pln_lune</v>
      </c>
      <c r="M260" s="115" t="s">
        <v>22</v>
      </c>
      <c r="N260" s="115" t="s">
        <v>22</v>
      </c>
      <c r="O260" s="115" t="s">
        <v>22</v>
      </c>
      <c r="P260" s="119">
        <f>INDEX(BDD_enquete_terrain_publique!Q:Q, MATCH(A260, BDD_enquete_terrain_publique!B:B, 0))</f>
        <v>42.923850000000002</v>
      </c>
      <c r="Q260" s="115" t="s">
        <v>22</v>
      </c>
      <c r="R260" s="116" t="s">
        <v>22</v>
      </c>
      <c r="S260" s="115" t="s">
        <v>22</v>
      </c>
      <c r="T260" s="115" t="s">
        <v>22</v>
      </c>
      <c r="U260" s="120">
        <f>INDEX(BDD_enquete_terrain_publique!V:V, MATCH(A260, BDD_enquete_terrain_publique!B:B, 0))</f>
        <v>9.4725300000000008</v>
      </c>
      <c r="V260" s="115" t="s">
        <v>22</v>
      </c>
      <c r="W260" s="121" t="str">
        <f>INDEX(BDD_enquete_terrain_publique!W:W, MATCH(A260, BDD_enquete_terrain_publique!B:B, 0))</f>
        <v>csm</v>
      </c>
      <c r="X260" s="122">
        <f>INDEX(BDD_enquete_terrain_publique!X:X, MATCH(A260, BDD_enquete_terrain_publique!B:B, 0))</f>
        <v>10</v>
      </c>
      <c r="Y260" s="122">
        <f>INDEX(BDD_enquete_terrain_publique!Y:Y, MATCH(A260, BDD_enquete_terrain_publique!B:B, 0))</f>
        <v>1</v>
      </c>
      <c r="Z260" s="121">
        <f>INDEX(BDD_enquete_terrain_publique!Z:Z, MATCH(A260, BDD_enquete_terrain_publique!B:B, 0))</f>
        <v>0.45833333333333331</v>
      </c>
      <c r="AA260" s="121">
        <f>INDEX(BDD_enquete_terrain_publique!AA:AA, MATCH(A260, BDD_enquete_terrain_publique!B:B, 0))</f>
        <v>0.5625</v>
      </c>
      <c r="AB260" s="121">
        <f>INDEX(BDD_enquete_terrain_publique!AB:AB, MATCH(A260, BDD_enquete_terrain_publique!B:B, 0))</f>
        <v>0.52083333333333337</v>
      </c>
      <c r="AC260" s="121">
        <f>Tableau1[[#This Row],[heure_enq]]-Tableau1[[#This Row],[heure_deb]]</f>
        <v>0.10416666666666669</v>
      </c>
      <c r="AD260" s="121">
        <f>Tableau1[[#This Row],[heure_fin]]-Tableau1[[#This Row],[heure_deb]]</f>
        <v>6.2500000000000056E-2</v>
      </c>
      <c r="AE260" s="115" t="s">
        <v>22</v>
      </c>
      <c r="AF260" s="115" t="s">
        <v>22</v>
      </c>
      <c r="AG260" s="123" t="str">
        <f>INDEX(BDD_enquete_terrain_publique!BJ:BJ, MATCH(A260, BDD_enquete_terrain_publique!B:B, 0))</f>
        <v>Diplodus sargus, Mullus surmuletus, Labrus viridis</v>
      </c>
      <c r="AH260" s="18">
        <v>0</v>
      </c>
      <c r="AI260" s="18">
        <f>INDEX(BDD_enquete_terrain_publique!BO:BO, MATCH(A260, BDD_enquete_terrain_publique!B:B, 0))</f>
        <v>0</v>
      </c>
      <c r="AJ260" s="18">
        <v>0</v>
      </c>
      <c r="AK260" s="18">
        <f>INDEX(BDD_enquete_terrain_publique!BU:BU, MATCH(A260, BDD_enquete_terrain_publique!B:B, 0))</f>
        <v>0</v>
      </c>
      <c r="AL260" s="115">
        <f>INDEX(BDD_enquete_terrain_publique!BV:BV, MATCH(A260, BDD_enquete_terrain_publique!B:B, 0))</f>
        <v>0</v>
      </c>
      <c r="AM260" s="115">
        <v>0</v>
      </c>
      <c r="AN260" s="115" t="s">
        <v>2191</v>
      </c>
      <c r="AO260" s="115" t="str">
        <f>INDEX(BDD_enquete_terrain_publique!AL:AL, MATCH(A260, BDD_enquete_terrain_publique!B:B, 0))</f>
        <v>secondaire</v>
      </c>
      <c r="AP260" s="115" t="s">
        <v>22</v>
      </c>
      <c r="AQ260" s="115" t="s">
        <v>22</v>
      </c>
      <c r="AR260" s="124" t="s">
        <v>2188</v>
      </c>
      <c r="AS260" s="115">
        <v>1</v>
      </c>
      <c r="AT260" s="122">
        <v>20</v>
      </c>
      <c r="AU26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90.121046793833784</v>
      </c>
      <c r="AV260" s="142"/>
      <c r="AW260" s="138" t="s">
        <v>223</v>
      </c>
      <c r="AX260" s="199">
        <f t="shared" si="5"/>
        <v>37.036046627602921</v>
      </c>
      <c r="AY260" s="201" t="s">
        <v>22</v>
      </c>
      <c r="AZ260" s="127" t="s">
        <v>22</v>
      </c>
    </row>
    <row r="261" spans="1:52" ht="15" thickBot="1">
      <c r="A261" s="117">
        <v>335</v>
      </c>
      <c r="B261" s="18" t="str">
        <f>INDEX(BDD_enquete_terrain_publique!C:C, MATCH(A261, BDD_enquete_terrain_publique!B:B, 0))</f>
        <v>PECHLOIS2023_0165</v>
      </c>
      <c r="C261" s="18" t="str">
        <f>INDEX(BDD_enquete_terrain_publique!D:D, MATCH(A261, BDD_enquete_terrain_publique!B:B, 0))</f>
        <v>PECHLOIS2023_0165_E</v>
      </c>
      <c r="D261" s="109">
        <f>INDEX(BDD_enquete_terrain_publique!E:E, MATCH(A261, BDD_enquete_terrain_publique!B:B, 0))</f>
        <v>45141</v>
      </c>
      <c r="E261" s="18" t="str">
        <f>INDEX(BDD_enquete_terrain_publique!F:F, MATCH(A261, BDD_enquete_terrain_publique!B:B, 0))</f>
        <v>Maeva_LABEGORRE</v>
      </c>
      <c r="F261" s="118">
        <f>INDEX(BDD_enquete_terrain_publique!G:G, MATCH(A261, BDD_enquete_terrain_publique!B:B, 0))</f>
        <v>1</v>
      </c>
      <c r="G261" s="18">
        <f>INDEX(BDD_enquete_terrain_publique!H:H, MATCH(A261, BDD_enquete_terrain_publique!B:B, 0))</f>
        <v>27</v>
      </c>
      <c r="H261" s="118">
        <f>INDEX(BDD_enquete_terrain_publique!I:I, MATCH(A261, BDD_enquete_terrain_publique!B:B, 0))</f>
        <v>2</v>
      </c>
      <c r="I261" s="18" t="str">
        <f>INDEX(BDD_enquete_terrain_publique!J:J, MATCH(A261, BDD_enquete_terrain_publique!B:B, 0))</f>
        <v>E</v>
      </c>
      <c r="J261" s="18" t="str">
        <f>INDEX(BDD_enquete_terrain_publique!K:K, MATCH(A261, BDD_enquete_terrain_publique!B:B, 0))</f>
        <v>NO</v>
      </c>
      <c r="K261" s="118" t="str">
        <f>INDEX(BDD_enquete_terrain_publique!L:L, MATCH(A261, BDD_enquete_terrain_publique!B:B, 0))</f>
        <v>0_10</v>
      </c>
      <c r="L261" s="18" t="str">
        <f>INDEX(BDD_enquete_terrain_publique!M:M, MATCH(A261, BDD_enquete_terrain_publique!B:B, 0))</f>
        <v>pln_lune</v>
      </c>
      <c r="M261" s="115" t="s">
        <v>22</v>
      </c>
      <c r="N261" s="115" t="s">
        <v>22</v>
      </c>
      <c r="O261" s="115" t="s">
        <v>22</v>
      </c>
      <c r="P261" s="119">
        <f>INDEX(BDD_enquete_terrain_publique!Q:Q, MATCH(A261, BDD_enquete_terrain_publique!B:B, 0))</f>
        <v>42.880969999999998</v>
      </c>
      <c r="Q261" s="115" t="s">
        <v>22</v>
      </c>
      <c r="R261" s="116" t="s">
        <v>22</v>
      </c>
      <c r="S261" s="115" t="s">
        <v>22</v>
      </c>
      <c r="T261" s="115" t="s">
        <v>22</v>
      </c>
      <c r="U261" s="120">
        <f>INDEX(BDD_enquete_terrain_publique!V:V, MATCH(A261, BDD_enquete_terrain_publique!B:B, 0))</f>
        <v>9.4779</v>
      </c>
      <c r="V261" s="115" t="s">
        <v>22</v>
      </c>
      <c r="W261" s="121" t="str">
        <f>INDEX(BDD_enquete_terrain_publique!W:W, MATCH(A261, BDD_enquete_terrain_publique!B:B, 0))</f>
        <v>csm</v>
      </c>
      <c r="X261" s="122">
        <f>INDEX(BDD_enquete_terrain_publique!X:X, MATCH(A261, BDD_enquete_terrain_publique!B:B, 0))</f>
        <v>3</v>
      </c>
      <c r="Y261" s="122">
        <f>INDEX(BDD_enquete_terrain_publique!Y:Y, MATCH(A261, BDD_enquete_terrain_publique!B:B, 0))</f>
        <v>1</v>
      </c>
      <c r="Z261" s="121">
        <f>INDEX(BDD_enquete_terrain_publique!Z:Z, MATCH(A261, BDD_enquete_terrain_publique!B:B, 0))</f>
        <v>0.47916666666666669</v>
      </c>
      <c r="AA261" s="121">
        <f>INDEX(BDD_enquete_terrain_publique!AA:AA, MATCH(A261, BDD_enquete_terrain_publique!B:B, 0))</f>
        <v>0.625</v>
      </c>
      <c r="AB261" s="121">
        <f>INDEX(BDD_enquete_terrain_publique!AB:AB, MATCH(A261, BDD_enquete_terrain_publique!B:B, 0))</f>
        <v>0.55208333333333337</v>
      </c>
      <c r="AC261" s="121">
        <f>Tableau1[[#This Row],[heure_enq]]-Tableau1[[#This Row],[heure_deb]]</f>
        <v>0.14583333333333331</v>
      </c>
      <c r="AD261" s="121">
        <f>Tableau1[[#This Row],[heure_fin]]-Tableau1[[#This Row],[heure_deb]]</f>
        <v>7.2916666666666685E-2</v>
      </c>
      <c r="AE261" s="115" t="s">
        <v>22</v>
      </c>
      <c r="AF261" s="115" t="s">
        <v>22</v>
      </c>
      <c r="AG261" s="123" t="str">
        <f>INDEX(BDD_enquete_terrain_publique!BJ:BJ, MATCH(A261, BDD_enquete_terrain_publique!B:B, 0))</f>
        <v>Sparus aurata, Diplodus sargus, Scorpaena scrofa, Muraena helena</v>
      </c>
      <c r="AH261" s="18">
        <v>0</v>
      </c>
      <c r="AI261" s="18">
        <f>INDEX(BDD_enquete_terrain_publique!BO:BO, MATCH(A261, BDD_enquete_terrain_publique!B:B, 0))</f>
        <v>0</v>
      </c>
      <c r="AJ261" s="18">
        <v>0</v>
      </c>
      <c r="AK261" s="18">
        <f>INDEX(BDD_enquete_terrain_publique!BU:BU, MATCH(A261, BDD_enquete_terrain_publique!B:B, 0))</f>
        <v>0</v>
      </c>
      <c r="AL261" s="115">
        <f>INDEX(BDD_enquete_terrain_publique!BV:BV, MATCH(A261, BDD_enquete_terrain_publique!B:B, 0))</f>
        <v>0</v>
      </c>
      <c r="AM261" s="115">
        <v>0</v>
      </c>
      <c r="AN261" s="115" t="s">
        <v>77</v>
      </c>
      <c r="AO261" s="115" t="str">
        <f>INDEX(BDD_enquete_terrain_publique!AL:AL, MATCH(A261, BDD_enquete_terrain_publique!B:B, 0))</f>
        <v xml:space="preserve">touriste </v>
      </c>
      <c r="AP261" s="115" t="s">
        <v>22</v>
      </c>
      <c r="AQ261" s="115" t="s">
        <v>22</v>
      </c>
      <c r="AR261" s="124" t="s">
        <v>1891</v>
      </c>
      <c r="AS261" s="115">
        <v>2</v>
      </c>
      <c r="AT261" s="122">
        <v>23</v>
      </c>
      <c r="AU26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306.10114917338939</v>
      </c>
      <c r="AV261" s="143">
        <v>306</v>
      </c>
      <c r="AW261" s="138" t="s">
        <v>223</v>
      </c>
      <c r="AX261" s="199">
        <f t="shared" si="5"/>
        <v>125.79499281098192</v>
      </c>
      <c r="AY261" s="201" t="s">
        <v>22</v>
      </c>
      <c r="AZ261" s="127" t="s">
        <v>22</v>
      </c>
    </row>
    <row r="262" spans="1:52" ht="15" thickBot="1">
      <c r="A262" s="117">
        <v>339</v>
      </c>
      <c r="B262" s="18" t="str">
        <f>INDEX(BDD_enquete_terrain_publique!C:C, MATCH(A262, BDD_enquete_terrain_publique!B:B, 0))</f>
        <v>PECHLOIS2023_0167</v>
      </c>
      <c r="C262" s="18" t="str">
        <f>INDEX(BDD_enquete_terrain_publique!D:D, MATCH(A262, BDD_enquete_terrain_publique!B:B, 0))</f>
        <v>PECHLOIS2023_0167_A</v>
      </c>
      <c r="D262" s="109">
        <f>INDEX(BDD_enquete_terrain_publique!E:E, MATCH(A262, BDD_enquete_terrain_publique!B:B, 0))</f>
        <v>45147</v>
      </c>
      <c r="E262" s="18" t="str">
        <f>INDEX(BDD_enquete_terrain_publique!F:F, MATCH(A262, BDD_enquete_terrain_publique!B:B, 0))</f>
        <v>Maeva_LABEGORRE</v>
      </c>
      <c r="F262" s="118">
        <f>INDEX(BDD_enquete_terrain_publique!G:G, MATCH(A262, BDD_enquete_terrain_publique!B:B, 0))</f>
        <v>1</v>
      </c>
      <c r="G262" s="18">
        <f>INDEX(BDD_enquete_terrain_publique!H:H, MATCH(A262, BDD_enquete_terrain_publique!B:B, 0))</f>
        <v>21</v>
      </c>
      <c r="H262" s="118">
        <f>INDEX(BDD_enquete_terrain_publique!I:I, MATCH(A262, BDD_enquete_terrain_publique!B:B, 0))</f>
        <v>1</v>
      </c>
      <c r="I262" s="18" t="str">
        <f>INDEX(BDD_enquete_terrain_publique!J:J, MATCH(A262, BDD_enquete_terrain_publique!B:B, 0))</f>
        <v>SE</v>
      </c>
      <c r="J262" s="18" t="str">
        <f>INDEX(BDD_enquete_terrain_publique!K:K, MATCH(A262, BDD_enquete_terrain_publique!B:B, 0))</f>
        <v>NO</v>
      </c>
      <c r="K262" s="118" t="str">
        <f>INDEX(BDD_enquete_terrain_publique!L:L, MATCH(A262, BDD_enquete_terrain_publique!B:B, 0))</f>
        <v>0_10</v>
      </c>
      <c r="L262" s="18" t="str">
        <f>INDEX(BDD_enquete_terrain_publique!M:M, MATCH(A262, BDD_enquete_terrain_publique!B:B, 0))</f>
        <v>dern_quart</v>
      </c>
      <c r="M262" s="115" t="s">
        <v>22</v>
      </c>
      <c r="N262" s="115" t="s">
        <v>22</v>
      </c>
      <c r="O262" s="115" t="s">
        <v>22</v>
      </c>
      <c r="P262" s="119">
        <f>INDEX(BDD_enquete_terrain_publique!Q:Q, MATCH(A262, BDD_enquete_terrain_publique!B:B, 0))</f>
        <v>42.71031</v>
      </c>
      <c r="Q262" s="115" t="s">
        <v>22</v>
      </c>
      <c r="R262" s="116" t="s">
        <v>22</v>
      </c>
      <c r="S262" s="115" t="s">
        <v>22</v>
      </c>
      <c r="T262" s="115" t="s">
        <v>22</v>
      </c>
      <c r="U262" s="120">
        <f>INDEX(BDD_enquete_terrain_publique!V:V, MATCH(A262, BDD_enquete_terrain_publique!B:B, 0))</f>
        <v>9.4550599999999996</v>
      </c>
      <c r="V262" s="115" t="s">
        <v>22</v>
      </c>
      <c r="W262" s="121" t="str">
        <f>INDEX(BDD_enquete_terrain_publique!W:W, MATCH(A262, BDD_enquete_terrain_publique!B:B, 0))</f>
        <v>pdb</v>
      </c>
      <c r="X262" s="122">
        <f>INDEX(BDD_enquete_terrain_publique!X:X, MATCH(A262, BDD_enquete_terrain_publique!B:B, 0))</f>
        <v>3</v>
      </c>
      <c r="Y262" s="122">
        <f>INDEX(BDD_enquete_terrain_publique!Y:Y, MATCH(A262, BDD_enquete_terrain_publique!B:B, 0))</f>
        <v>2</v>
      </c>
      <c r="Z262" s="121">
        <f>INDEX(BDD_enquete_terrain_publique!Z:Z, MATCH(A262, BDD_enquete_terrain_publique!B:B, 0))</f>
        <v>0.35416666666666669</v>
      </c>
      <c r="AA262" s="121">
        <f>INDEX(BDD_enquete_terrain_publique!AA:AA, MATCH(A262, BDD_enquete_terrain_publique!B:B, 0))</f>
        <v>0.38541666666666669</v>
      </c>
      <c r="AB262" s="121">
        <f>INDEX(BDD_enquete_terrain_publique!AB:AB, MATCH(A262, BDD_enquete_terrain_publique!B:B, 0))</f>
        <v>0.45833333333333331</v>
      </c>
      <c r="AC262" s="121">
        <f>Tableau1[[#This Row],[heure_enq]]-Tableau1[[#This Row],[heure_deb]]</f>
        <v>3.125E-2</v>
      </c>
      <c r="AD262" s="121">
        <f>Tableau1[[#This Row],[heure_fin]]-Tableau1[[#This Row],[heure_deb]]</f>
        <v>0.10416666666666663</v>
      </c>
      <c r="AE262" s="115" t="s">
        <v>22</v>
      </c>
      <c r="AF262" s="115" t="s">
        <v>22</v>
      </c>
      <c r="AG262" s="123" t="str">
        <f>INDEX(BDD_enquete_terrain_publique!BJ:BJ, MATCH(A262, BDD_enquete_terrain_publique!B:B, 0))</f>
        <v>Coris julis</v>
      </c>
      <c r="AH262" s="18">
        <v>0</v>
      </c>
      <c r="AI262" s="18">
        <f>INDEX(BDD_enquete_terrain_publique!BO:BO, MATCH(A262, BDD_enquete_terrain_publique!B:B, 0))</f>
        <v>0</v>
      </c>
      <c r="AJ262" s="18" t="s">
        <v>2066</v>
      </c>
      <c r="AK262" s="18" t="str">
        <f>INDEX(BDD_enquete_terrain_publique!BU:BU, MATCH(A262, BDD_enquete_terrain_publique!B:B, 0))</f>
        <v>dure rouge</v>
      </c>
      <c r="AL262" s="115">
        <f>INDEX(BDD_enquete_terrain_publique!BV:BV, MATCH(A262, BDD_enquete_terrain_publique!B:B, 0))</f>
        <v>0</v>
      </c>
      <c r="AM262" s="115">
        <v>0</v>
      </c>
      <c r="AN262" s="115" t="s">
        <v>87</v>
      </c>
      <c r="AO262" s="115" t="str">
        <f>INDEX(BDD_enquete_terrain_publique!AL:AL, MATCH(A262, BDD_enquete_terrain_publique!B:B, 0))</f>
        <v>touriste</v>
      </c>
      <c r="AP262" s="115" t="s">
        <v>2060</v>
      </c>
      <c r="AQ262" s="115">
        <v>1</v>
      </c>
      <c r="AR262" s="124" t="s">
        <v>1082</v>
      </c>
      <c r="AS262" s="115">
        <v>1</v>
      </c>
      <c r="AT262" s="122">
        <v>10</v>
      </c>
      <c r="AU26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7.3585216417057069</v>
      </c>
      <c r="AV262" s="143">
        <v>7</v>
      </c>
      <c r="AW262" s="138" t="s">
        <v>223</v>
      </c>
      <c r="AX262" s="199">
        <f t="shared" si="5"/>
        <v>3.0240499897420712</v>
      </c>
      <c r="AY262" s="201" t="s">
        <v>22</v>
      </c>
      <c r="AZ262" s="127" t="s">
        <v>22</v>
      </c>
    </row>
    <row r="263" spans="1:52" ht="15" thickBot="1">
      <c r="A263" s="117">
        <v>342</v>
      </c>
      <c r="B263" s="18" t="str">
        <f>INDEX(BDD_enquete_terrain_publique!C:C, MATCH(A263, BDD_enquete_terrain_publique!B:B, 0))</f>
        <v>PECHLOIS2023_0167</v>
      </c>
      <c r="C263" s="18" t="str">
        <f>INDEX(BDD_enquete_terrain_publique!D:D, MATCH(A263, BDD_enquete_terrain_publique!B:B, 0))</f>
        <v>PECHLOIS2023_0167_D</v>
      </c>
      <c r="D263" s="109">
        <f>INDEX(BDD_enquete_terrain_publique!E:E, MATCH(A263, BDD_enquete_terrain_publique!B:B, 0))</f>
        <v>45147</v>
      </c>
      <c r="E263" s="18" t="str">
        <f>INDEX(BDD_enquete_terrain_publique!F:F, MATCH(A263, BDD_enquete_terrain_publique!B:B, 0))</f>
        <v>Maeva_LABEGORRE</v>
      </c>
      <c r="F263" s="118">
        <f>INDEX(BDD_enquete_terrain_publique!G:G, MATCH(A263, BDD_enquete_terrain_publique!B:B, 0))</f>
        <v>1</v>
      </c>
      <c r="G263" s="18">
        <f>INDEX(BDD_enquete_terrain_publique!H:H, MATCH(A263, BDD_enquete_terrain_publique!B:B, 0))</f>
        <v>25</v>
      </c>
      <c r="H263" s="118">
        <f>INDEX(BDD_enquete_terrain_publique!I:I, MATCH(A263, BDD_enquete_terrain_publique!B:B, 0))</f>
        <v>0</v>
      </c>
      <c r="I263" s="18" t="str">
        <f>INDEX(BDD_enquete_terrain_publique!J:J, MATCH(A263, BDD_enquete_terrain_publique!B:B, 0))</f>
        <v>N</v>
      </c>
      <c r="J263" s="18" t="str">
        <f>INDEX(BDD_enquete_terrain_publique!K:K, MATCH(A263, BDD_enquete_terrain_publique!B:B, 0))</f>
        <v>O</v>
      </c>
      <c r="K263" s="118" t="str">
        <f>INDEX(BDD_enquete_terrain_publique!L:L, MATCH(A263, BDD_enquete_terrain_publique!B:B, 0))</f>
        <v>0_10</v>
      </c>
      <c r="L263" s="18" t="str">
        <f>INDEX(BDD_enquete_terrain_publique!M:M, MATCH(A263, BDD_enquete_terrain_publique!B:B, 0))</f>
        <v>dern_quart</v>
      </c>
      <c r="M263" s="115" t="s">
        <v>22</v>
      </c>
      <c r="N263" s="115" t="s">
        <v>22</v>
      </c>
      <c r="O263" s="115" t="s">
        <v>22</v>
      </c>
      <c r="P263" s="119">
        <f>INDEX(BDD_enquete_terrain_publique!Q:Q, MATCH(A263, BDD_enquete_terrain_publique!B:B, 0))</f>
        <v>42.794969999999999</v>
      </c>
      <c r="Q263" s="115" t="s">
        <v>22</v>
      </c>
      <c r="R263" s="116" t="s">
        <v>22</v>
      </c>
      <c r="S263" s="115" t="s">
        <v>22</v>
      </c>
      <c r="T263" s="115" t="s">
        <v>22</v>
      </c>
      <c r="U263" s="120">
        <f>INDEX(BDD_enquete_terrain_publique!V:V, MATCH(A263, BDD_enquete_terrain_publique!B:B, 0))</f>
        <v>9.4909999999999997</v>
      </c>
      <c r="V263" s="115" t="s">
        <v>22</v>
      </c>
      <c r="W263" s="121" t="str">
        <f>INDEX(BDD_enquete_terrain_publique!W:W, MATCH(A263, BDD_enquete_terrain_publique!B:B, 0))</f>
        <v>pdb</v>
      </c>
      <c r="X263" s="122">
        <f>INDEX(BDD_enquete_terrain_publique!X:X, MATCH(A263, BDD_enquete_terrain_publique!B:B, 0))</f>
        <v>10</v>
      </c>
      <c r="Y263" s="122">
        <f>INDEX(BDD_enquete_terrain_publique!Y:Y, MATCH(A263, BDD_enquete_terrain_publique!B:B, 0))</f>
        <v>3</v>
      </c>
      <c r="Z263" s="121">
        <f>INDEX(BDD_enquete_terrain_publique!Z:Z, MATCH(A263, BDD_enquete_terrain_publique!B:B, 0))</f>
        <v>0.5625</v>
      </c>
      <c r="AA263" s="121">
        <f>INDEX(BDD_enquete_terrain_publique!AA:AA, MATCH(A263, BDD_enquete_terrain_publique!B:B, 0))</f>
        <v>0.6875</v>
      </c>
      <c r="AB263" s="121">
        <f>INDEX(BDD_enquete_terrain_publique!AB:AB, MATCH(A263, BDD_enquete_terrain_publique!B:B, 0))</f>
        <v>0.72916666666666663</v>
      </c>
      <c r="AC263" s="121">
        <f>Tableau1[[#This Row],[heure_enq]]-Tableau1[[#This Row],[heure_deb]]</f>
        <v>0.125</v>
      </c>
      <c r="AD263" s="121">
        <f>Tableau1[[#This Row],[heure_fin]]-Tableau1[[#This Row],[heure_deb]]</f>
        <v>0.16666666666666663</v>
      </c>
      <c r="AE263" s="115" t="s">
        <v>22</v>
      </c>
      <c r="AF263" s="115" t="s">
        <v>22</v>
      </c>
      <c r="AG263" s="123" t="str">
        <f>INDEX(BDD_enquete_terrain_publique!BJ:BJ, MATCH(A263, BDD_enquete_terrain_publique!B:B, 0))</f>
        <v>Sparus aurata</v>
      </c>
      <c r="AH263" s="18" t="s">
        <v>2145</v>
      </c>
      <c r="AI263" s="18" t="str">
        <f>INDEX(BDD_enquete_terrain_publique!BO:BO, MATCH(A263, BDD_enquete_terrain_publique!B:B, 0))</f>
        <v>moule, crevette</v>
      </c>
      <c r="AJ263" s="18">
        <v>0</v>
      </c>
      <c r="AK263" s="18">
        <f>INDEX(BDD_enquete_terrain_publique!BU:BU, MATCH(A263, BDD_enquete_terrain_publique!B:B, 0))</f>
        <v>0</v>
      </c>
      <c r="AL263" s="115">
        <f>INDEX(BDD_enquete_terrain_publique!BV:BV, MATCH(A263, BDD_enquete_terrain_publique!B:B, 0))</f>
        <v>0</v>
      </c>
      <c r="AM263" s="115">
        <v>0</v>
      </c>
      <c r="AN263" s="115" t="s">
        <v>2132</v>
      </c>
      <c r="AO263" s="115" t="str">
        <f>INDEX(BDD_enquete_terrain_publique!AL:AL, MATCH(A263, BDD_enquete_terrain_publique!B:B, 0))</f>
        <v>resident</v>
      </c>
      <c r="AP263" s="115" t="s">
        <v>2057</v>
      </c>
      <c r="AQ263" s="115">
        <v>1</v>
      </c>
      <c r="AR263" s="124" t="s">
        <v>404</v>
      </c>
      <c r="AS263" s="115">
        <v>1</v>
      </c>
      <c r="AT263" s="122">
        <v>10</v>
      </c>
      <c r="AU26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16.982570499891406</v>
      </c>
      <c r="AV263" s="143">
        <v>17</v>
      </c>
      <c r="AW263" s="138" t="s">
        <v>223</v>
      </c>
      <c r="AX263" s="199">
        <f t="shared" si="5"/>
        <v>6.979138561599207</v>
      </c>
      <c r="AY263" s="201" t="s">
        <v>22</v>
      </c>
      <c r="AZ263" s="127" t="s">
        <v>22</v>
      </c>
    </row>
    <row r="264" spans="1:52" ht="15" thickBot="1">
      <c r="A264" s="117">
        <v>343</v>
      </c>
      <c r="B264" s="18" t="str">
        <f>INDEX(BDD_enquete_terrain_publique!C:C, MATCH(A264, BDD_enquete_terrain_publique!B:B, 0))</f>
        <v>PECHLOIS2023_0168</v>
      </c>
      <c r="C264" s="18" t="str">
        <f>INDEX(BDD_enquete_terrain_publique!D:D, MATCH(A264, BDD_enquete_terrain_publique!B:B, 0))</f>
        <v>PECHLOIS2023_0168_A</v>
      </c>
      <c r="D264" s="109">
        <f>INDEX(BDD_enquete_terrain_publique!E:E, MATCH(A264, BDD_enquete_terrain_publique!B:B, 0))</f>
        <v>45148</v>
      </c>
      <c r="E264" s="18" t="str">
        <f>INDEX(BDD_enquete_terrain_publique!F:F, MATCH(A264, BDD_enquete_terrain_publique!B:B, 0))</f>
        <v>Maeva_LABEGORRE</v>
      </c>
      <c r="F264" s="118">
        <f>INDEX(BDD_enquete_terrain_publique!G:G, MATCH(A264, BDD_enquete_terrain_publique!B:B, 0))</f>
        <v>1</v>
      </c>
      <c r="G264" s="18">
        <f>INDEX(BDD_enquete_terrain_publique!H:H, MATCH(A264, BDD_enquete_terrain_publique!B:B, 0))</f>
        <v>28</v>
      </c>
      <c r="H264" s="118">
        <f>INDEX(BDD_enquete_terrain_publique!I:I, MATCH(A264, BDD_enquete_terrain_publique!B:B, 0))</f>
        <v>1</v>
      </c>
      <c r="I264" s="18" t="str">
        <f>INDEX(BDD_enquete_terrain_publique!J:J, MATCH(A264, BDD_enquete_terrain_publique!B:B, 0))</f>
        <v>E</v>
      </c>
      <c r="J264" s="18" t="str">
        <f>INDEX(BDD_enquete_terrain_publique!K:K, MATCH(A264, BDD_enquete_terrain_publique!B:B, 0))</f>
        <v>NO</v>
      </c>
      <c r="K264" s="118" t="str">
        <f>INDEX(BDD_enquete_terrain_publique!L:L, MATCH(A264, BDD_enquete_terrain_publique!B:B, 0))</f>
        <v>0_10</v>
      </c>
      <c r="L264" s="18" t="str">
        <f>INDEX(BDD_enquete_terrain_publique!M:M, MATCH(A264, BDD_enquete_terrain_publique!B:B, 0))</f>
        <v>dern_quart</v>
      </c>
      <c r="M264" s="115" t="s">
        <v>22</v>
      </c>
      <c r="N264" s="115" t="s">
        <v>22</v>
      </c>
      <c r="O264" s="115" t="s">
        <v>22</v>
      </c>
      <c r="P264" s="119">
        <f>INDEX(BDD_enquete_terrain_publique!Q:Q, MATCH(A264, BDD_enquete_terrain_publique!B:B, 0))</f>
        <v>42.831989999999998</v>
      </c>
      <c r="Q264" s="115" t="s">
        <v>22</v>
      </c>
      <c r="R264" s="116" t="s">
        <v>22</v>
      </c>
      <c r="S264" s="115" t="s">
        <v>22</v>
      </c>
      <c r="T264" s="115" t="s">
        <v>22</v>
      </c>
      <c r="U264" s="120">
        <f>INDEX(BDD_enquete_terrain_publique!V:V, MATCH(A264, BDD_enquete_terrain_publique!B:B, 0))</f>
        <v>9.4853299999999994</v>
      </c>
      <c r="V264" s="115" t="s">
        <v>22</v>
      </c>
      <c r="W264" s="121" t="str">
        <f>INDEX(BDD_enquete_terrain_publique!W:W, MATCH(A264, BDD_enquete_terrain_publique!B:B, 0))</f>
        <v>pdb</v>
      </c>
      <c r="X264" s="122">
        <f>INDEX(BDD_enquete_terrain_publique!X:X, MATCH(A264, BDD_enquete_terrain_publique!B:B, 0))</f>
        <v>3</v>
      </c>
      <c r="Y264" s="122">
        <f>INDEX(BDD_enquete_terrain_publique!Y:Y, MATCH(A264, BDD_enquete_terrain_publique!B:B, 0))</f>
        <v>1</v>
      </c>
      <c r="Z264" s="121">
        <f>INDEX(BDD_enquete_terrain_publique!Z:Z, MATCH(A264, BDD_enquete_terrain_publique!B:B, 0))</f>
        <v>0.41666666666666669</v>
      </c>
      <c r="AA264" s="121">
        <f>INDEX(BDD_enquete_terrain_publique!AA:AA, MATCH(A264, BDD_enquete_terrain_publique!B:B, 0))</f>
        <v>0.47916666666666669</v>
      </c>
      <c r="AB264" s="121">
        <f>INDEX(BDD_enquete_terrain_publique!AB:AB, MATCH(A264, BDD_enquete_terrain_publique!B:B, 0))</f>
        <v>0.5</v>
      </c>
      <c r="AC264" s="121">
        <f>Tableau1[[#This Row],[heure_enq]]-Tableau1[[#This Row],[heure_deb]]</f>
        <v>6.25E-2</v>
      </c>
      <c r="AD264" s="121">
        <f>Tableau1[[#This Row],[heure_fin]]-Tableau1[[#This Row],[heure_deb]]</f>
        <v>8.3333333333333315E-2</v>
      </c>
      <c r="AE264" s="115" t="s">
        <v>22</v>
      </c>
      <c r="AF264" s="115" t="s">
        <v>22</v>
      </c>
      <c r="AG264" s="123" t="str">
        <f>INDEX(BDD_enquete_terrain_publique!BJ:BJ, MATCH(A264, BDD_enquete_terrain_publique!B:B, 0))</f>
        <v>Sparus aurata</v>
      </c>
      <c r="AH264" s="18">
        <v>0</v>
      </c>
      <c r="AI264" s="18">
        <f>INDEX(BDD_enquete_terrain_publique!BO:BO, MATCH(A264, BDD_enquete_terrain_publique!B:B, 0))</f>
        <v>0</v>
      </c>
      <c r="AJ264" s="18" t="s">
        <v>2066</v>
      </c>
      <c r="AK264" s="18" t="str">
        <f>INDEX(BDD_enquete_terrain_publique!BU:BU, MATCH(A264, BDD_enquete_terrain_publique!B:B, 0))</f>
        <v>dure vert</v>
      </c>
      <c r="AL264" s="115">
        <f>INDEX(BDD_enquete_terrain_publique!BV:BV, MATCH(A264, BDD_enquete_terrain_publique!B:B, 0))</f>
        <v>0</v>
      </c>
      <c r="AM264" s="115">
        <v>0</v>
      </c>
      <c r="AN264" s="115" t="s">
        <v>2132</v>
      </c>
      <c r="AO264" s="115" t="str">
        <f>INDEX(BDD_enquete_terrain_publique!AL:AL, MATCH(A264, BDD_enquete_terrain_publique!B:B, 0))</f>
        <v>touriste</v>
      </c>
      <c r="AP264" s="115" t="s">
        <v>2060</v>
      </c>
      <c r="AQ264" s="115">
        <v>3</v>
      </c>
      <c r="AR264" s="124" t="s">
        <v>756</v>
      </c>
      <c r="AS264" s="115">
        <v>3</v>
      </c>
      <c r="AT264" s="122">
        <v>12</v>
      </c>
      <c r="AU26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56.164635690699349</v>
      </c>
      <c r="AV264" s="143">
        <v>56</v>
      </c>
      <c r="AW264" s="138" t="s">
        <v>223</v>
      </c>
      <c r="AX264" s="199">
        <f t="shared" si="5"/>
        <v>23.081357133164115</v>
      </c>
      <c r="AY264" s="201" t="s">
        <v>22</v>
      </c>
      <c r="AZ264" s="127" t="s">
        <v>22</v>
      </c>
    </row>
    <row r="265" spans="1:52">
      <c r="A265" s="117">
        <v>345</v>
      </c>
      <c r="B265" s="18" t="str">
        <f>INDEX(BDD_enquete_terrain_publique!C:C, MATCH(A265, BDD_enquete_terrain_publique!B:B, 0))</f>
        <v>PECHLOIS2023_0168</v>
      </c>
      <c r="C265" s="18" t="str">
        <f>INDEX(BDD_enquete_terrain_publique!D:D, MATCH(A265, BDD_enquete_terrain_publique!B:B, 0))</f>
        <v>PECHLOIS2023_0168_C</v>
      </c>
      <c r="D265" s="109">
        <f>INDEX(BDD_enquete_terrain_publique!E:E, MATCH(A265, BDD_enquete_terrain_publique!B:B, 0))</f>
        <v>45148</v>
      </c>
      <c r="E265" s="18" t="str">
        <f>INDEX(BDD_enquete_terrain_publique!F:F, MATCH(A265, BDD_enquete_terrain_publique!B:B, 0))</f>
        <v>Maeva_LABEGORRE</v>
      </c>
      <c r="F265" s="118">
        <f>INDEX(BDD_enquete_terrain_publique!G:G, MATCH(A265, BDD_enquete_terrain_publique!B:B, 0))</f>
        <v>1</v>
      </c>
      <c r="G265" s="18">
        <f>INDEX(BDD_enquete_terrain_publique!H:H, MATCH(A265, BDD_enquete_terrain_publique!B:B, 0))</f>
        <v>28</v>
      </c>
      <c r="H265" s="118">
        <f>INDEX(BDD_enquete_terrain_publique!I:I, MATCH(A265, BDD_enquete_terrain_publique!B:B, 0))</f>
        <v>1</v>
      </c>
      <c r="I265" s="18" t="str">
        <f>INDEX(BDD_enquete_terrain_publique!J:J, MATCH(A265, BDD_enquete_terrain_publique!B:B, 0))</f>
        <v>E</v>
      </c>
      <c r="J265" s="18" t="str">
        <f>INDEX(BDD_enquete_terrain_publique!K:K, MATCH(A265, BDD_enquete_terrain_publique!B:B, 0))</f>
        <v>NO</v>
      </c>
      <c r="K265" s="118" t="str">
        <f>INDEX(BDD_enquete_terrain_publique!L:L, MATCH(A265, BDD_enquete_terrain_publique!B:B, 0))</f>
        <v>0_10</v>
      </c>
      <c r="L265" s="18" t="str">
        <f>INDEX(BDD_enquete_terrain_publique!M:M, MATCH(A265, BDD_enquete_terrain_publique!B:B, 0))</f>
        <v>dern_quart</v>
      </c>
      <c r="M265" s="115" t="s">
        <v>22</v>
      </c>
      <c r="N265" s="115" t="s">
        <v>22</v>
      </c>
      <c r="O265" s="115" t="s">
        <v>22</v>
      </c>
      <c r="P265" s="119">
        <f>INDEX(BDD_enquete_terrain_publique!Q:Q, MATCH(A265, BDD_enquete_terrain_publique!B:B, 0))</f>
        <v>42.836280000000002</v>
      </c>
      <c r="Q265" s="115" t="s">
        <v>22</v>
      </c>
      <c r="R265" s="116" t="s">
        <v>22</v>
      </c>
      <c r="S265" s="115" t="s">
        <v>22</v>
      </c>
      <c r="T265" s="115" t="s">
        <v>22</v>
      </c>
      <c r="U265" s="120">
        <f>INDEX(BDD_enquete_terrain_publique!V:V, MATCH(A265, BDD_enquete_terrain_publique!B:B, 0))</f>
        <v>9.4808400000000006</v>
      </c>
      <c r="V265" s="115" t="s">
        <v>22</v>
      </c>
      <c r="W265" s="121" t="str">
        <f>INDEX(BDD_enquete_terrain_publique!W:W, MATCH(A265, BDD_enquete_terrain_publique!B:B, 0))</f>
        <v>pdb</v>
      </c>
      <c r="X265" s="122">
        <f>INDEX(BDD_enquete_terrain_publique!X:X, MATCH(A265, BDD_enquete_terrain_publique!B:B, 0))</f>
        <v>2</v>
      </c>
      <c r="Y265" s="122">
        <f>INDEX(BDD_enquete_terrain_publique!Y:Y, MATCH(A265, BDD_enquete_terrain_publique!B:B, 0))</f>
        <v>1</v>
      </c>
      <c r="Z265" s="121">
        <f>INDEX(BDD_enquete_terrain_publique!Z:Z, MATCH(A265, BDD_enquete_terrain_publique!B:B, 0))</f>
        <v>0.375</v>
      </c>
      <c r="AA265" s="121">
        <f>INDEX(BDD_enquete_terrain_publique!AA:AA, MATCH(A265, BDD_enquete_terrain_publique!B:B, 0))</f>
        <v>0.60416666666666663</v>
      </c>
      <c r="AB265" s="121">
        <f>INDEX(BDD_enquete_terrain_publique!AB:AB, MATCH(A265, BDD_enquete_terrain_publique!B:B, 0))</f>
        <v>0.5</v>
      </c>
      <c r="AC265" s="121">
        <f>Tableau1[[#This Row],[heure_enq]]-Tableau1[[#This Row],[heure_deb]]</f>
        <v>0.22916666666666663</v>
      </c>
      <c r="AD265" s="121">
        <f>Tableau1[[#This Row],[heure_fin]]-Tableau1[[#This Row],[heure_deb]]</f>
        <v>0.125</v>
      </c>
      <c r="AE265" s="115" t="s">
        <v>22</v>
      </c>
      <c r="AF265" s="115" t="s">
        <v>22</v>
      </c>
      <c r="AG265" s="123" t="str">
        <f>INDEX(BDD_enquete_terrain_publique!BJ:BJ, MATCH(A265, BDD_enquete_terrain_publique!B:B, 0))</f>
        <v>Diplodus sargus, Sparus aurata, Coris julis</v>
      </c>
      <c r="AH265" s="18" t="s">
        <v>2058</v>
      </c>
      <c r="AI265" s="18" t="str">
        <f>INDEX(BDD_enquete_terrain_publique!BO:BO, MATCH(A265, BDD_enquete_terrain_publique!B:B, 0))</f>
        <v>crevette</v>
      </c>
      <c r="AJ265" s="18">
        <v>0</v>
      </c>
      <c r="AK265" s="18">
        <f>INDEX(BDD_enquete_terrain_publique!BU:BU, MATCH(A265, BDD_enquete_terrain_publique!B:B, 0))</f>
        <v>0</v>
      </c>
      <c r="AL265" s="115">
        <f>INDEX(BDD_enquete_terrain_publique!BV:BV, MATCH(A265, BDD_enquete_terrain_publique!B:B, 0))</f>
        <v>0</v>
      </c>
      <c r="AM265" s="115">
        <v>0</v>
      </c>
      <c r="AN265" s="115" t="s">
        <v>87</v>
      </c>
      <c r="AO265" s="115" t="str">
        <f>INDEX(BDD_enquete_terrain_publique!AL:AL, MATCH(A265, BDD_enquete_terrain_publique!B:B, 0))</f>
        <v>touriste</v>
      </c>
      <c r="AP265" s="115" t="s">
        <v>2060</v>
      </c>
      <c r="AQ265" s="115">
        <v>1</v>
      </c>
      <c r="AR265" s="124" t="s">
        <v>756</v>
      </c>
      <c r="AS265" s="115">
        <v>1</v>
      </c>
      <c r="AT265" s="122">
        <v>9</v>
      </c>
      <c r="AU26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7.7500501496758831</v>
      </c>
      <c r="AV265" s="137">
        <v>12</v>
      </c>
      <c r="AW265" s="138" t="s">
        <v>223</v>
      </c>
      <c r="AX265" s="199">
        <f t="shared" si="5"/>
        <v>3.1849521163051571</v>
      </c>
      <c r="AY265" s="201" t="s">
        <v>22</v>
      </c>
      <c r="AZ265" s="127" t="s">
        <v>22</v>
      </c>
    </row>
    <row r="266" spans="1:52" ht="15" thickBot="1">
      <c r="A266" s="117">
        <v>345</v>
      </c>
      <c r="B266" s="18" t="str">
        <f>INDEX(BDD_enquete_terrain_publique!C:C, MATCH(A266, BDD_enquete_terrain_publique!B:B, 0))</f>
        <v>PECHLOIS2023_0168</v>
      </c>
      <c r="C266" s="18" t="str">
        <f>INDEX(BDD_enquete_terrain_publique!D:D, MATCH(A266, BDD_enquete_terrain_publique!B:B, 0))</f>
        <v>PECHLOIS2023_0168_C</v>
      </c>
      <c r="D266" s="109">
        <f>INDEX(BDD_enquete_terrain_publique!E:E, MATCH(A266, BDD_enquete_terrain_publique!B:B, 0))</f>
        <v>45148</v>
      </c>
      <c r="E266" s="18" t="str">
        <f>INDEX(BDD_enquete_terrain_publique!F:F, MATCH(A266, BDD_enquete_terrain_publique!B:B, 0))</f>
        <v>Maeva_LABEGORRE</v>
      </c>
      <c r="F266" s="118">
        <f>INDEX(BDD_enquete_terrain_publique!G:G, MATCH(A266, BDD_enquete_terrain_publique!B:B, 0))</f>
        <v>1</v>
      </c>
      <c r="G266" s="18">
        <f>INDEX(BDD_enquete_terrain_publique!H:H, MATCH(A266, BDD_enquete_terrain_publique!B:B, 0))</f>
        <v>28</v>
      </c>
      <c r="H266" s="118">
        <f>INDEX(BDD_enquete_terrain_publique!I:I, MATCH(A266, BDD_enquete_terrain_publique!B:B, 0))</f>
        <v>1</v>
      </c>
      <c r="I266" s="18" t="str">
        <f>INDEX(BDD_enquete_terrain_publique!J:J, MATCH(A266, BDD_enquete_terrain_publique!B:B, 0))</f>
        <v>E</v>
      </c>
      <c r="J266" s="18" t="str">
        <f>INDEX(BDD_enquete_terrain_publique!K:K, MATCH(A266, BDD_enquete_terrain_publique!B:B, 0))</f>
        <v>NO</v>
      </c>
      <c r="K266" s="118" t="str">
        <f>INDEX(BDD_enquete_terrain_publique!L:L, MATCH(A266, BDD_enquete_terrain_publique!B:B, 0))</f>
        <v>0_10</v>
      </c>
      <c r="L266" s="18" t="str">
        <f>INDEX(BDD_enquete_terrain_publique!M:M, MATCH(A266, BDD_enquete_terrain_publique!B:B, 0))</f>
        <v>dern_quart</v>
      </c>
      <c r="M266" s="115" t="s">
        <v>22</v>
      </c>
      <c r="N266" s="115" t="s">
        <v>22</v>
      </c>
      <c r="O266" s="115" t="s">
        <v>22</v>
      </c>
      <c r="P266" s="119">
        <f>INDEX(BDD_enquete_terrain_publique!Q:Q, MATCH(A266, BDD_enquete_terrain_publique!B:B, 0))</f>
        <v>42.836280000000002</v>
      </c>
      <c r="Q266" s="115" t="s">
        <v>22</v>
      </c>
      <c r="R266" s="116" t="s">
        <v>22</v>
      </c>
      <c r="S266" s="115" t="s">
        <v>22</v>
      </c>
      <c r="T266" s="115" t="s">
        <v>22</v>
      </c>
      <c r="U266" s="120">
        <f>INDEX(BDD_enquete_terrain_publique!V:V, MATCH(A266, BDD_enquete_terrain_publique!B:B, 0))</f>
        <v>9.4808400000000006</v>
      </c>
      <c r="V266" s="115" t="s">
        <v>22</v>
      </c>
      <c r="W266" s="121" t="str">
        <f>INDEX(BDD_enquete_terrain_publique!W:W, MATCH(A266, BDD_enquete_terrain_publique!B:B, 0))</f>
        <v>pdb</v>
      </c>
      <c r="X266" s="122">
        <f>INDEX(BDD_enquete_terrain_publique!X:X, MATCH(A266, BDD_enquete_terrain_publique!B:B, 0))</f>
        <v>2</v>
      </c>
      <c r="Y266" s="122">
        <f>INDEX(BDD_enquete_terrain_publique!Y:Y, MATCH(A266, BDD_enquete_terrain_publique!B:B, 0))</f>
        <v>1</v>
      </c>
      <c r="Z266" s="121">
        <f>INDEX(BDD_enquete_terrain_publique!Z:Z, MATCH(A266, BDD_enquete_terrain_publique!B:B, 0))</f>
        <v>0.375</v>
      </c>
      <c r="AA266" s="121">
        <f>INDEX(BDD_enquete_terrain_publique!AA:AA, MATCH(A266, BDD_enquete_terrain_publique!B:B, 0))</f>
        <v>0.60416666666666663</v>
      </c>
      <c r="AB266" s="121">
        <f>INDEX(BDD_enquete_terrain_publique!AB:AB, MATCH(A266, BDD_enquete_terrain_publique!B:B, 0))</f>
        <v>0.5</v>
      </c>
      <c r="AC266" s="121">
        <f>Tableau1[[#This Row],[heure_enq]]-Tableau1[[#This Row],[heure_deb]]</f>
        <v>0.22916666666666663</v>
      </c>
      <c r="AD266" s="121">
        <f>Tableau1[[#This Row],[heure_fin]]-Tableau1[[#This Row],[heure_deb]]</f>
        <v>0.125</v>
      </c>
      <c r="AE266" s="115" t="s">
        <v>22</v>
      </c>
      <c r="AF266" s="115" t="s">
        <v>22</v>
      </c>
      <c r="AG266" s="123" t="str">
        <f>INDEX(BDD_enquete_terrain_publique!BJ:BJ, MATCH(A266, BDD_enquete_terrain_publique!B:B, 0))</f>
        <v>Diplodus sargus, Sparus aurata, Coris julis</v>
      </c>
      <c r="AH266" s="18" t="s">
        <v>2058</v>
      </c>
      <c r="AI266" s="18" t="str">
        <f>INDEX(BDD_enquete_terrain_publique!BO:BO, MATCH(A266, BDD_enquete_terrain_publique!B:B, 0))</f>
        <v>crevette</v>
      </c>
      <c r="AJ266" s="18">
        <v>0</v>
      </c>
      <c r="AK266" s="18">
        <f>INDEX(BDD_enquete_terrain_publique!BU:BU, MATCH(A266, BDD_enquete_terrain_publique!B:B, 0))</f>
        <v>0</v>
      </c>
      <c r="AL266" s="115">
        <f>INDEX(BDD_enquete_terrain_publique!BV:BV, MATCH(A266, BDD_enquete_terrain_publique!B:B, 0))</f>
        <v>0</v>
      </c>
      <c r="AM266" s="115">
        <v>0</v>
      </c>
      <c r="AN266" s="115" t="s">
        <v>87</v>
      </c>
      <c r="AO266" s="115" t="str">
        <f>INDEX(BDD_enquete_terrain_publique!AL:AL, MATCH(A266, BDD_enquete_terrain_publique!B:B, 0))</f>
        <v>touriste</v>
      </c>
      <c r="AP266" s="115" t="s">
        <v>2057</v>
      </c>
      <c r="AQ266" s="115">
        <v>1</v>
      </c>
      <c r="AR266" s="124" t="s">
        <v>1033</v>
      </c>
      <c r="AS266" s="115">
        <v>1</v>
      </c>
      <c r="AT266" s="122">
        <v>6</v>
      </c>
      <c r="AU26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3.5934647030176023</v>
      </c>
      <c r="AV266" s="142"/>
      <c r="AW266" s="138" t="s">
        <v>223</v>
      </c>
      <c r="AX266" s="199">
        <f t="shared" si="5"/>
        <v>1.4767663163086036</v>
      </c>
      <c r="AY266" s="201" t="s">
        <v>22</v>
      </c>
      <c r="AZ266" s="127" t="s">
        <v>22</v>
      </c>
    </row>
    <row r="267" spans="1:52">
      <c r="A267" s="117">
        <v>346</v>
      </c>
      <c r="B267" s="18" t="str">
        <f>INDEX(BDD_enquete_terrain_publique!C:C, MATCH(A267, BDD_enquete_terrain_publique!B:B, 0))</f>
        <v>PECHLOIS2023_0169</v>
      </c>
      <c r="C267" s="18" t="str">
        <f>INDEX(BDD_enquete_terrain_publique!D:D, MATCH(A267, BDD_enquete_terrain_publique!B:B, 0))</f>
        <v>PECHLOIS2023_0169_A</v>
      </c>
      <c r="D267" s="109">
        <f>INDEX(BDD_enquete_terrain_publique!E:E, MATCH(A267, BDD_enquete_terrain_publique!B:B, 0))</f>
        <v>45154</v>
      </c>
      <c r="E267" s="18" t="str">
        <f>INDEX(BDD_enquete_terrain_publique!F:F, MATCH(A267, BDD_enquete_terrain_publique!B:B, 0))</f>
        <v>Maeva_LABEGORRE</v>
      </c>
      <c r="F267" s="118">
        <f>INDEX(BDD_enquete_terrain_publique!G:G, MATCH(A267, BDD_enquete_terrain_publique!B:B, 0))</f>
        <v>1</v>
      </c>
      <c r="G267" s="18">
        <f>INDEX(BDD_enquete_terrain_publique!H:H, MATCH(A267, BDD_enquete_terrain_publique!B:B, 0))</f>
        <v>26</v>
      </c>
      <c r="H267" s="118">
        <f>INDEX(BDD_enquete_terrain_publique!I:I, MATCH(A267, BDD_enquete_terrain_publique!B:B, 0))</f>
        <v>1</v>
      </c>
      <c r="I267" s="18" t="str">
        <f>INDEX(BDD_enquete_terrain_publique!J:J, MATCH(A267, BDD_enquete_terrain_publique!B:B, 0))</f>
        <v>E</v>
      </c>
      <c r="J267" s="18" t="str">
        <f>INDEX(BDD_enquete_terrain_publique!K:K, MATCH(A267, BDD_enquete_terrain_publique!B:B, 0))</f>
        <v>N</v>
      </c>
      <c r="K267" s="118" t="str">
        <f>INDEX(BDD_enquete_terrain_publique!L:L, MATCH(A267, BDD_enquete_terrain_publique!B:B, 0))</f>
        <v>0_10</v>
      </c>
      <c r="L267" s="18" t="str">
        <f>INDEX(BDD_enquete_terrain_publique!M:M, MATCH(A267, BDD_enquete_terrain_publique!B:B, 0))</f>
        <v>dern_quart</v>
      </c>
      <c r="M267" s="115" t="s">
        <v>22</v>
      </c>
      <c r="N267" s="115" t="s">
        <v>22</v>
      </c>
      <c r="O267" s="115" t="s">
        <v>22</v>
      </c>
      <c r="P267" s="119">
        <f>INDEX(BDD_enquete_terrain_publique!Q:Q, MATCH(A267, BDD_enquete_terrain_publique!B:B, 0))</f>
        <v>42.780299999999997</v>
      </c>
      <c r="Q267" s="115" t="s">
        <v>22</v>
      </c>
      <c r="R267" s="116" t="s">
        <v>22</v>
      </c>
      <c r="S267" s="115" t="s">
        <v>22</v>
      </c>
      <c r="T267" s="115" t="s">
        <v>22</v>
      </c>
      <c r="U267" s="120">
        <f>INDEX(BDD_enquete_terrain_publique!V:V, MATCH(A267, BDD_enquete_terrain_publique!B:B, 0))</f>
        <v>9.4780999999999995</v>
      </c>
      <c r="V267" s="115" t="s">
        <v>22</v>
      </c>
      <c r="W267" s="121" t="str">
        <f>INDEX(BDD_enquete_terrain_publique!W:W, MATCH(A267, BDD_enquete_terrain_publique!B:B, 0))</f>
        <v>pdb</v>
      </c>
      <c r="X267" s="122">
        <f>INDEX(BDD_enquete_terrain_publique!X:X, MATCH(A267, BDD_enquete_terrain_publique!B:B, 0))</f>
        <v>1.5</v>
      </c>
      <c r="Y267" s="122">
        <f>INDEX(BDD_enquete_terrain_publique!Y:Y, MATCH(A267, BDD_enquete_terrain_publique!B:B, 0))</f>
        <v>1</v>
      </c>
      <c r="Z267" s="121">
        <f>INDEX(BDD_enquete_terrain_publique!Z:Z, MATCH(A267, BDD_enquete_terrain_publique!B:B, 0))</f>
        <v>0.375</v>
      </c>
      <c r="AA267" s="121">
        <f>INDEX(BDD_enquete_terrain_publique!AA:AA, MATCH(A267, BDD_enquete_terrain_publique!B:B, 0))</f>
        <v>0.42708333333333331</v>
      </c>
      <c r="AB267" s="121">
        <f>INDEX(BDD_enquete_terrain_publique!AB:AB, MATCH(A267, BDD_enquete_terrain_publique!B:B, 0))</f>
        <v>0.45833333333333331</v>
      </c>
      <c r="AC267" s="121">
        <f>Tableau1[[#This Row],[heure_enq]]-Tableau1[[#This Row],[heure_deb]]</f>
        <v>5.2083333333333315E-2</v>
      </c>
      <c r="AD267" s="121">
        <f>Tableau1[[#This Row],[heure_fin]]-Tableau1[[#This Row],[heure_deb]]</f>
        <v>8.3333333333333315E-2</v>
      </c>
      <c r="AE267" s="115" t="s">
        <v>22</v>
      </c>
      <c r="AF267" s="115" t="s">
        <v>22</v>
      </c>
      <c r="AG267" s="123" t="str">
        <f>INDEX(BDD_enquete_terrain_publique!BJ:BJ, MATCH(A267, BDD_enquete_terrain_publique!B:B, 0))</f>
        <v>NA</v>
      </c>
      <c r="AH267" s="18">
        <v>0</v>
      </c>
      <c r="AI267" s="18">
        <f>INDEX(BDD_enquete_terrain_publique!BO:BO, MATCH(A267, BDD_enquete_terrain_publique!B:B, 0))</f>
        <v>0</v>
      </c>
      <c r="AJ267" s="18" t="s">
        <v>2066</v>
      </c>
      <c r="AK267" s="18" t="str">
        <f>INDEX(BDD_enquete_terrain_publique!BU:BU, MATCH(A267, BDD_enquete_terrain_publique!B:B, 0))</f>
        <v>dure vert</v>
      </c>
      <c r="AL267" s="115">
        <f>INDEX(BDD_enquete_terrain_publique!BV:BV, MATCH(A267, BDD_enquete_terrain_publique!B:B, 0))</f>
        <v>0</v>
      </c>
      <c r="AM267" s="115">
        <v>0</v>
      </c>
      <c r="AN267" s="115" t="s">
        <v>87</v>
      </c>
      <c r="AO267" s="115" t="str">
        <f>INDEX(BDD_enquete_terrain_publique!AL:AL, MATCH(A267, BDD_enquete_terrain_publique!B:B, 0))</f>
        <v xml:space="preserve">touriste </v>
      </c>
      <c r="AP267" s="115" t="s">
        <v>2057</v>
      </c>
      <c r="AQ267" s="115">
        <v>1</v>
      </c>
      <c r="AR267" s="124" t="s">
        <v>404</v>
      </c>
      <c r="AS267" s="115">
        <v>1</v>
      </c>
      <c r="AT267" s="122">
        <v>10</v>
      </c>
      <c r="AU26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16.982570499891406</v>
      </c>
      <c r="AV267" s="137" t="s">
        <v>22</v>
      </c>
      <c r="AW267" s="138" t="s">
        <v>223</v>
      </c>
      <c r="AX267" s="199">
        <f t="shared" si="5"/>
        <v>6.979138561599207</v>
      </c>
      <c r="AY267" s="201" t="s">
        <v>22</v>
      </c>
      <c r="AZ267" s="127" t="s">
        <v>22</v>
      </c>
    </row>
    <row r="268" spans="1:52">
      <c r="A268" s="117">
        <v>346</v>
      </c>
      <c r="B268" s="18" t="str">
        <f>INDEX(BDD_enquete_terrain_publique!C:C, MATCH(A268, BDD_enquete_terrain_publique!B:B, 0))</f>
        <v>PECHLOIS2023_0169</v>
      </c>
      <c r="C268" s="18" t="str">
        <f>INDEX(BDD_enquete_terrain_publique!D:D, MATCH(A268, BDD_enquete_terrain_publique!B:B, 0))</f>
        <v>PECHLOIS2023_0169_A</v>
      </c>
      <c r="D268" s="109">
        <f>INDEX(BDD_enquete_terrain_publique!E:E, MATCH(A268, BDD_enquete_terrain_publique!B:B, 0))</f>
        <v>45154</v>
      </c>
      <c r="E268" s="18" t="str">
        <f>INDEX(BDD_enquete_terrain_publique!F:F, MATCH(A268, BDD_enquete_terrain_publique!B:B, 0))</f>
        <v>Maeva_LABEGORRE</v>
      </c>
      <c r="F268" s="118">
        <f>INDEX(BDD_enquete_terrain_publique!G:G, MATCH(A268, BDD_enquete_terrain_publique!B:B, 0))</f>
        <v>1</v>
      </c>
      <c r="G268" s="18">
        <f>INDEX(BDD_enquete_terrain_publique!H:H, MATCH(A268, BDD_enquete_terrain_publique!B:B, 0))</f>
        <v>26</v>
      </c>
      <c r="H268" s="118">
        <f>INDEX(BDD_enquete_terrain_publique!I:I, MATCH(A268, BDD_enquete_terrain_publique!B:B, 0))</f>
        <v>1</v>
      </c>
      <c r="I268" s="18" t="str">
        <f>INDEX(BDD_enquete_terrain_publique!J:J, MATCH(A268, BDD_enquete_terrain_publique!B:B, 0))</f>
        <v>E</v>
      </c>
      <c r="J268" s="18" t="str">
        <f>INDEX(BDD_enquete_terrain_publique!K:K, MATCH(A268, BDD_enquete_terrain_publique!B:B, 0))</f>
        <v>N</v>
      </c>
      <c r="K268" s="118" t="str">
        <f>INDEX(BDD_enquete_terrain_publique!L:L, MATCH(A268, BDD_enquete_terrain_publique!B:B, 0))</f>
        <v>0_10</v>
      </c>
      <c r="L268" s="18" t="str">
        <f>INDEX(BDD_enquete_terrain_publique!M:M, MATCH(A268, BDD_enquete_terrain_publique!B:B, 0))</f>
        <v>dern_quart</v>
      </c>
      <c r="M268" s="115" t="s">
        <v>22</v>
      </c>
      <c r="N268" s="115" t="s">
        <v>22</v>
      </c>
      <c r="O268" s="115" t="s">
        <v>22</v>
      </c>
      <c r="P268" s="119">
        <f>INDEX(BDD_enquete_terrain_publique!Q:Q, MATCH(A268, BDD_enquete_terrain_publique!B:B, 0))</f>
        <v>42.780299999999997</v>
      </c>
      <c r="Q268" s="115" t="s">
        <v>22</v>
      </c>
      <c r="R268" s="116" t="s">
        <v>22</v>
      </c>
      <c r="S268" s="115" t="s">
        <v>22</v>
      </c>
      <c r="T268" s="115" t="s">
        <v>22</v>
      </c>
      <c r="U268" s="120">
        <f>INDEX(BDD_enquete_terrain_publique!V:V, MATCH(A268, BDD_enquete_terrain_publique!B:B, 0))</f>
        <v>9.4780999999999995</v>
      </c>
      <c r="V268" s="115" t="s">
        <v>22</v>
      </c>
      <c r="W268" s="121" t="str">
        <f>INDEX(BDD_enquete_terrain_publique!W:W, MATCH(A268, BDD_enquete_terrain_publique!B:B, 0))</f>
        <v>pdb</v>
      </c>
      <c r="X268" s="122">
        <f>INDEX(BDD_enquete_terrain_publique!X:X, MATCH(A268, BDD_enquete_terrain_publique!B:B, 0))</f>
        <v>1.5</v>
      </c>
      <c r="Y268" s="122">
        <f>INDEX(BDD_enquete_terrain_publique!Y:Y, MATCH(A268, BDD_enquete_terrain_publique!B:B, 0))</f>
        <v>1</v>
      </c>
      <c r="Z268" s="121">
        <f>INDEX(BDD_enquete_terrain_publique!Z:Z, MATCH(A268, BDD_enquete_terrain_publique!B:B, 0))</f>
        <v>0.375</v>
      </c>
      <c r="AA268" s="121">
        <f>INDEX(BDD_enquete_terrain_publique!AA:AA, MATCH(A268, BDD_enquete_terrain_publique!B:B, 0))</f>
        <v>0.42708333333333331</v>
      </c>
      <c r="AB268" s="121">
        <f>INDEX(BDD_enquete_terrain_publique!AB:AB, MATCH(A268, BDD_enquete_terrain_publique!B:B, 0))</f>
        <v>0.45833333333333331</v>
      </c>
      <c r="AC268" s="121">
        <f>Tableau1[[#This Row],[heure_enq]]-Tableau1[[#This Row],[heure_deb]]</f>
        <v>5.2083333333333315E-2</v>
      </c>
      <c r="AD268" s="121">
        <f>Tableau1[[#This Row],[heure_fin]]-Tableau1[[#This Row],[heure_deb]]</f>
        <v>8.3333333333333315E-2</v>
      </c>
      <c r="AE268" s="115" t="s">
        <v>22</v>
      </c>
      <c r="AF268" s="115" t="s">
        <v>22</v>
      </c>
      <c r="AG268" s="123" t="str">
        <f>INDEX(BDD_enquete_terrain_publique!BJ:BJ, MATCH(A268, BDD_enquete_terrain_publique!B:B, 0))</f>
        <v>NA</v>
      </c>
      <c r="AH268" s="18">
        <v>0</v>
      </c>
      <c r="AI268" s="18">
        <f>INDEX(BDD_enquete_terrain_publique!BO:BO, MATCH(A268, BDD_enquete_terrain_publique!B:B, 0))</f>
        <v>0</v>
      </c>
      <c r="AJ268" s="18" t="s">
        <v>2066</v>
      </c>
      <c r="AK268" s="18" t="str">
        <f>INDEX(BDD_enquete_terrain_publique!BU:BU, MATCH(A268, BDD_enquete_terrain_publique!B:B, 0))</f>
        <v>dure vert</v>
      </c>
      <c r="AL268" s="115">
        <f>INDEX(BDD_enquete_terrain_publique!BV:BV, MATCH(A268, BDD_enquete_terrain_publique!B:B, 0))</f>
        <v>0</v>
      </c>
      <c r="AM268" s="115">
        <v>0</v>
      </c>
      <c r="AN268" s="115" t="s">
        <v>87</v>
      </c>
      <c r="AO268" s="115" t="str">
        <f>INDEX(BDD_enquete_terrain_publique!AL:AL, MATCH(A268, BDD_enquete_terrain_publique!B:B, 0))</f>
        <v xml:space="preserve">touriste </v>
      </c>
      <c r="AP268" s="115" t="s">
        <v>22</v>
      </c>
      <c r="AQ268" s="115" t="s">
        <v>22</v>
      </c>
      <c r="AR268" s="124" t="s">
        <v>1522</v>
      </c>
      <c r="AS268" s="115">
        <v>1</v>
      </c>
      <c r="AT268" s="122">
        <v>10</v>
      </c>
      <c r="AU268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268" s="149"/>
      <c r="AW268" s="138" t="s">
        <v>223</v>
      </c>
      <c r="AX268" s="199" t="e">
        <f>AU268/(1+(13/60))/2</f>
        <v>#N/A</v>
      </c>
      <c r="AY268" s="201" t="s">
        <v>22</v>
      </c>
      <c r="AZ268" s="127" t="s">
        <v>22</v>
      </c>
    </row>
    <row r="269" spans="1:52" ht="15" thickBot="1">
      <c r="A269" s="117">
        <v>346</v>
      </c>
      <c r="B269" s="18" t="str">
        <f>INDEX(BDD_enquete_terrain_publique!C:C, MATCH(A269, BDD_enquete_terrain_publique!B:B, 0))</f>
        <v>PECHLOIS2023_0169</v>
      </c>
      <c r="C269" s="18" t="str">
        <f>INDEX(BDD_enquete_terrain_publique!D:D, MATCH(A269, BDD_enquete_terrain_publique!B:B, 0))</f>
        <v>PECHLOIS2023_0169_A</v>
      </c>
      <c r="D269" s="109">
        <f>INDEX(BDD_enquete_terrain_publique!E:E, MATCH(A269, BDD_enquete_terrain_publique!B:B, 0))</f>
        <v>45154</v>
      </c>
      <c r="E269" s="18" t="str">
        <f>INDEX(BDD_enquete_terrain_publique!F:F, MATCH(A269, BDD_enquete_terrain_publique!B:B, 0))</f>
        <v>Maeva_LABEGORRE</v>
      </c>
      <c r="F269" s="118">
        <f>INDEX(BDD_enquete_terrain_publique!G:G, MATCH(A269, BDD_enquete_terrain_publique!B:B, 0))</f>
        <v>1</v>
      </c>
      <c r="G269" s="18">
        <f>INDEX(BDD_enquete_terrain_publique!H:H, MATCH(A269, BDD_enquete_terrain_publique!B:B, 0))</f>
        <v>26</v>
      </c>
      <c r="H269" s="118">
        <f>INDEX(BDD_enquete_terrain_publique!I:I, MATCH(A269, BDD_enquete_terrain_publique!B:B, 0))</f>
        <v>1</v>
      </c>
      <c r="I269" s="18" t="str">
        <f>INDEX(BDD_enquete_terrain_publique!J:J, MATCH(A269, BDD_enquete_terrain_publique!B:B, 0))</f>
        <v>E</v>
      </c>
      <c r="J269" s="18" t="str">
        <f>INDEX(BDD_enquete_terrain_publique!K:K, MATCH(A269, BDD_enquete_terrain_publique!B:B, 0))</f>
        <v>N</v>
      </c>
      <c r="K269" s="118" t="str">
        <f>INDEX(BDD_enquete_terrain_publique!L:L, MATCH(A269, BDD_enquete_terrain_publique!B:B, 0))</f>
        <v>0_10</v>
      </c>
      <c r="L269" s="18" t="str">
        <f>INDEX(BDD_enquete_terrain_publique!M:M, MATCH(A269, BDD_enquete_terrain_publique!B:B, 0))</f>
        <v>dern_quart</v>
      </c>
      <c r="M269" s="115" t="s">
        <v>22</v>
      </c>
      <c r="N269" s="115" t="s">
        <v>22</v>
      </c>
      <c r="O269" s="115" t="s">
        <v>22</v>
      </c>
      <c r="P269" s="119">
        <f>INDEX(BDD_enquete_terrain_publique!Q:Q, MATCH(A269, BDD_enquete_terrain_publique!B:B, 0))</f>
        <v>42.780299999999997</v>
      </c>
      <c r="Q269" s="115" t="s">
        <v>22</v>
      </c>
      <c r="R269" s="116" t="s">
        <v>22</v>
      </c>
      <c r="S269" s="115" t="s">
        <v>22</v>
      </c>
      <c r="T269" s="115" t="s">
        <v>22</v>
      </c>
      <c r="U269" s="120">
        <f>INDEX(BDD_enquete_terrain_publique!V:V, MATCH(A269, BDD_enquete_terrain_publique!B:B, 0))</f>
        <v>9.4780999999999995</v>
      </c>
      <c r="V269" s="115" t="s">
        <v>22</v>
      </c>
      <c r="W269" s="121" t="str">
        <f>INDEX(BDD_enquete_terrain_publique!W:W, MATCH(A269, BDD_enquete_terrain_publique!B:B, 0))</f>
        <v>pdb</v>
      </c>
      <c r="X269" s="122">
        <f>INDEX(BDD_enquete_terrain_publique!X:X, MATCH(A269, BDD_enquete_terrain_publique!B:B, 0))</f>
        <v>1.5</v>
      </c>
      <c r="Y269" s="122">
        <f>INDEX(BDD_enquete_terrain_publique!Y:Y, MATCH(A269, BDD_enquete_terrain_publique!B:B, 0))</f>
        <v>1</v>
      </c>
      <c r="Z269" s="121">
        <f>INDEX(BDD_enquete_terrain_publique!Z:Z, MATCH(A269, BDD_enquete_terrain_publique!B:B, 0))</f>
        <v>0.375</v>
      </c>
      <c r="AA269" s="121">
        <f>INDEX(BDD_enquete_terrain_publique!AA:AA, MATCH(A269, BDD_enquete_terrain_publique!B:B, 0))</f>
        <v>0.42708333333333331</v>
      </c>
      <c r="AB269" s="121">
        <f>INDEX(BDD_enquete_terrain_publique!AB:AB, MATCH(A269, BDD_enquete_terrain_publique!B:B, 0))</f>
        <v>0.45833333333333331</v>
      </c>
      <c r="AC269" s="121">
        <f>Tableau1[[#This Row],[heure_enq]]-Tableau1[[#This Row],[heure_deb]]</f>
        <v>5.2083333333333315E-2</v>
      </c>
      <c r="AD269" s="121">
        <f>Tableau1[[#This Row],[heure_fin]]-Tableau1[[#This Row],[heure_deb]]</f>
        <v>8.3333333333333315E-2</v>
      </c>
      <c r="AE269" s="115" t="s">
        <v>22</v>
      </c>
      <c r="AF269" s="115" t="s">
        <v>22</v>
      </c>
      <c r="AG269" s="123" t="str">
        <f>INDEX(BDD_enquete_terrain_publique!BJ:BJ, MATCH(A269, BDD_enquete_terrain_publique!B:B, 0))</f>
        <v>NA</v>
      </c>
      <c r="AH269" s="18">
        <v>0</v>
      </c>
      <c r="AI269" s="18">
        <f>INDEX(BDD_enquete_terrain_publique!BO:BO, MATCH(A269, BDD_enquete_terrain_publique!B:B, 0))</f>
        <v>0</v>
      </c>
      <c r="AJ269" s="18" t="s">
        <v>2066</v>
      </c>
      <c r="AK269" s="18" t="str">
        <f>INDEX(BDD_enquete_terrain_publique!BU:BU, MATCH(A269, BDD_enquete_terrain_publique!B:B, 0))</f>
        <v>dure vert</v>
      </c>
      <c r="AL269" s="115">
        <f>INDEX(BDD_enquete_terrain_publique!BV:BV, MATCH(A269, BDD_enquete_terrain_publique!B:B, 0))</f>
        <v>0</v>
      </c>
      <c r="AM269" s="115">
        <v>0</v>
      </c>
      <c r="AN269" s="115" t="s">
        <v>87</v>
      </c>
      <c r="AO269" s="115" t="str">
        <f>INDEX(BDD_enquete_terrain_publique!AL:AL, MATCH(A269, BDD_enquete_terrain_publique!B:B, 0))</f>
        <v xml:space="preserve">touriste </v>
      </c>
      <c r="AP269" s="115" t="s">
        <v>2060</v>
      </c>
      <c r="AQ269" s="115">
        <v>1</v>
      </c>
      <c r="AR269" s="124" t="s">
        <v>756</v>
      </c>
      <c r="AS269" s="115">
        <v>1</v>
      </c>
      <c r="AT269" s="122">
        <v>10</v>
      </c>
      <c r="AU26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10.705028487459789</v>
      </c>
      <c r="AV269" s="142"/>
      <c r="AW269" s="138" t="s">
        <v>223</v>
      </c>
      <c r="AX269" s="199">
        <f t="shared" si="5"/>
        <v>4.3993267756684062</v>
      </c>
      <c r="AY269" s="201" t="s">
        <v>22</v>
      </c>
      <c r="AZ269" s="127" t="s">
        <v>22</v>
      </c>
    </row>
    <row r="270" spans="1:52" ht="15" thickBot="1">
      <c r="A270" s="117">
        <f>A269+1</f>
        <v>347</v>
      </c>
      <c r="B270" s="18" t="str">
        <f>INDEX(BDD_enquete_terrain_publique!C:C, MATCH(A270, BDD_enquete_terrain_publique!B:B, 0))</f>
        <v>PECHLOIS2023_0170</v>
      </c>
      <c r="C270" s="18" t="str">
        <f>INDEX(BDD_enquete_terrain_publique!D:D, MATCH(A270, BDD_enquete_terrain_publique!B:B, 0))</f>
        <v>PECHLOIS2023_0170_A</v>
      </c>
      <c r="D270" s="109">
        <f>INDEX(BDD_enquete_terrain_publique!E:E, MATCH(A270, BDD_enquete_terrain_publique!B:B, 0))</f>
        <v>45155</v>
      </c>
      <c r="E270" s="18" t="str">
        <f>INDEX(BDD_enquete_terrain_publique!F:F, MATCH(A270, BDD_enquete_terrain_publique!B:B, 0))</f>
        <v>Maeva_LABEGORRE</v>
      </c>
      <c r="F270" s="118">
        <f>INDEX(BDD_enquete_terrain_publique!G:G, MATCH(A270, BDD_enquete_terrain_publique!B:B, 0))</f>
        <v>1</v>
      </c>
      <c r="G270" s="18">
        <f>INDEX(BDD_enquete_terrain_publique!H:H, MATCH(A270, BDD_enquete_terrain_publique!B:B, 0))</f>
        <v>26</v>
      </c>
      <c r="H270" s="118">
        <f>INDEX(BDD_enquete_terrain_publique!I:I, MATCH(A270, BDD_enquete_terrain_publique!B:B, 0))</f>
        <v>1</v>
      </c>
      <c r="I270" s="18" t="str">
        <f>INDEX(BDD_enquete_terrain_publique!J:J, MATCH(A270, BDD_enquete_terrain_publique!B:B, 0))</f>
        <v>E</v>
      </c>
      <c r="J270" s="18" t="str">
        <f>INDEX(BDD_enquete_terrain_publique!K:K, MATCH(A270, BDD_enquete_terrain_publique!B:B, 0))</f>
        <v>N</v>
      </c>
      <c r="K270" s="118" t="str">
        <f>INDEX(BDD_enquete_terrain_publique!L:L, MATCH(A270, BDD_enquete_terrain_publique!B:B, 0))</f>
        <v>0_10</v>
      </c>
      <c r="L270" s="18" t="str">
        <f>INDEX(BDD_enquete_terrain_publique!M:M, MATCH(A270, BDD_enquete_terrain_publique!B:B, 0))</f>
        <v>dern_quart</v>
      </c>
      <c r="M270" s="18" t="s">
        <v>22</v>
      </c>
      <c r="N270" s="18" t="s">
        <v>22</v>
      </c>
      <c r="O270" s="18" t="s">
        <v>22</v>
      </c>
      <c r="P270" s="119">
        <f>INDEX(BDD_enquete_terrain_publique!Q:Q, MATCH(A270, BDD_enquete_terrain_publique!B:B, 0))</f>
        <v>42.780270000000002</v>
      </c>
      <c r="Q270" s="18" t="s">
        <v>22</v>
      </c>
      <c r="R270" s="146" t="s">
        <v>22</v>
      </c>
      <c r="S270" s="18" t="s">
        <v>22</v>
      </c>
      <c r="T270" s="18" t="s">
        <v>22</v>
      </c>
      <c r="U270" s="120">
        <f>INDEX(BDD_enquete_terrain_publique!V:V, MATCH(A270, BDD_enquete_terrain_publique!B:B, 0))</f>
        <v>9.47818</v>
      </c>
      <c r="V270" s="115" t="s">
        <v>22</v>
      </c>
      <c r="W270" s="121" t="str">
        <f>INDEX(BDD_enquete_terrain_publique!W:W, MATCH(A270, BDD_enquete_terrain_publique!B:B, 0))</f>
        <v>pdb</v>
      </c>
      <c r="X270" s="122">
        <f>INDEX(BDD_enquete_terrain_publique!X:X, MATCH(A270, BDD_enquete_terrain_publique!B:B, 0))</f>
        <v>3</v>
      </c>
      <c r="Y270" s="122">
        <f>INDEX(BDD_enquete_terrain_publique!Y:Y, MATCH(A270, BDD_enquete_terrain_publique!B:B, 0))</f>
        <v>1</v>
      </c>
      <c r="Z270" s="121">
        <f>INDEX(BDD_enquete_terrain_publique!Z:Z, MATCH(A270, BDD_enquete_terrain_publique!B:B, 0))</f>
        <v>0.35416666666666669</v>
      </c>
      <c r="AA270" s="121">
        <f>INDEX(BDD_enquete_terrain_publique!AA:AA, MATCH(A270, BDD_enquete_terrain_publique!B:B, 0))</f>
        <v>0.40625</v>
      </c>
      <c r="AB270" s="121">
        <f>INDEX(BDD_enquete_terrain_publique!AB:AB, MATCH(A270, BDD_enquete_terrain_publique!B:B, 0))</f>
        <v>0.41666666666666669</v>
      </c>
      <c r="AC270" s="121">
        <f>Tableau1[[#This Row],[heure_enq]]-Tableau1[[#This Row],[heure_deb]]</f>
        <v>5.2083333333333315E-2</v>
      </c>
      <c r="AD270" s="121">
        <f>Tableau1[[#This Row],[heure_fin]]-Tableau1[[#This Row],[heure_deb]]</f>
        <v>6.25E-2</v>
      </c>
      <c r="AE270" s="115" t="s">
        <v>22</v>
      </c>
      <c r="AF270" s="115" t="s">
        <v>22</v>
      </c>
      <c r="AG270" s="123" t="str">
        <f>INDEX(BDD_enquete_terrain_publique!BJ:BJ, MATCH(A270, BDD_enquete_terrain_publique!B:B, 0))</f>
        <v>Sarpa salpa</v>
      </c>
      <c r="AH270" s="18" t="s">
        <v>2068</v>
      </c>
      <c r="AI270" s="18" t="str">
        <f>INDEX(BDD_enquete_terrain_publique!BO:BO, MATCH(A270, BDD_enquete_terrain_publique!B:B, 0))</f>
        <v>bigorno</v>
      </c>
      <c r="AJ270" s="18">
        <v>0</v>
      </c>
      <c r="AK270" s="18">
        <f>INDEX(BDD_enquete_terrain_publique!BU:BU, MATCH(A270, BDD_enquete_terrain_publique!B:B, 0))</f>
        <v>0</v>
      </c>
      <c r="AL270" s="115">
        <f>INDEX(BDD_enquete_terrain_publique!BV:BV, MATCH(A270, BDD_enquete_terrain_publique!B:B, 0))</f>
        <v>0</v>
      </c>
      <c r="AM270" s="18">
        <v>0</v>
      </c>
      <c r="AN270" s="115" t="s">
        <v>2132</v>
      </c>
      <c r="AO270" s="115" t="str">
        <f>INDEX(BDD_enquete_terrain_publique!AL:AL, MATCH(A270, BDD_enquete_terrain_publique!B:B, 0))</f>
        <v>resident</v>
      </c>
      <c r="AP270" s="115" t="s">
        <v>222</v>
      </c>
      <c r="AQ270" s="115" t="s">
        <v>222</v>
      </c>
      <c r="AR270" s="124" t="s">
        <v>1033</v>
      </c>
      <c r="AS270" s="115">
        <v>1</v>
      </c>
      <c r="AT270" s="122">
        <v>30</v>
      </c>
      <c r="AU27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364.38231927665612</v>
      </c>
      <c r="AV270" s="150">
        <v>130</v>
      </c>
      <c r="AW270" s="138" t="s">
        <v>222</v>
      </c>
      <c r="AX270" s="199"/>
      <c r="AY270" s="201"/>
      <c r="AZ270" s="127"/>
    </row>
    <row r="271" spans="1:52">
      <c r="A271" s="117">
        <v>347</v>
      </c>
      <c r="B271" s="18" t="str">
        <f>INDEX(BDD_enquete_terrain_publique!C:C, MATCH(A271, BDD_enquete_terrain_publique!B:B, 0))</f>
        <v>PECHLOIS2023_0170</v>
      </c>
      <c r="C271" s="18" t="str">
        <f>INDEX(BDD_enquete_terrain_publique!D:D, MATCH(A271, BDD_enquete_terrain_publique!B:B, 0))</f>
        <v>PECHLOIS2023_0170_A</v>
      </c>
      <c r="D271" s="109">
        <f>INDEX(BDD_enquete_terrain_publique!E:E, MATCH(A271, BDD_enquete_terrain_publique!B:B, 0))</f>
        <v>45155</v>
      </c>
      <c r="E271" s="18" t="str">
        <f>INDEX(BDD_enquete_terrain_publique!F:F, MATCH(A271, BDD_enquete_terrain_publique!B:B, 0))</f>
        <v>Maeva_LABEGORRE</v>
      </c>
      <c r="F271" s="118">
        <f>INDEX(BDD_enquete_terrain_publique!G:G, MATCH(A271, BDD_enquete_terrain_publique!B:B, 0))</f>
        <v>1</v>
      </c>
      <c r="G271" s="18">
        <f>INDEX(BDD_enquete_terrain_publique!H:H, MATCH(A271, BDD_enquete_terrain_publique!B:B, 0))</f>
        <v>26</v>
      </c>
      <c r="H271" s="118">
        <f>INDEX(BDD_enquete_terrain_publique!I:I, MATCH(A271, BDD_enquete_terrain_publique!B:B, 0))</f>
        <v>1</v>
      </c>
      <c r="I271" s="18" t="str">
        <f>INDEX(BDD_enquete_terrain_publique!J:J, MATCH(A271, BDD_enquete_terrain_publique!B:B, 0))</f>
        <v>E</v>
      </c>
      <c r="J271" s="18" t="str">
        <f>INDEX(BDD_enquete_terrain_publique!K:K, MATCH(A271, BDD_enquete_terrain_publique!B:B, 0))</f>
        <v>N</v>
      </c>
      <c r="K271" s="118" t="str">
        <f>INDEX(BDD_enquete_terrain_publique!L:L, MATCH(A271, BDD_enquete_terrain_publique!B:B, 0))</f>
        <v>0_10</v>
      </c>
      <c r="L271" s="18" t="str">
        <f>INDEX(BDD_enquete_terrain_publique!M:M, MATCH(A271, BDD_enquete_terrain_publique!B:B, 0))</f>
        <v>dern_quart</v>
      </c>
      <c r="M271" s="115" t="s">
        <v>22</v>
      </c>
      <c r="N271" s="115" t="s">
        <v>22</v>
      </c>
      <c r="O271" s="115" t="s">
        <v>22</v>
      </c>
      <c r="P271" s="119">
        <f>INDEX(BDD_enquete_terrain_publique!Q:Q, MATCH(A271, BDD_enquete_terrain_publique!B:B, 0))</f>
        <v>42.780270000000002</v>
      </c>
      <c r="Q271" s="115" t="s">
        <v>22</v>
      </c>
      <c r="R271" s="116" t="s">
        <v>22</v>
      </c>
      <c r="S271" s="115" t="s">
        <v>22</v>
      </c>
      <c r="T271" s="115" t="s">
        <v>22</v>
      </c>
      <c r="U271" s="120">
        <f>INDEX(BDD_enquete_terrain_publique!V:V, MATCH(A271, BDD_enquete_terrain_publique!B:B, 0))</f>
        <v>9.47818</v>
      </c>
      <c r="V271" s="115" t="s">
        <v>22</v>
      </c>
      <c r="W271" s="121" t="str">
        <f>INDEX(BDD_enquete_terrain_publique!W:W, MATCH(A271, BDD_enquete_terrain_publique!B:B, 0))</f>
        <v>pdb</v>
      </c>
      <c r="X271" s="122">
        <f>INDEX(BDD_enquete_terrain_publique!X:X, MATCH(A271, BDD_enquete_terrain_publique!B:B, 0))</f>
        <v>3</v>
      </c>
      <c r="Y271" s="122">
        <f>INDEX(BDD_enquete_terrain_publique!Y:Y, MATCH(A271, BDD_enquete_terrain_publique!B:B, 0))</f>
        <v>1</v>
      </c>
      <c r="Z271" s="121">
        <f>INDEX(BDD_enquete_terrain_publique!Z:Z, MATCH(A271, BDD_enquete_terrain_publique!B:B, 0))</f>
        <v>0.35416666666666669</v>
      </c>
      <c r="AA271" s="121">
        <f>INDEX(BDD_enquete_terrain_publique!AA:AA, MATCH(A271, BDD_enquete_terrain_publique!B:B, 0))</f>
        <v>0.40625</v>
      </c>
      <c r="AB271" s="121">
        <f>INDEX(BDD_enquete_terrain_publique!AB:AB, MATCH(A271, BDD_enquete_terrain_publique!B:B, 0))</f>
        <v>0.41666666666666669</v>
      </c>
      <c r="AC271" s="121">
        <f>Tableau1[[#This Row],[heure_enq]]-Tableau1[[#This Row],[heure_deb]]</f>
        <v>5.2083333333333315E-2</v>
      </c>
      <c r="AD271" s="121">
        <f>Tableau1[[#This Row],[heure_fin]]-Tableau1[[#This Row],[heure_deb]]</f>
        <v>6.25E-2</v>
      </c>
      <c r="AE271" s="115" t="s">
        <v>22</v>
      </c>
      <c r="AF271" s="115" t="s">
        <v>22</v>
      </c>
      <c r="AG271" s="123" t="str">
        <f>INDEX(BDD_enquete_terrain_publique!BJ:BJ, MATCH(A271, BDD_enquete_terrain_publique!B:B, 0))</f>
        <v>Sarpa salpa</v>
      </c>
      <c r="AH271" s="18" t="s">
        <v>2068</v>
      </c>
      <c r="AI271" s="18" t="str">
        <f>INDEX(BDD_enquete_terrain_publique!BO:BO, MATCH(A271, BDD_enquete_terrain_publique!B:B, 0))</f>
        <v>bigorno</v>
      </c>
      <c r="AJ271" s="18">
        <v>0</v>
      </c>
      <c r="AK271" s="18">
        <f>INDEX(BDD_enquete_terrain_publique!BU:BU, MATCH(A271, BDD_enquete_terrain_publique!B:B, 0))</f>
        <v>0</v>
      </c>
      <c r="AL271" s="115">
        <f>INDEX(BDD_enquete_terrain_publique!BV:BV, MATCH(A271, BDD_enquete_terrain_publique!B:B, 0))</f>
        <v>0</v>
      </c>
      <c r="AM271" s="115">
        <v>0</v>
      </c>
      <c r="AN271" s="115" t="s">
        <v>2132</v>
      </c>
      <c r="AO271" s="115" t="str">
        <f>INDEX(BDD_enquete_terrain_publique!AL:AL, MATCH(A271, BDD_enquete_terrain_publique!B:B, 0))</f>
        <v>resident</v>
      </c>
      <c r="AP271" s="115" t="s">
        <v>2060</v>
      </c>
      <c r="AQ271" s="115">
        <v>3</v>
      </c>
      <c r="AR271" s="124" t="s">
        <v>1082</v>
      </c>
      <c r="AS271" s="115">
        <v>3</v>
      </c>
      <c r="AT271" s="122">
        <v>15</v>
      </c>
      <c r="AU27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75.450485998190189</v>
      </c>
      <c r="AV271" s="137"/>
      <c r="AW271" s="138" t="s">
        <v>222</v>
      </c>
      <c r="AX271" s="199">
        <f>AU271/(1+(13/60))/2</f>
        <v>31.007049040352129</v>
      </c>
      <c r="AY271" s="201" t="s">
        <v>22</v>
      </c>
      <c r="AZ271" s="127" t="s">
        <v>22</v>
      </c>
    </row>
    <row r="272" spans="1:52">
      <c r="A272" s="117">
        <v>347</v>
      </c>
      <c r="B272" s="18" t="str">
        <f>INDEX(BDD_enquete_terrain_publique!C:C, MATCH(A272, BDD_enquete_terrain_publique!B:B, 0))</f>
        <v>PECHLOIS2023_0170</v>
      </c>
      <c r="C272" s="18" t="str">
        <f>INDEX(BDD_enquete_terrain_publique!D:D, MATCH(A272, BDD_enquete_terrain_publique!B:B, 0))</f>
        <v>PECHLOIS2023_0170_A</v>
      </c>
      <c r="D272" s="109">
        <f>INDEX(BDD_enquete_terrain_publique!E:E, MATCH(A272, BDD_enquete_terrain_publique!B:B, 0))</f>
        <v>45155</v>
      </c>
      <c r="E272" s="18" t="str">
        <f>INDEX(BDD_enquete_terrain_publique!F:F, MATCH(A272, BDD_enquete_terrain_publique!B:B, 0))</f>
        <v>Maeva_LABEGORRE</v>
      </c>
      <c r="F272" s="118">
        <f>INDEX(BDD_enquete_terrain_publique!G:G, MATCH(A272, BDD_enquete_terrain_publique!B:B, 0))</f>
        <v>1</v>
      </c>
      <c r="G272" s="18">
        <f>INDEX(BDD_enquete_terrain_publique!H:H, MATCH(A272, BDD_enquete_terrain_publique!B:B, 0))</f>
        <v>26</v>
      </c>
      <c r="H272" s="118">
        <f>INDEX(BDD_enquete_terrain_publique!I:I, MATCH(A272, BDD_enquete_terrain_publique!B:B, 0))</f>
        <v>1</v>
      </c>
      <c r="I272" s="18" t="str">
        <f>INDEX(BDD_enquete_terrain_publique!J:J, MATCH(A272, BDD_enquete_terrain_publique!B:B, 0))</f>
        <v>E</v>
      </c>
      <c r="J272" s="18" t="str">
        <f>INDEX(BDD_enquete_terrain_publique!K:K, MATCH(A272, BDD_enquete_terrain_publique!B:B, 0))</f>
        <v>N</v>
      </c>
      <c r="K272" s="118" t="str">
        <f>INDEX(BDD_enquete_terrain_publique!L:L, MATCH(A272, BDD_enquete_terrain_publique!B:B, 0))</f>
        <v>0_10</v>
      </c>
      <c r="L272" s="18" t="str">
        <f>INDEX(BDD_enquete_terrain_publique!M:M, MATCH(A272, BDD_enquete_terrain_publique!B:B, 0))</f>
        <v>dern_quart</v>
      </c>
      <c r="M272" s="115" t="s">
        <v>22</v>
      </c>
      <c r="N272" s="115" t="s">
        <v>22</v>
      </c>
      <c r="O272" s="115" t="s">
        <v>22</v>
      </c>
      <c r="P272" s="119">
        <f>INDEX(BDD_enquete_terrain_publique!Q:Q, MATCH(A272, BDD_enquete_terrain_publique!B:B, 0))</f>
        <v>42.780270000000002</v>
      </c>
      <c r="Q272" s="115" t="s">
        <v>22</v>
      </c>
      <c r="R272" s="116" t="s">
        <v>22</v>
      </c>
      <c r="S272" s="115" t="s">
        <v>22</v>
      </c>
      <c r="T272" s="115" t="s">
        <v>22</v>
      </c>
      <c r="U272" s="120">
        <f>INDEX(BDD_enquete_terrain_publique!V:V, MATCH(A272, BDD_enquete_terrain_publique!B:B, 0))</f>
        <v>9.47818</v>
      </c>
      <c r="V272" s="115" t="s">
        <v>22</v>
      </c>
      <c r="W272" s="121" t="str">
        <f>INDEX(BDD_enquete_terrain_publique!W:W, MATCH(A272, BDD_enquete_terrain_publique!B:B, 0))</f>
        <v>pdb</v>
      </c>
      <c r="X272" s="122">
        <f>INDEX(BDD_enquete_terrain_publique!X:X, MATCH(A272, BDD_enquete_terrain_publique!B:B, 0))</f>
        <v>3</v>
      </c>
      <c r="Y272" s="122">
        <f>INDEX(BDD_enquete_terrain_publique!Y:Y, MATCH(A272, BDD_enquete_terrain_publique!B:B, 0))</f>
        <v>1</v>
      </c>
      <c r="Z272" s="121">
        <f>INDEX(BDD_enquete_terrain_publique!Z:Z, MATCH(A272, BDD_enquete_terrain_publique!B:B, 0))</f>
        <v>0.35416666666666669</v>
      </c>
      <c r="AA272" s="121">
        <f>INDEX(BDD_enquete_terrain_publique!AA:AA, MATCH(A272, BDD_enquete_terrain_publique!B:B, 0))</f>
        <v>0.40625</v>
      </c>
      <c r="AB272" s="121">
        <f>INDEX(BDD_enquete_terrain_publique!AB:AB, MATCH(A272, BDD_enquete_terrain_publique!B:B, 0))</f>
        <v>0.41666666666666669</v>
      </c>
      <c r="AC272" s="121">
        <f>Tableau1[[#This Row],[heure_enq]]-Tableau1[[#This Row],[heure_deb]]</f>
        <v>5.2083333333333315E-2</v>
      </c>
      <c r="AD272" s="121">
        <f>Tableau1[[#This Row],[heure_fin]]-Tableau1[[#This Row],[heure_deb]]</f>
        <v>6.25E-2</v>
      </c>
      <c r="AE272" s="115" t="s">
        <v>22</v>
      </c>
      <c r="AF272" s="115" t="s">
        <v>22</v>
      </c>
      <c r="AG272" s="123" t="str">
        <f>INDEX(BDD_enquete_terrain_publique!BJ:BJ, MATCH(A272, BDD_enquete_terrain_publique!B:B, 0))</f>
        <v>Sarpa salpa</v>
      </c>
      <c r="AH272" s="18" t="s">
        <v>2068</v>
      </c>
      <c r="AI272" s="18" t="str">
        <f>INDEX(BDD_enquete_terrain_publique!BO:BO, MATCH(A272, BDD_enquete_terrain_publique!B:B, 0))</f>
        <v>bigorno</v>
      </c>
      <c r="AJ272" s="18">
        <v>0</v>
      </c>
      <c r="AK272" s="18">
        <f>INDEX(BDD_enquete_terrain_publique!BU:BU, MATCH(A272, BDD_enquete_terrain_publique!B:B, 0))</f>
        <v>0</v>
      </c>
      <c r="AL272" s="115">
        <f>INDEX(BDD_enquete_terrain_publique!BV:BV, MATCH(A272, BDD_enquete_terrain_publique!B:B, 0))</f>
        <v>0</v>
      </c>
      <c r="AM272" s="115">
        <v>0</v>
      </c>
      <c r="AN272" s="115" t="s">
        <v>2132</v>
      </c>
      <c r="AO272" s="115" t="str">
        <f>INDEX(BDD_enquete_terrain_publique!AL:AL, MATCH(A272, BDD_enquete_terrain_publique!B:B, 0))</f>
        <v>resident</v>
      </c>
      <c r="AP272" s="115" t="s">
        <v>2057</v>
      </c>
      <c r="AQ272" s="115">
        <v>1</v>
      </c>
      <c r="AR272" s="124" t="s">
        <v>404</v>
      </c>
      <c r="AS272" s="115">
        <v>1</v>
      </c>
      <c r="AT272" s="122">
        <v>10</v>
      </c>
      <c r="AU27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16.982570499891406</v>
      </c>
      <c r="AV272" s="139"/>
      <c r="AW272" s="138" t="s">
        <v>222</v>
      </c>
      <c r="AX272" s="199">
        <f>AU272/(1+(13/60))/2</f>
        <v>6.979138561599207</v>
      </c>
      <c r="AY272" s="201" t="s">
        <v>22</v>
      </c>
      <c r="AZ272" s="127" t="s">
        <v>22</v>
      </c>
    </row>
    <row r="273" spans="1:52" ht="15" thickBot="1">
      <c r="A273" s="117">
        <v>347</v>
      </c>
      <c r="B273" s="18" t="str">
        <f>INDEX(BDD_enquete_terrain_publique!C:C, MATCH(A273, BDD_enquete_terrain_publique!B:B, 0))</f>
        <v>PECHLOIS2023_0170</v>
      </c>
      <c r="C273" s="18" t="str">
        <f>INDEX(BDD_enquete_terrain_publique!D:D, MATCH(A273, BDD_enquete_terrain_publique!B:B, 0))</f>
        <v>PECHLOIS2023_0170_A</v>
      </c>
      <c r="D273" s="109">
        <f>INDEX(BDD_enquete_terrain_publique!E:E, MATCH(A273, BDD_enquete_terrain_publique!B:B, 0))</f>
        <v>45155</v>
      </c>
      <c r="E273" s="18" t="str">
        <f>INDEX(BDD_enquete_terrain_publique!F:F, MATCH(A273, BDD_enquete_terrain_publique!B:B, 0))</f>
        <v>Maeva_LABEGORRE</v>
      </c>
      <c r="F273" s="118">
        <f>INDEX(BDD_enquete_terrain_publique!G:G, MATCH(A273, BDD_enquete_terrain_publique!B:B, 0))</f>
        <v>1</v>
      </c>
      <c r="G273" s="18">
        <f>INDEX(BDD_enquete_terrain_publique!H:H, MATCH(A273, BDD_enquete_terrain_publique!B:B, 0))</f>
        <v>26</v>
      </c>
      <c r="H273" s="118">
        <f>INDEX(BDD_enquete_terrain_publique!I:I, MATCH(A273, BDD_enquete_terrain_publique!B:B, 0))</f>
        <v>1</v>
      </c>
      <c r="I273" s="18" t="str">
        <f>INDEX(BDD_enquete_terrain_publique!J:J, MATCH(A273, BDD_enquete_terrain_publique!B:B, 0))</f>
        <v>E</v>
      </c>
      <c r="J273" s="18" t="str">
        <f>INDEX(BDD_enquete_terrain_publique!K:K, MATCH(A273, BDD_enquete_terrain_publique!B:B, 0))</f>
        <v>N</v>
      </c>
      <c r="K273" s="118" t="str">
        <f>INDEX(BDD_enquete_terrain_publique!L:L, MATCH(A273, BDD_enquete_terrain_publique!B:B, 0))</f>
        <v>0_10</v>
      </c>
      <c r="L273" s="18" t="str">
        <f>INDEX(BDD_enquete_terrain_publique!M:M, MATCH(A273, BDD_enquete_terrain_publique!B:B, 0))</f>
        <v>dern_quart</v>
      </c>
      <c r="M273" s="115" t="s">
        <v>22</v>
      </c>
      <c r="N273" s="115" t="s">
        <v>22</v>
      </c>
      <c r="O273" s="115" t="s">
        <v>22</v>
      </c>
      <c r="P273" s="119">
        <f>INDEX(BDD_enquete_terrain_publique!Q:Q, MATCH(A273, BDD_enquete_terrain_publique!B:B, 0))</f>
        <v>42.780270000000002</v>
      </c>
      <c r="Q273" s="115" t="s">
        <v>22</v>
      </c>
      <c r="R273" s="116" t="s">
        <v>22</v>
      </c>
      <c r="S273" s="115" t="s">
        <v>22</v>
      </c>
      <c r="T273" s="115" t="s">
        <v>22</v>
      </c>
      <c r="U273" s="120">
        <f>INDEX(BDD_enquete_terrain_publique!V:V, MATCH(A273, BDD_enquete_terrain_publique!B:B, 0))</f>
        <v>9.47818</v>
      </c>
      <c r="V273" s="115" t="s">
        <v>22</v>
      </c>
      <c r="W273" s="121" t="str">
        <f>INDEX(BDD_enquete_terrain_publique!W:W, MATCH(A273, BDD_enquete_terrain_publique!B:B, 0))</f>
        <v>pdb</v>
      </c>
      <c r="X273" s="122">
        <f>INDEX(BDD_enquete_terrain_publique!X:X, MATCH(A273, BDD_enquete_terrain_publique!B:B, 0))</f>
        <v>3</v>
      </c>
      <c r="Y273" s="122">
        <f>INDEX(BDD_enquete_terrain_publique!Y:Y, MATCH(A273, BDD_enquete_terrain_publique!B:B, 0))</f>
        <v>1</v>
      </c>
      <c r="Z273" s="121">
        <f>INDEX(BDD_enquete_terrain_publique!Z:Z, MATCH(A273, BDD_enquete_terrain_publique!B:B, 0))</f>
        <v>0.35416666666666669</v>
      </c>
      <c r="AA273" s="121">
        <f>INDEX(BDD_enquete_terrain_publique!AA:AA, MATCH(A273, BDD_enquete_terrain_publique!B:B, 0))</f>
        <v>0.40625</v>
      </c>
      <c r="AB273" s="121">
        <f>INDEX(BDD_enquete_terrain_publique!AB:AB, MATCH(A273, BDD_enquete_terrain_publique!B:B, 0))</f>
        <v>0.41666666666666669</v>
      </c>
      <c r="AC273" s="121">
        <f>Tableau1[[#This Row],[heure_enq]]-Tableau1[[#This Row],[heure_deb]]</f>
        <v>5.2083333333333315E-2</v>
      </c>
      <c r="AD273" s="121">
        <f>Tableau1[[#This Row],[heure_fin]]-Tableau1[[#This Row],[heure_deb]]</f>
        <v>6.25E-2</v>
      </c>
      <c r="AE273" s="115" t="s">
        <v>22</v>
      </c>
      <c r="AF273" s="115" t="s">
        <v>22</v>
      </c>
      <c r="AG273" s="123" t="str">
        <f>INDEX(BDD_enquete_terrain_publique!BJ:BJ, MATCH(A273, BDD_enquete_terrain_publique!B:B, 0))</f>
        <v>Sarpa salpa</v>
      </c>
      <c r="AH273" s="18" t="s">
        <v>2068</v>
      </c>
      <c r="AI273" s="18" t="str">
        <f>INDEX(BDD_enquete_terrain_publique!BO:BO, MATCH(A273, BDD_enquete_terrain_publique!B:B, 0))</f>
        <v>bigorno</v>
      </c>
      <c r="AJ273" s="18">
        <v>0</v>
      </c>
      <c r="AK273" s="18">
        <f>INDEX(BDD_enquete_terrain_publique!BU:BU, MATCH(A273, BDD_enquete_terrain_publique!B:B, 0))</f>
        <v>0</v>
      </c>
      <c r="AL273" s="115">
        <f>INDEX(BDD_enquete_terrain_publique!BV:BV, MATCH(A273, BDD_enquete_terrain_publique!B:B, 0))</f>
        <v>0</v>
      </c>
      <c r="AM273" s="115">
        <v>0</v>
      </c>
      <c r="AN273" s="115" t="s">
        <v>2132</v>
      </c>
      <c r="AO273" s="115" t="str">
        <f>INDEX(BDD_enquete_terrain_publique!AL:AL, MATCH(A273, BDD_enquete_terrain_publique!B:B, 0))</f>
        <v>resident</v>
      </c>
      <c r="AP273" s="115" t="s">
        <v>2060</v>
      </c>
      <c r="AQ273" s="115">
        <v>1</v>
      </c>
      <c r="AR273" s="124" t="s">
        <v>756</v>
      </c>
      <c r="AS273" s="115">
        <v>1</v>
      </c>
      <c r="AT273" s="122">
        <v>15</v>
      </c>
      <c r="AU27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37.106364754044655</v>
      </c>
      <c r="AV273" s="142"/>
      <c r="AW273" s="138" t="s">
        <v>222</v>
      </c>
      <c r="AX273" s="199">
        <f>AU273/(1+(13/60))/2</f>
        <v>15.249190994812871</v>
      </c>
      <c r="AY273" s="201" t="s">
        <v>22</v>
      </c>
      <c r="AZ273" s="127" t="s">
        <v>22</v>
      </c>
    </row>
    <row r="274" spans="1:52">
      <c r="A274" s="117">
        <f>A273+1</f>
        <v>348</v>
      </c>
      <c r="B274" s="18" t="str">
        <f>INDEX(BDD_enquete_terrain_publique!C:C, MATCH(A274, BDD_enquete_terrain_publique!B:B, 0))</f>
        <v>PECHLOIS2023_0170</v>
      </c>
      <c r="C274" s="18" t="str">
        <f>INDEX(BDD_enquete_terrain_publique!D:D, MATCH(A274, BDD_enquete_terrain_publique!B:B, 0))</f>
        <v>PECHLOIS2023_0170_B</v>
      </c>
      <c r="D274" s="109">
        <f>INDEX(BDD_enquete_terrain_publique!E:E, MATCH(A274, BDD_enquete_terrain_publique!B:B, 0))</f>
        <v>45155</v>
      </c>
      <c r="E274" s="18" t="str">
        <f>INDEX(BDD_enquete_terrain_publique!F:F, MATCH(A274, BDD_enquete_terrain_publique!B:B, 0))</f>
        <v>Maeva_LABEGORRE</v>
      </c>
      <c r="F274" s="118">
        <f>INDEX(BDD_enquete_terrain_publique!G:G, MATCH(A274, BDD_enquete_terrain_publique!B:B, 0))</f>
        <v>1</v>
      </c>
      <c r="G274" s="18">
        <f>INDEX(BDD_enquete_terrain_publique!H:H, MATCH(A274, BDD_enquete_terrain_publique!B:B, 0))</f>
        <v>26</v>
      </c>
      <c r="H274" s="118">
        <f>INDEX(BDD_enquete_terrain_publique!I:I, MATCH(A274, BDD_enquete_terrain_publique!B:B, 0))</f>
        <v>1</v>
      </c>
      <c r="I274" s="18" t="str">
        <f>INDEX(BDD_enquete_terrain_publique!J:J, MATCH(A274, BDD_enquete_terrain_publique!B:B, 0))</f>
        <v>E</v>
      </c>
      <c r="J274" s="18" t="str">
        <f>INDEX(BDD_enquete_terrain_publique!K:K, MATCH(A274, BDD_enquete_terrain_publique!B:B, 0))</f>
        <v>NE</v>
      </c>
      <c r="K274" s="118" t="str">
        <f>INDEX(BDD_enquete_terrain_publique!L:L, MATCH(A274, BDD_enquete_terrain_publique!B:B, 0))</f>
        <v>0_10</v>
      </c>
      <c r="L274" s="18" t="str">
        <f>INDEX(BDD_enquete_terrain_publique!M:M, MATCH(A274, BDD_enquete_terrain_publique!B:B, 0))</f>
        <v>dern_quart</v>
      </c>
      <c r="M274" s="18" t="s">
        <v>22</v>
      </c>
      <c r="N274" s="18" t="s">
        <v>22</v>
      </c>
      <c r="O274" s="18" t="s">
        <v>22</v>
      </c>
      <c r="P274" s="119">
        <f>INDEX(BDD_enquete_terrain_publique!Q:Q, MATCH(A274, BDD_enquete_terrain_publique!B:B, 0))</f>
        <v>42.777169999999998</v>
      </c>
      <c r="Q274" s="18" t="s">
        <v>22</v>
      </c>
      <c r="R274" s="146" t="s">
        <v>22</v>
      </c>
      <c r="S274" s="18" t="s">
        <v>22</v>
      </c>
      <c r="T274" s="18" t="s">
        <v>22</v>
      </c>
      <c r="U274" s="120">
        <f>INDEX(BDD_enquete_terrain_publique!V:V, MATCH(A274, BDD_enquete_terrain_publique!B:B, 0))</f>
        <v>9.4780099999999994</v>
      </c>
      <c r="V274" s="115" t="s">
        <v>22</v>
      </c>
      <c r="W274" s="121" t="str">
        <f>INDEX(BDD_enquete_terrain_publique!W:W, MATCH(A274, BDD_enquete_terrain_publique!B:B, 0))</f>
        <v>pdb</v>
      </c>
      <c r="X274" s="122">
        <f>INDEX(BDD_enquete_terrain_publique!X:X, MATCH(A274, BDD_enquete_terrain_publique!B:B, 0))</f>
        <v>1.5</v>
      </c>
      <c r="Y274" s="122">
        <f>INDEX(BDD_enquete_terrain_publique!Y:Y, MATCH(A274, BDD_enquete_terrain_publique!B:B, 0))</f>
        <v>1</v>
      </c>
      <c r="Z274" s="121">
        <f>INDEX(BDD_enquete_terrain_publique!Z:Z, MATCH(A274, BDD_enquete_terrain_publique!B:B, 0))</f>
        <v>0.27083333333333331</v>
      </c>
      <c r="AA274" s="121">
        <f>INDEX(BDD_enquete_terrain_publique!AA:AA, MATCH(A274, BDD_enquete_terrain_publique!B:B, 0))</f>
        <v>0.41666666666666669</v>
      </c>
      <c r="AB274" s="121">
        <f>INDEX(BDD_enquete_terrain_publique!AB:AB, MATCH(A274, BDD_enquete_terrain_publique!B:B, 0))</f>
        <v>0.5</v>
      </c>
      <c r="AC274" s="121">
        <f>Tableau1[[#This Row],[heure_enq]]-Tableau1[[#This Row],[heure_deb]]</f>
        <v>0.14583333333333337</v>
      </c>
      <c r="AD274" s="121">
        <f>Tableau1[[#This Row],[heure_fin]]-Tableau1[[#This Row],[heure_deb]]</f>
        <v>0.22916666666666669</v>
      </c>
      <c r="AE274" s="115" t="s">
        <v>22</v>
      </c>
      <c r="AF274" s="115" t="s">
        <v>22</v>
      </c>
      <c r="AG274" s="123" t="str">
        <f>INDEX(BDD_enquete_terrain_publique!BJ:BJ, MATCH(A274, BDD_enquete_terrain_publique!B:B, 0))</f>
        <v>Coris julis, Sparus aurata, Muraena helena</v>
      </c>
      <c r="AH274" s="18" t="s">
        <v>2068</v>
      </c>
      <c r="AI274" s="18" t="str">
        <f>INDEX(BDD_enquete_terrain_publique!BO:BO, MATCH(A274, BDD_enquete_terrain_publique!B:B, 0))</f>
        <v>moule, arapede</v>
      </c>
      <c r="AJ274" s="18">
        <v>0</v>
      </c>
      <c r="AK274" s="18">
        <f>INDEX(BDD_enquete_terrain_publique!BU:BU, MATCH(A274, BDD_enquete_terrain_publique!B:B, 0))</f>
        <v>0</v>
      </c>
      <c r="AL274" s="115">
        <f>INDEX(BDD_enquete_terrain_publique!BV:BV, MATCH(A274, BDD_enquete_terrain_publique!B:B, 0))</f>
        <v>0</v>
      </c>
      <c r="AM274" s="18">
        <v>0</v>
      </c>
      <c r="AN274" s="115" t="s">
        <v>2132</v>
      </c>
      <c r="AO274" s="115" t="str">
        <f>INDEX(BDD_enquete_terrain_publique!AL:AL, MATCH(A274, BDD_enquete_terrain_publique!B:B, 0))</f>
        <v>touriste</v>
      </c>
      <c r="AP274" s="115" t="s">
        <v>222</v>
      </c>
      <c r="AQ274" s="115" t="s">
        <v>222</v>
      </c>
      <c r="AR274" s="124" t="s">
        <v>1033</v>
      </c>
      <c r="AS274" s="115">
        <v>1</v>
      </c>
      <c r="AT274" s="122">
        <v>30</v>
      </c>
      <c r="AU27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364.38231927665612</v>
      </c>
      <c r="AV274" s="150">
        <f>SUM(AU274:AU277)</f>
        <v>579.79936771252221</v>
      </c>
      <c r="AW274" s="138" t="s">
        <v>222</v>
      </c>
      <c r="AX274" s="199"/>
      <c r="AY274" s="201"/>
      <c r="AZ274" s="127"/>
    </row>
    <row r="275" spans="1:52">
      <c r="A275" s="117">
        <v>348</v>
      </c>
      <c r="B275" s="18" t="str">
        <f>INDEX(BDD_enquete_terrain_publique!C:C, MATCH(A275, BDD_enquete_terrain_publique!B:B, 0))</f>
        <v>PECHLOIS2023_0170</v>
      </c>
      <c r="C275" s="18" t="str">
        <f>INDEX(BDD_enquete_terrain_publique!D:D, MATCH(A275, BDD_enquete_terrain_publique!B:B, 0))</f>
        <v>PECHLOIS2023_0170_B</v>
      </c>
      <c r="D275" s="109">
        <f>INDEX(BDD_enquete_terrain_publique!E:E, MATCH(A275, BDD_enquete_terrain_publique!B:B, 0))</f>
        <v>45155</v>
      </c>
      <c r="E275" s="18" t="str">
        <f>INDEX(BDD_enquete_terrain_publique!F:F, MATCH(A275, BDD_enquete_terrain_publique!B:B, 0))</f>
        <v>Maeva_LABEGORRE</v>
      </c>
      <c r="F275" s="118">
        <f>INDEX(BDD_enquete_terrain_publique!G:G, MATCH(A275, BDD_enquete_terrain_publique!B:B, 0))</f>
        <v>1</v>
      </c>
      <c r="G275" s="18">
        <f>INDEX(BDD_enquete_terrain_publique!H:H, MATCH(A275, BDD_enquete_terrain_publique!B:B, 0))</f>
        <v>26</v>
      </c>
      <c r="H275" s="118">
        <f>INDEX(BDD_enquete_terrain_publique!I:I, MATCH(A275, BDD_enquete_terrain_publique!B:B, 0))</f>
        <v>1</v>
      </c>
      <c r="I275" s="18" t="str">
        <f>INDEX(BDD_enquete_terrain_publique!J:J, MATCH(A275, BDD_enquete_terrain_publique!B:B, 0))</f>
        <v>E</v>
      </c>
      <c r="J275" s="18" t="str">
        <f>INDEX(BDD_enquete_terrain_publique!K:K, MATCH(A275, BDD_enquete_terrain_publique!B:B, 0))</f>
        <v>NE</v>
      </c>
      <c r="K275" s="118" t="str">
        <f>INDEX(BDD_enquete_terrain_publique!L:L, MATCH(A275, BDD_enquete_terrain_publique!B:B, 0))</f>
        <v>0_10</v>
      </c>
      <c r="L275" s="18" t="str">
        <f>INDEX(BDD_enquete_terrain_publique!M:M, MATCH(A275, BDD_enquete_terrain_publique!B:B, 0))</f>
        <v>dern_quart</v>
      </c>
      <c r="M275" s="115" t="s">
        <v>22</v>
      </c>
      <c r="N275" s="115" t="s">
        <v>22</v>
      </c>
      <c r="O275" s="115" t="s">
        <v>22</v>
      </c>
      <c r="P275" s="119">
        <f>INDEX(BDD_enquete_terrain_publique!Q:Q, MATCH(A275, BDD_enquete_terrain_publique!B:B, 0))</f>
        <v>42.777169999999998</v>
      </c>
      <c r="Q275" s="115" t="s">
        <v>22</v>
      </c>
      <c r="R275" s="116" t="s">
        <v>22</v>
      </c>
      <c r="S275" s="115" t="s">
        <v>22</v>
      </c>
      <c r="T275" s="115" t="s">
        <v>22</v>
      </c>
      <c r="U275" s="120">
        <f>INDEX(BDD_enquete_terrain_publique!V:V, MATCH(A275, BDD_enquete_terrain_publique!B:B, 0))</f>
        <v>9.4780099999999994</v>
      </c>
      <c r="V275" s="115" t="s">
        <v>22</v>
      </c>
      <c r="W275" s="121" t="str">
        <f>INDEX(BDD_enquete_terrain_publique!W:W, MATCH(A275, BDD_enquete_terrain_publique!B:B, 0))</f>
        <v>pdb</v>
      </c>
      <c r="X275" s="122">
        <f>INDEX(BDD_enquete_terrain_publique!X:X, MATCH(A275, BDD_enquete_terrain_publique!B:B, 0))</f>
        <v>1.5</v>
      </c>
      <c r="Y275" s="122">
        <f>INDEX(BDD_enquete_terrain_publique!Y:Y, MATCH(A275, BDD_enquete_terrain_publique!B:B, 0))</f>
        <v>1</v>
      </c>
      <c r="Z275" s="121">
        <f>INDEX(BDD_enquete_terrain_publique!Z:Z, MATCH(A275, BDD_enquete_terrain_publique!B:B, 0))</f>
        <v>0.27083333333333331</v>
      </c>
      <c r="AA275" s="121">
        <f>INDEX(BDD_enquete_terrain_publique!AA:AA, MATCH(A275, BDD_enquete_terrain_publique!B:B, 0))</f>
        <v>0.41666666666666669</v>
      </c>
      <c r="AB275" s="121">
        <f>INDEX(BDD_enquete_terrain_publique!AB:AB, MATCH(A275, BDD_enquete_terrain_publique!B:B, 0))</f>
        <v>0.5</v>
      </c>
      <c r="AC275" s="121">
        <f>Tableau1[[#This Row],[heure_enq]]-Tableau1[[#This Row],[heure_deb]]</f>
        <v>0.14583333333333337</v>
      </c>
      <c r="AD275" s="121">
        <f>Tableau1[[#This Row],[heure_fin]]-Tableau1[[#This Row],[heure_deb]]</f>
        <v>0.22916666666666669</v>
      </c>
      <c r="AE275" s="115" t="s">
        <v>22</v>
      </c>
      <c r="AF275" s="115" t="s">
        <v>22</v>
      </c>
      <c r="AG275" s="123" t="str">
        <f>INDEX(BDD_enquete_terrain_publique!BJ:BJ, MATCH(A275, BDD_enquete_terrain_publique!B:B, 0))</f>
        <v>Coris julis, Sparus aurata, Muraena helena</v>
      </c>
      <c r="AH275" s="18" t="s">
        <v>2068</v>
      </c>
      <c r="AI275" s="18" t="str">
        <f>INDEX(BDD_enquete_terrain_publique!BO:BO, MATCH(A275, BDD_enquete_terrain_publique!B:B, 0))</f>
        <v>moule, arapede</v>
      </c>
      <c r="AJ275" s="18">
        <v>0</v>
      </c>
      <c r="AK275" s="18">
        <f>INDEX(BDD_enquete_terrain_publique!BU:BU, MATCH(A275, BDD_enquete_terrain_publique!B:B, 0))</f>
        <v>0</v>
      </c>
      <c r="AL275" s="115">
        <f>INDEX(BDD_enquete_terrain_publique!BV:BV, MATCH(A275, BDD_enquete_terrain_publique!B:B, 0))</f>
        <v>0</v>
      </c>
      <c r="AM275" s="115">
        <v>0</v>
      </c>
      <c r="AN275" s="115" t="s">
        <v>2072</v>
      </c>
      <c r="AO275" s="115" t="str">
        <f>INDEX(BDD_enquete_terrain_publique!AL:AL, MATCH(A275, BDD_enquete_terrain_publique!B:B, 0))</f>
        <v>touriste</v>
      </c>
      <c r="AP275" s="115" t="s">
        <v>2060</v>
      </c>
      <c r="AQ275" s="115">
        <v>2</v>
      </c>
      <c r="AR275" s="124" t="s">
        <v>1082</v>
      </c>
      <c r="AS275" s="115">
        <v>2</v>
      </c>
      <c r="AT275" s="122">
        <v>13</v>
      </c>
      <c r="AU27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32.598248216987074</v>
      </c>
      <c r="AV275" s="139"/>
      <c r="AW275" s="138" t="s">
        <v>223</v>
      </c>
      <c r="AX275" s="199">
        <f>AU275/(1+(13/60))/2</f>
        <v>13.396540363145371</v>
      </c>
      <c r="AY275" s="201" t="s">
        <v>22</v>
      </c>
      <c r="AZ275" s="127" t="s">
        <v>22</v>
      </c>
    </row>
    <row r="276" spans="1:52">
      <c r="A276" s="117">
        <v>348</v>
      </c>
      <c r="B276" s="18" t="str">
        <f>INDEX(BDD_enquete_terrain_publique!C:C, MATCH(A276, BDD_enquete_terrain_publique!B:B, 0))</f>
        <v>PECHLOIS2023_0170</v>
      </c>
      <c r="C276" s="18" t="str">
        <f>INDEX(BDD_enquete_terrain_publique!D:D, MATCH(A276, BDD_enquete_terrain_publique!B:B, 0))</f>
        <v>PECHLOIS2023_0170_B</v>
      </c>
      <c r="D276" s="109">
        <f>INDEX(BDD_enquete_terrain_publique!E:E, MATCH(A276, BDD_enquete_terrain_publique!B:B, 0))</f>
        <v>45155</v>
      </c>
      <c r="E276" s="18" t="str">
        <f>INDEX(BDD_enquete_terrain_publique!F:F, MATCH(A276, BDD_enquete_terrain_publique!B:B, 0))</f>
        <v>Maeva_LABEGORRE</v>
      </c>
      <c r="F276" s="118">
        <f>INDEX(BDD_enquete_terrain_publique!G:G, MATCH(A276, BDD_enquete_terrain_publique!B:B, 0))</f>
        <v>1</v>
      </c>
      <c r="G276" s="18">
        <f>INDEX(BDD_enquete_terrain_publique!H:H, MATCH(A276, BDD_enquete_terrain_publique!B:B, 0))</f>
        <v>26</v>
      </c>
      <c r="H276" s="118">
        <f>INDEX(BDD_enquete_terrain_publique!I:I, MATCH(A276, BDD_enquete_terrain_publique!B:B, 0))</f>
        <v>1</v>
      </c>
      <c r="I276" s="18" t="str">
        <f>INDEX(BDD_enquete_terrain_publique!J:J, MATCH(A276, BDD_enquete_terrain_publique!B:B, 0))</f>
        <v>E</v>
      </c>
      <c r="J276" s="18" t="str">
        <f>INDEX(BDD_enquete_terrain_publique!K:K, MATCH(A276, BDD_enquete_terrain_publique!B:B, 0))</f>
        <v>NE</v>
      </c>
      <c r="K276" s="118" t="str">
        <f>INDEX(BDD_enquete_terrain_publique!L:L, MATCH(A276, BDD_enquete_terrain_publique!B:B, 0))</f>
        <v>0_10</v>
      </c>
      <c r="L276" s="18" t="str">
        <f>INDEX(BDD_enquete_terrain_publique!M:M, MATCH(A276, BDD_enquete_terrain_publique!B:B, 0))</f>
        <v>dern_quart</v>
      </c>
      <c r="M276" s="115" t="s">
        <v>22</v>
      </c>
      <c r="N276" s="115" t="s">
        <v>22</v>
      </c>
      <c r="O276" s="115" t="s">
        <v>22</v>
      </c>
      <c r="P276" s="119">
        <f>INDEX(BDD_enquete_terrain_publique!Q:Q, MATCH(A276, BDD_enquete_terrain_publique!B:B, 0))</f>
        <v>42.777169999999998</v>
      </c>
      <c r="Q276" s="115" t="s">
        <v>22</v>
      </c>
      <c r="R276" s="116" t="s">
        <v>22</v>
      </c>
      <c r="S276" s="115" t="s">
        <v>22</v>
      </c>
      <c r="T276" s="115" t="s">
        <v>22</v>
      </c>
      <c r="U276" s="120">
        <f>INDEX(BDD_enquete_terrain_publique!V:V, MATCH(A276, BDD_enquete_terrain_publique!B:B, 0))</f>
        <v>9.4780099999999994</v>
      </c>
      <c r="V276" s="115" t="s">
        <v>22</v>
      </c>
      <c r="W276" s="121" t="str">
        <f>INDEX(BDD_enquete_terrain_publique!W:W, MATCH(A276, BDD_enquete_terrain_publique!B:B, 0))</f>
        <v>pdb</v>
      </c>
      <c r="X276" s="122">
        <f>INDEX(BDD_enquete_terrain_publique!X:X, MATCH(A276, BDD_enquete_terrain_publique!B:B, 0))</f>
        <v>1.5</v>
      </c>
      <c r="Y276" s="122">
        <f>INDEX(BDD_enquete_terrain_publique!Y:Y, MATCH(A276, BDD_enquete_terrain_publique!B:B, 0))</f>
        <v>1</v>
      </c>
      <c r="Z276" s="121">
        <f>INDEX(BDD_enquete_terrain_publique!Z:Z, MATCH(A276, BDD_enquete_terrain_publique!B:B, 0))</f>
        <v>0.27083333333333331</v>
      </c>
      <c r="AA276" s="121">
        <f>INDEX(BDD_enquete_terrain_publique!AA:AA, MATCH(A276, BDD_enquete_terrain_publique!B:B, 0))</f>
        <v>0.41666666666666669</v>
      </c>
      <c r="AB276" s="121">
        <f>INDEX(BDD_enquete_terrain_publique!AB:AB, MATCH(A276, BDD_enquete_terrain_publique!B:B, 0))</f>
        <v>0.5</v>
      </c>
      <c r="AC276" s="121">
        <f>Tableau1[[#This Row],[heure_enq]]-Tableau1[[#This Row],[heure_deb]]</f>
        <v>0.14583333333333337</v>
      </c>
      <c r="AD276" s="121">
        <f>Tableau1[[#This Row],[heure_fin]]-Tableau1[[#This Row],[heure_deb]]</f>
        <v>0.22916666666666669</v>
      </c>
      <c r="AE276" s="115" t="s">
        <v>22</v>
      </c>
      <c r="AF276" s="115" t="s">
        <v>22</v>
      </c>
      <c r="AG276" s="123" t="str">
        <f>INDEX(BDD_enquete_terrain_publique!BJ:BJ, MATCH(A276, BDD_enquete_terrain_publique!B:B, 0))</f>
        <v>Coris julis, Sparus aurata, Muraena helena</v>
      </c>
      <c r="AH276" s="18" t="s">
        <v>2068</v>
      </c>
      <c r="AI276" s="18" t="str">
        <f>INDEX(BDD_enquete_terrain_publique!BO:BO, MATCH(A276, BDD_enquete_terrain_publique!B:B, 0))</f>
        <v>moule, arapede</v>
      </c>
      <c r="AJ276" s="18">
        <v>0</v>
      </c>
      <c r="AK276" s="18">
        <f>INDEX(BDD_enquete_terrain_publique!BU:BU, MATCH(A276, BDD_enquete_terrain_publique!B:B, 0))</f>
        <v>0</v>
      </c>
      <c r="AL276" s="115">
        <f>INDEX(BDD_enquete_terrain_publique!BV:BV, MATCH(A276, BDD_enquete_terrain_publique!B:B, 0))</f>
        <v>0</v>
      </c>
      <c r="AM276" s="115">
        <v>0</v>
      </c>
      <c r="AN276" s="115" t="s">
        <v>2072</v>
      </c>
      <c r="AO276" s="115" t="str">
        <f>INDEX(BDD_enquete_terrain_publique!AL:AL, MATCH(A276, BDD_enquete_terrain_publique!B:B, 0))</f>
        <v>touriste</v>
      </c>
      <c r="AP276" s="115" t="s">
        <v>2057</v>
      </c>
      <c r="AQ276" s="115">
        <v>3</v>
      </c>
      <c r="AR276" s="124" t="s">
        <v>1924</v>
      </c>
      <c r="AS276" s="115">
        <v>3</v>
      </c>
      <c r="AT276" s="122">
        <v>11</v>
      </c>
      <c r="AU27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71.49970595674499</v>
      </c>
      <c r="AV276" s="139"/>
      <c r="AW276" s="138" t="s">
        <v>223</v>
      </c>
      <c r="AX276" s="199">
        <f>AU276/(1+(13/60))/2</f>
        <v>29.383440804141774</v>
      </c>
      <c r="AY276" s="201" t="s">
        <v>22</v>
      </c>
      <c r="AZ276" s="127" t="s">
        <v>22</v>
      </c>
    </row>
    <row r="277" spans="1:52" ht="15" thickBot="1">
      <c r="A277" s="117">
        <v>348</v>
      </c>
      <c r="B277" s="18" t="str">
        <f>INDEX(BDD_enquete_terrain_publique!C:C, MATCH(A277, BDD_enquete_terrain_publique!B:B, 0))</f>
        <v>PECHLOIS2023_0170</v>
      </c>
      <c r="C277" s="18" t="str">
        <f>INDEX(BDD_enquete_terrain_publique!D:D, MATCH(A277, BDD_enquete_terrain_publique!B:B, 0))</f>
        <v>PECHLOIS2023_0170_B</v>
      </c>
      <c r="D277" s="109">
        <f>INDEX(BDD_enquete_terrain_publique!E:E, MATCH(A277, BDD_enquete_terrain_publique!B:B, 0))</f>
        <v>45155</v>
      </c>
      <c r="E277" s="18" t="str">
        <f>INDEX(BDD_enquete_terrain_publique!F:F, MATCH(A277, BDD_enquete_terrain_publique!B:B, 0))</f>
        <v>Maeva_LABEGORRE</v>
      </c>
      <c r="F277" s="118">
        <f>INDEX(BDD_enquete_terrain_publique!G:G, MATCH(A277, BDD_enquete_terrain_publique!B:B, 0))</f>
        <v>1</v>
      </c>
      <c r="G277" s="18">
        <f>INDEX(BDD_enquete_terrain_publique!H:H, MATCH(A277, BDD_enquete_terrain_publique!B:B, 0))</f>
        <v>26</v>
      </c>
      <c r="H277" s="118">
        <f>INDEX(BDD_enquete_terrain_publique!I:I, MATCH(A277, BDD_enquete_terrain_publique!B:B, 0))</f>
        <v>1</v>
      </c>
      <c r="I277" s="18" t="str">
        <f>INDEX(BDD_enquete_terrain_publique!J:J, MATCH(A277, BDD_enquete_terrain_publique!B:B, 0))</f>
        <v>E</v>
      </c>
      <c r="J277" s="18" t="str">
        <f>INDEX(BDD_enquete_terrain_publique!K:K, MATCH(A277, BDD_enquete_terrain_publique!B:B, 0))</f>
        <v>NE</v>
      </c>
      <c r="K277" s="118" t="str">
        <f>INDEX(BDD_enquete_terrain_publique!L:L, MATCH(A277, BDD_enquete_terrain_publique!B:B, 0))</f>
        <v>0_10</v>
      </c>
      <c r="L277" s="18" t="str">
        <f>INDEX(BDD_enquete_terrain_publique!M:M, MATCH(A277, BDD_enquete_terrain_publique!B:B, 0))</f>
        <v>dern_quart</v>
      </c>
      <c r="M277" s="115" t="s">
        <v>22</v>
      </c>
      <c r="N277" s="115" t="s">
        <v>22</v>
      </c>
      <c r="O277" s="115" t="s">
        <v>22</v>
      </c>
      <c r="P277" s="119">
        <f>INDEX(BDD_enquete_terrain_publique!Q:Q, MATCH(A277, BDD_enquete_terrain_publique!B:B, 0))</f>
        <v>42.777169999999998</v>
      </c>
      <c r="Q277" s="115" t="s">
        <v>22</v>
      </c>
      <c r="R277" s="116" t="s">
        <v>22</v>
      </c>
      <c r="S277" s="115" t="s">
        <v>22</v>
      </c>
      <c r="T277" s="115" t="s">
        <v>22</v>
      </c>
      <c r="U277" s="120">
        <f>INDEX(BDD_enquete_terrain_publique!V:V, MATCH(A277, BDD_enquete_terrain_publique!B:B, 0))</f>
        <v>9.4780099999999994</v>
      </c>
      <c r="V277" s="115" t="s">
        <v>22</v>
      </c>
      <c r="W277" s="121" t="str">
        <f>INDEX(BDD_enquete_terrain_publique!W:W, MATCH(A277, BDD_enquete_terrain_publique!B:B, 0))</f>
        <v>pdb</v>
      </c>
      <c r="X277" s="122">
        <f>INDEX(BDD_enquete_terrain_publique!X:X, MATCH(A277, BDD_enquete_terrain_publique!B:B, 0))</f>
        <v>1.5</v>
      </c>
      <c r="Y277" s="122">
        <f>INDEX(BDD_enquete_terrain_publique!Y:Y, MATCH(A277, BDD_enquete_terrain_publique!B:B, 0))</f>
        <v>1</v>
      </c>
      <c r="Z277" s="121">
        <f>INDEX(BDD_enquete_terrain_publique!Z:Z, MATCH(A277, BDD_enquete_terrain_publique!B:B, 0))</f>
        <v>0.27083333333333331</v>
      </c>
      <c r="AA277" s="121">
        <f>INDEX(BDD_enquete_terrain_publique!AA:AA, MATCH(A277, BDD_enquete_terrain_publique!B:B, 0))</f>
        <v>0.41666666666666669</v>
      </c>
      <c r="AB277" s="121">
        <f>INDEX(BDD_enquete_terrain_publique!AB:AB, MATCH(A277, BDD_enquete_terrain_publique!B:B, 0))</f>
        <v>0.5</v>
      </c>
      <c r="AC277" s="121">
        <f>Tableau1[[#This Row],[heure_enq]]-Tableau1[[#This Row],[heure_deb]]</f>
        <v>0.14583333333333337</v>
      </c>
      <c r="AD277" s="121">
        <f>Tableau1[[#This Row],[heure_fin]]-Tableau1[[#This Row],[heure_deb]]</f>
        <v>0.22916666666666669</v>
      </c>
      <c r="AE277" s="115" t="s">
        <v>22</v>
      </c>
      <c r="AF277" s="115" t="s">
        <v>22</v>
      </c>
      <c r="AG277" s="123" t="str">
        <f>INDEX(BDD_enquete_terrain_publique!BJ:BJ, MATCH(A277, BDD_enquete_terrain_publique!B:B, 0))</f>
        <v>Coris julis, Sparus aurata, Muraena helena</v>
      </c>
      <c r="AH277" s="18" t="s">
        <v>2068</v>
      </c>
      <c r="AI277" s="18" t="str">
        <f>INDEX(BDD_enquete_terrain_publique!BO:BO, MATCH(A277, BDD_enquete_terrain_publique!B:B, 0))</f>
        <v>moule, arapede</v>
      </c>
      <c r="AJ277" s="18">
        <v>0</v>
      </c>
      <c r="AK277" s="18">
        <f>INDEX(BDD_enquete_terrain_publique!BU:BU, MATCH(A277, BDD_enquete_terrain_publique!B:B, 0))</f>
        <v>0</v>
      </c>
      <c r="AL277" s="115">
        <f>INDEX(BDD_enquete_terrain_publique!BV:BV, MATCH(A277, BDD_enquete_terrain_publique!B:B, 0))</f>
        <v>0</v>
      </c>
      <c r="AM277" s="115">
        <v>0</v>
      </c>
      <c r="AN277" s="115" t="s">
        <v>2072</v>
      </c>
      <c r="AO277" s="115" t="str">
        <f>INDEX(BDD_enquete_terrain_publique!AL:AL, MATCH(A277, BDD_enquete_terrain_publique!B:B, 0))</f>
        <v>touriste</v>
      </c>
      <c r="AP277" s="115" t="s">
        <v>2060</v>
      </c>
      <c r="AQ277" s="115">
        <v>2</v>
      </c>
      <c r="AR277" s="124" t="s">
        <v>756</v>
      </c>
      <c r="AS277" s="115">
        <v>3</v>
      </c>
      <c r="AT277" s="122">
        <v>15</v>
      </c>
      <c r="AU27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111.31909426213397</v>
      </c>
      <c r="AV277" s="142"/>
      <c r="AW277" s="138" t="s">
        <v>223</v>
      </c>
      <c r="AX277" s="199">
        <f>AU277/(1+(13/60))/2</f>
        <v>45.747572984438612</v>
      </c>
      <c r="AY277" s="201" t="s">
        <v>22</v>
      </c>
      <c r="AZ277" s="127" t="s">
        <v>22</v>
      </c>
    </row>
    <row r="278" spans="1:52" ht="15" thickBot="1">
      <c r="A278" s="117">
        <v>349</v>
      </c>
      <c r="B278" s="18" t="str">
        <f>INDEX(BDD_enquete_terrain_publique!C:C, MATCH(A278, BDD_enquete_terrain_publique!B:B, 0))</f>
        <v>PECHLOIS2023_0170</v>
      </c>
      <c r="C278" s="18" t="str">
        <f>INDEX(BDD_enquete_terrain_publique!D:D, MATCH(A278, BDD_enquete_terrain_publique!B:B, 0))</f>
        <v>PECHLOIS2023_0170_C</v>
      </c>
      <c r="D278" s="109">
        <f>INDEX(BDD_enquete_terrain_publique!E:E, MATCH(A278, BDD_enquete_terrain_publique!B:B, 0))</f>
        <v>45155</v>
      </c>
      <c r="E278" s="18" t="str">
        <f>INDEX(BDD_enquete_terrain_publique!F:F, MATCH(A278, BDD_enquete_terrain_publique!B:B, 0))</f>
        <v>Maeva_LABEGORRE</v>
      </c>
      <c r="F278" s="118">
        <f>INDEX(BDD_enquete_terrain_publique!G:G, MATCH(A278, BDD_enquete_terrain_publique!B:B, 0))</f>
        <v>1</v>
      </c>
      <c r="G278" s="18">
        <f>INDEX(BDD_enquete_terrain_publique!H:H, MATCH(A278, BDD_enquete_terrain_publique!B:B, 0))</f>
        <v>27</v>
      </c>
      <c r="H278" s="118">
        <f>INDEX(BDD_enquete_terrain_publique!I:I, MATCH(A278, BDD_enquete_terrain_publique!B:B, 0))</f>
        <v>1</v>
      </c>
      <c r="I278" s="18" t="str">
        <f>INDEX(BDD_enquete_terrain_publique!J:J, MATCH(A278, BDD_enquete_terrain_publique!B:B, 0))</f>
        <v>E</v>
      </c>
      <c r="J278" s="18" t="str">
        <f>INDEX(BDD_enquete_terrain_publique!K:K, MATCH(A278, BDD_enquete_terrain_publique!B:B, 0))</f>
        <v>NE</v>
      </c>
      <c r="K278" s="118" t="str">
        <f>INDEX(BDD_enquete_terrain_publique!L:L, MATCH(A278, BDD_enquete_terrain_publique!B:B, 0))</f>
        <v>0_10</v>
      </c>
      <c r="L278" s="18" t="str">
        <f>INDEX(BDD_enquete_terrain_publique!M:M, MATCH(A278, BDD_enquete_terrain_publique!B:B, 0))</f>
        <v>dern_quart</v>
      </c>
      <c r="M278" s="115" t="s">
        <v>22</v>
      </c>
      <c r="N278" s="115" t="s">
        <v>22</v>
      </c>
      <c r="O278" s="115" t="s">
        <v>22</v>
      </c>
      <c r="P278" s="119">
        <f>INDEX(BDD_enquete_terrain_publique!Q:Q, MATCH(A278, BDD_enquete_terrain_publique!B:B, 0))</f>
        <v>42.829819999999998</v>
      </c>
      <c r="Q278" s="115" t="s">
        <v>22</v>
      </c>
      <c r="R278" s="116" t="s">
        <v>22</v>
      </c>
      <c r="S278" s="115" t="s">
        <v>22</v>
      </c>
      <c r="T278" s="115" t="s">
        <v>22</v>
      </c>
      <c r="U278" s="120">
        <f>INDEX(BDD_enquete_terrain_publique!V:V, MATCH(A278, BDD_enquete_terrain_publique!B:B, 0))</f>
        <v>9.4861299999999993</v>
      </c>
      <c r="V278" s="115" t="s">
        <v>22</v>
      </c>
      <c r="W278" s="121" t="str">
        <f>INDEX(BDD_enquete_terrain_publique!W:W, MATCH(A278, BDD_enquete_terrain_publique!B:B, 0))</f>
        <v>pdb</v>
      </c>
      <c r="X278" s="122">
        <f>INDEX(BDD_enquete_terrain_publique!X:X, MATCH(A278, BDD_enquete_terrain_publique!B:B, 0))</f>
        <v>6</v>
      </c>
      <c r="Y278" s="122">
        <f>INDEX(BDD_enquete_terrain_publique!Y:Y, MATCH(A278, BDD_enquete_terrain_publique!B:B, 0))</f>
        <v>2</v>
      </c>
      <c r="Z278" s="121">
        <f>INDEX(BDD_enquete_terrain_publique!Z:Z, MATCH(A278, BDD_enquete_terrain_publique!B:B, 0))</f>
        <v>0.35416666666666669</v>
      </c>
      <c r="AA278" s="121">
        <f>INDEX(BDD_enquete_terrain_publique!AA:AA, MATCH(A278, BDD_enquete_terrain_publique!B:B, 0))</f>
        <v>0.44444444444444442</v>
      </c>
      <c r="AB278" s="121">
        <f>INDEX(BDD_enquete_terrain_publique!AB:AB, MATCH(A278, BDD_enquete_terrain_publique!B:B, 0))</f>
        <v>0.47916666666666669</v>
      </c>
      <c r="AC278" s="121">
        <f>Tableau1[[#This Row],[heure_enq]]-Tableau1[[#This Row],[heure_deb]]</f>
        <v>9.0277777777777735E-2</v>
      </c>
      <c r="AD278" s="121">
        <f>Tableau1[[#This Row],[heure_fin]]-Tableau1[[#This Row],[heure_deb]]</f>
        <v>0.125</v>
      </c>
      <c r="AE278" s="115" t="s">
        <v>22</v>
      </c>
      <c r="AF278" s="115" t="s">
        <v>22</v>
      </c>
      <c r="AG278" s="123" t="str">
        <f>INDEX(BDD_enquete_terrain_publique!BJ:BJ, MATCH(A278, BDD_enquete_terrain_publique!B:B, 0))</f>
        <v>Coris julis, Serranus cabrilla</v>
      </c>
      <c r="AH278" s="18" t="s">
        <v>2068</v>
      </c>
      <c r="AI278" s="18" t="str">
        <f>INDEX(BDD_enquete_terrain_publique!BO:BO, MATCH(A278, BDD_enquete_terrain_publique!B:B, 0))</f>
        <v>bigorno, bulot</v>
      </c>
      <c r="AJ278" s="18">
        <v>0</v>
      </c>
      <c r="AK278" s="18">
        <f>INDEX(BDD_enquete_terrain_publique!BU:BU, MATCH(A278, BDD_enquete_terrain_publique!B:B, 0))</f>
        <v>0</v>
      </c>
      <c r="AL278" s="115" t="str">
        <f>INDEX(BDD_enquete_terrain_publique!BV:BV, MATCH(A278, BDD_enquete_terrain_publique!B:B, 0))</f>
        <v>pain</v>
      </c>
      <c r="AM278" s="115">
        <v>0</v>
      </c>
      <c r="AN278" s="115" t="s">
        <v>2132</v>
      </c>
      <c r="AO278" s="115" t="str">
        <f>INDEX(BDD_enquete_terrain_publique!AL:AL, MATCH(A278, BDD_enquete_terrain_publique!B:B, 0))</f>
        <v>resident</v>
      </c>
      <c r="AP278" s="115" t="s">
        <v>2060</v>
      </c>
      <c r="AQ278" s="115">
        <v>1</v>
      </c>
      <c r="AR278" s="124" t="s">
        <v>756</v>
      </c>
      <c r="AS278" s="115">
        <v>2</v>
      </c>
      <c r="AT278" s="122">
        <v>15</v>
      </c>
      <c r="AU27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74.212729508089311</v>
      </c>
      <c r="AV278" s="143">
        <v>74</v>
      </c>
      <c r="AW278" s="138" t="s">
        <v>223</v>
      </c>
      <c r="AX278" s="199">
        <f>AU278/(1+(13/60))/2</f>
        <v>30.498381989625742</v>
      </c>
      <c r="AY278" s="201" t="s">
        <v>22</v>
      </c>
      <c r="AZ278" s="127" t="s">
        <v>22</v>
      </c>
    </row>
    <row r="279" spans="1:52" ht="15" thickBot="1">
      <c r="A279" s="117">
        <v>350</v>
      </c>
      <c r="B279" s="18" t="str">
        <f>INDEX(BDD_enquete_terrain_publique!C:C, MATCH(A279, BDD_enquete_terrain_publique!B:B, 0))</f>
        <v>PECHLOIS2023_0170</v>
      </c>
      <c r="C279" s="18" t="str">
        <f>INDEX(BDD_enquete_terrain_publique!D:D, MATCH(A279, BDD_enquete_terrain_publique!B:B, 0))</f>
        <v>PECHLOIS2023_0170_D</v>
      </c>
      <c r="D279" s="109">
        <f>INDEX(BDD_enquete_terrain_publique!E:E, MATCH(A279, BDD_enquete_terrain_publique!B:B, 0))</f>
        <v>45155</v>
      </c>
      <c r="E279" s="18" t="str">
        <f>INDEX(BDD_enquete_terrain_publique!F:F, MATCH(A279, BDD_enquete_terrain_publique!B:B, 0))</f>
        <v>Maeva_LABEGORRE</v>
      </c>
      <c r="F279" s="118">
        <f>INDEX(BDD_enquete_terrain_publique!G:G, MATCH(A279, BDD_enquete_terrain_publique!B:B, 0))</f>
        <v>0</v>
      </c>
      <c r="G279" s="18">
        <f>INDEX(BDD_enquete_terrain_publique!H:H, MATCH(A279, BDD_enquete_terrain_publique!B:B, 0))</f>
        <v>28</v>
      </c>
      <c r="H279" s="118">
        <f>INDEX(BDD_enquete_terrain_publique!I:I, MATCH(A279, BDD_enquete_terrain_publique!B:B, 0))</f>
        <v>1</v>
      </c>
      <c r="I279" s="18" t="str">
        <f>INDEX(BDD_enquete_terrain_publique!J:J, MATCH(A279, BDD_enquete_terrain_publique!B:B, 0))</f>
        <v>E</v>
      </c>
      <c r="J279" s="18" t="str">
        <f>INDEX(BDD_enquete_terrain_publique!K:K, MATCH(A279, BDD_enquete_terrain_publique!B:B, 0))</f>
        <v>NE</v>
      </c>
      <c r="K279" s="118" t="str">
        <f>INDEX(BDD_enquete_terrain_publique!L:L, MATCH(A279, BDD_enquete_terrain_publique!B:B, 0))</f>
        <v>0_10</v>
      </c>
      <c r="L279" s="18" t="str">
        <f>INDEX(BDD_enquete_terrain_publique!M:M, MATCH(A279, BDD_enquete_terrain_publique!B:B, 0))</f>
        <v>dern_quart</v>
      </c>
      <c r="M279" s="115" t="s">
        <v>22</v>
      </c>
      <c r="N279" s="115" t="s">
        <v>22</v>
      </c>
      <c r="O279" s="115" t="s">
        <v>22</v>
      </c>
      <c r="P279" s="119">
        <f>INDEX(BDD_enquete_terrain_publique!Q:Q, MATCH(A279, BDD_enquete_terrain_publique!B:B, 0))</f>
        <v>43.006999999999998</v>
      </c>
      <c r="Q279" s="115" t="s">
        <v>22</v>
      </c>
      <c r="R279" s="116" t="s">
        <v>22</v>
      </c>
      <c r="S279" s="115" t="s">
        <v>22</v>
      </c>
      <c r="T279" s="115" t="s">
        <v>22</v>
      </c>
      <c r="U279" s="120">
        <f>INDEX(BDD_enquete_terrain_publique!V:V, MATCH(A279, BDD_enquete_terrain_publique!B:B, 0))</f>
        <v>9.3886000000000003</v>
      </c>
      <c r="V279" s="115" t="s">
        <v>22</v>
      </c>
      <c r="W279" s="121" t="str">
        <f>INDEX(BDD_enquete_terrain_publique!W:W, MATCH(A279, BDD_enquete_terrain_publique!B:B, 0))</f>
        <v>csm</v>
      </c>
      <c r="X279" s="122">
        <f>INDEX(BDD_enquete_terrain_publique!X:X, MATCH(A279, BDD_enquete_terrain_publique!B:B, 0))</f>
        <v>10</v>
      </c>
      <c r="Y279" s="122">
        <f>INDEX(BDD_enquete_terrain_publique!Y:Y, MATCH(A279, BDD_enquete_terrain_publique!B:B, 0))</f>
        <v>2</v>
      </c>
      <c r="Z279" s="121">
        <f>INDEX(BDD_enquete_terrain_publique!Z:Z, MATCH(A279, BDD_enquete_terrain_publique!B:B, 0))</f>
        <v>0.47916666666666669</v>
      </c>
      <c r="AA279" s="121">
        <f>INDEX(BDD_enquete_terrain_publique!AA:AA, MATCH(A279, BDD_enquete_terrain_publique!B:B, 0))</f>
        <v>0.59375</v>
      </c>
      <c r="AB279" s="121">
        <f>INDEX(BDD_enquete_terrain_publique!AB:AB, MATCH(A279, BDD_enquete_terrain_publique!B:B, 0))</f>
        <v>0.58333333333333337</v>
      </c>
      <c r="AC279" s="121">
        <f>Tableau1[[#This Row],[heure_enq]]-Tableau1[[#This Row],[heure_deb]]</f>
        <v>0.11458333333333331</v>
      </c>
      <c r="AD279" s="121">
        <f>Tableau1[[#This Row],[heure_fin]]-Tableau1[[#This Row],[heure_deb]]</f>
        <v>0.10416666666666669</v>
      </c>
      <c r="AE279" s="115" t="s">
        <v>22</v>
      </c>
      <c r="AF279" s="115" t="s">
        <v>22</v>
      </c>
      <c r="AG279" s="123" t="str">
        <f>INDEX(BDD_enquete_terrain_publique!BJ:BJ, MATCH(A279, BDD_enquete_terrain_publique!B:B, 0))</f>
        <v>Sparus aurata, Diplodus sargus</v>
      </c>
      <c r="AH279" s="18">
        <v>0</v>
      </c>
      <c r="AI279" s="18">
        <f>INDEX(BDD_enquete_terrain_publique!BO:BO, MATCH(A279, BDD_enquete_terrain_publique!B:B, 0))</f>
        <v>0</v>
      </c>
      <c r="AJ279" s="18">
        <v>0</v>
      </c>
      <c r="AK279" s="18">
        <f>INDEX(BDD_enquete_terrain_publique!BU:BU, MATCH(A279, BDD_enquete_terrain_publique!B:B, 0))</f>
        <v>0</v>
      </c>
      <c r="AL279" s="115">
        <f>INDEX(BDD_enquete_terrain_publique!BV:BV, MATCH(A279, BDD_enquete_terrain_publique!B:B, 0))</f>
        <v>0</v>
      </c>
      <c r="AM279" s="115">
        <v>0</v>
      </c>
      <c r="AN279" s="115" t="s">
        <v>77</v>
      </c>
      <c r="AO279" s="115" t="str">
        <f>INDEX(BDD_enquete_terrain_publique!AL:AL, MATCH(A279, BDD_enquete_terrain_publique!B:B, 0))</f>
        <v>touriste</v>
      </c>
      <c r="AP279" s="115" t="s">
        <v>22</v>
      </c>
      <c r="AQ279" s="115" t="s">
        <v>22</v>
      </c>
      <c r="AR279" s="124" t="s">
        <v>404</v>
      </c>
      <c r="AS279" s="115">
        <v>1</v>
      </c>
      <c r="AT279" s="122">
        <v>55</v>
      </c>
      <c r="AU27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2874.0553089356408</v>
      </c>
      <c r="AV279" s="143">
        <v>2874</v>
      </c>
      <c r="AW279" s="138" t="s">
        <v>223</v>
      </c>
      <c r="AX279" s="199">
        <f>AU279/(1+(13/60))/2</f>
        <v>1181.1186201105372</v>
      </c>
      <c r="AY279" s="201" t="s">
        <v>22</v>
      </c>
      <c r="AZ279" s="127" t="s">
        <v>22</v>
      </c>
    </row>
    <row r="280" spans="1:52" ht="15" thickBot="1">
      <c r="A280" s="117">
        <v>352</v>
      </c>
      <c r="B280" s="18" t="str">
        <f>INDEX(BDD_enquete_terrain_publique!C:C, MATCH(A280, BDD_enquete_terrain_publique!B:B, 0))</f>
        <v>PECHLOIS2023_0171</v>
      </c>
      <c r="C280" s="18" t="str">
        <f>INDEX(BDD_enquete_terrain_publique!D:D, MATCH(A280, BDD_enquete_terrain_publique!B:B, 0))</f>
        <v>PECHLOIS2023_0171_B</v>
      </c>
      <c r="D280" s="109">
        <f>INDEX(BDD_enquete_terrain_publique!E:E, MATCH(A280, BDD_enquete_terrain_publique!B:B, 0))</f>
        <v>45188</v>
      </c>
      <c r="E280" s="18" t="str">
        <f>INDEX(BDD_enquete_terrain_publique!F:F, MATCH(A280, BDD_enquete_terrain_publique!B:B, 0))</f>
        <v>Stephane_BORDEWIE</v>
      </c>
      <c r="F280" s="118">
        <f>INDEX(BDD_enquete_terrain_publique!G:G, MATCH(A280, BDD_enquete_terrain_publique!B:B, 0))</f>
        <v>0</v>
      </c>
      <c r="G280" s="18">
        <f>INDEX(BDD_enquete_terrain_publique!H:H, MATCH(A280, BDD_enquete_terrain_publique!B:B, 0))</f>
        <v>25</v>
      </c>
      <c r="H280" s="118">
        <f>INDEX(BDD_enquete_terrain_publique!I:I, MATCH(A280, BDD_enquete_terrain_publique!B:B, 0))</f>
        <v>1</v>
      </c>
      <c r="I280" s="18" t="str">
        <f>INDEX(BDD_enquete_terrain_publique!J:J, MATCH(A280, BDD_enquete_terrain_publique!B:B, 0))</f>
        <v>O</v>
      </c>
      <c r="J280" s="18" t="str">
        <f>INDEX(BDD_enquete_terrain_publique!K:K, MATCH(A280, BDD_enquete_terrain_publique!B:B, 0))</f>
        <v>E</v>
      </c>
      <c r="K280" s="118" t="str">
        <f>INDEX(BDD_enquete_terrain_publique!L:L, MATCH(A280, BDD_enquete_terrain_publique!B:B, 0))</f>
        <v>0_10</v>
      </c>
      <c r="L280" s="18" t="str">
        <f>INDEX(BDD_enquete_terrain_publique!M:M, MATCH(A280, BDD_enquete_terrain_publique!B:B, 0))</f>
        <v>pre_quart</v>
      </c>
      <c r="M280" s="115" t="s">
        <v>22</v>
      </c>
      <c r="N280" s="115" t="s">
        <v>22</v>
      </c>
      <c r="O280" s="115" t="s">
        <v>22</v>
      </c>
      <c r="P280" s="119">
        <f>INDEX(BDD_enquete_terrain_publique!Q:Q, MATCH(A280, BDD_enquete_terrain_publique!B:B, 0))</f>
        <v>42.887999999999998</v>
      </c>
      <c r="Q280" s="115" t="s">
        <v>22</v>
      </c>
      <c r="R280" s="116" t="s">
        <v>22</v>
      </c>
      <c r="S280" s="115" t="s">
        <v>22</v>
      </c>
      <c r="T280" s="115" t="s">
        <v>22</v>
      </c>
      <c r="U280" s="120">
        <f>INDEX(BDD_enquete_terrain_publique!V:V, MATCH(A280, BDD_enquete_terrain_publique!B:B, 0))</f>
        <v>9.4749999999999996</v>
      </c>
      <c r="V280" s="115" t="s">
        <v>22</v>
      </c>
      <c r="W280" s="121" t="str">
        <f>INDEX(BDD_enquete_terrain_publique!W:W, MATCH(A280, BDD_enquete_terrain_publique!B:B, 0))</f>
        <v>pe</v>
      </c>
      <c r="X280" s="122" t="str">
        <f>INDEX(BDD_enquete_terrain_publique!X:X, MATCH(A280, BDD_enquete_terrain_publique!B:B, 0))</f>
        <v>NA</v>
      </c>
      <c r="Y280" s="122">
        <f>INDEX(BDD_enquete_terrain_publique!Y:Y, MATCH(A280, BDD_enquete_terrain_publique!B:B, 0))</f>
        <v>1</v>
      </c>
      <c r="Z280" s="121">
        <f>INDEX(BDD_enquete_terrain_publique!Z:Z, MATCH(A280, BDD_enquete_terrain_publique!B:B, 0))</f>
        <v>0.3125</v>
      </c>
      <c r="AA280" s="121">
        <f>INDEX(BDD_enquete_terrain_publique!AA:AA, MATCH(A280, BDD_enquete_terrain_publique!B:B, 0))</f>
        <v>0.47222222222222227</v>
      </c>
      <c r="AB280" s="121">
        <f>INDEX(BDD_enquete_terrain_publique!AB:AB, MATCH(A280, BDD_enquete_terrain_publique!B:B, 0))</f>
        <v>0.47222222222222227</v>
      </c>
      <c r="AC280" s="121">
        <f>Tableau1[[#This Row],[heure_enq]]-Tableau1[[#This Row],[heure_deb]]</f>
        <v>0.15972222222222227</v>
      </c>
      <c r="AD280" s="121">
        <f>Tableau1[[#This Row],[heure_fin]]-Tableau1[[#This Row],[heure_deb]]</f>
        <v>0.15972222222222227</v>
      </c>
      <c r="AE280" s="115" t="s">
        <v>22</v>
      </c>
      <c r="AF280" s="115" t="s">
        <v>22</v>
      </c>
      <c r="AG280" s="123" t="str">
        <f>INDEX(BDD_enquete_terrain_publique!BJ:BJ, MATCH(A280, BDD_enquete_terrain_publique!B:B, 0))</f>
        <v>Dentex dentex</v>
      </c>
      <c r="AH280" s="18">
        <v>0</v>
      </c>
      <c r="AI280" s="18" t="str">
        <f>INDEX(BDD_enquete_terrain_publique!BO:BO, MATCH(A280, BDD_enquete_terrain_publique!B:B, 0))</f>
        <v>orfi</v>
      </c>
      <c r="AJ280" s="18">
        <v>0</v>
      </c>
      <c r="AK280" s="18">
        <f>INDEX(BDD_enquete_terrain_publique!BU:BU, MATCH(A280, BDD_enquete_terrain_publique!B:B, 0))</f>
        <v>0</v>
      </c>
      <c r="AL280" s="115">
        <f>INDEX(BDD_enquete_terrain_publique!BV:BV, MATCH(A280, BDD_enquete_terrain_publique!B:B, 0))</f>
        <v>0</v>
      </c>
      <c r="AM280" s="18">
        <v>0</v>
      </c>
      <c r="AN280" s="115" t="s">
        <v>2077</v>
      </c>
      <c r="AO280" s="115" t="str">
        <f>INDEX(BDD_enquete_terrain_publique!AL:AL, MATCH(A280, BDD_enquete_terrain_publique!B:B, 0))</f>
        <v>resident</v>
      </c>
      <c r="AP280" s="115" t="s">
        <v>22</v>
      </c>
      <c r="AQ280" s="115" t="s">
        <v>22</v>
      </c>
      <c r="AR280" s="124" t="s">
        <v>1567</v>
      </c>
      <c r="AS280" s="115">
        <v>1</v>
      </c>
      <c r="AT280" s="122">
        <v>45</v>
      </c>
      <c r="AU28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1242.6019192882607</v>
      </c>
      <c r="AV280" s="151">
        <f>Tableau1[[#This Row],[poids_g]]</f>
        <v>1242.6019192882607</v>
      </c>
      <c r="AW280" s="138" t="s">
        <v>223</v>
      </c>
      <c r="AX280" s="199"/>
      <c r="AY280" s="201"/>
      <c r="AZ280" s="127"/>
    </row>
    <row r="281" spans="1:52" ht="15" thickBot="1">
      <c r="A281" s="117">
        <v>354</v>
      </c>
      <c r="B281" s="18" t="str">
        <f>INDEX(BDD_enquete_terrain_publique!C:C, MATCH(A281, BDD_enquete_terrain_publique!B:B, 0))</f>
        <v>PECHLOIS2023_0172</v>
      </c>
      <c r="C281" s="18" t="str">
        <f>INDEX(BDD_enquete_terrain_publique!D:D, MATCH(A281, BDD_enquete_terrain_publique!B:B, 0))</f>
        <v>PECHLOIS2023_0172_B</v>
      </c>
      <c r="D281" s="109">
        <f>INDEX(BDD_enquete_terrain_publique!E:E, MATCH(A281, BDD_enquete_terrain_publique!B:B, 0))</f>
        <v>45189</v>
      </c>
      <c r="E281" s="18" t="str">
        <f>INDEX(BDD_enquete_terrain_publique!F:F, MATCH(A281, BDD_enquete_terrain_publique!B:B, 0))</f>
        <v>Stephane_BORDEWIE</v>
      </c>
      <c r="F281" s="118">
        <f>INDEX(BDD_enquete_terrain_publique!G:G, MATCH(A281, BDD_enquete_terrain_publique!B:B, 0))</f>
        <v>0</v>
      </c>
      <c r="G281" s="18">
        <f>INDEX(BDD_enquete_terrain_publique!H:H, MATCH(A281, BDD_enquete_terrain_publique!B:B, 0))</f>
        <v>21</v>
      </c>
      <c r="H281" s="118">
        <f>INDEX(BDD_enquete_terrain_publique!I:I, MATCH(A281, BDD_enquete_terrain_publique!B:B, 0))</f>
        <v>0</v>
      </c>
      <c r="I281" s="18" t="str">
        <f>INDEX(BDD_enquete_terrain_publique!J:J, MATCH(A281, BDD_enquete_terrain_publique!B:B, 0))</f>
        <v>NA</v>
      </c>
      <c r="J281" s="18" t="str">
        <f>INDEX(BDD_enquete_terrain_publique!K:K, MATCH(A281, BDD_enquete_terrain_publique!B:B, 0))</f>
        <v>NA</v>
      </c>
      <c r="K281" s="118" t="str">
        <f>INDEX(BDD_enquete_terrain_publique!L:L, MATCH(A281, BDD_enquete_terrain_publique!B:B, 0))</f>
        <v>75_100</v>
      </c>
      <c r="L281" s="18" t="str">
        <f>INDEX(BDD_enquete_terrain_publique!M:M, MATCH(A281, BDD_enquete_terrain_publique!B:B, 0))</f>
        <v>pre_quart</v>
      </c>
      <c r="M281" s="115" t="s">
        <v>22</v>
      </c>
      <c r="N281" s="115" t="s">
        <v>22</v>
      </c>
      <c r="O281" s="115" t="s">
        <v>22</v>
      </c>
      <c r="P281" s="119">
        <f>INDEX(BDD_enquete_terrain_publique!Q:Q, MATCH(A281, BDD_enquete_terrain_publique!B:B, 0))</f>
        <v>42.710999999999999</v>
      </c>
      <c r="Q281" s="115" t="s">
        <v>22</v>
      </c>
      <c r="R281" s="116" t="s">
        <v>22</v>
      </c>
      <c r="S281" s="115" t="s">
        <v>22</v>
      </c>
      <c r="T281" s="115" t="s">
        <v>22</v>
      </c>
      <c r="U281" s="120">
        <f>INDEX(BDD_enquete_terrain_publique!V:V, MATCH(A281, BDD_enquete_terrain_publique!B:B, 0))</f>
        <v>9.4551999999999996</v>
      </c>
      <c r="V281" s="115" t="s">
        <v>22</v>
      </c>
      <c r="W281" s="121" t="str">
        <f>INDEX(BDD_enquete_terrain_publique!W:W, MATCH(A281, BDD_enquete_terrain_publique!B:B, 0))</f>
        <v>pdb</v>
      </c>
      <c r="X281" s="122">
        <f>INDEX(BDD_enquete_terrain_publique!X:X, MATCH(A281, BDD_enquete_terrain_publique!B:B, 0))</f>
        <v>3</v>
      </c>
      <c r="Y281" s="122">
        <f>INDEX(BDD_enquete_terrain_publique!Y:Y, MATCH(A281, BDD_enquete_terrain_publique!B:B, 0))</f>
        <v>1</v>
      </c>
      <c r="Z281" s="121">
        <f>INDEX(BDD_enquete_terrain_publique!Z:Z, MATCH(A281, BDD_enquete_terrain_publique!B:B, 0))</f>
        <v>0.29166666666666669</v>
      </c>
      <c r="AA281" s="121">
        <f>INDEX(BDD_enquete_terrain_publique!AA:AA, MATCH(A281, BDD_enquete_terrain_publique!B:B, 0))</f>
        <v>0.34375</v>
      </c>
      <c r="AB281" s="121">
        <f>INDEX(BDD_enquete_terrain_publique!AB:AB, MATCH(A281, BDD_enquete_terrain_publique!B:B, 0))</f>
        <v>0.35416666666666669</v>
      </c>
      <c r="AC281" s="121">
        <f>Tableau1[[#This Row],[heure_enq]]-Tableau1[[#This Row],[heure_deb]]</f>
        <v>5.2083333333333315E-2</v>
      </c>
      <c r="AD281" s="121">
        <f>Tableau1[[#This Row],[heure_fin]]-Tableau1[[#This Row],[heure_deb]]</f>
        <v>6.25E-2</v>
      </c>
      <c r="AE281" s="115" t="s">
        <v>22</v>
      </c>
      <c r="AF281" s="115" t="s">
        <v>22</v>
      </c>
      <c r="AG281" s="123" t="str">
        <f>INDEX(BDD_enquete_terrain_publique!BJ:BJ, MATCH(A281, BDD_enquete_terrain_publique!B:B, 0))</f>
        <v>NA</v>
      </c>
      <c r="AH281" s="18">
        <v>0</v>
      </c>
      <c r="AI281" s="18">
        <f>INDEX(BDD_enquete_terrain_publique!BO:BO, MATCH(A281, BDD_enquete_terrain_publique!B:B, 0))</f>
        <v>0</v>
      </c>
      <c r="AJ281" s="18">
        <v>0</v>
      </c>
      <c r="AK281" s="18">
        <f>INDEX(BDD_enquete_terrain_publique!BU:BU, MATCH(A281, BDD_enquete_terrain_publique!B:B, 0))</f>
        <v>0</v>
      </c>
      <c r="AL281" s="115" t="str">
        <f>INDEX(BDD_enquete_terrain_publique!BV:BV, MATCH(A281, BDD_enquete_terrain_publique!B:B, 0))</f>
        <v>pain</v>
      </c>
      <c r="AM281" s="18">
        <v>0</v>
      </c>
      <c r="AN281" s="115" t="s">
        <v>2132</v>
      </c>
      <c r="AO281" s="115" t="str">
        <f>INDEX(BDD_enquete_terrain_publique!AL:AL, MATCH(A281, BDD_enquete_terrain_publique!B:B, 0))</f>
        <v>resident</v>
      </c>
      <c r="AP281" s="115" t="s">
        <v>22</v>
      </c>
      <c r="AQ281" s="115" t="s">
        <v>22</v>
      </c>
      <c r="AR281" s="124" t="s">
        <v>1019</v>
      </c>
      <c r="AS281" s="115">
        <v>1</v>
      </c>
      <c r="AT281" s="122">
        <v>20</v>
      </c>
      <c r="AU28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116.75900689519045</v>
      </c>
      <c r="AV281" s="151">
        <f>Tableau1[[#This Row],[poids_g]]</f>
        <v>116.75900689519045</v>
      </c>
      <c r="AW281" s="138" t="s">
        <v>222</v>
      </c>
      <c r="AX281" s="199"/>
      <c r="AY281" s="201"/>
      <c r="AZ281" s="127"/>
    </row>
    <row r="282" spans="1:52">
      <c r="A282" s="117">
        <v>357</v>
      </c>
      <c r="B282" s="18" t="str">
        <f>INDEX(BDD_enquete_terrain_publique!C:C, MATCH(A282, BDD_enquete_terrain_publique!B:B, 0))</f>
        <v>PECHLOIS2023_0173</v>
      </c>
      <c r="C282" s="18" t="str">
        <f>INDEX(BDD_enquete_terrain_publique!D:D, MATCH(A282, BDD_enquete_terrain_publique!B:B, 0))</f>
        <v>PECHLOIS2023_0173_A</v>
      </c>
      <c r="D282" s="109">
        <f>INDEX(BDD_enquete_terrain_publique!E:E, MATCH(A282, BDD_enquete_terrain_publique!B:B, 0))</f>
        <v>45190</v>
      </c>
      <c r="E282" s="18" t="str">
        <f>INDEX(BDD_enquete_terrain_publique!F:F, MATCH(A282, BDD_enquete_terrain_publique!B:B, 0))</f>
        <v>Stephane_BORDEWIE</v>
      </c>
      <c r="F282" s="118">
        <f>INDEX(BDD_enquete_terrain_publique!G:G, MATCH(A282, BDD_enquete_terrain_publique!B:B, 0))</f>
        <v>0</v>
      </c>
      <c r="G282" s="18">
        <f>INDEX(BDD_enquete_terrain_publique!H:H, MATCH(A282, BDD_enquete_terrain_publique!B:B, 0))</f>
        <v>25</v>
      </c>
      <c r="H282" s="118">
        <f>INDEX(BDD_enquete_terrain_publique!I:I, MATCH(A282, BDD_enquete_terrain_publique!B:B, 0))</f>
        <v>0</v>
      </c>
      <c r="I282" s="18" t="str">
        <f>INDEX(BDD_enquete_terrain_publique!J:J, MATCH(A282, BDD_enquete_terrain_publique!B:B, 0))</f>
        <v>NE</v>
      </c>
      <c r="J282" s="18" t="str">
        <f>INDEX(BDD_enquete_terrain_publique!K:K, MATCH(A282, BDD_enquete_terrain_publique!B:B, 0))</f>
        <v>E</v>
      </c>
      <c r="K282" s="118" t="str">
        <f>INDEX(BDD_enquete_terrain_publique!L:L, MATCH(A282, BDD_enquete_terrain_publique!B:B, 0))</f>
        <v>0_10</v>
      </c>
      <c r="L282" s="18" t="str">
        <f>INDEX(BDD_enquete_terrain_publique!M:M, MATCH(A282, BDD_enquete_terrain_publique!B:B, 0))</f>
        <v>pre_quart</v>
      </c>
      <c r="M282" s="115" t="s">
        <v>22</v>
      </c>
      <c r="N282" s="115" t="s">
        <v>22</v>
      </c>
      <c r="O282" s="115" t="s">
        <v>22</v>
      </c>
      <c r="P282" s="119">
        <f>INDEX(BDD_enquete_terrain_publique!Q:Q, MATCH(A282, BDD_enquete_terrain_publique!B:B, 0))</f>
        <v>42.71078</v>
      </c>
      <c r="Q282" s="115" t="s">
        <v>22</v>
      </c>
      <c r="R282" s="116" t="s">
        <v>22</v>
      </c>
      <c r="S282" s="115" t="s">
        <v>22</v>
      </c>
      <c r="T282" s="115" t="s">
        <v>22</v>
      </c>
      <c r="U282" s="120">
        <f>INDEX(BDD_enquete_terrain_publique!V:V, MATCH(A282, BDD_enquete_terrain_publique!B:B, 0))</f>
        <v>9.4553700000000003</v>
      </c>
      <c r="V282" s="115" t="s">
        <v>22</v>
      </c>
      <c r="W282" s="121" t="str">
        <f>INDEX(BDD_enquete_terrain_publique!W:W, MATCH(A282, BDD_enquete_terrain_publique!B:B, 0))</f>
        <v>pdb</v>
      </c>
      <c r="X282" s="122">
        <f>INDEX(BDD_enquete_terrain_publique!X:X, MATCH(A282, BDD_enquete_terrain_publique!B:B, 0))</f>
        <v>3</v>
      </c>
      <c r="Y282" s="122">
        <f>INDEX(BDD_enquete_terrain_publique!Y:Y, MATCH(A282, BDD_enquete_terrain_publique!B:B, 0))</f>
        <v>1</v>
      </c>
      <c r="Z282" s="121">
        <f>INDEX(BDD_enquete_terrain_publique!Z:Z, MATCH(A282, BDD_enquete_terrain_publique!B:B, 0))</f>
        <v>0.3125</v>
      </c>
      <c r="AA282" s="121">
        <f>INDEX(BDD_enquete_terrain_publique!AA:AA, MATCH(A282, BDD_enquete_terrain_publique!B:B, 0))</f>
        <v>0.39583333333333331</v>
      </c>
      <c r="AB282" s="121">
        <f>INDEX(BDD_enquete_terrain_publique!AB:AB, MATCH(A282, BDD_enquete_terrain_publique!B:B, 0))</f>
        <v>0.39583333333333331</v>
      </c>
      <c r="AC282" s="121">
        <f>Tableau1[[#This Row],[heure_enq]]-Tableau1[[#This Row],[heure_deb]]</f>
        <v>8.3333333333333315E-2</v>
      </c>
      <c r="AD282" s="121">
        <f>Tableau1[[#This Row],[heure_fin]]-Tableau1[[#This Row],[heure_deb]]</f>
        <v>8.3333333333333315E-2</v>
      </c>
      <c r="AE282" s="115" t="s">
        <v>22</v>
      </c>
      <c r="AF282" s="115" t="s">
        <v>22</v>
      </c>
      <c r="AG282" s="123" t="str">
        <f>INDEX(BDD_enquete_terrain_publique!BJ:BJ, MATCH(A282, BDD_enquete_terrain_publique!B:B, 0))</f>
        <v>NA</v>
      </c>
      <c r="AH282" s="18">
        <v>0</v>
      </c>
      <c r="AI282" s="18">
        <f>INDEX(BDD_enquete_terrain_publique!BO:BO, MATCH(A282, BDD_enquete_terrain_publique!B:B, 0))</f>
        <v>0</v>
      </c>
      <c r="AJ282" s="18">
        <v>0</v>
      </c>
      <c r="AK282" s="18">
        <f>INDEX(BDD_enquete_terrain_publique!BU:BU, MATCH(A282, BDD_enquete_terrain_publique!B:B, 0))</f>
        <v>0</v>
      </c>
      <c r="AL282" s="115" t="str">
        <f>INDEX(BDD_enquete_terrain_publique!BV:BV, MATCH(A282, BDD_enquete_terrain_publique!B:B, 0))</f>
        <v>pain</v>
      </c>
      <c r="AM282" s="18">
        <v>0</v>
      </c>
      <c r="AN282" s="115" t="s">
        <v>2132</v>
      </c>
      <c r="AO282" s="115" t="str">
        <f>INDEX(BDD_enquete_terrain_publique!AL:AL, MATCH(A282, BDD_enquete_terrain_publique!B:B, 0))</f>
        <v>resident</v>
      </c>
      <c r="AP282" s="115" t="s">
        <v>22</v>
      </c>
      <c r="AQ282" s="115" t="s">
        <v>22</v>
      </c>
      <c r="AR282" s="124" t="s">
        <v>1853</v>
      </c>
      <c r="AS282" s="115">
        <v>1</v>
      </c>
      <c r="AT282" s="122">
        <v>18</v>
      </c>
      <c r="AU28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113.94162545314389</v>
      </c>
      <c r="AV282" s="150">
        <f>Tableau1[[#This Row],[poids_g]]+AU283+AU284</f>
        <v>294.65037561641839</v>
      </c>
      <c r="AW282" s="138" t="s">
        <v>222</v>
      </c>
      <c r="AX282" s="199"/>
      <c r="AY282" s="201"/>
      <c r="AZ282" s="127"/>
    </row>
    <row r="283" spans="1:52">
      <c r="A283" s="117">
        <v>357</v>
      </c>
      <c r="B283" s="18" t="str">
        <f>INDEX(BDD_enquete_terrain_publique!C:C, MATCH(A283, BDD_enquete_terrain_publique!B:B, 0))</f>
        <v>PECHLOIS2023_0173</v>
      </c>
      <c r="C283" s="18" t="str">
        <f>INDEX(BDD_enquete_terrain_publique!D:D, MATCH(A283, BDD_enquete_terrain_publique!B:B, 0))</f>
        <v>PECHLOIS2023_0173_A</v>
      </c>
      <c r="D283" s="109">
        <f>INDEX(BDD_enquete_terrain_publique!E:E, MATCH(A283, BDD_enquete_terrain_publique!B:B, 0))</f>
        <v>45190</v>
      </c>
      <c r="E283" s="18" t="str">
        <f>INDEX(BDD_enquete_terrain_publique!F:F, MATCH(A283, BDD_enquete_terrain_publique!B:B, 0))</f>
        <v>Stephane_BORDEWIE</v>
      </c>
      <c r="F283" s="118">
        <f>INDEX(BDD_enquete_terrain_publique!G:G, MATCH(A283, BDD_enquete_terrain_publique!B:B, 0))</f>
        <v>0</v>
      </c>
      <c r="G283" s="18">
        <f>INDEX(BDD_enquete_terrain_publique!H:H, MATCH(A283, BDD_enquete_terrain_publique!B:B, 0))</f>
        <v>25</v>
      </c>
      <c r="H283" s="118">
        <f>INDEX(BDD_enquete_terrain_publique!I:I, MATCH(A283, BDD_enquete_terrain_publique!B:B, 0))</f>
        <v>0</v>
      </c>
      <c r="I283" s="18" t="str">
        <f>INDEX(BDD_enquete_terrain_publique!J:J, MATCH(A283, BDD_enquete_terrain_publique!B:B, 0))</f>
        <v>NE</v>
      </c>
      <c r="J283" s="18" t="str">
        <f>INDEX(BDD_enquete_terrain_publique!K:K, MATCH(A283, BDD_enquete_terrain_publique!B:B, 0))</f>
        <v>E</v>
      </c>
      <c r="K283" s="118" t="str">
        <f>INDEX(BDD_enquete_terrain_publique!L:L, MATCH(A283, BDD_enquete_terrain_publique!B:B, 0))</f>
        <v>0_10</v>
      </c>
      <c r="L283" s="18" t="str">
        <f>INDEX(BDD_enquete_terrain_publique!M:M, MATCH(A283, BDD_enquete_terrain_publique!B:B, 0))</f>
        <v>pre_quart</v>
      </c>
      <c r="M283" s="115" t="s">
        <v>22</v>
      </c>
      <c r="N283" s="115" t="s">
        <v>22</v>
      </c>
      <c r="O283" s="115" t="s">
        <v>22</v>
      </c>
      <c r="P283" s="119">
        <f>INDEX(BDD_enquete_terrain_publique!Q:Q, MATCH(A283, BDD_enquete_terrain_publique!B:B, 0))</f>
        <v>42.71078</v>
      </c>
      <c r="Q283" s="115" t="s">
        <v>22</v>
      </c>
      <c r="R283" s="116" t="s">
        <v>22</v>
      </c>
      <c r="S283" s="115" t="s">
        <v>22</v>
      </c>
      <c r="T283" s="115" t="s">
        <v>22</v>
      </c>
      <c r="U283" s="120">
        <f>INDEX(BDD_enquete_terrain_publique!V:V, MATCH(A283, BDD_enquete_terrain_publique!B:B, 0))</f>
        <v>9.4553700000000003</v>
      </c>
      <c r="V283" s="115" t="s">
        <v>22</v>
      </c>
      <c r="W283" s="121" t="str">
        <f>INDEX(BDD_enquete_terrain_publique!W:W, MATCH(A283, BDD_enquete_terrain_publique!B:B, 0))</f>
        <v>pdb</v>
      </c>
      <c r="X283" s="122">
        <f>INDEX(BDD_enquete_terrain_publique!X:X, MATCH(A283, BDD_enquete_terrain_publique!B:B, 0))</f>
        <v>3</v>
      </c>
      <c r="Y283" s="122">
        <f>INDEX(BDD_enquete_terrain_publique!Y:Y, MATCH(A283, BDD_enquete_terrain_publique!B:B, 0))</f>
        <v>1</v>
      </c>
      <c r="Z283" s="121">
        <f>INDEX(BDD_enquete_terrain_publique!Z:Z, MATCH(A283, BDD_enquete_terrain_publique!B:B, 0))</f>
        <v>0.3125</v>
      </c>
      <c r="AA283" s="121">
        <f>INDEX(BDD_enquete_terrain_publique!AA:AA, MATCH(A283, BDD_enquete_terrain_publique!B:B, 0))</f>
        <v>0.39583333333333331</v>
      </c>
      <c r="AB283" s="121">
        <f>INDEX(BDD_enquete_terrain_publique!AB:AB, MATCH(A283, BDD_enquete_terrain_publique!B:B, 0))</f>
        <v>0.39583333333333331</v>
      </c>
      <c r="AC283" s="121">
        <f>Tableau1[[#This Row],[heure_enq]]-Tableau1[[#This Row],[heure_deb]]</f>
        <v>8.3333333333333315E-2</v>
      </c>
      <c r="AD283" s="121">
        <f>Tableau1[[#This Row],[heure_fin]]-Tableau1[[#This Row],[heure_deb]]</f>
        <v>8.3333333333333315E-2</v>
      </c>
      <c r="AE283" s="115" t="s">
        <v>22</v>
      </c>
      <c r="AF283" s="115" t="s">
        <v>22</v>
      </c>
      <c r="AG283" s="123" t="str">
        <f>INDEX(BDD_enquete_terrain_publique!BJ:BJ, MATCH(A283, BDD_enquete_terrain_publique!B:B, 0))</f>
        <v>NA</v>
      </c>
      <c r="AH283" s="18">
        <v>0</v>
      </c>
      <c r="AI283" s="18">
        <f>INDEX(BDD_enquete_terrain_publique!BO:BO, MATCH(A283, BDD_enquete_terrain_publique!B:B, 0))</f>
        <v>0</v>
      </c>
      <c r="AJ283" s="18">
        <v>0</v>
      </c>
      <c r="AK283" s="18">
        <f>INDEX(BDD_enquete_terrain_publique!BU:BU, MATCH(A283, BDD_enquete_terrain_publique!B:B, 0))</f>
        <v>0</v>
      </c>
      <c r="AL283" s="115" t="str">
        <f>INDEX(BDD_enquete_terrain_publique!BV:BV, MATCH(A283, BDD_enquete_terrain_publique!B:B, 0))</f>
        <v>pain</v>
      </c>
      <c r="AM283" s="18">
        <v>0</v>
      </c>
      <c r="AN283" s="115" t="s">
        <v>2132</v>
      </c>
      <c r="AO283" s="115" t="str">
        <f>INDEX(BDD_enquete_terrain_publique!AL:AL, MATCH(A283, BDD_enquete_terrain_publique!B:B, 0))</f>
        <v>resident</v>
      </c>
      <c r="AP283" s="115" t="s">
        <v>22</v>
      </c>
      <c r="AQ283" s="115" t="s">
        <v>22</v>
      </c>
      <c r="AR283" s="124" t="s">
        <v>2192</v>
      </c>
      <c r="AS283" s="115">
        <v>1</v>
      </c>
      <c r="AT283" s="122">
        <v>5</v>
      </c>
      <c r="AU28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2.1009557422844054</v>
      </c>
      <c r="AV283" s="152"/>
      <c r="AW283" s="138" t="s">
        <v>222</v>
      </c>
      <c r="AX283" s="199"/>
      <c r="AY283" s="201"/>
      <c r="AZ283" s="127"/>
    </row>
    <row r="284" spans="1:52" ht="15" thickBot="1">
      <c r="A284" s="117">
        <v>357</v>
      </c>
      <c r="B284" s="18" t="str">
        <f>INDEX(BDD_enquete_terrain_publique!C:C, MATCH(A284, BDD_enquete_terrain_publique!B:B, 0))</f>
        <v>PECHLOIS2023_0173</v>
      </c>
      <c r="C284" s="18" t="str">
        <f>INDEX(BDD_enquete_terrain_publique!D:D, MATCH(A284, BDD_enquete_terrain_publique!B:B, 0))</f>
        <v>PECHLOIS2023_0173_A</v>
      </c>
      <c r="D284" s="109">
        <f>INDEX(BDD_enquete_terrain_publique!E:E, MATCH(A284, BDD_enquete_terrain_publique!B:B, 0))</f>
        <v>45190</v>
      </c>
      <c r="E284" s="18" t="str">
        <f>INDEX(BDD_enquete_terrain_publique!F:F, MATCH(A284, BDD_enquete_terrain_publique!B:B, 0))</f>
        <v>Stephane_BORDEWIE</v>
      </c>
      <c r="F284" s="118">
        <f>INDEX(BDD_enquete_terrain_publique!G:G, MATCH(A284, BDD_enquete_terrain_publique!B:B, 0))</f>
        <v>0</v>
      </c>
      <c r="G284" s="18">
        <f>INDEX(BDD_enquete_terrain_publique!H:H, MATCH(A284, BDD_enquete_terrain_publique!B:B, 0))</f>
        <v>25</v>
      </c>
      <c r="H284" s="118">
        <f>INDEX(BDD_enquete_terrain_publique!I:I, MATCH(A284, BDD_enquete_terrain_publique!B:B, 0))</f>
        <v>0</v>
      </c>
      <c r="I284" s="18" t="str">
        <f>INDEX(BDD_enquete_terrain_publique!J:J, MATCH(A284, BDD_enquete_terrain_publique!B:B, 0))</f>
        <v>NE</v>
      </c>
      <c r="J284" s="18" t="str">
        <f>INDEX(BDD_enquete_terrain_publique!K:K, MATCH(A284, BDD_enquete_terrain_publique!B:B, 0))</f>
        <v>E</v>
      </c>
      <c r="K284" s="118" t="str">
        <f>INDEX(BDD_enquete_terrain_publique!L:L, MATCH(A284, BDD_enquete_terrain_publique!B:B, 0))</f>
        <v>0_10</v>
      </c>
      <c r="L284" s="18" t="str">
        <f>INDEX(BDD_enquete_terrain_publique!M:M, MATCH(A284, BDD_enquete_terrain_publique!B:B, 0))</f>
        <v>pre_quart</v>
      </c>
      <c r="M284" s="115" t="s">
        <v>22</v>
      </c>
      <c r="N284" s="115" t="s">
        <v>22</v>
      </c>
      <c r="O284" s="115" t="s">
        <v>22</v>
      </c>
      <c r="P284" s="119">
        <f>INDEX(BDD_enquete_terrain_publique!Q:Q, MATCH(A284, BDD_enquete_terrain_publique!B:B, 0))</f>
        <v>42.71078</v>
      </c>
      <c r="Q284" s="115" t="s">
        <v>22</v>
      </c>
      <c r="R284" s="116" t="s">
        <v>22</v>
      </c>
      <c r="S284" s="115" t="s">
        <v>22</v>
      </c>
      <c r="T284" s="115" t="s">
        <v>22</v>
      </c>
      <c r="U284" s="120">
        <f>INDEX(BDD_enquete_terrain_publique!V:V, MATCH(A284, BDD_enquete_terrain_publique!B:B, 0))</f>
        <v>9.4553700000000003</v>
      </c>
      <c r="V284" s="115" t="s">
        <v>22</v>
      </c>
      <c r="W284" s="121" t="str">
        <f>INDEX(BDD_enquete_terrain_publique!W:W, MATCH(A284, BDD_enquete_terrain_publique!B:B, 0))</f>
        <v>pdb</v>
      </c>
      <c r="X284" s="122">
        <f>INDEX(BDD_enquete_terrain_publique!X:X, MATCH(A284, BDD_enquete_terrain_publique!B:B, 0))</f>
        <v>3</v>
      </c>
      <c r="Y284" s="122">
        <f>INDEX(BDD_enquete_terrain_publique!Y:Y, MATCH(A284, BDD_enquete_terrain_publique!B:B, 0))</f>
        <v>1</v>
      </c>
      <c r="Z284" s="121">
        <f>INDEX(BDD_enquete_terrain_publique!Z:Z, MATCH(A284, BDD_enquete_terrain_publique!B:B, 0))</f>
        <v>0.3125</v>
      </c>
      <c r="AA284" s="121">
        <f>INDEX(BDD_enquete_terrain_publique!AA:AA, MATCH(A284, BDD_enquete_terrain_publique!B:B, 0))</f>
        <v>0.39583333333333331</v>
      </c>
      <c r="AB284" s="121">
        <f>INDEX(BDD_enquete_terrain_publique!AB:AB, MATCH(A284, BDD_enquete_terrain_publique!B:B, 0))</f>
        <v>0.39583333333333331</v>
      </c>
      <c r="AC284" s="121">
        <f>Tableau1[[#This Row],[heure_enq]]-Tableau1[[#This Row],[heure_deb]]</f>
        <v>8.3333333333333315E-2</v>
      </c>
      <c r="AD284" s="121">
        <f>Tableau1[[#This Row],[heure_fin]]-Tableau1[[#This Row],[heure_deb]]</f>
        <v>8.3333333333333315E-2</v>
      </c>
      <c r="AE284" s="115" t="s">
        <v>22</v>
      </c>
      <c r="AF284" s="115" t="s">
        <v>22</v>
      </c>
      <c r="AG284" s="123" t="str">
        <f>INDEX(BDD_enquete_terrain_publique!BJ:BJ, MATCH(A284, BDD_enquete_terrain_publique!B:B, 0))</f>
        <v>NA</v>
      </c>
      <c r="AH284" s="18">
        <v>0</v>
      </c>
      <c r="AI284" s="18">
        <f>INDEX(BDD_enquete_terrain_publique!BO:BO, MATCH(A284, BDD_enquete_terrain_publique!B:B, 0))</f>
        <v>0</v>
      </c>
      <c r="AJ284" s="18">
        <v>0</v>
      </c>
      <c r="AK284" s="18">
        <f>INDEX(BDD_enquete_terrain_publique!BU:BU, MATCH(A284, BDD_enquete_terrain_publique!B:B, 0))</f>
        <v>0</v>
      </c>
      <c r="AL284" s="115" t="str">
        <f>INDEX(BDD_enquete_terrain_publique!BV:BV, MATCH(A284, BDD_enquete_terrain_publique!B:B, 0))</f>
        <v>pain</v>
      </c>
      <c r="AM284" s="18">
        <v>0</v>
      </c>
      <c r="AN284" s="115" t="s">
        <v>2132</v>
      </c>
      <c r="AO284" s="115" t="str">
        <f>INDEX(BDD_enquete_terrain_publique!AL:AL, MATCH(A284, BDD_enquete_terrain_publique!B:B, 0))</f>
        <v>resident</v>
      </c>
      <c r="AP284" s="115" t="s">
        <v>2060</v>
      </c>
      <c r="AQ284" s="115">
        <v>1</v>
      </c>
      <c r="AR284" s="124" t="s">
        <v>405</v>
      </c>
      <c r="AS284" s="115">
        <v>2</v>
      </c>
      <c r="AT284" s="122">
        <f>AVERAGE(18,20)</f>
        <v>19</v>
      </c>
      <c r="AU28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178.6077944209901</v>
      </c>
      <c r="AV284" s="153"/>
      <c r="AW284" s="138" t="s">
        <v>222</v>
      </c>
      <c r="AX284" s="199"/>
      <c r="AY284" s="201"/>
      <c r="AZ284" s="127"/>
    </row>
    <row r="285" spans="1:52">
      <c r="A285" s="117">
        <v>359</v>
      </c>
      <c r="B285" s="18" t="str">
        <f>INDEX(BDD_enquete_terrain_publique!C:C, MATCH(A285, BDD_enquete_terrain_publique!B:B, 0))</f>
        <v>PECHLOIS2023_0174</v>
      </c>
      <c r="C285" s="18" t="str">
        <f>INDEX(BDD_enquete_terrain_publique!D:D, MATCH(A285, BDD_enquete_terrain_publique!B:B, 0))</f>
        <v>PECHLOIS2023_0174_A</v>
      </c>
      <c r="D285" s="109">
        <f>INDEX(BDD_enquete_terrain_publique!E:E, MATCH(A285, BDD_enquete_terrain_publique!B:B, 0))</f>
        <v>45197</v>
      </c>
      <c r="E285" s="18" t="str">
        <f>INDEX(BDD_enquete_terrain_publique!F:F, MATCH(A285, BDD_enquete_terrain_publique!B:B, 0))</f>
        <v>Stephane_BORDEWIE</v>
      </c>
      <c r="F285" s="118">
        <f>INDEX(BDD_enquete_terrain_publique!G:G, MATCH(A285, BDD_enquete_terrain_publique!B:B, 0))</f>
        <v>2</v>
      </c>
      <c r="G285" s="18">
        <f>INDEX(BDD_enquete_terrain_publique!H:H, MATCH(A285, BDD_enquete_terrain_publique!B:B, 0))</f>
        <v>23</v>
      </c>
      <c r="H285" s="118">
        <f>INDEX(BDD_enquete_terrain_publique!I:I, MATCH(A285, BDD_enquete_terrain_publique!B:B, 0))</f>
        <v>2</v>
      </c>
      <c r="I285" s="18" t="str">
        <f>INDEX(BDD_enquete_terrain_publique!J:J, MATCH(A285, BDD_enquete_terrain_publique!B:B, 0))</f>
        <v>O</v>
      </c>
      <c r="J285" s="18" t="str">
        <f>INDEX(BDD_enquete_terrain_publique!K:K, MATCH(A285, BDD_enquete_terrain_publique!B:B, 0))</f>
        <v>E</v>
      </c>
      <c r="K285" s="118" t="str">
        <f>INDEX(BDD_enquete_terrain_publique!L:L, MATCH(A285, BDD_enquete_terrain_publique!B:B, 0))</f>
        <v>0_10</v>
      </c>
      <c r="L285" s="18" t="str">
        <f>INDEX(BDD_enquete_terrain_publique!M:M, MATCH(A285, BDD_enquete_terrain_publique!B:B, 0))</f>
        <v>pln_lune</v>
      </c>
      <c r="M285" s="115" t="s">
        <v>22</v>
      </c>
      <c r="N285" s="115" t="s">
        <v>22</v>
      </c>
      <c r="O285" s="115" t="s">
        <v>22</v>
      </c>
      <c r="P285" s="119">
        <f>INDEX(BDD_enquete_terrain_publique!Q:Q, MATCH(A285, BDD_enquete_terrain_publique!B:B, 0))</f>
        <v>42.682839999999999</v>
      </c>
      <c r="Q285" s="115" t="s">
        <v>22</v>
      </c>
      <c r="R285" s="116" t="s">
        <v>22</v>
      </c>
      <c r="S285" s="115" t="s">
        <v>22</v>
      </c>
      <c r="T285" s="115" t="s">
        <v>22</v>
      </c>
      <c r="U285" s="120">
        <f>INDEX(BDD_enquete_terrain_publique!V:V, MATCH(A285, BDD_enquete_terrain_publique!B:B, 0))</f>
        <v>9.2997499999999995</v>
      </c>
      <c r="V285" s="115" t="s">
        <v>22</v>
      </c>
      <c r="W285" s="121" t="str">
        <f>INDEX(BDD_enquete_terrain_publique!W:W, MATCH(A285, BDD_enquete_terrain_publique!B:B, 0))</f>
        <v>pdb</v>
      </c>
      <c r="X285" s="122">
        <f>INDEX(BDD_enquete_terrain_publique!X:X, MATCH(A285, BDD_enquete_terrain_publique!B:B, 0))</f>
        <v>5</v>
      </c>
      <c r="Y285" s="122">
        <f>INDEX(BDD_enquete_terrain_publique!Y:Y, MATCH(A285, BDD_enquete_terrain_publique!B:B, 0))</f>
        <v>1</v>
      </c>
      <c r="Z285" s="121">
        <f>INDEX(BDD_enquete_terrain_publique!Z:Z, MATCH(A285, BDD_enquete_terrain_publique!B:B, 0))</f>
        <v>0.29166666666666669</v>
      </c>
      <c r="AA285" s="121">
        <f>INDEX(BDD_enquete_terrain_publique!AA:AA, MATCH(A285, BDD_enquete_terrain_publique!B:B, 0))</f>
        <v>0.60416666666666663</v>
      </c>
      <c r="AB285" s="121">
        <f>INDEX(BDD_enquete_terrain_publique!AB:AB, MATCH(A285, BDD_enquete_terrain_publique!B:B, 0))</f>
        <v>0.70833333333333337</v>
      </c>
      <c r="AC285" s="121">
        <f>Tableau1[[#This Row],[heure_enq]]-Tableau1[[#This Row],[heure_deb]]</f>
        <v>0.31249999999999994</v>
      </c>
      <c r="AD285" s="121">
        <f>Tableau1[[#This Row],[heure_fin]]-Tableau1[[#This Row],[heure_deb]]</f>
        <v>0.41666666666666669</v>
      </c>
      <c r="AE285" s="115" t="s">
        <v>22</v>
      </c>
      <c r="AF285" s="115" t="s">
        <v>22</v>
      </c>
      <c r="AG285" s="123" t="str">
        <f>INDEX(BDD_enquete_terrain_publique!BJ:BJ, MATCH(A285, BDD_enquete_terrain_publique!B:B, 0))</f>
        <v>roche</v>
      </c>
      <c r="AH285" s="18">
        <v>0</v>
      </c>
      <c r="AI285" s="18">
        <f>INDEX(BDD_enquete_terrain_publique!BO:BO, MATCH(A285, BDD_enquete_terrain_publique!B:B, 0))</f>
        <v>0</v>
      </c>
      <c r="AJ285" s="18" t="s">
        <v>2066</v>
      </c>
      <c r="AK285" s="18" t="str">
        <f>INDEX(BDD_enquete_terrain_publique!BU:BU, MATCH(A285, BDD_enquete_terrain_publique!B:B, 0))</f>
        <v>dure vert</v>
      </c>
      <c r="AL285" s="115">
        <f>INDEX(BDD_enquete_terrain_publique!BV:BV, MATCH(A285, BDD_enquete_terrain_publique!B:B, 0))</f>
        <v>0</v>
      </c>
      <c r="AM285" s="18">
        <v>0</v>
      </c>
      <c r="AN285" s="115" t="s">
        <v>2193</v>
      </c>
      <c r="AO285" s="115" t="str">
        <f>INDEX(BDD_enquete_terrain_publique!AL:AL, MATCH(A285, BDD_enquete_terrain_publique!B:B, 0))</f>
        <v>resident</v>
      </c>
      <c r="AP285" s="115" t="s">
        <v>2057</v>
      </c>
      <c r="AQ285" s="115">
        <v>3</v>
      </c>
      <c r="AR285" s="124" t="s">
        <v>1924</v>
      </c>
      <c r="AS285" s="115">
        <v>3</v>
      </c>
      <c r="AT285" s="122">
        <v>11</v>
      </c>
      <c r="AU28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71.49970595674499</v>
      </c>
      <c r="AV285" s="150">
        <f>Tableau1[[#This Row],[poids_g]]+AU286+AU287+AU288</f>
        <v>169.12943431543582</v>
      </c>
      <c r="AW285" s="138" t="s">
        <v>222</v>
      </c>
      <c r="AX285" s="199"/>
      <c r="AY285" s="201"/>
      <c r="AZ285" s="127"/>
    </row>
    <row r="286" spans="1:52">
      <c r="A286" s="117">
        <v>359</v>
      </c>
      <c r="B286" s="18" t="str">
        <f>INDEX(BDD_enquete_terrain_publique!C:C, MATCH(A286, BDD_enquete_terrain_publique!B:B, 0))</f>
        <v>PECHLOIS2023_0174</v>
      </c>
      <c r="C286" s="18" t="str">
        <f>INDEX(BDD_enquete_terrain_publique!D:D, MATCH(A286, BDD_enquete_terrain_publique!B:B, 0))</f>
        <v>PECHLOIS2023_0174_A</v>
      </c>
      <c r="D286" s="109">
        <f>INDEX(BDD_enquete_terrain_publique!E:E, MATCH(A286, BDD_enquete_terrain_publique!B:B, 0))</f>
        <v>45197</v>
      </c>
      <c r="E286" s="18" t="str">
        <f>INDEX(BDD_enquete_terrain_publique!F:F, MATCH(A286, BDD_enquete_terrain_publique!B:B, 0))</f>
        <v>Stephane_BORDEWIE</v>
      </c>
      <c r="F286" s="118">
        <f>INDEX(BDD_enquete_terrain_publique!G:G, MATCH(A286, BDD_enquete_terrain_publique!B:B, 0))</f>
        <v>2</v>
      </c>
      <c r="G286" s="18">
        <f>INDEX(BDD_enquete_terrain_publique!H:H, MATCH(A286, BDD_enquete_terrain_publique!B:B, 0))</f>
        <v>23</v>
      </c>
      <c r="H286" s="118">
        <f>INDEX(BDD_enquete_terrain_publique!I:I, MATCH(A286, BDD_enquete_terrain_publique!B:B, 0))</f>
        <v>2</v>
      </c>
      <c r="I286" s="18" t="str">
        <f>INDEX(BDD_enquete_terrain_publique!J:J, MATCH(A286, BDD_enquete_terrain_publique!B:B, 0))</f>
        <v>O</v>
      </c>
      <c r="J286" s="18" t="str">
        <f>INDEX(BDD_enquete_terrain_publique!K:K, MATCH(A286, BDD_enquete_terrain_publique!B:B, 0))</f>
        <v>E</v>
      </c>
      <c r="K286" s="118" t="str">
        <f>INDEX(BDD_enquete_terrain_publique!L:L, MATCH(A286, BDD_enquete_terrain_publique!B:B, 0))</f>
        <v>0_10</v>
      </c>
      <c r="L286" s="18" t="str">
        <f>INDEX(BDD_enquete_terrain_publique!M:M, MATCH(A286, BDD_enquete_terrain_publique!B:B, 0))</f>
        <v>pln_lune</v>
      </c>
      <c r="M286" s="115" t="s">
        <v>22</v>
      </c>
      <c r="N286" s="115" t="s">
        <v>22</v>
      </c>
      <c r="O286" s="115" t="s">
        <v>22</v>
      </c>
      <c r="P286" s="119">
        <f>INDEX(BDD_enquete_terrain_publique!Q:Q, MATCH(A286, BDD_enquete_terrain_publique!B:B, 0))</f>
        <v>42.682839999999999</v>
      </c>
      <c r="Q286" s="115" t="s">
        <v>22</v>
      </c>
      <c r="R286" s="116" t="s">
        <v>22</v>
      </c>
      <c r="S286" s="115" t="s">
        <v>22</v>
      </c>
      <c r="T286" s="115" t="s">
        <v>22</v>
      </c>
      <c r="U286" s="120">
        <f>INDEX(BDD_enquete_terrain_publique!V:V, MATCH(A286, BDD_enquete_terrain_publique!B:B, 0))</f>
        <v>9.2997499999999995</v>
      </c>
      <c r="V286" s="115" t="s">
        <v>22</v>
      </c>
      <c r="W286" s="121" t="str">
        <f>INDEX(BDD_enquete_terrain_publique!W:W, MATCH(A286, BDD_enquete_terrain_publique!B:B, 0))</f>
        <v>pdb</v>
      </c>
      <c r="X286" s="122">
        <f>INDEX(BDD_enquete_terrain_publique!X:X, MATCH(A286, BDD_enquete_terrain_publique!B:B, 0))</f>
        <v>5</v>
      </c>
      <c r="Y286" s="122">
        <f>INDEX(BDD_enquete_terrain_publique!Y:Y, MATCH(A286, BDD_enquete_terrain_publique!B:B, 0))</f>
        <v>1</v>
      </c>
      <c r="Z286" s="121">
        <f>INDEX(BDD_enquete_terrain_publique!Z:Z, MATCH(A286, BDD_enquete_terrain_publique!B:B, 0))</f>
        <v>0.29166666666666669</v>
      </c>
      <c r="AA286" s="121">
        <f>INDEX(BDD_enquete_terrain_publique!AA:AA, MATCH(A286, BDD_enquete_terrain_publique!B:B, 0))</f>
        <v>0.60416666666666663</v>
      </c>
      <c r="AB286" s="121">
        <f>INDEX(BDD_enquete_terrain_publique!AB:AB, MATCH(A286, BDD_enquete_terrain_publique!B:B, 0))</f>
        <v>0.70833333333333337</v>
      </c>
      <c r="AC286" s="121">
        <f>Tableau1[[#This Row],[heure_enq]]-Tableau1[[#This Row],[heure_deb]]</f>
        <v>0.31249999999999994</v>
      </c>
      <c r="AD286" s="121">
        <f>Tableau1[[#This Row],[heure_fin]]-Tableau1[[#This Row],[heure_deb]]</f>
        <v>0.41666666666666669</v>
      </c>
      <c r="AE286" s="115" t="s">
        <v>22</v>
      </c>
      <c r="AF286" s="115" t="s">
        <v>22</v>
      </c>
      <c r="AG286" s="123" t="str">
        <f>INDEX(BDD_enquete_terrain_publique!BJ:BJ, MATCH(A286, BDD_enquete_terrain_publique!B:B, 0))</f>
        <v>roche</v>
      </c>
      <c r="AH286" s="18">
        <v>0</v>
      </c>
      <c r="AI286" s="18">
        <f>INDEX(BDD_enquete_terrain_publique!BO:BO, MATCH(A286, BDD_enquete_terrain_publique!B:B, 0))</f>
        <v>0</v>
      </c>
      <c r="AJ286" s="18" t="s">
        <v>2066</v>
      </c>
      <c r="AK286" s="18" t="str">
        <f>INDEX(BDD_enquete_terrain_publique!BU:BU, MATCH(A286, BDD_enquete_terrain_publique!B:B, 0))</f>
        <v>dure vert</v>
      </c>
      <c r="AL286" s="115">
        <f>INDEX(BDD_enquete_terrain_publique!BV:BV, MATCH(A286, BDD_enquete_terrain_publique!B:B, 0))</f>
        <v>0</v>
      </c>
      <c r="AM286" s="18">
        <v>0</v>
      </c>
      <c r="AN286" s="115" t="s">
        <v>2193</v>
      </c>
      <c r="AO286" s="115" t="str">
        <f>INDEX(BDD_enquete_terrain_publique!AL:AL, MATCH(A286, BDD_enquete_terrain_publique!B:B, 0))</f>
        <v>resident</v>
      </c>
      <c r="AP286" s="115" t="s">
        <v>2060</v>
      </c>
      <c r="AQ286" s="115">
        <v>1</v>
      </c>
      <c r="AR286" s="124" t="s">
        <v>405</v>
      </c>
      <c r="AS286" s="115">
        <v>1</v>
      </c>
      <c r="AT286" s="122">
        <v>11</v>
      </c>
      <c r="AU28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18.403370318061352</v>
      </c>
      <c r="AV286" s="152"/>
      <c r="AW286" s="138" t="s">
        <v>222</v>
      </c>
      <c r="AX286" s="199"/>
      <c r="AY286" s="201"/>
      <c r="AZ286" s="127"/>
    </row>
    <row r="287" spans="1:52">
      <c r="A287" s="117">
        <v>359</v>
      </c>
      <c r="B287" s="18" t="str">
        <f>INDEX(BDD_enquete_terrain_publique!C:C, MATCH(A287, BDD_enquete_terrain_publique!B:B, 0))</f>
        <v>PECHLOIS2023_0174</v>
      </c>
      <c r="C287" s="18" t="str">
        <f>INDEX(BDD_enquete_terrain_publique!D:D, MATCH(A287, BDD_enquete_terrain_publique!B:B, 0))</f>
        <v>PECHLOIS2023_0174_A</v>
      </c>
      <c r="D287" s="109">
        <f>INDEX(BDD_enquete_terrain_publique!E:E, MATCH(A287, BDD_enquete_terrain_publique!B:B, 0))</f>
        <v>45197</v>
      </c>
      <c r="E287" s="18" t="str">
        <f>INDEX(BDD_enquete_terrain_publique!F:F, MATCH(A287, BDD_enquete_terrain_publique!B:B, 0))</f>
        <v>Stephane_BORDEWIE</v>
      </c>
      <c r="F287" s="118">
        <f>INDEX(BDD_enquete_terrain_publique!G:G, MATCH(A287, BDD_enquete_terrain_publique!B:B, 0))</f>
        <v>2</v>
      </c>
      <c r="G287" s="18">
        <f>INDEX(BDD_enquete_terrain_publique!H:H, MATCH(A287, BDD_enquete_terrain_publique!B:B, 0))</f>
        <v>23</v>
      </c>
      <c r="H287" s="118">
        <f>INDEX(BDD_enquete_terrain_publique!I:I, MATCH(A287, BDD_enquete_terrain_publique!B:B, 0))</f>
        <v>2</v>
      </c>
      <c r="I287" s="18" t="str">
        <f>INDEX(BDD_enquete_terrain_publique!J:J, MATCH(A287, BDD_enquete_terrain_publique!B:B, 0))</f>
        <v>O</v>
      </c>
      <c r="J287" s="18" t="str">
        <f>INDEX(BDD_enquete_terrain_publique!K:K, MATCH(A287, BDD_enquete_terrain_publique!B:B, 0))</f>
        <v>E</v>
      </c>
      <c r="K287" s="118" t="str">
        <f>INDEX(BDD_enquete_terrain_publique!L:L, MATCH(A287, BDD_enquete_terrain_publique!B:B, 0))</f>
        <v>0_10</v>
      </c>
      <c r="L287" s="18" t="str">
        <f>INDEX(BDD_enquete_terrain_publique!M:M, MATCH(A287, BDD_enquete_terrain_publique!B:B, 0))</f>
        <v>pln_lune</v>
      </c>
      <c r="M287" s="115" t="s">
        <v>22</v>
      </c>
      <c r="N287" s="115" t="s">
        <v>22</v>
      </c>
      <c r="O287" s="115" t="s">
        <v>22</v>
      </c>
      <c r="P287" s="119">
        <f>INDEX(BDD_enquete_terrain_publique!Q:Q, MATCH(A287, BDD_enquete_terrain_publique!B:B, 0))</f>
        <v>42.682839999999999</v>
      </c>
      <c r="Q287" s="115" t="s">
        <v>22</v>
      </c>
      <c r="R287" s="116" t="s">
        <v>22</v>
      </c>
      <c r="S287" s="115" t="s">
        <v>22</v>
      </c>
      <c r="T287" s="115" t="s">
        <v>22</v>
      </c>
      <c r="U287" s="120">
        <f>INDEX(BDD_enquete_terrain_publique!V:V, MATCH(A287, BDD_enquete_terrain_publique!B:B, 0))</f>
        <v>9.2997499999999995</v>
      </c>
      <c r="V287" s="115" t="s">
        <v>22</v>
      </c>
      <c r="W287" s="121" t="str">
        <f>INDEX(BDD_enquete_terrain_publique!W:W, MATCH(A287, BDD_enquete_terrain_publique!B:B, 0))</f>
        <v>pdb</v>
      </c>
      <c r="X287" s="122">
        <f>INDEX(BDD_enquete_terrain_publique!X:X, MATCH(A287, BDD_enquete_terrain_publique!B:B, 0))</f>
        <v>5</v>
      </c>
      <c r="Y287" s="122">
        <f>INDEX(BDD_enquete_terrain_publique!Y:Y, MATCH(A287, BDD_enquete_terrain_publique!B:B, 0))</f>
        <v>1</v>
      </c>
      <c r="Z287" s="121">
        <f>INDEX(BDD_enquete_terrain_publique!Z:Z, MATCH(A287, BDD_enquete_terrain_publique!B:B, 0))</f>
        <v>0.29166666666666669</v>
      </c>
      <c r="AA287" s="121">
        <f>INDEX(BDD_enquete_terrain_publique!AA:AA, MATCH(A287, BDD_enquete_terrain_publique!B:B, 0))</f>
        <v>0.60416666666666663</v>
      </c>
      <c r="AB287" s="121">
        <f>INDEX(BDD_enquete_terrain_publique!AB:AB, MATCH(A287, BDD_enquete_terrain_publique!B:B, 0))</f>
        <v>0.70833333333333337</v>
      </c>
      <c r="AC287" s="121">
        <f>Tableau1[[#This Row],[heure_enq]]-Tableau1[[#This Row],[heure_deb]]</f>
        <v>0.31249999999999994</v>
      </c>
      <c r="AD287" s="121">
        <f>Tableau1[[#This Row],[heure_fin]]-Tableau1[[#This Row],[heure_deb]]</f>
        <v>0.41666666666666669</v>
      </c>
      <c r="AE287" s="115" t="s">
        <v>22</v>
      </c>
      <c r="AF287" s="115" t="s">
        <v>22</v>
      </c>
      <c r="AG287" s="123" t="str">
        <f>INDEX(BDD_enquete_terrain_publique!BJ:BJ, MATCH(A287, BDD_enquete_terrain_publique!B:B, 0))</f>
        <v>roche</v>
      </c>
      <c r="AH287" s="18">
        <v>0</v>
      </c>
      <c r="AI287" s="18">
        <f>INDEX(BDD_enquete_terrain_publique!BO:BO, MATCH(A287, BDD_enquete_terrain_publique!B:B, 0))</f>
        <v>0</v>
      </c>
      <c r="AJ287" s="18" t="s">
        <v>2066</v>
      </c>
      <c r="AK287" s="18" t="str">
        <f>INDEX(BDD_enquete_terrain_publique!BU:BU, MATCH(A287, BDD_enquete_terrain_publique!B:B, 0))</f>
        <v>dure vert</v>
      </c>
      <c r="AL287" s="115">
        <f>INDEX(BDD_enquete_terrain_publique!BV:BV, MATCH(A287, BDD_enquete_terrain_publique!B:B, 0))</f>
        <v>0</v>
      </c>
      <c r="AM287" s="18">
        <v>0</v>
      </c>
      <c r="AN287" s="115" t="s">
        <v>2193</v>
      </c>
      <c r="AO287" s="115" t="str">
        <f>INDEX(BDD_enquete_terrain_publique!AL:AL, MATCH(A287, BDD_enquete_terrain_publique!B:B, 0))</f>
        <v>resident</v>
      </c>
      <c r="AP287" s="115" t="s">
        <v>2060</v>
      </c>
      <c r="AQ287" s="115">
        <v>2</v>
      </c>
      <c r="AR287" s="124" t="s">
        <v>1304</v>
      </c>
      <c r="AS287" s="115">
        <v>2</v>
      </c>
      <c r="AT287" s="122">
        <v>12</v>
      </c>
      <c r="AU28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47.276004416087225</v>
      </c>
      <c r="AV287" s="152"/>
      <c r="AW287" s="138" t="s">
        <v>222</v>
      </c>
      <c r="AX287" s="199"/>
      <c r="AY287" s="201"/>
      <c r="AZ287" s="127"/>
    </row>
    <row r="288" spans="1:52" ht="15" thickBot="1">
      <c r="A288" s="117">
        <v>359</v>
      </c>
      <c r="B288" s="18" t="str">
        <f>INDEX(BDD_enquete_terrain_publique!C:C, MATCH(A288, BDD_enquete_terrain_publique!B:B, 0))</f>
        <v>PECHLOIS2023_0174</v>
      </c>
      <c r="C288" s="18" t="str">
        <f>INDEX(BDD_enquete_terrain_publique!D:D, MATCH(A288, BDD_enquete_terrain_publique!B:B, 0))</f>
        <v>PECHLOIS2023_0174_A</v>
      </c>
      <c r="D288" s="109">
        <f>INDEX(BDD_enquete_terrain_publique!E:E, MATCH(A288, BDD_enquete_terrain_publique!B:B, 0))</f>
        <v>45197</v>
      </c>
      <c r="E288" s="18" t="str">
        <f>INDEX(BDD_enquete_terrain_publique!F:F, MATCH(A288, BDD_enquete_terrain_publique!B:B, 0))</f>
        <v>Stephane_BORDEWIE</v>
      </c>
      <c r="F288" s="118">
        <f>INDEX(BDD_enquete_terrain_publique!G:G, MATCH(A288, BDD_enquete_terrain_publique!B:B, 0))</f>
        <v>2</v>
      </c>
      <c r="G288" s="18">
        <f>INDEX(BDD_enquete_terrain_publique!H:H, MATCH(A288, BDD_enquete_terrain_publique!B:B, 0))</f>
        <v>23</v>
      </c>
      <c r="H288" s="118">
        <f>INDEX(BDD_enquete_terrain_publique!I:I, MATCH(A288, BDD_enquete_terrain_publique!B:B, 0))</f>
        <v>2</v>
      </c>
      <c r="I288" s="18" t="str">
        <f>INDEX(BDD_enquete_terrain_publique!J:J, MATCH(A288, BDD_enquete_terrain_publique!B:B, 0))</f>
        <v>O</v>
      </c>
      <c r="J288" s="18" t="str">
        <f>INDEX(BDD_enquete_terrain_publique!K:K, MATCH(A288, BDD_enquete_terrain_publique!B:B, 0))</f>
        <v>E</v>
      </c>
      <c r="K288" s="118" t="str">
        <f>INDEX(BDD_enquete_terrain_publique!L:L, MATCH(A288, BDD_enquete_terrain_publique!B:B, 0))</f>
        <v>0_10</v>
      </c>
      <c r="L288" s="18" t="str">
        <f>INDEX(BDD_enquete_terrain_publique!M:M, MATCH(A288, BDD_enquete_terrain_publique!B:B, 0))</f>
        <v>pln_lune</v>
      </c>
      <c r="M288" s="115" t="s">
        <v>22</v>
      </c>
      <c r="N288" s="115" t="s">
        <v>22</v>
      </c>
      <c r="O288" s="115" t="s">
        <v>22</v>
      </c>
      <c r="P288" s="119">
        <f>INDEX(BDD_enquete_terrain_publique!Q:Q, MATCH(A288, BDD_enquete_terrain_publique!B:B, 0))</f>
        <v>42.682839999999999</v>
      </c>
      <c r="Q288" s="115" t="s">
        <v>22</v>
      </c>
      <c r="R288" s="116" t="s">
        <v>22</v>
      </c>
      <c r="S288" s="115" t="s">
        <v>22</v>
      </c>
      <c r="T288" s="115" t="s">
        <v>22</v>
      </c>
      <c r="U288" s="120">
        <f>INDEX(BDD_enquete_terrain_publique!V:V, MATCH(A288, BDD_enquete_terrain_publique!B:B, 0))</f>
        <v>9.2997499999999995</v>
      </c>
      <c r="V288" s="115" t="s">
        <v>22</v>
      </c>
      <c r="W288" s="121" t="str">
        <f>INDEX(BDD_enquete_terrain_publique!W:W, MATCH(A288, BDD_enquete_terrain_publique!B:B, 0))</f>
        <v>pdb</v>
      </c>
      <c r="X288" s="122">
        <f>INDEX(BDD_enquete_terrain_publique!X:X, MATCH(A288, BDD_enquete_terrain_publique!B:B, 0))</f>
        <v>5</v>
      </c>
      <c r="Y288" s="122">
        <f>INDEX(BDD_enquete_terrain_publique!Y:Y, MATCH(A288, BDD_enquete_terrain_publique!B:B, 0))</f>
        <v>1</v>
      </c>
      <c r="Z288" s="121">
        <f>INDEX(BDD_enquete_terrain_publique!Z:Z, MATCH(A288, BDD_enquete_terrain_publique!B:B, 0))</f>
        <v>0.29166666666666669</v>
      </c>
      <c r="AA288" s="121">
        <f>INDEX(BDD_enquete_terrain_publique!AA:AA, MATCH(A288, BDD_enquete_terrain_publique!B:B, 0))</f>
        <v>0.60416666666666663</v>
      </c>
      <c r="AB288" s="121">
        <f>INDEX(BDD_enquete_terrain_publique!AB:AB, MATCH(A288, BDD_enquete_terrain_publique!B:B, 0))</f>
        <v>0.70833333333333337</v>
      </c>
      <c r="AC288" s="121">
        <f>Tableau1[[#This Row],[heure_enq]]-Tableau1[[#This Row],[heure_deb]]</f>
        <v>0.31249999999999994</v>
      </c>
      <c r="AD288" s="121">
        <f>Tableau1[[#This Row],[heure_fin]]-Tableau1[[#This Row],[heure_deb]]</f>
        <v>0.41666666666666669</v>
      </c>
      <c r="AE288" s="115" t="s">
        <v>22</v>
      </c>
      <c r="AF288" s="115" t="s">
        <v>22</v>
      </c>
      <c r="AG288" s="123" t="str">
        <f>INDEX(BDD_enquete_terrain_publique!BJ:BJ, MATCH(A288, BDD_enquete_terrain_publique!B:B, 0))</f>
        <v>roche</v>
      </c>
      <c r="AH288" s="18">
        <v>0</v>
      </c>
      <c r="AI288" s="18">
        <f>INDEX(BDD_enquete_terrain_publique!BO:BO, MATCH(A288, BDD_enquete_terrain_publique!B:B, 0))</f>
        <v>0</v>
      </c>
      <c r="AJ288" s="18" t="s">
        <v>2066</v>
      </c>
      <c r="AK288" s="18" t="str">
        <f>INDEX(BDD_enquete_terrain_publique!BU:BU, MATCH(A288, BDD_enquete_terrain_publique!B:B, 0))</f>
        <v>dure vert</v>
      </c>
      <c r="AL288" s="115">
        <f>INDEX(BDD_enquete_terrain_publique!BV:BV, MATCH(A288, BDD_enquete_terrain_publique!B:B, 0))</f>
        <v>0</v>
      </c>
      <c r="AM288" s="18">
        <v>0</v>
      </c>
      <c r="AN288" s="115" t="s">
        <v>2193</v>
      </c>
      <c r="AO288" s="115" t="str">
        <f>INDEX(BDD_enquete_terrain_publique!AL:AL, MATCH(A288, BDD_enquete_terrain_publique!B:B, 0))</f>
        <v>resident</v>
      </c>
      <c r="AP288" s="115" t="s">
        <v>22</v>
      </c>
      <c r="AQ288" s="115" t="s">
        <v>22</v>
      </c>
      <c r="AR288" s="124" t="s">
        <v>2199</v>
      </c>
      <c r="AS288" s="115">
        <v>1</v>
      </c>
      <c r="AT288" s="122">
        <v>13</v>
      </c>
      <c r="AU28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31.950353624542252</v>
      </c>
      <c r="AV288" s="153"/>
      <c r="AW288" s="138" t="s">
        <v>222</v>
      </c>
      <c r="AX288" s="199"/>
      <c r="AY288" s="201"/>
      <c r="AZ288" s="127"/>
    </row>
    <row r="289" spans="1:52">
      <c r="A289" s="117">
        <v>360</v>
      </c>
      <c r="B289" s="18" t="str">
        <f>INDEX(BDD_enquete_terrain_publique!C:C, MATCH(A289, BDD_enquete_terrain_publique!B:B, 0))</f>
        <v>PECHLOIS2023_0175</v>
      </c>
      <c r="C289" s="18" t="str">
        <f>INDEX(BDD_enquete_terrain_publique!D:D, MATCH(A289, BDD_enquete_terrain_publique!B:B, 0))</f>
        <v>PECHLOIS2023_0175_A</v>
      </c>
      <c r="D289" s="109">
        <f>INDEX(BDD_enquete_terrain_publique!E:E, MATCH(A289, BDD_enquete_terrain_publique!B:B, 0))</f>
        <v>45198</v>
      </c>
      <c r="E289" s="18" t="str">
        <f>INDEX(BDD_enquete_terrain_publique!F:F, MATCH(A289, BDD_enquete_terrain_publique!B:B, 0))</f>
        <v>Stephane_BORDEWIE</v>
      </c>
      <c r="F289" s="118">
        <f>INDEX(BDD_enquete_terrain_publique!G:G, MATCH(A289, BDD_enquete_terrain_publique!B:B, 0))</f>
        <v>0</v>
      </c>
      <c r="G289" s="18">
        <f>INDEX(BDD_enquete_terrain_publique!H:H, MATCH(A289, BDD_enquete_terrain_publique!B:B, 0))</f>
        <v>23</v>
      </c>
      <c r="H289" s="118">
        <f>INDEX(BDD_enquete_terrain_publique!I:I, MATCH(A289, BDD_enquete_terrain_publique!B:B, 0))</f>
        <v>0</v>
      </c>
      <c r="I289" s="18" t="str">
        <f>INDEX(BDD_enquete_terrain_publique!J:J, MATCH(A289, BDD_enquete_terrain_publique!B:B, 0))</f>
        <v>NA</v>
      </c>
      <c r="J289" s="18" t="str">
        <f>INDEX(BDD_enquete_terrain_publique!K:K, MATCH(A289, BDD_enquete_terrain_publique!B:B, 0))</f>
        <v>NA</v>
      </c>
      <c r="K289" s="118" t="str">
        <f>INDEX(BDD_enquete_terrain_publique!L:L, MATCH(A289, BDD_enquete_terrain_publique!B:B, 0))</f>
        <v>0_10</v>
      </c>
      <c r="L289" s="18" t="str">
        <f>INDEX(BDD_enquete_terrain_publique!M:M, MATCH(A289, BDD_enquete_terrain_publique!B:B, 0))</f>
        <v>pln_lune</v>
      </c>
      <c r="M289" s="115" t="s">
        <v>22</v>
      </c>
      <c r="N289" s="115" t="s">
        <v>22</v>
      </c>
      <c r="O289" s="115" t="s">
        <v>22</v>
      </c>
      <c r="P289" s="119">
        <f>INDEX(BDD_enquete_terrain_publique!Q:Q, MATCH(A289, BDD_enquete_terrain_publique!B:B, 0))</f>
        <v>42.712319999999998</v>
      </c>
      <c r="Q289" s="115" t="s">
        <v>22</v>
      </c>
      <c r="R289" s="116" t="s">
        <v>22</v>
      </c>
      <c r="S289" s="115" t="s">
        <v>22</v>
      </c>
      <c r="T289" s="115" t="s">
        <v>22</v>
      </c>
      <c r="U289" s="120">
        <f>INDEX(BDD_enquete_terrain_publique!V:V, MATCH(A289, BDD_enquete_terrain_publique!B:B, 0))</f>
        <v>9.4550000000000001</v>
      </c>
      <c r="V289" s="115" t="s">
        <v>22</v>
      </c>
      <c r="W289" s="121" t="str">
        <f>INDEX(BDD_enquete_terrain_publique!W:W, MATCH(A289, BDD_enquete_terrain_publique!B:B, 0))</f>
        <v>pdb</v>
      </c>
      <c r="X289" s="122">
        <f>INDEX(BDD_enquete_terrain_publique!X:X, MATCH(A289, BDD_enquete_terrain_publique!B:B, 0))</f>
        <v>2</v>
      </c>
      <c r="Y289" s="122">
        <f>INDEX(BDD_enquete_terrain_publique!Y:Y, MATCH(A289, BDD_enquete_terrain_publique!B:B, 0))</f>
        <v>1</v>
      </c>
      <c r="Z289" s="121">
        <f>INDEX(BDD_enquete_terrain_publique!Z:Z, MATCH(A289, BDD_enquete_terrain_publique!B:B, 0))</f>
        <v>0.3125</v>
      </c>
      <c r="AA289" s="121">
        <f>INDEX(BDD_enquete_terrain_publique!AA:AA, MATCH(A289, BDD_enquete_terrain_publique!B:B, 0))</f>
        <v>0.375</v>
      </c>
      <c r="AB289" s="121">
        <f>INDEX(BDD_enquete_terrain_publique!AB:AB, MATCH(A289, BDD_enquete_terrain_publique!B:B, 0))</f>
        <v>0.41666666666666669</v>
      </c>
      <c r="AC289" s="121">
        <f>Tableau1[[#This Row],[heure_enq]]-Tableau1[[#This Row],[heure_deb]]</f>
        <v>6.25E-2</v>
      </c>
      <c r="AD289" s="121">
        <f>Tableau1[[#This Row],[heure_fin]]-Tableau1[[#This Row],[heure_deb]]</f>
        <v>0.10416666666666669</v>
      </c>
      <c r="AE289" s="115" t="s">
        <v>22</v>
      </c>
      <c r="AF289" s="115" t="s">
        <v>22</v>
      </c>
      <c r="AG289" s="123" t="str">
        <f>INDEX(BDD_enquete_terrain_publique!BJ:BJ, MATCH(A289, BDD_enquete_terrain_publique!B:B, 0))</f>
        <v>NA</v>
      </c>
      <c r="AH289" s="18">
        <v>0</v>
      </c>
      <c r="AI289" s="18">
        <f>INDEX(BDD_enquete_terrain_publique!BO:BO, MATCH(A289, BDD_enquete_terrain_publique!B:B, 0))</f>
        <v>0</v>
      </c>
      <c r="AJ289" s="18">
        <v>0</v>
      </c>
      <c r="AK289" s="18">
        <f>INDEX(BDD_enquete_terrain_publique!BU:BU, MATCH(A289, BDD_enquete_terrain_publique!B:B, 0))</f>
        <v>0</v>
      </c>
      <c r="AL289" s="115" t="str">
        <f>INDEX(BDD_enquete_terrain_publique!BV:BV, MATCH(A289, BDD_enquete_terrain_publique!B:B, 0))</f>
        <v>pain</v>
      </c>
      <c r="AM289" s="18">
        <v>0</v>
      </c>
      <c r="AN289" s="115" t="s">
        <v>2132</v>
      </c>
      <c r="AO289" s="115" t="str">
        <f>INDEX(BDD_enquete_terrain_publique!AL:AL, MATCH(A289, BDD_enquete_terrain_publique!B:B, 0))</f>
        <v>resident</v>
      </c>
      <c r="AP289" s="115" t="s">
        <v>22</v>
      </c>
      <c r="AQ289" s="115" t="s">
        <v>22</v>
      </c>
      <c r="AR289" s="124" t="s">
        <v>2196</v>
      </c>
      <c r="AS289" s="115">
        <v>1</v>
      </c>
      <c r="AT289" s="122">
        <v>22</v>
      </c>
      <c r="AU28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160.85452904554685</v>
      </c>
      <c r="AV289" s="150">
        <f>Tableau1[[#This Row],[poids_g]]+255</f>
        <v>415.85452904554688</v>
      </c>
      <c r="AW289" s="138" t="s">
        <v>222</v>
      </c>
      <c r="AX289" s="199"/>
      <c r="AY289" s="201"/>
      <c r="AZ289" s="127"/>
    </row>
    <row r="290" spans="1:52" ht="15" thickBot="1">
      <c r="A290" s="117">
        <v>360</v>
      </c>
      <c r="B290" s="18" t="str">
        <f>INDEX(BDD_enquete_terrain_publique!C:C, MATCH(A290, BDD_enquete_terrain_publique!B:B, 0))</f>
        <v>PECHLOIS2023_0175</v>
      </c>
      <c r="C290" s="18" t="str">
        <f>INDEX(BDD_enquete_terrain_publique!D:D, MATCH(A290, BDD_enquete_terrain_publique!B:B, 0))</f>
        <v>PECHLOIS2023_0175_A</v>
      </c>
      <c r="D290" s="109">
        <f>INDEX(BDD_enquete_terrain_publique!E:E, MATCH(A290, BDD_enquete_terrain_publique!B:B, 0))</f>
        <v>45198</v>
      </c>
      <c r="E290" s="18" t="str">
        <f>INDEX(BDD_enquete_terrain_publique!F:F, MATCH(A290, BDD_enquete_terrain_publique!B:B, 0))</f>
        <v>Stephane_BORDEWIE</v>
      </c>
      <c r="F290" s="118">
        <f>INDEX(BDD_enquete_terrain_publique!G:G, MATCH(A290, BDD_enquete_terrain_publique!B:B, 0))</f>
        <v>0</v>
      </c>
      <c r="G290" s="18">
        <f>INDEX(BDD_enquete_terrain_publique!H:H, MATCH(A290, BDD_enquete_terrain_publique!B:B, 0))</f>
        <v>23</v>
      </c>
      <c r="H290" s="118">
        <f>INDEX(BDD_enquete_terrain_publique!I:I, MATCH(A290, BDD_enquete_terrain_publique!B:B, 0))</f>
        <v>0</v>
      </c>
      <c r="I290" s="18" t="str">
        <f>INDEX(BDD_enquete_terrain_publique!J:J, MATCH(A290, BDD_enquete_terrain_publique!B:B, 0))</f>
        <v>NA</v>
      </c>
      <c r="J290" s="18" t="str">
        <f>INDEX(BDD_enquete_terrain_publique!K:K, MATCH(A290, BDD_enquete_terrain_publique!B:B, 0))</f>
        <v>NA</v>
      </c>
      <c r="K290" s="118" t="str">
        <f>INDEX(BDD_enquete_terrain_publique!L:L, MATCH(A290, BDD_enquete_terrain_publique!B:B, 0))</f>
        <v>0_10</v>
      </c>
      <c r="L290" s="18" t="str">
        <f>INDEX(BDD_enquete_terrain_publique!M:M, MATCH(A290, BDD_enquete_terrain_publique!B:B, 0))</f>
        <v>pln_lune</v>
      </c>
      <c r="M290" s="115" t="s">
        <v>22</v>
      </c>
      <c r="N290" s="115" t="s">
        <v>22</v>
      </c>
      <c r="O290" s="115" t="s">
        <v>22</v>
      </c>
      <c r="P290" s="119">
        <f>INDEX(BDD_enquete_terrain_publique!Q:Q, MATCH(A290, BDD_enquete_terrain_publique!B:B, 0))</f>
        <v>42.712319999999998</v>
      </c>
      <c r="Q290" s="115" t="s">
        <v>22</v>
      </c>
      <c r="R290" s="116" t="s">
        <v>22</v>
      </c>
      <c r="S290" s="115" t="s">
        <v>22</v>
      </c>
      <c r="T290" s="115" t="s">
        <v>22</v>
      </c>
      <c r="U290" s="120">
        <f>INDEX(BDD_enquete_terrain_publique!V:V, MATCH(A290, BDD_enquete_terrain_publique!B:B, 0))</f>
        <v>9.4550000000000001</v>
      </c>
      <c r="V290" s="115" t="s">
        <v>22</v>
      </c>
      <c r="W290" s="121" t="str">
        <f>INDEX(BDD_enquete_terrain_publique!W:W, MATCH(A290, BDD_enquete_terrain_publique!B:B, 0))</f>
        <v>pdb</v>
      </c>
      <c r="X290" s="122">
        <f>INDEX(BDD_enquete_terrain_publique!X:X, MATCH(A290, BDD_enquete_terrain_publique!B:B, 0))</f>
        <v>2</v>
      </c>
      <c r="Y290" s="122">
        <f>INDEX(BDD_enquete_terrain_publique!Y:Y, MATCH(A290, BDD_enquete_terrain_publique!B:B, 0))</f>
        <v>1</v>
      </c>
      <c r="Z290" s="121">
        <f>INDEX(BDD_enquete_terrain_publique!Z:Z, MATCH(A290, BDD_enquete_terrain_publique!B:B, 0))</f>
        <v>0.3125</v>
      </c>
      <c r="AA290" s="121">
        <f>INDEX(BDD_enquete_terrain_publique!AA:AA, MATCH(A290, BDD_enquete_terrain_publique!B:B, 0))</f>
        <v>0.375</v>
      </c>
      <c r="AB290" s="121">
        <f>INDEX(BDD_enquete_terrain_publique!AB:AB, MATCH(A290, BDD_enquete_terrain_publique!B:B, 0))</f>
        <v>0.41666666666666669</v>
      </c>
      <c r="AC290" s="121">
        <f>Tableau1[[#This Row],[heure_enq]]-Tableau1[[#This Row],[heure_deb]]</f>
        <v>6.25E-2</v>
      </c>
      <c r="AD290" s="121">
        <f>Tableau1[[#This Row],[heure_fin]]-Tableau1[[#This Row],[heure_deb]]</f>
        <v>0.10416666666666669</v>
      </c>
      <c r="AE290" s="115" t="s">
        <v>22</v>
      </c>
      <c r="AF290" s="115" t="s">
        <v>22</v>
      </c>
      <c r="AG290" s="123" t="str">
        <f>INDEX(BDD_enquete_terrain_publique!BJ:BJ, MATCH(A290, BDD_enquete_terrain_publique!B:B, 0))</f>
        <v>NA</v>
      </c>
      <c r="AH290" s="18">
        <v>0</v>
      </c>
      <c r="AI290" s="18">
        <f>INDEX(BDD_enquete_terrain_publique!BO:BO, MATCH(A290, BDD_enquete_terrain_publique!B:B, 0))</f>
        <v>0</v>
      </c>
      <c r="AJ290" s="18">
        <v>0</v>
      </c>
      <c r="AK290" s="18">
        <f>INDEX(BDD_enquete_terrain_publique!BU:BU, MATCH(A290, BDD_enquete_terrain_publique!B:B, 0))</f>
        <v>0</v>
      </c>
      <c r="AL290" s="115" t="str">
        <f>INDEX(BDD_enquete_terrain_publique!BV:BV, MATCH(A290, BDD_enquete_terrain_publique!B:B, 0))</f>
        <v>pain</v>
      </c>
      <c r="AM290" s="18">
        <v>0</v>
      </c>
      <c r="AN290" s="115" t="s">
        <v>2132</v>
      </c>
      <c r="AO290" s="115" t="str">
        <f>INDEX(BDD_enquete_terrain_publique!AL:AL, MATCH(A290, BDD_enquete_terrain_publique!B:B, 0))</f>
        <v>resident</v>
      </c>
      <c r="AP290" s="115" t="s">
        <v>2060</v>
      </c>
      <c r="AQ290" s="115">
        <v>2</v>
      </c>
      <c r="AR290" s="124" t="s">
        <v>405</v>
      </c>
      <c r="AS290" s="115">
        <v>3</v>
      </c>
      <c r="AT290" s="122">
        <f>AVERAGE(17,17,22)</f>
        <v>18.666666666666668</v>
      </c>
      <c r="AU29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254.55212784517198</v>
      </c>
      <c r="AV290" s="153"/>
      <c r="AW290" s="138" t="s">
        <v>222</v>
      </c>
      <c r="AX290" s="199"/>
      <c r="AY290" s="201"/>
      <c r="AZ290" s="127"/>
    </row>
    <row r="291" spans="1:52" ht="15" thickBot="1">
      <c r="A291" s="117">
        <v>361</v>
      </c>
      <c r="B291" s="18" t="str">
        <f>INDEX(BDD_enquete_terrain_publique!C:C, MATCH(A291, BDD_enquete_terrain_publique!B:B, 0))</f>
        <v>PECHLOIS2023_0175</v>
      </c>
      <c r="C291" s="18" t="str">
        <f>INDEX(BDD_enquete_terrain_publique!D:D, MATCH(A291, BDD_enquete_terrain_publique!B:B, 0))</f>
        <v>PECHLOIS2023_0175_B</v>
      </c>
      <c r="D291" s="109">
        <f>INDEX(BDD_enquete_terrain_publique!E:E, MATCH(A291, BDD_enquete_terrain_publique!B:B, 0))</f>
        <v>45198</v>
      </c>
      <c r="E291" s="18" t="str">
        <f>INDEX(BDD_enquete_terrain_publique!F:F, MATCH(A291, BDD_enquete_terrain_publique!B:B, 0))</f>
        <v>Stephane_BORDEWIE</v>
      </c>
      <c r="F291" s="118">
        <f>INDEX(BDD_enquete_terrain_publique!G:G, MATCH(A291, BDD_enquete_terrain_publique!B:B, 0))</f>
        <v>0</v>
      </c>
      <c r="G291" s="18">
        <f>INDEX(BDD_enquete_terrain_publique!H:H, MATCH(A291, BDD_enquete_terrain_publique!B:B, 0))</f>
        <v>23</v>
      </c>
      <c r="H291" s="118">
        <f>INDEX(BDD_enquete_terrain_publique!I:I, MATCH(A291, BDD_enquete_terrain_publique!B:B, 0))</f>
        <v>0</v>
      </c>
      <c r="I291" s="18" t="str">
        <f>INDEX(BDD_enquete_terrain_publique!J:J, MATCH(A291, BDD_enquete_terrain_publique!B:B, 0))</f>
        <v>NA</v>
      </c>
      <c r="J291" s="18" t="str">
        <f>INDEX(BDD_enquete_terrain_publique!K:K, MATCH(A291, BDD_enquete_terrain_publique!B:B, 0))</f>
        <v>NA</v>
      </c>
      <c r="K291" s="118" t="str">
        <f>INDEX(BDD_enquete_terrain_publique!L:L, MATCH(A291, BDD_enquete_terrain_publique!B:B, 0))</f>
        <v>0_10</v>
      </c>
      <c r="L291" s="18" t="str">
        <f>INDEX(BDD_enquete_terrain_publique!M:M, MATCH(A291, BDD_enquete_terrain_publique!B:B, 0))</f>
        <v>pln_lune</v>
      </c>
      <c r="M291" s="115" t="s">
        <v>22</v>
      </c>
      <c r="N291" s="115" t="s">
        <v>22</v>
      </c>
      <c r="O291" s="115" t="s">
        <v>22</v>
      </c>
      <c r="P291" s="119">
        <f>INDEX(BDD_enquete_terrain_publique!Q:Q, MATCH(A291, BDD_enquete_terrain_publique!B:B, 0))</f>
        <v>42.710599999999999</v>
      </c>
      <c r="Q291" s="115" t="s">
        <v>22</v>
      </c>
      <c r="R291" s="116" t="s">
        <v>22</v>
      </c>
      <c r="S291" s="115" t="s">
        <v>22</v>
      </c>
      <c r="T291" s="115" t="s">
        <v>22</v>
      </c>
      <c r="U291" s="120">
        <f>INDEX(BDD_enquete_terrain_publique!V:V, MATCH(A291, BDD_enquete_terrain_publique!B:B, 0))</f>
        <v>9.4552999999999994</v>
      </c>
      <c r="V291" s="115" t="s">
        <v>22</v>
      </c>
      <c r="W291" s="121" t="str">
        <f>INDEX(BDD_enquete_terrain_publique!W:W, MATCH(A291, BDD_enquete_terrain_publique!B:B, 0))</f>
        <v>pdb</v>
      </c>
      <c r="X291" s="122">
        <f>INDEX(BDD_enquete_terrain_publique!X:X, MATCH(A291, BDD_enquete_terrain_publique!B:B, 0))</f>
        <v>5</v>
      </c>
      <c r="Y291" s="122">
        <f>INDEX(BDD_enquete_terrain_publique!Y:Y, MATCH(A291, BDD_enquete_terrain_publique!B:B, 0))</f>
        <v>1</v>
      </c>
      <c r="Z291" s="121">
        <f>INDEX(BDD_enquete_terrain_publique!Z:Z, MATCH(A291, BDD_enquete_terrain_publique!B:B, 0))</f>
        <v>0.33333333333333331</v>
      </c>
      <c r="AA291" s="121">
        <f>INDEX(BDD_enquete_terrain_publique!AA:AA, MATCH(A291, BDD_enquete_terrain_publique!B:B, 0))</f>
        <v>0.375</v>
      </c>
      <c r="AB291" s="121">
        <f>INDEX(BDD_enquete_terrain_publique!AB:AB, MATCH(A291, BDD_enquete_terrain_publique!B:B, 0))</f>
        <v>0.41666666666666669</v>
      </c>
      <c r="AC291" s="121">
        <f>Tableau1[[#This Row],[heure_enq]]-Tableau1[[#This Row],[heure_deb]]</f>
        <v>4.1666666666666685E-2</v>
      </c>
      <c r="AD291" s="121">
        <f>Tableau1[[#This Row],[heure_fin]]-Tableau1[[#This Row],[heure_deb]]</f>
        <v>8.333333333333337E-2</v>
      </c>
      <c r="AE291" s="115" t="s">
        <v>22</v>
      </c>
      <c r="AF291" s="115" t="s">
        <v>22</v>
      </c>
      <c r="AG291" s="123" t="str">
        <f>INDEX(BDD_enquete_terrain_publique!BJ:BJ, MATCH(A291, BDD_enquete_terrain_publique!B:B, 0))</f>
        <v>Dentex dentex</v>
      </c>
      <c r="AH291" s="18">
        <v>0</v>
      </c>
      <c r="AI291" s="18">
        <f>INDEX(BDD_enquete_terrain_publique!BO:BO, MATCH(A291, BDD_enquete_terrain_publique!B:B, 0))</f>
        <v>0</v>
      </c>
      <c r="AJ291" s="18">
        <v>0</v>
      </c>
      <c r="AK291" s="18">
        <f>INDEX(BDD_enquete_terrain_publique!BU:BU, MATCH(A291, BDD_enquete_terrain_publique!B:B, 0))</f>
        <v>0</v>
      </c>
      <c r="AL291" s="115" t="str">
        <f>INDEX(BDD_enquete_terrain_publique!BV:BV, MATCH(A291, BDD_enquete_terrain_publique!B:B, 0))</f>
        <v>pain</v>
      </c>
      <c r="AM291" s="18">
        <v>0</v>
      </c>
      <c r="AN291" s="115" t="s">
        <v>2072</v>
      </c>
      <c r="AO291" s="115" t="str">
        <f>INDEX(BDD_enquete_terrain_publique!AL:AL, MATCH(A291, BDD_enquete_terrain_publique!B:B, 0))</f>
        <v>resident</v>
      </c>
      <c r="AP291" s="115" t="s">
        <v>22</v>
      </c>
      <c r="AQ291" s="115" t="s">
        <v>22</v>
      </c>
      <c r="AR291" s="124" t="s">
        <v>1019</v>
      </c>
      <c r="AS291" s="115">
        <v>6</v>
      </c>
      <c r="AT291" s="122">
        <v>12</v>
      </c>
      <c r="AU29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156.82843419742863</v>
      </c>
      <c r="AV291" s="151">
        <v>157</v>
      </c>
      <c r="AW291" s="138" t="s">
        <v>222</v>
      </c>
      <c r="AX291" s="199"/>
      <c r="AY291" s="201"/>
      <c r="AZ291" s="127"/>
    </row>
    <row r="292" spans="1:52" ht="15" thickBot="1">
      <c r="A292" s="117">
        <f>A291+1</f>
        <v>362</v>
      </c>
      <c r="B292" s="18" t="str">
        <f>INDEX(BDD_enquete_terrain_publique!C:C, MATCH(A292, BDD_enquete_terrain_publique!B:B, 0))</f>
        <v>PECHLOIS2023_0175</v>
      </c>
      <c r="C292" s="18" t="str">
        <f>INDEX(BDD_enquete_terrain_publique!D:D, MATCH(A292, BDD_enquete_terrain_publique!B:B, 0))</f>
        <v>PECHLOIS2023_0175_C</v>
      </c>
      <c r="D292" s="109">
        <f>INDEX(BDD_enquete_terrain_publique!E:E, MATCH(A292, BDD_enquete_terrain_publique!B:B, 0))</f>
        <v>45198</v>
      </c>
      <c r="E292" s="18" t="str">
        <f>INDEX(BDD_enquete_terrain_publique!F:F, MATCH(A292, BDD_enquete_terrain_publique!B:B, 0))</f>
        <v>Stephane_BORDEWIE</v>
      </c>
      <c r="F292" s="118">
        <f>INDEX(BDD_enquete_terrain_publique!G:G, MATCH(A292, BDD_enquete_terrain_publique!B:B, 0))</f>
        <v>0</v>
      </c>
      <c r="G292" s="18">
        <f>INDEX(BDD_enquete_terrain_publique!H:H, MATCH(A292, BDD_enquete_terrain_publique!B:B, 0))</f>
        <v>25</v>
      </c>
      <c r="H292" s="118">
        <f>INDEX(BDD_enquete_terrain_publique!I:I, MATCH(A292, BDD_enquete_terrain_publique!B:B, 0))</f>
        <v>0</v>
      </c>
      <c r="I292" s="18" t="str">
        <f>INDEX(BDD_enquete_terrain_publique!J:J, MATCH(A292, BDD_enquete_terrain_publique!B:B, 0))</f>
        <v>NA</v>
      </c>
      <c r="J292" s="18" t="str">
        <f>INDEX(BDD_enquete_terrain_publique!K:K, MATCH(A292, BDD_enquete_terrain_publique!B:B, 0))</f>
        <v>NA</v>
      </c>
      <c r="K292" s="118" t="str">
        <f>INDEX(BDD_enquete_terrain_publique!L:L, MATCH(A292, BDD_enquete_terrain_publique!B:B, 0))</f>
        <v>0_10</v>
      </c>
      <c r="L292" s="18" t="str">
        <f>INDEX(BDD_enquete_terrain_publique!M:M, MATCH(A292, BDD_enquete_terrain_publique!B:B, 0))</f>
        <v>pln_lune</v>
      </c>
      <c r="M292" s="18" t="s">
        <v>22</v>
      </c>
      <c r="N292" s="146" t="s">
        <v>22</v>
      </c>
      <c r="O292" s="18" t="s">
        <v>22</v>
      </c>
      <c r="P292" s="119">
        <f>INDEX(BDD_enquete_terrain_publique!Q:Q, MATCH(A292, BDD_enquete_terrain_publique!B:B, 0))</f>
        <v>42.713940000000001</v>
      </c>
      <c r="Q292" s="18" t="s">
        <v>22</v>
      </c>
      <c r="R292" s="146" t="s">
        <v>22</v>
      </c>
      <c r="S292" s="146" t="s">
        <v>22</v>
      </c>
      <c r="T292" s="18" t="s">
        <v>22</v>
      </c>
      <c r="U292" s="120">
        <f>INDEX(BDD_enquete_terrain_publique!V:V, MATCH(A292, BDD_enquete_terrain_publique!B:B, 0))</f>
        <v>9.4555600000000002</v>
      </c>
      <c r="V292" s="115" t="s">
        <v>22</v>
      </c>
      <c r="W292" s="121" t="str">
        <f>INDEX(BDD_enquete_terrain_publique!W:W, MATCH(A292, BDD_enquete_terrain_publique!B:B, 0))</f>
        <v>pdb</v>
      </c>
      <c r="X292" s="122">
        <f>INDEX(BDD_enquete_terrain_publique!X:X, MATCH(A292, BDD_enquete_terrain_publique!B:B, 0))</f>
        <v>5</v>
      </c>
      <c r="Y292" s="122">
        <f>INDEX(BDD_enquete_terrain_publique!Y:Y, MATCH(A292, BDD_enquete_terrain_publique!B:B, 0))</f>
        <v>1</v>
      </c>
      <c r="Z292" s="121">
        <f>INDEX(BDD_enquete_terrain_publique!Z:Z, MATCH(A292, BDD_enquete_terrain_publique!B:B, 0))</f>
        <v>0.33333333333333331</v>
      </c>
      <c r="AA292" s="121">
        <f>INDEX(BDD_enquete_terrain_publique!AA:AA, MATCH(A292, BDD_enquete_terrain_publique!B:B, 0))</f>
        <v>0.40277777777777773</v>
      </c>
      <c r="AB292" s="121">
        <f>INDEX(BDD_enquete_terrain_publique!AB:AB, MATCH(A292, BDD_enquete_terrain_publique!B:B, 0))</f>
        <v>0.45833333333333331</v>
      </c>
      <c r="AC292" s="121">
        <f>Tableau1[[#This Row],[heure_enq]]-Tableau1[[#This Row],[heure_deb]]</f>
        <v>6.944444444444442E-2</v>
      </c>
      <c r="AD292" s="121">
        <f>Tableau1[[#This Row],[heure_fin]]-Tableau1[[#This Row],[heure_deb]]</f>
        <v>0.125</v>
      </c>
      <c r="AE292" s="115" t="s">
        <v>22</v>
      </c>
      <c r="AF292" s="115" t="s">
        <v>22</v>
      </c>
      <c r="AG292" s="123" t="str">
        <f>INDEX(BDD_enquete_terrain_publique!BJ:BJ, MATCH(A292, BDD_enquete_terrain_publique!B:B, 0))</f>
        <v>Dentex dentex, Sparus aurata</v>
      </c>
      <c r="AH292" s="18">
        <v>0</v>
      </c>
      <c r="AI292" s="18">
        <f>INDEX(BDD_enquete_terrain_publique!BO:BO, MATCH(A292, BDD_enquete_terrain_publique!B:B, 0))</f>
        <v>0</v>
      </c>
      <c r="AJ292" s="18" t="s">
        <v>2148</v>
      </c>
      <c r="AK292" s="18" t="str">
        <f>INDEX(BDD_enquete_terrain_publique!BU:BU, MATCH(A292, BDD_enquete_terrain_publique!B:B, 0))</f>
        <v>saupe, mulet, crabe</v>
      </c>
      <c r="AL292" s="115">
        <f>INDEX(BDD_enquete_terrain_publique!BV:BV, MATCH(A292, BDD_enquete_terrain_publique!B:B, 0))</f>
        <v>0</v>
      </c>
      <c r="AM292" s="18">
        <v>0</v>
      </c>
      <c r="AN292" s="115" t="s">
        <v>87</v>
      </c>
      <c r="AO292" s="115" t="str">
        <f>INDEX(BDD_enquete_terrain_publique!AL:AL, MATCH(A292, BDD_enquete_terrain_publique!B:B, 0))</f>
        <v>resident</v>
      </c>
      <c r="AP292" s="115" t="s">
        <v>22</v>
      </c>
      <c r="AQ292" s="115" t="s">
        <v>22</v>
      </c>
      <c r="AR292" s="124" t="s">
        <v>1019</v>
      </c>
      <c r="AS292" s="115">
        <v>2</v>
      </c>
      <c r="AT292" s="122">
        <f>(22+17)/2</f>
        <v>19.5</v>
      </c>
      <c r="AU29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216.82228255422098</v>
      </c>
      <c r="AV292" s="151">
        <f>Tableau1[[#This Row],[poids_g]]</f>
        <v>216.82228255422098</v>
      </c>
      <c r="AW292" s="138" t="s">
        <v>222</v>
      </c>
      <c r="AX292" s="199"/>
      <c r="AY292" s="201"/>
      <c r="AZ292" s="127"/>
    </row>
    <row r="293" spans="1:52">
      <c r="A293" s="117">
        <v>364</v>
      </c>
      <c r="B293" s="18" t="str">
        <f>INDEX(BDD_enquete_terrain_publique!C:C, MATCH(A293, BDD_enquete_terrain_publique!B:B, 0))</f>
        <v>PECHLOIS2023_0175</v>
      </c>
      <c r="C293" s="18" t="str">
        <f>INDEX(BDD_enquete_terrain_publique!D:D, MATCH(A293, BDD_enquete_terrain_publique!B:B, 0))</f>
        <v>PECHLOIS2023_0175_E</v>
      </c>
      <c r="D293" s="109">
        <f>INDEX(BDD_enquete_terrain_publique!E:E, MATCH(A293, BDD_enquete_terrain_publique!B:B, 0))</f>
        <v>45198</v>
      </c>
      <c r="E293" s="18" t="str">
        <f>INDEX(BDD_enquete_terrain_publique!F:F, MATCH(A293, BDD_enquete_terrain_publique!B:B, 0))</f>
        <v>Stephane_BORDEWIE</v>
      </c>
      <c r="F293" s="118">
        <f>INDEX(BDD_enquete_terrain_publique!G:G, MATCH(A293, BDD_enquete_terrain_publique!B:B, 0))</f>
        <v>0</v>
      </c>
      <c r="G293" s="18">
        <f>INDEX(BDD_enquete_terrain_publique!H:H, MATCH(A293, BDD_enquete_terrain_publique!B:B, 0))</f>
        <v>25</v>
      </c>
      <c r="H293" s="118">
        <f>INDEX(BDD_enquete_terrain_publique!I:I, MATCH(A293, BDD_enquete_terrain_publique!B:B, 0))</f>
        <v>0</v>
      </c>
      <c r="I293" s="18" t="str">
        <f>INDEX(BDD_enquete_terrain_publique!J:J, MATCH(A293, BDD_enquete_terrain_publique!B:B, 0))</f>
        <v>NA</v>
      </c>
      <c r="J293" s="18" t="str">
        <f>INDEX(BDD_enquete_terrain_publique!K:K, MATCH(A293, BDD_enquete_terrain_publique!B:B, 0))</f>
        <v>NA</v>
      </c>
      <c r="K293" s="118" t="str">
        <f>INDEX(BDD_enquete_terrain_publique!L:L, MATCH(A293, BDD_enquete_terrain_publique!B:B, 0))</f>
        <v>0_10</v>
      </c>
      <c r="L293" s="18" t="str">
        <f>INDEX(BDD_enquete_terrain_publique!M:M, MATCH(A293, BDD_enquete_terrain_publique!B:B, 0))</f>
        <v>pln_lune</v>
      </c>
      <c r="M293" s="115" t="s">
        <v>22</v>
      </c>
      <c r="N293" s="115" t="s">
        <v>22</v>
      </c>
      <c r="O293" s="115" t="s">
        <v>22</v>
      </c>
      <c r="P293" s="119">
        <f>INDEX(BDD_enquete_terrain_publique!Q:Q, MATCH(A293, BDD_enquete_terrain_publique!B:B, 0))</f>
        <v>42.793480000000002</v>
      </c>
      <c r="Q293" s="115" t="s">
        <v>22</v>
      </c>
      <c r="R293" s="116" t="s">
        <v>22</v>
      </c>
      <c r="S293" s="115" t="s">
        <v>22</v>
      </c>
      <c r="T293" s="115" t="s">
        <v>22</v>
      </c>
      <c r="U293" s="120">
        <f>INDEX(BDD_enquete_terrain_publique!V:V, MATCH(A293, BDD_enquete_terrain_publique!B:B, 0))</f>
        <v>9.4897399999999994</v>
      </c>
      <c r="V293" s="115" t="s">
        <v>22</v>
      </c>
      <c r="W293" s="121" t="str">
        <f>INDEX(BDD_enquete_terrain_publique!W:W, MATCH(A293, BDD_enquete_terrain_publique!B:B, 0))</f>
        <v>pdb</v>
      </c>
      <c r="X293" s="122">
        <f>INDEX(BDD_enquete_terrain_publique!X:X, MATCH(A293, BDD_enquete_terrain_publique!B:B, 0))</f>
        <v>4</v>
      </c>
      <c r="Y293" s="122">
        <f>INDEX(BDD_enquete_terrain_publique!Y:Y, MATCH(A293, BDD_enquete_terrain_publique!B:B, 0))</f>
        <v>1</v>
      </c>
      <c r="Z293" s="121">
        <f>INDEX(BDD_enquete_terrain_publique!Z:Z, MATCH(A293, BDD_enquete_terrain_publique!B:B, 0))</f>
        <v>0.38541666666666669</v>
      </c>
      <c r="AA293" s="121">
        <f>INDEX(BDD_enquete_terrain_publique!AA:AA, MATCH(A293, BDD_enquete_terrain_publique!B:B, 0))</f>
        <v>0.48958333333333331</v>
      </c>
      <c r="AB293" s="121">
        <f>INDEX(BDD_enquete_terrain_publique!AB:AB, MATCH(A293, BDD_enquete_terrain_publique!B:B, 0))</f>
        <v>0.52083333333333337</v>
      </c>
      <c r="AC293" s="121">
        <f>Tableau1[[#This Row],[heure_enq]]-Tableau1[[#This Row],[heure_deb]]</f>
        <v>0.10416666666666663</v>
      </c>
      <c r="AD293" s="121">
        <f>Tableau1[[#This Row],[heure_fin]]-Tableau1[[#This Row],[heure_deb]]</f>
        <v>0.13541666666666669</v>
      </c>
      <c r="AE293" s="115" t="s">
        <v>22</v>
      </c>
      <c r="AF293" s="115" t="s">
        <v>22</v>
      </c>
      <c r="AG293" s="123" t="str">
        <f>INDEX(BDD_enquete_terrain_publique!BJ:BJ, MATCH(A293, BDD_enquete_terrain_publique!B:B, 0))</f>
        <v>roche</v>
      </c>
      <c r="AH293" s="18" t="s">
        <v>2194</v>
      </c>
      <c r="AI293" s="18" t="str">
        <f>INDEX(BDD_enquete_terrain_publique!BO:BO, MATCH(A293, BDD_enquete_terrain_publique!B:B, 0))</f>
        <v>crevette</v>
      </c>
      <c r="AJ293" s="18" t="s">
        <v>2184</v>
      </c>
      <c r="AK293" s="18" t="str">
        <f>INDEX(BDD_enquete_terrain_publique!BU:BU, MATCH(A293, BDD_enquete_terrain_publique!B:B, 0))</f>
        <v>coreen</v>
      </c>
      <c r="AL293" s="115">
        <f>INDEX(BDD_enquete_terrain_publique!BV:BV, MATCH(A293, BDD_enquete_terrain_publique!B:B, 0))</f>
        <v>0</v>
      </c>
      <c r="AM293" s="18">
        <v>0</v>
      </c>
      <c r="AN293" s="115" t="s">
        <v>2193</v>
      </c>
      <c r="AO293" s="115" t="str">
        <f>INDEX(BDD_enquete_terrain_publique!AL:AL, MATCH(A293, BDD_enquete_terrain_publique!B:B, 0))</f>
        <v>resident</v>
      </c>
      <c r="AP293" s="115" t="s">
        <v>2057</v>
      </c>
      <c r="AQ293" s="115">
        <v>1</v>
      </c>
      <c r="AR293" s="124" t="s">
        <v>2195</v>
      </c>
      <c r="AS293" s="115">
        <v>1</v>
      </c>
      <c r="AT293" s="122">
        <v>15</v>
      </c>
      <c r="AU29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56.465362283798527</v>
      </c>
      <c r="AV293" s="150">
        <f>Tableau1[[#This Row],[poids_g]]+AU294+AU295</f>
        <v>290.64003809933683</v>
      </c>
      <c r="AW293" s="138" t="s">
        <v>222</v>
      </c>
      <c r="AX293" s="199"/>
      <c r="AY293" s="201"/>
      <c r="AZ293" s="127"/>
    </row>
    <row r="294" spans="1:52">
      <c r="A294" s="117">
        <v>364</v>
      </c>
      <c r="B294" s="18" t="str">
        <f>INDEX(BDD_enquete_terrain_publique!C:C, MATCH(A294, BDD_enquete_terrain_publique!B:B, 0))</f>
        <v>PECHLOIS2023_0175</v>
      </c>
      <c r="C294" s="18" t="str">
        <f>INDEX(BDD_enquete_terrain_publique!D:D, MATCH(A294, BDD_enquete_terrain_publique!B:B, 0))</f>
        <v>PECHLOIS2023_0175_E</v>
      </c>
      <c r="D294" s="109">
        <f>INDEX(BDD_enquete_terrain_publique!E:E, MATCH(A294, BDD_enquete_terrain_publique!B:B, 0))</f>
        <v>45198</v>
      </c>
      <c r="E294" s="18" t="str">
        <f>INDEX(BDD_enquete_terrain_publique!F:F, MATCH(A294, BDD_enquete_terrain_publique!B:B, 0))</f>
        <v>Stephane_BORDEWIE</v>
      </c>
      <c r="F294" s="118">
        <f>INDEX(BDD_enquete_terrain_publique!G:G, MATCH(A294, BDD_enquete_terrain_publique!B:B, 0))</f>
        <v>0</v>
      </c>
      <c r="G294" s="18">
        <f>INDEX(BDD_enquete_terrain_publique!H:H, MATCH(A294, BDD_enquete_terrain_publique!B:B, 0))</f>
        <v>25</v>
      </c>
      <c r="H294" s="118">
        <f>INDEX(BDD_enquete_terrain_publique!I:I, MATCH(A294, BDD_enquete_terrain_publique!B:B, 0))</f>
        <v>0</v>
      </c>
      <c r="I294" s="18" t="str">
        <f>INDEX(BDD_enquete_terrain_publique!J:J, MATCH(A294, BDD_enquete_terrain_publique!B:B, 0))</f>
        <v>NA</v>
      </c>
      <c r="J294" s="18" t="str">
        <f>INDEX(BDD_enquete_terrain_publique!K:K, MATCH(A294, BDD_enquete_terrain_publique!B:B, 0))</f>
        <v>NA</v>
      </c>
      <c r="K294" s="118" t="str">
        <f>INDEX(BDD_enquete_terrain_publique!L:L, MATCH(A294, BDD_enquete_terrain_publique!B:B, 0))</f>
        <v>0_10</v>
      </c>
      <c r="L294" s="18" t="str">
        <f>INDEX(BDD_enquete_terrain_publique!M:M, MATCH(A294, BDD_enquete_terrain_publique!B:B, 0))</f>
        <v>pln_lune</v>
      </c>
      <c r="M294" s="115" t="s">
        <v>22</v>
      </c>
      <c r="N294" s="115" t="s">
        <v>22</v>
      </c>
      <c r="O294" s="115" t="s">
        <v>22</v>
      </c>
      <c r="P294" s="119">
        <f>INDEX(BDD_enquete_terrain_publique!Q:Q, MATCH(A294, BDD_enquete_terrain_publique!B:B, 0))</f>
        <v>42.793480000000002</v>
      </c>
      <c r="Q294" s="115" t="s">
        <v>22</v>
      </c>
      <c r="R294" s="116" t="s">
        <v>22</v>
      </c>
      <c r="S294" s="115" t="s">
        <v>22</v>
      </c>
      <c r="T294" s="115" t="s">
        <v>22</v>
      </c>
      <c r="U294" s="120">
        <f>INDEX(BDD_enquete_terrain_publique!V:V, MATCH(A294, BDD_enquete_terrain_publique!B:B, 0))</f>
        <v>9.4897399999999994</v>
      </c>
      <c r="V294" s="115" t="s">
        <v>22</v>
      </c>
      <c r="W294" s="121" t="str">
        <f>INDEX(BDD_enquete_terrain_publique!W:W, MATCH(A294, BDD_enquete_terrain_publique!B:B, 0))</f>
        <v>pdb</v>
      </c>
      <c r="X294" s="122">
        <f>INDEX(BDD_enquete_terrain_publique!X:X, MATCH(A294, BDD_enquete_terrain_publique!B:B, 0))</f>
        <v>4</v>
      </c>
      <c r="Y294" s="122">
        <f>INDEX(BDD_enquete_terrain_publique!Y:Y, MATCH(A294, BDD_enquete_terrain_publique!B:B, 0))</f>
        <v>1</v>
      </c>
      <c r="Z294" s="121">
        <f>INDEX(BDD_enquete_terrain_publique!Z:Z, MATCH(A294, BDD_enquete_terrain_publique!B:B, 0))</f>
        <v>0.38541666666666669</v>
      </c>
      <c r="AA294" s="121">
        <f>INDEX(BDD_enquete_terrain_publique!AA:AA, MATCH(A294, BDD_enquete_terrain_publique!B:B, 0))</f>
        <v>0.48958333333333331</v>
      </c>
      <c r="AB294" s="121">
        <f>INDEX(BDD_enquete_terrain_publique!AB:AB, MATCH(A294, BDD_enquete_terrain_publique!B:B, 0))</f>
        <v>0.52083333333333337</v>
      </c>
      <c r="AC294" s="121">
        <f>Tableau1[[#This Row],[heure_enq]]-Tableau1[[#This Row],[heure_deb]]</f>
        <v>0.10416666666666663</v>
      </c>
      <c r="AD294" s="121">
        <f>Tableau1[[#This Row],[heure_fin]]-Tableau1[[#This Row],[heure_deb]]</f>
        <v>0.13541666666666669</v>
      </c>
      <c r="AE294" s="115" t="s">
        <v>22</v>
      </c>
      <c r="AF294" s="115" t="s">
        <v>22</v>
      </c>
      <c r="AG294" s="123" t="str">
        <f>INDEX(BDD_enquete_terrain_publique!BJ:BJ, MATCH(A294, BDD_enquete_terrain_publique!B:B, 0))</f>
        <v>roche</v>
      </c>
      <c r="AH294" s="18" t="s">
        <v>2194</v>
      </c>
      <c r="AI294" s="18" t="str">
        <f>INDEX(BDD_enquete_terrain_publique!BO:BO, MATCH(A294, BDD_enquete_terrain_publique!B:B, 0))</f>
        <v>crevette</v>
      </c>
      <c r="AJ294" s="18" t="s">
        <v>2184</v>
      </c>
      <c r="AK294" s="18" t="str">
        <f>INDEX(BDD_enquete_terrain_publique!BU:BU, MATCH(A294, BDD_enquete_terrain_publique!B:B, 0))</f>
        <v>coreen</v>
      </c>
      <c r="AL294" s="115">
        <f>INDEX(BDD_enquete_terrain_publique!BV:BV, MATCH(A294, BDD_enquete_terrain_publique!B:B, 0))</f>
        <v>0</v>
      </c>
      <c r="AM294" s="18">
        <v>0</v>
      </c>
      <c r="AN294" s="115" t="s">
        <v>2193</v>
      </c>
      <c r="AO294" s="115" t="str">
        <f>INDEX(BDD_enquete_terrain_publique!AL:AL, MATCH(A294, BDD_enquete_terrain_publique!B:B, 0))</f>
        <v>resident</v>
      </c>
      <c r="AP294" s="115" t="s">
        <v>22</v>
      </c>
      <c r="AQ294" s="115" t="s">
        <v>22</v>
      </c>
      <c r="AR294" s="124" t="s">
        <v>1034</v>
      </c>
      <c r="AS294" s="115">
        <v>2</v>
      </c>
      <c r="AT294" s="122">
        <v>13</v>
      </c>
      <c r="AU29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67.320374181518829</v>
      </c>
      <c r="AV294" s="152"/>
      <c r="AW294" s="138" t="s">
        <v>222</v>
      </c>
      <c r="AX294" s="199"/>
      <c r="AY294" s="201"/>
      <c r="AZ294" s="127"/>
    </row>
    <row r="295" spans="1:52" ht="15" thickBot="1">
      <c r="A295" s="117">
        <v>364</v>
      </c>
      <c r="B295" s="18" t="str">
        <f>INDEX(BDD_enquete_terrain_publique!C:C, MATCH(A295, BDD_enquete_terrain_publique!B:B, 0))</f>
        <v>PECHLOIS2023_0175</v>
      </c>
      <c r="C295" s="18" t="str">
        <f>INDEX(BDD_enquete_terrain_publique!D:D, MATCH(A295, BDD_enquete_terrain_publique!B:B, 0))</f>
        <v>PECHLOIS2023_0175_E</v>
      </c>
      <c r="D295" s="109">
        <f>INDEX(BDD_enquete_terrain_publique!E:E, MATCH(A295, BDD_enquete_terrain_publique!B:B, 0))</f>
        <v>45198</v>
      </c>
      <c r="E295" s="18" t="str">
        <f>INDEX(BDD_enquete_terrain_publique!F:F, MATCH(A295, BDD_enquete_terrain_publique!B:B, 0))</f>
        <v>Stephane_BORDEWIE</v>
      </c>
      <c r="F295" s="118">
        <f>INDEX(BDD_enquete_terrain_publique!G:G, MATCH(A295, BDD_enquete_terrain_publique!B:B, 0))</f>
        <v>0</v>
      </c>
      <c r="G295" s="18">
        <f>INDEX(BDD_enquete_terrain_publique!H:H, MATCH(A295, BDD_enquete_terrain_publique!B:B, 0))</f>
        <v>25</v>
      </c>
      <c r="H295" s="118">
        <f>INDEX(BDD_enquete_terrain_publique!I:I, MATCH(A295, BDD_enquete_terrain_publique!B:B, 0))</f>
        <v>0</v>
      </c>
      <c r="I295" s="18" t="str">
        <f>INDEX(BDD_enquete_terrain_publique!J:J, MATCH(A295, BDD_enquete_terrain_publique!B:B, 0))</f>
        <v>NA</v>
      </c>
      <c r="J295" s="18" t="str">
        <f>INDEX(BDD_enquete_terrain_publique!K:K, MATCH(A295, BDD_enquete_terrain_publique!B:B, 0))</f>
        <v>NA</v>
      </c>
      <c r="K295" s="118" t="str">
        <f>INDEX(BDD_enquete_terrain_publique!L:L, MATCH(A295, BDD_enquete_terrain_publique!B:B, 0))</f>
        <v>0_10</v>
      </c>
      <c r="L295" s="18" t="str">
        <f>INDEX(BDD_enquete_terrain_publique!M:M, MATCH(A295, BDD_enquete_terrain_publique!B:B, 0))</f>
        <v>pln_lune</v>
      </c>
      <c r="M295" s="115" t="s">
        <v>22</v>
      </c>
      <c r="N295" s="115" t="s">
        <v>22</v>
      </c>
      <c r="O295" s="115" t="s">
        <v>22</v>
      </c>
      <c r="P295" s="119">
        <f>INDEX(BDD_enquete_terrain_publique!Q:Q, MATCH(A295, BDD_enquete_terrain_publique!B:B, 0))</f>
        <v>42.793480000000002</v>
      </c>
      <c r="Q295" s="115" t="s">
        <v>22</v>
      </c>
      <c r="R295" s="116" t="s">
        <v>22</v>
      </c>
      <c r="S295" s="115" t="s">
        <v>22</v>
      </c>
      <c r="T295" s="115" t="s">
        <v>22</v>
      </c>
      <c r="U295" s="120">
        <f>INDEX(BDD_enquete_terrain_publique!V:V, MATCH(A295, BDD_enquete_terrain_publique!B:B, 0))</f>
        <v>9.4897399999999994</v>
      </c>
      <c r="V295" s="115" t="s">
        <v>22</v>
      </c>
      <c r="W295" s="121" t="str">
        <f>INDEX(BDD_enquete_terrain_publique!W:W, MATCH(A295, BDD_enquete_terrain_publique!B:B, 0))</f>
        <v>pdb</v>
      </c>
      <c r="X295" s="122">
        <f>INDEX(BDD_enquete_terrain_publique!X:X, MATCH(A295, BDD_enquete_terrain_publique!B:B, 0))</f>
        <v>4</v>
      </c>
      <c r="Y295" s="122">
        <f>INDEX(BDD_enquete_terrain_publique!Y:Y, MATCH(A295, BDD_enquete_terrain_publique!B:B, 0))</f>
        <v>1</v>
      </c>
      <c r="Z295" s="121">
        <f>INDEX(BDD_enquete_terrain_publique!Z:Z, MATCH(A295, BDD_enquete_terrain_publique!B:B, 0))</f>
        <v>0.38541666666666669</v>
      </c>
      <c r="AA295" s="121">
        <f>INDEX(BDD_enquete_terrain_publique!AA:AA, MATCH(A295, BDD_enquete_terrain_publique!B:B, 0))</f>
        <v>0.48958333333333331</v>
      </c>
      <c r="AB295" s="121">
        <f>INDEX(BDD_enquete_terrain_publique!AB:AB, MATCH(A295, BDD_enquete_terrain_publique!B:B, 0))</f>
        <v>0.52083333333333337</v>
      </c>
      <c r="AC295" s="121">
        <f>Tableau1[[#This Row],[heure_enq]]-Tableau1[[#This Row],[heure_deb]]</f>
        <v>0.10416666666666663</v>
      </c>
      <c r="AD295" s="121">
        <f>Tableau1[[#This Row],[heure_fin]]-Tableau1[[#This Row],[heure_deb]]</f>
        <v>0.13541666666666669</v>
      </c>
      <c r="AE295" s="115" t="s">
        <v>22</v>
      </c>
      <c r="AF295" s="115" t="s">
        <v>22</v>
      </c>
      <c r="AG295" s="123" t="str">
        <f>INDEX(BDD_enquete_terrain_publique!BJ:BJ, MATCH(A295, BDD_enquete_terrain_publique!B:B, 0))</f>
        <v>roche</v>
      </c>
      <c r="AH295" s="18" t="s">
        <v>2194</v>
      </c>
      <c r="AI295" s="18" t="str">
        <f>INDEX(BDD_enquete_terrain_publique!BO:BO, MATCH(A295, BDD_enquete_terrain_publique!B:B, 0))</f>
        <v>crevette</v>
      </c>
      <c r="AJ295" s="18" t="s">
        <v>2184</v>
      </c>
      <c r="AK295" s="18" t="str">
        <f>INDEX(BDD_enquete_terrain_publique!BU:BU, MATCH(A295, BDD_enquete_terrain_publique!B:B, 0))</f>
        <v>coreen</v>
      </c>
      <c r="AL295" s="115">
        <f>INDEX(BDD_enquete_terrain_publique!BV:BV, MATCH(A295, BDD_enquete_terrain_publique!B:B, 0))</f>
        <v>0</v>
      </c>
      <c r="AM295" s="18">
        <v>0</v>
      </c>
      <c r="AN295" s="115" t="s">
        <v>2193</v>
      </c>
      <c r="AO295" s="115" t="str">
        <f>INDEX(BDD_enquete_terrain_publique!AL:AL, MATCH(A295, BDD_enquete_terrain_publique!B:B, 0))</f>
        <v>resident</v>
      </c>
      <c r="AP295" s="115" t="s">
        <v>22</v>
      </c>
      <c r="AQ295" s="115" t="s">
        <v>22</v>
      </c>
      <c r="AR295" s="124" t="s">
        <v>1304</v>
      </c>
      <c r="AS295" s="115">
        <v>2</v>
      </c>
      <c r="AT295" s="122">
        <v>18</v>
      </c>
      <c r="AU29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166.85430163401949</v>
      </c>
      <c r="AV295" s="153"/>
      <c r="AW295" s="138" t="s">
        <v>222</v>
      </c>
      <c r="AX295" s="199"/>
      <c r="AY295" s="201"/>
      <c r="AZ295" s="127"/>
    </row>
    <row r="296" spans="1:52">
      <c r="A296" s="117">
        <v>367</v>
      </c>
      <c r="B296" s="18" t="str">
        <f>INDEX(BDD_enquete_terrain_publique!C:C, MATCH(A296, BDD_enquete_terrain_publique!B:B, 0))</f>
        <v>PECHLOIS2023_0176</v>
      </c>
      <c r="C296" s="18" t="str">
        <f>INDEX(BDD_enquete_terrain_publique!D:D, MATCH(A296, BDD_enquete_terrain_publique!B:B, 0))</f>
        <v>PECHLOIS2023_0176_C</v>
      </c>
      <c r="D296" s="109">
        <f>INDEX(BDD_enquete_terrain_publique!E:E, MATCH(A296, BDD_enquete_terrain_publique!B:B, 0))</f>
        <v>45201</v>
      </c>
      <c r="E296" s="18" t="str">
        <f>INDEX(BDD_enquete_terrain_publique!F:F, MATCH(A296, BDD_enquete_terrain_publique!B:B, 0))</f>
        <v>Stephane_BORDEWIE</v>
      </c>
      <c r="F296" s="118">
        <f>INDEX(BDD_enquete_terrain_publique!G:G, MATCH(A296, BDD_enquete_terrain_publique!B:B, 0))</f>
        <v>1</v>
      </c>
      <c r="G296" s="18">
        <f>INDEX(BDD_enquete_terrain_publique!H:H, MATCH(A296, BDD_enquete_terrain_publique!B:B, 0))</f>
        <v>25</v>
      </c>
      <c r="H296" s="118">
        <f>INDEX(BDD_enquete_terrain_publique!I:I, MATCH(A296, BDD_enquete_terrain_publique!B:B, 0))</f>
        <v>0</v>
      </c>
      <c r="I296" s="18" t="str">
        <f>INDEX(BDD_enquete_terrain_publique!J:J, MATCH(A296, BDD_enquete_terrain_publique!B:B, 0))</f>
        <v>NA</v>
      </c>
      <c r="J296" s="18" t="str">
        <f>INDEX(BDD_enquete_terrain_publique!K:K, MATCH(A296, BDD_enquete_terrain_publique!B:B, 0))</f>
        <v>NA</v>
      </c>
      <c r="K296" s="118" t="str">
        <f>INDEX(BDD_enquete_terrain_publique!L:L, MATCH(A296, BDD_enquete_terrain_publique!B:B, 0))</f>
        <v>0_10</v>
      </c>
      <c r="L296" s="18" t="str">
        <f>INDEX(BDD_enquete_terrain_publique!M:M, MATCH(A296, BDD_enquete_terrain_publique!B:B, 0))</f>
        <v>pln_lune</v>
      </c>
      <c r="M296" s="18" t="s">
        <v>22</v>
      </c>
      <c r="N296" s="146" t="s">
        <v>22</v>
      </c>
      <c r="O296" s="18" t="s">
        <v>22</v>
      </c>
      <c r="P296" s="119">
        <f>INDEX(BDD_enquete_terrain_publique!Q:Q, MATCH(A296, BDD_enquete_terrain_publique!B:B, 0))</f>
        <v>42.884</v>
      </c>
      <c r="Q296" s="18" t="s">
        <v>22</v>
      </c>
      <c r="R296" s="146" t="s">
        <v>22</v>
      </c>
      <c r="S296" s="146" t="s">
        <v>22</v>
      </c>
      <c r="T296" s="18" t="s">
        <v>22</v>
      </c>
      <c r="U296" s="120">
        <f>INDEX(BDD_enquete_terrain_publique!V:V, MATCH(A296, BDD_enquete_terrain_publique!B:B, 0))</f>
        <v>9.4753000000000007</v>
      </c>
      <c r="V296" s="115" t="s">
        <v>22</v>
      </c>
      <c r="W296" s="121" t="str">
        <f>INDEX(BDD_enquete_terrain_publique!W:W, MATCH(A296, BDD_enquete_terrain_publique!B:B, 0))</f>
        <v>pe</v>
      </c>
      <c r="X296" s="122" t="str">
        <f>INDEX(BDD_enquete_terrain_publique!X:X, MATCH(A296, BDD_enquete_terrain_publique!B:B, 0))</f>
        <v>NA</v>
      </c>
      <c r="Y296" s="122">
        <f>INDEX(BDD_enquete_terrain_publique!Y:Y, MATCH(A296, BDD_enquete_terrain_publique!B:B, 0))</f>
        <v>3</v>
      </c>
      <c r="Z296" s="121">
        <f>INDEX(BDD_enquete_terrain_publique!Z:Z, MATCH(A296, BDD_enquete_terrain_publique!B:B, 0))</f>
        <v>0.375</v>
      </c>
      <c r="AA296" s="121">
        <f>INDEX(BDD_enquete_terrain_publique!AA:AA, MATCH(A296, BDD_enquete_terrain_publique!B:B, 0))</f>
        <v>0.6875</v>
      </c>
      <c r="AB296" s="121">
        <f>INDEX(BDD_enquete_terrain_publique!AB:AB, MATCH(A296, BDD_enquete_terrain_publique!B:B, 0))</f>
        <v>0.5625</v>
      </c>
      <c r="AC296" s="121">
        <f>Tableau1[[#This Row],[heure_enq]]-Tableau1[[#This Row],[heure_deb]]</f>
        <v>0.3125</v>
      </c>
      <c r="AD296" s="121">
        <f>Tableau1[[#This Row],[heure_fin]]-Tableau1[[#This Row],[heure_deb]]</f>
        <v>0.1875</v>
      </c>
      <c r="AE296" s="115" t="s">
        <v>22</v>
      </c>
      <c r="AF296" s="115" t="s">
        <v>22</v>
      </c>
      <c r="AG296" s="123" t="str">
        <f>INDEX(BDD_enquete_terrain_publique!BJ:BJ, MATCH(A296, BDD_enquete_terrain_publique!B:B, 0))</f>
        <v>NA</v>
      </c>
      <c r="AH296" s="18">
        <v>0</v>
      </c>
      <c r="AI296" s="18">
        <f>INDEX(BDD_enquete_terrain_publique!BO:BO, MATCH(A296, BDD_enquete_terrain_publique!B:B, 0))</f>
        <v>0</v>
      </c>
      <c r="AJ296" s="18">
        <v>0</v>
      </c>
      <c r="AK296" s="18">
        <f>INDEX(BDD_enquete_terrain_publique!BU:BU, MATCH(A296, BDD_enquete_terrain_publique!B:B, 0))</f>
        <v>0</v>
      </c>
      <c r="AL296" s="115">
        <f>INDEX(BDD_enquete_terrain_publique!BV:BV, MATCH(A296, BDD_enquete_terrain_publique!B:B, 0))</f>
        <v>0</v>
      </c>
      <c r="AM296" s="18">
        <v>0</v>
      </c>
      <c r="AN296" s="115" t="s">
        <v>2077</v>
      </c>
      <c r="AO296" s="115" t="str">
        <f>INDEX(BDD_enquete_terrain_publique!AL:AL, MATCH(A296, BDD_enquete_terrain_publique!B:B, 0))</f>
        <v>resident</v>
      </c>
      <c r="AP296" s="115" t="s">
        <v>22</v>
      </c>
      <c r="AQ296" s="115" t="s">
        <v>22</v>
      </c>
      <c r="AR296" s="124" t="s">
        <v>2192</v>
      </c>
      <c r="AS296" s="115">
        <v>1</v>
      </c>
      <c r="AT296" s="122">
        <v>10</v>
      </c>
      <c r="AU29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15.979449154096585</v>
      </c>
      <c r="AV296" s="150">
        <f>Tableau1[[#This Row],[poids_g]]+SUM(AU297:AU300)</f>
        <v>1984.0259482686797</v>
      </c>
      <c r="AW296" s="138" t="s">
        <v>222</v>
      </c>
      <c r="AX296" s="199"/>
      <c r="AY296" s="201"/>
      <c r="AZ296" s="127"/>
    </row>
    <row r="297" spans="1:52">
      <c r="A297" s="117">
        <v>367</v>
      </c>
      <c r="B297" s="18" t="str">
        <f>INDEX(BDD_enquete_terrain_publique!C:C, MATCH(A297, BDD_enquete_terrain_publique!B:B, 0))</f>
        <v>PECHLOIS2023_0176</v>
      </c>
      <c r="C297" s="18" t="str">
        <f>INDEX(BDD_enquete_terrain_publique!D:D, MATCH(A297, BDD_enquete_terrain_publique!B:B, 0))</f>
        <v>PECHLOIS2023_0176_C</v>
      </c>
      <c r="D297" s="109">
        <f>INDEX(BDD_enquete_terrain_publique!E:E, MATCH(A297, BDD_enquete_terrain_publique!B:B, 0))</f>
        <v>45201</v>
      </c>
      <c r="E297" s="18" t="str">
        <f>INDEX(BDD_enquete_terrain_publique!F:F, MATCH(A297, BDD_enquete_terrain_publique!B:B, 0))</f>
        <v>Stephane_BORDEWIE</v>
      </c>
      <c r="F297" s="118">
        <f>INDEX(BDD_enquete_terrain_publique!G:G, MATCH(A297, BDD_enquete_terrain_publique!B:B, 0))</f>
        <v>1</v>
      </c>
      <c r="G297" s="18">
        <f>INDEX(BDD_enquete_terrain_publique!H:H, MATCH(A297, BDD_enquete_terrain_publique!B:B, 0))</f>
        <v>25</v>
      </c>
      <c r="H297" s="118">
        <f>INDEX(BDD_enquete_terrain_publique!I:I, MATCH(A297, BDD_enquete_terrain_publique!B:B, 0))</f>
        <v>0</v>
      </c>
      <c r="I297" s="18" t="str">
        <f>INDEX(BDD_enquete_terrain_publique!J:J, MATCH(A297, BDD_enquete_terrain_publique!B:B, 0))</f>
        <v>NA</v>
      </c>
      <c r="J297" s="18" t="str">
        <f>INDEX(BDD_enquete_terrain_publique!K:K, MATCH(A297, BDD_enquete_terrain_publique!B:B, 0))</f>
        <v>NA</v>
      </c>
      <c r="K297" s="118" t="str">
        <f>INDEX(BDD_enquete_terrain_publique!L:L, MATCH(A297, BDD_enquete_terrain_publique!B:B, 0))</f>
        <v>0_10</v>
      </c>
      <c r="L297" s="18" t="str">
        <f>INDEX(BDD_enquete_terrain_publique!M:M, MATCH(A297, BDD_enquete_terrain_publique!B:B, 0))</f>
        <v>pln_lune</v>
      </c>
      <c r="M297" s="18" t="s">
        <v>22</v>
      </c>
      <c r="N297" s="146" t="s">
        <v>22</v>
      </c>
      <c r="O297" s="18" t="s">
        <v>22</v>
      </c>
      <c r="P297" s="119">
        <f>INDEX(BDD_enquete_terrain_publique!Q:Q, MATCH(A297, BDD_enquete_terrain_publique!B:B, 0))</f>
        <v>42.884</v>
      </c>
      <c r="Q297" s="18" t="s">
        <v>22</v>
      </c>
      <c r="R297" s="146" t="s">
        <v>22</v>
      </c>
      <c r="S297" s="146" t="s">
        <v>22</v>
      </c>
      <c r="T297" s="18" t="s">
        <v>22</v>
      </c>
      <c r="U297" s="120">
        <f>INDEX(BDD_enquete_terrain_publique!V:V, MATCH(A297, BDD_enquete_terrain_publique!B:B, 0))</f>
        <v>9.4753000000000007</v>
      </c>
      <c r="V297" s="115" t="s">
        <v>22</v>
      </c>
      <c r="W297" s="121" t="str">
        <f>INDEX(BDD_enquete_terrain_publique!W:W, MATCH(A297, BDD_enquete_terrain_publique!B:B, 0))</f>
        <v>pe</v>
      </c>
      <c r="X297" s="122" t="str">
        <f>INDEX(BDD_enquete_terrain_publique!X:X, MATCH(A297, BDD_enquete_terrain_publique!B:B, 0))</f>
        <v>NA</v>
      </c>
      <c r="Y297" s="122">
        <f>INDEX(BDD_enquete_terrain_publique!Y:Y, MATCH(A297, BDD_enquete_terrain_publique!B:B, 0))</f>
        <v>3</v>
      </c>
      <c r="Z297" s="121">
        <f>INDEX(BDD_enquete_terrain_publique!Z:Z, MATCH(A297, BDD_enquete_terrain_publique!B:B, 0))</f>
        <v>0.375</v>
      </c>
      <c r="AA297" s="121">
        <f>INDEX(BDD_enquete_terrain_publique!AA:AA, MATCH(A297, BDD_enquete_terrain_publique!B:B, 0))</f>
        <v>0.6875</v>
      </c>
      <c r="AB297" s="121">
        <f>INDEX(BDD_enquete_terrain_publique!AB:AB, MATCH(A297, BDD_enquete_terrain_publique!B:B, 0))</f>
        <v>0.5625</v>
      </c>
      <c r="AC297" s="121">
        <f>Tableau1[[#This Row],[heure_enq]]-Tableau1[[#This Row],[heure_deb]]</f>
        <v>0.3125</v>
      </c>
      <c r="AD297" s="121">
        <f>Tableau1[[#This Row],[heure_fin]]-Tableau1[[#This Row],[heure_deb]]</f>
        <v>0.1875</v>
      </c>
      <c r="AE297" s="115" t="s">
        <v>22</v>
      </c>
      <c r="AF297" s="115" t="s">
        <v>22</v>
      </c>
      <c r="AG297" s="123" t="str">
        <f>INDEX(BDD_enquete_terrain_publique!BJ:BJ, MATCH(A297, BDD_enquete_terrain_publique!B:B, 0))</f>
        <v>NA</v>
      </c>
      <c r="AH297" s="18">
        <v>0</v>
      </c>
      <c r="AI297" s="18">
        <f>INDEX(BDD_enquete_terrain_publique!BO:BO, MATCH(A297, BDD_enquete_terrain_publique!B:B, 0))</f>
        <v>0</v>
      </c>
      <c r="AJ297" s="18">
        <v>0</v>
      </c>
      <c r="AK297" s="18">
        <f>INDEX(BDD_enquete_terrain_publique!BU:BU, MATCH(A297, BDD_enquete_terrain_publique!B:B, 0))</f>
        <v>0</v>
      </c>
      <c r="AL297" s="115">
        <f>INDEX(BDD_enquete_terrain_publique!BV:BV, MATCH(A297, BDD_enquete_terrain_publique!B:B, 0))</f>
        <v>0</v>
      </c>
      <c r="AM297" s="18">
        <v>0</v>
      </c>
      <c r="AN297" s="115" t="s">
        <v>2077</v>
      </c>
      <c r="AO297" s="115" t="str">
        <f>INDEX(BDD_enquete_terrain_publique!AL:AL, MATCH(A297, BDD_enquete_terrain_publique!B:B, 0))</f>
        <v>resident</v>
      </c>
      <c r="AP297" s="115" t="s">
        <v>22</v>
      </c>
      <c r="AQ297" s="115" t="s">
        <v>22</v>
      </c>
      <c r="AR297" s="124" t="s">
        <v>1924</v>
      </c>
      <c r="AS297" s="115">
        <v>3</v>
      </c>
      <c r="AT297" s="122">
        <v>14</v>
      </c>
      <c r="AU29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152.46608770348314</v>
      </c>
      <c r="AV297" s="152"/>
      <c r="AW297" s="138" t="s">
        <v>222</v>
      </c>
      <c r="AX297" s="199"/>
      <c r="AY297" s="201"/>
      <c r="AZ297" s="127"/>
    </row>
    <row r="298" spans="1:52">
      <c r="A298" s="117">
        <v>367</v>
      </c>
      <c r="B298" s="18" t="str">
        <f>INDEX(BDD_enquete_terrain_publique!C:C, MATCH(A298, BDD_enquete_terrain_publique!B:B, 0))</f>
        <v>PECHLOIS2023_0176</v>
      </c>
      <c r="C298" s="18" t="str">
        <f>INDEX(BDD_enquete_terrain_publique!D:D, MATCH(A298, BDD_enquete_terrain_publique!B:B, 0))</f>
        <v>PECHLOIS2023_0176_C</v>
      </c>
      <c r="D298" s="109">
        <f>INDEX(BDD_enquete_terrain_publique!E:E, MATCH(A298, BDD_enquete_terrain_publique!B:B, 0))</f>
        <v>45201</v>
      </c>
      <c r="E298" s="18" t="str">
        <f>INDEX(BDD_enquete_terrain_publique!F:F, MATCH(A298, BDD_enquete_terrain_publique!B:B, 0))</f>
        <v>Stephane_BORDEWIE</v>
      </c>
      <c r="F298" s="118">
        <f>INDEX(BDD_enquete_terrain_publique!G:G, MATCH(A298, BDD_enquete_terrain_publique!B:B, 0))</f>
        <v>1</v>
      </c>
      <c r="G298" s="18">
        <f>INDEX(BDD_enquete_terrain_publique!H:H, MATCH(A298, BDD_enquete_terrain_publique!B:B, 0))</f>
        <v>25</v>
      </c>
      <c r="H298" s="118">
        <f>INDEX(BDD_enquete_terrain_publique!I:I, MATCH(A298, BDD_enquete_terrain_publique!B:B, 0))</f>
        <v>0</v>
      </c>
      <c r="I298" s="18" t="str">
        <f>INDEX(BDD_enquete_terrain_publique!J:J, MATCH(A298, BDD_enquete_terrain_publique!B:B, 0))</f>
        <v>NA</v>
      </c>
      <c r="J298" s="18" t="str">
        <f>INDEX(BDD_enquete_terrain_publique!K:K, MATCH(A298, BDD_enquete_terrain_publique!B:B, 0))</f>
        <v>NA</v>
      </c>
      <c r="K298" s="118" t="str">
        <f>INDEX(BDD_enquete_terrain_publique!L:L, MATCH(A298, BDD_enquete_terrain_publique!B:B, 0))</f>
        <v>0_10</v>
      </c>
      <c r="L298" s="18" t="str">
        <f>INDEX(BDD_enquete_terrain_publique!M:M, MATCH(A298, BDD_enquete_terrain_publique!B:B, 0))</f>
        <v>pln_lune</v>
      </c>
      <c r="M298" s="18" t="s">
        <v>22</v>
      </c>
      <c r="N298" s="146" t="s">
        <v>22</v>
      </c>
      <c r="O298" s="18" t="s">
        <v>22</v>
      </c>
      <c r="P298" s="119">
        <f>INDEX(BDD_enquete_terrain_publique!Q:Q, MATCH(A298, BDD_enquete_terrain_publique!B:B, 0))</f>
        <v>42.884</v>
      </c>
      <c r="Q298" s="18" t="s">
        <v>22</v>
      </c>
      <c r="R298" s="146" t="s">
        <v>22</v>
      </c>
      <c r="S298" s="146" t="s">
        <v>22</v>
      </c>
      <c r="T298" s="18" t="s">
        <v>22</v>
      </c>
      <c r="U298" s="120">
        <f>INDEX(BDD_enquete_terrain_publique!V:V, MATCH(A298, BDD_enquete_terrain_publique!B:B, 0))</f>
        <v>9.4753000000000007</v>
      </c>
      <c r="V298" s="115" t="s">
        <v>22</v>
      </c>
      <c r="W298" s="121" t="str">
        <f>INDEX(BDD_enquete_terrain_publique!W:W, MATCH(A298, BDD_enquete_terrain_publique!B:B, 0))</f>
        <v>pe</v>
      </c>
      <c r="X298" s="122" t="str">
        <f>INDEX(BDD_enquete_terrain_publique!X:X, MATCH(A298, BDD_enquete_terrain_publique!B:B, 0))</f>
        <v>NA</v>
      </c>
      <c r="Y298" s="122">
        <f>INDEX(BDD_enquete_terrain_publique!Y:Y, MATCH(A298, BDD_enquete_terrain_publique!B:B, 0))</f>
        <v>3</v>
      </c>
      <c r="Z298" s="121">
        <f>INDEX(BDD_enquete_terrain_publique!Z:Z, MATCH(A298, BDD_enquete_terrain_publique!B:B, 0))</f>
        <v>0.375</v>
      </c>
      <c r="AA298" s="121">
        <f>INDEX(BDD_enquete_terrain_publique!AA:AA, MATCH(A298, BDD_enquete_terrain_publique!B:B, 0))</f>
        <v>0.6875</v>
      </c>
      <c r="AB298" s="121">
        <f>INDEX(BDD_enquete_terrain_publique!AB:AB, MATCH(A298, BDD_enquete_terrain_publique!B:B, 0))</f>
        <v>0.5625</v>
      </c>
      <c r="AC298" s="121">
        <f>Tableau1[[#This Row],[heure_enq]]-Tableau1[[#This Row],[heure_deb]]</f>
        <v>0.3125</v>
      </c>
      <c r="AD298" s="121">
        <f>Tableau1[[#This Row],[heure_fin]]-Tableau1[[#This Row],[heure_deb]]</f>
        <v>0.1875</v>
      </c>
      <c r="AE298" s="115" t="s">
        <v>22</v>
      </c>
      <c r="AF298" s="115" t="s">
        <v>22</v>
      </c>
      <c r="AG298" s="123" t="str">
        <f>INDEX(BDD_enquete_terrain_publique!BJ:BJ, MATCH(A298, BDD_enquete_terrain_publique!B:B, 0))</f>
        <v>NA</v>
      </c>
      <c r="AH298" s="18">
        <v>0</v>
      </c>
      <c r="AI298" s="18">
        <f>INDEX(BDD_enquete_terrain_publique!BO:BO, MATCH(A298, BDD_enquete_terrain_publique!B:B, 0))</f>
        <v>0</v>
      </c>
      <c r="AJ298" s="18">
        <v>0</v>
      </c>
      <c r="AK298" s="18">
        <f>INDEX(BDD_enquete_terrain_publique!BU:BU, MATCH(A298, BDD_enquete_terrain_publique!B:B, 0))</f>
        <v>0</v>
      </c>
      <c r="AL298" s="115">
        <f>INDEX(BDD_enquete_terrain_publique!BV:BV, MATCH(A298, BDD_enquete_terrain_publique!B:B, 0))</f>
        <v>0</v>
      </c>
      <c r="AM298" s="18">
        <v>0</v>
      </c>
      <c r="AN298" s="115" t="s">
        <v>2077</v>
      </c>
      <c r="AO298" s="115" t="str">
        <f>INDEX(BDD_enquete_terrain_publique!AL:AL, MATCH(A298, BDD_enquete_terrain_publique!B:B, 0))</f>
        <v>resident</v>
      </c>
      <c r="AP298" s="115" t="s">
        <v>22</v>
      </c>
      <c r="AQ298" s="115" t="s">
        <v>22</v>
      </c>
      <c r="AR298" s="124" t="s">
        <v>438</v>
      </c>
      <c r="AS298" s="115">
        <v>1</v>
      </c>
      <c r="AT298" s="122">
        <v>30</v>
      </c>
      <c r="AU29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308.91224989622202</v>
      </c>
      <c r="AV298" s="152"/>
      <c r="AW298" s="138" t="s">
        <v>222</v>
      </c>
      <c r="AX298" s="199"/>
      <c r="AY298" s="201"/>
      <c r="AZ298" s="127"/>
    </row>
    <row r="299" spans="1:52">
      <c r="A299" s="117">
        <v>367</v>
      </c>
      <c r="B299" s="18" t="str">
        <f>INDEX(BDD_enquete_terrain_publique!C:C, MATCH(A299, BDD_enquete_terrain_publique!B:B, 0))</f>
        <v>PECHLOIS2023_0176</v>
      </c>
      <c r="C299" s="18" t="str">
        <f>INDEX(BDD_enquete_terrain_publique!D:D, MATCH(A299, BDD_enquete_terrain_publique!B:B, 0))</f>
        <v>PECHLOIS2023_0176_C</v>
      </c>
      <c r="D299" s="109">
        <f>INDEX(BDD_enquete_terrain_publique!E:E, MATCH(A299, BDD_enquete_terrain_publique!B:B, 0))</f>
        <v>45201</v>
      </c>
      <c r="E299" s="18" t="str">
        <f>INDEX(BDD_enquete_terrain_publique!F:F, MATCH(A299, BDD_enquete_terrain_publique!B:B, 0))</f>
        <v>Stephane_BORDEWIE</v>
      </c>
      <c r="F299" s="118">
        <f>INDEX(BDD_enquete_terrain_publique!G:G, MATCH(A299, BDD_enquete_terrain_publique!B:B, 0))</f>
        <v>1</v>
      </c>
      <c r="G299" s="18">
        <f>INDEX(BDD_enquete_terrain_publique!H:H, MATCH(A299, BDD_enquete_terrain_publique!B:B, 0))</f>
        <v>25</v>
      </c>
      <c r="H299" s="118">
        <f>INDEX(BDD_enquete_terrain_publique!I:I, MATCH(A299, BDD_enquete_terrain_publique!B:B, 0))</f>
        <v>0</v>
      </c>
      <c r="I299" s="18" t="str">
        <f>INDEX(BDD_enquete_terrain_publique!J:J, MATCH(A299, BDD_enquete_terrain_publique!B:B, 0))</f>
        <v>NA</v>
      </c>
      <c r="J299" s="18" t="str">
        <f>INDEX(BDD_enquete_terrain_publique!K:K, MATCH(A299, BDD_enquete_terrain_publique!B:B, 0))</f>
        <v>NA</v>
      </c>
      <c r="K299" s="118" t="str">
        <f>INDEX(BDD_enquete_terrain_publique!L:L, MATCH(A299, BDD_enquete_terrain_publique!B:B, 0))</f>
        <v>0_10</v>
      </c>
      <c r="L299" s="18" t="str">
        <f>INDEX(BDD_enquete_terrain_publique!M:M, MATCH(A299, BDD_enquete_terrain_publique!B:B, 0))</f>
        <v>pln_lune</v>
      </c>
      <c r="M299" s="18" t="s">
        <v>22</v>
      </c>
      <c r="N299" s="146" t="s">
        <v>22</v>
      </c>
      <c r="O299" s="18" t="s">
        <v>22</v>
      </c>
      <c r="P299" s="119">
        <f>INDEX(BDD_enquete_terrain_publique!Q:Q, MATCH(A299, BDD_enquete_terrain_publique!B:B, 0))</f>
        <v>42.884</v>
      </c>
      <c r="Q299" s="18" t="s">
        <v>22</v>
      </c>
      <c r="R299" s="146" t="s">
        <v>22</v>
      </c>
      <c r="S299" s="146" t="s">
        <v>22</v>
      </c>
      <c r="T299" s="18" t="s">
        <v>22</v>
      </c>
      <c r="U299" s="120">
        <f>INDEX(BDD_enquete_terrain_publique!V:V, MATCH(A299, BDD_enquete_terrain_publique!B:B, 0))</f>
        <v>9.4753000000000007</v>
      </c>
      <c r="V299" s="115" t="s">
        <v>22</v>
      </c>
      <c r="W299" s="121" t="str">
        <f>INDEX(BDD_enquete_terrain_publique!W:W, MATCH(A299, BDD_enquete_terrain_publique!B:B, 0))</f>
        <v>pe</v>
      </c>
      <c r="X299" s="122" t="str">
        <f>INDEX(BDD_enquete_terrain_publique!X:X, MATCH(A299, BDD_enquete_terrain_publique!B:B, 0))</f>
        <v>NA</v>
      </c>
      <c r="Y299" s="122">
        <f>INDEX(BDD_enquete_terrain_publique!Y:Y, MATCH(A299, BDD_enquete_terrain_publique!B:B, 0))</f>
        <v>3</v>
      </c>
      <c r="Z299" s="121">
        <f>INDEX(BDD_enquete_terrain_publique!Z:Z, MATCH(A299, BDD_enquete_terrain_publique!B:B, 0))</f>
        <v>0.375</v>
      </c>
      <c r="AA299" s="121">
        <f>INDEX(BDD_enquete_terrain_publique!AA:AA, MATCH(A299, BDD_enquete_terrain_publique!B:B, 0))</f>
        <v>0.6875</v>
      </c>
      <c r="AB299" s="121">
        <f>INDEX(BDD_enquete_terrain_publique!AB:AB, MATCH(A299, BDD_enquete_terrain_publique!B:B, 0))</f>
        <v>0.5625</v>
      </c>
      <c r="AC299" s="121">
        <f>Tableau1[[#This Row],[heure_enq]]-Tableau1[[#This Row],[heure_deb]]</f>
        <v>0.3125</v>
      </c>
      <c r="AD299" s="121">
        <f>Tableau1[[#This Row],[heure_fin]]-Tableau1[[#This Row],[heure_deb]]</f>
        <v>0.1875</v>
      </c>
      <c r="AE299" s="115" t="s">
        <v>22</v>
      </c>
      <c r="AF299" s="115" t="s">
        <v>22</v>
      </c>
      <c r="AG299" s="123" t="str">
        <f>INDEX(BDD_enquete_terrain_publique!BJ:BJ, MATCH(A299, BDD_enquete_terrain_publique!B:B, 0))</f>
        <v>NA</v>
      </c>
      <c r="AH299" s="18">
        <v>0</v>
      </c>
      <c r="AI299" s="18">
        <f>INDEX(BDD_enquete_terrain_publique!BO:BO, MATCH(A299, BDD_enquete_terrain_publique!B:B, 0))</f>
        <v>0</v>
      </c>
      <c r="AJ299" s="18">
        <v>0</v>
      </c>
      <c r="AK299" s="18">
        <f>INDEX(BDD_enquete_terrain_publique!BU:BU, MATCH(A299, BDD_enquete_terrain_publique!B:B, 0))</f>
        <v>0</v>
      </c>
      <c r="AL299" s="115">
        <f>INDEX(BDD_enquete_terrain_publique!BV:BV, MATCH(A299, BDD_enquete_terrain_publique!B:B, 0))</f>
        <v>0</v>
      </c>
      <c r="AM299" s="18">
        <v>0</v>
      </c>
      <c r="AN299" s="115" t="s">
        <v>2077</v>
      </c>
      <c r="AO299" s="115" t="str">
        <f>INDEX(BDD_enquete_terrain_publique!AL:AL, MATCH(A299, BDD_enquete_terrain_publique!B:B, 0))</f>
        <v>resident</v>
      </c>
      <c r="AP299" s="115" t="s">
        <v>2060</v>
      </c>
      <c r="AQ299" s="115">
        <v>8</v>
      </c>
      <c r="AR299" s="124" t="s">
        <v>1304</v>
      </c>
      <c r="AS299" s="115">
        <v>18</v>
      </c>
      <c r="AT299" s="122">
        <f>AVERAGE(12,22)</f>
        <v>17</v>
      </c>
      <c r="AU29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1257.1037576769156</v>
      </c>
      <c r="AV299" s="152"/>
      <c r="AW299" s="138" t="s">
        <v>222</v>
      </c>
      <c r="AX299" s="199"/>
      <c r="AY299" s="201"/>
      <c r="AZ299" s="127"/>
    </row>
    <row r="300" spans="1:52" ht="15" thickBot="1">
      <c r="A300" s="117">
        <v>367</v>
      </c>
      <c r="B300" s="18" t="str">
        <f>INDEX(BDD_enquete_terrain_publique!C:C, MATCH(A300, BDD_enquete_terrain_publique!B:B, 0))</f>
        <v>PECHLOIS2023_0176</v>
      </c>
      <c r="C300" s="18" t="str">
        <f>INDEX(BDD_enquete_terrain_publique!D:D, MATCH(A300, BDD_enquete_terrain_publique!B:B, 0))</f>
        <v>PECHLOIS2023_0176_C</v>
      </c>
      <c r="D300" s="109">
        <f>INDEX(BDD_enquete_terrain_publique!E:E, MATCH(A300, BDD_enquete_terrain_publique!B:B, 0))</f>
        <v>45201</v>
      </c>
      <c r="E300" s="18" t="str">
        <f>INDEX(BDD_enquete_terrain_publique!F:F, MATCH(A300, BDD_enquete_terrain_publique!B:B, 0))</f>
        <v>Stephane_BORDEWIE</v>
      </c>
      <c r="F300" s="118">
        <f>INDEX(BDD_enquete_terrain_publique!G:G, MATCH(A300, BDD_enquete_terrain_publique!B:B, 0))</f>
        <v>1</v>
      </c>
      <c r="G300" s="18">
        <f>INDEX(BDD_enquete_terrain_publique!H:H, MATCH(A300, BDD_enquete_terrain_publique!B:B, 0))</f>
        <v>25</v>
      </c>
      <c r="H300" s="118">
        <f>INDEX(BDD_enquete_terrain_publique!I:I, MATCH(A300, BDD_enquete_terrain_publique!B:B, 0))</f>
        <v>0</v>
      </c>
      <c r="I300" s="18" t="str">
        <f>INDEX(BDD_enquete_terrain_publique!J:J, MATCH(A300, BDD_enquete_terrain_publique!B:B, 0))</f>
        <v>NA</v>
      </c>
      <c r="J300" s="18" t="str">
        <f>INDEX(BDD_enquete_terrain_publique!K:K, MATCH(A300, BDD_enquete_terrain_publique!B:B, 0))</f>
        <v>NA</v>
      </c>
      <c r="K300" s="118" t="str">
        <f>INDEX(BDD_enquete_terrain_publique!L:L, MATCH(A300, BDD_enquete_terrain_publique!B:B, 0))</f>
        <v>0_10</v>
      </c>
      <c r="L300" s="18" t="str">
        <f>INDEX(BDD_enquete_terrain_publique!M:M, MATCH(A300, BDD_enquete_terrain_publique!B:B, 0))</f>
        <v>pln_lune</v>
      </c>
      <c r="M300" s="18" t="s">
        <v>22</v>
      </c>
      <c r="N300" s="146" t="s">
        <v>22</v>
      </c>
      <c r="O300" s="18" t="s">
        <v>22</v>
      </c>
      <c r="P300" s="119">
        <f>INDEX(BDD_enquete_terrain_publique!Q:Q, MATCH(A300, BDD_enquete_terrain_publique!B:B, 0))</f>
        <v>42.884</v>
      </c>
      <c r="Q300" s="18" t="s">
        <v>22</v>
      </c>
      <c r="R300" s="146" t="s">
        <v>22</v>
      </c>
      <c r="S300" s="146" t="s">
        <v>22</v>
      </c>
      <c r="T300" s="18" t="s">
        <v>22</v>
      </c>
      <c r="U300" s="120">
        <f>INDEX(BDD_enquete_terrain_publique!V:V, MATCH(A300, BDD_enquete_terrain_publique!B:B, 0))</f>
        <v>9.4753000000000007</v>
      </c>
      <c r="V300" s="115" t="s">
        <v>22</v>
      </c>
      <c r="W300" s="121" t="str">
        <f>INDEX(BDD_enquete_terrain_publique!W:W, MATCH(A300, BDD_enquete_terrain_publique!B:B, 0))</f>
        <v>pe</v>
      </c>
      <c r="X300" s="122" t="str">
        <f>INDEX(BDD_enquete_terrain_publique!X:X, MATCH(A300, BDD_enquete_terrain_publique!B:B, 0))</f>
        <v>NA</v>
      </c>
      <c r="Y300" s="122">
        <f>INDEX(BDD_enquete_terrain_publique!Y:Y, MATCH(A300, BDD_enquete_terrain_publique!B:B, 0))</f>
        <v>3</v>
      </c>
      <c r="Z300" s="121">
        <f>INDEX(BDD_enquete_terrain_publique!Z:Z, MATCH(A300, BDD_enquete_terrain_publique!B:B, 0))</f>
        <v>0.375</v>
      </c>
      <c r="AA300" s="121">
        <f>INDEX(BDD_enquete_terrain_publique!AA:AA, MATCH(A300, BDD_enquete_terrain_publique!B:B, 0))</f>
        <v>0.6875</v>
      </c>
      <c r="AB300" s="121">
        <f>INDEX(BDD_enquete_terrain_publique!AB:AB, MATCH(A300, BDD_enquete_terrain_publique!B:B, 0))</f>
        <v>0.5625</v>
      </c>
      <c r="AC300" s="121">
        <f>Tableau1[[#This Row],[heure_enq]]-Tableau1[[#This Row],[heure_deb]]</f>
        <v>0.3125</v>
      </c>
      <c r="AD300" s="121">
        <f>Tableau1[[#This Row],[heure_fin]]-Tableau1[[#This Row],[heure_deb]]</f>
        <v>0.1875</v>
      </c>
      <c r="AE300" s="115" t="s">
        <v>22</v>
      </c>
      <c r="AF300" s="115" t="s">
        <v>22</v>
      </c>
      <c r="AG300" s="123" t="str">
        <f>INDEX(BDD_enquete_terrain_publique!BJ:BJ, MATCH(A300, BDD_enquete_terrain_publique!B:B, 0))</f>
        <v>NA</v>
      </c>
      <c r="AH300" s="18">
        <v>0</v>
      </c>
      <c r="AI300" s="18">
        <f>INDEX(BDD_enquete_terrain_publique!BO:BO, MATCH(A300, BDD_enquete_terrain_publique!B:B, 0))</f>
        <v>0</v>
      </c>
      <c r="AJ300" s="18">
        <v>0</v>
      </c>
      <c r="AK300" s="18">
        <f>INDEX(BDD_enquete_terrain_publique!BU:BU, MATCH(A300, BDD_enquete_terrain_publique!B:B, 0))</f>
        <v>0</v>
      </c>
      <c r="AL300" s="115">
        <f>INDEX(BDD_enquete_terrain_publique!BV:BV, MATCH(A300, BDD_enquete_terrain_publique!B:B, 0))</f>
        <v>0</v>
      </c>
      <c r="AM300" s="18">
        <v>0</v>
      </c>
      <c r="AN300" s="115" t="s">
        <v>2077</v>
      </c>
      <c r="AO300" s="115" t="str">
        <f>INDEX(BDD_enquete_terrain_publique!AL:AL, MATCH(A300, BDD_enquete_terrain_publique!B:B, 0))</f>
        <v>resident</v>
      </c>
      <c r="AP300" s="115" t="s">
        <v>2057</v>
      </c>
      <c r="AQ300" s="115">
        <v>2</v>
      </c>
      <c r="AR300" s="92" t="s">
        <v>1059</v>
      </c>
      <c r="AS300" s="115">
        <v>2</v>
      </c>
      <c r="AT300" s="122">
        <v>20</v>
      </c>
      <c r="AU30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249.5644038379624</v>
      </c>
      <c r="AV300" s="153"/>
      <c r="AW300" s="138" t="s">
        <v>222</v>
      </c>
      <c r="AX300" s="199"/>
      <c r="AY300" s="201"/>
      <c r="AZ300" s="127"/>
    </row>
    <row r="301" spans="1:52">
      <c r="A301" s="117">
        <v>368</v>
      </c>
      <c r="B301" s="18" t="str">
        <f>INDEX(BDD_enquete_terrain_publique!C:C, MATCH(A301, BDD_enquete_terrain_publique!B:B, 0))</f>
        <v>PECHLOIS2023_0176</v>
      </c>
      <c r="C301" s="18" t="str">
        <f>INDEX(BDD_enquete_terrain_publique!D:D, MATCH(A301, BDD_enquete_terrain_publique!B:B, 0))</f>
        <v>PECHLOIS2023_0176_D</v>
      </c>
      <c r="D301" s="109">
        <f>INDEX(BDD_enquete_terrain_publique!E:E, MATCH(A301, BDD_enquete_terrain_publique!B:B, 0))</f>
        <v>45201</v>
      </c>
      <c r="E301" s="18" t="str">
        <f>INDEX(BDD_enquete_terrain_publique!F:F, MATCH(A301, BDD_enquete_terrain_publique!B:B, 0))</f>
        <v>Stephane_BORDEWIE</v>
      </c>
      <c r="F301" s="118">
        <f>INDEX(BDD_enquete_terrain_publique!G:G, MATCH(A301, BDD_enquete_terrain_publique!B:B, 0))</f>
        <v>1</v>
      </c>
      <c r="G301" s="18">
        <f>INDEX(BDD_enquete_terrain_publique!H:H, MATCH(A301, BDD_enquete_terrain_publique!B:B, 0))</f>
        <v>25</v>
      </c>
      <c r="H301" s="118">
        <f>INDEX(BDD_enquete_terrain_publique!I:I, MATCH(A301, BDD_enquete_terrain_publique!B:B, 0))</f>
        <v>0</v>
      </c>
      <c r="I301" s="18" t="str">
        <f>INDEX(BDD_enquete_terrain_publique!J:J, MATCH(A301, BDD_enquete_terrain_publique!B:B, 0))</f>
        <v>NA</v>
      </c>
      <c r="J301" s="18" t="str">
        <f>INDEX(BDD_enquete_terrain_publique!K:K, MATCH(A301, BDD_enquete_terrain_publique!B:B, 0))</f>
        <v>NA</v>
      </c>
      <c r="K301" s="118" t="str">
        <f>INDEX(BDD_enquete_terrain_publique!L:L, MATCH(A301, BDD_enquete_terrain_publique!B:B, 0))</f>
        <v>0_10</v>
      </c>
      <c r="L301" s="18" t="str">
        <f>INDEX(BDD_enquete_terrain_publique!M:M, MATCH(A301, BDD_enquete_terrain_publique!B:B, 0))</f>
        <v>pln_lune</v>
      </c>
      <c r="M301" s="18" t="s">
        <v>22</v>
      </c>
      <c r="N301" s="146" t="s">
        <v>22</v>
      </c>
      <c r="O301" s="18" t="s">
        <v>22</v>
      </c>
      <c r="P301" s="119">
        <f>INDEX(BDD_enquete_terrain_publique!Q:Q, MATCH(A301, BDD_enquete_terrain_publique!B:B, 0))</f>
        <v>42.884</v>
      </c>
      <c r="Q301" s="18" t="s">
        <v>22</v>
      </c>
      <c r="R301" s="146" t="s">
        <v>22</v>
      </c>
      <c r="S301" s="146" t="s">
        <v>22</v>
      </c>
      <c r="T301" s="18" t="s">
        <v>22</v>
      </c>
      <c r="U301" s="120">
        <f>INDEX(BDD_enquete_terrain_publique!V:V, MATCH(A301, BDD_enquete_terrain_publique!B:B, 0))</f>
        <v>9.4753000000000007</v>
      </c>
      <c r="V301" s="115" t="s">
        <v>22</v>
      </c>
      <c r="W301" s="121" t="str">
        <f>INDEX(BDD_enquete_terrain_publique!W:W, MATCH(A301, BDD_enquete_terrain_publique!B:B, 0))</f>
        <v>csm</v>
      </c>
      <c r="X301" s="122" t="str">
        <f>INDEX(BDD_enquete_terrain_publique!X:X, MATCH(A301, BDD_enquete_terrain_publique!B:B, 0))</f>
        <v>NA</v>
      </c>
      <c r="Y301" s="122">
        <f>INDEX(BDD_enquete_terrain_publique!Y:Y, MATCH(A301, BDD_enquete_terrain_publique!B:B, 0))</f>
        <v>1</v>
      </c>
      <c r="Z301" s="121">
        <f>INDEX(BDD_enquete_terrain_publique!Z:Z, MATCH(A301, BDD_enquete_terrain_publique!B:B, 0))</f>
        <v>0.47916666666666669</v>
      </c>
      <c r="AA301" s="121">
        <f>INDEX(BDD_enquete_terrain_publique!AA:AA, MATCH(A301, BDD_enquete_terrain_publique!B:B, 0))</f>
        <v>0.6875</v>
      </c>
      <c r="AB301" s="121">
        <f>INDEX(BDD_enquete_terrain_publique!AB:AB, MATCH(A301, BDD_enquete_terrain_publique!B:B, 0))</f>
        <v>0.6875</v>
      </c>
      <c r="AC301" s="121">
        <f>Tableau1[[#This Row],[heure_enq]]-Tableau1[[#This Row],[heure_deb]]</f>
        <v>0.20833333333333331</v>
      </c>
      <c r="AD301" s="121">
        <f>Tableau1[[#This Row],[heure_fin]]-Tableau1[[#This Row],[heure_deb]]</f>
        <v>0.20833333333333331</v>
      </c>
      <c r="AE301" s="115" t="s">
        <v>22</v>
      </c>
      <c r="AF301" s="115" t="s">
        <v>22</v>
      </c>
      <c r="AG301" s="123" t="str">
        <f>INDEX(BDD_enquete_terrain_publique!BJ:BJ, MATCH(A301, BDD_enquete_terrain_publique!B:B, 0))</f>
        <v>Dicentrarchus labrax</v>
      </c>
      <c r="AH301" s="18">
        <v>0</v>
      </c>
      <c r="AI301" s="18">
        <f>INDEX(BDD_enquete_terrain_publique!BO:BO, MATCH(A301, BDD_enquete_terrain_publique!B:B, 0))</f>
        <v>0</v>
      </c>
      <c r="AJ301" s="18">
        <v>0</v>
      </c>
      <c r="AK301" s="18">
        <f>INDEX(BDD_enquete_terrain_publique!BU:BU, MATCH(A301, BDD_enquete_terrain_publique!B:B, 0))</f>
        <v>0</v>
      </c>
      <c r="AL301" s="115">
        <f>INDEX(BDD_enquete_terrain_publique!BV:BV, MATCH(A301, BDD_enquete_terrain_publique!B:B, 0))</f>
        <v>0</v>
      </c>
      <c r="AM301" s="18">
        <v>0</v>
      </c>
      <c r="AN301" s="115" t="s">
        <v>2197</v>
      </c>
      <c r="AO301" s="115" t="str">
        <f>INDEX(BDD_enquete_terrain_publique!AL:AL, MATCH(A301, BDD_enquete_terrain_publique!B:B, 0))</f>
        <v>resident</v>
      </c>
      <c r="AP301" s="115" t="s">
        <v>22</v>
      </c>
      <c r="AQ301" s="115" t="s">
        <v>22</v>
      </c>
      <c r="AR301" s="124" t="s">
        <v>1853</v>
      </c>
      <c r="AS301" s="115">
        <v>1</v>
      </c>
      <c r="AT301" s="122">
        <v>20</v>
      </c>
      <c r="AU30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155.96951889822932</v>
      </c>
      <c r="AV301" s="150">
        <f>Tableau1[[#This Row],[poids_g]]+AU302+AU303</f>
        <v>447.68918684453286</v>
      </c>
      <c r="AW301" s="138" t="s">
        <v>222</v>
      </c>
      <c r="AX301" s="199"/>
      <c r="AY301" s="201"/>
      <c r="AZ301" s="127"/>
    </row>
    <row r="302" spans="1:52">
      <c r="A302" s="117">
        <v>368</v>
      </c>
      <c r="B302" s="18" t="str">
        <f>INDEX(BDD_enquete_terrain_publique!C:C, MATCH(A302, BDD_enquete_terrain_publique!B:B, 0))</f>
        <v>PECHLOIS2023_0176</v>
      </c>
      <c r="C302" s="18" t="str">
        <f>INDEX(BDD_enquete_terrain_publique!D:D, MATCH(A302, BDD_enquete_terrain_publique!B:B, 0))</f>
        <v>PECHLOIS2023_0176_D</v>
      </c>
      <c r="D302" s="109">
        <f>INDEX(BDD_enquete_terrain_publique!E:E, MATCH(A302, BDD_enquete_terrain_publique!B:B, 0))</f>
        <v>45201</v>
      </c>
      <c r="E302" s="18" t="str">
        <f>INDEX(BDD_enquete_terrain_publique!F:F, MATCH(A302, BDD_enquete_terrain_publique!B:B, 0))</f>
        <v>Stephane_BORDEWIE</v>
      </c>
      <c r="F302" s="118">
        <f>INDEX(BDD_enquete_terrain_publique!G:G, MATCH(A302, BDD_enquete_terrain_publique!B:B, 0))</f>
        <v>1</v>
      </c>
      <c r="G302" s="18">
        <f>INDEX(BDD_enquete_terrain_publique!H:H, MATCH(A302, BDD_enquete_terrain_publique!B:B, 0))</f>
        <v>25</v>
      </c>
      <c r="H302" s="118">
        <f>INDEX(BDD_enquete_terrain_publique!I:I, MATCH(A302, BDD_enquete_terrain_publique!B:B, 0))</f>
        <v>0</v>
      </c>
      <c r="I302" s="18" t="str">
        <f>INDEX(BDD_enquete_terrain_publique!J:J, MATCH(A302, BDD_enquete_terrain_publique!B:B, 0))</f>
        <v>NA</v>
      </c>
      <c r="J302" s="18" t="str">
        <f>INDEX(BDD_enquete_terrain_publique!K:K, MATCH(A302, BDD_enquete_terrain_publique!B:B, 0))</f>
        <v>NA</v>
      </c>
      <c r="K302" s="118" t="str">
        <f>INDEX(BDD_enquete_terrain_publique!L:L, MATCH(A302, BDD_enquete_terrain_publique!B:B, 0))</f>
        <v>0_10</v>
      </c>
      <c r="L302" s="18" t="str">
        <f>INDEX(BDD_enquete_terrain_publique!M:M, MATCH(A302, BDD_enquete_terrain_publique!B:B, 0))</f>
        <v>pln_lune</v>
      </c>
      <c r="M302" s="18" t="s">
        <v>22</v>
      </c>
      <c r="N302" s="146" t="s">
        <v>22</v>
      </c>
      <c r="O302" s="18" t="s">
        <v>22</v>
      </c>
      <c r="P302" s="119">
        <f>INDEX(BDD_enquete_terrain_publique!Q:Q, MATCH(A302, BDD_enquete_terrain_publique!B:B, 0))</f>
        <v>42.884</v>
      </c>
      <c r="Q302" s="18" t="s">
        <v>22</v>
      </c>
      <c r="R302" s="146" t="s">
        <v>22</v>
      </c>
      <c r="S302" s="146" t="s">
        <v>22</v>
      </c>
      <c r="T302" s="18" t="s">
        <v>22</v>
      </c>
      <c r="U302" s="120">
        <f>INDEX(BDD_enquete_terrain_publique!V:V, MATCH(A302, BDD_enquete_terrain_publique!B:B, 0))</f>
        <v>9.4753000000000007</v>
      </c>
      <c r="V302" s="115" t="s">
        <v>22</v>
      </c>
      <c r="W302" s="121" t="str">
        <f>INDEX(BDD_enquete_terrain_publique!W:W, MATCH(A302, BDD_enquete_terrain_publique!B:B, 0))</f>
        <v>csm</v>
      </c>
      <c r="X302" s="122" t="str">
        <f>INDEX(BDD_enquete_terrain_publique!X:X, MATCH(A302, BDD_enquete_terrain_publique!B:B, 0))</f>
        <v>NA</v>
      </c>
      <c r="Y302" s="122">
        <f>INDEX(BDD_enquete_terrain_publique!Y:Y, MATCH(A302, BDD_enquete_terrain_publique!B:B, 0))</f>
        <v>1</v>
      </c>
      <c r="Z302" s="121">
        <f>INDEX(BDD_enquete_terrain_publique!Z:Z, MATCH(A302, BDD_enquete_terrain_publique!B:B, 0))</f>
        <v>0.47916666666666669</v>
      </c>
      <c r="AA302" s="121">
        <f>INDEX(BDD_enquete_terrain_publique!AA:AA, MATCH(A302, BDD_enquete_terrain_publique!B:B, 0))</f>
        <v>0.6875</v>
      </c>
      <c r="AB302" s="121">
        <f>INDEX(BDD_enquete_terrain_publique!AB:AB, MATCH(A302, BDD_enquete_terrain_publique!B:B, 0))</f>
        <v>0.6875</v>
      </c>
      <c r="AC302" s="121">
        <f>Tableau1[[#This Row],[heure_enq]]-Tableau1[[#This Row],[heure_deb]]</f>
        <v>0.20833333333333331</v>
      </c>
      <c r="AD302" s="121">
        <f>Tableau1[[#This Row],[heure_fin]]-Tableau1[[#This Row],[heure_deb]]</f>
        <v>0.20833333333333331</v>
      </c>
      <c r="AE302" s="115" t="s">
        <v>22</v>
      </c>
      <c r="AF302" s="115" t="s">
        <v>22</v>
      </c>
      <c r="AG302" s="123" t="str">
        <f>INDEX(BDD_enquete_terrain_publique!BJ:BJ, MATCH(A302, BDD_enquete_terrain_publique!B:B, 0))</f>
        <v>Dicentrarchus labrax</v>
      </c>
      <c r="AH302" s="18">
        <v>0</v>
      </c>
      <c r="AI302" s="18">
        <f>INDEX(BDD_enquete_terrain_publique!BO:BO, MATCH(A302, BDD_enquete_terrain_publique!B:B, 0))</f>
        <v>0</v>
      </c>
      <c r="AJ302" s="18">
        <v>0</v>
      </c>
      <c r="AK302" s="18">
        <f>INDEX(BDD_enquete_terrain_publique!BU:BU, MATCH(A302, BDD_enquete_terrain_publique!B:B, 0))</f>
        <v>0</v>
      </c>
      <c r="AL302" s="115">
        <f>INDEX(BDD_enquete_terrain_publique!BV:BV, MATCH(A302, BDD_enquete_terrain_publique!B:B, 0))</f>
        <v>0</v>
      </c>
      <c r="AM302" s="18">
        <v>0</v>
      </c>
      <c r="AN302" s="115" t="s">
        <v>2197</v>
      </c>
      <c r="AO302" s="115" t="str">
        <f>INDEX(BDD_enquete_terrain_publique!AL:AL, MATCH(A302, BDD_enquete_terrain_publique!B:B, 0))</f>
        <v>resident</v>
      </c>
      <c r="AP302" s="115" t="s">
        <v>22</v>
      </c>
      <c r="AQ302" s="115" t="s">
        <v>22</v>
      </c>
      <c r="AR302" s="124" t="s">
        <v>1891</v>
      </c>
      <c r="AS302" s="115">
        <v>1</v>
      </c>
      <c r="AT302" s="122">
        <v>24</v>
      </c>
      <c r="AU30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175.94143022614062</v>
      </c>
      <c r="AV302" s="152"/>
      <c r="AW302" s="138" t="s">
        <v>222</v>
      </c>
      <c r="AX302" s="199"/>
      <c r="AY302" s="201"/>
      <c r="AZ302" s="127"/>
    </row>
    <row r="303" spans="1:52" ht="15" thickBot="1">
      <c r="A303" s="117">
        <v>368</v>
      </c>
      <c r="B303" s="18" t="str">
        <f>INDEX(BDD_enquete_terrain_publique!C:C, MATCH(A303, BDD_enquete_terrain_publique!B:B, 0))</f>
        <v>PECHLOIS2023_0176</v>
      </c>
      <c r="C303" s="18" t="str">
        <f>INDEX(BDD_enquete_terrain_publique!D:D, MATCH(A303, BDD_enquete_terrain_publique!B:B, 0))</f>
        <v>PECHLOIS2023_0176_D</v>
      </c>
      <c r="D303" s="109">
        <f>INDEX(BDD_enquete_terrain_publique!E:E, MATCH(A303, BDD_enquete_terrain_publique!B:B, 0))</f>
        <v>45201</v>
      </c>
      <c r="E303" s="18" t="str">
        <f>INDEX(BDD_enquete_terrain_publique!F:F, MATCH(A303, BDD_enquete_terrain_publique!B:B, 0))</f>
        <v>Stephane_BORDEWIE</v>
      </c>
      <c r="F303" s="118">
        <f>INDEX(BDD_enquete_terrain_publique!G:G, MATCH(A303, BDD_enquete_terrain_publique!B:B, 0))</f>
        <v>1</v>
      </c>
      <c r="G303" s="18">
        <f>INDEX(BDD_enquete_terrain_publique!H:H, MATCH(A303, BDD_enquete_terrain_publique!B:B, 0))</f>
        <v>25</v>
      </c>
      <c r="H303" s="118">
        <f>INDEX(BDD_enquete_terrain_publique!I:I, MATCH(A303, BDD_enquete_terrain_publique!B:B, 0))</f>
        <v>0</v>
      </c>
      <c r="I303" s="18" t="str">
        <f>INDEX(BDD_enquete_terrain_publique!J:J, MATCH(A303, BDD_enquete_terrain_publique!B:B, 0))</f>
        <v>NA</v>
      </c>
      <c r="J303" s="18" t="str">
        <f>INDEX(BDD_enquete_terrain_publique!K:K, MATCH(A303, BDD_enquete_terrain_publique!B:B, 0))</f>
        <v>NA</v>
      </c>
      <c r="K303" s="118" t="str">
        <f>INDEX(BDD_enquete_terrain_publique!L:L, MATCH(A303, BDD_enquete_terrain_publique!B:B, 0))</f>
        <v>0_10</v>
      </c>
      <c r="L303" s="18" t="str">
        <f>INDEX(BDD_enquete_terrain_publique!M:M, MATCH(A303, BDD_enquete_terrain_publique!B:B, 0))</f>
        <v>pln_lune</v>
      </c>
      <c r="M303" s="18" t="s">
        <v>22</v>
      </c>
      <c r="N303" s="146" t="s">
        <v>22</v>
      </c>
      <c r="O303" s="18" t="s">
        <v>22</v>
      </c>
      <c r="P303" s="119">
        <f>INDEX(BDD_enquete_terrain_publique!Q:Q, MATCH(A303, BDD_enquete_terrain_publique!B:B, 0))</f>
        <v>42.884</v>
      </c>
      <c r="Q303" s="18" t="s">
        <v>22</v>
      </c>
      <c r="R303" s="146" t="s">
        <v>22</v>
      </c>
      <c r="S303" s="146" t="s">
        <v>22</v>
      </c>
      <c r="T303" s="18" t="s">
        <v>22</v>
      </c>
      <c r="U303" s="120">
        <f>INDEX(BDD_enquete_terrain_publique!V:V, MATCH(A303, BDD_enquete_terrain_publique!B:B, 0))</f>
        <v>9.4753000000000007</v>
      </c>
      <c r="V303" s="115" t="s">
        <v>22</v>
      </c>
      <c r="W303" s="121" t="str">
        <f>INDEX(BDD_enquete_terrain_publique!W:W, MATCH(A303, BDD_enquete_terrain_publique!B:B, 0))</f>
        <v>csm</v>
      </c>
      <c r="X303" s="122" t="str">
        <f>INDEX(BDD_enquete_terrain_publique!X:X, MATCH(A303, BDD_enquete_terrain_publique!B:B, 0))</f>
        <v>NA</v>
      </c>
      <c r="Y303" s="122">
        <f>INDEX(BDD_enquete_terrain_publique!Y:Y, MATCH(A303, BDD_enquete_terrain_publique!B:B, 0))</f>
        <v>1</v>
      </c>
      <c r="Z303" s="121">
        <f>INDEX(BDD_enquete_terrain_publique!Z:Z, MATCH(A303, BDD_enquete_terrain_publique!B:B, 0))</f>
        <v>0.47916666666666669</v>
      </c>
      <c r="AA303" s="121">
        <f>INDEX(BDD_enquete_terrain_publique!AA:AA, MATCH(A303, BDD_enquete_terrain_publique!B:B, 0))</f>
        <v>0.6875</v>
      </c>
      <c r="AB303" s="121">
        <f>INDEX(BDD_enquete_terrain_publique!AB:AB, MATCH(A303, BDD_enquete_terrain_publique!B:B, 0))</f>
        <v>0.6875</v>
      </c>
      <c r="AC303" s="121">
        <f>Tableau1[[#This Row],[heure_enq]]-Tableau1[[#This Row],[heure_deb]]</f>
        <v>0.20833333333333331</v>
      </c>
      <c r="AD303" s="121">
        <f>Tableau1[[#This Row],[heure_fin]]-Tableau1[[#This Row],[heure_deb]]</f>
        <v>0.20833333333333331</v>
      </c>
      <c r="AE303" s="115" t="s">
        <v>22</v>
      </c>
      <c r="AF303" s="115" t="s">
        <v>22</v>
      </c>
      <c r="AG303" s="123" t="str">
        <f>INDEX(BDD_enquete_terrain_publique!BJ:BJ, MATCH(A303, BDD_enquete_terrain_publique!B:B, 0))</f>
        <v>Dicentrarchus labrax</v>
      </c>
      <c r="AH303" s="18">
        <v>0</v>
      </c>
      <c r="AI303" s="18">
        <f>INDEX(BDD_enquete_terrain_publique!BO:BO, MATCH(A303, BDD_enquete_terrain_publique!B:B, 0))</f>
        <v>0</v>
      </c>
      <c r="AJ303" s="18">
        <v>0</v>
      </c>
      <c r="AK303" s="18">
        <f>INDEX(BDD_enquete_terrain_publique!BU:BU, MATCH(A303, BDD_enquete_terrain_publique!B:B, 0))</f>
        <v>0</v>
      </c>
      <c r="AL303" s="115">
        <f>INDEX(BDD_enquete_terrain_publique!BV:BV, MATCH(A303, BDD_enquete_terrain_publique!B:B, 0))</f>
        <v>0</v>
      </c>
      <c r="AM303" s="18">
        <v>0</v>
      </c>
      <c r="AN303" s="115" t="s">
        <v>2197</v>
      </c>
      <c r="AO303" s="115" t="str">
        <f>INDEX(BDD_enquete_terrain_publique!AL:AL, MATCH(A303, BDD_enquete_terrain_publique!B:B, 0))</f>
        <v>resident</v>
      </c>
      <c r="AP303" s="115" t="s">
        <v>22</v>
      </c>
      <c r="AQ303" s="115" t="s">
        <v>22</v>
      </c>
      <c r="AR303" s="124" t="s">
        <v>1304</v>
      </c>
      <c r="AS303" s="115">
        <v>1</v>
      </c>
      <c r="AT303" s="122">
        <v>20</v>
      </c>
      <c r="AU30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115.77823772016289</v>
      </c>
      <c r="AV303" s="153"/>
      <c r="AW303" s="138" t="s">
        <v>222</v>
      </c>
      <c r="AX303" s="199"/>
      <c r="AY303" s="201"/>
      <c r="AZ303" s="127"/>
    </row>
    <row r="304" spans="1:52" ht="15" thickBot="1">
      <c r="A304" s="117">
        <v>372</v>
      </c>
      <c r="B304" s="18" t="str">
        <f>INDEX(BDD_enquete_terrain_publique!C:C, MATCH(A304, BDD_enquete_terrain_publique!B:B, 0))</f>
        <v>PECHLOIS2023_0179</v>
      </c>
      <c r="C304" s="18" t="str">
        <f>INDEX(BDD_enquete_terrain_publique!D:D, MATCH(A304, BDD_enquete_terrain_publique!B:B, 0))</f>
        <v>PECHLOIS2023_0179_B</v>
      </c>
      <c r="D304" s="109">
        <f>INDEX(BDD_enquete_terrain_publique!E:E, MATCH(A304, BDD_enquete_terrain_publique!B:B, 0))</f>
        <v>45209</v>
      </c>
      <c r="E304" s="18" t="str">
        <f>INDEX(BDD_enquete_terrain_publique!F:F, MATCH(A304, BDD_enquete_terrain_publique!B:B, 0))</f>
        <v>Stephane_BORDEWIE</v>
      </c>
      <c r="F304" s="118">
        <f>INDEX(BDD_enquete_terrain_publique!G:G, MATCH(A304, BDD_enquete_terrain_publique!B:B, 0))</f>
        <v>1</v>
      </c>
      <c r="G304" s="18">
        <f>INDEX(BDD_enquete_terrain_publique!H:H, MATCH(A304, BDD_enquete_terrain_publique!B:B, 0))</f>
        <v>25</v>
      </c>
      <c r="H304" s="118">
        <f>INDEX(BDD_enquete_terrain_publique!I:I, MATCH(A304, BDD_enquete_terrain_publique!B:B, 0))</f>
        <v>0</v>
      </c>
      <c r="I304" s="18" t="str">
        <f>INDEX(BDD_enquete_terrain_publique!J:J, MATCH(A304, BDD_enquete_terrain_publique!B:B, 0))</f>
        <v>NA</v>
      </c>
      <c r="J304" s="18" t="str">
        <f>INDEX(BDD_enquete_terrain_publique!K:K, MATCH(A304, BDD_enquete_terrain_publique!B:B, 0))</f>
        <v>O</v>
      </c>
      <c r="K304" s="118" t="str">
        <f>INDEX(BDD_enquete_terrain_publique!L:L, MATCH(A304, BDD_enquete_terrain_publique!B:B, 0))</f>
        <v>0_10</v>
      </c>
      <c r="L304" s="18" t="str">
        <f>INDEX(BDD_enquete_terrain_publique!M:M, MATCH(A304, BDD_enquete_terrain_publique!B:B, 0))</f>
        <v>dern_quart</v>
      </c>
      <c r="M304" s="18" t="s">
        <v>22</v>
      </c>
      <c r="N304" s="18" t="s">
        <v>22</v>
      </c>
      <c r="O304" s="18" t="s">
        <v>22</v>
      </c>
      <c r="P304" s="119">
        <f>INDEX(BDD_enquete_terrain_publique!Q:Q, MATCH(A304, BDD_enquete_terrain_publique!B:B, 0))</f>
        <v>42.843299999999999</v>
      </c>
      <c r="Q304" s="18" t="s">
        <v>22</v>
      </c>
      <c r="R304" s="146" t="s">
        <v>22</v>
      </c>
      <c r="S304" s="18" t="s">
        <v>22</v>
      </c>
      <c r="T304" s="18" t="s">
        <v>22</v>
      </c>
      <c r="U304" s="120">
        <f>INDEX(BDD_enquete_terrain_publique!V:V, MATCH(A304, BDD_enquete_terrain_publique!B:B, 0))</f>
        <v>9.4835999999999991</v>
      </c>
      <c r="V304" s="115" t="s">
        <v>22</v>
      </c>
      <c r="W304" s="121" t="str">
        <f>INDEX(BDD_enquete_terrain_publique!W:W, MATCH(A304, BDD_enquete_terrain_publique!B:B, 0))</f>
        <v>pdb</v>
      </c>
      <c r="X304" s="122">
        <f>INDEX(BDD_enquete_terrain_publique!X:X, MATCH(A304, BDD_enquete_terrain_publique!B:B, 0))</f>
        <v>5</v>
      </c>
      <c r="Y304" s="122">
        <f>INDEX(BDD_enquete_terrain_publique!Y:Y, MATCH(A304, BDD_enquete_terrain_publique!B:B, 0))</f>
        <v>1</v>
      </c>
      <c r="Z304" s="121">
        <f>INDEX(BDD_enquete_terrain_publique!Z:Z, MATCH(A304, BDD_enquete_terrain_publique!B:B, 0))</f>
        <v>0.375</v>
      </c>
      <c r="AA304" s="121">
        <f>INDEX(BDD_enquete_terrain_publique!AA:AA, MATCH(A304, BDD_enquete_terrain_publique!B:B, 0))</f>
        <v>0.44791666666666669</v>
      </c>
      <c r="AB304" s="121">
        <f>INDEX(BDD_enquete_terrain_publique!AB:AB, MATCH(A304, BDD_enquete_terrain_publique!B:B, 0))</f>
        <v>0.58333333333333337</v>
      </c>
      <c r="AC304" s="121">
        <f>Tableau1[[#This Row],[heure_enq]]-Tableau1[[#This Row],[heure_deb]]</f>
        <v>7.2916666666666685E-2</v>
      </c>
      <c r="AD304" s="121">
        <f>Tableau1[[#This Row],[heure_fin]]-Tableau1[[#This Row],[heure_deb]]</f>
        <v>0.20833333333333337</v>
      </c>
      <c r="AE304" s="115" t="s">
        <v>22</v>
      </c>
      <c r="AF304" s="115" t="s">
        <v>22</v>
      </c>
      <c r="AG304" s="123" t="str">
        <f>INDEX(BDD_enquete_terrain_publique!BJ:BJ, MATCH(A304, BDD_enquete_terrain_publique!B:B, 0))</f>
        <v>roche</v>
      </c>
      <c r="AH304" s="18" t="s">
        <v>2058</v>
      </c>
      <c r="AI304" s="18" t="str">
        <f>INDEX(BDD_enquete_terrain_publique!BO:BO, MATCH(A304, BDD_enquete_terrain_publique!B:B, 0))</f>
        <v>crevette</v>
      </c>
      <c r="AJ304" s="18" t="s">
        <v>2066</v>
      </c>
      <c r="AK304" s="18" t="str">
        <f>INDEX(BDD_enquete_terrain_publique!BU:BU, MATCH(A304, BDD_enquete_terrain_publique!B:B, 0))</f>
        <v>ver</v>
      </c>
      <c r="AL304" s="115">
        <f>INDEX(BDD_enquete_terrain_publique!BV:BV, MATCH(A304, BDD_enquete_terrain_publique!B:B, 0))</f>
        <v>0</v>
      </c>
      <c r="AM304" s="18">
        <v>0</v>
      </c>
      <c r="AN304" s="115" t="s">
        <v>2193</v>
      </c>
      <c r="AO304" s="115" t="str">
        <f>INDEX(BDD_enquete_terrain_publique!AL:AL, MATCH(A304, BDD_enquete_terrain_publique!B:B, 0))</f>
        <v>resident</v>
      </c>
      <c r="AP304" s="115" t="s">
        <v>2060</v>
      </c>
      <c r="AQ304" s="115">
        <v>1</v>
      </c>
      <c r="AR304" s="124" t="s">
        <v>1082</v>
      </c>
      <c r="AS304" s="115">
        <v>1</v>
      </c>
      <c r="AT304" s="122">
        <v>12</v>
      </c>
      <c r="AU30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12.787829770688989</v>
      </c>
      <c r="AV304" s="151">
        <f>Tableau1[[#This Row],[poids_g]]</f>
        <v>12.787829770688989</v>
      </c>
      <c r="AW304" s="138" t="s">
        <v>222</v>
      </c>
      <c r="AX304" s="199"/>
      <c r="AY304" s="201"/>
      <c r="AZ304" s="127"/>
    </row>
    <row r="305" spans="1:52">
      <c r="A305" s="117">
        <v>372</v>
      </c>
      <c r="B305" s="18" t="str">
        <f>INDEX(BDD_enquete_terrain_publique!C:C, MATCH(A305, BDD_enquete_terrain_publique!B:B, 0))</f>
        <v>PECHLOIS2023_0179</v>
      </c>
      <c r="C305" s="18" t="str">
        <f>INDEX(BDD_enquete_terrain_publique!D:D, MATCH(A305, BDD_enquete_terrain_publique!B:B, 0))</f>
        <v>PECHLOIS2023_0179_B</v>
      </c>
      <c r="D305" s="109">
        <f>INDEX(BDD_enquete_terrain_publique!E:E, MATCH(A305, BDD_enquete_terrain_publique!B:B, 0))</f>
        <v>45209</v>
      </c>
      <c r="E305" s="18" t="str">
        <f>INDEX(BDD_enquete_terrain_publique!F:F, MATCH(A305, BDD_enquete_terrain_publique!B:B, 0))</f>
        <v>Stephane_BORDEWIE</v>
      </c>
      <c r="F305" s="118">
        <f>INDEX(BDD_enquete_terrain_publique!G:G, MATCH(A305, BDD_enquete_terrain_publique!B:B, 0))</f>
        <v>1</v>
      </c>
      <c r="G305" s="18">
        <f>INDEX(BDD_enquete_terrain_publique!H:H, MATCH(A305, BDD_enquete_terrain_publique!B:B, 0))</f>
        <v>25</v>
      </c>
      <c r="H305" s="118">
        <f>INDEX(BDD_enquete_terrain_publique!I:I, MATCH(A305, BDD_enquete_terrain_publique!B:B, 0))</f>
        <v>0</v>
      </c>
      <c r="I305" s="18" t="str">
        <f>INDEX(BDD_enquete_terrain_publique!J:J, MATCH(A305, BDD_enquete_terrain_publique!B:B, 0))</f>
        <v>NA</v>
      </c>
      <c r="J305" s="18" t="str">
        <f>INDEX(BDD_enquete_terrain_publique!K:K, MATCH(A305, BDD_enquete_terrain_publique!B:B, 0))</f>
        <v>O</v>
      </c>
      <c r="K305" s="118" t="str">
        <f>INDEX(BDD_enquete_terrain_publique!L:L, MATCH(A305, BDD_enquete_terrain_publique!B:B, 0))</f>
        <v>0_10</v>
      </c>
      <c r="L305" s="18" t="str">
        <f>INDEX(BDD_enquete_terrain_publique!M:M, MATCH(A305, BDD_enquete_terrain_publique!B:B, 0))</f>
        <v>dern_quart</v>
      </c>
      <c r="M305" s="18" t="s">
        <v>22</v>
      </c>
      <c r="N305" s="18" t="s">
        <v>22</v>
      </c>
      <c r="O305" s="18" t="s">
        <v>22</v>
      </c>
      <c r="P305" s="119">
        <f>INDEX(BDD_enquete_terrain_publique!Q:Q, MATCH(A305, BDD_enquete_terrain_publique!B:B, 0))</f>
        <v>42.843299999999999</v>
      </c>
      <c r="Q305" s="18" t="s">
        <v>22</v>
      </c>
      <c r="R305" s="146" t="s">
        <v>22</v>
      </c>
      <c r="S305" s="18" t="s">
        <v>22</v>
      </c>
      <c r="T305" s="18" t="s">
        <v>22</v>
      </c>
      <c r="U305" s="120">
        <f>INDEX(BDD_enquete_terrain_publique!V:V, MATCH(A305, BDD_enquete_terrain_publique!B:B, 0))</f>
        <v>9.4835999999999991</v>
      </c>
      <c r="V305" s="115" t="s">
        <v>22</v>
      </c>
      <c r="W305" s="121" t="str">
        <f>INDEX(BDD_enquete_terrain_publique!W:W, MATCH(A305, BDD_enquete_terrain_publique!B:B, 0))</f>
        <v>pdb</v>
      </c>
      <c r="X305" s="122">
        <f>INDEX(BDD_enquete_terrain_publique!X:X, MATCH(A305, BDD_enquete_terrain_publique!B:B, 0))</f>
        <v>5</v>
      </c>
      <c r="Y305" s="122">
        <f>INDEX(BDD_enquete_terrain_publique!Y:Y, MATCH(A305, BDD_enquete_terrain_publique!B:B, 0))</f>
        <v>1</v>
      </c>
      <c r="Z305" s="121">
        <f>INDEX(BDD_enquete_terrain_publique!Z:Z, MATCH(A305, BDD_enquete_terrain_publique!B:B, 0))</f>
        <v>0.375</v>
      </c>
      <c r="AA305" s="121">
        <f>INDEX(BDD_enquete_terrain_publique!AA:AA, MATCH(A305, BDD_enquete_terrain_publique!B:B, 0))</f>
        <v>0.44791666666666669</v>
      </c>
      <c r="AB305" s="121">
        <f>INDEX(BDD_enquete_terrain_publique!AB:AB, MATCH(A305, BDD_enquete_terrain_publique!B:B, 0))</f>
        <v>0.58333333333333337</v>
      </c>
      <c r="AC305" s="121">
        <f>Tableau1[[#This Row],[heure_enq]]-Tableau1[[#This Row],[heure_deb]]</f>
        <v>7.2916666666666685E-2</v>
      </c>
      <c r="AD305" s="121">
        <f>Tableau1[[#This Row],[heure_fin]]-Tableau1[[#This Row],[heure_deb]]</f>
        <v>0.20833333333333337</v>
      </c>
      <c r="AE305" s="115" t="s">
        <v>22</v>
      </c>
      <c r="AF305" s="115" t="s">
        <v>22</v>
      </c>
      <c r="AG305" s="123" t="str">
        <f>INDEX(BDD_enquete_terrain_publique!BJ:BJ, MATCH(A305, BDD_enquete_terrain_publique!B:B, 0))</f>
        <v>roche</v>
      </c>
      <c r="AH305" s="18" t="s">
        <v>2058</v>
      </c>
      <c r="AI305" s="18" t="str">
        <f>INDEX(BDD_enquete_terrain_publique!BO:BO, MATCH(A305, BDD_enquete_terrain_publique!B:B, 0))</f>
        <v>crevette</v>
      </c>
      <c r="AJ305" s="18" t="s">
        <v>2066</v>
      </c>
      <c r="AK305" s="18" t="str">
        <f>INDEX(BDD_enquete_terrain_publique!BU:BU, MATCH(A305, BDD_enquete_terrain_publique!B:B, 0))</f>
        <v>ver</v>
      </c>
      <c r="AL305" s="115">
        <f>INDEX(BDD_enquete_terrain_publique!BV:BV, MATCH(A305, BDD_enquete_terrain_publique!B:B, 0))</f>
        <v>0</v>
      </c>
      <c r="AM305" s="18">
        <v>0</v>
      </c>
      <c r="AN305" s="115" t="s">
        <v>2193</v>
      </c>
      <c r="AO305" s="115" t="str">
        <f>INDEX(BDD_enquete_terrain_publique!AL:AL, MATCH(A305, BDD_enquete_terrain_publique!B:B, 0))</f>
        <v>resident</v>
      </c>
      <c r="AP305" s="115" t="s">
        <v>2057</v>
      </c>
      <c r="AQ305" s="115">
        <v>2</v>
      </c>
      <c r="AR305" s="124" t="s">
        <v>1924</v>
      </c>
      <c r="AS305" s="115">
        <v>5</v>
      </c>
      <c r="AT305" s="122">
        <f>AVERAGE(15,10,17,17,9)</f>
        <v>13.6</v>
      </c>
      <c r="AU30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232.00222301635137</v>
      </c>
      <c r="AV305" s="150">
        <f>SUM(AU305:AU307)</f>
        <v>609.85189668184807</v>
      </c>
      <c r="AW305" s="138" t="s">
        <v>222</v>
      </c>
      <c r="AX305" s="199"/>
      <c r="AY305" s="201"/>
      <c r="AZ305" s="127"/>
    </row>
    <row r="306" spans="1:52">
      <c r="A306" s="117">
        <v>372</v>
      </c>
      <c r="B306" s="18" t="str">
        <f>INDEX(BDD_enquete_terrain_publique!C:C, MATCH(A306, BDD_enquete_terrain_publique!B:B, 0))</f>
        <v>PECHLOIS2023_0179</v>
      </c>
      <c r="C306" s="18" t="str">
        <f>INDEX(BDD_enquete_terrain_publique!D:D, MATCH(A306, BDD_enquete_terrain_publique!B:B, 0))</f>
        <v>PECHLOIS2023_0179_B</v>
      </c>
      <c r="D306" s="109">
        <f>INDEX(BDD_enquete_terrain_publique!E:E, MATCH(A306, BDD_enquete_terrain_publique!B:B, 0))</f>
        <v>45209</v>
      </c>
      <c r="E306" s="18" t="str">
        <f>INDEX(BDD_enquete_terrain_publique!F:F, MATCH(A306, BDD_enquete_terrain_publique!B:B, 0))</f>
        <v>Stephane_BORDEWIE</v>
      </c>
      <c r="F306" s="118">
        <f>INDEX(BDD_enquete_terrain_publique!G:G, MATCH(A306, BDD_enquete_terrain_publique!B:B, 0))</f>
        <v>1</v>
      </c>
      <c r="G306" s="18">
        <f>INDEX(BDD_enquete_terrain_publique!H:H, MATCH(A306, BDD_enquete_terrain_publique!B:B, 0))</f>
        <v>25</v>
      </c>
      <c r="H306" s="118">
        <f>INDEX(BDD_enquete_terrain_publique!I:I, MATCH(A306, BDD_enquete_terrain_publique!B:B, 0))</f>
        <v>0</v>
      </c>
      <c r="I306" s="18" t="str">
        <f>INDEX(BDD_enquete_terrain_publique!J:J, MATCH(A306, BDD_enquete_terrain_publique!B:B, 0))</f>
        <v>NA</v>
      </c>
      <c r="J306" s="18" t="str">
        <f>INDEX(BDD_enquete_terrain_publique!K:K, MATCH(A306, BDD_enquete_terrain_publique!B:B, 0))</f>
        <v>O</v>
      </c>
      <c r="K306" s="118" t="str">
        <f>INDEX(BDD_enquete_terrain_publique!L:L, MATCH(A306, BDD_enquete_terrain_publique!B:B, 0))</f>
        <v>0_10</v>
      </c>
      <c r="L306" s="18" t="str">
        <f>INDEX(BDD_enquete_terrain_publique!M:M, MATCH(A306, BDD_enquete_terrain_publique!B:B, 0))</f>
        <v>dern_quart</v>
      </c>
      <c r="M306" s="18" t="s">
        <v>22</v>
      </c>
      <c r="N306" s="18" t="s">
        <v>22</v>
      </c>
      <c r="O306" s="18" t="s">
        <v>22</v>
      </c>
      <c r="P306" s="119">
        <f>INDEX(BDD_enquete_terrain_publique!Q:Q, MATCH(A306, BDD_enquete_terrain_publique!B:B, 0))</f>
        <v>42.843299999999999</v>
      </c>
      <c r="Q306" s="18" t="s">
        <v>22</v>
      </c>
      <c r="R306" s="146" t="s">
        <v>22</v>
      </c>
      <c r="S306" s="18" t="s">
        <v>22</v>
      </c>
      <c r="T306" s="18" t="s">
        <v>22</v>
      </c>
      <c r="U306" s="120">
        <f>INDEX(BDD_enquete_terrain_publique!V:V, MATCH(A306, BDD_enquete_terrain_publique!B:B, 0))</f>
        <v>9.4835999999999991</v>
      </c>
      <c r="V306" s="115" t="s">
        <v>22</v>
      </c>
      <c r="W306" s="121" t="str">
        <f>INDEX(BDD_enquete_terrain_publique!W:W, MATCH(A306, BDD_enquete_terrain_publique!B:B, 0))</f>
        <v>pdb</v>
      </c>
      <c r="X306" s="122">
        <f>INDEX(BDD_enquete_terrain_publique!X:X, MATCH(A306, BDD_enquete_terrain_publique!B:B, 0))</f>
        <v>5</v>
      </c>
      <c r="Y306" s="122">
        <f>INDEX(BDD_enquete_terrain_publique!Y:Y, MATCH(A306, BDD_enquete_terrain_publique!B:B, 0))</f>
        <v>1</v>
      </c>
      <c r="Z306" s="121">
        <f>INDEX(BDD_enquete_terrain_publique!Z:Z, MATCH(A306, BDD_enquete_terrain_publique!B:B, 0))</f>
        <v>0.375</v>
      </c>
      <c r="AA306" s="121">
        <f>INDEX(BDD_enquete_terrain_publique!AA:AA, MATCH(A306, BDD_enquete_terrain_publique!B:B, 0))</f>
        <v>0.44791666666666669</v>
      </c>
      <c r="AB306" s="121">
        <f>INDEX(BDD_enquete_terrain_publique!AB:AB, MATCH(A306, BDD_enquete_terrain_publique!B:B, 0))</f>
        <v>0.58333333333333337</v>
      </c>
      <c r="AC306" s="121">
        <f>Tableau1[[#This Row],[heure_enq]]-Tableau1[[#This Row],[heure_deb]]</f>
        <v>7.2916666666666685E-2</v>
      </c>
      <c r="AD306" s="121">
        <f>Tableau1[[#This Row],[heure_fin]]-Tableau1[[#This Row],[heure_deb]]</f>
        <v>0.20833333333333337</v>
      </c>
      <c r="AE306" s="115" t="s">
        <v>22</v>
      </c>
      <c r="AF306" s="115" t="s">
        <v>22</v>
      </c>
      <c r="AG306" s="123" t="str">
        <f>INDEX(BDD_enquete_terrain_publique!BJ:BJ, MATCH(A306, BDD_enquete_terrain_publique!B:B, 0))</f>
        <v>roche</v>
      </c>
      <c r="AH306" s="18" t="s">
        <v>2058</v>
      </c>
      <c r="AI306" s="18" t="str">
        <f>INDEX(BDD_enquete_terrain_publique!BO:BO, MATCH(A306, BDD_enquete_terrain_publique!B:B, 0))</f>
        <v>crevette</v>
      </c>
      <c r="AJ306" s="18" t="s">
        <v>2066</v>
      </c>
      <c r="AK306" s="18" t="str">
        <f>INDEX(BDD_enquete_terrain_publique!BU:BU, MATCH(A306, BDD_enquete_terrain_publique!B:B, 0))</f>
        <v>ver</v>
      </c>
      <c r="AL306" s="115">
        <f>INDEX(BDD_enquete_terrain_publique!BV:BV, MATCH(A306, BDD_enquete_terrain_publique!B:B, 0))</f>
        <v>0</v>
      </c>
      <c r="AM306" s="18">
        <v>0</v>
      </c>
      <c r="AN306" s="115" t="s">
        <v>2193</v>
      </c>
      <c r="AO306" s="115" t="str">
        <f>INDEX(BDD_enquete_terrain_publique!AL:AL, MATCH(A306, BDD_enquete_terrain_publique!B:B, 0))</f>
        <v>resident</v>
      </c>
      <c r="AP306" s="115" t="s">
        <v>222</v>
      </c>
      <c r="AQ306" s="115" t="s">
        <v>222</v>
      </c>
      <c r="AR306" s="124" t="s">
        <v>1118</v>
      </c>
      <c r="AS306" s="115">
        <v>1</v>
      </c>
      <c r="AT306" s="122">
        <v>20</v>
      </c>
      <c r="AU30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100.25661392346109</v>
      </c>
      <c r="AV306" s="152"/>
      <c r="AW306" s="138" t="s">
        <v>222</v>
      </c>
      <c r="AX306" s="199"/>
      <c r="AY306" s="201"/>
      <c r="AZ306" s="127"/>
    </row>
    <row r="307" spans="1:52" ht="15" thickBot="1">
      <c r="A307" s="117">
        <v>372</v>
      </c>
      <c r="B307" s="18" t="str">
        <f>INDEX(BDD_enquete_terrain_publique!C:C, MATCH(A307, BDD_enquete_terrain_publique!B:B, 0))</f>
        <v>PECHLOIS2023_0179</v>
      </c>
      <c r="C307" s="18" t="str">
        <f>INDEX(BDD_enquete_terrain_publique!D:D, MATCH(A307, BDD_enquete_terrain_publique!B:B, 0))</f>
        <v>PECHLOIS2023_0179_B</v>
      </c>
      <c r="D307" s="109">
        <f>INDEX(BDD_enquete_terrain_publique!E:E, MATCH(A307, BDD_enquete_terrain_publique!B:B, 0))</f>
        <v>45209</v>
      </c>
      <c r="E307" s="18" t="str">
        <f>INDEX(BDD_enquete_terrain_publique!F:F, MATCH(A307, BDD_enquete_terrain_publique!B:B, 0))</f>
        <v>Stephane_BORDEWIE</v>
      </c>
      <c r="F307" s="118">
        <f>INDEX(BDD_enquete_terrain_publique!G:G, MATCH(A307, BDD_enquete_terrain_publique!B:B, 0))</f>
        <v>1</v>
      </c>
      <c r="G307" s="18">
        <f>INDEX(BDD_enquete_terrain_publique!H:H, MATCH(A307, BDD_enquete_terrain_publique!B:B, 0))</f>
        <v>25</v>
      </c>
      <c r="H307" s="118">
        <f>INDEX(BDD_enquete_terrain_publique!I:I, MATCH(A307, BDD_enquete_terrain_publique!B:B, 0))</f>
        <v>0</v>
      </c>
      <c r="I307" s="18" t="str">
        <f>INDEX(BDD_enquete_terrain_publique!J:J, MATCH(A307, BDD_enquete_terrain_publique!B:B, 0))</f>
        <v>NA</v>
      </c>
      <c r="J307" s="18" t="str">
        <f>INDEX(BDD_enquete_terrain_publique!K:K, MATCH(A307, BDD_enquete_terrain_publique!B:B, 0))</f>
        <v>O</v>
      </c>
      <c r="K307" s="118" t="str">
        <f>INDEX(BDD_enquete_terrain_publique!L:L, MATCH(A307, BDD_enquete_terrain_publique!B:B, 0))</f>
        <v>0_10</v>
      </c>
      <c r="L307" s="18" t="str">
        <f>INDEX(BDD_enquete_terrain_publique!M:M, MATCH(A307, BDD_enquete_terrain_publique!B:B, 0))</f>
        <v>dern_quart</v>
      </c>
      <c r="M307" s="18" t="s">
        <v>22</v>
      </c>
      <c r="N307" s="18" t="s">
        <v>22</v>
      </c>
      <c r="O307" s="18" t="s">
        <v>22</v>
      </c>
      <c r="P307" s="119">
        <f>INDEX(BDD_enquete_terrain_publique!Q:Q, MATCH(A307, BDD_enquete_terrain_publique!B:B, 0))</f>
        <v>42.843299999999999</v>
      </c>
      <c r="Q307" s="18" t="s">
        <v>22</v>
      </c>
      <c r="R307" s="146" t="s">
        <v>22</v>
      </c>
      <c r="S307" s="18" t="s">
        <v>22</v>
      </c>
      <c r="T307" s="18" t="s">
        <v>22</v>
      </c>
      <c r="U307" s="120">
        <f>INDEX(BDD_enquete_terrain_publique!V:V, MATCH(A307, BDD_enquete_terrain_publique!B:B, 0))</f>
        <v>9.4835999999999991</v>
      </c>
      <c r="V307" s="115" t="s">
        <v>22</v>
      </c>
      <c r="W307" s="121" t="str">
        <f>INDEX(BDD_enquete_terrain_publique!W:W, MATCH(A307, BDD_enquete_terrain_publique!B:B, 0))</f>
        <v>pdb</v>
      </c>
      <c r="X307" s="122">
        <f>INDEX(BDD_enquete_terrain_publique!X:X, MATCH(A307, BDD_enquete_terrain_publique!B:B, 0))</f>
        <v>5</v>
      </c>
      <c r="Y307" s="122">
        <f>INDEX(BDD_enquete_terrain_publique!Y:Y, MATCH(A307, BDD_enquete_terrain_publique!B:B, 0))</f>
        <v>1</v>
      </c>
      <c r="Z307" s="121">
        <f>INDEX(BDD_enquete_terrain_publique!Z:Z, MATCH(A307, BDD_enquete_terrain_publique!B:B, 0))</f>
        <v>0.375</v>
      </c>
      <c r="AA307" s="121">
        <f>INDEX(BDD_enquete_terrain_publique!AA:AA, MATCH(A307, BDD_enquete_terrain_publique!B:B, 0))</f>
        <v>0.44791666666666669</v>
      </c>
      <c r="AB307" s="121">
        <f>INDEX(BDD_enquete_terrain_publique!AB:AB, MATCH(A307, BDD_enquete_terrain_publique!B:B, 0))</f>
        <v>0.58333333333333337</v>
      </c>
      <c r="AC307" s="121">
        <f>Tableau1[[#This Row],[heure_enq]]-Tableau1[[#This Row],[heure_deb]]</f>
        <v>7.2916666666666685E-2</v>
      </c>
      <c r="AD307" s="121">
        <f>Tableau1[[#This Row],[heure_fin]]-Tableau1[[#This Row],[heure_deb]]</f>
        <v>0.20833333333333337</v>
      </c>
      <c r="AE307" s="115" t="s">
        <v>22</v>
      </c>
      <c r="AF307" s="115" t="s">
        <v>22</v>
      </c>
      <c r="AG307" s="123" t="str">
        <f>INDEX(BDD_enquete_terrain_publique!BJ:BJ, MATCH(A307, BDD_enquete_terrain_publique!B:B, 0))</f>
        <v>roche</v>
      </c>
      <c r="AH307" s="18" t="s">
        <v>2058</v>
      </c>
      <c r="AI307" s="18" t="str">
        <f>INDEX(BDD_enquete_terrain_publique!BO:BO, MATCH(A307, BDD_enquete_terrain_publique!B:B, 0))</f>
        <v>crevette</v>
      </c>
      <c r="AJ307" s="18" t="s">
        <v>2066</v>
      </c>
      <c r="AK307" s="18" t="str">
        <f>INDEX(BDD_enquete_terrain_publique!BU:BU, MATCH(A307, BDD_enquete_terrain_publique!B:B, 0))</f>
        <v>ver</v>
      </c>
      <c r="AL307" s="115">
        <f>INDEX(BDD_enquete_terrain_publique!BV:BV, MATCH(A307, BDD_enquete_terrain_publique!B:B, 0))</f>
        <v>0</v>
      </c>
      <c r="AM307" s="18">
        <v>0</v>
      </c>
      <c r="AN307" s="115" t="s">
        <v>2193</v>
      </c>
      <c r="AO307" s="115" t="str">
        <f>INDEX(BDD_enquete_terrain_publique!AL:AL, MATCH(A307, BDD_enquete_terrain_publique!B:B, 0))</f>
        <v>resident</v>
      </c>
      <c r="AP307" s="115" t="s">
        <v>2060</v>
      </c>
      <c r="AQ307" s="115">
        <v>9</v>
      </c>
      <c r="AR307" s="124" t="s">
        <v>1304</v>
      </c>
      <c r="AS307" s="115">
        <v>10</v>
      </c>
      <c r="AT307" s="122">
        <f>AVERAGE(24,15,10,10,15,10,10,10,11,12,12)</f>
        <v>12.636363636363637</v>
      </c>
      <c r="AU30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277.59305974203562</v>
      </c>
      <c r="AV307" s="153"/>
      <c r="AW307" s="138" t="s">
        <v>222</v>
      </c>
      <c r="AX307" s="199"/>
      <c r="AY307" s="201"/>
      <c r="AZ307" s="127"/>
    </row>
    <row r="308" spans="1:52" ht="15" thickBot="1">
      <c r="A308" s="117">
        <v>376</v>
      </c>
      <c r="B308" s="18" t="str">
        <f>INDEX(BDD_enquete_terrain_publique!C:C, MATCH(A308, BDD_enquete_terrain_publique!B:B, 0))</f>
        <v>PECHLOIS2023_0180</v>
      </c>
      <c r="C308" s="18" t="str">
        <f>INDEX(BDD_enquete_terrain_publique!D:D, MATCH(A308, BDD_enquete_terrain_publique!B:B, 0))</f>
        <v>PECHLOIS2023_0180_C</v>
      </c>
      <c r="D308" s="109">
        <f>INDEX(BDD_enquete_terrain_publique!E:E, MATCH(A308, BDD_enquete_terrain_publique!B:B, 0))</f>
        <v>45210</v>
      </c>
      <c r="E308" s="18" t="str">
        <f>INDEX(BDD_enquete_terrain_publique!F:F, MATCH(A308, BDD_enquete_terrain_publique!B:B, 0))</f>
        <v>Stephane_BORDEWIE</v>
      </c>
      <c r="F308" s="118">
        <f>INDEX(BDD_enquete_terrain_publique!G:G, MATCH(A308, BDD_enquete_terrain_publique!B:B, 0))</f>
        <v>2</v>
      </c>
      <c r="G308" s="18">
        <f>INDEX(BDD_enquete_terrain_publique!H:H, MATCH(A308, BDD_enquete_terrain_publique!B:B, 0))</f>
        <v>24</v>
      </c>
      <c r="H308" s="118">
        <f>INDEX(BDD_enquete_terrain_publique!I:I, MATCH(A308, BDD_enquete_terrain_publique!B:B, 0))</f>
        <v>2</v>
      </c>
      <c r="I308" s="18" t="str">
        <f>INDEX(BDD_enquete_terrain_publique!J:J, MATCH(A308, BDD_enquete_terrain_publique!B:B, 0))</f>
        <v>SE</v>
      </c>
      <c r="J308" s="18" t="str">
        <f>INDEX(BDD_enquete_terrain_publique!K:K, MATCH(A308, BDD_enquete_terrain_publique!B:B, 0))</f>
        <v>NO</v>
      </c>
      <c r="K308" s="118" t="str">
        <f>INDEX(BDD_enquete_terrain_publique!L:L, MATCH(A308, BDD_enquete_terrain_publique!B:B, 0))</f>
        <v>0_10</v>
      </c>
      <c r="L308" s="18" t="str">
        <f>INDEX(BDD_enquete_terrain_publique!M:M, MATCH(A308, BDD_enquete_terrain_publique!B:B, 0))</f>
        <v>dern_quart</v>
      </c>
      <c r="M308" s="18" t="s">
        <v>22</v>
      </c>
      <c r="N308" s="18" t="s">
        <v>22</v>
      </c>
      <c r="O308" s="18" t="s">
        <v>22</v>
      </c>
      <c r="P308" s="119">
        <f>INDEX(BDD_enquete_terrain_publique!Q:Q, MATCH(A308, BDD_enquete_terrain_publique!B:B, 0))</f>
        <v>42.923900000000003</v>
      </c>
      <c r="Q308" s="18" t="s">
        <v>22</v>
      </c>
      <c r="R308" s="146" t="s">
        <v>22</v>
      </c>
      <c r="S308" s="18" t="s">
        <v>22</v>
      </c>
      <c r="T308" s="18" t="s">
        <v>22</v>
      </c>
      <c r="U308" s="120">
        <f>INDEX(BDD_enquete_terrain_publique!V:V, MATCH(A308, BDD_enquete_terrain_publique!B:B, 0))</f>
        <v>9.4724000000000004</v>
      </c>
      <c r="V308" s="115" t="s">
        <v>22</v>
      </c>
      <c r="W308" s="121" t="str">
        <f>INDEX(BDD_enquete_terrain_publique!W:W, MATCH(A308, BDD_enquete_terrain_publique!B:B, 0))</f>
        <v>pdb</v>
      </c>
      <c r="X308" s="122">
        <f>INDEX(BDD_enquete_terrain_publique!X:X, MATCH(A308, BDD_enquete_terrain_publique!B:B, 0))</f>
        <v>9</v>
      </c>
      <c r="Y308" s="122">
        <f>INDEX(BDD_enquete_terrain_publique!Y:Y, MATCH(A308, BDD_enquete_terrain_publique!B:B, 0))</f>
        <v>1</v>
      </c>
      <c r="Z308" s="121">
        <f>INDEX(BDD_enquete_terrain_publique!Z:Z, MATCH(A308, BDD_enquete_terrain_publique!B:B, 0))</f>
        <v>0.5625</v>
      </c>
      <c r="AA308" s="121">
        <f>INDEX(BDD_enquete_terrain_publique!AA:AA, MATCH(A308, BDD_enquete_terrain_publique!B:B, 0))</f>
        <v>0.63194444444444442</v>
      </c>
      <c r="AB308" s="121">
        <f>INDEX(BDD_enquete_terrain_publique!AB:AB, MATCH(A308, BDD_enquete_terrain_publique!B:B, 0))</f>
        <v>0.6875</v>
      </c>
      <c r="AC308" s="121">
        <f>Tableau1[[#This Row],[heure_enq]]-Tableau1[[#This Row],[heure_deb]]</f>
        <v>6.944444444444442E-2</v>
      </c>
      <c r="AD308" s="121">
        <f>Tableau1[[#This Row],[heure_fin]]-Tableau1[[#This Row],[heure_deb]]</f>
        <v>0.125</v>
      </c>
      <c r="AE308" s="115" t="s">
        <v>22</v>
      </c>
      <c r="AF308" s="115" t="s">
        <v>22</v>
      </c>
      <c r="AG308" s="123" t="str">
        <f>INDEX(BDD_enquete_terrain_publique!BJ:BJ, MATCH(A308, BDD_enquete_terrain_publique!B:B, 0))</f>
        <v>Coryphaena hippurus</v>
      </c>
      <c r="AH308" s="18">
        <v>0</v>
      </c>
      <c r="AI308" s="18">
        <f>INDEX(BDD_enquete_terrain_publique!BO:BO, MATCH(A308, BDD_enquete_terrain_publique!B:B, 0))</f>
        <v>0</v>
      </c>
      <c r="AJ308" s="18">
        <v>0</v>
      </c>
      <c r="AK308" s="18" t="str">
        <f>INDEX(BDD_enquete_terrain_publique!BU:BU, MATCH(A308, BDD_enquete_terrain_publique!B:B, 0))</f>
        <v>mulet</v>
      </c>
      <c r="AL308" s="115">
        <f>INDEX(BDD_enquete_terrain_publique!BV:BV, MATCH(A308, BDD_enquete_terrain_publique!B:B, 0))</f>
        <v>0</v>
      </c>
      <c r="AM308" s="18">
        <v>0</v>
      </c>
      <c r="AN308" s="115" t="s">
        <v>87</v>
      </c>
      <c r="AO308" s="115" t="str">
        <f>INDEX(BDD_enquete_terrain_publique!AL:AL, MATCH(A308, BDD_enquete_terrain_publique!B:B, 0))</f>
        <v>resident</v>
      </c>
      <c r="AP308" s="115" t="s">
        <v>2198</v>
      </c>
      <c r="AQ308" s="115" t="s">
        <v>22</v>
      </c>
      <c r="AR308" s="124" t="s">
        <v>1567</v>
      </c>
      <c r="AS308" s="115">
        <v>1</v>
      </c>
      <c r="AT308" s="122">
        <v>75</v>
      </c>
      <c r="AU30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5613.4457382697383</v>
      </c>
      <c r="AV308" s="151">
        <f>Tableau1[[#This Row],[poids_g]]</f>
        <v>5613.4457382697383</v>
      </c>
      <c r="AW308" s="138" t="s">
        <v>222</v>
      </c>
      <c r="AX308" s="199"/>
      <c r="AY308" s="201"/>
      <c r="AZ308" s="127"/>
    </row>
    <row r="309" spans="1:52">
      <c r="A309" s="117">
        <v>379</v>
      </c>
      <c r="B309" s="18" t="str">
        <f>INDEX(BDD_enquete_terrain_publique!C:C, MATCH(A309, BDD_enquete_terrain_publique!B:B, 0))</f>
        <v>PECHLOIS2023_0182</v>
      </c>
      <c r="C309" s="18" t="str">
        <f>INDEX(BDD_enquete_terrain_publique!D:D, MATCH(A309, BDD_enquete_terrain_publique!B:B, 0))</f>
        <v>PECHLOIS2023_0182_A</v>
      </c>
      <c r="D309" s="109">
        <f>INDEX(BDD_enquete_terrain_publique!E:E, MATCH(A309, BDD_enquete_terrain_publique!B:B, 0))</f>
        <v>45218</v>
      </c>
      <c r="E309" s="18" t="str">
        <f>INDEX(BDD_enquete_terrain_publique!F:F, MATCH(A309, BDD_enquete_terrain_publique!B:B, 0))</f>
        <v>Stephane_BORDEWIE</v>
      </c>
      <c r="F309" s="118">
        <f>INDEX(BDD_enquete_terrain_publique!G:G, MATCH(A309, BDD_enquete_terrain_publique!B:B, 0))</f>
        <v>2</v>
      </c>
      <c r="G309" s="18">
        <f>INDEX(BDD_enquete_terrain_publique!H:H, MATCH(A309, BDD_enquete_terrain_publique!B:B, 0))</f>
        <v>25</v>
      </c>
      <c r="H309" s="118">
        <f>INDEX(BDD_enquete_terrain_publique!I:I, MATCH(A309, BDD_enquete_terrain_publique!B:B, 0))</f>
        <v>1</v>
      </c>
      <c r="I309" s="18" t="str">
        <f>INDEX(BDD_enquete_terrain_publique!J:J, MATCH(A309, BDD_enquete_terrain_publique!B:B, 0))</f>
        <v>E</v>
      </c>
      <c r="J309" s="18" t="str">
        <f>INDEX(BDD_enquete_terrain_publique!K:K, MATCH(A309, BDD_enquete_terrain_publique!B:B, 0))</f>
        <v>SE</v>
      </c>
      <c r="K309" s="118" t="str">
        <f>INDEX(BDD_enquete_terrain_publique!L:L, MATCH(A309, BDD_enquete_terrain_publique!B:B, 0))</f>
        <v>10_25</v>
      </c>
      <c r="L309" s="18" t="str">
        <f>INDEX(BDD_enquete_terrain_publique!M:M, MATCH(A309, BDD_enquete_terrain_publique!B:B, 0))</f>
        <v>pre_quart</v>
      </c>
      <c r="M309" s="18" t="s">
        <v>22</v>
      </c>
      <c r="N309" s="18" t="s">
        <v>22</v>
      </c>
      <c r="O309" s="18" t="s">
        <v>22</v>
      </c>
      <c r="P309" s="119">
        <f>INDEX(BDD_enquete_terrain_publique!Q:Q, MATCH(A309, BDD_enquete_terrain_publique!B:B, 0))</f>
        <v>42.725999999999999</v>
      </c>
      <c r="Q309" s="18" t="s">
        <v>22</v>
      </c>
      <c r="R309" s="146" t="s">
        <v>22</v>
      </c>
      <c r="S309" s="18" t="s">
        <v>22</v>
      </c>
      <c r="T309" s="18" t="s">
        <v>22</v>
      </c>
      <c r="U309" s="120">
        <f>INDEX(BDD_enquete_terrain_publique!V:V, MATCH(A309, BDD_enquete_terrain_publique!B:B, 0))</f>
        <v>9.3339999999999996</v>
      </c>
      <c r="V309" s="115" t="s">
        <v>22</v>
      </c>
      <c r="W309" s="121" t="str">
        <f>INDEX(BDD_enquete_terrain_publique!W:W, MATCH(A309, BDD_enquete_terrain_publique!B:B, 0))</f>
        <v>pdb</v>
      </c>
      <c r="X309" s="122">
        <f>INDEX(BDD_enquete_terrain_publique!X:X, MATCH(A309, BDD_enquete_terrain_publique!B:B, 0))</f>
        <v>5</v>
      </c>
      <c r="Y309" s="122">
        <f>INDEX(BDD_enquete_terrain_publique!Y:Y, MATCH(A309, BDD_enquete_terrain_publique!B:B, 0))</f>
        <v>1</v>
      </c>
      <c r="Z309" s="121">
        <f>INDEX(BDD_enquete_terrain_publique!Z:Z, MATCH(A309, BDD_enquete_terrain_publique!B:B, 0))</f>
        <v>0.33333333333333331</v>
      </c>
      <c r="AA309" s="121">
        <f>INDEX(BDD_enquete_terrain_publique!AA:AA, MATCH(A309, BDD_enquete_terrain_publique!B:B, 0))</f>
        <v>0.33333333333333331</v>
      </c>
      <c r="AB309" s="121">
        <f>INDEX(BDD_enquete_terrain_publique!AB:AB, MATCH(A309, BDD_enquete_terrain_publique!B:B, 0))</f>
        <v>0.45833333333333331</v>
      </c>
      <c r="AC309" s="121">
        <f>Tableau1[[#This Row],[heure_enq]]-Tableau1[[#This Row],[heure_deb]]</f>
        <v>0</v>
      </c>
      <c r="AD309" s="121">
        <f>Tableau1[[#This Row],[heure_fin]]-Tableau1[[#This Row],[heure_deb]]</f>
        <v>0.125</v>
      </c>
      <c r="AE309" s="115" t="s">
        <v>22</v>
      </c>
      <c r="AF309" s="115" t="s">
        <v>22</v>
      </c>
      <c r="AG309" s="123" t="str">
        <f>INDEX(BDD_enquete_terrain_publique!BJ:BJ, MATCH(A309, BDD_enquete_terrain_publique!B:B, 0))</f>
        <v>NA</v>
      </c>
      <c r="AH309" s="18" t="s">
        <v>2068</v>
      </c>
      <c r="AI309" s="18" t="str">
        <f>INDEX(BDD_enquete_terrain_publique!BO:BO, MATCH(A309, BDD_enquete_terrain_publique!B:B, 0))</f>
        <v>calamar</v>
      </c>
      <c r="AJ309" s="18">
        <v>0</v>
      </c>
      <c r="AK309" s="18" t="str">
        <f>INDEX(BDD_enquete_terrain_publique!BU:BU, MATCH(A309, BDD_enquete_terrain_publique!B:B, 0))</f>
        <v>ver americain</v>
      </c>
      <c r="AL309" s="115">
        <f>INDEX(BDD_enquete_terrain_publique!BV:BV, MATCH(A309, BDD_enquete_terrain_publique!B:B, 0))</f>
        <v>0</v>
      </c>
      <c r="AM309" s="18">
        <v>0</v>
      </c>
      <c r="AN309" s="115" t="s">
        <v>2132</v>
      </c>
      <c r="AO309" s="115" t="str">
        <f>INDEX(BDD_enquete_terrain_publique!AL:AL, MATCH(A309, BDD_enquete_terrain_publique!B:B, 0))</f>
        <v>resident</v>
      </c>
      <c r="AP309" s="115" t="s">
        <v>2060</v>
      </c>
      <c r="AQ309" s="115">
        <v>2</v>
      </c>
      <c r="AR309" s="124" t="s">
        <v>1082</v>
      </c>
      <c r="AS309" s="115">
        <v>2</v>
      </c>
      <c r="AT309" s="122">
        <f>(10+12)/2</f>
        <v>11</v>
      </c>
      <c r="AU30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19.646533592181907</v>
      </c>
      <c r="AV309" s="150">
        <v>44</v>
      </c>
      <c r="AW309" s="138" t="s">
        <v>222</v>
      </c>
      <c r="AX309" s="199"/>
      <c r="AY309" s="201"/>
      <c r="AZ309" s="127"/>
    </row>
    <row r="310" spans="1:52" ht="15" thickBot="1">
      <c r="A310" s="154">
        <v>379</v>
      </c>
      <c r="B310" s="18" t="str">
        <f>INDEX(BDD_enquete_terrain_publique!C:C, MATCH(A310, BDD_enquete_terrain_publique!B:B, 0))</f>
        <v>PECHLOIS2023_0182</v>
      </c>
      <c r="C310" s="18" t="str">
        <f>INDEX(BDD_enquete_terrain_publique!D:D, MATCH(A310, BDD_enquete_terrain_publique!B:B, 0))</f>
        <v>PECHLOIS2023_0182_A</v>
      </c>
      <c r="D310" s="109">
        <f>INDEX(BDD_enquete_terrain_publique!E:E, MATCH(A310, BDD_enquete_terrain_publique!B:B, 0))</f>
        <v>45218</v>
      </c>
      <c r="E310" s="18" t="str">
        <f>INDEX(BDD_enquete_terrain_publique!F:F, MATCH(A310, BDD_enquete_terrain_publique!B:B, 0))</f>
        <v>Stephane_BORDEWIE</v>
      </c>
      <c r="F310" s="118">
        <f>INDEX(BDD_enquete_terrain_publique!G:G, MATCH(A310, BDD_enquete_terrain_publique!B:B, 0))</f>
        <v>2</v>
      </c>
      <c r="G310" s="18">
        <f>INDEX(BDD_enquete_terrain_publique!H:H, MATCH(A310, BDD_enquete_terrain_publique!B:B, 0))</f>
        <v>25</v>
      </c>
      <c r="H310" s="118">
        <f>INDEX(BDD_enquete_terrain_publique!I:I, MATCH(A310, BDD_enquete_terrain_publique!B:B, 0))</f>
        <v>1</v>
      </c>
      <c r="I310" s="18" t="str">
        <f>INDEX(BDD_enquete_terrain_publique!J:J, MATCH(A310, BDD_enquete_terrain_publique!B:B, 0))</f>
        <v>E</v>
      </c>
      <c r="J310" s="18" t="str">
        <f>INDEX(BDD_enquete_terrain_publique!K:K, MATCH(A310, BDD_enquete_terrain_publique!B:B, 0))</f>
        <v>SE</v>
      </c>
      <c r="K310" s="118" t="str">
        <f>INDEX(BDD_enquete_terrain_publique!L:L, MATCH(A310, BDD_enquete_terrain_publique!B:B, 0))</f>
        <v>10_25</v>
      </c>
      <c r="L310" s="18" t="str">
        <f>INDEX(BDD_enquete_terrain_publique!M:M, MATCH(A310, BDD_enquete_terrain_publique!B:B, 0))</f>
        <v>pre_quart</v>
      </c>
      <c r="M310" s="18" t="s">
        <v>22</v>
      </c>
      <c r="N310" s="18" t="s">
        <v>22</v>
      </c>
      <c r="O310" s="18" t="s">
        <v>22</v>
      </c>
      <c r="P310" s="119">
        <f>INDEX(BDD_enquete_terrain_publique!Q:Q, MATCH(A310, BDD_enquete_terrain_publique!B:B, 0))</f>
        <v>42.725999999999999</v>
      </c>
      <c r="Q310" s="18" t="s">
        <v>22</v>
      </c>
      <c r="R310" s="146" t="s">
        <v>22</v>
      </c>
      <c r="S310" s="18" t="s">
        <v>22</v>
      </c>
      <c r="T310" s="18" t="s">
        <v>22</v>
      </c>
      <c r="U310" s="120">
        <f>INDEX(BDD_enquete_terrain_publique!V:V, MATCH(A310, BDD_enquete_terrain_publique!B:B, 0))</f>
        <v>9.3339999999999996</v>
      </c>
      <c r="V310" s="115" t="s">
        <v>22</v>
      </c>
      <c r="W310" s="121" t="str">
        <f>INDEX(BDD_enquete_terrain_publique!W:W, MATCH(A310, BDD_enquete_terrain_publique!B:B, 0))</f>
        <v>pdb</v>
      </c>
      <c r="X310" s="122">
        <f>INDEX(BDD_enquete_terrain_publique!X:X, MATCH(A310, BDD_enquete_terrain_publique!B:B, 0))</f>
        <v>5</v>
      </c>
      <c r="Y310" s="122">
        <f>INDEX(BDD_enquete_terrain_publique!Y:Y, MATCH(A310, BDD_enquete_terrain_publique!B:B, 0))</f>
        <v>1</v>
      </c>
      <c r="Z310" s="121">
        <f>INDEX(BDD_enquete_terrain_publique!Z:Z, MATCH(A310, BDD_enquete_terrain_publique!B:B, 0))</f>
        <v>0.33333333333333331</v>
      </c>
      <c r="AA310" s="121">
        <f>INDEX(BDD_enquete_terrain_publique!AA:AA, MATCH(A310, BDD_enquete_terrain_publique!B:B, 0))</f>
        <v>0.33333333333333331</v>
      </c>
      <c r="AB310" s="121">
        <f>INDEX(BDD_enquete_terrain_publique!AB:AB, MATCH(A310, BDD_enquete_terrain_publique!B:B, 0))</f>
        <v>0.45833333333333331</v>
      </c>
      <c r="AC310" s="121">
        <f>Tableau1[[#This Row],[heure_enq]]-Tableau1[[#This Row],[heure_deb]]</f>
        <v>0</v>
      </c>
      <c r="AD310" s="121">
        <f>Tableau1[[#This Row],[heure_fin]]-Tableau1[[#This Row],[heure_deb]]</f>
        <v>0.125</v>
      </c>
      <c r="AE310" s="115" t="s">
        <v>22</v>
      </c>
      <c r="AF310" s="115" t="s">
        <v>22</v>
      </c>
      <c r="AG310" s="123" t="str">
        <f>INDEX(BDD_enquete_terrain_publique!BJ:BJ, MATCH(A310, BDD_enquete_terrain_publique!B:B, 0))</f>
        <v>NA</v>
      </c>
      <c r="AH310" s="18" t="s">
        <v>2068</v>
      </c>
      <c r="AI310" s="18" t="str">
        <f>INDEX(BDD_enquete_terrain_publique!BO:BO, MATCH(A310, BDD_enquete_terrain_publique!B:B, 0))</f>
        <v>calamar</v>
      </c>
      <c r="AJ310" s="18">
        <v>0</v>
      </c>
      <c r="AK310" s="18" t="str">
        <f>INDEX(BDD_enquete_terrain_publique!BU:BU, MATCH(A310, BDD_enquete_terrain_publique!B:B, 0))</f>
        <v>ver americain</v>
      </c>
      <c r="AL310" s="115">
        <f>INDEX(BDD_enquete_terrain_publique!BV:BV, MATCH(A310, BDD_enquete_terrain_publique!B:B, 0))</f>
        <v>0</v>
      </c>
      <c r="AM310" s="18">
        <v>0</v>
      </c>
      <c r="AN310" s="115" t="s">
        <v>2132</v>
      </c>
      <c r="AO310" s="115" t="str">
        <f>INDEX(BDD_enquete_terrain_publique!AL:AL, MATCH(A310, BDD_enquete_terrain_publique!B:B, 0))</f>
        <v>resident</v>
      </c>
      <c r="AP310" s="115" t="s">
        <v>2060</v>
      </c>
      <c r="AQ310" s="115">
        <v>1</v>
      </c>
      <c r="AR310" s="124" t="s">
        <v>1304</v>
      </c>
      <c r="AS310" s="115">
        <v>1</v>
      </c>
      <c r="AT310" s="122">
        <v>12</v>
      </c>
      <c r="AU31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23.638002208043613</v>
      </c>
      <c r="AV310" s="153"/>
      <c r="AW310" s="138" t="s">
        <v>222</v>
      </c>
      <c r="AX310" s="199"/>
      <c r="AY310" s="201"/>
      <c r="AZ310" s="127"/>
    </row>
    <row r="311" spans="1:52" ht="15" thickBot="1">
      <c r="A311" s="154">
        <v>381</v>
      </c>
      <c r="B311" s="18" t="str">
        <f>INDEX(BDD_enquete_terrain_publique!C:C, MATCH(A311, BDD_enquete_terrain_publique!B:B, 0))</f>
        <v>PECHLOIS2023_0184</v>
      </c>
      <c r="C311" s="18" t="str">
        <f>INDEX(BDD_enquete_terrain_publique!D:D, MATCH(A311, BDD_enquete_terrain_publique!B:B, 0))</f>
        <v>PECHLOIS2023_0184_A</v>
      </c>
      <c r="D311" s="109">
        <f>INDEX(BDD_enquete_terrain_publique!E:E, MATCH(A311, BDD_enquete_terrain_publique!B:B, 0))</f>
        <v>45224</v>
      </c>
      <c r="E311" s="18" t="str">
        <f>INDEX(BDD_enquete_terrain_publique!F:F, MATCH(A311, BDD_enquete_terrain_publique!B:B, 0))</f>
        <v>Stephane_BORDEWIE</v>
      </c>
      <c r="F311" s="118">
        <f>INDEX(BDD_enquete_terrain_publique!G:G, MATCH(A311, BDD_enquete_terrain_publique!B:B, 0))</f>
        <v>1</v>
      </c>
      <c r="G311" s="18">
        <f>INDEX(BDD_enquete_terrain_publique!H:H, MATCH(A311, BDD_enquete_terrain_publique!B:B, 0))</f>
        <v>19</v>
      </c>
      <c r="H311" s="118">
        <f>INDEX(BDD_enquete_terrain_publique!I:I, MATCH(A311, BDD_enquete_terrain_publique!B:B, 0))</f>
        <v>0</v>
      </c>
      <c r="I311" s="18" t="str">
        <f>INDEX(BDD_enquete_terrain_publique!J:J, MATCH(A311, BDD_enquete_terrain_publique!B:B, 0))</f>
        <v>NA</v>
      </c>
      <c r="J311" s="18" t="str">
        <f>INDEX(BDD_enquete_terrain_publique!K:K, MATCH(A311, BDD_enquete_terrain_publique!B:B, 0))</f>
        <v>O</v>
      </c>
      <c r="K311" s="118" t="str">
        <f>INDEX(BDD_enquete_terrain_publique!L:L, MATCH(A311, BDD_enquete_terrain_publique!B:B, 0))</f>
        <v>75_100</v>
      </c>
      <c r="L311" s="18" t="str">
        <f>INDEX(BDD_enquete_terrain_publique!M:M, MATCH(A311, BDD_enquete_terrain_publique!B:B, 0))</f>
        <v>dern_quart</v>
      </c>
      <c r="M311" s="18" t="s">
        <v>22</v>
      </c>
      <c r="N311" s="18" t="s">
        <v>22</v>
      </c>
      <c r="O311" s="18" t="s">
        <v>22</v>
      </c>
      <c r="P311" s="119">
        <f>INDEX(BDD_enquete_terrain_publique!Q:Q, MATCH(A311, BDD_enquete_terrain_publique!B:B, 0))</f>
        <v>42.677999999999997</v>
      </c>
      <c r="Q311" s="18" t="s">
        <v>22</v>
      </c>
      <c r="R311" s="146" t="s">
        <v>22</v>
      </c>
      <c r="S311" s="18" t="s">
        <v>22</v>
      </c>
      <c r="T311" s="18" t="s">
        <v>22</v>
      </c>
      <c r="U311" s="120">
        <f>INDEX(BDD_enquete_terrain_publique!V:V, MATCH(A311, BDD_enquete_terrain_publique!B:B, 0))</f>
        <v>9.3000000000000007</v>
      </c>
      <c r="V311" s="115" t="s">
        <v>22</v>
      </c>
      <c r="W311" s="121" t="str">
        <f>INDEX(BDD_enquete_terrain_publique!W:W, MATCH(A311, BDD_enquete_terrain_publique!B:B, 0))</f>
        <v>pdb</v>
      </c>
      <c r="X311" s="122">
        <f>INDEX(BDD_enquete_terrain_publique!X:X, MATCH(A311, BDD_enquete_terrain_publique!B:B, 0))</f>
        <v>4</v>
      </c>
      <c r="Y311" s="122">
        <f>INDEX(BDD_enquete_terrain_publique!Y:Y, MATCH(A311, BDD_enquete_terrain_publique!B:B, 0))</f>
        <v>1</v>
      </c>
      <c r="Z311" s="121">
        <f>INDEX(BDD_enquete_terrain_publique!Z:Z, MATCH(A311, BDD_enquete_terrain_publique!B:B, 0))</f>
        <v>0.35416666666666669</v>
      </c>
      <c r="AA311" s="121">
        <f>INDEX(BDD_enquete_terrain_publique!AA:AA, MATCH(A311, BDD_enquete_terrain_publique!B:B, 0))</f>
        <v>0.41666666666666669</v>
      </c>
      <c r="AB311" s="121">
        <f>INDEX(BDD_enquete_terrain_publique!AB:AB, MATCH(A311, BDD_enquete_terrain_publique!B:B, 0))</f>
        <v>0.5</v>
      </c>
      <c r="AC311" s="121">
        <f>Tableau1[[#This Row],[heure_enq]]-Tableau1[[#This Row],[heure_deb]]</f>
        <v>6.25E-2</v>
      </c>
      <c r="AD311" s="121">
        <f>Tableau1[[#This Row],[heure_fin]]-Tableau1[[#This Row],[heure_deb]]</f>
        <v>0.14583333333333331</v>
      </c>
      <c r="AE311" s="115" t="s">
        <v>22</v>
      </c>
      <c r="AF311" s="115" t="s">
        <v>22</v>
      </c>
      <c r="AG311" s="123" t="str">
        <f>INDEX(BDD_enquete_terrain_publique!BJ:BJ, MATCH(A311, BDD_enquete_terrain_publique!B:B, 0))</f>
        <v xml:space="preserve"> Sparus aurata</v>
      </c>
      <c r="AH311" s="18">
        <v>0</v>
      </c>
      <c r="AI311" s="18">
        <f>INDEX(BDD_enquete_terrain_publique!BO:BO, MATCH(A311, BDD_enquete_terrain_publique!B:B, 0))</f>
        <v>0</v>
      </c>
      <c r="AJ311" s="18" t="s">
        <v>2066</v>
      </c>
      <c r="AK311" s="18" t="str">
        <f>INDEX(BDD_enquete_terrain_publique!BU:BU, MATCH(A311, BDD_enquete_terrain_publique!B:B, 0))</f>
        <v>crabe</v>
      </c>
      <c r="AL311" s="115">
        <f>INDEX(BDD_enquete_terrain_publique!BV:BV, MATCH(A311, BDD_enquete_terrain_publique!B:B, 0))</f>
        <v>0</v>
      </c>
      <c r="AM311" s="18">
        <v>0</v>
      </c>
      <c r="AN311" s="115" t="s">
        <v>2132</v>
      </c>
      <c r="AO311" s="115" t="str">
        <f>INDEX(BDD_enquete_terrain_publique!AL:AL, MATCH(A311, BDD_enquete_terrain_publique!B:B, 0))</f>
        <v>touriste</v>
      </c>
      <c r="AP311" s="115" t="s">
        <v>222</v>
      </c>
      <c r="AQ311" s="115" t="s">
        <v>222</v>
      </c>
      <c r="AR311" s="124" t="s">
        <v>1924</v>
      </c>
      <c r="AS311" s="115">
        <v>1</v>
      </c>
      <c r="AT311" s="122">
        <v>12</v>
      </c>
      <c r="AU31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31.321249729112072</v>
      </c>
      <c r="AV311" s="151">
        <f>Tableau1[[#This Row],[poids_g]]</f>
        <v>31.321249729112072</v>
      </c>
      <c r="AW311" s="138" t="s">
        <v>222</v>
      </c>
      <c r="AX311" s="199"/>
      <c r="AY311" s="201"/>
      <c r="AZ311" s="127"/>
    </row>
    <row r="312" spans="1:52" ht="15" thickBot="1">
      <c r="A312" s="154">
        <v>385</v>
      </c>
      <c r="B312" s="18" t="str">
        <f>INDEX(BDD_enquete_terrain_publique!C:C, MATCH(A312, BDD_enquete_terrain_publique!B:B, 0))</f>
        <v>PECHLOIS2023_0184</v>
      </c>
      <c r="C312" s="18" t="str">
        <f>INDEX(BDD_enquete_terrain_publique!D:D, MATCH(A312, BDD_enquete_terrain_publique!B:B, 0))</f>
        <v>PECHLOIS2023_0184_E</v>
      </c>
      <c r="D312" s="109">
        <f>INDEX(BDD_enquete_terrain_publique!E:E, MATCH(A312, BDD_enquete_terrain_publique!B:B, 0))</f>
        <v>45224</v>
      </c>
      <c r="E312" s="18" t="str">
        <f>INDEX(BDD_enquete_terrain_publique!F:F, MATCH(A312, BDD_enquete_terrain_publique!B:B, 0))</f>
        <v>Stephane_BORDEWIE</v>
      </c>
      <c r="F312" s="118">
        <f>INDEX(BDD_enquete_terrain_publique!G:G, MATCH(A312, BDD_enquete_terrain_publique!B:B, 0))</f>
        <v>1</v>
      </c>
      <c r="G312" s="18">
        <f>INDEX(BDD_enquete_terrain_publique!H:H, MATCH(A312, BDD_enquete_terrain_publique!B:B, 0))</f>
        <v>19</v>
      </c>
      <c r="H312" s="118">
        <f>INDEX(BDD_enquete_terrain_publique!I:I, MATCH(A312, BDD_enquete_terrain_publique!B:B, 0))</f>
        <v>0</v>
      </c>
      <c r="I312" s="18" t="str">
        <f>INDEX(BDD_enquete_terrain_publique!J:J, MATCH(A312, BDD_enquete_terrain_publique!B:B, 0))</f>
        <v>NA</v>
      </c>
      <c r="J312" s="18" t="str">
        <f>INDEX(BDD_enquete_terrain_publique!K:K, MATCH(A312, BDD_enquete_terrain_publique!B:B, 0))</f>
        <v>O</v>
      </c>
      <c r="K312" s="118" t="str">
        <f>INDEX(BDD_enquete_terrain_publique!L:L, MATCH(A312, BDD_enquete_terrain_publique!B:B, 0))</f>
        <v>75_100</v>
      </c>
      <c r="L312" s="18" t="str">
        <f>INDEX(BDD_enquete_terrain_publique!M:M, MATCH(A312, BDD_enquete_terrain_publique!B:B, 0))</f>
        <v>dern_quart</v>
      </c>
      <c r="M312" s="18" t="s">
        <v>22</v>
      </c>
      <c r="N312" s="146" t="s">
        <v>22</v>
      </c>
      <c r="O312" s="18" t="s">
        <v>22</v>
      </c>
      <c r="P312" s="119">
        <f>INDEX(BDD_enquete_terrain_publique!Q:Q, MATCH(A312, BDD_enquete_terrain_publique!B:B, 0))</f>
        <v>42.679000000000002</v>
      </c>
      <c r="Q312" s="18" t="s">
        <v>22</v>
      </c>
      <c r="R312" s="146" t="s">
        <v>22</v>
      </c>
      <c r="S312" s="18" t="s">
        <v>22</v>
      </c>
      <c r="T312" s="18" t="s">
        <v>22</v>
      </c>
      <c r="U312" s="120">
        <f>INDEX(BDD_enquete_terrain_publique!V:V, MATCH(A312, BDD_enquete_terrain_publique!B:B, 0))</f>
        <v>9.3000000000000007</v>
      </c>
      <c r="V312" s="115" t="s">
        <v>22</v>
      </c>
      <c r="W312" s="121" t="str">
        <f>INDEX(BDD_enquete_terrain_publique!W:W, MATCH(A312, BDD_enquete_terrain_publique!B:B, 0))</f>
        <v>pdb</v>
      </c>
      <c r="X312" s="122">
        <f>INDEX(BDD_enquete_terrain_publique!X:X, MATCH(A312, BDD_enquete_terrain_publique!B:B, 0))</f>
        <v>5</v>
      </c>
      <c r="Y312" s="122">
        <f>INDEX(BDD_enquete_terrain_publique!Y:Y, MATCH(A312, BDD_enquete_terrain_publique!B:B, 0))</f>
        <v>1</v>
      </c>
      <c r="Z312" s="121">
        <f>INDEX(BDD_enquete_terrain_publique!Z:Z, MATCH(A312, BDD_enquete_terrain_publique!B:B, 0))</f>
        <v>0.41666666666666669</v>
      </c>
      <c r="AA312" s="121">
        <f>INDEX(BDD_enquete_terrain_publique!AA:AA, MATCH(A312, BDD_enquete_terrain_publique!B:B, 0))</f>
        <v>0.44444444444444442</v>
      </c>
      <c r="AB312" s="121">
        <f>INDEX(BDD_enquete_terrain_publique!AB:AB, MATCH(A312, BDD_enquete_terrain_publique!B:B, 0))</f>
        <v>0.45833333333333331</v>
      </c>
      <c r="AC312" s="121">
        <f>Tableau1[[#This Row],[heure_enq]]-Tableau1[[#This Row],[heure_deb]]</f>
        <v>2.7777777777777735E-2</v>
      </c>
      <c r="AD312" s="121">
        <f>Tableau1[[#This Row],[heure_fin]]-Tableau1[[#This Row],[heure_deb]]</f>
        <v>4.166666666666663E-2</v>
      </c>
      <c r="AE312" s="115" t="s">
        <v>22</v>
      </c>
      <c r="AF312" s="115" t="s">
        <v>22</v>
      </c>
      <c r="AG312" s="123" t="str">
        <f>INDEX(BDD_enquete_terrain_publique!BJ:BJ, MATCH(A312, BDD_enquete_terrain_publique!B:B, 0))</f>
        <v>NA</v>
      </c>
      <c r="AH312" s="18">
        <v>0</v>
      </c>
      <c r="AI312" s="18">
        <f>INDEX(BDD_enquete_terrain_publique!BO:BO, MATCH(A312, BDD_enquete_terrain_publique!B:B, 0))</f>
        <v>0</v>
      </c>
      <c r="AJ312" s="18">
        <v>0</v>
      </c>
      <c r="AK312" s="18">
        <f>INDEX(BDD_enquete_terrain_publique!BU:BU, MATCH(A312, BDD_enquete_terrain_publique!B:B, 0))</f>
        <v>0</v>
      </c>
      <c r="AL312" s="115" t="str">
        <f>INDEX(BDD_enquete_terrain_publique!BV:BV, MATCH(A312, BDD_enquete_terrain_publique!B:B, 0))</f>
        <v>pain, raisin</v>
      </c>
      <c r="AM312" s="18">
        <v>0</v>
      </c>
      <c r="AN312" s="115" t="s">
        <v>2132</v>
      </c>
      <c r="AO312" s="115" t="str">
        <f>INDEX(BDD_enquete_terrain_publique!AL:AL, MATCH(A312, BDD_enquete_terrain_publique!B:B, 0))</f>
        <v>touriste</v>
      </c>
      <c r="AP312" s="115" t="s">
        <v>222</v>
      </c>
      <c r="AQ312" s="115" t="s">
        <v>222</v>
      </c>
      <c r="AR312" s="124" t="s">
        <v>1924</v>
      </c>
      <c r="AS312" s="115">
        <v>1</v>
      </c>
      <c r="AT312" s="122">
        <v>18</v>
      </c>
      <c r="AU31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111.88339487150417</v>
      </c>
      <c r="AV312" s="151">
        <f>Tableau1[[#This Row],[poids_g]]</f>
        <v>111.88339487150417</v>
      </c>
      <c r="AW312" s="138" t="s">
        <v>222</v>
      </c>
      <c r="AX312" s="199"/>
      <c r="AY312" s="201"/>
      <c r="AZ312" s="127"/>
    </row>
    <row r="313" spans="1:52">
      <c r="A313" s="154">
        <v>386</v>
      </c>
      <c r="B313" s="18" t="str">
        <f>INDEX(BDD_enquete_terrain_publique!C:C, MATCH(A313, BDD_enquete_terrain_publique!B:B, 0))</f>
        <v>PECHLOIS2023_0184</v>
      </c>
      <c r="C313" s="18" t="str">
        <f>INDEX(BDD_enquete_terrain_publique!D:D, MATCH(A313, BDD_enquete_terrain_publique!B:B, 0))</f>
        <v>PECHLOIS2023_0184_F</v>
      </c>
      <c r="D313" s="109">
        <f>INDEX(BDD_enquete_terrain_publique!E:E, MATCH(A313, BDD_enquete_terrain_publique!B:B, 0))</f>
        <v>45224</v>
      </c>
      <c r="E313" s="18" t="str">
        <f>INDEX(BDD_enquete_terrain_publique!F:F, MATCH(A313, BDD_enquete_terrain_publique!B:B, 0))</f>
        <v>Stephane_BORDEWIE</v>
      </c>
      <c r="F313" s="118">
        <f>INDEX(BDD_enquete_terrain_publique!G:G, MATCH(A313, BDD_enquete_terrain_publique!B:B, 0))</f>
        <v>1</v>
      </c>
      <c r="G313" s="18">
        <f>INDEX(BDD_enquete_terrain_publique!H:H, MATCH(A313, BDD_enquete_terrain_publique!B:B, 0))</f>
        <v>19</v>
      </c>
      <c r="H313" s="118">
        <f>INDEX(BDD_enquete_terrain_publique!I:I, MATCH(A313, BDD_enquete_terrain_publique!B:B, 0))</f>
        <v>0</v>
      </c>
      <c r="I313" s="18" t="str">
        <f>INDEX(BDD_enquete_terrain_publique!J:J, MATCH(A313, BDD_enquete_terrain_publique!B:B, 0))</f>
        <v>NA</v>
      </c>
      <c r="J313" s="18" t="str">
        <f>INDEX(BDD_enquete_terrain_publique!K:K, MATCH(A313, BDD_enquete_terrain_publique!B:B, 0))</f>
        <v>O</v>
      </c>
      <c r="K313" s="118" t="str">
        <f>INDEX(BDD_enquete_terrain_publique!L:L, MATCH(A313, BDD_enquete_terrain_publique!B:B, 0))</f>
        <v>75_100</v>
      </c>
      <c r="L313" s="18" t="str">
        <f>INDEX(BDD_enquete_terrain_publique!M:M, MATCH(A313, BDD_enquete_terrain_publique!B:B, 0))</f>
        <v>dern_quart</v>
      </c>
      <c r="M313" s="18" t="s">
        <v>22</v>
      </c>
      <c r="N313" s="146" t="s">
        <v>22</v>
      </c>
      <c r="O313" s="18" t="s">
        <v>22</v>
      </c>
      <c r="P313" s="119">
        <f>INDEX(BDD_enquete_terrain_publique!Q:Q, MATCH(A313, BDD_enquete_terrain_publique!B:B, 0))</f>
        <v>42.68</v>
      </c>
      <c r="Q313" s="18" t="s">
        <v>22</v>
      </c>
      <c r="R313" s="146" t="s">
        <v>22</v>
      </c>
      <c r="S313" s="18" t="s">
        <v>22</v>
      </c>
      <c r="T313" s="18" t="s">
        <v>22</v>
      </c>
      <c r="U313" s="120">
        <f>INDEX(BDD_enquete_terrain_publique!V:V, MATCH(A313, BDD_enquete_terrain_publique!B:B, 0))</f>
        <v>9.2970000000000006</v>
      </c>
      <c r="V313" s="115" t="s">
        <v>22</v>
      </c>
      <c r="W313" s="121" t="str">
        <f>INDEX(BDD_enquete_terrain_publique!W:W, MATCH(A313, BDD_enquete_terrain_publique!B:B, 0))</f>
        <v>pdb</v>
      </c>
      <c r="X313" s="122">
        <f>INDEX(BDD_enquete_terrain_publique!X:X, MATCH(A313, BDD_enquete_terrain_publique!B:B, 0))</f>
        <v>4</v>
      </c>
      <c r="Y313" s="122">
        <f>INDEX(BDD_enquete_terrain_publique!Y:Y, MATCH(A313, BDD_enquete_terrain_publique!B:B, 0))</f>
        <v>6</v>
      </c>
      <c r="Z313" s="121">
        <f>INDEX(BDD_enquete_terrain_publique!Z:Z, MATCH(A313, BDD_enquete_terrain_publique!B:B, 0))</f>
        <v>0.375</v>
      </c>
      <c r="AA313" s="121">
        <f>INDEX(BDD_enquete_terrain_publique!AA:AA, MATCH(A313, BDD_enquete_terrain_publique!B:B, 0))</f>
        <v>0.45833333333333331</v>
      </c>
      <c r="AB313" s="121">
        <f>INDEX(BDD_enquete_terrain_publique!AB:AB, MATCH(A313, BDD_enquete_terrain_publique!B:B, 0))</f>
        <v>0.45833333333333331</v>
      </c>
      <c r="AC313" s="121">
        <f>Tableau1[[#This Row],[heure_enq]]-Tableau1[[#This Row],[heure_deb]]</f>
        <v>8.3333333333333315E-2</v>
      </c>
      <c r="AD313" s="121">
        <f>Tableau1[[#This Row],[heure_fin]]-Tableau1[[#This Row],[heure_deb]]</f>
        <v>8.3333333333333315E-2</v>
      </c>
      <c r="AE313" s="115" t="s">
        <v>22</v>
      </c>
      <c r="AF313" s="115" t="s">
        <v>22</v>
      </c>
      <c r="AG313" s="123" t="str">
        <f>INDEX(BDD_enquete_terrain_publique!BJ:BJ, MATCH(A313, BDD_enquete_terrain_publique!B:B, 0))</f>
        <v>NA</v>
      </c>
      <c r="AH313" s="18">
        <v>0</v>
      </c>
      <c r="AI313" s="18">
        <f>INDEX(BDD_enquete_terrain_publique!BO:BO, MATCH(A313, BDD_enquete_terrain_publique!B:B, 0))</f>
        <v>0</v>
      </c>
      <c r="AJ313" s="18" t="s">
        <v>2066</v>
      </c>
      <c r="AK313" s="18" t="str">
        <f>INDEX(BDD_enquete_terrain_publique!BU:BU, MATCH(A313, BDD_enquete_terrain_publique!B:B, 0))</f>
        <v>dure vert</v>
      </c>
      <c r="AL313" s="115">
        <f>INDEX(BDD_enquete_terrain_publique!BV:BV, MATCH(A313, BDD_enquete_terrain_publique!B:B, 0))</f>
        <v>0</v>
      </c>
      <c r="AM313" s="18">
        <v>0</v>
      </c>
      <c r="AN313" s="115" t="s">
        <v>2132</v>
      </c>
      <c r="AO313" s="115" t="str">
        <f>INDEX(BDD_enquete_terrain_publique!AL:AL, MATCH(A313, BDD_enquete_terrain_publique!B:B, 0))</f>
        <v>touriste</v>
      </c>
      <c r="AP313" s="115" t="s">
        <v>2060</v>
      </c>
      <c r="AQ313" s="115">
        <v>1</v>
      </c>
      <c r="AR313" s="124" t="s">
        <v>1082</v>
      </c>
      <c r="AS313" s="115">
        <v>1</v>
      </c>
      <c r="AT313" s="122">
        <v>9</v>
      </c>
      <c r="AU31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5.3468135730862727</v>
      </c>
      <c r="AV313" s="150">
        <f>SUM(AU313:AU319)</f>
        <v>160.4395449124105</v>
      </c>
      <c r="AW313" s="138" t="s">
        <v>222</v>
      </c>
      <c r="AX313" s="199"/>
      <c r="AY313" s="201"/>
      <c r="AZ313" s="127"/>
    </row>
    <row r="314" spans="1:52">
      <c r="A314" s="154">
        <v>386</v>
      </c>
      <c r="B314" s="18" t="str">
        <f>INDEX(BDD_enquete_terrain_publique!C:C, MATCH(A314, BDD_enquete_terrain_publique!B:B, 0))</f>
        <v>PECHLOIS2023_0184</v>
      </c>
      <c r="C314" s="18" t="str">
        <f>INDEX(BDD_enquete_terrain_publique!D:D, MATCH(A314, BDD_enquete_terrain_publique!B:B, 0))</f>
        <v>PECHLOIS2023_0184_F</v>
      </c>
      <c r="D314" s="109">
        <f>INDEX(BDD_enquete_terrain_publique!E:E, MATCH(A314, BDD_enquete_terrain_publique!B:B, 0))</f>
        <v>45224</v>
      </c>
      <c r="E314" s="18" t="str">
        <f>INDEX(BDD_enquete_terrain_publique!F:F, MATCH(A314, BDD_enquete_terrain_publique!B:B, 0))</f>
        <v>Stephane_BORDEWIE</v>
      </c>
      <c r="F314" s="118">
        <f>INDEX(BDD_enquete_terrain_publique!G:G, MATCH(A314, BDD_enquete_terrain_publique!B:B, 0))</f>
        <v>1</v>
      </c>
      <c r="G314" s="18">
        <f>INDEX(BDD_enquete_terrain_publique!H:H, MATCH(A314, BDD_enquete_terrain_publique!B:B, 0))</f>
        <v>19</v>
      </c>
      <c r="H314" s="118">
        <f>INDEX(BDD_enquete_terrain_publique!I:I, MATCH(A314, BDD_enquete_terrain_publique!B:B, 0))</f>
        <v>0</v>
      </c>
      <c r="I314" s="18" t="str">
        <f>INDEX(BDD_enquete_terrain_publique!J:J, MATCH(A314, BDD_enquete_terrain_publique!B:B, 0))</f>
        <v>NA</v>
      </c>
      <c r="J314" s="18" t="str">
        <f>INDEX(BDD_enquete_terrain_publique!K:K, MATCH(A314, BDD_enquete_terrain_publique!B:B, 0))</f>
        <v>O</v>
      </c>
      <c r="K314" s="118" t="str">
        <f>INDEX(BDD_enquete_terrain_publique!L:L, MATCH(A314, BDD_enquete_terrain_publique!B:B, 0))</f>
        <v>75_100</v>
      </c>
      <c r="L314" s="18" t="str">
        <f>INDEX(BDD_enquete_terrain_publique!M:M, MATCH(A314, BDD_enquete_terrain_publique!B:B, 0))</f>
        <v>dern_quart</v>
      </c>
      <c r="M314" s="18" t="s">
        <v>22</v>
      </c>
      <c r="N314" s="146" t="s">
        <v>22</v>
      </c>
      <c r="O314" s="18" t="s">
        <v>22</v>
      </c>
      <c r="P314" s="119">
        <f>INDEX(BDD_enquete_terrain_publique!Q:Q, MATCH(A314, BDD_enquete_terrain_publique!B:B, 0))</f>
        <v>42.68</v>
      </c>
      <c r="Q314" s="18" t="s">
        <v>22</v>
      </c>
      <c r="R314" s="146" t="s">
        <v>22</v>
      </c>
      <c r="S314" s="18" t="s">
        <v>22</v>
      </c>
      <c r="T314" s="18" t="s">
        <v>22</v>
      </c>
      <c r="U314" s="120">
        <f>INDEX(BDD_enquete_terrain_publique!V:V, MATCH(A314, BDD_enquete_terrain_publique!B:B, 0))</f>
        <v>9.2970000000000006</v>
      </c>
      <c r="V314" s="115" t="s">
        <v>22</v>
      </c>
      <c r="W314" s="121" t="str">
        <f>INDEX(BDD_enquete_terrain_publique!W:W, MATCH(A314, BDD_enquete_terrain_publique!B:B, 0))</f>
        <v>pdb</v>
      </c>
      <c r="X314" s="122">
        <f>INDEX(BDD_enquete_terrain_publique!X:X, MATCH(A314, BDD_enquete_terrain_publique!B:B, 0))</f>
        <v>4</v>
      </c>
      <c r="Y314" s="122">
        <f>INDEX(BDD_enquete_terrain_publique!Y:Y, MATCH(A314, BDD_enquete_terrain_publique!B:B, 0))</f>
        <v>6</v>
      </c>
      <c r="Z314" s="121">
        <f>INDEX(BDD_enquete_terrain_publique!Z:Z, MATCH(A314, BDD_enquete_terrain_publique!B:B, 0))</f>
        <v>0.375</v>
      </c>
      <c r="AA314" s="121">
        <f>INDEX(BDD_enquete_terrain_publique!AA:AA, MATCH(A314, BDD_enquete_terrain_publique!B:B, 0))</f>
        <v>0.45833333333333331</v>
      </c>
      <c r="AB314" s="121">
        <f>INDEX(BDD_enquete_terrain_publique!AB:AB, MATCH(A314, BDD_enquete_terrain_publique!B:B, 0))</f>
        <v>0.45833333333333331</v>
      </c>
      <c r="AC314" s="121">
        <f>Tableau1[[#This Row],[heure_enq]]-Tableau1[[#This Row],[heure_deb]]</f>
        <v>8.3333333333333315E-2</v>
      </c>
      <c r="AD314" s="121">
        <f>Tableau1[[#This Row],[heure_fin]]-Tableau1[[#This Row],[heure_deb]]</f>
        <v>8.3333333333333315E-2</v>
      </c>
      <c r="AE314" s="115" t="s">
        <v>22</v>
      </c>
      <c r="AF314" s="115" t="s">
        <v>22</v>
      </c>
      <c r="AG314" s="123" t="str">
        <f>INDEX(BDD_enquete_terrain_publique!BJ:BJ, MATCH(A314, BDD_enquete_terrain_publique!B:B, 0))</f>
        <v>NA</v>
      </c>
      <c r="AH314" s="18">
        <v>0</v>
      </c>
      <c r="AI314" s="18">
        <f>INDEX(BDD_enquete_terrain_publique!BO:BO, MATCH(A314, BDD_enquete_terrain_publique!B:B, 0))</f>
        <v>0</v>
      </c>
      <c r="AJ314" s="18" t="s">
        <v>2066</v>
      </c>
      <c r="AK314" s="18" t="str">
        <f>INDEX(BDD_enquete_terrain_publique!BU:BU, MATCH(A314, BDD_enquete_terrain_publique!B:B, 0))</f>
        <v>dure vert</v>
      </c>
      <c r="AL314" s="115">
        <f>INDEX(BDD_enquete_terrain_publique!BV:BV, MATCH(A314, BDD_enquete_terrain_publique!B:B, 0))</f>
        <v>0</v>
      </c>
      <c r="AM314" s="18">
        <v>0</v>
      </c>
      <c r="AN314" s="115" t="s">
        <v>2132</v>
      </c>
      <c r="AO314" s="115" t="str">
        <f>INDEX(BDD_enquete_terrain_publique!AL:AL, MATCH(A314, BDD_enquete_terrain_publique!B:B, 0))</f>
        <v>touriste</v>
      </c>
      <c r="AP314" s="115" t="s">
        <v>2057</v>
      </c>
      <c r="AQ314" s="115">
        <v>1</v>
      </c>
      <c r="AR314" s="124" t="s">
        <v>2195</v>
      </c>
      <c r="AS314" s="115">
        <v>1</v>
      </c>
      <c r="AT314" s="122">
        <v>8</v>
      </c>
      <c r="AU31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10.00482777347888</v>
      </c>
      <c r="AV314" s="152"/>
      <c r="AW314" s="138" t="s">
        <v>222</v>
      </c>
      <c r="AX314" s="199"/>
      <c r="AY314" s="201"/>
      <c r="AZ314" s="127"/>
    </row>
    <row r="315" spans="1:52">
      <c r="A315" s="154">
        <v>386</v>
      </c>
      <c r="B315" s="18" t="str">
        <f>INDEX(BDD_enquete_terrain_publique!C:C, MATCH(A315, BDD_enquete_terrain_publique!B:B, 0))</f>
        <v>PECHLOIS2023_0184</v>
      </c>
      <c r="C315" s="18" t="str">
        <f>INDEX(BDD_enquete_terrain_publique!D:D, MATCH(A315, BDD_enquete_terrain_publique!B:B, 0))</f>
        <v>PECHLOIS2023_0184_F</v>
      </c>
      <c r="D315" s="109">
        <f>INDEX(BDD_enquete_terrain_publique!E:E, MATCH(A315, BDD_enquete_terrain_publique!B:B, 0))</f>
        <v>45224</v>
      </c>
      <c r="E315" s="18" t="str">
        <f>INDEX(BDD_enquete_terrain_publique!F:F, MATCH(A315, BDD_enquete_terrain_publique!B:B, 0))</f>
        <v>Stephane_BORDEWIE</v>
      </c>
      <c r="F315" s="118">
        <f>INDEX(BDD_enquete_terrain_publique!G:G, MATCH(A315, BDD_enquete_terrain_publique!B:B, 0))</f>
        <v>1</v>
      </c>
      <c r="G315" s="18">
        <f>INDEX(BDD_enquete_terrain_publique!H:H, MATCH(A315, BDD_enquete_terrain_publique!B:B, 0))</f>
        <v>19</v>
      </c>
      <c r="H315" s="118">
        <f>INDEX(BDD_enquete_terrain_publique!I:I, MATCH(A315, BDD_enquete_terrain_publique!B:B, 0))</f>
        <v>0</v>
      </c>
      <c r="I315" s="18" t="str">
        <f>INDEX(BDD_enquete_terrain_publique!J:J, MATCH(A315, BDD_enquete_terrain_publique!B:B, 0))</f>
        <v>NA</v>
      </c>
      <c r="J315" s="18" t="str">
        <f>INDEX(BDD_enquete_terrain_publique!K:K, MATCH(A315, BDD_enquete_terrain_publique!B:B, 0))</f>
        <v>O</v>
      </c>
      <c r="K315" s="118" t="str">
        <f>INDEX(BDD_enquete_terrain_publique!L:L, MATCH(A315, BDD_enquete_terrain_publique!B:B, 0))</f>
        <v>75_100</v>
      </c>
      <c r="L315" s="18" t="str">
        <f>INDEX(BDD_enquete_terrain_publique!M:M, MATCH(A315, BDD_enquete_terrain_publique!B:B, 0))</f>
        <v>dern_quart</v>
      </c>
      <c r="M315" s="18" t="s">
        <v>22</v>
      </c>
      <c r="N315" s="146" t="s">
        <v>22</v>
      </c>
      <c r="O315" s="18" t="s">
        <v>22</v>
      </c>
      <c r="P315" s="119">
        <f>INDEX(BDD_enquete_terrain_publique!Q:Q, MATCH(A315, BDD_enquete_terrain_publique!B:B, 0))</f>
        <v>42.68</v>
      </c>
      <c r="Q315" s="18" t="s">
        <v>22</v>
      </c>
      <c r="R315" s="146" t="s">
        <v>22</v>
      </c>
      <c r="S315" s="18" t="s">
        <v>22</v>
      </c>
      <c r="T315" s="18" t="s">
        <v>22</v>
      </c>
      <c r="U315" s="120">
        <f>INDEX(BDD_enquete_terrain_publique!V:V, MATCH(A315, BDD_enquete_terrain_publique!B:B, 0))</f>
        <v>9.2970000000000006</v>
      </c>
      <c r="V315" s="115" t="s">
        <v>22</v>
      </c>
      <c r="W315" s="121" t="str">
        <f>INDEX(BDD_enquete_terrain_publique!W:W, MATCH(A315, BDD_enquete_terrain_publique!B:B, 0))</f>
        <v>pdb</v>
      </c>
      <c r="X315" s="122">
        <f>INDEX(BDD_enquete_terrain_publique!X:X, MATCH(A315, BDD_enquete_terrain_publique!B:B, 0))</f>
        <v>4</v>
      </c>
      <c r="Y315" s="122">
        <f>INDEX(BDD_enquete_terrain_publique!Y:Y, MATCH(A315, BDD_enquete_terrain_publique!B:B, 0))</f>
        <v>6</v>
      </c>
      <c r="Z315" s="121">
        <f>INDEX(BDD_enquete_terrain_publique!Z:Z, MATCH(A315, BDD_enquete_terrain_publique!B:B, 0))</f>
        <v>0.375</v>
      </c>
      <c r="AA315" s="121">
        <f>INDEX(BDD_enquete_terrain_publique!AA:AA, MATCH(A315, BDD_enquete_terrain_publique!B:B, 0))</f>
        <v>0.45833333333333331</v>
      </c>
      <c r="AB315" s="121">
        <f>INDEX(BDD_enquete_terrain_publique!AB:AB, MATCH(A315, BDD_enquete_terrain_publique!B:B, 0))</f>
        <v>0.45833333333333331</v>
      </c>
      <c r="AC315" s="121">
        <f>Tableau1[[#This Row],[heure_enq]]-Tableau1[[#This Row],[heure_deb]]</f>
        <v>8.3333333333333315E-2</v>
      </c>
      <c r="AD315" s="121">
        <f>Tableau1[[#This Row],[heure_fin]]-Tableau1[[#This Row],[heure_deb]]</f>
        <v>8.3333333333333315E-2</v>
      </c>
      <c r="AE315" s="115" t="s">
        <v>22</v>
      </c>
      <c r="AF315" s="115" t="s">
        <v>22</v>
      </c>
      <c r="AG315" s="123" t="str">
        <f>INDEX(BDD_enquete_terrain_publique!BJ:BJ, MATCH(A315, BDD_enquete_terrain_publique!B:B, 0))</f>
        <v>NA</v>
      </c>
      <c r="AH315" s="18">
        <v>0</v>
      </c>
      <c r="AI315" s="18">
        <f>INDEX(BDD_enquete_terrain_publique!BO:BO, MATCH(A315, BDD_enquete_terrain_publique!B:B, 0))</f>
        <v>0</v>
      </c>
      <c r="AJ315" s="18" t="s">
        <v>2066</v>
      </c>
      <c r="AK315" s="18" t="str">
        <f>INDEX(BDD_enquete_terrain_publique!BU:BU, MATCH(A315, BDD_enquete_terrain_publique!B:B, 0))</f>
        <v>dure vert</v>
      </c>
      <c r="AL315" s="115">
        <f>INDEX(BDD_enquete_terrain_publique!BV:BV, MATCH(A315, BDD_enquete_terrain_publique!B:B, 0))</f>
        <v>0</v>
      </c>
      <c r="AM315" s="18">
        <v>0</v>
      </c>
      <c r="AN315" s="115" t="s">
        <v>2132</v>
      </c>
      <c r="AO315" s="115" t="str">
        <f>INDEX(BDD_enquete_terrain_publique!AL:AL, MATCH(A315, BDD_enquete_terrain_publique!B:B, 0))</f>
        <v>touriste</v>
      </c>
      <c r="AP315" s="115" t="s">
        <v>2057</v>
      </c>
      <c r="AQ315" s="115">
        <v>1</v>
      </c>
      <c r="AR315" s="124" t="s">
        <v>404</v>
      </c>
      <c r="AS315" s="115">
        <v>1</v>
      </c>
      <c r="AT315" s="122">
        <v>8</v>
      </c>
      <c r="AU31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8.675695225977119</v>
      </c>
      <c r="AV315" s="152"/>
      <c r="AW315" s="138" t="s">
        <v>222</v>
      </c>
      <c r="AX315" s="199"/>
      <c r="AY315" s="201"/>
      <c r="AZ315" s="127"/>
    </row>
    <row r="316" spans="1:52">
      <c r="A316" s="154">
        <v>386</v>
      </c>
      <c r="B316" s="18" t="str">
        <f>INDEX(BDD_enquete_terrain_publique!C:C, MATCH(A316, BDD_enquete_terrain_publique!B:B, 0))</f>
        <v>PECHLOIS2023_0184</v>
      </c>
      <c r="C316" s="18" t="str">
        <f>INDEX(BDD_enquete_terrain_publique!D:D, MATCH(A316, BDD_enquete_terrain_publique!B:B, 0))</f>
        <v>PECHLOIS2023_0184_F</v>
      </c>
      <c r="D316" s="109">
        <f>INDEX(BDD_enquete_terrain_publique!E:E, MATCH(A316, BDD_enquete_terrain_publique!B:B, 0))</f>
        <v>45224</v>
      </c>
      <c r="E316" s="18" t="str">
        <f>INDEX(BDD_enquete_terrain_publique!F:F, MATCH(A316, BDD_enquete_terrain_publique!B:B, 0))</f>
        <v>Stephane_BORDEWIE</v>
      </c>
      <c r="F316" s="118">
        <f>INDEX(BDD_enquete_terrain_publique!G:G, MATCH(A316, BDD_enquete_terrain_publique!B:B, 0))</f>
        <v>1</v>
      </c>
      <c r="G316" s="18">
        <f>INDEX(BDD_enquete_terrain_publique!H:H, MATCH(A316, BDD_enquete_terrain_publique!B:B, 0))</f>
        <v>19</v>
      </c>
      <c r="H316" s="118">
        <f>INDEX(BDD_enquete_terrain_publique!I:I, MATCH(A316, BDD_enquete_terrain_publique!B:B, 0))</f>
        <v>0</v>
      </c>
      <c r="I316" s="18" t="str">
        <f>INDEX(BDD_enquete_terrain_publique!J:J, MATCH(A316, BDD_enquete_terrain_publique!B:B, 0))</f>
        <v>NA</v>
      </c>
      <c r="J316" s="18" t="str">
        <f>INDEX(BDD_enquete_terrain_publique!K:K, MATCH(A316, BDD_enquete_terrain_publique!B:B, 0))</f>
        <v>O</v>
      </c>
      <c r="K316" s="118" t="str">
        <f>INDEX(BDD_enquete_terrain_publique!L:L, MATCH(A316, BDD_enquete_terrain_publique!B:B, 0))</f>
        <v>75_100</v>
      </c>
      <c r="L316" s="18" t="str">
        <f>INDEX(BDD_enquete_terrain_publique!M:M, MATCH(A316, BDD_enquete_terrain_publique!B:B, 0))</f>
        <v>dern_quart</v>
      </c>
      <c r="M316" s="18" t="s">
        <v>22</v>
      </c>
      <c r="N316" s="146" t="s">
        <v>22</v>
      </c>
      <c r="O316" s="18" t="s">
        <v>22</v>
      </c>
      <c r="P316" s="119">
        <f>INDEX(BDD_enquete_terrain_publique!Q:Q, MATCH(A316, BDD_enquete_terrain_publique!B:B, 0))</f>
        <v>42.68</v>
      </c>
      <c r="Q316" s="18" t="s">
        <v>22</v>
      </c>
      <c r="R316" s="146" t="s">
        <v>22</v>
      </c>
      <c r="S316" s="18" t="s">
        <v>22</v>
      </c>
      <c r="T316" s="18" t="s">
        <v>22</v>
      </c>
      <c r="U316" s="120">
        <f>INDEX(BDD_enquete_terrain_publique!V:V, MATCH(A316, BDD_enquete_terrain_publique!B:B, 0))</f>
        <v>9.2970000000000006</v>
      </c>
      <c r="V316" s="115" t="s">
        <v>22</v>
      </c>
      <c r="W316" s="121" t="str">
        <f>INDEX(BDD_enquete_terrain_publique!W:W, MATCH(A316, BDD_enquete_terrain_publique!B:B, 0))</f>
        <v>pdb</v>
      </c>
      <c r="X316" s="122">
        <f>INDEX(BDD_enquete_terrain_publique!X:X, MATCH(A316, BDD_enquete_terrain_publique!B:B, 0))</f>
        <v>4</v>
      </c>
      <c r="Y316" s="122">
        <f>INDEX(BDD_enquete_terrain_publique!Y:Y, MATCH(A316, BDD_enquete_terrain_publique!B:B, 0))</f>
        <v>6</v>
      </c>
      <c r="Z316" s="121">
        <f>INDEX(BDD_enquete_terrain_publique!Z:Z, MATCH(A316, BDD_enquete_terrain_publique!B:B, 0))</f>
        <v>0.375</v>
      </c>
      <c r="AA316" s="121">
        <f>INDEX(BDD_enquete_terrain_publique!AA:AA, MATCH(A316, BDD_enquete_terrain_publique!B:B, 0))</f>
        <v>0.45833333333333331</v>
      </c>
      <c r="AB316" s="121">
        <f>INDEX(BDD_enquete_terrain_publique!AB:AB, MATCH(A316, BDD_enquete_terrain_publique!B:B, 0))</f>
        <v>0.45833333333333331</v>
      </c>
      <c r="AC316" s="121">
        <f>Tableau1[[#This Row],[heure_enq]]-Tableau1[[#This Row],[heure_deb]]</f>
        <v>8.3333333333333315E-2</v>
      </c>
      <c r="AD316" s="121">
        <f>Tableau1[[#This Row],[heure_fin]]-Tableau1[[#This Row],[heure_deb]]</f>
        <v>8.3333333333333315E-2</v>
      </c>
      <c r="AE316" s="115" t="s">
        <v>22</v>
      </c>
      <c r="AF316" s="115" t="s">
        <v>22</v>
      </c>
      <c r="AG316" s="123" t="str">
        <f>INDEX(BDD_enquete_terrain_publique!BJ:BJ, MATCH(A316, BDD_enquete_terrain_publique!B:B, 0))</f>
        <v>NA</v>
      </c>
      <c r="AH316" s="18">
        <v>0</v>
      </c>
      <c r="AI316" s="18">
        <f>INDEX(BDD_enquete_terrain_publique!BO:BO, MATCH(A316, BDD_enquete_terrain_publique!B:B, 0))</f>
        <v>0</v>
      </c>
      <c r="AJ316" s="18" t="s">
        <v>2066</v>
      </c>
      <c r="AK316" s="18" t="str">
        <f>INDEX(BDD_enquete_terrain_publique!BU:BU, MATCH(A316, BDD_enquete_terrain_publique!B:B, 0))</f>
        <v>dure vert</v>
      </c>
      <c r="AL316" s="115">
        <f>INDEX(BDD_enquete_terrain_publique!BV:BV, MATCH(A316, BDD_enquete_terrain_publique!B:B, 0))</f>
        <v>0</v>
      </c>
      <c r="AM316" s="18">
        <v>0</v>
      </c>
      <c r="AN316" s="115" t="s">
        <v>2132</v>
      </c>
      <c r="AO316" s="115" t="str">
        <f>INDEX(BDD_enquete_terrain_publique!AL:AL, MATCH(A316, BDD_enquete_terrain_publique!B:B, 0))</f>
        <v>touriste</v>
      </c>
      <c r="AP316" s="115" t="s">
        <v>2057</v>
      </c>
      <c r="AQ316" s="115">
        <v>1</v>
      </c>
      <c r="AR316" s="124" t="s">
        <v>1034</v>
      </c>
      <c r="AS316" s="115">
        <v>1</v>
      </c>
      <c r="AT316" s="122">
        <v>8</v>
      </c>
      <c r="AU31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7.735419175141768</v>
      </c>
      <c r="AV316" s="152"/>
      <c r="AW316" s="138" t="s">
        <v>222</v>
      </c>
      <c r="AX316" s="199"/>
      <c r="AY316" s="201"/>
      <c r="AZ316" s="127"/>
    </row>
    <row r="317" spans="1:52">
      <c r="A317" s="154">
        <v>386</v>
      </c>
      <c r="B317" s="18" t="str">
        <f>INDEX(BDD_enquete_terrain_publique!C:C, MATCH(A317, BDD_enquete_terrain_publique!B:B, 0))</f>
        <v>PECHLOIS2023_0184</v>
      </c>
      <c r="C317" s="18" t="str">
        <f>INDEX(BDD_enquete_terrain_publique!D:D, MATCH(A317, BDD_enquete_terrain_publique!B:B, 0))</f>
        <v>PECHLOIS2023_0184_F</v>
      </c>
      <c r="D317" s="109">
        <f>INDEX(BDD_enquete_terrain_publique!E:E, MATCH(A317, BDD_enquete_terrain_publique!B:B, 0))</f>
        <v>45224</v>
      </c>
      <c r="E317" s="18" t="str">
        <f>INDEX(BDD_enquete_terrain_publique!F:F, MATCH(A317, BDD_enquete_terrain_publique!B:B, 0))</f>
        <v>Stephane_BORDEWIE</v>
      </c>
      <c r="F317" s="118">
        <f>INDEX(BDD_enquete_terrain_publique!G:G, MATCH(A317, BDD_enquete_terrain_publique!B:B, 0))</f>
        <v>1</v>
      </c>
      <c r="G317" s="18">
        <f>INDEX(BDD_enquete_terrain_publique!H:H, MATCH(A317, BDD_enquete_terrain_publique!B:B, 0))</f>
        <v>19</v>
      </c>
      <c r="H317" s="118">
        <f>INDEX(BDD_enquete_terrain_publique!I:I, MATCH(A317, BDD_enquete_terrain_publique!B:B, 0))</f>
        <v>0</v>
      </c>
      <c r="I317" s="18" t="str">
        <f>INDEX(BDD_enquete_terrain_publique!J:J, MATCH(A317, BDD_enquete_terrain_publique!B:B, 0))</f>
        <v>NA</v>
      </c>
      <c r="J317" s="18" t="str">
        <f>INDEX(BDD_enquete_terrain_publique!K:K, MATCH(A317, BDD_enquete_terrain_publique!B:B, 0))</f>
        <v>O</v>
      </c>
      <c r="K317" s="118" t="str">
        <f>INDEX(BDD_enquete_terrain_publique!L:L, MATCH(A317, BDD_enquete_terrain_publique!B:B, 0))</f>
        <v>75_100</v>
      </c>
      <c r="L317" s="18" t="str">
        <f>INDEX(BDD_enquete_terrain_publique!M:M, MATCH(A317, BDD_enquete_terrain_publique!B:B, 0))</f>
        <v>dern_quart</v>
      </c>
      <c r="M317" s="18" t="s">
        <v>22</v>
      </c>
      <c r="N317" s="146" t="s">
        <v>22</v>
      </c>
      <c r="O317" s="18" t="s">
        <v>22</v>
      </c>
      <c r="P317" s="119">
        <f>INDEX(BDD_enquete_terrain_publique!Q:Q, MATCH(A317, BDD_enquete_terrain_publique!B:B, 0))</f>
        <v>42.68</v>
      </c>
      <c r="Q317" s="18" t="s">
        <v>22</v>
      </c>
      <c r="R317" s="146" t="s">
        <v>22</v>
      </c>
      <c r="S317" s="18" t="s">
        <v>22</v>
      </c>
      <c r="T317" s="18" t="s">
        <v>22</v>
      </c>
      <c r="U317" s="120">
        <f>INDEX(BDD_enquete_terrain_publique!V:V, MATCH(A317, BDD_enquete_terrain_publique!B:B, 0))</f>
        <v>9.2970000000000006</v>
      </c>
      <c r="V317" s="115" t="s">
        <v>22</v>
      </c>
      <c r="W317" s="121" t="str">
        <f>INDEX(BDD_enquete_terrain_publique!W:W, MATCH(A317, BDD_enquete_terrain_publique!B:B, 0))</f>
        <v>pdb</v>
      </c>
      <c r="X317" s="122">
        <f>INDEX(BDD_enquete_terrain_publique!X:X, MATCH(A317, BDD_enquete_terrain_publique!B:B, 0))</f>
        <v>4</v>
      </c>
      <c r="Y317" s="122">
        <f>INDEX(BDD_enquete_terrain_publique!Y:Y, MATCH(A317, BDD_enquete_terrain_publique!B:B, 0))</f>
        <v>6</v>
      </c>
      <c r="Z317" s="121">
        <f>INDEX(BDD_enquete_terrain_publique!Z:Z, MATCH(A317, BDD_enquete_terrain_publique!B:B, 0))</f>
        <v>0.375</v>
      </c>
      <c r="AA317" s="121">
        <f>INDEX(BDD_enquete_terrain_publique!AA:AA, MATCH(A317, BDD_enquete_terrain_publique!B:B, 0))</f>
        <v>0.45833333333333331</v>
      </c>
      <c r="AB317" s="121">
        <f>INDEX(BDD_enquete_terrain_publique!AB:AB, MATCH(A317, BDD_enquete_terrain_publique!B:B, 0))</f>
        <v>0.45833333333333331</v>
      </c>
      <c r="AC317" s="121">
        <f>Tableau1[[#This Row],[heure_enq]]-Tableau1[[#This Row],[heure_deb]]</f>
        <v>8.3333333333333315E-2</v>
      </c>
      <c r="AD317" s="121">
        <f>Tableau1[[#This Row],[heure_fin]]-Tableau1[[#This Row],[heure_deb]]</f>
        <v>8.3333333333333315E-2</v>
      </c>
      <c r="AE317" s="115" t="s">
        <v>22</v>
      </c>
      <c r="AF317" s="115" t="s">
        <v>22</v>
      </c>
      <c r="AG317" s="123" t="str">
        <f>INDEX(BDD_enquete_terrain_publique!BJ:BJ, MATCH(A317, BDD_enquete_terrain_publique!B:B, 0))</f>
        <v>NA</v>
      </c>
      <c r="AH317" s="18">
        <v>0</v>
      </c>
      <c r="AI317" s="18">
        <f>INDEX(BDD_enquete_terrain_publique!BO:BO, MATCH(A317, BDD_enquete_terrain_publique!B:B, 0))</f>
        <v>0</v>
      </c>
      <c r="AJ317" s="18" t="s">
        <v>2066</v>
      </c>
      <c r="AK317" s="18" t="str">
        <f>INDEX(BDD_enquete_terrain_publique!BU:BU, MATCH(A317, BDD_enquete_terrain_publique!B:B, 0))</f>
        <v>dure vert</v>
      </c>
      <c r="AL317" s="115">
        <f>INDEX(BDD_enquete_terrain_publique!BV:BV, MATCH(A317, BDD_enquete_terrain_publique!B:B, 0))</f>
        <v>0</v>
      </c>
      <c r="AM317" s="18">
        <v>0</v>
      </c>
      <c r="AN317" s="115" t="s">
        <v>2132</v>
      </c>
      <c r="AO317" s="115" t="str">
        <f>INDEX(BDD_enquete_terrain_publique!AL:AL, MATCH(A317, BDD_enquete_terrain_publique!B:B, 0))</f>
        <v>touriste</v>
      </c>
      <c r="AP317" s="115" t="s">
        <v>2060</v>
      </c>
      <c r="AQ317" s="115">
        <v>2</v>
      </c>
      <c r="AR317" s="124" t="s">
        <v>405</v>
      </c>
      <c r="AS317" s="115">
        <v>2</v>
      </c>
      <c r="AT317" s="122">
        <f>(12+8)/2</f>
        <v>10</v>
      </c>
      <c r="AU31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27.944896198632922</v>
      </c>
      <c r="AV317" s="152"/>
      <c r="AW317" s="138" t="s">
        <v>222</v>
      </c>
      <c r="AX317" s="199"/>
      <c r="AY317" s="201"/>
      <c r="AZ317" s="127"/>
    </row>
    <row r="318" spans="1:52">
      <c r="A318" s="154">
        <v>386</v>
      </c>
      <c r="B318" s="18" t="str">
        <f>INDEX(BDD_enquete_terrain_publique!C:C, MATCH(A318, BDD_enquete_terrain_publique!B:B, 0))</f>
        <v>PECHLOIS2023_0184</v>
      </c>
      <c r="C318" s="18" t="str">
        <f>INDEX(BDD_enquete_terrain_publique!D:D, MATCH(A318, BDD_enquete_terrain_publique!B:B, 0))</f>
        <v>PECHLOIS2023_0184_F</v>
      </c>
      <c r="D318" s="109">
        <f>INDEX(BDD_enquete_terrain_publique!E:E, MATCH(A318, BDD_enquete_terrain_publique!B:B, 0))</f>
        <v>45224</v>
      </c>
      <c r="E318" s="18" t="str">
        <f>INDEX(BDD_enquete_terrain_publique!F:F, MATCH(A318, BDD_enquete_terrain_publique!B:B, 0))</f>
        <v>Stephane_BORDEWIE</v>
      </c>
      <c r="F318" s="118">
        <f>INDEX(BDD_enquete_terrain_publique!G:G, MATCH(A318, BDD_enquete_terrain_publique!B:B, 0))</f>
        <v>1</v>
      </c>
      <c r="G318" s="18">
        <f>INDEX(BDD_enquete_terrain_publique!H:H, MATCH(A318, BDD_enquete_terrain_publique!B:B, 0))</f>
        <v>19</v>
      </c>
      <c r="H318" s="118">
        <f>INDEX(BDD_enquete_terrain_publique!I:I, MATCH(A318, BDD_enquete_terrain_publique!B:B, 0))</f>
        <v>0</v>
      </c>
      <c r="I318" s="18" t="str">
        <f>INDEX(BDD_enquete_terrain_publique!J:J, MATCH(A318, BDD_enquete_terrain_publique!B:B, 0))</f>
        <v>NA</v>
      </c>
      <c r="J318" s="18" t="str">
        <f>INDEX(BDD_enquete_terrain_publique!K:K, MATCH(A318, BDD_enquete_terrain_publique!B:B, 0))</f>
        <v>O</v>
      </c>
      <c r="K318" s="118" t="str">
        <f>INDEX(BDD_enquete_terrain_publique!L:L, MATCH(A318, BDD_enquete_terrain_publique!B:B, 0))</f>
        <v>75_100</v>
      </c>
      <c r="L318" s="18" t="str">
        <f>INDEX(BDD_enquete_terrain_publique!M:M, MATCH(A318, BDD_enquete_terrain_publique!B:B, 0))</f>
        <v>dern_quart</v>
      </c>
      <c r="M318" s="18" t="s">
        <v>22</v>
      </c>
      <c r="N318" s="146" t="s">
        <v>22</v>
      </c>
      <c r="O318" s="18" t="s">
        <v>22</v>
      </c>
      <c r="P318" s="119">
        <f>INDEX(BDD_enquete_terrain_publique!Q:Q, MATCH(A318, BDD_enquete_terrain_publique!B:B, 0))</f>
        <v>42.68</v>
      </c>
      <c r="Q318" s="18" t="s">
        <v>22</v>
      </c>
      <c r="R318" s="146" t="s">
        <v>22</v>
      </c>
      <c r="S318" s="18" t="s">
        <v>22</v>
      </c>
      <c r="T318" s="18" t="s">
        <v>22</v>
      </c>
      <c r="U318" s="120">
        <f>INDEX(BDD_enquete_terrain_publique!V:V, MATCH(A318, BDD_enquete_terrain_publique!B:B, 0))</f>
        <v>9.2970000000000006</v>
      </c>
      <c r="V318" s="115" t="s">
        <v>22</v>
      </c>
      <c r="W318" s="121" t="str">
        <f>INDEX(BDD_enquete_terrain_publique!W:W, MATCH(A318, BDD_enquete_terrain_publique!B:B, 0))</f>
        <v>pdb</v>
      </c>
      <c r="X318" s="122">
        <f>INDEX(BDD_enquete_terrain_publique!X:X, MATCH(A318, BDD_enquete_terrain_publique!B:B, 0))</f>
        <v>4</v>
      </c>
      <c r="Y318" s="122">
        <f>INDEX(BDD_enquete_terrain_publique!Y:Y, MATCH(A318, BDD_enquete_terrain_publique!B:B, 0))</f>
        <v>6</v>
      </c>
      <c r="Z318" s="121">
        <f>INDEX(BDD_enquete_terrain_publique!Z:Z, MATCH(A318, BDD_enquete_terrain_publique!B:B, 0))</f>
        <v>0.375</v>
      </c>
      <c r="AA318" s="121">
        <f>INDEX(BDD_enquete_terrain_publique!AA:AA, MATCH(A318, BDD_enquete_terrain_publique!B:B, 0))</f>
        <v>0.45833333333333331</v>
      </c>
      <c r="AB318" s="121">
        <f>INDEX(BDD_enquete_terrain_publique!AB:AB, MATCH(A318, BDD_enquete_terrain_publique!B:B, 0))</f>
        <v>0.45833333333333331</v>
      </c>
      <c r="AC318" s="121">
        <f>Tableau1[[#This Row],[heure_enq]]-Tableau1[[#This Row],[heure_deb]]</f>
        <v>8.3333333333333315E-2</v>
      </c>
      <c r="AD318" s="121">
        <f>Tableau1[[#This Row],[heure_fin]]-Tableau1[[#This Row],[heure_deb]]</f>
        <v>8.3333333333333315E-2</v>
      </c>
      <c r="AE318" s="115" t="s">
        <v>22</v>
      </c>
      <c r="AF318" s="115" t="s">
        <v>22</v>
      </c>
      <c r="AG318" s="123" t="str">
        <f>INDEX(BDD_enquete_terrain_publique!BJ:BJ, MATCH(A318, BDD_enquete_terrain_publique!B:B, 0))</f>
        <v>NA</v>
      </c>
      <c r="AH318" s="18">
        <v>0</v>
      </c>
      <c r="AI318" s="18">
        <f>INDEX(BDD_enquete_terrain_publique!BO:BO, MATCH(A318, BDD_enquete_terrain_publique!B:B, 0))</f>
        <v>0</v>
      </c>
      <c r="AJ318" s="18" t="s">
        <v>2066</v>
      </c>
      <c r="AK318" s="18" t="str">
        <f>INDEX(BDD_enquete_terrain_publique!BU:BU, MATCH(A318, BDD_enquete_terrain_publique!B:B, 0))</f>
        <v>dure vert</v>
      </c>
      <c r="AL318" s="115">
        <f>INDEX(BDD_enquete_terrain_publique!BV:BV, MATCH(A318, BDD_enquete_terrain_publique!B:B, 0))</f>
        <v>0</v>
      </c>
      <c r="AM318" s="18">
        <v>0</v>
      </c>
      <c r="AN318" s="115" t="s">
        <v>2132</v>
      </c>
      <c r="AO318" s="115" t="str">
        <f>INDEX(BDD_enquete_terrain_publique!AL:AL, MATCH(A318, BDD_enquete_terrain_publique!B:B, 0))</f>
        <v>touriste</v>
      </c>
      <c r="AP318" s="115" t="s">
        <v>2060</v>
      </c>
      <c r="AQ318" s="115">
        <v>3</v>
      </c>
      <c r="AR318" s="124" t="s">
        <v>1304</v>
      </c>
      <c r="AS318" s="115">
        <v>3</v>
      </c>
      <c r="AT318" s="122">
        <f>AVERAGE(15,8,6)</f>
        <v>9.6666666666666661</v>
      </c>
      <c r="AU31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36.196022401961841</v>
      </c>
      <c r="AV318" s="152"/>
      <c r="AW318" s="138" t="s">
        <v>222</v>
      </c>
      <c r="AX318" s="199"/>
      <c r="AY318" s="201"/>
      <c r="AZ318" s="127"/>
    </row>
    <row r="319" spans="1:52" ht="15" thickBot="1">
      <c r="A319" s="154">
        <v>386</v>
      </c>
      <c r="B319" s="18" t="str">
        <f>INDEX(BDD_enquete_terrain_publique!C:C, MATCH(A319, BDD_enquete_terrain_publique!B:B, 0))</f>
        <v>PECHLOIS2023_0184</v>
      </c>
      <c r="C319" s="18" t="str">
        <f>INDEX(BDD_enquete_terrain_publique!D:D, MATCH(A319, BDD_enquete_terrain_publique!B:B, 0))</f>
        <v>PECHLOIS2023_0184_F</v>
      </c>
      <c r="D319" s="109">
        <f>INDEX(BDD_enquete_terrain_publique!E:E, MATCH(A319, BDD_enquete_terrain_publique!B:B, 0))</f>
        <v>45224</v>
      </c>
      <c r="E319" s="18" t="str">
        <f>INDEX(BDD_enquete_terrain_publique!F:F, MATCH(A319, BDD_enquete_terrain_publique!B:B, 0))</f>
        <v>Stephane_BORDEWIE</v>
      </c>
      <c r="F319" s="118">
        <f>INDEX(BDD_enquete_terrain_publique!G:G, MATCH(A319, BDD_enquete_terrain_publique!B:B, 0))</f>
        <v>1</v>
      </c>
      <c r="G319" s="18">
        <f>INDEX(BDD_enquete_terrain_publique!H:H, MATCH(A319, BDD_enquete_terrain_publique!B:B, 0))</f>
        <v>19</v>
      </c>
      <c r="H319" s="118">
        <f>INDEX(BDD_enquete_terrain_publique!I:I, MATCH(A319, BDD_enquete_terrain_publique!B:B, 0))</f>
        <v>0</v>
      </c>
      <c r="I319" s="18" t="str">
        <f>INDEX(BDD_enquete_terrain_publique!J:J, MATCH(A319, BDD_enquete_terrain_publique!B:B, 0))</f>
        <v>NA</v>
      </c>
      <c r="J319" s="18" t="str">
        <f>INDEX(BDD_enquete_terrain_publique!K:K, MATCH(A319, BDD_enquete_terrain_publique!B:B, 0))</f>
        <v>O</v>
      </c>
      <c r="K319" s="118" t="str">
        <f>INDEX(BDD_enquete_terrain_publique!L:L, MATCH(A319, BDD_enquete_terrain_publique!B:B, 0))</f>
        <v>75_100</v>
      </c>
      <c r="L319" s="18" t="str">
        <f>INDEX(BDD_enquete_terrain_publique!M:M, MATCH(A319, BDD_enquete_terrain_publique!B:B, 0))</f>
        <v>dern_quart</v>
      </c>
      <c r="M319" s="18" t="s">
        <v>22</v>
      </c>
      <c r="N319" s="146" t="s">
        <v>22</v>
      </c>
      <c r="O319" s="18" t="s">
        <v>22</v>
      </c>
      <c r="P319" s="119">
        <f>INDEX(BDD_enquete_terrain_publique!Q:Q, MATCH(A319, BDD_enquete_terrain_publique!B:B, 0))</f>
        <v>42.68</v>
      </c>
      <c r="Q319" s="18" t="s">
        <v>22</v>
      </c>
      <c r="R319" s="146" t="s">
        <v>22</v>
      </c>
      <c r="S319" s="18" t="s">
        <v>22</v>
      </c>
      <c r="T319" s="18" t="s">
        <v>22</v>
      </c>
      <c r="U319" s="120">
        <f>INDEX(BDD_enquete_terrain_publique!V:V, MATCH(A319, BDD_enquete_terrain_publique!B:B, 0))</f>
        <v>9.2970000000000006</v>
      </c>
      <c r="V319" s="115" t="s">
        <v>22</v>
      </c>
      <c r="W319" s="121" t="str">
        <f>INDEX(BDD_enquete_terrain_publique!W:W, MATCH(A319, BDD_enquete_terrain_publique!B:B, 0))</f>
        <v>pdb</v>
      </c>
      <c r="X319" s="122">
        <f>INDEX(BDD_enquete_terrain_publique!X:X, MATCH(A319, BDD_enquete_terrain_publique!B:B, 0))</f>
        <v>4</v>
      </c>
      <c r="Y319" s="122">
        <f>INDEX(BDD_enquete_terrain_publique!Y:Y, MATCH(A319, BDD_enquete_terrain_publique!B:B, 0))</f>
        <v>6</v>
      </c>
      <c r="Z319" s="121">
        <f>INDEX(BDD_enquete_terrain_publique!Z:Z, MATCH(A319, BDD_enquete_terrain_publique!B:B, 0))</f>
        <v>0.375</v>
      </c>
      <c r="AA319" s="121">
        <f>INDEX(BDD_enquete_terrain_publique!AA:AA, MATCH(A319, BDD_enquete_terrain_publique!B:B, 0))</f>
        <v>0.45833333333333331</v>
      </c>
      <c r="AB319" s="121">
        <f>INDEX(BDD_enquete_terrain_publique!AB:AB, MATCH(A319, BDD_enquete_terrain_publique!B:B, 0))</f>
        <v>0.45833333333333331</v>
      </c>
      <c r="AC319" s="121">
        <f>Tableau1[[#This Row],[heure_enq]]-Tableau1[[#This Row],[heure_deb]]</f>
        <v>8.3333333333333315E-2</v>
      </c>
      <c r="AD319" s="121">
        <f>Tableau1[[#This Row],[heure_fin]]-Tableau1[[#This Row],[heure_deb]]</f>
        <v>8.3333333333333315E-2</v>
      </c>
      <c r="AE319" s="115" t="s">
        <v>22</v>
      </c>
      <c r="AF319" s="115" t="s">
        <v>22</v>
      </c>
      <c r="AG319" s="123" t="str">
        <f>INDEX(BDD_enquete_terrain_publique!BJ:BJ, MATCH(A319, BDD_enquete_terrain_publique!B:B, 0))</f>
        <v>NA</v>
      </c>
      <c r="AH319" s="18">
        <v>0</v>
      </c>
      <c r="AI319" s="18">
        <f>INDEX(BDD_enquete_terrain_publique!BO:BO, MATCH(A319, BDD_enquete_terrain_publique!B:B, 0))</f>
        <v>0</v>
      </c>
      <c r="AJ319" s="18" t="s">
        <v>2066</v>
      </c>
      <c r="AK319" s="18" t="str">
        <f>INDEX(BDD_enquete_terrain_publique!BU:BU, MATCH(A319, BDD_enquete_terrain_publique!B:B, 0))</f>
        <v>dure vert</v>
      </c>
      <c r="AL319" s="115">
        <f>INDEX(BDD_enquete_terrain_publique!BV:BV, MATCH(A319, BDD_enquete_terrain_publique!B:B, 0))</f>
        <v>0</v>
      </c>
      <c r="AM319" s="18">
        <v>0</v>
      </c>
      <c r="AN319" s="115" t="s">
        <v>2132</v>
      </c>
      <c r="AO319" s="115" t="str">
        <f>INDEX(BDD_enquete_terrain_publique!AL:AL, MATCH(A319, BDD_enquete_terrain_publique!B:B, 0))</f>
        <v>touriste</v>
      </c>
      <c r="AP319" s="115" t="s">
        <v>222</v>
      </c>
      <c r="AQ319" s="115" t="s">
        <v>222</v>
      </c>
      <c r="AR319" s="124" t="s">
        <v>2199</v>
      </c>
      <c r="AS319" s="115">
        <v>7</v>
      </c>
      <c r="AT319" s="122">
        <f>AVERAGE(12,8,6)</f>
        <v>8.6666666666666661</v>
      </c>
      <c r="AU31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64.535870564131685</v>
      </c>
      <c r="AV319" s="153"/>
      <c r="AW319" s="138" t="s">
        <v>222</v>
      </c>
      <c r="AX319" s="199"/>
      <c r="AY319" s="201"/>
      <c r="AZ319" s="127"/>
    </row>
    <row r="320" spans="1:52">
      <c r="A320" s="154">
        <f>A313+1</f>
        <v>387</v>
      </c>
      <c r="B320" s="18" t="str">
        <f>INDEX(BDD_enquete_terrain_publique!C:C, MATCH(A320, BDD_enquete_terrain_publique!B:B, 0))</f>
        <v>PECHLOIS2023_0186</v>
      </c>
      <c r="C320" s="18" t="str">
        <f>INDEX(BDD_enquete_terrain_publique!D:D, MATCH(A320, BDD_enquete_terrain_publique!B:B, 0))</f>
        <v>PECHLOIS2023_0186_A</v>
      </c>
      <c r="D320" s="109">
        <f>INDEX(BDD_enquete_terrain_publique!E:E, MATCH(A320, BDD_enquete_terrain_publique!B:B, 0))</f>
        <v>45230</v>
      </c>
      <c r="E320" s="18" t="str">
        <f>INDEX(BDD_enquete_terrain_publique!F:F, MATCH(A320, BDD_enquete_terrain_publique!B:B, 0))</f>
        <v>Stephane_BORDEWIE</v>
      </c>
      <c r="F320" s="118">
        <f>INDEX(BDD_enquete_terrain_publique!G:G, MATCH(A320, BDD_enquete_terrain_publique!B:B, 0))</f>
        <v>2</v>
      </c>
      <c r="G320" s="18">
        <f>INDEX(BDD_enquete_terrain_publique!H:H, MATCH(A320, BDD_enquete_terrain_publique!B:B, 0))</f>
        <v>17</v>
      </c>
      <c r="H320" s="118">
        <f>INDEX(BDD_enquete_terrain_publique!I:I, MATCH(A320, BDD_enquete_terrain_publique!B:B, 0))</f>
        <v>3</v>
      </c>
      <c r="I320" s="18" t="str">
        <f>INDEX(BDD_enquete_terrain_publique!J:J, MATCH(A320, BDD_enquete_terrain_publique!B:B, 0))</f>
        <v>S</v>
      </c>
      <c r="J320" s="18" t="str">
        <f>INDEX(BDD_enquete_terrain_publique!K:K, MATCH(A320, BDD_enquete_terrain_publique!B:B, 0))</f>
        <v>E</v>
      </c>
      <c r="K320" s="118" t="str">
        <f>INDEX(BDD_enquete_terrain_publique!L:L, MATCH(A320, BDD_enquete_terrain_publique!B:B, 0))</f>
        <v>0_10</v>
      </c>
      <c r="L320" s="18" t="str">
        <f>INDEX(BDD_enquete_terrain_publique!M:M, MATCH(A320, BDD_enquete_terrain_publique!B:B, 0))</f>
        <v>pln_lune</v>
      </c>
      <c r="M320" s="18" t="s">
        <v>22</v>
      </c>
      <c r="N320" s="146" t="s">
        <v>22</v>
      </c>
      <c r="O320" s="18" t="s">
        <v>22</v>
      </c>
      <c r="P320" s="119">
        <f>INDEX(BDD_enquete_terrain_publique!Q:Q, MATCH(A320, BDD_enquete_terrain_publique!B:B, 0))</f>
        <v>42.674300000000002</v>
      </c>
      <c r="Q320" s="18" t="s">
        <v>22</v>
      </c>
      <c r="R320" s="146" t="s">
        <v>22</v>
      </c>
      <c r="S320" s="18" t="s">
        <v>22</v>
      </c>
      <c r="T320" s="18" t="s">
        <v>22</v>
      </c>
      <c r="U320" s="120">
        <f>INDEX(BDD_enquete_terrain_publique!V:V, MATCH(A320, BDD_enquete_terrain_publique!B:B, 0))</f>
        <v>9.2997999999999994</v>
      </c>
      <c r="V320" s="115" t="s">
        <v>22</v>
      </c>
      <c r="W320" s="121" t="str">
        <f>INDEX(BDD_enquete_terrain_publique!W:W, MATCH(A320, BDD_enquete_terrain_publique!B:B, 0))</f>
        <v>pdb</v>
      </c>
      <c r="X320" s="122">
        <f>INDEX(BDD_enquete_terrain_publique!X:X, MATCH(A320, BDD_enquete_terrain_publique!B:B, 0))</f>
        <v>3</v>
      </c>
      <c r="Y320" s="122">
        <f>INDEX(BDD_enquete_terrain_publique!Y:Y, MATCH(A320, BDD_enquete_terrain_publique!B:B, 0))</f>
        <v>2</v>
      </c>
      <c r="Z320" s="121">
        <f>INDEX(BDD_enquete_terrain_publique!Z:Z, MATCH(A320, BDD_enquete_terrain_publique!B:B, 0))</f>
        <v>0.35416666666666669</v>
      </c>
      <c r="AA320" s="121">
        <f>INDEX(BDD_enquete_terrain_publique!AA:AA, MATCH(A320, BDD_enquete_terrain_publique!B:B, 0))</f>
        <v>0.40972222222222227</v>
      </c>
      <c r="AB320" s="121">
        <f>INDEX(BDD_enquete_terrain_publique!AB:AB, MATCH(A320, BDD_enquete_terrain_publique!B:B, 0))</f>
        <v>0.75</v>
      </c>
      <c r="AC320" s="121">
        <f>Tableau1[[#This Row],[heure_enq]]-Tableau1[[#This Row],[heure_deb]]</f>
        <v>5.555555555555558E-2</v>
      </c>
      <c r="AD320" s="121">
        <f>Tableau1[[#This Row],[heure_fin]]-Tableau1[[#This Row],[heure_deb]]</f>
        <v>0.39583333333333331</v>
      </c>
      <c r="AE320" s="115" t="s">
        <v>22</v>
      </c>
      <c r="AF320" s="115" t="s">
        <v>22</v>
      </c>
      <c r="AG320" s="123" t="str">
        <f>INDEX(BDD_enquete_terrain_publique!BJ:BJ, MATCH(A320, BDD_enquete_terrain_publique!B:B, 0))</f>
        <v xml:space="preserve"> Sparus aurata</v>
      </c>
      <c r="AH320" s="18">
        <v>0</v>
      </c>
      <c r="AI320" s="18">
        <f>INDEX(BDD_enquete_terrain_publique!BO:BO, MATCH(A320, BDD_enquete_terrain_publique!B:B, 0))</f>
        <v>0</v>
      </c>
      <c r="AJ320" s="18" t="s">
        <v>2066</v>
      </c>
      <c r="AK320" s="18" t="str">
        <f>INDEX(BDD_enquete_terrain_publique!BU:BU, MATCH(A320, BDD_enquete_terrain_publique!B:B, 0))</f>
        <v>crabe</v>
      </c>
      <c r="AL320" s="115">
        <f>INDEX(BDD_enquete_terrain_publique!BV:BV, MATCH(A320, BDD_enquete_terrain_publique!B:B, 0))</f>
        <v>0</v>
      </c>
      <c r="AM320" s="18">
        <v>0</v>
      </c>
      <c r="AN320" s="115" t="s">
        <v>2132</v>
      </c>
      <c r="AO320" s="115" t="str">
        <f>INDEX(BDD_enquete_terrain_publique!AL:AL, MATCH(A320, BDD_enquete_terrain_publique!B:B, 0))</f>
        <v>touriste</v>
      </c>
      <c r="AP320" s="115" t="s">
        <v>2057</v>
      </c>
      <c r="AQ320" s="115">
        <v>2</v>
      </c>
      <c r="AR320" s="124" t="s">
        <v>1924</v>
      </c>
      <c r="AS320" s="115">
        <v>4</v>
      </c>
      <c r="AT320" s="122">
        <f>AVERAGE(12,14,9,10)</f>
        <v>11.25</v>
      </c>
      <c r="AU32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102.30312061376131</v>
      </c>
      <c r="AV320" s="150">
        <v>153</v>
      </c>
      <c r="AW320" s="138" t="s">
        <v>222</v>
      </c>
      <c r="AX320" s="199"/>
      <c r="AY320" s="201"/>
      <c r="AZ320" s="127"/>
    </row>
    <row r="321" spans="1:52" ht="15" thickBot="1">
      <c r="A321" s="154">
        <f>A319+1</f>
        <v>387</v>
      </c>
      <c r="B321" s="18" t="str">
        <f>INDEX(BDD_enquete_terrain_publique!C:C, MATCH(A321, BDD_enquete_terrain_publique!B:B, 0))</f>
        <v>PECHLOIS2023_0186</v>
      </c>
      <c r="C321" s="18" t="str">
        <f>INDEX(BDD_enquete_terrain_publique!D:D, MATCH(A321, BDD_enquete_terrain_publique!B:B, 0))</f>
        <v>PECHLOIS2023_0186_A</v>
      </c>
      <c r="D321" s="109">
        <f>INDEX(BDD_enquete_terrain_publique!E:E, MATCH(A321, BDD_enquete_terrain_publique!B:B, 0))</f>
        <v>45230</v>
      </c>
      <c r="E321" s="18" t="str">
        <f>INDEX(BDD_enquete_terrain_publique!F:F, MATCH(A321, BDD_enquete_terrain_publique!B:B, 0))</f>
        <v>Stephane_BORDEWIE</v>
      </c>
      <c r="F321" s="118">
        <f>INDEX(BDD_enquete_terrain_publique!G:G, MATCH(A321, BDD_enquete_terrain_publique!B:B, 0))</f>
        <v>2</v>
      </c>
      <c r="G321" s="18">
        <f>INDEX(BDD_enquete_terrain_publique!H:H, MATCH(A321, BDD_enquete_terrain_publique!B:B, 0))</f>
        <v>17</v>
      </c>
      <c r="H321" s="118">
        <f>INDEX(BDD_enquete_terrain_publique!I:I, MATCH(A321, BDD_enquete_terrain_publique!B:B, 0))</f>
        <v>3</v>
      </c>
      <c r="I321" s="18" t="str">
        <f>INDEX(BDD_enquete_terrain_publique!J:J, MATCH(A321, BDD_enquete_terrain_publique!B:B, 0))</f>
        <v>S</v>
      </c>
      <c r="J321" s="18" t="str">
        <f>INDEX(BDD_enquete_terrain_publique!K:K, MATCH(A321, BDD_enquete_terrain_publique!B:B, 0))</f>
        <v>E</v>
      </c>
      <c r="K321" s="118" t="str">
        <f>INDEX(BDD_enquete_terrain_publique!L:L, MATCH(A321, BDD_enquete_terrain_publique!B:B, 0))</f>
        <v>0_10</v>
      </c>
      <c r="L321" s="18" t="str">
        <f>INDEX(BDD_enquete_terrain_publique!M:M, MATCH(A321, BDD_enquete_terrain_publique!B:B, 0))</f>
        <v>pln_lune</v>
      </c>
      <c r="M321" s="18" t="s">
        <v>22</v>
      </c>
      <c r="N321" s="146" t="s">
        <v>22</v>
      </c>
      <c r="O321" s="18" t="s">
        <v>22</v>
      </c>
      <c r="P321" s="119">
        <f>INDEX(BDD_enquete_terrain_publique!Q:Q, MATCH(A321, BDD_enquete_terrain_publique!B:B, 0))</f>
        <v>42.674300000000002</v>
      </c>
      <c r="Q321" s="18" t="s">
        <v>22</v>
      </c>
      <c r="R321" s="146" t="s">
        <v>22</v>
      </c>
      <c r="S321" s="146" t="s">
        <v>22</v>
      </c>
      <c r="T321" s="18" t="s">
        <v>22</v>
      </c>
      <c r="U321" s="120">
        <f>INDEX(BDD_enquete_terrain_publique!V:V, MATCH(A321, BDD_enquete_terrain_publique!B:B, 0))</f>
        <v>9.2997999999999994</v>
      </c>
      <c r="V321" s="115" t="s">
        <v>22</v>
      </c>
      <c r="W321" s="121" t="str">
        <f>INDEX(BDD_enquete_terrain_publique!W:W, MATCH(A321, BDD_enquete_terrain_publique!B:B, 0))</f>
        <v>pdb</v>
      </c>
      <c r="X321" s="122">
        <f>INDEX(BDD_enquete_terrain_publique!X:X, MATCH(A321, BDD_enquete_terrain_publique!B:B, 0))</f>
        <v>3</v>
      </c>
      <c r="Y321" s="122">
        <f>INDEX(BDD_enquete_terrain_publique!Y:Y, MATCH(A321, BDD_enquete_terrain_publique!B:B, 0))</f>
        <v>2</v>
      </c>
      <c r="Z321" s="121">
        <f>INDEX(BDD_enquete_terrain_publique!Z:Z, MATCH(A321, BDD_enquete_terrain_publique!B:B, 0))</f>
        <v>0.35416666666666669</v>
      </c>
      <c r="AA321" s="121">
        <f>INDEX(BDD_enquete_terrain_publique!AA:AA, MATCH(A321, BDD_enquete_terrain_publique!B:B, 0))</f>
        <v>0.40972222222222227</v>
      </c>
      <c r="AB321" s="121">
        <f>INDEX(BDD_enquete_terrain_publique!AB:AB, MATCH(A321, BDD_enquete_terrain_publique!B:B, 0))</f>
        <v>0.75</v>
      </c>
      <c r="AC321" s="121">
        <f>Tableau1[[#This Row],[heure_enq]]-Tableau1[[#This Row],[heure_deb]]</f>
        <v>5.555555555555558E-2</v>
      </c>
      <c r="AD321" s="121">
        <f>Tableau1[[#This Row],[heure_fin]]-Tableau1[[#This Row],[heure_deb]]</f>
        <v>0.39583333333333331</v>
      </c>
      <c r="AE321" s="115" t="s">
        <v>22</v>
      </c>
      <c r="AF321" s="115" t="s">
        <v>22</v>
      </c>
      <c r="AG321" s="123" t="str">
        <f>INDEX(BDD_enquete_terrain_publique!BJ:BJ, MATCH(A321, BDD_enquete_terrain_publique!B:B, 0))</f>
        <v xml:space="preserve"> Sparus aurata</v>
      </c>
      <c r="AH321" s="18" t="s">
        <v>2058</v>
      </c>
      <c r="AI321" s="18">
        <f>INDEX(BDD_enquete_terrain_publique!BO:BO, MATCH(A321, BDD_enquete_terrain_publique!B:B, 0))</f>
        <v>0</v>
      </c>
      <c r="AJ321" s="18" t="s">
        <v>2066</v>
      </c>
      <c r="AK321" s="18" t="str">
        <f>INDEX(BDD_enquete_terrain_publique!BU:BU, MATCH(A321, BDD_enquete_terrain_publique!B:B, 0))</f>
        <v>crabe</v>
      </c>
      <c r="AL321" s="115">
        <f>INDEX(BDD_enquete_terrain_publique!BV:BV, MATCH(A321, BDD_enquete_terrain_publique!B:B, 0))</f>
        <v>0</v>
      </c>
      <c r="AM321" s="18">
        <v>0</v>
      </c>
      <c r="AN321" s="115" t="s">
        <v>2132</v>
      </c>
      <c r="AO321" s="115" t="str">
        <f>INDEX(BDD_enquete_terrain_publique!AL:AL, MATCH(A321, BDD_enquete_terrain_publique!B:B, 0))</f>
        <v>touriste</v>
      </c>
      <c r="AP321" s="115" t="s">
        <v>2060</v>
      </c>
      <c r="AQ321" s="115">
        <v>4</v>
      </c>
      <c r="AR321" s="124" t="s">
        <v>1082</v>
      </c>
      <c r="AS321" s="115">
        <v>4</v>
      </c>
      <c r="AT321" s="122">
        <v>12</v>
      </c>
      <c r="AU32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51.151319082755954</v>
      </c>
      <c r="AV321" s="153"/>
      <c r="AW321" s="138" t="s">
        <v>222</v>
      </c>
      <c r="AX321" s="199"/>
      <c r="AY321" s="201"/>
      <c r="AZ321" s="127"/>
    </row>
    <row r="322" spans="1:52" ht="15" thickBot="1">
      <c r="A322" s="154">
        <f>A321+1</f>
        <v>388</v>
      </c>
      <c r="B322" s="18" t="str">
        <f>INDEX(BDD_enquete_terrain_publique!C:C, MATCH(A322, BDD_enquete_terrain_publique!B:B, 0))</f>
        <v>PECHLOIS2023_0186</v>
      </c>
      <c r="C322" s="18" t="str">
        <f>INDEX(BDD_enquete_terrain_publique!D:D, MATCH(A322, BDD_enquete_terrain_publique!B:B, 0))</f>
        <v>PECHLOIS2023_0186_B</v>
      </c>
      <c r="D322" s="109">
        <f>INDEX(BDD_enquete_terrain_publique!E:E, MATCH(A322, BDD_enquete_terrain_publique!B:B, 0))</f>
        <v>45230</v>
      </c>
      <c r="E322" s="18" t="str">
        <f>INDEX(BDD_enquete_terrain_publique!F:F, MATCH(A322, BDD_enquete_terrain_publique!B:B, 0))</f>
        <v>Stephane_BORDEWIE</v>
      </c>
      <c r="F322" s="118">
        <f>INDEX(BDD_enquete_terrain_publique!G:G, MATCH(A322, BDD_enquete_terrain_publique!B:B, 0))</f>
        <v>2</v>
      </c>
      <c r="G322" s="18">
        <f>INDEX(BDD_enquete_terrain_publique!H:H, MATCH(A322, BDD_enquete_terrain_publique!B:B, 0))</f>
        <v>17</v>
      </c>
      <c r="H322" s="118">
        <f>INDEX(BDD_enquete_terrain_publique!I:I, MATCH(A322, BDD_enquete_terrain_publique!B:B, 0))</f>
        <v>3</v>
      </c>
      <c r="I322" s="18" t="str">
        <f>INDEX(BDD_enquete_terrain_publique!J:J, MATCH(A322, BDD_enquete_terrain_publique!B:B, 0))</f>
        <v>S</v>
      </c>
      <c r="J322" s="18" t="str">
        <f>INDEX(BDD_enquete_terrain_publique!K:K, MATCH(A322, BDD_enquete_terrain_publique!B:B, 0))</f>
        <v>E</v>
      </c>
      <c r="K322" s="118" t="str">
        <f>INDEX(BDD_enquete_terrain_publique!L:L, MATCH(A322, BDD_enquete_terrain_publique!B:B, 0))</f>
        <v>0_10</v>
      </c>
      <c r="L322" s="18" t="str">
        <f>INDEX(BDD_enquete_terrain_publique!M:M, MATCH(A322, BDD_enquete_terrain_publique!B:B, 0))</f>
        <v>pln_lune</v>
      </c>
      <c r="M322" s="18" t="s">
        <v>22</v>
      </c>
      <c r="N322" s="146" t="s">
        <v>22</v>
      </c>
      <c r="O322" s="18" t="s">
        <v>22</v>
      </c>
      <c r="P322" s="119">
        <f>INDEX(BDD_enquete_terrain_publique!Q:Q, MATCH(A322, BDD_enquete_terrain_publique!B:B, 0))</f>
        <v>42.674300000000002</v>
      </c>
      <c r="Q322" s="18" t="s">
        <v>22</v>
      </c>
      <c r="R322" s="146" t="s">
        <v>22</v>
      </c>
      <c r="S322" s="146" t="s">
        <v>22</v>
      </c>
      <c r="T322" s="18" t="s">
        <v>22</v>
      </c>
      <c r="U322" s="120">
        <f>INDEX(BDD_enquete_terrain_publique!V:V, MATCH(A322, BDD_enquete_terrain_publique!B:B, 0))</f>
        <v>9.2998999999999992</v>
      </c>
      <c r="V322" s="115" t="s">
        <v>22</v>
      </c>
      <c r="W322" s="121" t="str">
        <f>INDEX(BDD_enquete_terrain_publique!W:W, MATCH(A322, BDD_enquete_terrain_publique!B:B, 0))</f>
        <v>pdb</v>
      </c>
      <c r="X322" s="122">
        <f>INDEX(BDD_enquete_terrain_publique!X:X, MATCH(A322, BDD_enquete_terrain_publique!B:B, 0))</f>
        <v>3</v>
      </c>
      <c r="Y322" s="122">
        <f>INDEX(BDD_enquete_terrain_publique!Y:Y, MATCH(A322, BDD_enquete_terrain_publique!B:B, 0))</f>
        <v>1</v>
      </c>
      <c r="Z322" s="121">
        <f>INDEX(BDD_enquete_terrain_publique!Z:Z, MATCH(A322, BDD_enquete_terrain_publique!B:B, 0))</f>
        <v>0.29166666666666669</v>
      </c>
      <c r="AA322" s="121">
        <f>INDEX(BDD_enquete_terrain_publique!AA:AA, MATCH(A322, BDD_enquete_terrain_publique!B:B, 0))</f>
        <v>0.40972222222222227</v>
      </c>
      <c r="AB322" s="121">
        <f>INDEX(BDD_enquete_terrain_publique!AB:AB, MATCH(A322, BDD_enquete_terrain_publique!B:B, 0))</f>
        <v>0.42708333333333331</v>
      </c>
      <c r="AC322" s="121">
        <f>Tableau1[[#This Row],[heure_enq]]-Tableau1[[#This Row],[heure_deb]]</f>
        <v>0.11805555555555558</v>
      </c>
      <c r="AD322" s="121">
        <f>Tableau1[[#This Row],[heure_fin]]-Tableau1[[#This Row],[heure_deb]]</f>
        <v>0.13541666666666663</v>
      </c>
      <c r="AE322" s="115" t="s">
        <v>22</v>
      </c>
      <c r="AF322" s="115" t="s">
        <v>22</v>
      </c>
      <c r="AG322" s="123" t="str">
        <f>INDEX(BDD_enquete_terrain_publique!BJ:BJ, MATCH(A322, BDD_enquete_terrain_publique!B:B, 0))</f>
        <v xml:space="preserve"> Sparus aurata</v>
      </c>
      <c r="AH322" s="18" t="s">
        <v>2058</v>
      </c>
      <c r="AI322" s="18">
        <f>INDEX(BDD_enquete_terrain_publique!BO:BO, MATCH(A322, BDD_enquete_terrain_publique!B:B, 0))</f>
        <v>0</v>
      </c>
      <c r="AJ322" s="18" t="s">
        <v>2066</v>
      </c>
      <c r="AK322" s="18" t="str">
        <f>INDEX(BDD_enquete_terrain_publique!BU:BU, MATCH(A322, BDD_enquete_terrain_publique!B:B, 0))</f>
        <v>dure vert</v>
      </c>
      <c r="AL322" s="115">
        <f>INDEX(BDD_enquete_terrain_publique!BV:BV, MATCH(A322, BDD_enquete_terrain_publique!B:B, 0))</f>
        <v>0</v>
      </c>
      <c r="AM322" s="18">
        <v>0</v>
      </c>
      <c r="AN322" s="115" t="s">
        <v>2132</v>
      </c>
      <c r="AO322" s="115" t="str">
        <f>INDEX(BDD_enquete_terrain_publique!AL:AL, MATCH(A322, BDD_enquete_terrain_publique!B:B, 0))</f>
        <v>resident</v>
      </c>
      <c r="AP322" s="115" t="s">
        <v>2057</v>
      </c>
      <c r="AQ322" s="115">
        <v>1</v>
      </c>
      <c r="AR322" s="124" t="s">
        <v>1034</v>
      </c>
      <c r="AS322" s="115">
        <v>1</v>
      </c>
      <c r="AT322" s="122">
        <v>10</v>
      </c>
      <c r="AU32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15.205646859557453</v>
      </c>
      <c r="AV322" s="151">
        <f>Tableau1[[#This Row],[poids_g]]</f>
        <v>15.205646859557453</v>
      </c>
      <c r="AW322" s="138" t="s">
        <v>222</v>
      </c>
      <c r="AX322" s="199"/>
      <c r="AY322" s="201"/>
      <c r="AZ322" s="127"/>
    </row>
    <row r="323" spans="1:52" ht="15" thickBot="1">
      <c r="A323" s="154">
        <v>391</v>
      </c>
      <c r="B323" s="18" t="str">
        <f>INDEX(BDD_enquete_terrain_publique!C:C, MATCH(A323, BDD_enquete_terrain_publique!B:B, 0))</f>
        <v>PECHLOIS2023_0187</v>
      </c>
      <c r="C323" s="18" t="str">
        <f>INDEX(BDD_enquete_terrain_publique!D:D, MATCH(A323, BDD_enquete_terrain_publique!B:B, 0))</f>
        <v>PECHLOIS2023_0187_C</v>
      </c>
      <c r="D323" s="109">
        <f>INDEX(BDD_enquete_terrain_publique!E:E, MATCH(A323, BDD_enquete_terrain_publique!B:B, 0))</f>
        <v>45232</v>
      </c>
      <c r="E323" s="18" t="str">
        <f>INDEX(BDD_enquete_terrain_publique!F:F, MATCH(A323, BDD_enquete_terrain_publique!B:B, 0))</f>
        <v>Stephane_BORDEWIE</v>
      </c>
      <c r="F323" s="118">
        <f>INDEX(BDD_enquete_terrain_publique!G:G, MATCH(A323, BDD_enquete_terrain_publique!B:B, 0))</f>
        <v>2</v>
      </c>
      <c r="G323" s="18">
        <f>INDEX(BDD_enquete_terrain_publique!H:H, MATCH(A323, BDD_enquete_terrain_publique!B:B, 0))</f>
        <v>19</v>
      </c>
      <c r="H323" s="118">
        <f>INDEX(BDD_enquete_terrain_publique!I:I, MATCH(A323, BDD_enquete_terrain_publique!B:B, 0))</f>
        <v>2</v>
      </c>
      <c r="I323" s="18" t="str">
        <f>INDEX(BDD_enquete_terrain_publique!J:J, MATCH(A323, BDD_enquete_terrain_publique!B:B, 0))</f>
        <v>SO</v>
      </c>
      <c r="J323" s="18" t="str">
        <f>INDEX(BDD_enquete_terrain_publique!K:K, MATCH(A323, BDD_enquete_terrain_publique!B:B, 0))</f>
        <v>NO</v>
      </c>
      <c r="K323" s="118" t="str">
        <f>INDEX(BDD_enquete_terrain_publique!L:L, MATCH(A323, BDD_enquete_terrain_publique!B:B, 0))</f>
        <v>75_100</v>
      </c>
      <c r="L323" s="18" t="str">
        <f>INDEX(BDD_enquete_terrain_publique!M:M, MATCH(A323, BDD_enquete_terrain_publique!B:B, 0))</f>
        <v>pre_quart</v>
      </c>
      <c r="M323" s="18" t="s">
        <v>22</v>
      </c>
      <c r="N323" s="146" t="s">
        <v>22</v>
      </c>
      <c r="O323" s="18" t="s">
        <v>22</v>
      </c>
      <c r="P323" s="119">
        <f>INDEX(BDD_enquete_terrain_publique!Q:Q, MATCH(A323, BDD_enquete_terrain_publique!B:B, 0))</f>
        <v>42.961500000000001</v>
      </c>
      <c r="Q323" s="18" t="s">
        <v>22</v>
      </c>
      <c r="R323" s="146" t="s">
        <v>22</v>
      </c>
      <c r="S323" s="18" t="s">
        <v>22</v>
      </c>
      <c r="T323" s="18" t="s">
        <v>22</v>
      </c>
      <c r="U323" s="120">
        <f>INDEX(BDD_enquete_terrain_publique!V:V, MATCH(A323, BDD_enquete_terrain_publique!B:B, 0))</f>
        <v>9.4545999999999992</v>
      </c>
      <c r="V323" s="128" t="s">
        <v>22</v>
      </c>
      <c r="W323" s="121" t="str">
        <f>INDEX(BDD_enquete_terrain_publique!W:W, MATCH(A323, BDD_enquete_terrain_publique!B:B, 0))</f>
        <v>pdb</v>
      </c>
      <c r="X323" s="122">
        <f>INDEX(BDD_enquete_terrain_publique!X:X, MATCH(A323, BDD_enquete_terrain_publique!B:B, 0))</f>
        <v>7</v>
      </c>
      <c r="Y323" s="122">
        <f>INDEX(BDD_enquete_terrain_publique!Y:Y, MATCH(A323, BDD_enquete_terrain_publique!B:B, 0))</f>
        <v>1</v>
      </c>
      <c r="Z323" s="121">
        <f>INDEX(BDD_enquete_terrain_publique!Z:Z, MATCH(A323, BDD_enquete_terrain_publique!B:B, 0))</f>
        <v>0.40625</v>
      </c>
      <c r="AA323" s="121">
        <f>INDEX(BDD_enquete_terrain_publique!AA:AA, MATCH(A323, BDD_enquete_terrain_publique!B:B, 0))</f>
        <v>0.4375</v>
      </c>
      <c r="AB323" s="121">
        <f>INDEX(BDD_enquete_terrain_publique!AB:AB, MATCH(A323, BDD_enquete_terrain_publique!B:B, 0))</f>
        <v>0.5</v>
      </c>
      <c r="AC323" s="121">
        <f>Tableau1[[#This Row],[heure_enq]]-Tableau1[[#This Row],[heure_deb]]</f>
        <v>3.125E-2</v>
      </c>
      <c r="AD323" s="121">
        <f>Tableau1[[#This Row],[heure_fin]]-Tableau1[[#This Row],[heure_deb]]</f>
        <v>9.375E-2</v>
      </c>
      <c r="AE323" s="128" t="s">
        <v>22</v>
      </c>
      <c r="AF323" s="128" t="s">
        <v>22</v>
      </c>
      <c r="AG323" s="123" t="str">
        <f>INDEX(BDD_enquete_terrain_publique!BJ:BJ, MATCH(A323, BDD_enquete_terrain_publique!B:B, 0))</f>
        <v xml:space="preserve">Octopus vulgaris </v>
      </c>
      <c r="AH323" s="18" t="s">
        <v>2084</v>
      </c>
      <c r="AI323" s="18" t="str">
        <f>INDEX(BDD_enquete_terrain_publique!BO:BO, MATCH(A323, BDD_enquete_terrain_publique!B:B, 0))</f>
        <v>crevette, calamar</v>
      </c>
      <c r="AJ323" s="18">
        <v>0</v>
      </c>
      <c r="AK323" s="18">
        <f>INDEX(BDD_enquete_terrain_publique!BU:BU, MATCH(A323, BDD_enquete_terrain_publique!B:B, 0))</f>
        <v>0</v>
      </c>
      <c r="AL323" s="115">
        <f>INDEX(BDD_enquete_terrain_publique!BV:BV, MATCH(A323, BDD_enquete_terrain_publique!B:B, 0))</f>
        <v>0</v>
      </c>
      <c r="AM323" s="178">
        <v>0</v>
      </c>
      <c r="AN323" s="115" t="s">
        <v>2193</v>
      </c>
      <c r="AO323" s="115" t="str">
        <f>INDEX(BDD_enquete_terrain_publique!AL:AL, MATCH(A323, BDD_enquete_terrain_publique!B:B, 0))</f>
        <v>resident</v>
      </c>
      <c r="AP323" s="128" t="s">
        <v>222</v>
      </c>
      <c r="AQ323" s="128" t="s">
        <v>222</v>
      </c>
      <c r="AR323" s="155" t="s">
        <v>1019</v>
      </c>
      <c r="AS323" s="128">
        <v>1</v>
      </c>
      <c r="AT323" s="135">
        <v>22</v>
      </c>
      <c r="AU32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154.3728634449715</v>
      </c>
      <c r="AV323" s="151">
        <f>Tableau1[[#This Row],[poids_g]]</f>
        <v>154.3728634449715</v>
      </c>
      <c r="AW323" s="138" t="s">
        <v>222</v>
      </c>
      <c r="AX323" s="200"/>
      <c r="AY323" s="202"/>
      <c r="AZ323" s="134"/>
    </row>
    <row r="324" spans="1:52" ht="15" thickBot="1">
      <c r="A324" s="154">
        <v>393</v>
      </c>
      <c r="B324" s="18" t="str">
        <f>INDEX(BDD_enquete_terrain_publique!C:C, MATCH(A324, BDD_enquete_terrain_publique!B:B, 0))</f>
        <v>PECHLOIS2023_0187</v>
      </c>
      <c r="C324" s="18" t="str">
        <f>INDEX(BDD_enquete_terrain_publique!D:D, MATCH(A324, BDD_enquete_terrain_publique!B:B, 0))</f>
        <v>PECHLOIS2023_0187_E</v>
      </c>
      <c r="D324" s="109">
        <f>INDEX(BDD_enquete_terrain_publique!E:E, MATCH(A324, BDD_enquete_terrain_publique!B:B, 0))</f>
        <v>45232</v>
      </c>
      <c r="E324" s="18" t="str">
        <f>INDEX(BDD_enquete_terrain_publique!F:F, MATCH(A324, BDD_enquete_terrain_publique!B:B, 0))</f>
        <v>Stephane_BORDEWIE</v>
      </c>
      <c r="F324" s="118">
        <f>INDEX(BDD_enquete_terrain_publique!G:G, MATCH(A324, BDD_enquete_terrain_publique!B:B, 0))</f>
        <v>2</v>
      </c>
      <c r="G324" s="18">
        <f>INDEX(BDD_enquete_terrain_publique!H:H, MATCH(A324, BDD_enquete_terrain_publique!B:B, 0))</f>
        <v>19</v>
      </c>
      <c r="H324" s="118">
        <f>INDEX(BDD_enquete_terrain_publique!I:I, MATCH(A324, BDD_enquete_terrain_publique!B:B, 0))</f>
        <v>2</v>
      </c>
      <c r="I324" s="18" t="str">
        <f>INDEX(BDD_enquete_terrain_publique!J:J, MATCH(A324, BDD_enquete_terrain_publique!B:B, 0))</f>
        <v>SO</v>
      </c>
      <c r="J324" s="18" t="str">
        <f>INDEX(BDD_enquete_terrain_publique!K:K, MATCH(A324, BDD_enquete_terrain_publique!B:B, 0))</f>
        <v>NO</v>
      </c>
      <c r="K324" s="118" t="str">
        <f>INDEX(BDD_enquete_terrain_publique!L:L, MATCH(A324, BDD_enquete_terrain_publique!B:B, 0))</f>
        <v>75_100</v>
      </c>
      <c r="L324" s="18" t="str">
        <f>INDEX(BDD_enquete_terrain_publique!M:M, MATCH(A324, BDD_enquete_terrain_publique!B:B, 0))</f>
        <v>pre_quart</v>
      </c>
      <c r="M324" s="18" t="s">
        <v>22</v>
      </c>
      <c r="N324" s="146" t="s">
        <v>22</v>
      </c>
      <c r="O324" s="18" t="s">
        <v>22</v>
      </c>
      <c r="P324" s="119">
        <f>INDEX(BDD_enquete_terrain_publique!Q:Q, MATCH(A324, BDD_enquete_terrain_publique!B:B, 0))</f>
        <v>42.9587</v>
      </c>
      <c r="Q324" s="18" t="s">
        <v>22</v>
      </c>
      <c r="R324" s="146" t="s">
        <v>22</v>
      </c>
      <c r="S324" s="146" t="s">
        <v>22</v>
      </c>
      <c r="T324" s="18" t="s">
        <v>22</v>
      </c>
      <c r="U324" s="120">
        <f>INDEX(BDD_enquete_terrain_publique!V:V, MATCH(A324, BDD_enquete_terrain_publique!B:B, 0))</f>
        <v>9.4529999999999994</v>
      </c>
      <c r="V324" s="128" t="s">
        <v>22</v>
      </c>
      <c r="W324" s="121" t="str">
        <f>INDEX(BDD_enquete_terrain_publique!W:W, MATCH(A324, BDD_enquete_terrain_publique!B:B, 0))</f>
        <v>csm</v>
      </c>
      <c r="X324" s="122">
        <f>INDEX(BDD_enquete_terrain_publique!X:X, MATCH(A324, BDD_enquete_terrain_publique!B:B, 0))</f>
        <v>4</v>
      </c>
      <c r="Y324" s="122">
        <f>INDEX(BDD_enquete_terrain_publique!Y:Y, MATCH(A324, BDD_enquete_terrain_publique!B:B, 0))</f>
        <v>3</v>
      </c>
      <c r="Z324" s="121">
        <f>INDEX(BDD_enquete_terrain_publique!Z:Z, MATCH(A324, BDD_enquete_terrain_publique!B:B, 0))</f>
        <v>0.41666666666666669</v>
      </c>
      <c r="AA324" s="121">
        <f>INDEX(BDD_enquete_terrain_publique!AA:AA, MATCH(A324, BDD_enquete_terrain_publique!B:B, 0))</f>
        <v>0.44444444444444442</v>
      </c>
      <c r="AB324" s="121">
        <f>INDEX(BDD_enquete_terrain_publique!AB:AB, MATCH(A324, BDD_enquete_terrain_publique!B:B, 0))</f>
        <v>0.44444444444444442</v>
      </c>
      <c r="AC324" s="121">
        <f>Tableau1[[#This Row],[heure_enq]]-Tableau1[[#This Row],[heure_deb]]</f>
        <v>2.7777777777777735E-2</v>
      </c>
      <c r="AD324" s="121">
        <f>Tableau1[[#This Row],[heure_fin]]-Tableau1[[#This Row],[heure_deb]]</f>
        <v>2.7777777777777735E-2</v>
      </c>
      <c r="AE324" s="128" t="s">
        <v>22</v>
      </c>
      <c r="AF324" s="128" t="s">
        <v>22</v>
      </c>
      <c r="AG324" s="123" t="str">
        <f>INDEX(BDD_enquete_terrain_publique!BJ:BJ, MATCH(A324, BDD_enquete_terrain_publique!B:B, 0))</f>
        <v>NA</v>
      </c>
      <c r="AH324" s="18">
        <v>0</v>
      </c>
      <c r="AI324" s="18">
        <f>INDEX(BDD_enquete_terrain_publique!BO:BO, MATCH(A324, BDD_enquete_terrain_publique!B:B, 0))</f>
        <v>0</v>
      </c>
      <c r="AJ324" s="18">
        <v>0</v>
      </c>
      <c r="AK324" s="18">
        <f>INDEX(BDD_enquete_terrain_publique!BU:BU, MATCH(A324, BDD_enquete_terrain_publique!B:B, 0))</f>
        <v>0</v>
      </c>
      <c r="AL324" s="115">
        <f>INDEX(BDD_enquete_terrain_publique!BV:BV, MATCH(A324, BDD_enquete_terrain_publique!B:B, 0))</f>
        <v>0</v>
      </c>
      <c r="AM324" s="178">
        <v>0</v>
      </c>
      <c r="AN324" s="115" t="s">
        <v>72</v>
      </c>
      <c r="AO324" s="115" t="str">
        <f>INDEX(BDD_enquete_terrain_publique!AL:AL, MATCH(A324, BDD_enquete_terrain_publique!B:B, 0))</f>
        <v>resident</v>
      </c>
      <c r="AP324" s="115" t="s">
        <v>222</v>
      </c>
      <c r="AQ324" s="115" t="s">
        <v>222</v>
      </c>
      <c r="AR324" s="124" t="s">
        <v>1019</v>
      </c>
      <c r="AS324" s="115">
        <v>1</v>
      </c>
      <c r="AT324" s="122">
        <v>22</v>
      </c>
      <c r="AU32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154.3728634449715</v>
      </c>
      <c r="AV324" s="151">
        <f>Tableau1[[#This Row],[poids_g]]</f>
        <v>154.3728634449715</v>
      </c>
      <c r="AW324" s="138" t="s">
        <v>222</v>
      </c>
      <c r="AX324" s="199"/>
      <c r="AY324" s="201"/>
      <c r="AZ324" s="127"/>
    </row>
    <row r="325" spans="1:52" ht="15" thickBot="1">
      <c r="A325" s="154">
        <f>A324+1</f>
        <v>394</v>
      </c>
      <c r="B325" s="18" t="str">
        <f>INDEX(BDD_enquete_terrain_publique!C:C, MATCH(A325, BDD_enquete_terrain_publique!B:B, 0))</f>
        <v>PECHLOIS2023_0187</v>
      </c>
      <c r="C325" s="18" t="str">
        <f>INDEX(BDD_enquete_terrain_publique!D:D, MATCH(A325, BDD_enquete_terrain_publique!B:B, 0))</f>
        <v>PECHLOIS2023_0187_F</v>
      </c>
      <c r="D325" s="109">
        <f>INDEX(BDD_enquete_terrain_publique!E:E, MATCH(A325, BDD_enquete_terrain_publique!B:B, 0))</f>
        <v>45232</v>
      </c>
      <c r="E325" s="18" t="str">
        <f>INDEX(BDD_enquete_terrain_publique!F:F, MATCH(A325, BDD_enquete_terrain_publique!B:B, 0))</f>
        <v>Stephane_BORDEWIE</v>
      </c>
      <c r="F325" s="118">
        <f>INDEX(BDD_enquete_terrain_publique!G:G, MATCH(A325, BDD_enquete_terrain_publique!B:B, 0))</f>
        <v>1</v>
      </c>
      <c r="G325" s="18">
        <f>INDEX(BDD_enquete_terrain_publique!H:H, MATCH(A325, BDD_enquete_terrain_publique!B:B, 0))</f>
        <v>22</v>
      </c>
      <c r="H325" s="118">
        <f>INDEX(BDD_enquete_terrain_publique!I:I, MATCH(A325, BDD_enquete_terrain_publique!B:B, 0))</f>
        <v>1</v>
      </c>
      <c r="I325" s="18" t="str">
        <f>INDEX(BDD_enquete_terrain_publique!J:J, MATCH(A325, BDD_enquete_terrain_publique!B:B, 0))</f>
        <v>S</v>
      </c>
      <c r="J325" s="18" t="str">
        <f>INDEX(BDD_enquete_terrain_publique!K:K, MATCH(A325, BDD_enquete_terrain_publique!B:B, 0))</f>
        <v>NO</v>
      </c>
      <c r="K325" s="118" t="str">
        <f>INDEX(BDD_enquete_terrain_publique!L:L, MATCH(A325, BDD_enquete_terrain_publique!B:B, 0))</f>
        <v>50_75</v>
      </c>
      <c r="L325" s="18" t="str">
        <f>INDEX(BDD_enquete_terrain_publique!M:M, MATCH(A325, BDD_enquete_terrain_publique!B:B, 0))</f>
        <v>pre_quart</v>
      </c>
      <c r="M325" s="18" t="s">
        <v>22</v>
      </c>
      <c r="N325" s="146" t="s">
        <v>22</v>
      </c>
      <c r="O325" s="18" t="s">
        <v>22</v>
      </c>
      <c r="P325" s="119">
        <f>INDEX(BDD_enquete_terrain_publique!Q:Q, MATCH(A325, BDD_enquete_terrain_publique!B:B, 0))</f>
        <v>42.71</v>
      </c>
      <c r="Q325" s="18" t="s">
        <v>22</v>
      </c>
      <c r="R325" s="146" t="s">
        <v>22</v>
      </c>
      <c r="S325" s="146" t="s">
        <v>22</v>
      </c>
      <c r="T325" s="18" t="s">
        <v>22</v>
      </c>
      <c r="U325" s="120">
        <f>INDEX(BDD_enquete_terrain_publique!V:V, MATCH(A325, BDD_enquete_terrain_publique!B:B, 0))</f>
        <v>9.4555000000000007</v>
      </c>
      <c r="V325" s="128" t="s">
        <v>22</v>
      </c>
      <c r="W325" s="121" t="str">
        <f>INDEX(BDD_enquete_terrain_publique!W:W, MATCH(A325, BDD_enquete_terrain_publique!B:B, 0))</f>
        <v>pdb</v>
      </c>
      <c r="X325" s="122">
        <f>INDEX(BDD_enquete_terrain_publique!X:X, MATCH(A325, BDD_enquete_terrain_publique!B:B, 0))</f>
        <v>4</v>
      </c>
      <c r="Y325" s="122">
        <f>INDEX(BDD_enquete_terrain_publique!Y:Y, MATCH(A325, BDD_enquete_terrain_publique!B:B, 0))</f>
        <v>1</v>
      </c>
      <c r="Z325" s="121">
        <f>INDEX(BDD_enquete_terrain_publique!Z:Z, MATCH(A325, BDD_enquete_terrain_publique!B:B, 0))</f>
        <v>0.41666666666666669</v>
      </c>
      <c r="AA325" s="121">
        <f>INDEX(BDD_enquete_terrain_publique!AA:AA, MATCH(A325, BDD_enquete_terrain_publique!B:B, 0))</f>
        <v>0.4861111111111111</v>
      </c>
      <c r="AB325" s="121">
        <f>INDEX(BDD_enquete_terrain_publique!AB:AB, MATCH(A325, BDD_enquete_terrain_publique!B:B, 0))</f>
        <v>0.4861111111111111</v>
      </c>
      <c r="AC325" s="121">
        <f>Tableau1[[#This Row],[heure_enq]]-Tableau1[[#This Row],[heure_deb]]</f>
        <v>6.944444444444442E-2</v>
      </c>
      <c r="AD325" s="121">
        <f>Tableau1[[#This Row],[heure_fin]]-Tableau1[[#This Row],[heure_deb]]</f>
        <v>6.944444444444442E-2</v>
      </c>
      <c r="AE325" s="128" t="s">
        <v>22</v>
      </c>
      <c r="AF325" s="128" t="s">
        <v>22</v>
      </c>
      <c r="AG325" s="123" t="str">
        <f>INDEX(BDD_enquete_terrain_publique!BJ:BJ, MATCH(A325, BDD_enquete_terrain_publique!B:B, 0))</f>
        <v>NA</v>
      </c>
      <c r="AH325" s="18">
        <v>0</v>
      </c>
      <c r="AI325" s="18">
        <f>INDEX(BDD_enquete_terrain_publique!BO:BO, MATCH(A325, BDD_enquete_terrain_publique!B:B, 0))</f>
        <v>0</v>
      </c>
      <c r="AJ325" s="18">
        <v>0</v>
      </c>
      <c r="AK325" s="18">
        <f>INDEX(BDD_enquete_terrain_publique!BU:BU, MATCH(A325, BDD_enquete_terrain_publique!B:B, 0))</f>
        <v>0</v>
      </c>
      <c r="AL325" s="115" t="str">
        <f>INDEX(BDD_enquete_terrain_publique!BV:BV, MATCH(A325, BDD_enquete_terrain_publique!B:B, 0))</f>
        <v>pain</v>
      </c>
      <c r="AM325" s="178">
        <v>0</v>
      </c>
      <c r="AN325" s="115" t="s">
        <v>2132</v>
      </c>
      <c r="AO325" s="115" t="str">
        <f>INDEX(BDD_enquete_terrain_publique!AL:AL, MATCH(A325, BDD_enquete_terrain_publique!B:B, 0))</f>
        <v>resident</v>
      </c>
      <c r="AP325" s="115" t="s">
        <v>222</v>
      </c>
      <c r="AQ325" s="115" t="s">
        <v>222</v>
      </c>
      <c r="AR325" s="124" t="s">
        <v>1019</v>
      </c>
      <c r="AS325" s="115">
        <v>6</v>
      </c>
      <c r="AT325" s="122">
        <f>AVERAGE(12,25)</f>
        <v>18.5</v>
      </c>
      <c r="AU32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557.489792165175</v>
      </c>
      <c r="AV325" s="151">
        <f>Tableau1[[#This Row],[poids_g]]</f>
        <v>557.489792165175</v>
      </c>
      <c r="AW325" s="138" t="s">
        <v>222</v>
      </c>
      <c r="AX325" s="199"/>
      <c r="AY325" s="201"/>
      <c r="AZ325" s="127"/>
    </row>
    <row r="326" spans="1:52">
      <c r="A326" s="154">
        <v>408</v>
      </c>
      <c r="B326" s="18" t="str">
        <f>INDEX(BDD_enquete_terrain_publique!C:C, MATCH(A326, BDD_enquete_terrain_publique!B:B, 0))</f>
        <v>PECHLOIS2023_0192</v>
      </c>
      <c r="C326" s="18" t="str">
        <f>INDEX(BDD_enquete_terrain_publique!D:D, MATCH(A326, BDD_enquete_terrain_publique!B:B, 0))</f>
        <v>PECHLOIS2023_0192_C</v>
      </c>
      <c r="D326" s="109">
        <f>INDEX(BDD_enquete_terrain_publique!E:E, MATCH(A326, BDD_enquete_terrain_publique!B:B, 0))</f>
        <v>45246</v>
      </c>
      <c r="E326" s="18" t="str">
        <f>INDEX(BDD_enquete_terrain_publique!F:F, MATCH(A326, BDD_enquete_terrain_publique!B:B, 0))</f>
        <v>Stephane_BORDEWIE</v>
      </c>
      <c r="F326" s="118">
        <f>INDEX(BDD_enquete_terrain_publique!G:G, MATCH(A326, BDD_enquete_terrain_publique!B:B, 0))</f>
        <v>0</v>
      </c>
      <c r="G326" s="18">
        <f>INDEX(BDD_enquete_terrain_publique!H:H, MATCH(A326, BDD_enquete_terrain_publique!B:B, 0))</f>
        <v>17</v>
      </c>
      <c r="H326" s="118">
        <f>INDEX(BDD_enquete_terrain_publique!I:I, MATCH(A326, BDD_enquete_terrain_publique!B:B, 0))</f>
        <v>1</v>
      </c>
      <c r="I326" s="18" t="str">
        <f>INDEX(BDD_enquete_terrain_publique!J:J, MATCH(A326, BDD_enquete_terrain_publique!B:B, 0))</f>
        <v>O</v>
      </c>
      <c r="J326" s="18" t="str">
        <f>INDEX(BDD_enquete_terrain_publique!K:K, MATCH(A326, BDD_enquete_terrain_publique!B:B, 0))</f>
        <v>N</v>
      </c>
      <c r="K326" s="118" t="str">
        <f>INDEX(BDD_enquete_terrain_publique!L:L, MATCH(A326, BDD_enquete_terrain_publique!B:B, 0))</f>
        <v>25_50</v>
      </c>
      <c r="L326" s="18" t="str">
        <f>INDEX(BDD_enquete_terrain_publique!M:M, MATCH(A326, BDD_enquete_terrain_publique!B:B, 0))</f>
        <v>dern_quart</v>
      </c>
      <c r="M326" s="18" t="s">
        <v>22</v>
      </c>
      <c r="N326" s="146" t="s">
        <v>22</v>
      </c>
      <c r="O326" s="18" t="s">
        <v>22</v>
      </c>
      <c r="P326" s="119">
        <f>INDEX(BDD_enquete_terrain_publique!Q:Q, MATCH(A326, BDD_enquete_terrain_publique!B:B, 0))</f>
        <v>42.841000000000001</v>
      </c>
      <c r="Q326" s="18" t="s">
        <v>22</v>
      </c>
      <c r="R326" s="18" t="s">
        <v>22</v>
      </c>
      <c r="S326" s="146" t="s">
        <v>22</v>
      </c>
      <c r="T326" s="18" t="s">
        <v>22</v>
      </c>
      <c r="U326" s="120">
        <f>INDEX(BDD_enquete_terrain_publique!V:V, MATCH(A326, BDD_enquete_terrain_publique!B:B, 0))</f>
        <v>9.4837000000000007</v>
      </c>
      <c r="V326" s="128" t="s">
        <v>22</v>
      </c>
      <c r="W326" s="121" t="str">
        <f>INDEX(BDD_enquete_terrain_publique!W:W, MATCH(A326, BDD_enquete_terrain_publique!B:B, 0))</f>
        <v>csm</v>
      </c>
      <c r="X326" s="122">
        <f>INDEX(BDD_enquete_terrain_publique!X:X, MATCH(A326, BDD_enquete_terrain_publique!B:B, 0))</f>
        <v>5</v>
      </c>
      <c r="Y326" s="122">
        <f>INDEX(BDD_enquete_terrain_publique!Y:Y, MATCH(A326, BDD_enquete_terrain_publique!B:B, 0))</f>
        <v>1</v>
      </c>
      <c r="Z326" s="121">
        <f>INDEX(BDD_enquete_terrain_publique!Z:Z, MATCH(A326, BDD_enquete_terrain_publique!B:B, 0))</f>
        <v>0.33333333333333331</v>
      </c>
      <c r="AA326" s="121">
        <f>INDEX(BDD_enquete_terrain_publique!AA:AA, MATCH(A326, BDD_enquete_terrain_publique!B:B, 0))</f>
        <v>0.4513888888888889</v>
      </c>
      <c r="AB326" s="121">
        <f>INDEX(BDD_enquete_terrain_publique!AB:AB, MATCH(A326, BDD_enquete_terrain_publique!B:B, 0))</f>
        <v>0.45833333333333331</v>
      </c>
      <c r="AC326" s="121">
        <f>Tableau1[[#This Row],[heure_enq]]-Tableau1[[#This Row],[heure_deb]]</f>
        <v>0.11805555555555558</v>
      </c>
      <c r="AD326" s="121">
        <f>Tableau1[[#This Row],[heure_fin]]-Tableau1[[#This Row],[heure_deb]]</f>
        <v>0.125</v>
      </c>
      <c r="AE326" s="128" t="s">
        <v>22</v>
      </c>
      <c r="AF326" s="128" t="s">
        <v>22</v>
      </c>
      <c r="AG326" s="123" t="str">
        <f>INDEX(BDD_enquete_terrain_publique!BJ:BJ, MATCH(A326, BDD_enquete_terrain_publique!B:B, 0))</f>
        <v>NA</v>
      </c>
      <c r="AH326" s="18">
        <v>0</v>
      </c>
      <c r="AI326" s="18">
        <f>INDEX(BDD_enquete_terrain_publique!BO:BO, MATCH(A326, BDD_enquete_terrain_publique!B:B, 0))</f>
        <v>0</v>
      </c>
      <c r="AJ326" s="18">
        <v>0</v>
      </c>
      <c r="AK326" s="18">
        <f>INDEX(BDD_enquete_terrain_publique!BU:BU, MATCH(A326, BDD_enquete_terrain_publique!B:B, 0))</f>
        <v>0</v>
      </c>
      <c r="AL326" s="115">
        <f>INDEX(BDD_enquete_terrain_publique!BV:BV, MATCH(A326, BDD_enquete_terrain_publique!B:B, 0))</f>
        <v>0</v>
      </c>
      <c r="AM326" s="178">
        <v>0</v>
      </c>
      <c r="AN326" s="115" t="s">
        <v>77</v>
      </c>
      <c r="AO326" s="115" t="str">
        <f>INDEX(BDD_enquete_terrain_publique!AL:AL, MATCH(A326, BDD_enquete_terrain_publique!B:B, 0))</f>
        <v>resident</v>
      </c>
      <c r="AP326" s="115" t="s">
        <v>222</v>
      </c>
      <c r="AQ326" s="115" t="s">
        <v>222</v>
      </c>
      <c r="AR326" s="124" t="s">
        <v>1125</v>
      </c>
      <c r="AS326" s="115">
        <v>1</v>
      </c>
      <c r="AT326" s="122">
        <v>30</v>
      </c>
      <c r="AU32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8121.942368069158</v>
      </c>
      <c r="AV326" s="150">
        <f>Tableau1[[#This Row],[poids_g]]+383</f>
        <v>8504.942368069158</v>
      </c>
      <c r="AW326" s="138" t="s">
        <v>222</v>
      </c>
      <c r="AX326" s="199"/>
      <c r="AY326" s="201"/>
      <c r="AZ326" s="127"/>
    </row>
    <row r="327" spans="1:52" ht="15" thickBot="1">
      <c r="A327" s="154">
        <v>408</v>
      </c>
      <c r="B327" s="18" t="str">
        <f>INDEX(BDD_enquete_terrain_publique!C:C, MATCH(A327, BDD_enquete_terrain_publique!B:B, 0))</f>
        <v>PECHLOIS2023_0192</v>
      </c>
      <c r="C327" s="18" t="str">
        <f>INDEX(BDD_enquete_terrain_publique!D:D, MATCH(A327, BDD_enquete_terrain_publique!B:B, 0))</f>
        <v>PECHLOIS2023_0192_C</v>
      </c>
      <c r="D327" s="109">
        <f>INDEX(BDD_enquete_terrain_publique!E:E, MATCH(A327, BDD_enquete_terrain_publique!B:B, 0))</f>
        <v>45246</v>
      </c>
      <c r="E327" s="18" t="str">
        <f>INDEX(BDD_enquete_terrain_publique!F:F, MATCH(A327, BDD_enquete_terrain_publique!B:B, 0))</f>
        <v>Stephane_BORDEWIE</v>
      </c>
      <c r="F327" s="118">
        <f>INDEX(BDD_enquete_terrain_publique!G:G, MATCH(A327, BDD_enquete_terrain_publique!B:B, 0))</f>
        <v>0</v>
      </c>
      <c r="G327" s="18">
        <f>INDEX(BDD_enquete_terrain_publique!H:H, MATCH(A327, BDD_enquete_terrain_publique!B:B, 0))</f>
        <v>17</v>
      </c>
      <c r="H327" s="118">
        <f>INDEX(BDD_enquete_terrain_publique!I:I, MATCH(A327, BDD_enquete_terrain_publique!B:B, 0))</f>
        <v>1</v>
      </c>
      <c r="I327" s="18" t="str">
        <f>INDEX(BDD_enquete_terrain_publique!J:J, MATCH(A327, BDD_enquete_terrain_publique!B:B, 0))</f>
        <v>O</v>
      </c>
      <c r="J327" s="18" t="str">
        <f>INDEX(BDD_enquete_terrain_publique!K:K, MATCH(A327, BDD_enquete_terrain_publique!B:B, 0))</f>
        <v>N</v>
      </c>
      <c r="K327" s="118" t="str">
        <f>INDEX(BDD_enquete_terrain_publique!L:L, MATCH(A327, BDD_enquete_terrain_publique!B:B, 0))</f>
        <v>25_50</v>
      </c>
      <c r="L327" s="18" t="str">
        <f>INDEX(BDD_enquete_terrain_publique!M:M, MATCH(A327, BDD_enquete_terrain_publique!B:B, 0))</f>
        <v>dern_quart</v>
      </c>
      <c r="M327" s="18" t="s">
        <v>22</v>
      </c>
      <c r="N327" s="146" t="s">
        <v>22</v>
      </c>
      <c r="O327" s="18" t="s">
        <v>22</v>
      </c>
      <c r="P327" s="119">
        <f>INDEX(BDD_enquete_terrain_publique!Q:Q, MATCH(A327, BDD_enquete_terrain_publique!B:B, 0))</f>
        <v>42.841000000000001</v>
      </c>
      <c r="Q327" s="18" t="s">
        <v>22</v>
      </c>
      <c r="R327" s="18" t="s">
        <v>22</v>
      </c>
      <c r="S327" s="146" t="s">
        <v>22</v>
      </c>
      <c r="T327" s="18" t="s">
        <v>22</v>
      </c>
      <c r="U327" s="120">
        <f>INDEX(BDD_enquete_terrain_publique!V:V, MATCH(A327, BDD_enquete_terrain_publique!B:B, 0))</f>
        <v>9.4837000000000007</v>
      </c>
      <c r="V327" s="128" t="s">
        <v>22</v>
      </c>
      <c r="W327" s="121" t="str">
        <f>INDEX(BDD_enquete_terrain_publique!W:W, MATCH(A327, BDD_enquete_terrain_publique!B:B, 0))</f>
        <v>csm</v>
      </c>
      <c r="X327" s="122">
        <f>INDEX(BDD_enquete_terrain_publique!X:X, MATCH(A327, BDD_enquete_terrain_publique!B:B, 0))</f>
        <v>5</v>
      </c>
      <c r="Y327" s="122">
        <f>INDEX(BDD_enquete_terrain_publique!Y:Y, MATCH(A327, BDD_enquete_terrain_publique!B:B, 0))</f>
        <v>1</v>
      </c>
      <c r="Z327" s="121">
        <f>INDEX(BDD_enquete_terrain_publique!Z:Z, MATCH(A327, BDD_enquete_terrain_publique!B:B, 0))</f>
        <v>0.33333333333333331</v>
      </c>
      <c r="AA327" s="121">
        <f>INDEX(BDD_enquete_terrain_publique!AA:AA, MATCH(A327, BDD_enquete_terrain_publique!B:B, 0))</f>
        <v>0.4513888888888889</v>
      </c>
      <c r="AB327" s="121">
        <f>INDEX(BDD_enquete_terrain_publique!AB:AB, MATCH(A327, BDD_enquete_terrain_publique!B:B, 0))</f>
        <v>0.45833333333333331</v>
      </c>
      <c r="AC327" s="121">
        <f>Tableau1[[#This Row],[heure_enq]]-Tableau1[[#This Row],[heure_deb]]</f>
        <v>0.11805555555555558</v>
      </c>
      <c r="AD327" s="121">
        <f>Tableau1[[#This Row],[heure_fin]]-Tableau1[[#This Row],[heure_deb]]</f>
        <v>0.125</v>
      </c>
      <c r="AE327" s="128" t="s">
        <v>22</v>
      </c>
      <c r="AF327" s="128" t="s">
        <v>22</v>
      </c>
      <c r="AG327" s="123" t="str">
        <f>INDEX(BDD_enquete_terrain_publique!BJ:BJ, MATCH(A327, BDD_enquete_terrain_publique!B:B, 0))</f>
        <v>NA</v>
      </c>
      <c r="AH327" s="18">
        <v>0</v>
      </c>
      <c r="AI327" s="18">
        <f>INDEX(BDD_enquete_terrain_publique!BO:BO, MATCH(A327, BDD_enquete_terrain_publique!B:B, 0))</f>
        <v>0</v>
      </c>
      <c r="AJ327" s="18">
        <v>0</v>
      </c>
      <c r="AK327" s="18">
        <f>INDEX(BDD_enquete_terrain_publique!BU:BU, MATCH(A327, BDD_enquete_terrain_publique!B:B, 0))</f>
        <v>0</v>
      </c>
      <c r="AL327" s="115">
        <f>INDEX(BDD_enquete_terrain_publique!BV:BV, MATCH(A327, BDD_enquete_terrain_publique!B:B, 0))</f>
        <v>0</v>
      </c>
      <c r="AM327" s="178">
        <v>0</v>
      </c>
      <c r="AN327" s="115" t="s">
        <v>77</v>
      </c>
      <c r="AO327" s="115" t="str">
        <f>INDEX(BDD_enquete_terrain_publique!AL:AL, MATCH(A327, BDD_enquete_terrain_publique!B:B, 0))</f>
        <v>resident</v>
      </c>
      <c r="AP327" s="115" t="s">
        <v>222</v>
      </c>
      <c r="AQ327" s="115" t="s">
        <v>222</v>
      </c>
      <c r="AR327" s="124" t="s">
        <v>1019</v>
      </c>
      <c r="AS327" s="115">
        <v>1</v>
      </c>
      <c r="AT327" s="122">
        <v>30</v>
      </c>
      <c r="AU32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383.03440184026903</v>
      </c>
      <c r="AV327" s="153"/>
      <c r="AW327" s="138" t="s">
        <v>222</v>
      </c>
      <c r="AX327" s="199"/>
      <c r="AY327" s="201"/>
      <c r="AZ327" s="127"/>
    </row>
    <row r="328" spans="1:52" ht="15" thickBot="1">
      <c r="A328" s="154">
        <f>A327+1</f>
        <v>409</v>
      </c>
      <c r="B328" s="18" t="str">
        <f>INDEX(BDD_enquete_terrain_publique!C:C, MATCH(A328, BDD_enquete_terrain_publique!B:B, 0))</f>
        <v>PECHLOIS2023_0192</v>
      </c>
      <c r="C328" s="18" t="str">
        <f>INDEX(BDD_enquete_terrain_publique!D:D, MATCH(A328, BDD_enquete_terrain_publique!B:B, 0))</f>
        <v>PECHLOIS2023_0192_D</v>
      </c>
      <c r="D328" s="109">
        <f>INDEX(BDD_enquete_terrain_publique!E:E, MATCH(A328, BDD_enquete_terrain_publique!B:B, 0))</f>
        <v>45246</v>
      </c>
      <c r="E328" s="18" t="str">
        <f>INDEX(BDD_enquete_terrain_publique!F:F, MATCH(A328, BDD_enquete_terrain_publique!B:B, 0))</f>
        <v>Stephane_BORDEWIE</v>
      </c>
      <c r="F328" s="118">
        <f>INDEX(BDD_enquete_terrain_publique!G:G, MATCH(A328, BDD_enquete_terrain_publique!B:B, 0))</f>
        <v>0</v>
      </c>
      <c r="G328" s="18">
        <f>INDEX(BDD_enquete_terrain_publique!H:H, MATCH(A328, BDD_enquete_terrain_publique!B:B, 0))</f>
        <v>17</v>
      </c>
      <c r="H328" s="118">
        <f>INDEX(BDD_enquete_terrain_publique!I:I, MATCH(A328, BDD_enquete_terrain_publique!B:B, 0))</f>
        <v>1</v>
      </c>
      <c r="I328" s="18" t="str">
        <f>INDEX(BDD_enquete_terrain_publique!J:J, MATCH(A328, BDD_enquete_terrain_publique!B:B, 0))</f>
        <v>O</v>
      </c>
      <c r="J328" s="18" t="str">
        <f>INDEX(BDD_enquete_terrain_publique!K:K, MATCH(A328, BDD_enquete_terrain_publique!B:B, 0))</f>
        <v>N</v>
      </c>
      <c r="K328" s="118" t="str">
        <f>INDEX(BDD_enquete_terrain_publique!L:L, MATCH(A328, BDD_enquete_terrain_publique!B:B, 0))</f>
        <v>25_50</v>
      </c>
      <c r="L328" s="18" t="str">
        <f>INDEX(BDD_enquete_terrain_publique!M:M, MATCH(A328, BDD_enquete_terrain_publique!B:B, 0))</f>
        <v>dern_quart</v>
      </c>
      <c r="M328" s="18" t="s">
        <v>22</v>
      </c>
      <c r="N328" s="146" t="s">
        <v>22</v>
      </c>
      <c r="O328" s="18" t="s">
        <v>22</v>
      </c>
      <c r="P328" s="119">
        <f>INDEX(BDD_enquete_terrain_publique!Q:Q, MATCH(A328, BDD_enquete_terrain_publique!B:B, 0))</f>
        <v>42.958799999999997</v>
      </c>
      <c r="Q328" s="18" t="s">
        <v>22</v>
      </c>
      <c r="R328" s="18" t="s">
        <v>22</v>
      </c>
      <c r="S328" s="146" t="s">
        <v>22</v>
      </c>
      <c r="T328" s="18" t="s">
        <v>22</v>
      </c>
      <c r="U328" s="120">
        <f>INDEX(BDD_enquete_terrain_publique!V:V, MATCH(A328, BDD_enquete_terrain_publique!B:B, 0))</f>
        <v>9.4557000000000002</v>
      </c>
      <c r="V328" s="128" t="s">
        <v>22</v>
      </c>
      <c r="W328" s="121" t="str">
        <f>INDEX(BDD_enquete_terrain_publique!W:W, MATCH(A328, BDD_enquete_terrain_publique!B:B, 0))</f>
        <v>pdb</v>
      </c>
      <c r="X328" s="122">
        <f>INDEX(BDD_enquete_terrain_publique!X:X, MATCH(A328, BDD_enquete_terrain_publique!B:B, 0))</f>
        <v>5</v>
      </c>
      <c r="Y328" s="122">
        <f>INDEX(BDD_enquete_terrain_publique!Y:Y, MATCH(A328, BDD_enquete_terrain_publique!B:B, 0))</f>
        <v>2</v>
      </c>
      <c r="Z328" s="121">
        <f>INDEX(BDD_enquete_terrain_publique!Z:Z, MATCH(A328, BDD_enquete_terrain_publique!B:B, 0))</f>
        <v>0.375</v>
      </c>
      <c r="AA328" s="121">
        <f>INDEX(BDD_enquete_terrain_publique!AA:AA, MATCH(A328, BDD_enquete_terrain_publique!B:B, 0))</f>
        <v>0.47916666666666669</v>
      </c>
      <c r="AB328" s="121">
        <f>INDEX(BDD_enquete_terrain_publique!AB:AB, MATCH(A328, BDD_enquete_terrain_publique!B:B, 0))</f>
        <v>0.5</v>
      </c>
      <c r="AC328" s="121">
        <f>Tableau1[[#This Row],[heure_enq]]-Tableau1[[#This Row],[heure_deb]]</f>
        <v>0.10416666666666669</v>
      </c>
      <c r="AD328" s="121">
        <f>Tableau1[[#This Row],[heure_fin]]-Tableau1[[#This Row],[heure_deb]]</f>
        <v>0.125</v>
      </c>
      <c r="AE328" s="128" t="s">
        <v>22</v>
      </c>
      <c r="AF328" s="128" t="s">
        <v>22</v>
      </c>
      <c r="AG328" s="123" t="str">
        <f>INDEX(BDD_enquete_terrain_publique!BJ:BJ, MATCH(A328, BDD_enquete_terrain_publique!B:B, 0))</f>
        <v>NA</v>
      </c>
      <c r="AH328" s="18">
        <v>0</v>
      </c>
      <c r="AI328" s="18">
        <f>INDEX(BDD_enquete_terrain_publique!BO:BO, MATCH(A328, BDD_enquete_terrain_publique!B:B, 0))</f>
        <v>0</v>
      </c>
      <c r="AJ328" s="18">
        <v>0</v>
      </c>
      <c r="AK328" s="18">
        <f>INDEX(BDD_enquete_terrain_publique!BU:BU, MATCH(A328, BDD_enquete_terrain_publique!B:B, 0))</f>
        <v>0</v>
      </c>
      <c r="AL328" s="115" t="str">
        <f>INDEX(BDD_enquete_terrain_publique!BV:BV, MATCH(A328, BDD_enquete_terrain_publique!B:B, 0))</f>
        <v>pain</v>
      </c>
      <c r="AM328" s="178">
        <v>0</v>
      </c>
      <c r="AN328" s="115" t="s">
        <v>2132</v>
      </c>
      <c r="AO328" s="115" t="str">
        <f>INDEX(BDD_enquete_terrain_publique!AL:AL, MATCH(A328, BDD_enquete_terrain_publique!B:B, 0))</f>
        <v>resident</v>
      </c>
      <c r="AP328" s="115" t="s">
        <v>2060</v>
      </c>
      <c r="AQ328" s="115">
        <v>2</v>
      </c>
      <c r="AR328" s="124" t="s">
        <v>1019</v>
      </c>
      <c r="AS328" s="115">
        <v>3</v>
      </c>
      <c r="AT328" s="122">
        <f>AVERAGE(30,12,12)</f>
        <v>18</v>
      </c>
      <c r="AU32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257.24219090986611</v>
      </c>
      <c r="AV328" s="151">
        <v>257</v>
      </c>
      <c r="AW328" s="138" t="s">
        <v>222</v>
      </c>
      <c r="AX328" s="199"/>
      <c r="AY328" s="201"/>
      <c r="AZ328" s="127"/>
    </row>
    <row r="329" spans="1:52" ht="15" thickBot="1">
      <c r="A329" s="18">
        <v>410</v>
      </c>
      <c r="B329" s="18" t="str">
        <f>INDEX(BDD_enquete_terrain_publique!C:C, MATCH(A329, BDD_enquete_terrain_publique!B:B, 0))</f>
        <v>PECHLOIS2023_0193</v>
      </c>
      <c r="C329" s="18" t="str">
        <f>INDEX(BDD_enquete_terrain_publique!D:D, MATCH(A329, BDD_enquete_terrain_publique!B:B, 0))</f>
        <v>PECHLOIS2023_0193_A</v>
      </c>
      <c r="D329" s="109">
        <f>INDEX(BDD_enquete_terrain_publique!E:E, MATCH(A329, BDD_enquete_terrain_publique!B:B, 0))</f>
        <v>45251</v>
      </c>
      <c r="E329" s="18" t="str">
        <f>INDEX(BDD_enquete_terrain_publique!F:F, MATCH(A329, BDD_enquete_terrain_publique!B:B, 0))</f>
        <v>Stephane_BORDEWIE</v>
      </c>
      <c r="F329" s="118">
        <f>INDEX(BDD_enquete_terrain_publique!G:G, MATCH(A329, BDD_enquete_terrain_publique!B:B, 0))</f>
        <v>2</v>
      </c>
      <c r="G329" s="18">
        <f>INDEX(BDD_enquete_terrain_publique!H:H, MATCH(A329, BDD_enquete_terrain_publique!B:B, 0))</f>
        <v>16</v>
      </c>
      <c r="H329" s="118">
        <f>INDEX(BDD_enquete_terrain_publique!I:I, MATCH(A329, BDD_enquete_terrain_publique!B:B, 0))</f>
        <v>2</v>
      </c>
      <c r="I329" s="18" t="str">
        <f>INDEX(BDD_enquete_terrain_publique!J:J, MATCH(A329, BDD_enquete_terrain_publique!B:B, 0))</f>
        <v>O</v>
      </c>
      <c r="J329" s="18" t="str">
        <f>INDEX(BDD_enquete_terrain_publique!K:K, MATCH(A329, BDD_enquete_terrain_publique!B:B, 0))</f>
        <v>E</v>
      </c>
      <c r="K329" s="118" t="str">
        <f>INDEX(BDD_enquete_terrain_publique!L:L, MATCH(A329, BDD_enquete_terrain_publique!B:B, 0))</f>
        <v>75_100</v>
      </c>
      <c r="L329" s="18" t="str">
        <f>INDEX(BDD_enquete_terrain_publique!M:M, MATCH(A329, BDD_enquete_terrain_publique!B:B, 0))</f>
        <v>pre_quart</v>
      </c>
      <c r="M329" s="18" t="s">
        <v>22</v>
      </c>
      <c r="N329" s="18" t="s">
        <v>22</v>
      </c>
      <c r="O329" s="18" t="s">
        <v>22</v>
      </c>
      <c r="P329" s="119">
        <f>INDEX(BDD_enquete_terrain_publique!Q:Q, MATCH(A329, BDD_enquete_terrain_publique!B:B, 0))</f>
        <v>42.679139999999997</v>
      </c>
      <c r="Q329" s="18" t="s">
        <v>22</v>
      </c>
      <c r="R329" s="18" t="s">
        <v>22</v>
      </c>
      <c r="S329" s="18" t="s">
        <v>22</v>
      </c>
      <c r="T329" s="18" t="s">
        <v>22</v>
      </c>
      <c r="U329" s="120">
        <f>INDEX(BDD_enquete_terrain_publique!V:V, MATCH(A329, BDD_enquete_terrain_publique!B:B, 0))</f>
        <v>9.2995000000000001</v>
      </c>
      <c r="V329" s="128" t="s">
        <v>22</v>
      </c>
      <c r="W329" s="121" t="str">
        <f>INDEX(BDD_enquete_terrain_publique!W:W, MATCH(A329, BDD_enquete_terrain_publique!B:B, 0))</f>
        <v>pdb</v>
      </c>
      <c r="X329" s="122">
        <f>INDEX(BDD_enquete_terrain_publique!X:X, MATCH(A329, BDD_enquete_terrain_publique!B:B, 0))</f>
        <v>4</v>
      </c>
      <c r="Y329" s="122">
        <f>INDEX(BDD_enquete_terrain_publique!Y:Y, MATCH(A329, BDD_enquete_terrain_publique!B:B, 0))</f>
        <v>3</v>
      </c>
      <c r="Z329" s="121">
        <f>INDEX(BDD_enquete_terrain_publique!Z:Z, MATCH(A329, BDD_enquete_terrain_publique!B:B, 0))</f>
        <v>0.20833333333333334</v>
      </c>
      <c r="AA329" s="121">
        <f>INDEX(BDD_enquete_terrain_publique!AA:AA, MATCH(A329, BDD_enquete_terrain_publique!B:B, 0))</f>
        <v>0.45833333333333331</v>
      </c>
      <c r="AB329" s="121">
        <f>INDEX(BDD_enquete_terrain_publique!AB:AB, MATCH(A329, BDD_enquete_terrain_publique!B:B, 0))</f>
        <v>0.91666666666666663</v>
      </c>
      <c r="AC329" s="121">
        <f>Tableau1[[#This Row],[heure_enq]]-Tableau1[[#This Row],[heure_deb]]</f>
        <v>0.24999999999999997</v>
      </c>
      <c r="AD329" s="121">
        <f>Tableau1[[#This Row],[heure_fin]]-Tableau1[[#This Row],[heure_deb]]</f>
        <v>0.70833333333333326</v>
      </c>
      <c r="AE329" s="128" t="s">
        <v>22</v>
      </c>
      <c r="AF329" s="128" t="s">
        <v>22</v>
      </c>
      <c r="AG329" s="123" t="str">
        <f>INDEX(BDD_enquete_terrain_publique!BJ:BJ, MATCH(A329, BDD_enquete_terrain_publique!B:B, 0))</f>
        <v>NA</v>
      </c>
      <c r="AH329" s="18">
        <v>0</v>
      </c>
      <c r="AI329" s="18">
        <f>INDEX(BDD_enquete_terrain_publique!BO:BO, MATCH(A329, BDD_enquete_terrain_publique!B:B, 0))</f>
        <v>0</v>
      </c>
      <c r="AJ329" s="18" t="s">
        <v>2066</v>
      </c>
      <c r="AK329" s="18">
        <f>INDEX(BDD_enquete_terrain_publique!BU:BU, MATCH(A329, BDD_enquete_terrain_publique!B:B, 0))</f>
        <v>0</v>
      </c>
      <c r="AL329" s="115">
        <f>INDEX(BDD_enquete_terrain_publique!BV:BV, MATCH(A329, BDD_enquete_terrain_publique!B:B, 0))</f>
        <v>0</v>
      </c>
      <c r="AM329" s="178">
        <v>0</v>
      </c>
      <c r="AN329" s="115" t="s">
        <v>2132</v>
      </c>
      <c r="AO329" s="115" t="str">
        <f>INDEX(BDD_enquete_terrain_publique!AL:AL, MATCH(A329, BDD_enquete_terrain_publique!B:B, 0))</f>
        <v>resident</v>
      </c>
      <c r="AP329" s="115" t="s">
        <v>222</v>
      </c>
      <c r="AQ329" s="115" t="s">
        <v>222</v>
      </c>
      <c r="AR329" s="124" t="s">
        <v>1021</v>
      </c>
      <c r="AS329" s="115">
        <v>3</v>
      </c>
      <c r="AT329" s="122">
        <v>75</v>
      </c>
      <c r="AU32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329" s="156" t="e">
        <f>Tableau1[[#This Row],[poids_g]]</f>
        <v>#VALUE!</v>
      </c>
      <c r="AW329" s="115" t="s">
        <v>222</v>
      </c>
      <c r="AX329" s="199"/>
      <c r="AY329" s="201"/>
      <c r="AZ329" s="127"/>
    </row>
    <row r="330" spans="1:52" ht="15" thickBot="1">
      <c r="A330" s="18">
        <f>415</f>
        <v>415</v>
      </c>
      <c r="B330" s="18" t="str">
        <f>INDEX(BDD_enquete_terrain_publique!C:C, MATCH(A330, BDD_enquete_terrain_publique!B:B, 0))</f>
        <v>PECHLOIS2023_0195</v>
      </c>
      <c r="C330" s="18" t="str">
        <f>INDEX(BDD_enquete_terrain_publique!D:D, MATCH(A330, BDD_enquete_terrain_publique!B:B, 0))</f>
        <v>PECHLOIS2023_0195_B</v>
      </c>
      <c r="D330" s="109">
        <f>INDEX(BDD_enquete_terrain_publique!E:E, MATCH(A330, BDD_enquete_terrain_publique!B:B, 0))</f>
        <v>45257</v>
      </c>
      <c r="E330" s="18" t="str">
        <f>INDEX(BDD_enquete_terrain_publique!F:F, MATCH(A330, BDD_enquete_terrain_publique!B:B, 0))</f>
        <v>Stephane_BORDEWIE</v>
      </c>
      <c r="F330" s="118">
        <f>INDEX(BDD_enquete_terrain_publique!G:G, MATCH(A330, BDD_enquete_terrain_publique!B:B, 0))</f>
        <v>0</v>
      </c>
      <c r="G330" s="18">
        <f>INDEX(BDD_enquete_terrain_publique!H:H, MATCH(A330, BDD_enquete_terrain_publique!B:B, 0))</f>
        <v>13</v>
      </c>
      <c r="H330" s="118">
        <f>INDEX(BDD_enquete_terrain_publique!I:I, MATCH(A330, BDD_enquete_terrain_publique!B:B, 0))</f>
        <v>1</v>
      </c>
      <c r="I330" s="18" t="str">
        <f>INDEX(BDD_enquete_terrain_publique!J:J, MATCH(A330, BDD_enquete_terrain_publique!B:B, 0))</f>
        <v>O</v>
      </c>
      <c r="J330" s="18" t="str">
        <f>INDEX(BDD_enquete_terrain_publique!K:K, MATCH(A330, BDD_enquete_terrain_publique!B:B, 0))</f>
        <v>O</v>
      </c>
      <c r="K330" s="118" t="str">
        <f>INDEX(BDD_enquete_terrain_publique!L:L, MATCH(A330, BDD_enquete_terrain_publique!B:B, 0))</f>
        <v>75_100</v>
      </c>
      <c r="L330" s="18" t="str">
        <f>INDEX(BDD_enquete_terrain_publique!M:M, MATCH(A330, BDD_enquete_terrain_publique!B:B, 0))</f>
        <v>pre_quart</v>
      </c>
      <c r="M330" s="18" t="s">
        <v>22</v>
      </c>
      <c r="N330" s="146" t="s">
        <v>22</v>
      </c>
      <c r="O330" s="18" t="s">
        <v>22</v>
      </c>
      <c r="P330" s="119">
        <f>INDEX(BDD_enquete_terrain_publique!Q:Q, MATCH(A330, BDD_enquete_terrain_publique!B:B, 0))</f>
        <v>42.959200000000003</v>
      </c>
      <c r="Q330" s="18" t="s">
        <v>22</v>
      </c>
      <c r="R330" s="18" t="s">
        <v>22</v>
      </c>
      <c r="S330" s="146" t="s">
        <v>22</v>
      </c>
      <c r="T330" s="18" t="s">
        <v>22</v>
      </c>
      <c r="U330" s="120">
        <f>INDEX(BDD_enquete_terrain_publique!V:V, MATCH(A330, BDD_enquete_terrain_publique!B:B, 0))</f>
        <v>9.4548000000000005</v>
      </c>
      <c r="V330" s="18" t="s">
        <v>22</v>
      </c>
      <c r="W330" s="121" t="str">
        <f>INDEX(BDD_enquete_terrain_publique!W:W, MATCH(A330, BDD_enquete_terrain_publique!B:B, 0))</f>
        <v>pdb</v>
      </c>
      <c r="X330" s="122">
        <f>INDEX(BDD_enquete_terrain_publique!X:X, MATCH(A330, BDD_enquete_terrain_publique!B:B, 0))</f>
        <v>8</v>
      </c>
      <c r="Y330" s="122">
        <f>INDEX(BDD_enquete_terrain_publique!Y:Y, MATCH(A330, BDD_enquete_terrain_publique!B:B, 0))</f>
        <v>1</v>
      </c>
      <c r="Z330" s="121">
        <f>INDEX(BDD_enquete_terrain_publique!Z:Z, MATCH(A330, BDD_enquete_terrain_publique!B:B, 0))</f>
        <v>0.41666666666666669</v>
      </c>
      <c r="AA330" s="121">
        <f>INDEX(BDD_enquete_terrain_publique!AA:AA, MATCH(A330, BDD_enquete_terrain_publique!B:B, 0))</f>
        <v>0.47916666666666669</v>
      </c>
      <c r="AB330" s="121">
        <f>INDEX(BDD_enquete_terrain_publique!AB:AB, MATCH(A330, BDD_enquete_terrain_publique!B:B, 0))</f>
        <v>0.54166666666666663</v>
      </c>
      <c r="AC330" s="121">
        <f>Tableau1[[#This Row],[heure_enq]]-Tableau1[[#This Row],[heure_deb]]</f>
        <v>6.25E-2</v>
      </c>
      <c r="AD330" s="121">
        <f>Tableau1[[#This Row],[heure_fin]]-Tableau1[[#This Row],[heure_deb]]</f>
        <v>0.12499999999999994</v>
      </c>
      <c r="AE330" s="128" t="s">
        <v>22</v>
      </c>
      <c r="AF330" s="128" t="s">
        <v>22</v>
      </c>
      <c r="AG330" s="123" t="str">
        <f>INDEX(BDD_enquete_terrain_publique!BJ:BJ, MATCH(A330, BDD_enquete_terrain_publique!B:B, 0))</f>
        <v>Sparus aurata</v>
      </c>
      <c r="AH330" s="178">
        <v>0</v>
      </c>
      <c r="AI330" s="18">
        <f>INDEX(BDD_enquete_terrain_publique!BO:BO, MATCH(A330, BDD_enquete_terrain_publique!B:B, 0))</f>
        <v>0</v>
      </c>
      <c r="AJ330" s="178">
        <v>0</v>
      </c>
      <c r="AK330" s="18">
        <f>INDEX(BDD_enquete_terrain_publique!BU:BU, MATCH(A330, BDD_enquete_terrain_publique!B:B, 0))</f>
        <v>0</v>
      </c>
      <c r="AL330" s="115" t="str">
        <f>INDEX(BDD_enquete_terrain_publique!BV:BV, MATCH(A330, BDD_enquete_terrain_publique!B:B, 0))</f>
        <v>pain</v>
      </c>
      <c r="AM330" s="178">
        <v>0</v>
      </c>
      <c r="AN330" s="115" t="s">
        <v>87</v>
      </c>
      <c r="AO330" s="115" t="str">
        <f>INDEX(BDD_enquete_terrain_publique!AL:AL, MATCH(A330, BDD_enquete_terrain_publique!B:B, 0))</f>
        <v>resident</v>
      </c>
      <c r="AP330" s="115" t="s">
        <v>222</v>
      </c>
      <c r="AQ330" s="115" t="s">
        <v>222</v>
      </c>
      <c r="AR330" s="124" t="s">
        <v>1019</v>
      </c>
      <c r="AS330" s="115">
        <v>2</v>
      </c>
      <c r="AT330" s="122">
        <v>30</v>
      </c>
      <c r="AU33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766.06880368053805</v>
      </c>
      <c r="AV330" s="151">
        <f>Tableau1[[#This Row],[poids_g]]</f>
        <v>766.06880368053805</v>
      </c>
      <c r="AW330" s="138" t="s">
        <v>222</v>
      </c>
      <c r="AX330" s="199"/>
      <c r="AY330" s="201"/>
      <c r="AZ330" s="127"/>
    </row>
    <row r="331" spans="1:52" ht="15" thickBot="1">
      <c r="A331" s="18">
        <f>418</f>
        <v>418</v>
      </c>
      <c r="B331" s="18" t="str">
        <f>INDEX(BDD_enquete_terrain_publique!C:C, MATCH(A331, BDD_enquete_terrain_publique!B:B, 0))</f>
        <v>PECHLOIS2023_0197</v>
      </c>
      <c r="C331" s="18" t="str">
        <f>INDEX(BDD_enquete_terrain_publique!D:D, MATCH(A331, BDD_enquete_terrain_publique!B:B, 0))</f>
        <v>PECHLOIS2023_0197_B</v>
      </c>
      <c r="D331" s="109">
        <f>INDEX(BDD_enquete_terrain_publique!E:E, MATCH(A331, BDD_enquete_terrain_publique!B:B, 0))</f>
        <v>45261</v>
      </c>
      <c r="E331" s="18" t="str">
        <f>INDEX(BDD_enquete_terrain_publique!F:F, MATCH(A331, BDD_enquete_terrain_publique!B:B, 0))</f>
        <v>Stephane_BORDEWIE</v>
      </c>
      <c r="F331" s="118">
        <f>INDEX(BDD_enquete_terrain_publique!G:G, MATCH(A331, BDD_enquete_terrain_publique!B:B, 0))</f>
        <v>0</v>
      </c>
      <c r="G331" s="18">
        <f>INDEX(BDD_enquete_terrain_publique!H:H, MATCH(A331, BDD_enquete_terrain_publique!B:B, 0))</f>
        <v>19</v>
      </c>
      <c r="H331" s="118" t="str">
        <f>INDEX(BDD_enquete_terrain_publique!I:I, MATCH(A331, BDD_enquete_terrain_publique!B:B, 0))</f>
        <v>NA</v>
      </c>
      <c r="I331" s="18" t="str">
        <f>INDEX(BDD_enquete_terrain_publique!J:J, MATCH(A331, BDD_enquete_terrain_publique!B:B, 0))</f>
        <v>NA</v>
      </c>
      <c r="J331" s="18" t="str">
        <f>INDEX(BDD_enquete_terrain_publique!K:K, MATCH(A331, BDD_enquete_terrain_publique!B:B, 0))</f>
        <v>E</v>
      </c>
      <c r="K331" s="118" t="str">
        <f>INDEX(BDD_enquete_terrain_publique!L:L, MATCH(A331, BDD_enquete_terrain_publique!B:B, 0))</f>
        <v>50_75</v>
      </c>
      <c r="L331" s="18" t="str">
        <f>INDEX(BDD_enquete_terrain_publique!M:M, MATCH(A331, BDD_enquete_terrain_publique!B:B, 0))</f>
        <v>pln_lune</v>
      </c>
      <c r="M331" s="18" t="s">
        <v>22</v>
      </c>
      <c r="N331" s="146" t="s">
        <v>22</v>
      </c>
      <c r="O331" s="18" t="s">
        <v>22</v>
      </c>
      <c r="P331" s="119">
        <f>INDEX(BDD_enquete_terrain_publique!Q:Q, MATCH(A331, BDD_enquete_terrain_publique!B:B, 0))</f>
        <v>42.677999999999997</v>
      </c>
      <c r="Q331" s="18" t="s">
        <v>22</v>
      </c>
      <c r="R331" s="18" t="s">
        <v>22</v>
      </c>
      <c r="S331" s="146" t="s">
        <v>22</v>
      </c>
      <c r="T331" s="18" t="s">
        <v>22</v>
      </c>
      <c r="U331" s="120">
        <f>INDEX(BDD_enquete_terrain_publique!V:V, MATCH(A331, BDD_enquete_terrain_publique!B:B, 0))</f>
        <v>9.3000000000000007</v>
      </c>
      <c r="V331" s="18" t="s">
        <v>22</v>
      </c>
      <c r="W331" s="121" t="str">
        <f>INDEX(BDD_enquete_terrain_publique!W:W, MATCH(A331, BDD_enquete_terrain_publique!B:B, 0))</f>
        <v>pdb</v>
      </c>
      <c r="X331" s="122">
        <f>INDEX(BDD_enquete_terrain_publique!X:X, MATCH(A331, BDD_enquete_terrain_publique!B:B, 0))</f>
        <v>3</v>
      </c>
      <c r="Y331" s="122">
        <f>INDEX(BDD_enquete_terrain_publique!Y:Y, MATCH(A331, BDD_enquete_terrain_publique!B:B, 0))</f>
        <v>3</v>
      </c>
      <c r="Z331" s="121">
        <f>INDEX(BDD_enquete_terrain_publique!Z:Z, MATCH(A331, BDD_enquete_terrain_publique!B:B, 0))</f>
        <v>0.58333333333333337</v>
      </c>
      <c r="AA331" s="121">
        <f>INDEX(BDD_enquete_terrain_publique!AA:AA, MATCH(A331, BDD_enquete_terrain_publique!B:B, 0))</f>
        <v>0.68055555555555547</v>
      </c>
      <c r="AB331" s="121">
        <f>INDEX(BDD_enquete_terrain_publique!AB:AB, MATCH(A331, BDD_enquete_terrain_publique!B:B, 0))</f>
        <v>0.79166666666666663</v>
      </c>
      <c r="AC331" s="121">
        <f>Tableau1[[#This Row],[heure_enq]]-Tableau1[[#This Row],[heure_deb]]</f>
        <v>9.7222222222222099E-2</v>
      </c>
      <c r="AD331" s="121">
        <f>Tableau1[[#This Row],[heure_fin]]-Tableau1[[#This Row],[heure_deb]]</f>
        <v>0.20833333333333326</v>
      </c>
      <c r="AE331" s="128" t="s">
        <v>22</v>
      </c>
      <c r="AF331" s="128" t="s">
        <v>22</v>
      </c>
      <c r="AG331" s="123" t="str">
        <f>INDEX(BDD_enquete_terrain_publique!BJ:BJ, MATCH(A331, BDD_enquete_terrain_publique!B:B, 0))</f>
        <v>Sparus aurata</v>
      </c>
      <c r="AH331" s="178">
        <v>0</v>
      </c>
      <c r="AI331" s="18">
        <f>INDEX(BDD_enquete_terrain_publique!BO:BO, MATCH(A331, BDD_enquete_terrain_publique!B:B, 0))</f>
        <v>0</v>
      </c>
      <c r="AJ331" s="178" t="s">
        <v>2066</v>
      </c>
      <c r="AK331" s="18" t="str">
        <f>INDEX(BDD_enquete_terrain_publique!BU:BU, MATCH(A331, BDD_enquete_terrain_publique!B:B, 0))</f>
        <v>ver</v>
      </c>
      <c r="AL331" s="115">
        <f>INDEX(BDD_enquete_terrain_publique!BV:BV, MATCH(A331, BDD_enquete_terrain_publique!B:B, 0))</f>
        <v>0</v>
      </c>
      <c r="AM331" s="178">
        <v>0</v>
      </c>
      <c r="AN331" s="115" t="s">
        <v>2072</v>
      </c>
      <c r="AO331" s="115" t="str">
        <f>INDEX(BDD_enquete_terrain_publique!AL:AL, MATCH(A331, BDD_enquete_terrain_publique!B:B, 0))</f>
        <v>resident</v>
      </c>
      <c r="AP331" s="115" t="s">
        <v>2057</v>
      </c>
      <c r="AQ331" s="115">
        <v>1</v>
      </c>
      <c r="AR331" s="124" t="s">
        <v>1033</v>
      </c>
      <c r="AS331" s="115">
        <v>2</v>
      </c>
      <c r="AT331" s="122">
        <f>AVERAGE(12,30)</f>
        <v>21</v>
      </c>
      <c r="AU33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261.82955419963429</v>
      </c>
      <c r="AV331" s="151">
        <f>Tableau1[[#This Row],[poids_g]]</f>
        <v>261.82955419963429</v>
      </c>
      <c r="AW331" s="138" t="s">
        <v>222</v>
      </c>
      <c r="AX331" s="199"/>
      <c r="AY331" s="201"/>
      <c r="AZ331" s="127"/>
    </row>
    <row r="332" spans="1:52">
      <c r="A332" s="18">
        <v>421</v>
      </c>
      <c r="B332" s="18" t="str">
        <f>INDEX(BDD_enquete_terrain_publique!C:C, MATCH(A332, BDD_enquete_terrain_publique!B:B, 0))</f>
        <v>PECHLOIS2023_0198</v>
      </c>
      <c r="C332" s="18" t="str">
        <f>INDEX(BDD_enquete_terrain_publique!D:D, MATCH(A332, BDD_enquete_terrain_publique!B:B, 0))</f>
        <v>PECHLOIS2023_0198_B</v>
      </c>
      <c r="D332" s="109">
        <f>INDEX(BDD_enquete_terrain_publique!E:E, MATCH(A332, BDD_enquete_terrain_publique!B:B, 0))</f>
        <v>45265</v>
      </c>
      <c r="E332" s="18" t="str">
        <f>INDEX(BDD_enquete_terrain_publique!F:F, MATCH(A332, BDD_enquete_terrain_publique!B:B, 0))</f>
        <v>Stephane_BORDEWIE</v>
      </c>
      <c r="F332" s="118">
        <f>INDEX(BDD_enquete_terrain_publique!G:G, MATCH(A332, BDD_enquete_terrain_publique!B:B, 0))</f>
        <v>2</v>
      </c>
      <c r="G332" s="18">
        <f>INDEX(BDD_enquete_terrain_publique!H:H, MATCH(A332, BDD_enquete_terrain_publique!B:B, 0))</f>
        <v>10</v>
      </c>
      <c r="H332" s="118">
        <f>INDEX(BDD_enquete_terrain_publique!I:I, MATCH(A332, BDD_enquete_terrain_publique!B:B, 0))</f>
        <v>2</v>
      </c>
      <c r="I332" s="18" t="str">
        <f>INDEX(BDD_enquete_terrain_publique!J:J, MATCH(A332, BDD_enquete_terrain_publique!B:B, 0))</f>
        <v>O</v>
      </c>
      <c r="J332" s="18" t="str">
        <f>INDEX(BDD_enquete_terrain_publique!K:K, MATCH(A332, BDD_enquete_terrain_publique!B:B, 0))</f>
        <v>SE</v>
      </c>
      <c r="K332" s="118" t="str">
        <f>INDEX(BDD_enquete_terrain_publique!L:L, MATCH(A332, BDD_enquete_terrain_publique!B:B, 0))</f>
        <v>25_50</v>
      </c>
      <c r="L332" s="18" t="str">
        <f>INDEX(BDD_enquete_terrain_publique!M:M, MATCH(A332, BDD_enquete_terrain_publique!B:B, 0))</f>
        <v>pln_lune</v>
      </c>
      <c r="M332" s="18" t="s">
        <v>22</v>
      </c>
      <c r="N332" s="18" t="s">
        <v>22</v>
      </c>
      <c r="O332" s="18" t="s">
        <v>22</v>
      </c>
      <c r="P332" s="119">
        <f>INDEX(BDD_enquete_terrain_publique!Q:Q, MATCH(A332, BDD_enquete_terrain_publique!B:B, 0))</f>
        <v>42.680500000000002</v>
      </c>
      <c r="Q332" s="18" t="s">
        <v>22</v>
      </c>
      <c r="R332" s="18" t="s">
        <v>22</v>
      </c>
      <c r="S332" s="18" t="s">
        <v>22</v>
      </c>
      <c r="T332" s="18" t="s">
        <v>22</v>
      </c>
      <c r="U332" s="120">
        <f>INDEX(BDD_enquete_terrain_publique!V:V, MATCH(A332, BDD_enquete_terrain_publique!B:B, 0))</f>
        <v>9.2970000000000006</v>
      </c>
      <c r="V332" s="128" t="s">
        <v>22</v>
      </c>
      <c r="W332" s="121" t="str">
        <f>INDEX(BDD_enquete_terrain_publique!W:W, MATCH(A332, BDD_enquete_terrain_publique!B:B, 0))</f>
        <v>pdb</v>
      </c>
      <c r="X332" s="122">
        <f>INDEX(BDD_enquete_terrain_publique!X:X, MATCH(A332, BDD_enquete_terrain_publique!B:B, 0))</f>
        <v>5</v>
      </c>
      <c r="Y332" s="122">
        <f>INDEX(BDD_enquete_terrain_publique!Y:Y, MATCH(A332, BDD_enquete_terrain_publique!B:B, 0))</f>
        <v>1</v>
      </c>
      <c r="Z332" s="121">
        <f>INDEX(BDD_enquete_terrain_publique!Z:Z, MATCH(A332, BDD_enquete_terrain_publique!B:B, 0))</f>
        <v>0.54166666666666663</v>
      </c>
      <c r="AA332" s="121">
        <f>INDEX(BDD_enquete_terrain_publique!AA:AA, MATCH(A332, BDD_enquete_terrain_publique!B:B, 0))</f>
        <v>0.66666666666666663</v>
      </c>
      <c r="AB332" s="121">
        <f>INDEX(BDD_enquete_terrain_publique!AB:AB, MATCH(A332, BDD_enquete_terrain_publique!B:B, 0))</f>
        <v>0.70833333333333337</v>
      </c>
      <c r="AC332" s="121">
        <f>Tableau1[[#This Row],[heure_enq]]-Tableau1[[#This Row],[heure_deb]]</f>
        <v>0.125</v>
      </c>
      <c r="AD332" s="121">
        <f>Tableau1[[#This Row],[heure_fin]]-Tableau1[[#This Row],[heure_deb]]</f>
        <v>0.16666666666666674</v>
      </c>
      <c r="AE332" s="128" t="s">
        <v>22</v>
      </c>
      <c r="AF332" s="128" t="s">
        <v>22</v>
      </c>
      <c r="AG332" s="123" t="str">
        <f>INDEX(BDD_enquete_terrain_publique!BJ:BJ, MATCH(A332, BDD_enquete_terrain_publique!B:B, 0))</f>
        <v>NA</v>
      </c>
      <c r="AH332" s="178">
        <v>0</v>
      </c>
      <c r="AI332" s="18">
        <f>INDEX(BDD_enquete_terrain_publique!BO:BO, MATCH(A332, BDD_enquete_terrain_publique!B:B, 0))</f>
        <v>0</v>
      </c>
      <c r="AJ332" s="178">
        <v>0</v>
      </c>
      <c r="AK332" s="18">
        <f>INDEX(BDD_enquete_terrain_publique!BU:BU, MATCH(A332, BDD_enquete_terrain_publique!B:B, 0))</f>
        <v>0</v>
      </c>
      <c r="AL332" s="115">
        <f>INDEX(BDD_enquete_terrain_publique!BV:BV, MATCH(A332, BDD_enquete_terrain_publique!B:B, 0))</f>
        <v>0</v>
      </c>
      <c r="AM332" s="178">
        <v>0</v>
      </c>
      <c r="AN332" s="115" t="s">
        <v>2132</v>
      </c>
      <c r="AO332" s="115" t="str">
        <f>INDEX(BDD_enquete_terrain_publique!AL:AL, MATCH(A332, BDD_enquete_terrain_publique!B:B, 0))</f>
        <v>resident</v>
      </c>
      <c r="AP332" s="115" t="s">
        <v>222</v>
      </c>
      <c r="AQ332" s="115" t="s">
        <v>222</v>
      </c>
      <c r="AR332" s="124" t="s">
        <v>745</v>
      </c>
      <c r="AS332" s="115">
        <v>1</v>
      </c>
      <c r="AT332" s="122">
        <v>50</v>
      </c>
      <c r="AU33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1719.035576500414</v>
      </c>
      <c r="AV332" s="150" t="e">
        <v>#VALUE!</v>
      </c>
      <c r="AW332" s="138" t="s">
        <v>222</v>
      </c>
      <c r="AX332" s="199"/>
      <c r="AY332" s="201"/>
      <c r="AZ332" s="127"/>
    </row>
    <row r="333" spans="1:52">
      <c r="A333" s="18">
        <v>421</v>
      </c>
      <c r="B333" s="18" t="str">
        <f>INDEX(BDD_enquete_terrain_publique!C:C, MATCH(A333, BDD_enquete_terrain_publique!B:B, 0))</f>
        <v>PECHLOIS2023_0198</v>
      </c>
      <c r="C333" s="18" t="str">
        <f>INDEX(BDD_enquete_terrain_publique!D:D, MATCH(A333, BDD_enquete_terrain_publique!B:B, 0))</f>
        <v>PECHLOIS2023_0198_B</v>
      </c>
      <c r="D333" s="109">
        <f>INDEX(BDD_enquete_terrain_publique!E:E, MATCH(A333, BDD_enquete_terrain_publique!B:B, 0))</f>
        <v>45265</v>
      </c>
      <c r="E333" s="18" t="str">
        <f>INDEX(BDD_enquete_terrain_publique!F:F, MATCH(A333, BDD_enquete_terrain_publique!B:B, 0))</f>
        <v>Stephane_BORDEWIE</v>
      </c>
      <c r="F333" s="118">
        <f>INDEX(BDD_enquete_terrain_publique!G:G, MATCH(A333, BDD_enquete_terrain_publique!B:B, 0))</f>
        <v>2</v>
      </c>
      <c r="G333" s="18">
        <f>INDEX(BDD_enquete_terrain_publique!H:H, MATCH(A333, BDD_enquete_terrain_publique!B:B, 0))</f>
        <v>10</v>
      </c>
      <c r="H333" s="118">
        <f>INDEX(BDD_enquete_terrain_publique!I:I, MATCH(A333, BDD_enquete_terrain_publique!B:B, 0))</f>
        <v>2</v>
      </c>
      <c r="I333" s="18" t="str">
        <f>INDEX(BDD_enquete_terrain_publique!J:J, MATCH(A333, BDD_enquete_terrain_publique!B:B, 0))</f>
        <v>O</v>
      </c>
      <c r="J333" s="18" t="str">
        <f>INDEX(BDD_enquete_terrain_publique!K:K, MATCH(A333, BDD_enquete_terrain_publique!B:B, 0))</f>
        <v>SE</v>
      </c>
      <c r="K333" s="118" t="str">
        <f>INDEX(BDD_enquete_terrain_publique!L:L, MATCH(A333, BDD_enquete_terrain_publique!B:B, 0))</f>
        <v>25_50</v>
      </c>
      <c r="L333" s="18" t="str">
        <f>INDEX(BDD_enquete_terrain_publique!M:M, MATCH(A333, BDD_enquete_terrain_publique!B:B, 0))</f>
        <v>pln_lune</v>
      </c>
      <c r="M333" s="18" t="s">
        <v>22</v>
      </c>
      <c r="N333" s="18" t="s">
        <v>22</v>
      </c>
      <c r="O333" s="18" t="s">
        <v>22</v>
      </c>
      <c r="P333" s="119">
        <f>INDEX(BDD_enquete_terrain_publique!Q:Q, MATCH(A333, BDD_enquete_terrain_publique!B:B, 0))</f>
        <v>42.680500000000002</v>
      </c>
      <c r="Q333" s="18" t="s">
        <v>22</v>
      </c>
      <c r="R333" s="18" t="s">
        <v>22</v>
      </c>
      <c r="S333" s="18" t="s">
        <v>22</v>
      </c>
      <c r="T333" s="18" t="s">
        <v>22</v>
      </c>
      <c r="U333" s="120">
        <f>INDEX(BDD_enquete_terrain_publique!V:V, MATCH(A333, BDD_enquete_terrain_publique!B:B, 0))</f>
        <v>9.2970000000000006</v>
      </c>
      <c r="V333" s="128" t="s">
        <v>22</v>
      </c>
      <c r="W333" s="121" t="str">
        <f>INDEX(BDD_enquete_terrain_publique!W:W, MATCH(A333, BDD_enquete_terrain_publique!B:B, 0))</f>
        <v>pdb</v>
      </c>
      <c r="X333" s="122">
        <f>INDEX(BDD_enquete_terrain_publique!X:X, MATCH(A333, BDD_enquete_terrain_publique!B:B, 0))</f>
        <v>5</v>
      </c>
      <c r="Y333" s="122">
        <f>INDEX(BDD_enquete_terrain_publique!Y:Y, MATCH(A333, BDD_enquete_terrain_publique!B:B, 0))</f>
        <v>1</v>
      </c>
      <c r="Z333" s="121">
        <f>INDEX(BDD_enquete_terrain_publique!Z:Z, MATCH(A333, BDD_enquete_terrain_publique!B:B, 0))</f>
        <v>0.54166666666666663</v>
      </c>
      <c r="AA333" s="121">
        <f>INDEX(BDD_enquete_terrain_publique!AA:AA, MATCH(A333, BDD_enquete_terrain_publique!B:B, 0))</f>
        <v>0.66666666666666663</v>
      </c>
      <c r="AB333" s="121">
        <f>INDEX(BDD_enquete_terrain_publique!AB:AB, MATCH(A333, BDD_enquete_terrain_publique!B:B, 0))</f>
        <v>0.70833333333333337</v>
      </c>
      <c r="AC333" s="121">
        <f>Tableau1[[#This Row],[heure_enq]]-Tableau1[[#This Row],[heure_deb]]</f>
        <v>0.125</v>
      </c>
      <c r="AD333" s="121">
        <f>Tableau1[[#This Row],[heure_fin]]-Tableau1[[#This Row],[heure_deb]]</f>
        <v>0.16666666666666674</v>
      </c>
      <c r="AE333" s="128" t="s">
        <v>22</v>
      </c>
      <c r="AF333" s="128" t="s">
        <v>22</v>
      </c>
      <c r="AG333" s="123" t="str">
        <f>INDEX(BDD_enquete_terrain_publique!BJ:BJ, MATCH(A333, BDD_enquete_terrain_publique!B:B, 0))</f>
        <v>NA</v>
      </c>
      <c r="AH333" s="178">
        <v>0</v>
      </c>
      <c r="AI333" s="18">
        <f>INDEX(BDD_enquete_terrain_publique!BO:BO, MATCH(A333, BDD_enquete_terrain_publique!B:B, 0))</f>
        <v>0</v>
      </c>
      <c r="AJ333" s="178">
        <v>0</v>
      </c>
      <c r="AK333" s="18">
        <f>INDEX(BDD_enquete_terrain_publique!BU:BU, MATCH(A333, BDD_enquete_terrain_publique!B:B, 0))</f>
        <v>0</v>
      </c>
      <c r="AL333" s="115">
        <f>INDEX(BDD_enquete_terrain_publique!BV:BV, MATCH(A333, BDD_enquete_terrain_publique!B:B, 0))</f>
        <v>0</v>
      </c>
      <c r="AM333" s="178">
        <v>0</v>
      </c>
      <c r="AN333" s="115" t="s">
        <v>2132</v>
      </c>
      <c r="AO333" s="115" t="str">
        <f>INDEX(BDD_enquete_terrain_publique!AL:AL, MATCH(A333, BDD_enquete_terrain_publique!B:B, 0))</f>
        <v>resident</v>
      </c>
      <c r="AP333" s="115" t="s">
        <v>222</v>
      </c>
      <c r="AQ333" s="115" t="s">
        <v>222</v>
      </c>
      <c r="AR333" s="124" t="s">
        <v>1435</v>
      </c>
      <c r="AS333" s="115">
        <v>1</v>
      </c>
      <c r="AT333" s="122">
        <v>35</v>
      </c>
      <c r="AU33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621.39440652396468</v>
      </c>
      <c r="AV333" s="152"/>
      <c r="AW333" s="138" t="s">
        <v>222</v>
      </c>
      <c r="AX333" s="199"/>
      <c r="AY333" s="201"/>
      <c r="AZ333" s="127"/>
    </row>
    <row r="334" spans="1:52">
      <c r="A334" s="18">
        <v>421</v>
      </c>
      <c r="B334" s="18" t="str">
        <f>INDEX(BDD_enquete_terrain_publique!C:C, MATCH(A334, BDD_enquete_terrain_publique!B:B, 0))</f>
        <v>PECHLOIS2023_0198</v>
      </c>
      <c r="C334" s="18" t="str">
        <f>INDEX(BDD_enquete_terrain_publique!D:D, MATCH(A334, BDD_enquete_terrain_publique!B:B, 0))</f>
        <v>PECHLOIS2023_0198_B</v>
      </c>
      <c r="D334" s="109">
        <f>INDEX(BDD_enquete_terrain_publique!E:E, MATCH(A334, BDD_enquete_terrain_publique!B:B, 0))</f>
        <v>45265</v>
      </c>
      <c r="E334" s="18" t="str">
        <f>INDEX(BDD_enquete_terrain_publique!F:F, MATCH(A334, BDD_enquete_terrain_publique!B:B, 0))</f>
        <v>Stephane_BORDEWIE</v>
      </c>
      <c r="F334" s="118">
        <f>INDEX(BDD_enquete_terrain_publique!G:G, MATCH(A334, BDD_enquete_terrain_publique!B:B, 0))</f>
        <v>2</v>
      </c>
      <c r="G334" s="18">
        <f>INDEX(BDD_enquete_terrain_publique!H:H, MATCH(A334, BDD_enquete_terrain_publique!B:B, 0))</f>
        <v>10</v>
      </c>
      <c r="H334" s="118">
        <f>INDEX(BDD_enquete_terrain_publique!I:I, MATCH(A334, BDD_enquete_terrain_publique!B:B, 0))</f>
        <v>2</v>
      </c>
      <c r="I334" s="18" t="str">
        <f>INDEX(BDD_enquete_terrain_publique!J:J, MATCH(A334, BDD_enquete_terrain_publique!B:B, 0))</f>
        <v>O</v>
      </c>
      <c r="J334" s="18" t="str">
        <f>INDEX(BDD_enquete_terrain_publique!K:K, MATCH(A334, BDD_enquete_terrain_publique!B:B, 0))</f>
        <v>SE</v>
      </c>
      <c r="K334" s="118" t="str">
        <f>INDEX(BDD_enquete_terrain_publique!L:L, MATCH(A334, BDD_enquete_terrain_publique!B:B, 0))</f>
        <v>25_50</v>
      </c>
      <c r="L334" s="18" t="str">
        <f>INDEX(BDD_enquete_terrain_publique!M:M, MATCH(A334, BDD_enquete_terrain_publique!B:B, 0))</f>
        <v>pln_lune</v>
      </c>
      <c r="M334" s="18" t="s">
        <v>22</v>
      </c>
      <c r="N334" s="18" t="s">
        <v>22</v>
      </c>
      <c r="O334" s="18" t="s">
        <v>22</v>
      </c>
      <c r="P334" s="119">
        <f>INDEX(BDD_enquete_terrain_publique!Q:Q, MATCH(A334, BDD_enquete_terrain_publique!B:B, 0))</f>
        <v>42.680500000000002</v>
      </c>
      <c r="Q334" s="18" t="s">
        <v>22</v>
      </c>
      <c r="R334" s="18" t="s">
        <v>22</v>
      </c>
      <c r="S334" s="18" t="s">
        <v>22</v>
      </c>
      <c r="T334" s="18" t="s">
        <v>22</v>
      </c>
      <c r="U334" s="120">
        <f>INDEX(BDD_enquete_terrain_publique!V:V, MATCH(A334, BDD_enquete_terrain_publique!B:B, 0))</f>
        <v>9.2970000000000006</v>
      </c>
      <c r="V334" s="128" t="s">
        <v>22</v>
      </c>
      <c r="W334" s="121" t="str">
        <f>INDEX(BDD_enquete_terrain_publique!W:W, MATCH(A334, BDD_enquete_terrain_publique!B:B, 0))</f>
        <v>pdb</v>
      </c>
      <c r="X334" s="122">
        <f>INDEX(BDD_enquete_terrain_publique!X:X, MATCH(A334, BDD_enquete_terrain_publique!B:B, 0))</f>
        <v>5</v>
      </c>
      <c r="Y334" s="122">
        <f>INDEX(BDD_enquete_terrain_publique!Y:Y, MATCH(A334, BDD_enquete_terrain_publique!B:B, 0))</f>
        <v>1</v>
      </c>
      <c r="Z334" s="121">
        <f>INDEX(BDD_enquete_terrain_publique!Z:Z, MATCH(A334, BDD_enquete_terrain_publique!B:B, 0))</f>
        <v>0.54166666666666663</v>
      </c>
      <c r="AA334" s="121">
        <f>INDEX(BDD_enquete_terrain_publique!AA:AA, MATCH(A334, BDD_enquete_terrain_publique!B:B, 0))</f>
        <v>0.66666666666666663</v>
      </c>
      <c r="AB334" s="121">
        <f>INDEX(BDD_enquete_terrain_publique!AB:AB, MATCH(A334, BDD_enquete_terrain_publique!B:B, 0))</f>
        <v>0.70833333333333337</v>
      </c>
      <c r="AC334" s="121">
        <f>Tableau1[[#This Row],[heure_enq]]-Tableau1[[#This Row],[heure_deb]]</f>
        <v>0.125</v>
      </c>
      <c r="AD334" s="121">
        <f>Tableau1[[#This Row],[heure_fin]]-Tableau1[[#This Row],[heure_deb]]</f>
        <v>0.16666666666666674</v>
      </c>
      <c r="AE334" s="128" t="s">
        <v>22</v>
      </c>
      <c r="AF334" s="128" t="s">
        <v>22</v>
      </c>
      <c r="AG334" s="123" t="str">
        <f>INDEX(BDD_enquete_terrain_publique!BJ:BJ, MATCH(A334, BDD_enquete_terrain_publique!B:B, 0))</f>
        <v>NA</v>
      </c>
      <c r="AH334" s="178">
        <v>0</v>
      </c>
      <c r="AI334" s="18">
        <f>INDEX(BDD_enquete_terrain_publique!BO:BO, MATCH(A334, BDD_enquete_terrain_publique!B:B, 0))</f>
        <v>0</v>
      </c>
      <c r="AJ334" s="178">
        <v>0</v>
      </c>
      <c r="AK334" s="18">
        <f>INDEX(BDD_enquete_terrain_publique!BU:BU, MATCH(A334, BDD_enquete_terrain_publique!B:B, 0))</f>
        <v>0</v>
      </c>
      <c r="AL334" s="115">
        <f>INDEX(BDD_enquete_terrain_publique!BV:BV, MATCH(A334, BDD_enquete_terrain_publique!B:B, 0))</f>
        <v>0</v>
      </c>
      <c r="AM334" s="178">
        <v>0</v>
      </c>
      <c r="AN334" s="115" t="s">
        <v>2132</v>
      </c>
      <c r="AO334" s="115" t="str">
        <f>INDEX(BDD_enquete_terrain_publique!AL:AL, MATCH(A334, BDD_enquete_terrain_publique!B:B, 0))</f>
        <v>resident</v>
      </c>
      <c r="AP334" s="115" t="s">
        <v>222</v>
      </c>
      <c r="AQ334" s="115" t="s">
        <v>222</v>
      </c>
      <c r="AR334" s="124" t="s">
        <v>3196</v>
      </c>
      <c r="AS334" s="115">
        <v>1</v>
      </c>
      <c r="AT334" s="122">
        <v>50</v>
      </c>
      <c r="AU33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1545.7886724336315</v>
      </c>
      <c r="AV334" s="152"/>
      <c r="AW334" s="138" t="s">
        <v>222</v>
      </c>
      <c r="AX334" s="199"/>
      <c r="AY334" s="201"/>
      <c r="AZ334" s="127"/>
    </row>
    <row r="335" spans="1:52" ht="15" thickBot="1">
      <c r="A335" s="18">
        <v>421</v>
      </c>
      <c r="B335" s="18" t="str">
        <f>INDEX(BDD_enquete_terrain_publique!C:C, MATCH(A335, BDD_enquete_terrain_publique!B:B, 0))</f>
        <v>PECHLOIS2023_0198</v>
      </c>
      <c r="C335" s="18" t="str">
        <f>INDEX(BDD_enquete_terrain_publique!D:D, MATCH(A335, BDD_enquete_terrain_publique!B:B, 0))</f>
        <v>PECHLOIS2023_0198_B</v>
      </c>
      <c r="D335" s="109">
        <f>INDEX(BDD_enquete_terrain_publique!E:E, MATCH(A335, BDD_enquete_terrain_publique!B:B, 0))</f>
        <v>45265</v>
      </c>
      <c r="E335" s="18" t="str">
        <f>INDEX(BDD_enquete_terrain_publique!F:F, MATCH(A335, BDD_enquete_terrain_publique!B:B, 0))</f>
        <v>Stephane_BORDEWIE</v>
      </c>
      <c r="F335" s="118">
        <f>INDEX(BDD_enquete_terrain_publique!G:G, MATCH(A335, BDD_enquete_terrain_publique!B:B, 0))</f>
        <v>2</v>
      </c>
      <c r="G335" s="18">
        <f>INDEX(BDD_enquete_terrain_publique!H:H, MATCH(A335, BDD_enquete_terrain_publique!B:B, 0))</f>
        <v>10</v>
      </c>
      <c r="H335" s="118">
        <f>INDEX(BDD_enquete_terrain_publique!I:I, MATCH(A335, BDD_enquete_terrain_publique!B:B, 0))</f>
        <v>2</v>
      </c>
      <c r="I335" s="18" t="str">
        <f>INDEX(BDD_enquete_terrain_publique!J:J, MATCH(A335, BDD_enquete_terrain_publique!B:B, 0))</f>
        <v>O</v>
      </c>
      <c r="J335" s="18" t="str">
        <f>INDEX(BDD_enquete_terrain_publique!K:K, MATCH(A335, BDD_enquete_terrain_publique!B:B, 0))</f>
        <v>SE</v>
      </c>
      <c r="K335" s="118" t="str">
        <f>INDEX(BDD_enquete_terrain_publique!L:L, MATCH(A335, BDD_enquete_terrain_publique!B:B, 0))</f>
        <v>25_50</v>
      </c>
      <c r="L335" s="18" t="str">
        <f>INDEX(BDD_enquete_terrain_publique!M:M, MATCH(A335, BDD_enquete_terrain_publique!B:B, 0))</f>
        <v>pln_lune</v>
      </c>
      <c r="M335" s="18" t="s">
        <v>22</v>
      </c>
      <c r="N335" s="18" t="s">
        <v>22</v>
      </c>
      <c r="O335" s="18" t="s">
        <v>22</v>
      </c>
      <c r="P335" s="119">
        <f>INDEX(BDD_enquete_terrain_publique!Q:Q, MATCH(A335, BDD_enquete_terrain_publique!B:B, 0))</f>
        <v>42.680500000000002</v>
      </c>
      <c r="Q335" s="18" t="s">
        <v>22</v>
      </c>
      <c r="R335" s="18" t="s">
        <v>22</v>
      </c>
      <c r="S335" s="18" t="s">
        <v>22</v>
      </c>
      <c r="T335" s="18" t="s">
        <v>22</v>
      </c>
      <c r="U335" s="120">
        <f>INDEX(BDD_enquete_terrain_publique!V:V, MATCH(A335, BDD_enquete_terrain_publique!B:B, 0))</f>
        <v>9.2970000000000006</v>
      </c>
      <c r="V335" s="128" t="s">
        <v>22</v>
      </c>
      <c r="W335" s="121" t="str">
        <f>INDEX(BDD_enquete_terrain_publique!W:W, MATCH(A335, BDD_enquete_terrain_publique!B:B, 0))</f>
        <v>pdb</v>
      </c>
      <c r="X335" s="122">
        <f>INDEX(BDD_enquete_terrain_publique!X:X, MATCH(A335, BDD_enquete_terrain_publique!B:B, 0))</f>
        <v>5</v>
      </c>
      <c r="Y335" s="122">
        <f>INDEX(BDD_enquete_terrain_publique!Y:Y, MATCH(A335, BDD_enquete_terrain_publique!B:B, 0))</f>
        <v>1</v>
      </c>
      <c r="Z335" s="121">
        <f>INDEX(BDD_enquete_terrain_publique!Z:Z, MATCH(A335, BDD_enquete_terrain_publique!B:B, 0))</f>
        <v>0.54166666666666663</v>
      </c>
      <c r="AA335" s="121">
        <f>INDEX(BDD_enquete_terrain_publique!AA:AA, MATCH(A335, BDD_enquete_terrain_publique!B:B, 0))</f>
        <v>0.66666666666666663</v>
      </c>
      <c r="AB335" s="121">
        <f>INDEX(BDD_enquete_terrain_publique!AB:AB, MATCH(A335, BDD_enquete_terrain_publique!B:B, 0))</f>
        <v>0.70833333333333337</v>
      </c>
      <c r="AC335" s="121">
        <f>Tableau1[[#This Row],[heure_enq]]-Tableau1[[#This Row],[heure_deb]]</f>
        <v>0.125</v>
      </c>
      <c r="AD335" s="121">
        <f>Tableau1[[#This Row],[heure_fin]]-Tableau1[[#This Row],[heure_deb]]</f>
        <v>0.16666666666666674</v>
      </c>
      <c r="AE335" s="128" t="s">
        <v>22</v>
      </c>
      <c r="AF335" s="128" t="s">
        <v>22</v>
      </c>
      <c r="AG335" s="123" t="str">
        <f>INDEX(BDD_enquete_terrain_publique!BJ:BJ, MATCH(A335, BDD_enquete_terrain_publique!B:B, 0))</f>
        <v>NA</v>
      </c>
      <c r="AH335" s="178">
        <v>0</v>
      </c>
      <c r="AI335" s="18">
        <f>INDEX(BDD_enquete_terrain_publique!BO:BO, MATCH(A335, BDD_enquete_terrain_publique!B:B, 0))</f>
        <v>0</v>
      </c>
      <c r="AJ335" s="178">
        <v>0</v>
      </c>
      <c r="AK335" s="18">
        <f>INDEX(BDD_enquete_terrain_publique!BU:BU, MATCH(A335, BDD_enquete_terrain_publique!B:B, 0))</f>
        <v>0</v>
      </c>
      <c r="AL335" s="115">
        <f>INDEX(BDD_enquete_terrain_publique!BV:BV, MATCH(A335, BDD_enquete_terrain_publique!B:B, 0))</f>
        <v>0</v>
      </c>
      <c r="AM335" s="178">
        <v>0</v>
      </c>
      <c r="AN335" s="115" t="s">
        <v>2132</v>
      </c>
      <c r="AO335" s="115" t="str">
        <f>INDEX(BDD_enquete_terrain_publique!AL:AL, MATCH(A335, BDD_enquete_terrain_publique!B:B, 0))</f>
        <v>resident</v>
      </c>
      <c r="AP335" s="115" t="s">
        <v>222</v>
      </c>
      <c r="AQ335" s="115" t="s">
        <v>222</v>
      </c>
      <c r="AR335" s="124" t="s">
        <v>1021</v>
      </c>
      <c r="AS335" s="115">
        <v>2</v>
      </c>
      <c r="AT335" s="122">
        <v>90</v>
      </c>
      <c r="AU335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335" s="153"/>
      <c r="AW335" s="138" t="s">
        <v>222</v>
      </c>
      <c r="AX335" s="199"/>
      <c r="AY335" s="201"/>
      <c r="AZ335" s="127"/>
    </row>
    <row r="336" spans="1:52" ht="15" thickBot="1">
      <c r="A336" s="18">
        <v>424</v>
      </c>
      <c r="B336" s="18" t="str">
        <f>INDEX(BDD_enquete_terrain_publique!C:C, MATCH(A336, BDD_enquete_terrain_publique!B:B, 0))</f>
        <v>PECHLOIS2023_0200</v>
      </c>
      <c r="C336" s="18" t="str">
        <f>INDEX(BDD_enquete_terrain_publique!D:D, MATCH(A336, BDD_enquete_terrain_publique!B:B, 0))</f>
        <v>PECHLOIS2023_0200_B</v>
      </c>
      <c r="D336" s="109">
        <f>INDEX(BDD_enquete_terrain_publique!E:E, MATCH(A336, BDD_enquete_terrain_publique!B:B, 0))</f>
        <v>45267</v>
      </c>
      <c r="E336" s="18" t="str">
        <f>INDEX(BDD_enquete_terrain_publique!F:F, MATCH(A336, BDD_enquete_terrain_publique!B:B, 0))</f>
        <v>Stephane_BORDEWIE</v>
      </c>
      <c r="F336" s="118">
        <f>INDEX(BDD_enquete_terrain_publique!G:G, MATCH(A336, BDD_enquete_terrain_publique!B:B, 0))</f>
        <v>0</v>
      </c>
      <c r="G336" s="18">
        <f>INDEX(BDD_enquete_terrain_publique!H:H, MATCH(A336, BDD_enquete_terrain_publique!B:B, 0))</f>
        <v>17</v>
      </c>
      <c r="H336" s="118">
        <f>INDEX(BDD_enquete_terrain_publique!I:I, MATCH(A336, BDD_enquete_terrain_publique!B:B, 0))</f>
        <v>0</v>
      </c>
      <c r="I336" s="18" t="str">
        <f>INDEX(BDD_enquete_terrain_publique!J:J, MATCH(A336, BDD_enquete_terrain_publique!B:B, 0))</f>
        <v>NA</v>
      </c>
      <c r="J336" s="18" t="str">
        <f>INDEX(BDD_enquete_terrain_publique!K:K, MATCH(A336, BDD_enquete_terrain_publique!B:B, 0))</f>
        <v>E</v>
      </c>
      <c r="K336" s="118" t="str">
        <f>INDEX(BDD_enquete_terrain_publique!L:L, MATCH(A336, BDD_enquete_terrain_publique!B:B, 0))</f>
        <v>0_25</v>
      </c>
      <c r="L336" s="18" t="str">
        <f>INDEX(BDD_enquete_terrain_publique!M:M, MATCH(A336, BDD_enquete_terrain_publique!B:B, 0))</f>
        <v>pln_lune</v>
      </c>
      <c r="M336" s="18" t="s">
        <v>22</v>
      </c>
      <c r="N336" s="18" t="s">
        <v>22</v>
      </c>
      <c r="O336" s="18" t="s">
        <v>22</v>
      </c>
      <c r="P336" s="119">
        <f>INDEX(BDD_enquete_terrain_publique!Q:Q, MATCH(A336, BDD_enquete_terrain_publique!B:B, 0))</f>
        <v>42.71</v>
      </c>
      <c r="Q336" s="18" t="s">
        <v>22</v>
      </c>
      <c r="R336" s="18" t="s">
        <v>22</v>
      </c>
      <c r="S336" s="18" t="s">
        <v>22</v>
      </c>
      <c r="T336" s="18" t="s">
        <v>22</v>
      </c>
      <c r="U336" s="120">
        <f>INDEX(BDD_enquete_terrain_publique!V:V, MATCH(A336, BDD_enquete_terrain_publique!B:B, 0))</f>
        <v>9.4529999999999994</v>
      </c>
      <c r="V336" s="128" t="s">
        <v>22</v>
      </c>
      <c r="W336" s="121" t="str">
        <f>INDEX(BDD_enquete_terrain_publique!W:W, MATCH(A336, BDD_enquete_terrain_publique!B:B, 0))</f>
        <v>pdb</v>
      </c>
      <c r="X336" s="122">
        <f>INDEX(BDD_enquete_terrain_publique!X:X, MATCH(A336, BDD_enquete_terrain_publique!B:B, 0))</f>
        <v>4</v>
      </c>
      <c r="Y336" s="122">
        <f>INDEX(BDD_enquete_terrain_publique!Y:Y, MATCH(A336, BDD_enquete_terrain_publique!B:B, 0))</f>
        <v>1</v>
      </c>
      <c r="Z336" s="121">
        <f>INDEX(BDD_enquete_terrain_publique!Z:Z, MATCH(A336, BDD_enquete_terrain_publique!B:B, 0))</f>
        <v>0.625</v>
      </c>
      <c r="AA336" s="121">
        <f>INDEX(BDD_enquete_terrain_publique!AA:AA, MATCH(A336, BDD_enquete_terrain_publique!B:B, 0))</f>
        <v>0.67708333333333337</v>
      </c>
      <c r="AB336" s="121">
        <f>INDEX(BDD_enquete_terrain_publique!AB:AB, MATCH(A336, BDD_enquete_terrain_publique!B:B, 0))</f>
        <v>0.70833333333333337</v>
      </c>
      <c r="AC336" s="121">
        <f>Tableau1[[#This Row],[heure_enq]]-Tableau1[[#This Row],[heure_deb]]</f>
        <v>5.208333333333337E-2</v>
      </c>
      <c r="AD336" s="121">
        <f>Tableau1[[#This Row],[heure_fin]]-Tableau1[[#This Row],[heure_deb]]</f>
        <v>8.333333333333337E-2</v>
      </c>
      <c r="AE336" s="128" t="s">
        <v>22</v>
      </c>
      <c r="AF336" s="128" t="s">
        <v>22</v>
      </c>
      <c r="AG336" s="123" t="str">
        <f>INDEX(BDD_enquete_terrain_publique!BJ:BJ, MATCH(A336, BDD_enquete_terrain_publique!B:B, 0))</f>
        <v>NA</v>
      </c>
      <c r="AH336" s="178">
        <v>0</v>
      </c>
      <c r="AI336" s="18">
        <f>INDEX(BDD_enquete_terrain_publique!BO:BO, MATCH(A336, BDD_enquete_terrain_publique!B:B, 0))</f>
        <v>0</v>
      </c>
      <c r="AJ336" s="178">
        <v>0</v>
      </c>
      <c r="AK336" s="18">
        <f>INDEX(BDD_enquete_terrain_publique!BU:BU, MATCH(A336, BDD_enquete_terrain_publique!B:B, 0))</f>
        <v>0</v>
      </c>
      <c r="AL336" s="115" t="str">
        <f>INDEX(BDD_enquete_terrain_publique!BV:BV, MATCH(A336, BDD_enquete_terrain_publique!B:B, 0))</f>
        <v>pain</v>
      </c>
      <c r="AM336" s="178">
        <v>0</v>
      </c>
      <c r="AN336" s="115" t="s">
        <v>2132</v>
      </c>
      <c r="AO336" s="115" t="str">
        <f>INDEX(BDD_enquete_terrain_publique!AL:AL, MATCH(A336, BDD_enquete_terrain_publique!B:B, 0))</f>
        <v>resident</v>
      </c>
      <c r="AP336" s="115" t="s">
        <v>222</v>
      </c>
      <c r="AQ336" s="115" t="s">
        <v>222</v>
      </c>
      <c r="AR336" s="124" t="s">
        <v>1019</v>
      </c>
      <c r="AS336" s="115">
        <v>2</v>
      </c>
      <c r="AT336" s="122">
        <v>15</v>
      </c>
      <c r="AU33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100.51940050332801</v>
      </c>
      <c r="AV336" s="151">
        <f>Tableau1[[#This Row],[poids_g]]</f>
        <v>100.51940050332801</v>
      </c>
      <c r="AW336" s="138" t="s">
        <v>222</v>
      </c>
      <c r="AX336" s="199"/>
      <c r="AY336" s="201"/>
      <c r="AZ336" s="127"/>
    </row>
    <row r="337" spans="1:52" ht="15" thickBot="1">
      <c r="A337" s="18">
        <v>425</v>
      </c>
      <c r="B337" s="18" t="str">
        <f>INDEX(BDD_enquete_terrain_publique!C:C, MATCH(A337, BDD_enquete_terrain_publique!B:B, 0))</f>
        <v>PECHLOIS2023_0202</v>
      </c>
      <c r="C337" s="18" t="str">
        <f>INDEX(BDD_enquete_terrain_publique!D:D, MATCH(A337, BDD_enquete_terrain_publique!B:B, 0))</f>
        <v>PECHLOIS2023_0202_A</v>
      </c>
      <c r="D337" s="109">
        <f>INDEX(BDD_enquete_terrain_publique!E:E, MATCH(A337, BDD_enquete_terrain_publique!B:B, 0))</f>
        <v>45273</v>
      </c>
      <c r="E337" s="18" t="str">
        <f>INDEX(BDD_enquete_terrain_publique!F:F, MATCH(A337, BDD_enquete_terrain_publique!B:B, 0))</f>
        <v>Stephane_BORDEWIE</v>
      </c>
      <c r="F337" s="118">
        <f>INDEX(BDD_enquete_terrain_publique!G:G, MATCH(A337, BDD_enquete_terrain_publique!B:B, 0))</f>
        <v>1</v>
      </c>
      <c r="G337" s="18">
        <f>INDEX(BDD_enquete_terrain_publique!H:H, MATCH(A337, BDD_enquete_terrain_publique!B:B, 0))</f>
        <v>18</v>
      </c>
      <c r="H337" s="118">
        <f>INDEX(BDD_enquete_terrain_publique!I:I, MATCH(A337, BDD_enquete_terrain_publique!B:B, 0))</f>
        <v>1</v>
      </c>
      <c r="I337" s="18" t="str">
        <f>INDEX(BDD_enquete_terrain_publique!J:J, MATCH(A337, BDD_enquete_terrain_publique!B:B, 0))</f>
        <v>O</v>
      </c>
      <c r="J337" s="18" t="str">
        <f>INDEX(BDD_enquete_terrain_publique!K:K, MATCH(A337, BDD_enquete_terrain_publique!B:B, 0))</f>
        <v>O</v>
      </c>
      <c r="K337" s="118" t="str">
        <f>INDEX(BDD_enquete_terrain_publique!L:L, MATCH(A337, BDD_enquete_terrain_publique!B:B, 0))</f>
        <v>25_50</v>
      </c>
      <c r="L337" s="18" t="str">
        <f>INDEX(BDD_enquete_terrain_publique!M:M, MATCH(A337, BDD_enquete_terrain_publique!B:B, 0))</f>
        <v>pre_quart</v>
      </c>
      <c r="M337" s="18" t="s">
        <v>22</v>
      </c>
      <c r="N337" s="18" t="s">
        <v>22</v>
      </c>
      <c r="O337" s="18" t="s">
        <v>22</v>
      </c>
      <c r="P337" s="119">
        <f>INDEX(BDD_enquete_terrain_publique!Q:Q, MATCH(A337, BDD_enquete_terrain_publique!B:B, 0))</f>
        <v>42.71</v>
      </c>
      <c r="Q337" s="18" t="s">
        <v>22</v>
      </c>
      <c r="R337" s="18" t="s">
        <v>22</v>
      </c>
      <c r="S337" s="18" t="s">
        <v>22</v>
      </c>
      <c r="T337" s="18" t="s">
        <v>22</v>
      </c>
      <c r="U337" s="120">
        <f>INDEX(BDD_enquete_terrain_publique!V:V, MATCH(A337, BDD_enquete_terrain_publique!B:B, 0))</f>
        <v>9.4529999999999994</v>
      </c>
      <c r="V337" s="128" t="s">
        <v>22</v>
      </c>
      <c r="W337" s="121" t="str">
        <f>INDEX(BDD_enquete_terrain_publique!W:W, MATCH(A337, BDD_enquete_terrain_publique!B:B, 0))</f>
        <v>pdb</v>
      </c>
      <c r="X337" s="122">
        <f>INDEX(BDD_enquete_terrain_publique!X:X, MATCH(A337, BDD_enquete_terrain_publique!B:B, 0))</f>
        <v>5</v>
      </c>
      <c r="Y337" s="122">
        <f>INDEX(BDD_enquete_terrain_publique!Y:Y, MATCH(A337, BDD_enquete_terrain_publique!B:B, 0))</f>
        <v>1</v>
      </c>
      <c r="Z337" s="121">
        <f>INDEX(BDD_enquete_terrain_publique!Z:Z, MATCH(A337, BDD_enquete_terrain_publique!B:B, 0))</f>
        <v>0.375</v>
      </c>
      <c r="AA337" s="121">
        <f>INDEX(BDD_enquete_terrain_publique!AA:AA, MATCH(A337, BDD_enquete_terrain_publique!B:B, 0))</f>
        <v>0.45833333333333331</v>
      </c>
      <c r="AB337" s="121">
        <f>INDEX(BDD_enquete_terrain_publique!AB:AB, MATCH(A337, BDD_enquete_terrain_publique!B:B, 0))</f>
        <v>0.54166666666666663</v>
      </c>
      <c r="AC337" s="121">
        <f>Tableau1[[#This Row],[heure_enq]]-Tableau1[[#This Row],[heure_deb]]</f>
        <v>8.3333333333333315E-2</v>
      </c>
      <c r="AD337" s="121">
        <f>Tableau1[[#This Row],[heure_fin]]-Tableau1[[#This Row],[heure_deb]]</f>
        <v>0.16666666666666663</v>
      </c>
      <c r="AE337" s="128" t="s">
        <v>22</v>
      </c>
      <c r="AF337" s="128" t="s">
        <v>22</v>
      </c>
      <c r="AG337" s="123" t="str">
        <f>INDEX(BDD_enquete_terrain_publique!BJ:BJ, MATCH(A337, BDD_enquete_terrain_publique!B:B, 0))</f>
        <v>NA</v>
      </c>
      <c r="AH337" s="178">
        <v>0</v>
      </c>
      <c r="AI337" s="18">
        <f>INDEX(BDD_enquete_terrain_publique!BO:BO, MATCH(A337, BDD_enquete_terrain_publique!B:B, 0))</f>
        <v>0</v>
      </c>
      <c r="AJ337" s="178" t="s">
        <v>2066</v>
      </c>
      <c r="AK337" s="18" t="str">
        <f>INDEX(BDD_enquete_terrain_publique!BU:BU, MATCH(A337, BDD_enquete_terrain_publique!B:B, 0))</f>
        <v>ver</v>
      </c>
      <c r="AL337" s="115">
        <f>INDEX(BDD_enquete_terrain_publique!BV:BV, MATCH(A337, BDD_enquete_terrain_publique!B:B, 0))</f>
        <v>0</v>
      </c>
      <c r="AM337" s="178">
        <v>0</v>
      </c>
      <c r="AN337" s="115" t="s">
        <v>87</v>
      </c>
      <c r="AO337" s="115" t="str">
        <f>INDEX(BDD_enquete_terrain_publique!AL:AL, MATCH(A337, BDD_enquete_terrain_publique!B:B, 0))</f>
        <v>resident</v>
      </c>
      <c r="AP337" s="115" t="s">
        <v>222</v>
      </c>
      <c r="AQ337" s="115" t="s">
        <v>222</v>
      </c>
      <c r="AR337" s="124" t="s">
        <v>1019</v>
      </c>
      <c r="AS337" s="115">
        <v>2</v>
      </c>
      <c r="AT337" s="122">
        <f>(16+18)/2</f>
        <v>17</v>
      </c>
      <c r="AU33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145.05003582608873</v>
      </c>
      <c r="AV337" s="151">
        <f>Tableau1[[#This Row],[poids_g]]</f>
        <v>145.05003582608873</v>
      </c>
      <c r="AW337" s="138" t="s">
        <v>222</v>
      </c>
      <c r="AX337" s="199"/>
      <c r="AY337" s="201"/>
      <c r="AZ337" s="127"/>
    </row>
    <row r="338" spans="1:52" ht="15" thickBot="1">
      <c r="A338" s="18">
        <v>429</v>
      </c>
      <c r="B338" s="18" t="str">
        <f>INDEX(BDD_enquete_terrain_publique!C:C, MATCH(A338, BDD_enquete_terrain_publique!B:B, 0))</f>
        <v>PECHLOIS2023_0205</v>
      </c>
      <c r="C338" s="18" t="str">
        <f>INDEX(BDD_enquete_terrain_publique!D:D, MATCH(A338, BDD_enquete_terrain_publique!B:B, 0))</f>
        <v>PECHLOIS2023_0205_D</v>
      </c>
      <c r="D338" s="109">
        <f>INDEX(BDD_enquete_terrain_publique!E:E, MATCH(A338, BDD_enquete_terrain_publique!B:B, 0))</f>
        <v>45278</v>
      </c>
      <c r="E338" s="18" t="str">
        <f>INDEX(BDD_enquete_terrain_publique!F:F, MATCH(A338, BDD_enquete_terrain_publique!B:B, 0))</f>
        <v>Stephane_BORDEWIE</v>
      </c>
      <c r="F338" s="118">
        <f>INDEX(BDD_enquete_terrain_publique!G:G, MATCH(A338, BDD_enquete_terrain_publique!B:B, 0))</f>
        <v>0</v>
      </c>
      <c r="G338" s="18">
        <f>INDEX(BDD_enquete_terrain_publique!H:H, MATCH(A338, BDD_enquete_terrain_publique!B:B, 0))</f>
        <v>18</v>
      </c>
      <c r="H338" s="118">
        <f>INDEX(BDD_enquete_terrain_publique!I:I, MATCH(A338, BDD_enquete_terrain_publique!B:B, 0))</f>
        <v>0</v>
      </c>
      <c r="I338" s="18" t="str">
        <f>INDEX(BDD_enquete_terrain_publique!J:J, MATCH(A338, BDD_enquete_terrain_publique!B:B, 0))</f>
        <v>NA</v>
      </c>
      <c r="J338" s="18" t="str">
        <f>INDEX(BDD_enquete_terrain_publique!K:K, MATCH(A338, BDD_enquete_terrain_publique!B:B, 0))</f>
        <v>NA</v>
      </c>
      <c r="K338" s="118" t="str">
        <f>INDEX(BDD_enquete_terrain_publique!L:L, MATCH(A338, BDD_enquete_terrain_publique!B:B, 0))</f>
        <v>0_10</v>
      </c>
      <c r="L338" s="18" t="str">
        <f>INDEX(BDD_enquete_terrain_publique!M:M, MATCH(A338, BDD_enquete_terrain_publique!B:B, 0))</f>
        <v>pre_quart</v>
      </c>
      <c r="M338" s="18" t="s">
        <v>22</v>
      </c>
      <c r="N338" s="18" t="s">
        <v>22</v>
      </c>
      <c r="O338" s="18" t="s">
        <v>22</v>
      </c>
      <c r="P338" s="119">
        <f>INDEX(BDD_enquete_terrain_publique!Q:Q, MATCH(A338, BDD_enquete_terrain_publique!B:B, 0))</f>
        <v>42.683799999999998</v>
      </c>
      <c r="Q338" s="18" t="s">
        <v>22</v>
      </c>
      <c r="R338" s="18" t="s">
        <v>22</v>
      </c>
      <c r="S338" s="18" t="s">
        <v>22</v>
      </c>
      <c r="T338" s="18" t="s">
        <v>22</v>
      </c>
      <c r="U338" s="120">
        <f>INDEX(BDD_enquete_terrain_publique!V:V, MATCH(A338, BDD_enquete_terrain_publique!B:B, 0))</f>
        <v>9.3019999999999996</v>
      </c>
      <c r="V338" s="128" t="s">
        <v>22</v>
      </c>
      <c r="W338" s="121" t="str">
        <f>INDEX(BDD_enquete_terrain_publique!W:W, MATCH(A338, BDD_enquete_terrain_publique!B:B, 0))</f>
        <v>pdb</v>
      </c>
      <c r="X338" s="122">
        <f>INDEX(BDD_enquete_terrain_publique!X:X, MATCH(A338, BDD_enquete_terrain_publique!B:B, 0))</f>
        <v>3</v>
      </c>
      <c r="Y338" s="122">
        <f>INDEX(BDD_enquete_terrain_publique!Y:Y, MATCH(A338, BDD_enquete_terrain_publique!B:B, 0))</f>
        <v>2</v>
      </c>
      <c r="Z338" s="121">
        <f>INDEX(BDD_enquete_terrain_publique!Z:Z, MATCH(A338, BDD_enquete_terrain_publique!B:B, 0))</f>
        <v>0.5</v>
      </c>
      <c r="AA338" s="121">
        <f>INDEX(BDD_enquete_terrain_publique!AA:AA, MATCH(A338, BDD_enquete_terrain_publique!B:B, 0))</f>
        <v>0.5625</v>
      </c>
      <c r="AB338" s="121">
        <f>INDEX(BDD_enquete_terrain_publique!AB:AB, MATCH(A338, BDD_enquete_terrain_publique!B:B, 0))</f>
        <v>0.625</v>
      </c>
      <c r="AC338" s="121">
        <f>Tableau1[[#This Row],[heure_enq]]-Tableau1[[#This Row],[heure_deb]]</f>
        <v>6.25E-2</v>
      </c>
      <c r="AD338" s="121">
        <f>Tableau1[[#This Row],[heure_fin]]-Tableau1[[#This Row],[heure_deb]]</f>
        <v>0.125</v>
      </c>
      <c r="AE338" s="128" t="s">
        <v>22</v>
      </c>
      <c r="AF338" s="128" t="s">
        <v>22</v>
      </c>
      <c r="AG338" s="157" t="s">
        <v>22</v>
      </c>
      <c r="AH338" s="178">
        <v>0</v>
      </c>
      <c r="AI338" s="18" t="str">
        <f>INDEX(BDD_enquete_terrain_publique!BO:BO, MATCH(A338, BDD_enquete_terrain_publique!B:B, 0))</f>
        <v>crevette</v>
      </c>
      <c r="AJ338" s="178">
        <v>0</v>
      </c>
      <c r="AK338" s="18">
        <f>INDEX(BDD_enquete_terrain_publique!BU:BU, MATCH(A338, BDD_enquete_terrain_publique!B:B, 0))</f>
        <v>0</v>
      </c>
      <c r="AL338" s="115">
        <f>INDEX(BDD_enquete_terrain_publique!BV:BV, MATCH(A338, BDD_enquete_terrain_publique!B:B, 0))</f>
        <v>0</v>
      </c>
      <c r="AM338" s="178">
        <v>0</v>
      </c>
      <c r="AN338" s="115" t="s">
        <v>87</v>
      </c>
      <c r="AO338" s="115" t="str">
        <f>INDEX(BDD_enquete_terrain_publique!AL:AL, MATCH(A338, BDD_enquete_terrain_publique!B:B, 0))</f>
        <v>resident</v>
      </c>
      <c r="AP338" s="115" t="s">
        <v>222</v>
      </c>
      <c r="AQ338" s="115" t="s">
        <v>222</v>
      </c>
      <c r="AR338" s="92" t="s">
        <v>1082</v>
      </c>
      <c r="AS338" s="115">
        <v>1</v>
      </c>
      <c r="AT338" s="122">
        <v>12</v>
      </c>
      <c r="AU33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12.787829770688989</v>
      </c>
      <c r="AV338" s="151">
        <f>Tableau1[[#This Row],[poids_g]]</f>
        <v>12.787829770688989</v>
      </c>
      <c r="AW338" s="138" t="s">
        <v>222</v>
      </c>
      <c r="AX338" s="199"/>
      <c r="AY338" s="201"/>
      <c r="AZ338" s="127"/>
    </row>
    <row r="339" spans="1:52" ht="15" thickBot="1">
      <c r="A339" s="18">
        <v>430</v>
      </c>
      <c r="B339" s="18" t="str">
        <f>INDEX(BDD_enquete_terrain_publique!C:C, MATCH(A339, BDD_enquete_terrain_publique!B:B, 0))</f>
        <v>PECHLOIS2023_0207</v>
      </c>
      <c r="C339" s="18" t="str">
        <f>INDEX(BDD_enquete_terrain_publique!D:D, MATCH(A339, BDD_enquete_terrain_publique!B:B, 0))</f>
        <v>PECHLOIS2023_0207_A</v>
      </c>
      <c r="D339" s="109">
        <f>INDEX(BDD_enquete_terrain_publique!E:E, MATCH(A339, BDD_enquete_terrain_publique!B:B, 0))</f>
        <v>45281</v>
      </c>
      <c r="E339" s="18" t="str">
        <f>INDEX(BDD_enquete_terrain_publique!F:F, MATCH(A339, BDD_enquete_terrain_publique!B:B, 0))</f>
        <v>Stephane_BORDEWIE</v>
      </c>
      <c r="F339" s="118">
        <f>INDEX(BDD_enquete_terrain_publique!G:G, MATCH(A339, BDD_enquete_terrain_publique!B:B, 0))</f>
        <v>1</v>
      </c>
      <c r="G339" s="18">
        <f>INDEX(BDD_enquete_terrain_publique!H:H, MATCH(A339, BDD_enquete_terrain_publique!B:B, 0))</f>
        <v>14</v>
      </c>
      <c r="H339" s="118">
        <f>INDEX(BDD_enquete_terrain_publique!I:I, MATCH(A339, BDD_enquete_terrain_publique!B:B, 0))</f>
        <v>1</v>
      </c>
      <c r="I339" s="18" t="str">
        <f>INDEX(BDD_enquete_terrain_publique!J:J, MATCH(A339, BDD_enquete_terrain_publique!B:B, 0))</f>
        <v>O</v>
      </c>
      <c r="J339" s="18" t="str">
        <f>INDEX(BDD_enquete_terrain_publique!K:K, MATCH(A339, BDD_enquete_terrain_publique!B:B, 0))</f>
        <v>O</v>
      </c>
      <c r="K339" s="118" t="str">
        <f>INDEX(BDD_enquete_terrain_publique!L:L, MATCH(A339, BDD_enquete_terrain_publique!B:B, 0))</f>
        <v>10_25</v>
      </c>
      <c r="L339" s="18" t="str">
        <f>INDEX(BDD_enquete_terrain_publique!M:M, MATCH(A339, BDD_enquete_terrain_publique!B:B, 0))</f>
        <v>pre_quart</v>
      </c>
      <c r="M339" s="18" t="s">
        <v>22</v>
      </c>
      <c r="N339" s="18" t="s">
        <v>22</v>
      </c>
      <c r="O339" s="18" t="s">
        <v>22</v>
      </c>
      <c r="P339" s="119">
        <f>INDEX(BDD_enquete_terrain_publique!Q:Q, MATCH(A339, BDD_enquete_terrain_publique!B:B, 0))</f>
        <v>42.788200000000003</v>
      </c>
      <c r="Q339" s="18" t="s">
        <v>22</v>
      </c>
      <c r="R339" s="18" t="s">
        <v>22</v>
      </c>
      <c r="S339" s="18" t="s">
        <v>22</v>
      </c>
      <c r="T339" s="18" t="s">
        <v>22</v>
      </c>
      <c r="U339" s="120">
        <f>INDEX(BDD_enquete_terrain_publique!V:V, MATCH(A339, BDD_enquete_terrain_publique!B:B, 0))</f>
        <v>9.4868000000000006</v>
      </c>
      <c r="V339" s="128" t="s">
        <v>22</v>
      </c>
      <c r="W339" s="121" t="str">
        <f>INDEX(BDD_enquete_terrain_publique!W:W, MATCH(A339, BDD_enquete_terrain_publique!B:B, 0))</f>
        <v>pdb</v>
      </c>
      <c r="X339" s="122">
        <f>INDEX(BDD_enquete_terrain_publique!X:X, MATCH(A339, BDD_enquete_terrain_publique!B:B, 0))</f>
        <v>10</v>
      </c>
      <c r="Y339" s="122">
        <f>INDEX(BDD_enquete_terrain_publique!Y:Y, MATCH(A339, BDD_enquete_terrain_publique!B:B, 0))</f>
        <v>1</v>
      </c>
      <c r="Z339" s="121">
        <f>INDEX(BDD_enquete_terrain_publique!Z:Z, MATCH(A339, BDD_enquete_terrain_publique!B:B, 0))</f>
        <v>0.33333333333333331</v>
      </c>
      <c r="AA339" s="121">
        <f>INDEX(BDD_enquete_terrain_publique!AA:AA, MATCH(A339, BDD_enquete_terrain_publique!B:B, 0))</f>
        <v>0.47916666666666669</v>
      </c>
      <c r="AB339" s="121">
        <f>INDEX(BDD_enquete_terrain_publique!AB:AB, MATCH(A339, BDD_enquete_terrain_publique!B:B, 0))</f>
        <v>0.5</v>
      </c>
      <c r="AC339" s="121">
        <f>Tableau1[[#This Row],[heure_enq]]-Tableau1[[#This Row],[heure_deb]]</f>
        <v>0.14583333333333337</v>
      </c>
      <c r="AD339" s="121">
        <f>Tableau1[[#This Row],[heure_fin]]-Tableau1[[#This Row],[heure_deb]]</f>
        <v>0.16666666666666669</v>
      </c>
      <c r="AE339" s="128" t="s">
        <v>22</v>
      </c>
      <c r="AF339" s="128" t="s">
        <v>22</v>
      </c>
      <c r="AG339" s="123" t="str">
        <f>INDEX(BDD_enquete_terrain_publique!BJ:BJ, MATCH(A339, BDD_enquete_terrain_publique!B:B, 0))</f>
        <v>NA</v>
      </c>
      <c r="AH339" s="178">
        <v>0</v>
      </c>
      <c r="AI339" s="18">
        <f>INDEX(BDD_enquete_terrain_publique!BO:BO, MATCH(A339, BDD_enquete_terrain_publique!B:B, 0))</f>
        <v>0</v>
      </c>
      <c r="AJ339" s="178">
        <v>0</v>
      </c>
      <c r="AK339" s="18">
        <f>INDEX(BDD_enquete_terrain_publique!BU:BU, MATCH(A339, BDD_enquete_terrain_publique!B:B, 0))</f>
        <v>0</v>
      </c>
      <c r="AL339" s="115">
        <f>INDEX(BDD_enquete_terrain_publique!BV:BV, MATCH(A339, BDD_enquete_terrain_publique!B:B, 0))</f>
        <v>0</v>
      </c>
      <c r="AM339" s="178">
        <v>0</v>
      </c>
      <c r="AN339" s="115" t="s">
        <v>2132</v>
      </c>
      <c r="AO339" s="115" t="str">
        <f>INDEX(BDD_enquete_terrain_publique!AL:AL, MATCH(A339, BDD_enquete_terrain_publique!B:B, 0))</f>
        <v>resident</v>
      </c>
      <c r="AP339" s="115" t="s">
        <v>222</v>
      </c>
      <c r="AQ339" s="115" t="s">
        <v>222</v>
      </c>
      <c r="AR339" s="126" t="s">
        <v>1966</v>
      </c>
      <c r="AS339" s="115">
        <v>1</v>
      </c>
      <c r="AT339" s="122">
        <v>50</v>
      </c>
      <c r="AU33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1940.1538331932877</v>
      </c>
      <c r="AV339" s="151">
        <f>Tableau1[[#This Row],[poids_g]]</f>
        <v>1940.1538331932877</v>
      </c>
      <c r="AW339" s="138" t="s">
        <v>222</v>
      </c>
      <c r="AX339" s="199"/>
      <c r="AY339" s="201"/>
      <c r="AZ339" s="127"/>
    </row>
    <row r="340" spans="1:52" ht="15" thickBot="1">
      <c r="A340" s="18">
        <v>437</v>
      </c>
      <c r="B340" s="18" t="str">
        <f>INDEX(BDD_enquete_terrain_publique!C:C, MATCH(A340, BDD_enquete_terrain_publique!B:B, 0))</f>
        <v>PECHLOIS2023_0208</v>
      </c>
      <c r="C340" s="18" t="str">
        <f>INDEX(BDD_enquete_terrain_publique!D:D, MATCH(A340, BDD_enquete_terrain_publique!B:B, 0))</f>
        <v>PECHLOIS2023_0208_D</v>
      </c>
      <c r="D340" s="109">
        <f>INDEX(BDD_enquete_terrain_publique!E:E, MATCH(A340, BDD_enquete_terrain_publique!B:B, 0))</f>
        <v>45287</v>
      </c>
      <c r="E340" s="18" t="str">
        <f>INDEX(BDD_enquete_terrain_publique!F:F, MATCH(A340, BDD_enquete_terrain_publique!B:B, 0))</f>
        <v>Stephane_BORDEWIE</v>
      </c>
      <c r="F340" s="118">
        <f>INDEX(BDD_enquete_terrain_publique!G:G, MATCH(A340, BDD_enquete_terrain_publique!B:B, 0))</f>
        <v>1</v>
      </c>
      <c r="G340" s="18">
        <f>INDEX(BDD_enquete_terrain_publique!H:H, MATCH(A340, BDD_enquete_terrain_publique!B:B, 0))</f>
        <v>11</v>
      </c>
      <c r="H340" s="118">
        <f>INDEX(BDD_enquete_terrain_publique!I:I, MATCH(A340, BDD_enquete_terrain_publique!B:B, 0))</f>
        <v>1</v>
      </c>
      <c r="I340" s="18" t="str">
        <f>INDEX(BDD_enquete_terrain_publique!J:J, MATCH(A340, BDD_enquete_terrain_publique!B:B, 0))</f>
        <v>S</v>
      </c>
      <c r="J340" s="18" t="str">
        <f>INDEX(BDD_enquete_terrain_publique!K:K, MATCH(A340, BDD_enquete_terrain_publique!B:B, 0))</f>
        <v>E</v>
      </c>
      <c r="K340" s="118" t="str">
        <f>INDEX(BDD_enquete_terrain_publique!L:L, MATCH(A340, BDD_enquete_terrain_publique!B:B, 0))</f>
        <v>50_75</v>
      </c>
      <c r="L340" s="18" t="str">
        <f>INDEX(BDD_enquete_terrain_publique!M:M, MATCH(A340, BDD_enquete_terrain_publique!B:B, 0))</f>
        <v>pln_lune</v>
      </c>
      <c r="M340" s="18" t="s">
        <v>22</v>
      </c>
      <c r="N340" s="18" t="s">
        <v>22</v>
      </c>
      <c r="O340" s="18" t="s">
        <v>22</v>
      </c>
      <c r="P340" s="119">
        <f>INDEX(BDD_enquete_terrain_publique!Q:Q, MATCH(A340, BDD_enquete_terrain_publique!B:B, 0))</f>
        <v>42.68</v>
      </c>
      <c r="Q340" s="18" t="s">
        <v>22</v>
      </c>
      <c r="R340" s="18" t="s">
        <v>22</v>
      </c>
      <c r="S340" s="18" t="s">
        <v>22</v>
      </c>
      <c r="T340" s="18" t="s">
        <v>22</v>
      </c>
      <c r="U340" s="120">
        <f>INDEX(BDD_enquete_terrain_publique!V:V, MATCH(A340, BDD_enquete_terrain_publique!B:B, 0))</f>
        <v>9.2970000000000006</v>
      </c>
      <c r="V340" s="128" t="s">
        <v>22</v>
      </c>
      <c r="W340" s="121" t="str">
        <f>INDEX(BDD_enquete_terrain_publique!W:W, MATCH(A340, BDD_enquete_terrain_publique!B:B, 0))</f>
        <v>pdb</v>
      </c>
      <c r="X340" s="122">
        <f>INDEX(BDD_enquete_terrain_publique!X:X, MATCH(A340, BDD_enquete_terrain_publique!B:B, 0))</f>
        <v>5</v>
      </c>
      <c r="Y340" s="122">
        <f>INDEX(BDD_enquete_terrain_publique!Y:Y, MATCH(A340, BDD_enquete_terrain_publique!B:B, 0))</f>
        <v>1</v>
      </c>
      <c r="Z340" s="121">
        <f>INDEX(BDD_enquete_terrain_publique!Z:Z, MATCH(A340, BDD_enquete_terrain_publique!B:B, 0))</f>
        <v>0.5</v>
      </c>
      <c r="AA340" s="121">
        <f>INDEX(BDD_enquete_terrain_publique!AA:AA, MATCH(A340, BDD_enquete_terrain_publique!B:B, 0))</f>
        <v>0.70833333333333337</v>
      </c>
      <c r="AB340" s="121">
        <f>INDEX(BDD_enquete_terrain_publique!AB:AB, MATCH(A340, BDD_enquete_terrain_publique!B:B, 0))</f>
        <v>0.70833333333333337</v>
      </c>
      <c r="AC340" s="121">
        <f>Tableau1[[#This Row],[heure_enq]]-Tableau1[[#This Row],[heure_deb]]</f>
        <v>0.20833333333333337</v>
      </c>
      <c r="AD340" s="121">
        <f>Tableau1[[#This Row],[heure_fin]]-Tableau1[[#This Row],[heure_deb]]</f>
        <v>0.20833333333333337</v>
      </c>
      <c r="AE340" s="128" t="s">
        <v>22</v>
      </c>
      <c r="AF340" s="128" t="s">
        <v>22</v>
      </c>
      <c r="AG340" s="123" t="str">
        <f>INDEX(BDD_enquete_terrain_publique!BJ:BJ, MATCH(A340, BDD_enquete_terrain_publique!B:B, 0))</f>
        <v>Sparus aurata</v>
      </c>
      <c r="AH340" s="178">
        <v>0</v>
      </c>
      <c r="AI340" s="18" t="str">
        <f>INDEX(BDD_enquete_terrain_publique!BO:BO, MATCH(A340, BDD_enquete_terrain_publique!B:B, 0))</f>
        <v>crevette</v>
      </c>
      <c r="AJ340" s="178" t="s">
        <v>2061</v>
      </c>
      <c r="AK340" s="18" t="str">
        <f>INDEX(BDD_enquete_terrain_publique!BU:BU, MATCH(A340, BDD_enquete_terrain_publique!B:B, 0))</f>
        <v>mulet</v>
      </c>
      <c r="AL340" s="115">
        <f>INDEX(BDD_enquete_terrain_publique!BV:BV, MATCH(A340, BDD_enquete_terrain_publique!B:B, 0))</f>
        <v>0</v>
      </c>
      <c r="AM340" s="178">
        <v>0</v>
      </c>
      <c r="AN340" s="115" t="s">
        <v>87</v>
      </c>
      <c r="AO340" s="115" t="str">
        <f>INDEX(BDD_enquete_terrain_publique!AL:AL, MATCH(A340, BDD_enquete_terrain_publique!B:B, 0))</f>
        <v>resident</v>
      </c>
      <c r="AP340" s="115" t="s">
        <v>222</v>
      </c>
      <c r="AQ340" s="115" t="s">
        <v>222</v>
      </c>
      <c r="AR340" s="92" t="s">
        <v>438</v>
      </c>
      <c r="AS340" s="115">
        <v>1</v>
      </c>
      <c r="AT340" s="122">
        <v>30</v>
      </c>
      <c r="AU34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308.91224989622202</v>
      </c>
      <c r="AV340" s="151">
        <f>Tableau1[[#This Row],[poids_g]]</f>
        <v>308.91224989622202</v>
      </c>
      <c r="AW340" s="138" t="s">
        <v>222</v>
      </c>
      <c r="AX340" s="199"/>
      <c r="AY340" s="201"/>
      <c r="AZ340" s="127"/>
    </row>
    <row r="341" spans="1:52" ht="15" thickBot="1">
      <c r="A341" s="18">
        <v>441</v>
      </c>
      <c r="B341" s="18" t="str">
        <f>INDEX(BDD_enquete_terrain_publique!C:C, MATCH(A341, BDD_enquete_terrain_publique!B:B, 0))</f>
        <v>PECHLOIS2024_0212</v>
      </c>
      <c r="C341" s="18" t="str">
        <f>INDEX(BDD_enquete_terrain_publique!D:D, MATCH(A341, BDD_enquete_terrain_publique!B:B, 0))</f>
        <v>PECHLOIS2024_0211_B</v>
      </c>
      <c r="D341" s="109">
        <f>INDEX(BDD_enquete_terrain_publique!E:E, MATCH(A341, BDD_enquete_terrain_publique!B:B, 0))</f>
        <v>45316</v>
      </c>
      <c r="E341" s="18" t="str">
        <f>INDEX(BDD_enquete_terrain_publique!F:F, MATCH(A341, BDD_enquete_terrain_publique!B:B, 0))</f>
        <v>Stephane_BORDEWIE</v>
      </c>
      <c r="F341" s="118">
        <f>INDEX(BDD_enquete_terrain_publique!G:G, MATCH(A341, BDD_enquete_terrain_publique!B:B, 0))</f>
        <v>1</v>
      </c>
      <c r="G341" s="18">
        <f>INDEX(BDD_enquete_terrain_publique!H:H, MATCH(A341, BDD_enquete_terrain_publique!B:B, 0))</f>
        <v>15</v>
      </c>
      <c r="H341" s="118">
        <f>INDEX(BDD_enquete_terrain_publique!I:I, MATCH(A341, BDD_enquete_terrain_publique!B:B, 0))</f>
        <v>1</v>
      </c>
      <c r="I341" s="18" t="str">
        <f>INDEX(BDD_enquete_terrain_publique!J:J, MATCH(A341, BDD_enquete_terrain_publique!B:B, 0))</f>
        <v>SE</v>
      </c>
      <c r="J341" s="18" t="str">
        <f>INDEX(BDD_enquete_terrain_publique!K:K, MATCH(A341, BDD_enquete_terrain_publique!B:B, 0))</f>
        <v>NA</v>
      </c>
      <c r="K341" s="118" t="str">
        <f>INDEX(BDD_enquete_terrain_publique!L:L, MATCH(A341, BDD_enquete_terrain_publique!B:B, 0))</f>
        <v>50_75</v>
      </c>
      <c r="L341" s="18" t="str">
        <f>INDEX(BDD_enquete_terrain_publique!M:M, MATCH(A341, BDD_enquete_terrain_publique!B:B, 0))</f>
        <v>pln_lune</v>
      </c>
      <c r="M341" s="18" t="s">
        <v>22</v>
      </c>
      <c r="N341" s="18" t="s">
        <v>22</v>
      </c>
      <c r="O341" s="18" t="s">
        <v>22</v>
      </c>
      <c r="P341" s="119">
        <f>INDEX(BDD_enquete_terrain_publique!Q:Q, MATCH(A341, BDD_enquete_terrain_publique!B:B, 0))</f>
        <v>42.710099999999997</v>
      </c>
      <c r="Q341" s="18" t="s">
        <v>22</v>
      </c>
      <c r="R341" s="18" t="s">
        <v>22</v>
      </c>
      <c r="S341" s="18" t="s">
        <v>22</v>
      </c>
      <c r="T341" s="18" t="s">
        <v>22</v>
      </c>
      <c r="U341" s="120">
        <f>INDEX(BDD_enquete_terrain_publique!V:V, MATCH(A341, BDD_enquete_terrain_publique!B:B, 0))</f>
        <v>9.4528999999999996</v>
      </c>
      <c r="V341" s="128" t="s">
        <v>22</v>
      </c>
      <c r="W341" s="121" t="str">
        <f>INDEX(BDD_enquete_terrain_publique!W:W, MATCH(A341, BDD_enquete_terrain_publique!B:B, 0))</f>
        <v>pdb</v>
      </c>
      <c r="X341" s="122">
        <f>INDEX(BDD_enquete_terrain_publique!X:X, MATCH(A341, BDD_enquete_terrain_publique!B:B, 0))</f>
        <v>3</v>
      </c>
      <c r="Y341" s="122">
        <f>INDEX(BDD_enquete_terrain_publique!Y:Y, MATCH(A341, BDD_enquete_terrain_publique!B:B, 0))</f>
        <v>1</v>
      </c>
      <c r="Z341" s="121">
        <f>INDEX(BDD_enquete_terrain_publique!Z:Z, MATCH(A341, BDD_enquete_terrain_publique!B:B, 0))</f>
        <v>0.375</v>
      </c>
      <c r="AA341" s="121">
        <f>INDEX(BDD_enquete_terrain_publique!AA:AA, MATCH(A341, BDD_enquete_terrain_publique!B:B, 0))</f>
        <v>0.44791666666666669</v>
      </c>
      <c r="AB341" s="121">
        <f>INDEX(BDD_enquete_terrain_publique!AB:AB, MATCH(A341, BDD_enquete_terrain_publique!B:B, 0))</f>
        <v>0.5</v>
      </c>
      <c r="AC341" s="121">
        <f>Tableau1[[#This Row],[heure_enq]]-Tableau1[[#This Row],[heure_deb]]</f>
        <v>7.2916666666666685E-2</v>
      </c>
      <c r="AD341" s="121">
        <f>Tableau1[[#This Row],[heure_fin]]-Tableau1[[#This Row],[heure_deb]]</f>
        <v>0.125</v>
      </c>
      <c r="AE341" s="128" t="s">
        <v>22</v>
      </c>
      <c r="AF341" s="128" t="s">
        <v>22</v>
      </c>
      <c r="AG341" s="123" t="str">
        <f>INDEX(BDD_enquete_terrain_publique!BJ:BJ, MATCH(A341, BDD_enquete_terrain_publique!B:B, 0))</f>
        <v>Dentex dentex</v>
      </c>
      <c r="AH341" s="178">
        <v>0</v>
      </c>
      <c r="AI341" s="18">
        <f>INDEX(BDD_enquete_terrain_publique!BO:BO, MATCH(A341, BDD_enquete_terrain_publique!B:B, 0))</f>
        <v>0</v>
      </c>
      <c r="AJ341" s="178">
        <v>0</v>
      </c>
      <c r="AK341" s="18">
        <f>INDEX(BDD_enquete_terrain_publique!BU:BU, MATCH(A341, BDD_enquete_terrain_publique!B:B, 0))</f>
        <v>0</v>
      </c>
      <c r="AL341" s="115">
        <f>INDEX(BDD_enquete_terrain_publique!BV:BV, MATCH(A341, BDD_enquete_terrain_publique!B:B, 0))</f>
        <v>0</v>
      </c>
      <c r="AM341" s="178">
        <v>0</v>
      </c>
      <c r="AN341" s="115" t="s">
        <v>87</v>
      </c>
      <c r="AO341" s="115" t="str">
        <f>INDEX(BDD_enquete_terrain_publique!AL:AL, MATCH(A341, BDD_enquete_terrain_publique!B:B, 0))</f>
        <v>resident</v>
      </c>
      <c r="AP341" s="115" t="s">
        <v>222</v>
      </c>
      <c r="AQ341" s="115" t="s">
        <v>222</v>
      </c>
      <c r="AR341" s="18" t="s">
        <v>1853</v>
      </c>
      <c r="AS341" s="115">
        <v>8</v>
      </c>
      <c r="AT341" s="122">
        <v>20</v>
      </c>
      <c r="AU34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1247.7561511858346</v>
      </c>
      <c r="AV341" s="151">
        <f>Tableau1[[#This Row],[poids_g]]</f>
        <v>1247.7561511858346</v>
      </c>
      <c r="AW341" s="138" t="s">
        <v>222</v>
      </c>
      <c r="AX341" s="199"/>
      <c r="AY341" s="201"/>
      <c r="AZ341" s="127"/>
    </row>
    <row r="342" spans="1:52" ht="15" thickBot="1">
      <c r="A342" s="18">
        <v>443</v>
      </c>
      <c r="B342" s="18" t="str">
        <f>INDEX(BDD_enquete_terrain_publique!C:C, MATCH(A342, BDD_enquete_terrain_publique!B:B, 0))</f>
        <v>PECHLOIS2024_0213</v>
      </c>
      <c r="C342" s="18" t="str">
        <f>INDEX(BDD_enquete_terrain_publique!D:D, MATCH(A342, BDD_enquete_terrain_publique!B:B, 0))</f>
        <v>PECHLOIS2024_0213_B</v>
      </c>
      <c r="D342" s="109">
        <f>INDEX(BDD_enquete_terrain_publique!E:E, MATCH(A342, BDD_enquete_terrain_publique!B:B, 0))</f>
        <v>45317</v>
      </c>
      <c r="E342" s="18" t="str">
        <f>INDEX(BDD_enquete_terrain_publique!F:F, MATCH(A342, BDD_enquete_terrain_publique!B:B, 0))</f>
        <v>Stephane_BORDEWIE</v>
      </c>
      <c r="F342" s="118">
        <f>INDEX(BDD_enquete_terrain_publique!G:G, MATCH(A342, BDD_enquete_terrain_publique!B:B, 0))</f>
        <v>1</v>
      </c>
      <c r="G342" s="18">
        <f>INDEX(BDD_enquete_terrain_publique!H:H, MATCH(A342, BDD_enquete_terrain_publique!B:B, 0))</f>
        <v>16</v>
      </c>
      <c r="H342" s="118">
        <f>INDEX(BDD_enquete_terrain_publique!I:I, MATCH(A342, BDD_enquete_terrain_publique!B:B, 0))</f>
        <v>1</v>
      </c>
      <c r="I342" s="18" t="str">
        <f>INDEX(BDD_enquete_terrain_publique!J:J, MATCH(A342, BDD_enquete_terrain_publique!B:B, 0))</f>
        <v>O</v>
      </c>
      <c r="J342" s="18" t="str">
        <f>INDEX(BDD_enquete_terrain_publique!K:K, MATCH(A342, BDD_enquete_terrain_publique!B:B, 0))</f>
        <v>NA</v>
      </c>
      <c r="K342" s="118" t="str">
        <f>INDEX(BDD_enquete_terrain_publique!L:L, MATCH(A342, BDD_enquete_terrain_publique!B:B, 0))</f>
        <v>50_75</v>
      </c>
      <c r="L342" s="18" t="str">
        <f>INDEX(BDD_enquete_terrain_publique!M:M, MATCH(A342, BDD_enquete_terrain_publique!B:B, 0))</f>
        <v>pln_lune</v>
      </c>
      <c r="M342" s="18" t="s">
        <v>22</v>
      </c>
      <c r="N342" s="18" t="s">
        <v>22</v>
      </c>
      <c r="O342" s="18" t="s">
        <v>22</v>
      </c>
      <c r="P342" s="119">
        <f>INDEX(BDD_enquete_terrain_publique!Q:Q, MATCH(A342, BDD_enquete_terrain_publique!B:B, 0))</f>
        <v>42.68</v>
      </c>
      <c r="Q342" s="18" t="s">
        <v>22</v>
      </c>
      <c r="R342" s="18" t="s">
        <v>22</v>
      </c>
      <c r="S342" s="18" t="s">
        <v>22</v>
      </c>
      <c r="T342" s="18" t="s">
        <v>22</v>
      </c>
      <c r="U342" s="120">
        <f>INDEX(BDD_enquete_terrain_publique!V:V, MATCH(A342, BDD_enquete_terrain_publique!B:B, 0))</f>
        <v>9.2970000000000006</v>
      </c>
      <c r="V342" s="128" t="s">
        <v>22</v>
      </c>
      <c r="W342" s="121" t="str">
        <f>INDEX(BDD_enquete_terrain_publique!W:W, MATCH(A342, BDD_enquete_terrain_publique!B:B, 0))</f>
        <v>pdb</v>
      </c>
      <c r="X342" s="122">
        <f>INDEX(BDD_enquete_terrain_publique!X:X, MATCH(A342, BDD_enquete_terrain_publique!B:B, 0))</f>
        <v>3</v>
      </c>
      <c r="Y342" s="122">
        <f>INDEX(BDD_enquete_terrain_publique!Y:Y, MATCH(A342, BDD_enquete_terrain_publique!B:B, 0))</f>
        <v>1</v>
      </c>
      <c r="Z342" s="121">
        <f>INDEX(BDD_enquete_terrain_publique!Z:Z, MATCH(A342, BDD_enquete_terrain_publique!B:B, 0))</f>
        <v>0.64583333333333337</v>
      </c>
      <c r="AA342" s="121">
        <f>INDEX(BDD_enquete_terrain_publique!AA:AA, MATCH(A342, BDD_enquete_terrain_publique!B:B, 0))</f>
        <v>0.66666666666666663</v>
      </c>
      <c r="AB342" s="121">
        <f>INDEX(BDD_enquete_terrain_publique!AB:AB, MATCH(A342, BDD_enquete_terrain_publique!B:B, 0))</f>
        <v>0.75</v>
      </c>
      <c r="AC342" s="121">
        <f>Tableau1[[#This Row],[heure_enq]]-Tableau1[[#This Row],[heure_deb]]</f>
        <v>2.0833333333333259E-2</v>
      </c>
      <c r="AD342" s="121">
        <f>Tableau1[[#This Row],[heure_fin]]-Tableau1[[#This Row],[heure_deb]]</f>
        <v>0.10416666666666663</v>
      </c>
      <c r="AE342" s="128" t="s">
        <v>22</v>
      </c>
      <c r="AF342" s="128" t="s">
        <v>22</v>
      </c>
      <c r="AG342" s="123" t="str">
        <f>INDEX(BDD_enquete_terrain_publique!BJ:BJ, MATCH(A342, BDD_enquete_terrain_publique!B:B, 0))</f>
        <v>NA</v>
      </c>
      <c r="AH342" s="178">
        <v>0</v>
      </c>
      <c r="AI342" s="18">
        <f>INDEX(BDD_enquete_terrain_publique!BO:BO, MATCH(A342, BDD_enquete_terrain_publique!B:B, 0))</f>
        <v>0</v>
      </c>
      <c r="AJ342" s="178" t="s">
        <v>2066</v>
      </c>
      <c r="AK342" s="18" t="str">
        <f>INDEX(BDD_enquete_terrain_publique!BU:BU, MATCH(A342, BDD_enquete_terrain_publique!B:B, 0))</f>
        <v>ver</v>
      </c>
      <c r="AL342" s="115">
        <f>INDEX(BDD_enquete_terrain_publique!BV:BV, MATCH(A342, BDD_enquete_terrain_publique!B:B, 0))</f>
        <v>0</v>
      </c>
      <c r="AM342" s="178">
        <v>0</v>
      </c>
      <c r="AN342" s="115" t="s">
        <v>87</v>
      </c>
      <c r="AO342" s="115" t="str">
        <f>INDEX(BDD_enquete_terrain_publique!AL:AL, MATCH(A342, BDD_enquete_terrain_publique!B:B, 0))</f>
        <v>resident</v>
      </c>
      <c r="AP342" s="115" t="s">
        <v>222</v>
      </c>
      <c r="AQ342" s="115" t="s">
        <v>222</v>
      </c>
      <c r="AR342" s="124" t="s">
        <v>1924</v>
      </c>
      <c r="AS342" s="115">
        <v>2</v>
      </c>
      <c r="AT342" s="122">
        <v>13</v>
      </c>
      <c r="AU34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80.541940997867215</v>
      </c>
      <c r="AV342" s="151">
        <f>Tableau1[[#This Row],[poids_g]]</f>
        <v>80.541940997867215</v>
      </c>
      <c r="AW342" s="138" t="s">
        <v>222</v>
      </c>
      <c r="AX342" s="199"/>
      <c r="AY342" s="201"/>
      <c r="AZ342" s="127"/>
    </row>
    <row r="343" spans="1:52">
      <c r="A343" s="18">
        <v>445</v>
      </c>
      <c r="B343" s="18" t="str">
        <f>INDEX(BDD_enquete_terrain_publique!C:C, MATCH(A343, BDD_enquete_terrain_publique!B:B, 0))</f>
        <v>PECHLOIS2024_0214</v>
      </c>
      <c r="C343" s="18" t="str">
        <f>INDEX(BDD_enquete_terrain_publique!D:D, MATCH(A343, BDD_enquete_terrain_publique!B:B, 0))</f>
        <v>PECHLOIS2024_0214_A</v>
      </c>
      <c r="D343" s="109">
        <f>INDEX(BDD_enquete_terrain_publique!E:E, MATCH(A343, BDD_enquete_terrain_publique!B:B, 0))</f>
        <v>45321</v>
      </c>
      <c r="E343" s="18" t="str">
        <f>INDEX(BDD_enquete_terrain_publique!F:F, MATCH(A343, BDD_enquete_terrain_publique!B:B, 0))</f>
        <v>Stephane_BORDEWIE</v>
      </c>
      <c r="F343" s="118">
        <f>INDEX(BDD_enquete_terrain_publique!G:G, MATCH(A343, BDD_enquete_terrain_publique!B:B, 0))</f>
        <v>1</v>
      </c>
      <c r="G343" s="18">
        <f>INDEX(BDD_enquete_terrain_publique!H:H, MATCH(A343, BDD_enquete_terrain_publique!B:B, 0))</f>
        <v>14</v>
      </c>
      <c r="H343" s="118">
        <f>INDEX(BDD_enquete_terrain_publique!I:I, MATCH(A343, BDD_enquete_terrain_publique!B:B, 0))</f>
        <v>1</v>
      </c>
      <c r="I343" s="18" t="str">
        <f>INDEX(BDD_enquete_terrain_publique!J:J, MATCH(A343, BDD_enquete_terrain_publique!B:B, 0))</f>
        <v>E</v>
      </c>
      <c r="J343" s="18" t="str">
        <f>INDEX(BDD_enquete_terrain_publique!K:K, MATCH(A343, BDD_enquete_terrain_publique!B:B, 0))</f>
        <v>NA</v>
      </c>
      <c r="K343" s="118" t="str">
        <f>INDEX(BDD_enquete_terrain_publique!L:L, MATCH(A343, BDD_enquete_terrain_publique!B:B, 0))</f>
        <v>0_10</v>
      </c>
      <c r="L343" s="18" t="str">
        <f>INDEX(BDD_enquete_terrain_publique!M:M, MATCH(A343, BDD_enquete_terrain_publique!B:B, 0))</f>
        <v>dern_quart</v>
      </c>
      <c r="M343" s="18" t="s">
        <v>22</v>
      </c>
      <c r="N343" s="18" t="s">
        <v>22</v>
      </c>
      <c r="O343" s="18" t="s">
        <v>22</v>
      </c>
      <c r="P343" s="119">
        <f>INDEX(BDD_enquete_terrain_publique!Q:Q, MATCH(A343, BDD_enquete_terrain_publique!B:B, 0))</f>
        <v>42.676000000000002</v>
      </c>
      <c r="Q343" s="18" t="s">
        <v>22</v>
      </c>
      <c r="R343" s="18" t="s">
        <v>22</v>
      </c>
      <c r="S343" s="18" t="s">
        <v>22</v>
      </c>
      <c r="T343" s="18" t="s">
        <v>22</v>
      </c>
      <c r="U343" s="120">
        <f>INDEX(BDD_enquete_terrain_publique!V:V, MATCH(A343, BDD_enquete_terrain_publique!B:B, 0))</f>
        <v>9.3010000000000002</v>
      </c>
      <c r="V343" s="128" t="s">
        <v>22</v>
      </c>
      <c r="W343" s="121" t="str">
        <f>INDEX(BDD_enquete_terrain_publique!W:W, MATCH(A343, BDD_enquete_terrain_publique!B:B, 0))</f>
        <v>pdb</v>
      </c>
      <c r="X343" s="122" t="str">
        <f>INDEX(BDD_enquete_terrain_publique!X:X, MATCH(A343, BDD_enquete_terrain_publique!B:B, 0))</f>
        <v>NA</v>
      </c>
      <c r="Y343" s="122">
        <f>INDEX(BDD_enquete_terrain_publique!Y:Y, MATCH(A343, BDD_enquete_terrain_publique!B:B, 0))</f>
        <v>2</v>
      </c>
      <c r="Z343" s="121">
        <f>INDEX(BDD_enquete_terrain_publique!Z:Z, MATCH(A343, BDD_enquete_terrain_publique!B:B, 0))</f>
        <v>0.375</v>
      </c>
      <c r="AA343" s="121">
        <f>INDEX(BDD_enquete_terrain_publique!AA:AA, MATCH(A343, BDD_enquete_terrain_publique!B:B, 0))</f>
        <v>0.71527777777777779</v>
      </c>
      <c r="AB343" s="121">
        <f>INDEX(BDD_enquete_terrain_publique!AB:AB, MATCH(A343, BDD_enquete_terrain_publique!B:B, 0))</f>
        <v>0.71527777777777779</v>
      </c>
      <c r="AC343" s="121">
        <f>Tableau1[[#This Row],[heure_enq]]-Tableau1[[#This Row],[heure_deb]]</f>
        <v>0.34027777777777779</v>
      </c>
      <c r="AD343" s="121">
        <f>Tableau1[[#This Row],[heure_fin]]-Tableau1[[#This Row],[heure_deb]]</f>
        <v>0.34027777777777779</v>
      </c>
      <c r="AE343" s="128" t="s">
        <v>22</v>
      </c>
      <c r="AF343" s="128" t="s">
        <v>22</v>
      </c>
      <c r="AG343" s="123" t="str">
        <f>INDEX(BDD_enquete_terrain_publique!BJ:BJ, MATCH(A343, BDD_enquete_terrain_publique!B:B, 0))</f>
        <v>NA</v>
      </c>
      <c r="AH343" s="178" t="s">
        <v>2084</v>
      </c>
      <c r="AI343" s="18" t="str">
        <f>INDEX(BDD_enquete_terrain_publique!BO:BO, MATCH(A343, BDD_enquete_terrain_publique!B:B, 0))</f>
        <v>crevette, seiche, calamar</v>
      </c>
      <c r="AJ343" s="178">
        <v>0</v>
      </c>
      <c r="AK343" s="18">
        <f>INDEX(BDD_enquete_terrain_publique!BU:BU, MATCH(A343, BDD_enquete_terrain_publique!B:B, 0))</f>
        <v>0</v>
      </c>
      <c r="AL343" s="115">
        <f>INDEX(BDD_enquete_terrain_publique!BV:BV, MATCH(A343, BDD_enquete_terrain_publique!B:B, 0))</f>
        <v>0</v>
      </c>
      <c r="AM343" s="178">
        <v>0</v>
      </c>
      <c r="AN343" s="115" t="s">
        <v>2059</v>
      </c>
      <c r="AO343" s="115" t="str">
        <f>INDEX(BDD_enquete_terrain_publique!AL:AL, MATCH(A343, BDD_enquete_terrain_publique!B:B, 0))</f>
        <v>resident</v>
      </c>
      <c r="AP343" s="115" t="s">
        <v>222</v>
      </c>
      <c r="AQ343" s="115" t="s">
        <v>222</v>
      </c>
      <c r="AR343" s="124" t="s">
        <v>1082</v>
      </c>
      <c r="AS343" s="115">
        <v>4</v>
      </c>
      <c r="AT343" s="122">
        <v>13</v>
      </c>
      <c r="AU34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65.196496433974147</v>
      </c>
      <c r="AV343" s="150">
        <f>Tableau1[[#This Row],[poids_g]]+273+51</f>
        <v>389.19649643397418</v>
      </c>
      <c r="AW343" s="138" t="s">
        <v>222</v>
      </c>
      <c r="AX343" s="199"/>
      <c r="AY343" s="201"/>
      <c r="AZ343" s="127"/>
    </row>
    <row r="344" spans="1:52">
      <c r="A344" s="18">
        <v>445</v>
      </c>
      <c r="B344" s="18" t="str">
        <f>INDEX(BDD_enquete_terrain_publique!C:C, MATCH(A344, BDD_enquete_terrain_publique!B:B, 0))</f>
        <v>PECHLOIS2024_0214</v>
      </c>
      <c r="C344" s="18" t="str">
        <f>INDEX(BDD_enquete_terrain_publique!D:D, MATCH(A344, BDD_enquete_terrain_publique!B:B, 0))</f>
        <v>PECHLOIS2024_0214_A</v>
      </c>
      <c r="D344" s="109">
        <f>INDEX(BDD_enquete_terrain_publique!E:E, MATCH(A344, BDD_enquete_terrain_publique!B:B, 0))</f>
        <v>45321</v>
      </c>
      <c r="E344" s="18" t="str">
        <f>INDEX(BDD_enquete_terrain_publique!F:F, MATCH(A344, BDD_enquete_terrain_publique!B:B, 0))</f>
        <v>Stephane_BORDEWIE</v>
      </c>
      <c r="F344" s="118">
        <f>INDEX(BDD_enquete_terrain_publique!G:G, MATCH(A344, BDD_enquete_terrain_publique!B:B, 0))</f>
        <v>1</v>
      </c>
      <c r="G344" s="18">
        <f>INDEX(BDD_enquete_terrain_publique!H:H, MATCH(A344, BDD_enquete_terrain_publique!B:B, 0))</f>
        <v>14</v>
      </c>
      <c r="H344" s="118">
        <f>INDEX(BDD_enquete_terrain_publique!I:I, MATCH(A344, BDD_enquete_terrain_publique!B:B, 0))</f>
        <v>1</v>
      </c>
      <c r="I344" s="18" t="str">
        <f>INDEX(BDD_enquete_terrain_publique!J:J, MATCH(A344, BDD_enquete_terrain_publique!B:B, 0))</f>
        <v>E</v>
      </c>
      <c r="J344" s="18" t="str">
        <f>INDEX(BDD_enquete_terrain_publique!K:K, MATCH(A344, BDD_enquete_terrain_publique!B:B, 0))</f>
        <v>NA</v>
      </c>
      <c r="K344" s="118" t="str">
        <f>INDEX(BDD_enquete_terrain_publique!L:L, MATCH(A344, BDD_enquete_terrain_publique!B:B, 0))</f>
        <v>0_10</v>
      </c>
      <c r="L344" s="18" t="str">
        <f>INDEX(BDD_enquete_terrain_publique!M:M, MATCH(A344, BDD_enquete_terrain_publique!B:B, 0))</f>
        <v>dern_quart</v>
      </c>
      <c r="M344" s="18" t="s">
        <v>22</v>
      </c>
      <c r="N344" s="18" t="s">
        <v>22</v>
      </c>
      <c r="O344" s="18" t="s">
        <v>22</v>
      </c>
      <c r="P344" s="119">
        <f>INDEX(BDD_enquete_terrain_publique!Q:Q, MATCH(A344, BDD_enquete_terrain_publique!B:B, 0))</f>
        <v>42.676000000000002</v>
      </c>
      <c r="Q344" s="18" t="s">
        <v>22</v>
      </c>
      <c r="R344" s="18" t="s">
        <v>22</v>
      </c>
      <c r="S344" s="18" t="s">
        <v>22</v>
      </c>
      <c r="T344" s="18" t="s">
        <v>22</v>
      </c>
      <c r="U344" s="120">
        <f>INDEX(BDD_enquete_terrain_publique!V:V, MATCH(A344, BDD_enquete_terrain_publique!B:B, 0))</f>
        <v>9.3010000000000002</v>
      </c>
      <c r="V344" s="128" t="s">
        <v>22</v>
      </c>
      <c r="W344" s="121" t="str">
        <f>INDEX(BDD_enquete_terrain_publique!W:W, MATCH(A344, BDD_enquete_terrain_publique!B:B, 0))</f>
        <v>pdb</v>
      </c>
      <c r="X344" s="122" t="str">
        <f>INDEX(BDD_enquete_terrain_publique!X:X, MATCH(A344, BDD_enquete_terrain_publique!B:B, 0))</f>
        <v>NA</v>
      </c>
      <c r="Y344" s="122">
        <f>INDEX(BDD_enquete_terrain_publique!Y:Y, MATCH(A344, BDD_enquete_terrain_publique!B:B, 0))</f>
        <v>2</v>
      </c>
      <c r="Z344" s="121">
        <f>INDEX(BDD_enquete_terrain_publique!Z:Z, MATCH(A344, BDD_enquete_terrain_publique!B:B, 0))</f>
        <v>0.375</v>
      </c>
      <c r="AA344" s="121">
        <f>INDEX(BDD_enquete_terrain_publique!AA:AA, MATCH(A344, BDD_enquete_terrain_publique!B:B, 0))</f>
        <v>0.71527777777777779</v>
      </c>
      <c r="AB344" s="121">
        <f>INDEX(BDD_enquete_terrain_publique!AB:AB, MATCH(A344, BDD_enquete_terrain_publique!B:B, 0))</f>
        <v>0.71527777777777779</v>
      </c>
      <c r="AC344" s="121">
        <f>Tableau1[[#This Row],[heure_enq]]-Tableau1[[#This Row],[heure_deb]]</f>
        <v>0.34027777777777779</v>
      </c>
      <c r="AD344" s="121">
        <f>Tableau1[[#This Row],[heure_fin]]-Tableau1[[#This Row],[heure_deb]]</f>
        <v>0.34027777777777779</v>
      </c>
      <c r="AE344" s="128" t="s">
        <v>22</v>
      </c>
      <c r="AF344" s="128" t="s">
        <v>22</v>
      </c>
      <c r="AG344" s="123" t="str">
        <f>INDEX(BDD_enquete_terrain_publique!BJ:BJ, MATCH(A344, BDD_enquete_terrain_publique!B:B, 0))</f>
        <v>NA</v>
      </c>
      <c r="AH344" s="178" t="s">
        <v>2084</v>
      </c>
      <c r="AI344" s="18" t="str">
        <f>INDEX(BDD_enquete_terrain_publique!BO:BO, MATCH(A344, BDD_enquete_terrain_publique!B:B, 0))</f>
        <v>crevette, seiche, calamar</v>
      </c>
      <c r="AJ344" s="178">
        <v>0</v>
      </c>
      <c r="AK344" s="18">
        <f>INDEX(BDD_enquete_terrain_publique!BU:BU, MATCH(A344, BDD_enquete_terrain_publique!B:B, 0))</f>
        <v>0</v>
      </c>
      <c r="AL344" s="115">
        <f>INDEX(BDD_enquete_terrain_publique!BV:BV, MATCH(A344, BDD_enquete_terrain_publique!B:B, 0))</f>
        <v>0</v>
      </c>
      <c r="AM344" s="178">
        <v>0</v>
      </c>
      <c r="AN344" s="115" t="s">
        <v>2059</v>
      </c>
      <c r="AO344" s="115" t="str">
        <f>INDEX(BDD_enquete_terrain_publique!AL:AL, MATCH(A344, BDD_enquete_terrain_publique!B:B, 0))</f>
        <v>resident</v>
      </c>
      <c r="AP344" s="115" t="s">
        <v>222</v>
      </c>
      <c r="AQ344" s="115" t="s">
        <v>222</v>
      </c>
      <c r="AR344" s="124" t="s">
        <v>1304</v>
      </c>
      <c r="AS344" s="115">
        <v>8</v>
      </c>
      <c r="AT344" s="122">
        <f>AVERAGE(10,17)</f>
        <v>13.5</v>
      </c>
      <c r="AU34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272.77241354376321</v>
      </c>
      <c r="AV344" s="152"/>
      <c r="AW344" s="138" t="s">
        <v>222</v>
      </c>
      <c r="AX344" s="199"/>
      <c r="AY344" s="201"/>
      <c r="AZ344" s="127"/>
    </row>
    <row r="345" spans="1:52" ht="15" thickBot="1">
      <c r="A345" s="18">
        <v>445</v>
      </c>
      <c r="B345" s="18" t="str">
        <f>INDEX(BDD_enquete_terrain_publique!C:C, MATCH(A345, BDD_enquete_terrain_publique!B:B, 0))</f>
        <v>PECHLOIS2024_0214</v>
      </c>
      <c r="C345" s="18" t="str">
        <f>INDEX(BDD_enquete_terrain_publique!D:D, MATCH(A345, BDD_enquete_terrain_publique!B:B, 0))</f>
        <v>PECHLOIS2024_0214_A</v>
      </c>
      <c r="D345" s="109">
        <f>INDEX(BDD_enquete_terrain_publique!E:E, MATCH(A345, BDD_enquete_terrain_publique!B:B, 0))</f>
        <v>45321</v>
      </c>
      <c r="E345" s="18" t="str">
        <f>INDEX(BDD_enquete_terrain_publique!F:F, MATCH(A345, BDD_enquete_terrain_publique!B:B, 0))</f>
        <v>Stephane_BORDEWIE</v>
      </c>
      <c r="F345" s="118">
        <f>INDEX(BDD_enquete_terrain_publique!G:G, MATCH(A345, BDD_enquete_terrain_publique!B:B, 0))</f>
        <v>1</v>
      </c>
      <c r="G345" s="18">
        <f>INDEX(BDD_enquete_terrain_publique!H:H, MATCH(A345, BDD_enquete_terrain_publique!B:B, 0))</f>
        <v>14</v>
      </c>
      <c r="H345" s="118">
        <f>INDEX(BDD_enquete_terrain_publique!I:I, MATCH(A345, BDD_enquete_terrain_publique!B:B, 0))</f>
        <v>1</v>
      </c>
      <c r="I345" s="18" t="str">
        <f>INDEX(BDD_enquete_terrain_publique!J:J, MATCH(A345, BDD_enquete_terrain_publique!B:B, 0))</f>
        <v>E</v>
      </c>
      <c r="J345" s="18" t="str">
        <f>INDEX(BDD_enquete_terrain_publique!K:K, MATCH(A345, BDD_enquete_terrain_publique!B:B, 0))</f>
        <v>NA</v>
      </c>
      <c r="K345" s="118" t="str">
        <f>INDEX(BDD_enquete_terrain_publique!L:L, MATCH(A345, BDD_enquete_terrain_publique!B:B, 0))</f>
        <v>0_10</v>
      </c>
      <c r="L345" s="18" t="str">
        <f>INDEX(BDD_enquete_terrain_publique!M:M, MATCH(A345, BDD_enquete_terrain_publique!B:B, 0))</f>
        <v>dern_quart</v>
      </c>
      <c r="M345" s="18" t="s">
        <v>22</v>
      </c>
      <c r="N345" s="18" t="s">
        <v>22</v>
      </c>
      <c r="O345" s="18" t="s">
        <v>22</v>
      </c>
      <c r="P345" s="119">
        <f>INDEX(BDD_enquete_terrain_publique!Q:Q, MATCH(A345, BDD_enquete_terrain_publique!B:B, 0))</f>
        <v>42.676000000000002</v>
      </c>
      <c r="Q345" s="18" t="s">
        <v>22</v>
      </c>
      <c r="R345" s="18" t="s">
        <v>22</v>
      </c>
      <c r="S345" s="18" t="s">
        <v>22</v>
      </c>
      <c r="T345" s="18" t="s">
        <v>22</v>
      </c>
      <c r="U345" s="120">
        <f>INDEX(BDD_enquete_terrain_publique!V:V, MATCH(A345, BDD_enquete_terrain_publique!B:B, 0))</f>
        <v>9.3010000000000002</v>
      </c>
      <c r="V345" s="128" t="s">
        <v>22</v>
      </c>
      <c r="W345" s="121" t="str">
        <f>INDEX(BDD_enquete_terrain_publique!W:W, MATCH(A345, BDD_enquete_terrain_publique!B:B, 0))</f>
        <v>pdb</v>
      </c>
      <c r="X345" s="122" t="str">
        <f>INDEX(BDD_enquete_terrain_publique!X:X, MATCH(A345, BDD_enquete_terrain_publique!B:B, 0))</f>
        <v>NA</v>
      </c>
      <c r="Y345" s="122">
        <f>INDEX(BDD_enquete_terrain_publique!Y:Y, MATCH(A345, BDD_enquete_terrain_publique!B:B, 0))</f>
        <v>2</v>
      </c>
      <c r="Z345" s="121">
        <f>INDEX(BDD_enquete_terrain_publique!Z:Z, MATCH(A345, BDD_enquete_terrain_publique!B:B, 0))</f>
        <v>0.375</v>
      </c>
      <c r="AA345" s="121">
        <f>INDEX(BDD_enquete_terrain_publique!AA:AA, MATCH(A345, BDD_enquete_terrain_publique!B:B, 0))</f>
        <v>0.71527777777777779</v>
      </c>
      <c r="AB345" s="121">
        <f>INDEX(BDD_enquete_terrain_publique!AB:AB, MATCH(A345, BDD_enquete_terrain_publique!B:B, 0))</f>
        <v>0.71527777777777779</v>
      </c>
      <c r="AC345" s="121">
        <f>Tableau1[[#This Row],[heure_enq]]-Tableau1[[#This Row],[heure_deb]]</f>
        <v>0.34027777777777779</v>
      </c>
      <c r="AD345" s="121">
        <f>Tableau1[[#This Row],[heure_fin]]-Tableau1[[#This Row],[heure_deb]]</f>
        <v>0.34027777777777779</v>
      </c>
      <c r="AE345" s="128" t="s">
        <v>22</v>
      </c>
      <c r="AF345" s="128" t="s">
        <v>22</v>
      </c>
      <c r="AG345" s="123" t="str">
        <f>INDEX(BDD_enquete_terrain_publique!BJ:BJ, MATCH(A345, BDD_enquete_terrain_publique!B:B, 0))</f>
        <v>NA</v>
      </c>
      <c r="AH345" s="178" t="s">
        <v>2084</v>
      </c>
      <c r="AI345" s="18" t="str">
        <f>INDEX(BDD_enquete_terrain_publique!BO:BO, MATCH(A345, BDD_enquete_terrain_publique!B:B, 0))</f>
        <v>crevette, seiche, calamar</v>
      </c>
      <c r="AJ345" s="178">
        <v>0</v>
      </c>
      <c r="AK345" s="18">
        <f>INDEX(BDD_enquete_terrain_publique!BU:BU, MATCH(A345, BDD_enquete_terrain_publique!B:B, 0))</f>
        <v>0</v>
      </c>
      <c r="AL345" s="115">
        <f>INDEX(BDD_enquete_terrain_publique!BV:BV, MATCH(A345, BDD_enquete_terrain_publique!B:B, 0))</f>
        <v>0</v>
      </c>
      <c r="AM345" s="178">
        <v>0</v>
      </c>
      <c r="AN345" s="115" t="s">
        <v>2059</v>
      </c>
      <c r="AO345" s="115" t="str">
        <f>INDEX(BDD_enquete_terrain_publique!AL:AL, MATCH(A345, BDD_enquete_terrain_publique!B:B, 0))</f>
        <v>resident</v>
      </c>
      <c r="AP345" s="115" t="s">
        <v>222</v>
      </c>
      <c r="AQ345" s="115" t="s">
        <v>222</v>
      </c>
      <c r="AR345" s="124" t="s">
        <v>1924</v>
      </c>
      <c r="AS345" s="115">
        <v>1</v>
      </c>
      <c r="AT345" s="122">
        <v>14</v>
      </c>
      <c r="AU34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50.822029234494373</v>
      </c>
      <c r="AV345" s="153"/>
      <c r="AW345" s="138" t="s">
        <v>222</v>
      </c>
      <c r="AX345" s="199"/>
      <c r="AY345" s="201"/>
      <c r="AZ345" s="127"/>
    </row>
    <row r="346" spans="1:52">
      <c r="A346" s="18">
        <v>446</v>
      </c>
      <c r="B346" s="18" t="str">
        <f>INDEX(BDD_enquete_terrain_publique!C:C, MATCH(A346, BDD_enquete_terrain_publique!B:B, 0))</f>
        <v>PECHLOIS2024_0214</v>
      </c>
      <c r="C346" s="18" t="str">
        <f>INDEX(BDD_enquete_terrain_publique!D:D, MATCH(A346, BDD_enquete_terrain_publique!B:B, 0))</f>
        <v>PECHLOIS2024_0214_B</v>
      </c>
      <c r="D346" s="109">
        <f>INDEX(BDD_enquete_terrain_publique!E:E, MATCH(A346, BDD_enquete_terrain_publique!B:B, 0))</f>
        <v>45321</v>
      </c>
      <c r="E346" s="18" t="str">
        <f>INDEX(BDD_enquete_terrain_publique!F:F, MATCH(A346, BDD_enquete_terrain_publique!B:B, 0))</f>
        <v>Stephane_BORDEWIE</v>
      </c>
      <c r="F346" s="118">
        <f>INDEX(BDD_enquete_terrain_publique!G:G, MATCH(A346, BDD_enquete_terrain_publique!B:B, 0))</f>
        <v>1</v>
      </c>
      <c r="G346" s="18">
        <f>INDEX(BDD_enquete_terrain_publique!H:H, MATCH(A346, BDD_enquete_terrain_publique!B:B, 0))</f>
        <v>14</v>
      </c>
      <c r="H346" s="118">
        <f>INDEX(BDD_enquete_terrain_publique!I:I, MATCH(A346, BDD_enquete_terrain_publique!B:B, 0))</f>
        <v>1</v>
      </c>
      <c r="I346" s="18" t="str">
        <f>INDEX(BDD_enquete_terrain_publique!J:J, MATCH(A346, BDD_enquete_terrain_publique!B:B, 0))</f>
        <v>E</v>
      </c>
      <c r="J346" s="18" t="str">
        <f>INDEX(BDD_enquete_terrain_publique!K:K, MATCH(A346, BDD_enquete_terrain_publique!B:B, 0))</f>
        <v>NA</v>
      </c>
      <c r="K346" s="118" t="str">
        <f>INDEX(BDD_enquete_terrain_publique!L:L, MATCH(A346, BDD_enquete_terrain_publique!B:B, 0))</f>
        <v>0_10</v>
      </c>
      <c r="L346" s="18" t="str">
        <f>INDEX(BDD_enquete_terrain_publique!M:M, MATCH(A346, BDD_enquete_terrain_publique!B:B, 0))</f>
        <v>dern_quart</v>
      </c>
      <c r="M346" s="18" t="s">
        <v>22</v>
      </c>
      <c r="N346" s="18" t="s">
        <v>22</v>
      </c>
      <c r="O346" s="18" t="s">
        <v>22</v>
      </c>
      <c r="P346" s="119">
        <f>INDEX(BDD_enquete_terrain_publique!Q:Q, MATCH(A346, BDD_enquete_terrain_publique!B:B, 0))</f>
        <v>42.676000000000002</v>
      </c>
      <c r="Q346" s="18" t="s">
        <v>22</v>
      </c>
      <c r="R346" s="18" t="s">
        <v>22</v>
      </c>
      <c r="S346" s="18" t="s">
        <v>22</v>
      </c>
      <c r="T346" s="18" t="s">
        <v>22</v>
      </c>
      <c r="U346" s="120">
        <f>INDEX(BDD_enquete_terrain_publique!V:V, MATCH(A346, BDD_enquete_terrain_publique!B:B, 0))</f>
        <v>9.3010000000000002</v>
      </c>
      <c r="V346" s="128" t="s">
        <v>22</v>
      </c>
      <c r="W346" s="121" t="str">
        <f>INDEX(BDD_enquete_terrain_publique!W:W, MATCH(A346, BDD_enquete_terrain_publique!B:B, 0))</f>
        <v>pdb</v>
      </c>
      <c r="X346" s="122" t="str">
        <f>INDEX(BDD_enquete_terrain_publique!X:X, MATCH(A346, BDD_enquete_terrain_publique!B:B, 0))</f>
        <v>NA</v>
      </c>
      <c r="Y346" s="122">
        <f>INDEX(BDD_enquete_terrain_publique!Y:Y, MATCH(A346, BDD_enquete_terrain_publique!B:B, 0))</f>
        <v>3</v>
      </c>
      <c r="Z346" s="121">
        <f>INDEX(BDD_enquete_terrain_publique!Z:Z, MATCH(A346, BDD_enquete_terrain_publique!B:B, 0))</f>
        <v>0.6875</v>
      </c>
      <c r="AA346" s="121">
        <f>INDEX(BDD_enquete_terrain_publique!AA:AA, MATCH(A346, BDD_enquete_terrain_publique!B:B, 0))</f>
        <v>0.72222222222222221</v>
      </c>
      <c r="AB346" s="121">
        <f>INDEX(BDD_enquete_terrain_publique!AB:AB, MATCH(A346, BDD_enquete_terrain_publique!B:B, 0))</f>
        <v>0.72222222222222221</v>
      </c>
      <c r="AC346" s="121">
        <f>Tableau1[[#This Row],[heure_enq]]-Tableau1[[#This Row],[heure_deb]]</f>
        <v>3.472222222222221E-2</v>
      </c>
      <c r="AD346" s="121">
        <f>Tableau1[[#This Row],[heure_fin]]-Tableau1[[#This Row],[heure_deb]]</f>
        <v>3.472222222222221E-2</v>
      </c>
      <c r="AE346" s="128" t="s">
        <v>22</v>
      </c>
      <c r="AF346" s="128" t="s">
        <v>22</v>
      </c>
      <c r="AG346" s="123" t="str">
        <f>INDEX(BDD_enquete_terrain_publique!BJ:BJ, MATCH(A346, BDD_enquete_terrain_publique!B:B, 0))</f>
        <v>NA</v>
      </c>
      <c r="AH346" s="178" t="s">
        <v>2068</v>
      </c>
      <c r="AI346" s="18" t="str">
        <f>INDEX(BDD_enquete_terrain_publique!BO:BO, MATCH(A346, BDD_enquete_terrain_publique!B:B, 0))</f>
        <v>calamar</v>
      </c>
      <c r="AJ346" s="178">
        <v>0</v>
      </c>
      <c r="AK346" s="18">
        <f>INDEX(BDD_enquete_terrain_publique!BU:BU, MATCH(A346, BDD_enquete_terrain_publique!B:B, 0))</f>
        <v>0</v>
      </c>
      <c r="AL346" s="115">
        <f>INDEX(BDD_enquete_terrain_publique!BV:BV, MATCH(A346, BDD_enquete_terrain_publique!B:B, 0))</f>
        <v>0</v>
      </c>
      <c r="AM346" s="178">
        <v>0</v>
      </c>
      <c r="AN346" s="115" t="s">
        <v>2190</v>
      </c>
      <c r="AO346" s="115" t="str">
        <f>INDEX(BDD_enquete_terrain_publique!AL:AL, MATCH(A346, BDD_enquete_terrain_publique!B:B, 0))</f>
        <v>resident</v>
      </c>
      <c r="AP346" s="115" t="s">
        <v>222</v>
      </c>
      <c r="AQ346" s="115" t="s">
        <v>222</v>
      </c>
      <c r="AR346" s="124" t="s">
        <v>1304</v>
      </c>
      <c r="AS346" s="115">
        <v>4</v>
      </c>
      <c r="AT346" s="122">
        <f>(3*10+20)/4</f>
        <v>12.5</v>
      </c>
      <c r="AU34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107.35259428926199</v>
      </c>
      <c r="AV346" s="150">
        <f>Tableau1[[#This Row],[poids_g]]+1223+32+587</f>
        <v>1949.352594289262</v>
      </c>
      <c r="AW346" s="138" t="s">
        <v>222</v>
      </c>
      <c r="AX346" s="199"/>
      <c r="AY346" s="201"/>
      <c r="AZ346" s="127"/>
    </row>
    <row r="347" spans="1:52">
      <c r="A347" s="18">
        <v>446</v>
      </c>
      <c r="B347" s="18" t="str">
        <f>INDEX(BDD_enquete_terrain_publique!C:C, MATCH(A347, BDD_enquete_terrain_publique!B:B, 0))</f>
        <v>PECHLOIS2024_0214</v>
      </c>
      <c r="C347" s="18" t="str">
        <f>INDEX(BDD_enquete_terrain_publique!D:D, MATCH(A347, BDD_enquete_terrain_publique!B:B, 0))</f>
        <v>PECHLOIS2024_0214_B</v>
      </c>
      <c r="D347" s="109">
        <f>INDEX(BDD_enquete_terrain_publique!E:E, MATCH(A347, BDD_enquete_terrain_publique!B:B, 0))</f>
        <v>45321</v>
      </c>
      <c r="E347" s="18" t="str">
        <f>INDEX(BDD_enquete_terrain_publique!F:F, MATCH(A347, BDD_enquete_terrain_publique!B:B, 0))</f>
        <v>Stephane_BORDEWIE</v>
      </c>
      <c r="F347" s="118">
        <f>INDEX(BDD_enquete_terrain_publique!G:G, MATCH(A347, BDD_enquete_terrain_publique!B:B, 0))</f>
        <v>1</v>
      </c>
      <c r="G347" s="18">
        <f>INDEX(BDD_enquete_terrain_publique!H:H, MATCH(A347, BDD_enquete_terrain_publique!B:B, 0))</f>
        <v>14</v>
      </c>
      <c r="H347" s="118">
        <f>INDEX(BDD_enquete_terrain_publique!I:I, MATCH(A347, BDD_enquete_terrain_publique!B:B, 0))</f>
        <v>1</v>
      </c>
      <c r="I347" s="18" t="str">
        <f>INDEX(BDD_enquete_terrain_publique!J:J, MATCH(A347, BDD_enquete_terrain_publique!B:B, 0))</f>
        <v>E</v>
      </c>
      <c r="J347" s="18" t="str">
        <f>INDEX(BDD_enquete_terrain_publique!K:K, MATCH(A347, BDD_enquete_terrain_publique!B:B, 0))</f>
        <v>NA</v>
      </c>
      <c r="K347" s="118" t="str">
        <f>INDEX(BDD_enquete_terrain_publique!L:L, MATCH(A347, BDD_enquete_terrain_publique!B:B, 0))</f>
        <v>0_10</v>
      </c>
      <c r="L347" s="18" t="str">
        <f>INDEX(BDD_enquete_terrain_publique!M:M, MATCH(A347, BDD_enquete_terrain_publique!B:B, 0))</f>
        <v>dern_quart</v>
      </c>
      <c r="M347" s="18" t="s">
        <v>22</v>
      </c>
      <c r="N347" s="18" t="s">
        <v>22</v>
      </c>
      <c r="O347" s="18" t="s">
        <v>22</v>
      </c>
      <c r="P347" s="119">
        <f>INDEX(BDD_enquete_terrain_publique!Q:Q, MATCH(A347, BDD_enquete_terrain_publique!B:B, 0))</f>
        <v>42.676000000000002</v>
      </c>
      <c r="Q347" s="18" t="s">
        <v>22</v>
      </c>
      <c r="R347" s="18" t="s">
        <v>22</v>
      </c>
      <c r="S347" s="18" t="s">
        <v>22</v>
      </c>
      <c r="T347" s="18" t="s">
        <v>22</v>
      </c>
      <c r="U347" s="120">
        <f>INDEX(BDD_enquete_terrain_publique!V:V, MATCH(A347, BDD_enquete_terrain_publique!B:B, 0))</f>
        <v>9.3010000000000002</v>
      </c>
      <c r="V347" s="128" t="s">
        <v>22</v>
      </c>
      <c r="W347" s="121" t="str">
        <f>INDEX(BDD_enquete_terrain_publique!W:W, MATCH(A347, BDD_enquete_terrain_publique!B:B, 0))</f>
        <v>pdb</v>
      </c>
      <c r="X347" s="122" t="str">
        <f>INDEX(BDD_enquete_terrain_publique!X:X, MATCH(A347, BDD_enquete_terrain_publique!B:B, 0))</f>
        <v>NA</v>
      </c>
      <c r="Y347" s="122">
        <f>INDEX(BDD_enquete_terrain_publique!Y:Y, MATCH(A347, BDD_enquete_terrain_publique!B:B, 0))</f>
        <v>3</v>
      </c>
      <c r="Z347" s="121">
        <f>INDEX(BDD_enquete_terrain_publique!Z:Z, MATCH(A347, BDD_enquete_terrain_publique!B:B, 0))</f>
        <v>0.6875</v>
      </c>
      <c r="AA347" s="121">
        <f>INDEX(BDD_enquete_terrain_publique!AA:AA, MATCH(A347, BDD_enquete_terrain_publique!B:B, 0))</f>
        <v>0.72222222222222221</v>
      </c>
      <c r="AB347" s="121">
        <f>INDEX(BDD_enquete_terrain_publique!AB:AB, MATCH(A347, BDD_enquete_terrain_publique!B:B, 0))</f>
        <v>0.72222222222222221</v>
      </c>
      <c r="AC347" s="121">
        <f>Tableau1[[#This Row],[heure_enq]]-Tableau1[[#This Row],[heure_deb]]</f>
        <v>3.472222222222221E-2</v>
      </c>
      <c r="AD347" s="121">
        <f>Tableau1[[#This Row],[heure_fin]]-Tableau1[[#This Row],[heure_deb]]</f>
        <v>3.472222222222221E-2</v>
      </c>
      <c r="AE347" s="128" t="s">
        <v>22</v>
      </c>
      <c r="AF347" s="128" t="s">
        <v>22</v>
      </c>
      <c r="AG347" s="123" t="str">
        <f>INDEX(BDD_enquete_terrain_publique!BJ:BJ, MATCH(A347, BDD_enquete_terrain_publique!B:B, 0))</f>
        <v>NA</v>
      </c>
      <c r="AH347" s="178" t="s">
        <v>2068</v>
      </c>
      <c r="AI347" s="18" t="str">
        <f>INDEX(BDD_enquete_terrain_publique!BO:BO, MATCH(A347, BDD_enquete_terrain_publique!B:B, 0))</f>
        <v>calamar</v>
      </c>
      <c r="AJ347" s="178">
        <v>0</v>
      </c>
      <c r="AK347" s="18">
        <f>INDEX(BDD_enquete_terrain_publique!BU:BU, MATCH(A347, BDD_enquete_terrain_publique!B:B, 0))</f>
        <v>0</v>
      </c>
      <c r="AL347" s="115">
        <f>INDEX(BDD_enquete_terrain_publique!BV:BV, MATCH(A347, BDD_enquete_terrain_publique!B:B, 0))</f>
        <v>0</v>
      </c>
      <c r="AM347" s="178">
        <v>0</v>
      </c>
      <c r="AN347" s="115" t="s">
        <v>2190</v>
      </c>
      <c r="AO347" s="115" t="str">
        <f>INDEX(BDD_enquete_terrain_publique!AL:AL, MATCH(A347, BDD_enquete_terrain_publique!B:B, 0))</f>
        <v>resident</v>
      </c>
      <c r="AP347" s="115" t="s">
        <v>222</v>
      </c>
      <c r="AQ347" s="115" t="s">
        <v>222</v>
      </c>
      <c r="AR347" s="124" t="s">
        <v>1046</v>
      </c>
      <c r="AS347" s="115">
        <v>1</v>
      </c>
      <c r="AT347" s="122">
        <v>32</v>
      </c>
      <c r="AU34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584.85964530936485</v>
      </c>
      <c r="AV347" s="152"/>
      <c r="AW347" s="138" t="s">
        <v>222</v>
      </c>
      <c r="AX347" s="199"/>
      <c r="AY347" s="201"/>
      <c r="AZ347" s="127"/>
    </row>
    <row r="348" spans="1:52">
      <c r="A348" s="18">
        <v>446</v>
      </c>
      <c r="B348" s="18" t="str">
        <f>INDEX(BDD_enquete_terrain_publique!C:C, MATCH(A348, BDD_enquete_terrain_publique!B:B, 0))</f>
        <v>PECHLOIS2024_0214</v>
      </c>
      <c r="C348" s="18" t="str">
        <f>INDEX(BDD_enquete_terrain_publique!D:D, MATCH(A348, BDD_enquete_terrain_publique!B:B, 0))</f>
        <v>PECHLOIS2024_0214_B</v>
      </c>
      <c r="D348" s="109">
        <f>INDEX(BDD_enquete_terrain_publique!E:E, MATCH(A348, BDD_enquete_terrain_publique!B:B, 0))</f>
        <v>45321</v>
      </c>
      <c r="E348" s="18" t="str">
        <f>INDEX(BDD_enquete_terrain_publique!F:F, MATCH(A348, BDD_enquete_terrain_publique!B:B, 0))</f>
        <v>Stephane_BORDEWIE</v>
      </c>
      <c r="F348" s="118">
        <f>INDEX(BDD_enquete_terrain_publique!G:G, MATCH(A348, BDD_enquete_terrain_publique!B:B, 0))</f>
        <v>1</v>
      </c>
      <c r="G348" s="18">
        <f>INDEX(BDD_enquete_terrain_publique!H:H, MATCH(A348, BDD_enquete_terrain_publique!B:B, 0))</f>
        <v>14</v>
      </c>
      <c r="H348" s="118">
        <f>INDEX(BDD_enquete_terrain_publique!I:I, MATCH(A348, BDD_enquete_terrain_publique!B:B, 0))</f>
        <v>1</v>
      </c>
      <c r="I348" s="18" t="str">
        <f>INDEX(BDD_enquete_terrain_publique!J:J, MATCH(A348, BDD_enquete_terrain_publique!B:B, 0))</f>
        <v>E</v>
      </c>
      <c r="J348" s="18" t="str">
        <f>INDEX(BDD_enquete_terrain_publique!K:K, MATCH(A348, BDD_enquete_terrain_publique!B:B, 0))</f>
        <v>NA</v>
      </c>
      <c r="K348" s="118" t="str">
        <f>INDEX(BDD_enquete_terrain_publique!L:L, MATCH(A348, BDD_enquete_terrain_publique!B:B, 0))</f>
        <v>0_10</v>
      </c>
      <c r="L348" s="18" t="str">
        <f>INDEX(BDD_enquete_terrain_publique!M:M, MATCH(A348, BDD_enquete_terrain_publique!B:B, 0))</f>
        <v>dern_quart</v>
      </c>
      <c r="M348" s="18" t="s">
        <v>22</v>
      </c>
      <c r="N348" s="18" t="s">
        <v>22</v>
      </c>
      <c r="O348" s="18" t="s">
        <v>22</v>
      </c>
      <c r="P348" s="119">
        <f>INDEX(BDD_enquete_terrain_publique!Q:Q, MATCH(A348, BDD_enquete_terrain_publique!B:B, 0))</f>
        <v>42.676000000000002</v>
      </c>
      <c r="Q348" s="18" t="s">
        <v>22</v>
      </c>
      <c r="R348" s="18" t="s">
        <v>22</v>
      </c>
      <c r="S348" s="18" t="s">
        <v>22</v>
      </c>
      <c r="T348" s="18" t="s">
        <v>22</v>
      </c>
      <c r="U348" s="120">
        <f>INDEX(BDD_enquete_terrain_publique!V:V, MATCH(A348, BDD_enquete_terrain_publique!B:B, 0))</f>
        <v>9.3010000000000002</v>
      </c>
      <c r="V348" s="128" t="s">
        <v>22</v>
      </c>
      <c r="W348" s="121" t="str">
        <f>INDEX(BDD_enquete_terrain_publique!W:W, MATCH(A348, BDD_enquete_terrain_publique!B:B, 0))</f>
        <v>pdb</v>
      </c>
      <c r="X348" s="122" t="str">
        <f>INDEX(BDD_enquete_terrain_publique!X:X, MATCH(A348, BDD_enquete_terrain_publique!B:B, 0))</f>
        <v>NA</v>
      </c>
      <c r="Y348" s="122">
        <f>INDEX(BDD_enquete_terrain_publique!Y:Y, MATCH(A348, BDD_enquete_terrain_publique!B:B, 0))</f>
        <v>3</v>
      </c>
      <c r="Z348" s="121">
        <f>INDEX(BDD_enquete_terrain_publique!Z:Z, MATCH(A348, BDD_enquete_terrain_publique!B:B, 0))</f>
        <v>0.6875</v>
      </c>
      <c r="AA348" s="121">
        <f>INDEX(BDD_enquete_terrain_publique!AA:AA, MATCH(A348, BDD_enquete_terrain_publique!B:B, 0))</f>
        <v>0.72222222222222221</v>
      </c>
      <c r="AB348" s="121">
        <f>INDEX(BDD_enquete_terrain_publique!AB:AB, MATCH(A348, BDD_enquete_terrain_publique!B:B, 0))</f>
        <v>0.72222222222222221</v>
      </c>
      <c r="AC348" s="121">
        <f>Tableau1[[#This Row],[heure_enq]]-Tableau1[[#This Row],[heure_deb]]</f>
        <v>3.472222222222221E-2</v>
      </c>
      <c r="AD348" s="121">
        <f>Tableau1[[#This Row],[heure_fin]]-Tableau1[[#This Row],[heure_deb]]</f>
        <v>3.472222222222221E-2</v>
      </c>
      <c r="AE348" s="128" t="s">
        <v>22</v>
      </c>
      <c r="AF348" s="128" t="s">
        <v>22</v>
      </c>
      <c r="AG348" s="123" t="str">
        <f>INDEX(BDD_enquete_terrain_publique!BJ:BJ, MATCH(A348, BDD_enquete_terrain_publique!B:B, 0))</f>
        <v>NA</v>
      </c>
      <c r="AH348" s="178" t="s">
        <v>2068</v>
      </c>
      <c r="AI348" s="18" t="str">
        <f>INDEX(BDD_enquete_terrain_publique!BO:BO, MATCH(A348, BDD_enquete_terrain_publique!B:B, 0))</f>
        <v>calamar</v>
      </c>
      <c r="AJ348" s="178">
        <v>0</v>
      </c>
      <c r="AK348" s="18">
        <f>INDEX(BDD_enquete_terrain_publique!BU:BU, MATCH(A348, BDD_enquete_terrain_publique!B:B, 0))</f>
        <v>0</v>
      </c>
      <c r="AL348" s="115">
        <f>INDEX(BDD_enquete_terrain_publique!BV:BV, MATCH(A348, BDD_enquete_terrain_publique!B:B, 0))</f>
        <v>0</v>
      </c>
      <c r="AM348" s="178">
        <v>0</v>
      </c>
      <c r="AN348" s="115" t="s">
        <v>2190</v>
      </c>
      <c r="AO348" s="115" t="str">
        <f>INDEX(BDD_enquete_terrain_publique!AL:AL, MATCH(A348, BDD_enquete_terrain_publique!B:B, 0))</f>
        <v>resident</v>
      </c>
      <c r="AP348" s="115" t="s">
        <v>222</v>
      </c>
      <c r="AQ348" s="115" t="s">
        <v>222</v>
      </c>
      <c r="AR348" s="124" t="s">
        <v>1059</v>
      </c>
      <c r="AS348" s="115">
        <v>2</v>
      </c>
      <c r="AT348" s="122">
        <f>(30+38)/2</f>
        <v>34</v>
      </c>
      <c r="AU34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1223.3154884834501</v>
      </c>
      <c r="AV348" s="152"/>
      <c r="AW348" s="138" t="s">
        <v>222</v>
      </c>
      <c r="AX348" s="199"/>
      <c r="AY348" s="201"/>
      <c r="AZ348" s="127"/>
    </row>
    <row r="349" spans="1:52" ht="15" thickBot="1">
      <c r="A349" s="18">
        <v>446</v>
      </c>
      <c r="B349" s="18" t="str">
        <f>INDEX(BDD_enquete_terrain_publique!C:C, MATCH(A349, BDD_enquete_terrain_publique!B:B, 0))</f>
        <v>PECHLOIS2024_0214</v>
      </c>
      <c r="C349" s="18" t="str">
        <f>INDEX(BDD_enquete_terrain_publique!D:D, MATCH(A349, BDD_enquete_terrain_publique!B:B, 0))</f>
        <v>PECHLOIS2024_0214_B</v>
      </c>
      <c r="D349" s="109">
        <f>INDEX(BDD_enquete_terrain_publique!E:E, MATCH(A349, BDD_enquete_terrain_publique!B:B, 0))</f>
        <v>45321</v>
      </c>
      <c r="E349" s="18" t="str">
        <f>INDEX(BDD_enquete_terrain_publique!F:F, MATCH(A349, BDD_enquete_terrain_publique!B:B, 0))</f>
        <v>Stephane_BORDEWIE</v>
      </c>
      <c r="F349" s="118">
        <f>INDEX(BDD_enquete_terrain_publique!G:G, MATCH(A349, BDD_enquete_terrain_publique!B:B, 0))</f>
        <v>1</v>
      </c>
      <c r="G349" s="18">
        <f>INDEX(BDD_enquete_terrain_publique!H:H, MATCH(A349, BDD_enquete_terrain_publique!B:B, 0))</f>
        <v>14</v>
      </c>
      <c r="H349" s="118">
        <f>INDEX(BDD_enquete_terrain_publique!I:I, MATCH(A349, BDD_enquete_terrain_publique!B:B, 0))</f>
        <v>1</v>
      </c>
      <c r="I349" s="18" t="str">
        <f>INDEX(BDD_enquete_terrain_publique!J:J, MATCH(A349, BDD_enquete_terrain_publique!B:B, 0))</f>
        <v>E</v>
      </c>
      <c r="J349" s="18" t="str">
        <f>INDEX(BDD_enquete_terrain_publique!K:K, MATCH(A349, BDD_enquete_terrain_publique!B:B, 0))</f>
        <v>NA</v>
      </c>
      <c r="K349" s="118" t="str">
        <f>INDEX(BDD_enquete_terrain_publique!L:L, MATCH(A349, BDD_enquete_terrain_publique!B:B, 0))</f>
        <v>0_10</v>
      </c>
      <c r="L349" s="18" t="str">
        <f>INDEX(BDD_enquete_terrain_publique!M:M, MATCH(A349, BDD_enquete_terrain_publique!B:B, 0))</f>
        <v>dern_quart</v>
      </c>
      <c r="M349" s="18" t="s">
        <v>22</v>
      </c>
      <c r="N349" s="18" t="s">
        <v>22</v>
      </c>
      <c r="O349" s="18" t="s">
        <v>22</v>
      </c>
      <c r="P349" s="119">
        <f>INDEX(BDD_enquete_terrain_publique!Q:Q, MATCH(A349, BDD_enquete_terrain_publique!B:B, 0))</f>
        <v>42.676000000000002</v>
      </c>
      <c r="Q349" s="18" t="s">
        <v>22</v>
      </c>
      <c r="R349" s="18" t="s">
        <v>22</v>
      </c>
      <c r="S349" s="18" t="s">
        <v>22</v>
      </c>
      <c r="T349" s="18" t="s">
        <v>22</v>
      </c>
      <c r="U349" s="120">
        <f>INDEX(BDD_enquete_terrain_publique!V:V, MATCH(A349, BDD_enquete_terrain_publique!B:B, 0))</f>
        <v>9.3010000000000002</v>
      </c>
      <c r="V349" s="128" t="s">
        <v>22</v>
      </c>
      <c r="W349" s="121" t="str">
        <f>INDEX(BDD_enquete_terrain_publique!W:W, MATCH(A349, BDD_enquete_terrain_publique!B:B, 0))</f>
        <v>pdb</v>
      </c>
      <c r="X349" s="122" t="str">
        <f>INDEX(BDD_enquete_terrain_publique!X:X, MATCH(A349, BDD_enquete_terrain_publique!B:B, 0))</f>
        <v>NA</v>
      </c>
      <c r="Y349" s="122">
        <f>INDEX(BDD_enquete_terrain_publique!Y:Y, MATCH(A349, BDD_enquete_terrain_publique!B:B, 0))</f>
        <v>3</v>
      </c>
      <c r="Z349" s="121">
        <f>INDEX(BDD_enquete_terrain_publique!Z:Z, MATCH(A349, BDD_enquete_terrain_publique!B:B, 0))</f>
        <v>0.6875</v>
      </c>
      <c r="AA349" s="121">
        <f>INDEX(BDD_enquete_terrain_publique!AA:AA, MATCH(A349, BDD_enquete_terrain_publique!B:B, 0))</f>
        <v>0.72222222222222221</v>
      </c>
      <c r="AB349" s="121">
        <f>INDEX(BDD_enquete_terrain_publique!AB:AB, MATCH(A349, BDD_enquete_terrain_publique!B:B, 0))</f>
        <v>0.72222222222222221</v>
      </c>
      <c r="AC349" s="121">
        <f>Tableau1[[#This Row],[heure_enq]]-Tableau1[[#This Row],[heure_deb]]</f>
        <v>3.472222222222221E-2</v>
      </c>
      <c r="AD349" s="121">
        <f>Tableau1[[#This Row],[heure_fin]]-Tableau1[[#This Row],[heure_deb]]</f>
        <v>3.472222222222221E-2</v>
      </c>
      <c r="AE349" s="128" t="s">
        <v>22</v>
      </c>
      <c r="AF349" s="128" t="s">
        <v>22</v>
      </c>
      <c r="AG349" s="123" t="str">
        <f>INDEX(BDD_enquete_terrain_publique!BJ:BJ, MATCH(A349, BDD_enquete_terrain_publique!B:B, 0))</f>
        <v>NA</v>
      </c>
      <c r="AH349" s="178" t="s">
        <v>2068</v>
      </c>
      <c r="AI349" s="18" t="str">
        <f>INDEX(BDD_enquete_terrain_publique!BO:BO, MATCH(A349, BDD_enquete_terrain_publique!B:B, 0))</f>
        <v>calamar</v>
      </c>
      <c r="AJ349" s="178">
        <v>0</v>
      </c>
      <c r="AK349" s="18">
        <f>INDEX(BDD_enquete_terrain_publique!BU:BU, MATCH(A349, BDD_enquete_terrain_publique!B:B, 0))</f>
        <v>0</v>
      </c>
      <c r="AL349" s="115">
        <f>INDEX(BDD_enquete_terrain_publique!BV:BV, MATCH(A349, BDD_enquete_terrain_publique!B:B, 0))</f>
        <v>0</v>
      </c>
      <c r="AM349" s="178">
        <v>0</v>
      </c>
      <c r="AN349" s="115" t="s">
        <v>2190</v>
      </c>
      <c r="AO349" s="115" t="str">
        <f>INDEX(BDD_enquete_terrain_publique!AL:AL, MATCH(A349, BDD_enquete_terrain_publique!B:B, 0))</f>
        <v>resident</v>
      </c>
      <c r="AP349" s="115" t="s">
        <v>222</v>
      </c>
      <c r="AQ349" s="115" t="s">
        <v>222</v>
      </c>
      <c r="AR349" s="124" t="s">
        <v>1054</v>
      </c>
      <c r="AS349" s="115">
        <v>2</v>
      </c>
      <c r="AT349" s="122">
        <v>70</v>
      </c>
      <c r="AU34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32.021893147827598</v>
      </c>
      <c r="AV349" s="153"/>
      <c r="AW349" s="138" t="s">
        <v>222</v>
      </c>
      <c r="AX349" s="199"/>
      <c r="AY349" s="201"/>
      <c r="AZ349" s="127"/>
    </row>
    <row r="350" spans="1:52">
      <c r="A350" s="18">
        <v>447</v>
      </c>
      <c r="B350" s="18" t="str">
        <f>INDEX(BDD_enquete_terrain_publique!C:C, MATCH(A350, BDD_enquete_terrain_publique!B:B, 0))</f>
        <v>PECHLOIS2024_0214</v>
      </c>
      <c r="C350" s="18" t="str">
        <f>INDEX(BDD_enquete_terrain_publique!D:D, MATCH(A350, BDD_enquete_terrain_publique!B:B, 0))</f>
        <v>PECHLOIS2024_0214_C</v>
      </c>
      <c r="D350" s="109">
        <f>INDEX(BDD_enquete_terrain_publique!E:E, MATCH(A350, BDD_enquete_terrain_publique!B:B, 0))</f>
        <v>45321</v>
      </c>
      <c r="E350" s="18" t="str">
        <f>INDEX(BDD_enquete_terrain_publique!F:F, MATCH(A350, BDD_enquete_terrain_publique!B:B, 0))</f>
        <v>Stephane_BORDEWIE</v>
      </c>
      <c r="F350" s="118">
        <f>INDEX(BDD_enquete_terrain_publique!G:G, MATCH(A350, BDD_enquete_terrain_publique!B:B, 0))</f>
        <v>1</v>
      </c>
      <c r="G350" s="18">
        <f>INDEX(BDD_enquete_terrain_publique!H:H, MATCH(A350, BDD_enquete_terrain_publique!B:B, 0))</f>
        <v>14</v>
      </c>
      <c r="H350" s="118">
        <f>INDEX(BDD_enquete_terrain_publique!I:I, MATCH(A350, BDD_enquete_terrain_publique!B:B, 0))</f>
        <v>1</v>
      </c>
      <c r="I350" s="18" t="str">
        <f>INDEX(BDD_enquete_terrain_publique!J:J, MATCH(A350, BDD_enquete_terrain_publique!B:B, 0))</f>
        <v>E</v>
      </c>
      <c r="J350" s="18" t="str">
        <f>INDEX(BDD_enquete_terrain_publique!K:K, MATCH(A350, BDD_enquete_terrain_publique!B:B, 0))</f>
        <v>NA</v>
      </c>
      <c r="K350" s="118" t="str">
        <f>INDEX(BDD_enquete_terrain_publique!L:L, MATCH(A350, BDD_enquete_terrain_publique!B:B, 0))</f>
        <v>0_10</v>
      </c>
      <c r="L350" s="18" t="str">
        <f>INDEX(BDD_enquete_terrain_publique!M:M, MATCH(A350, BDD_enquete_terrain_publique!B:B, 0))</f>
        <v>dern_quart</v>
      </c>
      <c r="M350" s="18" t="s">
        <v>22</v>
      </c>
      <c r="N350" s="18" t="s">
        <v>22</v>
      </c>
      <c r="O350" s="18" t="s">
        <v>22</v>
      </c>
      <c r="P350" s="119">
        <f>INDEX(BDD_enquete_terrain_publique!Q:Q, MATCH(A350, BDD_enquete_terrain_publique!B:B, 0))</f>
        <v>42.676000000000002</v>
      </c>
      <c r="Q350" s="18" t="s">
        <v>22</v>
      </c>
      <c r="R350" s="18" t="s">
        <v>22</v>
      </c>
      <c r="S350" s="18" t="s">
        <v>22</v>
      </c>
      <c r="T350" s="18" t="s">
        <v>22</v>
      </c>
      <c r="U350" s="120">
        <f>INDEX(BDD_enquete_terrain_publique!V:V, MATCH(A350, BDD_enquete_terrain_publique!B:B, 0))</f>
        <v>9.3010000000000002</v>
      </c>
      <c r="V350" s="128" t="s">
        <v>22</v>
      </c>
      <c r="W350" s="121" t="str">
        <f>INDEX(BDD_enquete_terrain_publique!W:W, MATCH(A350, BDD_enquete_terrain_publique!B:B, 0))</f>
        <v>pdb</v>
      </c>
      <c r="X350" s="122" t="str">
        <f>INDEX(BDD_enquete_terrain_publique!X:X, MATCH(A350, BDD_enquete_terrain_publique!B:B, 0))</f>
        <v>NA</v>
      </c>
      <c r="Y350" s="122">
        <f>INDEX(BDD_enquete_terrain_publique!Y:Y, MATCH(A350, BDD_enquete_terrain_publique!B:B, 0))</f>
        <v>1</v>
      </c>
      <c r="Z350" s="121">
        <f>INDEX(BDD_enquete_terrain_publique!Z:Z, MATCH(A350, BDD_enquete_terrain_publique!B:B, 0))</f>
        <v>0.58333333333333337</v>
      </c>
      <c r="AA350" s="121">
        <f>INDEX(BDD_enquete_terrain_publique!AA:AA, MATCH(A350, BDD_enquete_terrain_publique!B:B, 0))</f>
        <v>0.72222222222222221</v>
      </c>
      <c r="AB350" s="121">
        <f>INDEX(BDD_enquete_terrain_publique!AB:AB, MATCH(A350, BDD_enquete_terrain_publique!B:B, 0))</f>
        <v>0.72222222222222221</v>
      </c>
      <c r="AC350" s="121">
        <f>Tableau1[[#This Row],[heure_enq]]-Tableau1[[#This Row],[heure_deb]]</f>
        <v>0.13888888888888884</v>
      </c>
      <c r="AD350" s="121">
        <f>Tableau1[[#This Row],[heure_fin]]-Tableau1[[#This Row],[heure_deb]]</f>
        <v>0.13888888888888884</v>
      </c>
      <c r="AE350" s="128" t="s">
        <v>22</v>
      </c>
      <c r="AF350" s="128" t="s">
        <v>22</v>
      </c>
      <c r="AG350" s="123" t="str">
        <f>INDEX(BDD_enquete_terrain_publique!BJ:BJ, MATCH(A350, BDD_enquete_terrain_publique!B:B, 0))</f>
        <v>NA</v>
      </c>
      <c r="AH350" s="178" t="s">
        <v>2068</v>
      </c>
      <c r="AI350" s="18" t="str">
        <f>INDEX(BDD_enquete_terrain_publique!BO:BO, MATCH(A350, BDD_enquete_terrain_publique!B:B, 0))</f>
        <v>calamar</v>
      </c>
      <c r="AJ350" s="178">
        <v>0</v>
      </c>
      <c r="AK350" s="18">
        <f>INDEX(BDD_enquete_terrain_publique!BU:BU, MATCH(A350, BDD_enquete_terrain_publique!B:B, 0))</f>
        <v>0</v>
      </c>
      <c r="AL350" s="115">
        <f>INDEX(BDD_enquete_terrain_publique!BV:BV, MATCH(A350, BDD_enquete_terrain_publique!B:B, 0))</f>
        <v>0</v>
      </c>
      <c r="AM350" s="178">
        <v>0</v>
      </c>
      <c r="AN350" s="115" t="s">
        <v>2077</v>
      </c>
      <c r="AO350" s="115" t="str">
        <f>INDEX(BDD_enquete_terrain_publique!AL:AL, MATCH(A350, BDD_enquete_terrain_publique!B:B, 0))</f>
        <v>resident</v>
      </c>
      <c r="AP350" s="115" t="s">
        <v>222</v>
      </c>
      <c r="AQ350" s="115" t="s">
        <v>222</v>
      </c>
      <c r="AR350" s="124" t="s">
        <v>745</v>
      </c>
      <c r="AS350" s="115">
        <v>1</v>
      </c>
      <c r="AT350" s="122">
        <v>70</v>
      </c>
      <c r="AU35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4911.3890325730536</v>
      </c>
      <c r="AV350" s="150">
        <f>Tableau1[[#This Row],[poids_g]]+309+510+4</f>
        <v>5734.3890325730536</v>
      </c>
      <c r="AW350" s="138" t="s">
        <v>222</v>
      </c>
      <c r="AX350" s="199"/>
      <c r="AY350" s="201"/>
      <c r="AZ350" s="127"/>
    </row>
    <row r="351" spans="1:52">
      <c r="A351" s="18">
        <v>447</v>
      </c>
      <c r="B351" s="18" t="str">
        <f>INDEX(BDD_enquete_terrain_publique!C:C, MATCH(A351, BDD_enquete_terrain_publique!B:B, 0))</f>
        <v>PECHLOIS2024_0214</v>
      </c>
      <c r="C351" s="18" t="str">
        <f>INDEX(BDD_enquete_terrain_publique!D:D, MATCH(A351, BDD_enquete_terrain_publique!B:B, 0))</f>
        <v>PECHLOIS2024_0214_C</v>
      </c>
      <c r="D351" s="109">
        <f>INDEX(BDD_enquete_terrain_publique!E:E, MATCH(A351, BDD_enquete_terrain_publique!B:B, 0))</f>
        <v>45321</v>
      </c>
      <c r="E351" s="18" t="str">
        <f>INDEX(BDD_enquete_terrain_publique!F:F, MATCH(A351, BDD_enquete_terrain_publique!B:B, 0))</f>
        <v>Stephane_BORDEWIE</v>
      </c>
      <c r="F351" s="118">
        <f>INDEX(BDD_enquete_terrain_publique!G:G, MATCH(A351, BDD_enquete_terrain_publique!B:B, 0))</f>
        <v>1</v>
      </c>
      <c r="G351" s="18">
        <f>INDEX(BDD_enquete_terrain_publique!H:H, MATCH(A351, BDD_enquete_terrain_publique!B:B, 0))</f>
        <v>14</v>
      </c>
      <c r="H351" s="118">
        <f>INDEX(BDD_enquete_terrain_publique!I:I, MATCH(A351, BDD_enquete_terrain_publique!B:B, 0))</f>
        <v>1</v>
      </c>
      <c r="I351" s="18" t="str">
        <f>INDEX(BDD_enquete_terrain_publique!J:J, MATCH(A351, BDD_enquete_terrain_publique!B:B, 0))</f>
        <v>E</v>
      </c>
      <c r="J351" s="18" t="str">
        <f>INDEX(BDD_enquete_terrain_publique!K:K, MATCH(A351, BDD_enquete_terrain_publique!B:B, 0))</f>
        <v>NA</v>
      </c>
      <c r="K351" s="118" t="str">
        <f>INDEX(BDD_enquete_terrain_publique!L:L, MATCH(A351, BDD_enquete_terrain_publique!B:B, 0))</f>
        <v>0_10</v>
      </c>
      <c r="L351" s="18" t="str">
        <f>INDEX(BDD_enquete_terrain_publique!M:M, MATCH(A351, BDD_enquete_terrain_publique!B:B, 0))</f>
        <v>dern_quart</v>
      </c>
      <c r="M351" s="18" t="s">
        <v>22</v>
      </c>
      <c r="N351" s="18" t="s">
        <v>22</v>
      </c>
      <c r="O351" s="18" t="s">
        <v>22</v>
      </c>
      <c r="P351" s="119">
        <f>INDEX(BDD_enquete_terrain_publique!Q:Q, MATCH(A351, BDD_enquete_terrain_publique!B:B, 0))</f>
        <v>42.676000000000002</v>
      </c>
      <c r="Q351" s="18" t="s">
        <v>22</v>
      </c>
      <c r="R351" s="18" t="s">
        <v>22</v>
      </c>
      <c r="S351" s="18" t="s">
        <v>22</v>
      </c>
      <c r="T351" s="18" t="s">
        <v>22</v>
      </c>
      <c r="U351" s="120">
        <f>INDEX(BDD_enquete_terrain_publique!V:V, MATCH(A351, BDD_enquete_terrain_publique!B:B, 0))</f>
        <v>9.3010000000000002</v>
      </c>
      <c r="V351" s="128" t="s">
        <v>22</v>
      </c>
      <c r="W351" s="121" t="str">
        <f>INDEX(BDD_enquete_terrain_publique!W:W, MATCH(A351, BDD_enquete_terrain_publique!B:B, 0))</f>
        <v>pdb</v>
      </c>
      <c r="X351" s="122" t="str">
        <f>INDEX(BDD_enquete_terrain_publique!X:X, MATCH(A351, BDD_enquete_terrain_publique!B:B, 0))</f>
        <v>NA</v>
      </c>
      <c r="Y351" s="122">
        <f>INDEX(BDD_enquete_terrain_publique!Y:Y, MATCH(A351, BDD_enquete_terrain_publique!B:B, 0))</f>
        <v>1</v>
      </c>
      <c r="Z351" s="121">
        <f>INDEX(BDD_enquete_terrain_publique!Z:Z, MATCH(A351, BDD_enquete_terrain_publique!B:B, 0))</f>
        <v>0.58333333333333337</v>
      </c>
      <c r="AA351" s="121">
        <f>INDEX(BDD_enquete_terrain_publique!AA:AA, MATCH(A351, BDD_enquete_terrain_publique!B:B, 0))</f>
        <v>0.72222222222222221</v>
      </c>
      <c r="AB351" s="121">
        <f>INDEX(BDD_enquete_terrain_publique!AB:AB, MATCH(A351, BDD_enquete_terrain_publique!B:B, 0))</f>
        <v>0.72222222222222221</v>
      </c>
      <c r="AC351" s="121">
        <f>Tableau1[[#This Row],[heure_enq]]-Tableau1[[#This Row],[heure_deb]]</f>
        <v>0.13888888888888884</v>
      </c>
      <c r="AD351" s="121">
        <f>Tableau1[[#This Row],[heure_fin]]-Tableau1[[#This Row],[heure_deb]]</f>
        <v>0.13888888888888884</v>
      </c>
      <c r="AE351" s="128" t="s">
        <v>22</v>
      </c>
      <c r="AF351" s="128" t="s">
        <v>22</v>
      </c>
      <c r="AG351" s="123" t="str">
        <f>INDEX(BDD_enquete_terrain_publique!BJ:BJ, MATCH(A351, BDD_enquete_terrain_publique!B:B, 0))</f>
        <v>NA</v>
      </c>
      <c r="AH351" s="178" t="s">
        <v>2068</v>
      </c>
      <c r="AI351" s="18" t="str">
        <f>INDEX(BDD_enquete_terrain_publique!BO:BO, MATCH(A351, BDD_enquete_terrain_publique!B:B, 0))</f>
        <v>calamar</v>
      </c>
      <c r="AJ351" s="178">
        <v>0</v>
      </c>
      <c r="AK351" s="18">
        <f>INDEX(BDD_enquete_terrain_publique!BU:BU, MATCH(A351, BDD_enquete_terrain_publique!B:B, 0))</f>
        <v>0</v>
      </c>
      <c r="AL351" s="115">
        <f>INDEX(BDD_enquete_terrain_publique!BV:BV, MATCH(A351, BDD_enquete_terrain_publique!B:B, 0))</f>
        <v>0</v>
      </c>
      <c r="AM351" s="178">
        <v>0</v>
      </c>
      <c r="AN351" s="115" t="s">
        <v>2077</v>
      </c>
      <c r="AO351" s="115" t="str">
        <f>INDEX(BDD_enquete_terrain_publique!AL:AL, MATCH(A351, BDD_enquete_terrain_publique!B:B, 0))</f>
        <v>resident</v>
      </c>
      <c r="AP351" s="115" t="s">
        <v>222</v>
      </c>
      <c r="AQ351" s="115" t="s">
        <v>222</v>
      </c>
      <c r="AR351" s="124" t="s">
        <v>438</v>
      </c>
      <c r="AS351" s="115">
        <v>1</v>
      </c>
      <c r="AT351" s="122">
        <v>30</v>
      </c>
      <c r="AU35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308.91224989622202</v>
      </c>
      <c r="AV351" s="152"/>
      <c r="AW351" s="138" t="s">
        <v>222</v>
      </c>
      <c r="AX351" s="199"/>
      <c r="AY351" s="201"/>
      <c r="AZ351" s="127"/>
    </row>
    <row r="352" spans="1:52">
      <c r="A352" s="18">
        <v>447</v>
      </c>
      <c r="B352" s="18" t="str">
        <f>INDEX(BDD_enquete_terrain_publique!C:C, MATCH(A352, BDD_enquete_terrain_publique!B:B, 0))</f>
        <v>PECHLOIS2024_0214</v>
      </c>
      <c r="C352" s="18" t="str">
        <f>INDEX(BDD_enquete_terrain_publique!D:D, MATCH(A352, BDD_enquete_terrain_publique!B:B, 0))</f>
        <v>PECHLOIS2024_0214_C</v>
      </c>
      <c r="D352" s="109">
        <f>INDEX(BDD_enquete_terrain_publique!E:E, MATCH(A352, BDD_enquete_terrain_publique!B:B, 0))</f>
        <v>45321</v>
      </c>
      <c r="E352" s="18" t="str">
        <f>INDEX(BDD_enquete_terrain_publique!F:F, MATCH(A352, BDD_enquete_terrain_publique!B:B, 0))</f>
        <v>Stephane_BORDEWIE</v>
      </c>
      <c r="F352" s="118">
        <f>INDEX(BDD_enquete_terrain_publique!G:G, MATCH(A352, BDD_enquete_terrain_publique!B:B, 0))</f>
        <v>1</v>
      </c>
      <c r="G352" s="18">
        <f>INDEX(BDD_enquete_terrain_publique!H:H, MATCH(A352, BDD_enquete_terrain_publique!B:B, 0))</f>
        <v>14</v>
      </c>
      <c r="H352" s="118">
        <f>INDEX(BDD_enquete_terrain_publique!I:I, MATCH(A352, BDD_enquete_terrain_publique!B:B, 0))</f>
        <v>1</v>
      </c>
      <c r="I352" s="18" t="str">
        <f>INDEX(BDD_enquete_terrain_publique!J:J, MATCH(A352, BDD_enquete_terrain_publique!B:B, 0))</f>
        <v>E</v>
      </c>
      <c r="J352" s="18" t="str">
        <f>INDEX(BDD_enquete_terrain_publique!K:K, MATCH(A352, BDD_enquete_terrain_publique!B:B, 0))</f>
        <v>NA</v>
      </c>
      <c r="K352" s="118" t="str">
        <f>INDEX(BDD_enquete_terrain_publique!L:L, MATCH(A352, BDD_enquete_terrain_publique!B:B, 0))</f>
        <v>0_10</v>
      </c>
      <c r="L352" s="18" t="str">
        <f>INDEX(BDD_enquete_terrain_publique!M:M, MATCH(A352, BDD_enquete_terrain_publique!B:B, 0))</f>
        <v>dern_quart</v>
      </c>
      <c r="M352" s="18" t="s">
        <v>22</v>
      </c>
      <c r="N352" s="18" t="s">
        <v>22</v>
      </c>
      <c r="O352" s="18" t="s">
        <v>22</v>
      </c>
      <c r="P352" s="119">
        <f>INDEX(BDD_enquete_terrain_publique!Q:Q, MATCH(A352, BDD_enquete_terrain_publique!B:B, 0))</f>
        <v>42.676000000000002</v>
      </c>
      <c r="Q352" s="18" t="s">
        <v>22</v>
      </c>
      <c r="R352" s="18" t="s">
        <v>22</v>
      </c>
      <c r="S352" s="18" t="s">
        <v>22</v>
      </c>
      <c r="T352" s="18" t="s">
        <v>22</v>
      </c>
      <c r="U352" s="120">
        <f>INDEX(BDD_enquete_terrain_publique!V:V, MATCH(A352, BDD_enquete_terrain_publique!B:B, 0))</f>
        <v>9.3010000000000002</v>
      </c>
      <c r="V352" s="128" t="s">
        <v>22</v>
      </c>
      <c r="W352" s="121" t="str">
        <f>INDEX(BDD_enquete_terrain_publique!W:W, MATCH(A352, BDD_enquete_terrain_publique!B:B, 0))</f>
        <v>pdb</v>
      </c>
      <c r="X352" s="122" t="str">
        <f>INDEX(BDD_enquete_terrain_publique!X:X, MATCH(A352, BDD_enquete_terrain_publique!B:B, 0))</f>
        <v>NA</v>
      </c>
      <c r="Y352" s="122">
        <f>INDEX(BDD_enquete_terrain_publique!Y:Y, MATCH(A352, BDD_enquete_terrain_publique!B:B, 0))</f>
        <v>1</v>
      </c>
      <c r="Z352" s="121">
        <f>INDEX(BDD_enquete_terrain_publique!Z:Z, MATCH(A352, BDD_enquete_terrain_publique!B:B, 0))</f>
        <v>0.58333333333333337</v>
      </c>
      <c r="AA352" s="121">
        <f>INDEX(BDD_enquete_terrain_publique!AA:AA, MATCH(A352, BDD_enquete_terrain_publique!B:B, 0))</f>
        <v>0.72222222222222221</v>
      </c>
      <c r="AB352" s="121">
        <f>INDEX(BDD_enquete_terrain_publique!AB:AB, MATCH(A352, BDD_enquete_terrain_publique!B:B, 0))</f>
        <v>0.72222222222222221</v>
      </c>
      <c r="AC352" s="121">
        <f>Tableau1[[#This Row],[heure_enq]]-Tableau1[[#This Row],[heure_deb]]</f>
        <v>0.13888888888888884</v>
      </c>
      <c r="AD352" s="121">
        <f>Tableau1[[#This Row],[heure_fin]]-Tableau1[[#This Row],[heure_deb]]</f>
        <v>0.13888888888888884</v>
      </c>
      <c r="AE352" s="128" t="s">
        <v>22</v>
      </c>
      <c r="AF352" s="128" t="s">
        <v>22</v>
      </c>
      <c r="AG352" s="123" t="str">
        <f>INDEX(BDD_enquete_terrain_publique!BJ:BJ, MATCH(A352, BDD_enquete_terrain_publique!B:B, 0))</f>
        <v>NA</v>
      </c>
      <c r="AH352" s="178" t="s">
        <v>2068</v>
      </c>
      <c r="AI352" s="18" t="str">
        <f>INDEX(BDD_enquete_terrain_publique!BO:BO, MATCH(A352, BDD_enquete_terrain_publique!B:B, 0))</f>
        <v>calamar</v>
      </c>
      <c r="AJ352" s="178">
        <v>0</v>
      </c>
      <c r="AK352" s="18">
        <f>INDEX(BDD_enquete_terrain_publique!BU:BU, MATCH(A352, BDD_enquete_terrain_publique!B:B, 0))</f>
        <v>0</v>
      </c>
      <c r="AL352" s="115">
        <f>INDEX(BDD_enquete_terrain_publique!BV:BV, MATCH(A352, BDD_enquete_terrain_publique!B:B, 0))</f>
        <v>0</v>
      </c>
      <c r="AM352" s="178">
        <v>0</v>
      </c>
      <c r="AN352" s="115" t="s">
        <v>2077</v>
      </c>
      <c r="AO352" s="115" t="str">
        <f>INDEX(BDD_enquete_terrain_publique!AL:AL, MATCH(A352, BDD_enquete_terrain_publique!B:B, 0))</f>
        <v>resident</v>
      </c>
      <c r="AP352" s="115" t="s">
        <v>222</v>
      </c>
      <c r="AQ352" s="115" t="s">
        <v>222</v>
      </c>
      <c r="AR352" s="124" t="s">
        <v>1059</v>
      </c>
      <c r="AS352" s="115">
        <v>1</v>
      </c>
      <c r="AT352" s="122">
        <v>32</v>
      </c>
      <c r="AU35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510.07598512823921</v>
      </c>
      <c r="AV352" s="152"/>
      <c r="AW352" s="138" t="s">
        <v>222</v>
      </c>
      <c r="AX352" s="199"/>
      <c r="AY352" s="201"/>
      <c r="AZ352" s="127"/>
    </row>
    <row r="353" spans="1:52" ht="15" thickBot="1">
      <c r="A353" s="18">
        <v>447</v>
      </c>
      <c r="B353" s="18" t="str">
        <f>INDEX(BDD_enquete_terrain_publique!C:C, MATCH(A353, BDD_enquete_terrain_publique!B:B, 0))</f>
        <v>PECHLOIS2024_0214</v>
      </c>
      <c r="C353" s="18" t="str">
        <f>INDEX(BDD_enquete_terrain_publique!D:D, MATCH(A353, BDD_enquete_terrain_publique!B:B, 0))</f>
        <v>PECHLOIS2024_0214_C</v>
      </c>
      <c r="D353" s="109">
        <f>INDEX(BDD_enquete_terrain_publique!E:E, MATCH(A353, BDD_enquete_terrain_publique!B:B, 0))</f>
        <v>45321</v>
      </c>
      <c r="E353" s="18" t="str">
        <f>INDEX(BDD_enquete_terrain_publique!F:F, MATCH(A353, BDD_enquete_terrain_publique!B:B, 0))</f>
        <v>Stephane_BORDEWIE</v>
      </c>
      <c r="F353" s="118">
        <f>INDEX(BDD_enquete_terrain_publique!G:G, MATCH(A353, BDD_enquete_terrain_publique!B:B, 0))</f>
        <v>1</v>
      </c>
      <c r="G353" s="18">
        <f>INDEX(BDD_enquete_terrain_publique!H:H, MATCH(A353, BDD_enquete_terrain_publique!B:B, 0))</f>
        <v>14</v>
      </c>
      <c r="H353" s="118">
        <f>INDEX(BDD_enquete_terrain_publique!I:I, MATCH(A353, BDD_enquete_terrain_publique!B:B, 0))</f>
        <v>1</v>
      </c>
      <c r="I353" s="18" t="str">
        <f>INDEX(BDD_enquete_terrain_publique!J:J, MATCH(A353, BDD_enquete_terrain_publique!B:B, 0))</f>
        <v>E</v>
      </c>
      <c r="J353" s="18" t="str">
        <f>INDEX(BDD_enquete_terrain_publique!K:K, MATCH(A353, BDD_enquete_terrain_publique!B:B, 0))</f>
        <v>NA</v>
      </c>
      <c r="K353" s="118" t="str">
        <f>INDEX(BDD_enquete_terrain_publique!L:L, MATCH(A353, BDD_enquete_terrain_publique!B:B, 0))</f>
        <v>0_10</v>
      </c>
      <c r="L353" s="18" t="str">
        <f>INDEX(BDD_enquete_terrain_publique!M:M, MATCH(A353, BDD_enquete_terrain_publique!B:B, 0))</f>
        <v>dern_quart</v>
      </c>
      <c r="M353" s="18" t="s">
        <v>22</v>
      </c>
      <c r="N353" s="18" t="s">
        <v>22</v>
      </c>
      <c r="O353" s="18" t="s">
        <v>22</v>
      </c>
      <c r="P353" s="119">
        <f>INDEX(BDD_enquete_terrain_publique!Q:Q, MATCH(A353, BDD_enquete_terrain_publique!B:B, 0))</f>
        <v>42.676000000000002</v>
      </c>
      <c r="Q353" s="18" t="s">
        <v>22</v>
      </c>
      <c r="R353" s="18" t="s">
        <v>22</v>
      </c>
      <c r="S353" s="18" t="s">
        <v>22</v>
      </c>
      <c r="T353" s="18" t="s">
        <v>22</v>
      </c>
      <c r="U353" s="120">
        <f>INDEX(BDD_enquete_terrain_publique!V:V, MATCH(A353, BDD_enquete_terrain_publique!B:B, 0))</f>
        <v>9.3010000000000002</v>
      </c>
      <c r="V353" s="128" t="s">
        <v>22</v>
      </c>
      <c r="W353" s="121" t="str">
        <f>INDEX(BDD_enquete_terrain_publique!W:W, MATCH(A353, BDD_enquete_terrain_publique!B:B, 0))</f>
        <v>pdb</v>
      </c>
      <c r="X353" s="122" t="str">
        <f>INDEX(BDD_enquete_terrain_publique!X:X, MATCH(A353, BDD_enquete_terrain_publique!B:B, 0))</f>
        <v>NA</v>
      </c>
      <c r="Y353" s="122">
        <f>INDEX(BDD_enquete_terrain_publique!Y:Y, MATCH(A353, BDD_enquete_terrain_publique!B:B, 0))</f>
        <v>1</v>
      </c>
      <c r="Z353" s="121">
        <f>INDEX(BDD_enquete_terrain_publique!Z:Z, MATCH(A353, BDD_enquete_terrain_publique!B:B, 0))</f>
        <v>0.58333333333333337</v>
      </c>
      <c r="AA353" s="121">
        <f>INDEX(BDD_enquete_terrain_publique!AA:AA, MATCH(A353, BDD_enquete_terrain_publique!B:B, 0))</f>
        <v>0.72222222222222221</v>
      </c>
      <c r="AB353" s="121">
        <f>INDEX(BDD_enquete_terrain_publique!AB:AB, MATCH(A353, BDD_enquete_terrain_publique!B:B, 0))</f>
        <v>0.72222222222222221</v>
      </c>
      <c r="AC353" s="121">
        <f>Tableau1[[#This Row],[heure_enq]]-Tableau1[[#This Row],[heure_deb]]</f>
        <v>0.13888888888888884</v>
      </c>
      <c r="AD353" s="121">
        <f>Tableau1[[#This Row],[heure_fin]]-Tableau1[[#This Row],[heure_deb]]</f>
        <v>0.13888888888888884</v>
      </c>
      <c r="AE353" s="128" t="s">
        <v>22</v>
      </c>
      <c r="AF353" s="128" t="s">
        <v>22</v>
      </c>
      <c r="AG353" s="123" t="str">
        <f>INDEX(BDD_enquete_terrain_publique!BJ:BJ, MATCH(A353, BDD_enquete_terrain_publique!B:B, 0))</f>
        <v>NA</v>
      </c>
      <c r="AH353" s="178" t="s">
        <v>2068</v>
      </c>
      <c r="AI353" s="18" t="str">
        <f>INDEX(BDD_enquete_terrain_publique!BO:BO, MATCH(A353, BDD_enquete_terrain_publique!B:B, 0))</f>
        <v>calamar</v>
      </c>
      <c r="AJ353" s="178">
        <v>0</v>
      </c>
      <c r="AK353" s="18">
        <f>INDEX(BDD_enquete_terrain_publique!BU:BU, MATCH(A353, BDD_enquete_terrain_publique!B:B, 0))</f>
        <v>0</v>
      </c>
      <c r="AL353" s="115">
        <f>INDEX(BDD_enquete_terrain_publique!BV:BV, MATCH(A353, BDD_enquete_terrain_publique!B:B, 0))</f>
        <v>0</v>
      </c>
      <c r="AM353" s="178">
        <v>0</v>
      </c>
      <c r="AN353" s="115" t="s">
        <v>2077</v>
      </c>
      <c r="AO353" s="115" t="str">
        <f>INDEX(BDD_enquete_terrain_publique!AL:AL, MATCH(A353, BDD_enquete_terrain_publique!B:B, 0))</f>
        <v>resident</v>
      </c>
      <c r="AP353" s="115" t="s">
        <v>222</v>
      </c>
      <c r="AQ353" s="115" t="s">
        <v>222</v>
      </c>
      <c r="AR353" s="124" t="s">
        <v>1054</v>
      </c>
      <c r="AS353" s="115">
        <v>2</v>
      </c>
      <c r="AT353" s="122">
        <v>300</v>
      </c>
      <c r="AU35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1008.0183254366319</v>
      </c>
      <c r="AV353" s="153"/>
      <c r="AW353" s="138" t="s">
        <v>222</v>
      </c>
      <c r="AX353" s="199"/>
      <c r="AY353" s="201"/>
      <c r="AZ353" s="127"/>
    </row>
    <row r="354" spans="1:52" ht="15" thickBot="1">
      <c r="A354" s="18">
        <v>452</v>
      </c>
      <c r="B354" s="18" t="str">
        <f>INDEX(BDD_enquete_terrain_publique!C:C, MATCH(A354, BDD_enquete_terrain_publique!B:B, 0))</f>
        <v>PECHLOIS2024_0219</v>
      </c>
      <c r="C354" s="18" t="str">
        <f>INDEX(BDD_enquete_terrain_publique!D:D, MATCH(A354, BDD_enquete_terrain_publique!B:B, 0))</f>
        <v>PECHLOIS2024_0219_B</v>
      </c>
      <c r="D354" s="109">
        <f>INDEX(BDD_enquete_terrain_publique!E:E, MATCH(A354, BDD_enquete_terrain_publique!B:B, 0))</f>
        <v>45335</v>
      </c>
      <c r="E354" s="18" t="str">
        <f>INDEX(BDD_enquete_terrain_publique!F:F, MATCH(A354, BDD_enquete_terrain_publique!B:B, 0))</f>
        <v>Stephane_BORDEWIE</v>
      </c>
      <c r="F354" s="118">
        <f>INDEX(BDD_enquete_terrain_publique!G:G, MATCH(A354, BDD_enquete_terrain_publique!B:B, 0))</f>
        <v>0</v>
      </c>
      <c r="G354" s="18">
        <f>INDEX(BDD_enquete_terrain_publique!H:H, MATCH(A354, BDD_enquete_terrain_publique!B:B, 0))</f>
        <v>16</v>
      </c>
      <c r="H354" s="118">
        <f>INDEX(BDD_enquete_terrain_publique!I:I, MATCH(A354, BDD_enquete_terrain_publique!B:B, 0))</f>
        <v>0</v>
      </c>
      <c r="I354" s="18" t="str">
        <f>INDEX(BDD_enquete_terrain_publique!J:J, MATCH(A354, BDD_enquete_terrain_publique!B:B, 0))</f>
        <v>NA</v>
      </c>
      <c r="J354" s="18" t="str">
        <f>INDEX(BDD_enquete_terrain_publique!K:K, MATCH(A354, BDD_enquete_terrain_publique!B:B, 0))</f>
        <v>NA</v>
      </c>
      <c r="K354" s="118" t="str">
        <f>INDEX(BDD_enquete_terrain_publique!L:L, MATCH(A354, BDD_enquete_terrain_publique!B:B, 0))</f>
        <v>0_10</v>
      </c>
      <c r="L354" s="18" t="str">
        <f>INDEX(BDD_enquete_terrain_publique!M:M, MATCH(A354, BDD_enquete_terrain_publique!B:B, 0))</f>
        <v>pre_quart</v>
      </c>
      <c r="M354" s="18" t="s">
        <v>22</v>
      </c>
      <c r="N354" s="18" t="s">
        <v>22</v>
      </c>
      <c r="O354" s="18" t="s">
        <v>22</v>
      </c>
      <c r="P354" s="119">
        <f>INDEX(BDD_enquete_terrain_publique!Q:Q, MATCH(A354, BDD_enquete_terrain_publique!B:B, 0))</f>
        <v>42.680199999999999</v>
      </c>
      <c r="Q354" s="18" t="s">
        <v>22</v>
      </c>
      <c r="R354" s="18" t="s">
        <v>22</v>
      </c>
      <c r="S354" s="18" t="s">
        <v>22</v>
      </c>
      <c r="T354" s="18" t="s">
        <v>22</v>
      </c>
      <c r="U354" s="120">
        <f>INDEX(BDD_enquete_terrain_publique!V:V, MATCH(A354, BDD_enquete_terrain_publique!B:B, 0))</f>
        <v>9.2989999999999995</v>
      </c>
      <c r="V354" s="128" t="s">
        <v>22</v>
      </c>
      <c r="W354" s="121" t="str">
        <f>INDEX(BDD_enquete_terrain_publique!W:W, MATCH(A354, BDD_enquete_terrain_publique!B:B, 0))</f>
        <v>pdb</v>
      </c>
      <c r="X354" s="122">
        <f>INDEX(BDD_enquete_terrain_publique!X:X, MATCH(A354, BDD_enquete_terrain_publique!B:B, 0))</f>
        <v>3</v>
      </c>
      <c r="Y354" s="122">
        <f>INDEX(BDD_enquete_terrain_publique!Y:Y, MATCH(A354, BDD_enquete_terrain_publique!B:B, 0))</f>
        <v>2</v>
      </c>
      <c r="Z354" s="121">
        <f>INDEX(BDD_enquete_terrain_publique!Z:Z, MATCH(A354, BDD_enquete_terrain_publique!B:B, 0))</f>
        <v>0.66666666666666663</v>
      </c>
      <c r="AA354" s="121">
        <f>INDEX(BDD_enquete_terrain_publique!AA:AA, MATCH(A354, BDD_enquete_terrain_publique!B:B, 0))</f>
        <v>0.72916666666666663</v>
      </c>
      <c r="AB354" s="121">
        <f>INDEX(BDD_enquete_terrain_publique!AB:AB, MATCH(A354, BDD_enquete_terrain_publique!B:B, 0))</f>
        <v>0.79166666666666663</v>
      </c>
      <c r="AC354" s="121">
        <f>Tableau1[[#This Row],[heure_enq]]-Tableau1[[#This Row],[heure_deb]]</f>
        <v>6.25E-2</v>
      </c>
      <c r="AD354" s="121">
        <f>Tableau1[[#This Row],[heure_fin]]-Tableau1[[#This Row],[heure_deb]]</f>
        <v>0.125</v>
      </c>
      <c r="AE354" s="128" t="s">
        <v>22</v>
      </c>
      <c r="AF354" s="128" t="s">
        <v>22</v>
      </c>
      <c r="AG354" s="123" t="str">
        <f>INDEX(BDD_enquete_terrain_publique!BJ:BJ, MATCH(A354, BDD_enquete_terrain_publique!B:B, 0))</f>
        <v>NA</v>
      </c>
      <c r="AH354" s="178">
        <v>0</v>
      </c>
      <c r="AI354" s="18">
        <f>INDEX(BDD_enquete_terrain_publique!BO:BO, MATCH(A354, BDD_enquete_terrain_publique!B:B, 0))</f>
        <v>0</v>
      </c>
      <c r="AJ354" s="178">
        <v>0</v>
      </c>
      <c r="AK354" s="18">
        <f>INDEX(BDD_enquete_terrain_publique!BU:BU, MATCH(A354, BDD_enquete_terrain_publique!B:B, 0))</f>
        <v>0</v>
      </c>
      <c r="AL354" s="115" t="str">
        <f>INDEX(BDD_enquete_terrain_publique!BV:BV, MATCH(A354, BDD_enquete_terrain_publique!B:B, 0))</f>
        <v>pain</v>
      </c>
      <c r="AM354" s="178">
        <v>0</v>
      </c>
      <c r="AN354" s="115" t="s">
        <v>3355</v>
      </c>
      <c r="AO354" s="115" t="str">
        <f>INDEX(BDD_enquete_terrain_publique!AL:AL, MATCH(A354, BDD_enquete_terrain_publique!B:B, 0))</f>
        <v>resident</v>
      </c>
      <c r="AP354" s="115" t="s">
        <v>222</v>
      </c>
      <c r="AQ354" s="115" t="s">
        <v>222</v>
      </c>
      <c r="AR354" s="124" t="s">
        <v>1033</v>
      </c>
      <c r="AS354" s="115">
        <v>1</v>
      </c>
      <c r="AT354" s="122">
        <v>24</v>
      </c>
      <c r="AU35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192.05497359246431</v>
      </c>
      <c r="AV354" s="151">
        <f>Tableau1[[#This Row],[poids_g]]</f>
        <v>192.05497359246431</v>
      </c>
      <c r="AW354" s="138" t="s">
        <v>222</v>
      </c>
      <c r="AX354" s="199"/>
      <c r="AY354" s="201"/>
      <c r="AZ354" s="127"/>
    </row>
    <row r="355" spans="1:52" ht="15" thickBot="1">
      <c r="A355" s="18">
        <v>464</v>
      </c>
      <c r="B355" s="18" t="str">
        <f>INDEX(BDD_enquete_terrain_publique!C:C, MATCH(A355, BDD_enquete_terrain_publique!B:B, 0))</f>
        <v>PECHLOIS2024_0223</v>
      </c>
      <c r="C355" s="18" t="str">
        <f>INDEX(BDD_enquete_terrain_publique!D:D, MATCH(A355, BDD_enquete_terrain_publique!B:B, 0))</f>
        <v>PECHLOIS2024_0223_E</v>
      </c>
      <c r="D355" s="109">
        <f>INDEX(BDD_enquete_terrain_publique!E:E, MATCH(A355, BDD_enquete_terrain_publique!B:B, 0))</f>
        <v>45342</v>
      </c>
      <c r="E355" s="18" t="str">
        <f>INDEX(BDD_enquete_terrain_publique!F:F, MATCH(A355, BDD_enquete_terrain_publique!B:B, 0))</f>
        <v>Stephane_BORDEWIE</v>
      </c>
      <c r="F355" s="118">
        <f>INDEX(BDD_enquete_terrain_publique!G:G, MATCH(A355, BDD_enquete_terrain_publique!B:B, 0))</f>
        <v>2</v>
      </c>
      <c r="G355" s="18">
        <f>INDEX(BDD_enquete_terrain_publique!H:H, MATCH(A355, BDD_enquete_terrain_publique!B:B, 0))</f>
        <v>13</v>
      </c>
      <c r="H355" s="118">
        <f>INDEX(BDD_enquete_terrain_publique!I:I, MATCH(A355, BDD_enquete_terrain_publique!B:B, 0))</f>
        <v>1</v>
      </c>
      <c r="I355" s="18" t="str">
        <f>INDEX(BDD_enquete_terrain_publique!J:J, MATCH(A355, BDD_enquete_terrain_publique!B:B, 0))</f>
        <v>O</v>
      </c>
      <c r="J355" s="18" t="str">
        <f>INDEX(BDD_enquete_terrain_publique!K:K, MATCH(A355, BDD_enquete_terrain_publique!B:B, 0))</f>
        <v>E</v>
      </c>
      <c r="K355" s="118" t="str">
        <f>INDEX(BDD_enquete_terrain_publique!L:L, MATCH(A355, BDD_enquete_terrain_publique!B:B, 0))</f>
        <v>0_10</v>
      </c>
      <c r="L355" s="18" t="str">
        <f>INDEX(BDD_enquete_terrain_publique!M:M, MATCH(A355, BDD_enquete_terrain_publique!B:B, 0))</f>
        <v>pln_lune</v>
      </c>
      <c r="M355" s="18" t="s">
        <v>22</v>
      </c>
      <c r="N355" s="18" t="s">
        <v>22</v>
      </c>
      <c r="O355" s="18" t="s">
        <v>22</v>
      </c>
      <c r="P355" s="119">
        <f>INDEX(BDD_enquete_terrain_publique!Q:Q, MATCH(A355, BDD_enquete_terrain_publique!B:B, 0))</f>
        <v>42.6798</v>
      </c>
      <c r="Q355" s="18" t="s">
        <v>22</v>
      </c>
      <c r="R355" s="18" t="s">
        <v>22</v>
      </c>
      <c r="S355" s="18" t="s">
        <v>22</v>
      </c>
      <c r="T355" s="18" t="s">
        <v>22</v>
      </c>
      <c r="U355" s="120">
        <f>INDEX(BDD_enquete_terrain_publique!V:V, MATCH(A355, BDD_enquete_terrain_publique!B:B, 0))</f>
        <v>9.3000000000000007</v>
      </c>
      <c r="V355" s="128" t="s">
        <v>22</v>
      </c>
      <c r="W355" s="121" t="str">
        <f>INDEX(BDD_enquete_terrain_publique!W:W, MATCH(A355, BDD_enquete_terrain_publique!B:B, 0))</f>
        <v>pe</v>
      </c>
      <c r="X355" s="122" t="str">
        <f>INDEX(BDD_enquete_terrain_publique!X:X, MATCH(A355, BDD_enquete_terrain_publique!B:B, 0))</f>
        <v>NA</v>
      </c>
      <c r="Y355" s="122">
        <f>INDEX(BDD_enquete_terrain_publique!Y:Y, MATCH(A355, BDD_enquete_terrain_publique!B:B, 0))</f>
        <v>2</v>
      </c>
      <c r="Z355" s="121">
        <f>INDEX(BDD_enquete_terrain_publique!Z:Z, MATCH(A355, BDD_enquete_terrain_publique!B:B, 0))</f>
        <v>0.66666666666666663</v>
      </c>
      <c r="AA355" s="121">
        <f>INDEX(BDD_enquete_terrain_publique!AA:AA, MATCH(A355, BDD_enquete_terrain_publique!B:B, 0))</f>
        <v>0.76041666666666663</v>
      </c>
      <c r="AB355" s="121">
        <f>INDEX(BDD_enquete_terrain_publique!AB:AB, MATCH(A355, BDD_enquete_terrain_publique!B:B, 0))</f>
        <v>0.76041666666666663</v>
      </c>
      <c r="AC355" s="121">
        <f>Tableau1[[#This Row],[heure_enq]]-Tableau1[[#This Row],[heure_deb]]</f>
        <v>9.375E-2</v>
      </c>
      <c r="AD355" s="121">
        <f>Tableau1[[#This Row],[heure_fin]]-Tableau1[[#This Row],[heure_deb]]</f>
        <v>9.375E-2</v>
      </c>
      <c r="AE355" s="128" t="s">
        <v>22</v>
      </c>
      <c r="AF355" s="128" t="s">
        <v>22</v>
      </c>
      <c r="AG355" s="123" t="str">
        <f>INDEX(BDD_enquete_terrain_publique!BJ:BJ, MATCH(A355, BDD_enquete_terrain_publique!B:B, 0))</f>
        <v>NA</v>
      </c>
      <c r="AH355" s="178">
        <v>0</v>
      </c>
      <c r="AI355" s="18">
        <f>INDEX(BDD_enquete_terrain_publique!BO:BO, MATCH(A355, BDD_enquete_terrain_publique!B:B, 0))</f>
        <v>0</v>
      </c>
      <c r="AJ355" s="178" t="s">
        <v>2066</v>
      </c>
      <c r="AK355" s="18" t="str">
        <f>INDEX(BDD_enquete_terrain_publique!BU:BU, MATCH(A355, BDD_enquete_terrain_publique!B:B, 0))</f>
        <v>bibi</v>
      </c>
      <c r="AL355" s="115">
        <f>INDEX(BDD_enquete_terrain_publique!BV:BV, MATCH(A355, BDD_enquete_terrain_publique!B:B, 0))</f>
        <v>0</v>
      </c>
      <c r="AM355" s="178">
        <v>0</v>
      </c>
      <c r="AN355" s="115" t="s">
        <v>2077</v>
      </c>
      <c r="AO355" s="115" t="str">
        <f>INDEX(BDD_enquete_terrain_publique!AL:AL, MATCH(A355, BDD_enquete_terrain_publique!B:B, 0))</f>
        <v>resident</v>
      </c>
      <c r="AP355" s="115" t="s">
        <v>222</v>
      </c>
      <c r="AQ355" s="115" t="s">
        <v>222</v>
      </c>
      <c r="AR355" s="124" t="s">
        <v>438</v>
      </c>
      <c r="AS355" s="115">
        <v>1</v>
      </c>
      <c r="AT355" s="122">
        <v>24</v>
      </c>
      <c r="AU35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156.58283105738388</v>
      </c>
      <c r="AV355" s="151">
        <f>Tableau1[[#This Row],[poids_g]]</f>
        <v>156.58283105738388</v>
      </c>
      <c r="AW355" s="138" t="s">
        <v>222</v>
      </c>
      <c r="AX355" s="199"/>
      <c r="AY355" s="201"/>
      <c r="AZ355" s="127"/>
    </row>
    <row r="356" spans="1:52">
      <c r="A356" s="18">
        <v>468</v>
      </c>
      <c r="B356" s="18" t="str">
        <f>INDEX(BDD_enquete_terrain_publique!C:C, MATCH(A356, BDD_enquete_terrain_publique!B:B, 0))</f>
        <v>PECHLOIS2024_0224</v>
      </c>
      <c r="C356" s="18" t="str">
        <f>INDEX(BDD_enquete_terrain_publique!D:D, MATCH(A356, BDD_enquete_terrain_publique!B:B, 0))</f>
        <v>PECHLOIS2024_0224_A</v>
      </c>
      <c r="D356" s="109">
        <f>INDEX(BDD_enquete_terrain_publique!E:E, MATCH(A356, BDD_enquete_terrain_publique!B:B, 0))</f>
        <v>45342</v>
      </c>
      <c r="E356" s="18" t="str">
        <f>INDEX(BDD_enquete_terrain_publique!F:F, MATCH(A356, BDD_enquete_terrain_publique!B:B, 0))</f>
        <v>Pierre_Charles_LUZI</v>
      </c>
      <c r="F356" s="118">
        <f>INDEX(BDD_enquete_terrain_publique!G:G, MATCH(A356, BDD_enquete_terrain_publique!B:B, 0))</f>
        <v>1</v>
      </c>
      <c r="G356" s="18">
        <f>INDEX(BDD_enquete_terrain_publique!H:H, MATCH(A356, BDD_enquete_terrain_publique!B:B, 0))</f>
        <v>19</v>
      </c>
      <c r="H356" s="118">
        <f>INDEX(BDD_enquete_terrain_publique!I:I, MATCH(A356, BDD_enquete_terrain_publique!B:B, 0))</f>
        <v>1</v>
      </c>
      <c r="I356" s="18" t="str">
        <f>INDEX(BDD_enquete_terrain_publique!J:J, MATCH(A356, BDD_enquete_terrain_publique!B:B, 0))</f>
        <v>E</v>
      </c>
      <c r="J356" s="18" t="str">
        <f>INDEX(BDD_enquete_terrain_publique!K:K, MATCH(A356, BDD_enquete_terrain_publique!B:B, 0))</f>
        <v>E</v>
      </c>
      <c r="K356" s="118" t="str">
        <f>INDEX(BDD_enquete_terrain_publique!L:L, MATCH(A356, BDD_enquete_terrain_publique!B:B, 0))</f>
        <v>0_10</v>
      </c>
      <c r="L356" s="18" t="str">
        <f>INDEX(BDD_enquete_terrain_publique!M:M, MATCH(A356, BDD_enquete_terrain_publique!B:B, 0))</f>
        <v>pln_lune</v>
      </c>
      <c r="M356" s="18" t="s">
        <v>22</v>
      </c>
      <c r="N356" s="18" t="s">
        <v>22</v>
      </c>
      <c r="O356" s="18" t="s">
        <v>22</v>
      </c>
      <c r="P356" s="119">
        <f>INDEX(BDD_enquete_terrain_publique!Q:Q, MATCH(A356, BDD_enquete_terrain_publique!B:B, 0))</f>
        <v>42.83</v>
      </c>
      <c r="Q356" s="18" t="s">
        <v>22</v>
      </c>
      <c r="R356" s="18" t="s">
        <v>22</v>
      </c>
      <c r="S356" s="18" t="s">
        <v>22</v>
      </c>
      <c r="T356" s="18" t="s">
        <v>22</v>
      </c>
      <c r="U356" s="120">
        <f>INDEX(BDD_enquete_terrain_publique!V:V, MATCH(A356, BDD_enquete_terrain_publique!B:B, 0))</f>
        <v>9.58</v>
      </c>
      <c r="V356" s="128" t="s">
        <v>22</v>
      </c>
      <c r="W356" s="121" t="str">
        <f>INDEX(BDD_enquete_terrain_publique!W:W, MATCH(A356, BDD_enquete_terrain_publique!B:B, 0))</f>
        <v>pdb</v>
      </c>
      <c r="X356" s="122">
        <f>INDEX(BDD_enquete_terrain_publique!X:X, MATCH(A356, BDD_enquete_terrain_publique!B:B, 0))</f>
        <v>2</v>
      </c>
      <c r="Y356" s="122">
        <f>INDEX(BDD_enquete_terrain_publique!Y:Y, MATCH(A356, BDD_enquete_terrain_publique!B:B, 0))</f>
        <v>1</v>
      </c>
      <c r="Z356" s="121">
        <f>INDEX(BDD_enquete_terrain_publique!Z:Z, MATCH(A356, BDD_enquete_terrain_publique!B:B, 0))</f>
        <v>0.375</v>
      </c>
      <c r="AA356" s="121">
        <f>INDEX(BDD_enquete_terrain_publique!AA:AA, MATCH(A356, BDD_enquete_terrain_publique!B:B, 0))</f>
        <v>0.41666666666666669</v>
      </c>
      <c r="AB356" s="121">
        <f>INDEX(BDD_enquete_terrain_publique!AB:AB, MATCH(A356, BDD_enquete_terrain_publique!B:B, 0))</f>
        <v>0.5</v>
      </c>
      <c r="AC356" s="121">
        <f>Tableau1[[#This Row],[heure_enq]]-Tableau1[[#This Row],[heure_deb]]</f>
        <v>4.1666666666666685E-2</v>
      </c>
      <c r="AD356" s="121">
        <f>Tableau1[[#This Row],[heure_fin]]-Tableau1[[#This Row],[heure_deb]]</f>
        <v>0.125</v>
      </c>
      <c r="AE356" s="128" t="s">
        <v>22</v>
      </c>
      <c r="AF356" s="128" t="s">
        <v>22</v>
      </c>
      <c r="AG356" s="123" t="str">
        <f>INDEX(BDD_enquete_terrain_publique!BJ:BJ, MATCH(A356, BDD_enquete_terrain_publique!B:B, 0))</f>
        <v>Sphyraena barracuda</v>
      </c>
      <c r="AH356" s="178">
        <v>0</v>
      </c>
      <c r="AI356" s="18">
        <f>INDEX(BDD_enquete_terrain_publique!BO:BO, MATCH(A356, BDD_enquete_terrain_publique!B:B, 0))</f>
        <v>0</v>
      </c>
      <c r="AJ356" s="178" t="s">
        <v>2066</v>
      </c>
      <c r="AK356" s="18" t="str">
        <f>INDEX(BDD_enquete_terrain_publique!BU:BU, MATCH(A356, BDD_enquete_terrain_publique!B:B, 0))</f>
        <v>ver americain</v>
      </c>
      <c r="AL356" s="115">
        <f>INDEX(BDD_enquete_terrain_publique!BV:BV, MATCH(A356, BDD_enquete_terrain_publique!B:B, 0))</f>
        <v>0</v>
      </c>
      <c r="AM356" s="178">
        <v>0</v>
      </c>
      <c r="AN356" s="115" t="s">
        <v>2115</v>
      </c>
      <c r="AO356" s="115" t="str">
        <f>INDEX(BDD_enquete_terrain_publique!AL:AL, MATCH(A356, BDD_enquete_terrain_publique!B:B, 0))</f>
        <v>resident</v>
      </c>
      <c r="AP356" s="115" t="s">
        <v>222</v>
      </c>
      <c r="AQ356" s="115" t="s">
        <v>222</v>
      </c>
      <c r="AR356" s="124" t="s">
        <v>1304</v>
      </c>
      <c r="AS356" s="115">
        <v>2</v>
      </c>
      <c r="AT356" s="122">
        <v>12.5</v>
      </c>
      <c r="AU35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53.676297144630993</v>
      </c>
      <c r="AV356" s="150">
        <f>SUM(AU356:AU358)</f>
        <v>342.90626543885799</v>
      </c>
      <c r="AW356" s="138" t="s">
        <v>222</v>
      </c>
      <c r="AX356" s="199"/>
      <c r="AY356" s="201"/>
      <c r="AZ356" s="127"/>
    </row>
    <row r="357" spans="1:52">
      <c r="A357" s="18">
        <v>468</v>
      </c>
      <c r="B357" s="18" t="str">
        <f>INDEX(BDD_enquete_terrain_publique!C:C, MATCH(A357, BDD_enquete_terrain_publique!B:B, 0))</f>
        <v>PECHLOIS2024_0224</v>
      </c>
      <c r="C357" s="18" t="str">
        <f>INDEX(BDD_enquete_terrain_publique!D:D, MATCH(A357, BDD_enquete_terrain_publique!B:B, 0))</f>
        <v>PECHLOIS2024_0224_A</v>
      </c>
      <c r="D357" s="109">
        <f>INDEX(BDD_enquete_terrain_publique!E:E, MATCH(A357, BDD_enquete_terrain_publique!B:B, 0))</f>
        <v>45342</v>
      </c>
      <c r="E357" s="18" t="str">
        <f>INDEX(BDD_enquete_terrain_publique!F:F, MATCH(A357, BDD_enquete_terrain_publique!B:B, 0))</f>
        <v>Pierre_Charles_LUZI</v>
      </c>
      <c r="F357" s="118">
        <f>INDEX(BDD_enquete_terrain_publique!G:G, MATCH(A357, BDD_enquete_terrain_publique!B:B, 0))</f>
        <v>1</v>
      </c>
      <c r="G357" s="18">
        <f>INDEX(BDD_enquete_terrain_publique!H:H, MATCH(A357, BDD_enquete_terrain_publique!B:B, 0))</f>
        <v>19</v>
      </c>
      <c r="H357" s="118">
        <f>INDEX(BDD_enquete_terrain_publique!I:I, MATCH(A357, BDD_enquete_terrain_publique!B:B, 0))</f>
        <v>1</v>
      </c>
      <c r="I357" s="18" t="str">
        <f>INDEX(BDD_enquete_terrain_publique!J:J, MATCH(A357, BDD_enquete_terrain_publique!B:B, 0))</f>
        <v>E</v>
      </c>
      <c r="J357" s="18" t="str">
        <f>INDEX(BDD_enquete_terrain_publique!K:K, MATCH(A357, BDD_enquete_terrain_publique!B:B, 0))</f>
        <v>E</v>
      </c>
      <c r="K357" s="118" t="str">
        <f>INDEX(BDD_enquete_terrain_publique!L:L, MATCH(A357, BDD_enquete_terrain_publique!B:B, 0))</f>
        <v>0_10</v>
      </c>
      <c r="L357" s="18" t="str">
        <f>INDEX(BDD_enquete_terrain_publique!M:M, MATCH(A357, BDD_enquete_terrain_publique!B:B, 0))</f>
        <v>pln_lune</v>
      </c>
      <c r="M357" s="18" t="s">
        <v>22</v>
      </c>
      <c r="N357" s="18" t="s">
        <v>22</v>
      </c>
      <c r="O357" s="18" t="s">
        <v>22</v>
      </c>
      <c r="P357" s="119">
        <f>INDEX(BDD_enquete_terrain_publique!Q:Q, MATCH(A357, BDD_enquete_terrain_publique!B:B, 0))</f>
        <v>42.83</v>
      </c>
      <c r="Q357" s="18" t="s">
        <v>22</v>
      </c>
      <c r="R357" s="18" t="s">
        <v>22</v>
      </c>
      <c r="S357" s="18" t="s">
        <v>22</v>
      </c>
      <c r="T357" s="18" t="s">
        <v>22</v>
      </c>
      <c r="U357" s="120">
        <f>INDEX(BDD_enquete_terrain_publique!V:V, MATCH(A357, BDD_enquete_terrain_publique!B:B, 0))</f>
        <v>9.58</v>
      </c>
      <c r="V357" s="128" t="s">
        <v>22</v>
      </c>
      <c r="W357" s="121" t="str">
        <f>INDEX(BDD_enquete_terrain_publique!W:W, MATCH(A357, BDD_enquete_terrain_publique!B:B, 0))</f>
        <v>pdb</v>
      </c>
      <c r="X357" s="122">
        <f>INDEX(BDD_enquete_terrain_publique!X:X, MATCH(A357, BDD_enquete_terrain_publique!B:B, 0))</f>
        <v>2</v>
      </c>
      <c r="Y357" s="122">
        <f>INDEX(BDD_enquete_terrain_publique!Y:Y, MATCH(A357, BDD_enquete_terrain_publique!B:B, 0))</f>
        <v>1</v>
      </c>
      <c r="Z357" s="121">
        <f>INDEX(BDD_enquete_terrain_publique!Z:Z, MATCH(A357, BDD_enquete_terrain_publique!B:B, 0))</f>
        <v>0.375</v>
      </c>
      <c r="AA357" s="121">
        <f>INDEX(BDD_enquete_terrain_publique!AA:AA, MATCH(A357, BDD_enquete_terrain_publique!B:B, 0))</f>
        <v>0.41666666666666669</v>
      </c>
      <c r="AB357" s="121">
        <f>INDEX(BDD_enquete_terrain_publique!AB:AB, MATCH(A357, BDD_enquete_terrain_publique!B:B, 0))</f>
        <v>0.5</v>
      </c>
      <c r="AC357" s="121">
        <f>Tableau1[[#This Row],[heure_enq]]-Tableau1[[#This Row],[heure_deb]]</f>
        <v>4.1666666666666685E-2</v>
      </c>
      <c r="AD357" s="121">
        <f>Tableau1[[#This Row],[heure_fin]]-Tableau1[[#This Row],[heure_deb]]</f>
        <v>0.125</v>
      </c>
      <c r="AE357" s="128" t="s">
        <v>22</v>
      </c>
      <c r="AF357" s="128" t="s">
        <v>22</v>
      </c>
      <c r="AG357" s="123" t="str">
        <f>INDEX(BDD_enquete_terrain_publique!BJ:BJ, MATCH(A357, BDD_enquete_terrain_publique!B:B, 0))</f>
        <v>Sphyraena barracuda</v>
      </c>
      <c r="AH357" s="178">
        <v>0</v>
      </c>
      <c r="AI357" s="18">
        <f>INDEX(BDD_enquete_terrain_publique!BO:BO, MATCH(A357, BDD_enquete_terrain_publique!B:B, 0))</f>
        <v>0</v>
      </c>
      <c r="AJ357" s="178" t="s">
        <v>2066</v>
      </c>
      <c r="AK357" s="18" t="str">
        <f>INDEX(BDD_enquete_terrain_publique!BU:BU, MATCH(A357, BDD_enquete_terrain_publique!B:B, 0))</f>
        <v>ver americain</v>
      </c>
      <c r="AL357" s="115">
        <f>INDEX(BDD_enquete_terrain_publique!BV:BV, MATCH(A357, BDD_enquete_terrain_publique!B:B, 0))</f>
        <v>0</v>
      </c>
      <c r="AM357" s="178">
        <v>0</v>
      </c>
      <c r="AN357" s="115" t="s">
        <v>2115</v>
      </c>
      <c r="AO357" s="115" t="str">
        <f>INDEX(BDD_enquete_terrain_publique!AL:AL, MATCH(A357, BDD_enquete_terrain_publique!B:B, 0))</f>
        <v>resident</v>
      </c>
      <c r="AP357" s="115" t="s">
        <v>222</v>
      </c>
      <c r="AQ357" s="115" t="s">
        <v>222</v>
      </c>
      <c r="AR357" s="124" t="s">
        <v>1033</v>
      </c>
      <c r="AS357" s="115">
        <v>1</v>
      </c>
      <c r="AT357" s="122">
        <v>23</v>
      </c>
      <c r="AU35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169.97231289418588</v>
      </c>
      <c r="AV357" s="152"/>
      <c r="AW357" s="138" t="s">
        <v>222</v>
      </c>
      <c r="AX357" s="199"/>
      <c r="AY357" s="201"/>
      <c r="AZ357" s="127"/>
    </row>
    <row r="358" spans="1:52" ht="15" thickBot="1">
      <c r="A358" s="18">
        <v>468</v>
      </c>
      <c r="B358" s="18" t="str">
        <f>INDEX(BDD_enquete_terrain_publique!C:C, MATCH(A358, BDD_enquete_terrain_publique!B:B, 0))</f>
        <v>PECHLOIS2024_0224</v>
      </c>
      <c r="C358" s="18" t="str">
        <f>INDEX(BDD_enquete_terrain_publique!D:D, MATCH(A358, BDD_enquete_terrain_publique!B:B, 0))</f>
        <v>PECHLOIS2024_0224_A</v>
      </c>
      <c r="D358" s="109">
        <f>INDEX(BDD_enquete_terrain_publique!E:E, MATCH(A358, BDD_enquete_terrain_publique!B:B, 0))</f>
        <v>45342</v>
      </c>
      <c r="E358" s="18" t="str">
        <f>INDEX(BDD_enquete_terrain_publique!F:F, MATCH(A358, BDD_enquete_terrain_publique!B:B, 0))</f>
        <v>Pierre_Charles_LUZI</v>
      </c>
      <c r="F358" s="118">
        <f>INDEX(BDD_enquete_terrain_publique!G:G, MATCH(A358, BDD_enquete_terrain_publique!B:B, 0))</f>
        <v>1</v>
      </c>
      <c r="G358" s="18">
        <f>INDEX(BDD_enquete_terrain_publique!H:H, MATCH(A358, BDD_enquete_terrain_publique!B:B, 0))</f>
        <v>19</v>
      </c>
      <c r="H358" s="118">
        <f>INDEX(BDD_enquete_terrain_publique!I:I, MATCH(A358, BDD_enquete_terrain_publique!B:B, 0))</f>
        <v>1</v>
      </c>
      <c r="I358" s="18" t="str">
        <f>INDEX(BDD_enquete_terrain_publique!J:J, MATCH(A358, BDD_enquete_terrain_publique!B:B, 0))</f>
        <v>E</v>
      </c>
      <c r="J358" s="18" t="str">
        <f>INDEX(BDD_enquete_terrain_publique!K:K, MATCH(A358, BDD_enquete_terrain_publique!B:B, 0))</f>
        <v>E</v>
      </c>
      <c r="K358" s="118" t="str">
        <f>INDEX(BDD_enquete_terrain_publique!L:L, MATCH(A358, BDD_enquete_terrain_publique!B:B, 0))</f>
        <v>0_10</v>
      </c>
      <c r="L358" s="18" t="str">
        <f>INDEX(BDD_enquete_terrain_publique!M:M, MATCH(A358, BDD_enquete_terrain_publique!B:B, 0))</f>
        <v>pln_lune</v>
      </c>
      <c r="M358" s="18" t="s">
        <v>22</v>
      </c>
      <c r="N358" s="18" t="s">
        <v>22</v>
      </c>
      <c r="O358" s="18" t="s">
        <v>22</v>
      </c>
      <c r="P358" s="119">
        <f>INDEX(BDD_enquete_terrain_publique!Q:Q, MATCH(A358, BDD_enquete_terrain_publique!B:B, 0))</f>
        <v>42.83</v>
      </c>
      <c r="Q358" s="18" t="s">
        <v>22</v>
      </c>
      <c r="R358" s="18" t="s">
        <v>22</v>
      </c>
      <c r="S358" s="18" t="s">
        <v>22</v>
      </c>
      <c r="T358" s="18" t="s">
        <v>22</v>
      </c>
      <c r="U358" s="120">
        <f>INDEX(BDD_enquete_terrain_publique!V:V, MATCH(A358, BDD_enquete_terrain_publique!B:B, 0))</f>
        <v>9.58</v>
      </c>
      <c r="V358" s="128" t="s">
        <v>22</v>
      </c>
      <c r="W358" s="121" t="str">
        <f>INDEX(BDD_enquete_terrain_publique!W:W, MATCH(A358, BDD_enquete_terrain_publique!B:B, 0))</f>
        <v>pdb</v>
      </c>
      <c r="X358" s="122">
        <f>INDEX(BDD_enquete_terrain_publique!X:X, MATCH(A358, BDD_enquete_terrain_publique!B:B, 0))</f>
        <v>2</v>
      </c>
      <c r="Y358" s="122">
        <f>INDEX(BDD_enquete_terrain_publique!Y:Y, MATCH(A358, BDD_enquete_terrain_publique!B:B, 0))</f>
        <v>1</v>
      </c>
      <c r="Z358" s="121">
        <f>INDEX(BDD_enquete_terrain_publique!Z:Z, MATCH(A358, BDD_enquete_terrain_publique!B:B, 0))</f>
        <v>0.375</v>
      </c>
      <c r="AA358" s="121">
        <f>INDEX(BDD_enquete_terrain_publique!AA:AA, MATCH(A358, BDD_enquete_terrain_publique!B:B, 0))</f>
        <v>0.41666666666666669</v>
      </c>
      <c r="AB358" s="121">
        <f>INDEX(BDD_enquete_terrain_publique!AB:AB, MATCH(A358, BDD_enquete_terrain_publique!B:B, 0))</f>
        <v>0.5</v>
      </c>
      <c r="AC358" s="121">
        <f>Tableau1[[#This Row],[heure_enq]]-Tableau1[[#This Row],[heure_deb]]</f>
        <v>4.1666666666666685E-2</v>
      </c>
      <c r="AD358" s="121">
        <f>Tableau1[[#This Row],[heure_fin]]-Tableau1[[#This Row],[heure_deb]]</f>
        <v>0.125</v>
      </c>
      <c r="AE358" s="128" t="s">
        <v>22</v>
      </c>
      <c r="AF358" s="128" t="s">
        <v>22</v>
      </c>
      <c r="AG358" s="123" t="str">
        <f>INDEX(BDD_enquete_terrain_publique!BJ:BJ, MATCH(A358, BDD_enquete_terrain_publique!B:B, 0))</f>
        <v>Sphyraena barracuda</v>
      </c>
      <c r="AH358" s="178">
        <v>0</v>
      </c>
      <c r="AI358" s="18">
        <f>INDEX(BDD_enquete_terrain_publique!BO:BO, MATCH(A358, BDD_enquete_terrain_publique!B:B, 0))</f>
        <v>0</v>
      </c>
      <c r="AJ358" s="178" t="s">
        <v>2066</v>
      </c>
      <c r="AK358" s="18" t="str">
        <f>INDEX(BDD_enquete_terrain_publique!BU:BU, MATCH(A358, BDD_enquete_terrain_publique!B:B, 0))</f>
        <v>ver americain</v>
      </c>
      <c r="AL358" s="115">
        <f>INDEX(BDD_enquete_terrain_publique!BV:BV, MATCH(A358, BDD_enquete_terrain_publique!B:B, 0))</f>
        <v>0</v>
      </c>
      <c r="AM358" s="178">
        <v>0</v>
      </c>
      <c r="AN358" s="115" t="s">
        <v>2115</v>
      </c>
      <c r="AO358" s="115" t="str">
        <f>INDEX(BDD_enquete_terrain_publique!AL:AL, MATCH(A358, BDD_enquete_terrain_publique!B:B, 0))</f>
        <v>resident</v>
      </c>
      <c r="AP358" s="115" t="s">
        <v>222</v>
      </c>
      <c r="AQ358" s="115" t="s">
        <v>222</v>
      </c>
      <c r="AR358" s="124" t="s">
        <v>405</v>
      </c>
      <c r="AS358" s="115">
        <v>1</v>
      </c>
      <c r="AT358" s="122">
        <v>21</v>
      </c>
      <c r="AU35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119.25765540004116</v>
      </c>
      <c r="AV358" s="153"/>
      <c r="AW358" s="138" t="s">
        <v>222</v>
      </c>
      <c r="AX358" s="199"/>
      <c r="AY358" s="201"/>
      <c r="AZ358" s="127"/>
    </row>
    <row r="359" spans="1:52">
      <c r="A359" s="18">
        <v>469</v>
      </c>
      <c r="B359" s="18" t="str">
        <f>INDEX(BDD_enquete_terrain_publique!C:C, MATCH(A359, BDD_enquete_terrain_publique!B:B, 0))</f>
        <v>PECHLOIS2024_0224</v>
      </c>
      <c r="C359" s="18" t="str">
        <f>INDEX(BDD_enquete_terrain_publique!D:D, MATCH(A359, BDD_enquete_terrain_publique!B:B, 0))</f>
        <v>PECHLOIS2024_0224_B</v>
      </c>
      <c r="D359" s="109">
        <f>INDEX(BDD_enquete_terrain_publique!E:E, MATCH(A359, BDD_enquete_terrain_publique!B:B, 0))</f>
        <v>45342</v>
      </c>
      <c r="E359" s="18" t="str">
        <f>INDEX(BDD_enquete_terrain_publique!F:F, MATCH(A359, BDD_enquete_terrain_publique!B:B, 0))</f>
        <v>Pierre_Charles_LUZI</v>
      </c>
      <c r="F359" s="118">
        <f>INDEX(BDD_enquete_terrain_publique!G:G, MATCH(A359, BDD_enquete_terrain_publique!B:B, 0))</f>
        <v>1</v>
      </c>
      <c r="G359" s="18">
        <f>INDEX(BDD_enquete_terrain_publique!H:H, MATCH(A359, BDD_enquete_terrain_publique!B:B, 0))</f>
        <v>19</v>
      </c>
      <c r="H359" s="118">
        <f>INDEX(BDD_enquete_terrain_publique!I:I, MATCH(A359, BDD_enquete_terrain_publique!B:B, 0))</f>
        <v>1</v>
      </c>
      <c r="I359" s="18" t="str">
        <f>INDEX(BDD_enquete_terrain_publique!J:J, MATCH(A359, BDD_enquete_terrain_publique!B:B, 0))</f>
        <v>E</v>
      </c>
      <c r="J359" s="18" t="str">
        <f>INDEX(BDD_enquete_terrain_publique!K:K, MATCH(A359, BDD_enquete_terrain_publique!B:B, 0))</f>
        <v>E</v>
      </c>
      <c r="K359" s="118" t="str">
        <f>INDEX(BDD_enquete_terrain_publique!L:L, MATCH(A359, BDD_enquete_terrain_publique!B:B, 0))</f>
        <v>0_10</v>
      </c>
      <c r="L359" s="18" t="str">
        <f>INDEX(BDD_enquete_terrain_publique!M:M, MATCH(A359, BDD_enquete_terrain_publique!B:B, 0))</f>
        <v>pln_lune</v>
      </c>
      <c r="M359" s="18" t="s">
        <v>22</v>
      </c>
      <c r="N359" s="18" t="s">
        <v>22</v>
      </c>
      <c r="O359" s="18" t="s">
        <v>22</v>
      </c>
      <c r="P359" s="119">
        <f>INDEX(BDD_enquete_terrain_publique!Q:Q, MATCH(A359, BDD_enquete_terrain_publique!B:B, 0))</f>
        <v>42.88</v>
      </c>
      <c r="Q359" s="18" t="s">
        <v>22</v>
      </c>
      <c r="R359" s="18" t="s">
        <v>22</v>
      </c>
      <c r="S359" s="18" t="s">
        <v>22</v>
      </c>
      <c r="T359" s="18" t="s">
        <v>22</v>
      </c>
      <c r="U359" s="120">
        <f>INDEX(BDD_enquete_terrain_publique!V:V, MATCH(A359, BDD_enquete_terrain_publique!B:B, 0))</f>
        <v>9.4700000000000006</v>
      </c>
      <c r="V359" s="128" t="s">
        <v>22</v>
      </c>
      <c r="W359" s="121" t="str">
        <f>INDEX(BDD_enquete_terrain_publique!W:W, MATCH(A359, BDD_enquete_terrain_publique!B:B, 0))</f>
        <v>pdb</v>
      </c>
      <c r="X359" s="122">
        <f>INDEX(BDD_enquete_terrain_publique!X:X, MATCH(A359, BDD_enquete_terrain_publique!B:B, 0))</f>
        <v>2</v>
      </c>
      <c r="Y359" s="122">
        <f>INDEX(BDD_enquete_terrain_publique!Y:Y, MATCH(A359, BDD_enquete_terrain_publique!B:B, 0))</f>
        <v>1</v>
      </c>
      <c r="Z359" s="121">
        <f>INDEX(BDD_enquete_terrain_publique!Z:Z, MATCH(A359, BDD_enquete_terrain_publique!B:B, 0))</f>
        <v>0.35416666666666669</v>
      </c>
      <c r="AA359" s="121">
        <f>INDEX(BDD_enquete_terrain_publique!AA:AA, MATCH(A359, BDD_enquete_terrain_publique!B:B, 0))</f>
        <v>0.4375</v>
      </c>
      <c r="AB359" s="121">
        <f>INDEX(BDD_enquete_terrain_publique!AB:AB, MATCH(A359, BDD_enquete_terrain_publique!B:B, 0))</f>
        <v>0.5</v>
      </c>
      <c r="AC359" s="121">
        <f>Tableau1[[#This Row],[heure_enq]]-Tableau1[[#This Row],[heure_deb]]</f>
        <v>8.3333333333333315E-2</v>
      </c>
      <c r="AD359" s="121">
        <f>Tableau1[[#This Row],[heure_fin]]-Tableau1[[#This Row],[heure_deb]]</f>
        <v>0.14583333333333331</v>
      </c>
      <c r="AE359" s="128" t="s">
        <v>22</v>
      </c>
      <c r="AF359" s="128" t="s">
        <v>22</v>
      </c>
      <c r="AG359" s="123" t="str">
        <f>INDEX(BDD_enquete_terrain_publique!BJ:BJ, MATCH(A359, BDD_enquete_terrain_publique!B:B, 0))</f>
        <v>roche</v>
      </c>
      <c r="AH359" s="178">
        <v>0</v>
      </c>
      <c r="AI359" s="18">
        <f>INDEX(BDD_enquete_terrain_publique!BO:BO, MATCH(A359, BDD_enquete_terrain_publique!B:B, 0))</f>
        <v>0</v>
      </c>
      <c r="AJ359" s="178" t="s">
        <v>2066</v>
      </c>
      <c r="AK359" s="18" t="str">
        <f>INDEX(BDD_enquete_terrain_publique!BU:BU, MATCH(A359, BDD_enquete_terrain_publique!B:B, 0))</f>
        <v>ver</v>
      </c>
      <c r="AL359" s="115">
        <f>INDEX(BDD_enquete_terrain_publique!BV:BV, MATCH(A359, BDD_enquete_terrain_publique!B:B, 0))</f>
        <v>0</v>
      </c>
      <c r="AM359" s="178">
        <v>0</v>
      </c>
      <c r="AN359" s="115" t="s">
        <v>87</v>
      </c>
      <c r="AO359" s="115" t="str">
        <f>INDEX(BDD_enquete_terrain_publique!AL:AL, MATCH(A359, BDD_enquete_terrain_publique!B:B, 0))</f>
        <v>resident</v>
      </c>
      <c r="AP359" s="115" t="s">
        <v>222</v>
      </c>
      <c r="AQ359" s="115" t="s">
        <v>222</v>
      </c>
      <c r="AR359" s="124" t="s">
        <v>405</v>
      </c>
      <c r="AS359" s="115">
        <v>3</v>
      </c>
      <c r="AT359" s="122">
        <f>AVERAGE(15,19,21)</f>
        <v>18.333333333333332</v>
      </c>
      <c r="AU35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241.63592680130202</v>
      </c>
      <c r="AV359" s="150">
        <f>242+39</f>
        <v>281</v>
      </c>
      <c r="AW359" s="138" t="s">
        <v>222</v>
      </c>
      <c r="AX359" s="199"/>
      <c r="AY359" s="201"/>
      <c r="AZ359" s="127"/>
    </row>
    <row r="360" spans="1:52" ht="15" thickBot="1">
      <c r="A360" s="18">
        <v>469</v>
      </c>
      <c r="B360" s="18" t="str">
        <f>INDEX(BDD_enquete_terrain_publique!C:C, MATCH(A360, BDD_enquete_terrain_publique!B:B, 0))</f>
        <v>PECHLOIS2024_0224</v>
      </c>
      <c r="C360" s="18" t="str">
        <f>INDEX(BDD_enquete_terrain_publique!D:D, MATCH(A360, BDD_enquete_terrain_publique!B:B, 0))</f>
        <v>PECHLOIS2024_0224_B</v>
      </c>
      <c r="D360" s="109">
        <f>INDEX(BDD_enquete_terrain_publique!E:E, MATCH(A360, BDD_enquete_terrain_publique!B:B, 0))</f>
        <v>45342</v>
      </c>
      <c r="E360" s="18" t="str">
        <f>INDEX(BDD_enquete_terrain_publique!F:F, MATCH(A360, BDD_enquete_terrain_publique!B:B, 0))</f>
        <v>Pierre_Charles_LUZI</v>
      </c>
      <c r="F360" s="118">
        <f>INDEX(BDD_enquete_terrain_publique!G:G, MATCH(A360, BDD_enquete_terrain_publique!B:B, 0))</f>
        <v>1</v>
      </c>
      <c r="G360" s="18">
        <f>INDEX(BDD_enquete_terrain_publique!H:H, MATCH(A360, BDD_enquete_terrain_publique!B:B, 0))</f>
        <v>19</v>
      </c>
      <c r="H360" s="118">
        <f>INDEX(BDD_enquete_terrain_publique!I:I, MATCH(A360, BDD_enquete_terrain_publique!B:B, 0))</f>
        <v>1</v>
      </c>
      <c r="I360" s="18" t="str">
        <f>INDEX(BDD_enquete_terrain_publique!J:J, MATCH(A360, BDD_enquete_terrain_publique!B:B, 0))</f>
        <v>E</v>
      </c>
      <c r="J360" s="18" t="str">
        <f>INDEX(BDD_enquete_terrain_publique!K:K, MATCH(A360, BDD_enquete_terrain_publique!B:B, 0))</f>
        <v>E</v>
      </c>
      <c r="K360" s="118" t="str">
        <f>INDEX(BDD_enquete_terrain_publique!L:L, MATCH(A360, BDD_enquete_terrain_publique!B:B, 0))</f>
        <v>0_10</v>
      </c>
      <c r="L360" s="18" t="str">
        <f>INDEX(BDD_enquete_terrain_publique!M:M, MATCH(A360, BDD_enquete_terrain_publique!B:B, 0))</f>
        <v>pln_lune</v>
      </c>
      <c r="M360" s="18" t="s">
        <v>22</v>
      </c>
      <c r="N360" s="18" t="s">
        <v>22</v>
      </c>
      <c r="O360" s="18" t="s">
        <v>22</v>
      </c>
      <c r="P360" s="119">
        <f>INDEX(BDD_enquete_terrain_publique!Q:Q, MATCH(A360, BDD_enquete_terrain_publique!B:B, 0))</f>
        <v>42.88</v>
      </c>
      <c r="Q360" s="18" t="s">
        <v>22</v>
      </c>
      <c r="R360" s="18" t="s">
        <v>22</v>
      </c>
      <c r="S360" s="18" t="s">
        <v>22</v>
      </c>
      <c r="T360" s="18" t="s">
        <v>22</v>
      </c>
      <c r="U360" s="120">
        <f>INDEX(BDD_enquete_terrain_publique!V:V, MATCH(A360, BDD_enquete_terrain_publique!B:B, 0))</f>
        <v>9.4700000000000006</v>
      </c>
      <c r="V360" s="128" t="s">
        <v>22</v>
      </c>
      <c r="W360" s="121" t="str">
        <f>INDEX(BDD_enquete_terrain_publique!W:W, MATCH(A360, BDD_enquete_terrain_publique!B:B, 0))</f>
        <v>pdb</v>
      </c>
      <c r="X360" s="122">
        <f>INDEX(BDD_enquete_terrain_publique!X:X, MATCH(A360, BDD_enquete_terrain_publique!B:B, 0))</f>
        <v>2</v>
      </c>
      <c r="Y360" s="122">
        <f>INDEX(BDD_enquete_terrain_publique!Y:Y, MATCH(A360, BDD_enquete_terrain_publique!B:B, 0))</f>
        <v>1</v>
      </c>
      <c r="Z360" s="121">
        <f>INDEX(BDD_enquete_terrain_publique!Z:Z, MATCH(A360, BDD_enquete_terrain_publique!B:B, 0))</f>
        <v>0.35416666666666669</v>
      </c>
      <c r="AA360" s="121">
        <f>INDEX(BDD_enquete_terrain_publique!AA:AA, MATCH(A360, BDD_enquete_terrain_publique!B:B, 0))</f>
        <v>0.4375</v>
      </c>
      <c r="AB360" s="121">
        <f>INDEX(BDD_enquete_terrain_publique!AB:AB, MATCH(A360, BDD_enquete_terrain_publique!B:B, 0))</f>
        <v>0.5</v>
      </c>
      <c r="AC360" s="121">
        <f>Tableau1[[#This Row],[heure_enq]]-Tableau1[[#This Row],[heure_deb]]</f>
        <v>8.3333333333333315E-2</v>
      </c>
      <c r="AD360" s="121">
        <f>Tableau1[[#This Row],[heure_fin]]-Tableau1[[#This Row],[heure_deb]]</f>
        <v>0.14583333333333331</v>
      </c>
      <c r="AE360" s="128" t="s">
        <v>22</v>
      </c>
      <c r="AF360" s="128" t="s">
        <v>22</v>
      </c>
      <c r="AG360" s="123" t="str">
        <f>INDEX(BDD_enquete_terrain_publique!BJ:BJ, MATCH(A360, BDD_enquete_terrain_publique!B:B, 0))</f>
        <v>roche</v>
      </c>
      <c r="AH360" s="178">
        <v>0</v>
      </c>
      <c r="AI360" s="18">
        <f>INDEX(BDD_enquete_terrain_publique!BO:BO, MATCH(A360, BDD_enquete_terrain_publique!B:B, 0))</f>
        <v>0</v>
      </c>
      <c r="AJ360" s="178" t="s">
        <v>2066</v>
      </c>
      <c r="AK360" s="18" t="str">
        <f>INDEX(BDD_enquete_terrain_publique!BU:BU, MATCH(A360, BDD_enquete_terrain_publique!B:B, 0))</f>
        <v>ver</v>
      </c>
      <c r="AL360" s="115">
        <f>INDEX(BDD_enquete_terrain_publique!BV:BV, MATCH(A360, BDD_enquete_terrain_publique!B:B, 0))</f>
        <v>0</v>
      </c>
      <c r="AM360" s="178">
        <v>0</v>
      </c>
      <c r="AN360" s="115" t="s">
        <v>87</v>
      </c>
      <c r="AO360" s="115" t="str">
        <f>INDEX(BDD_enquete_terrain_publique!AL:AL, MATCH(A360, BDD_enquete_terrain_publique!B:B, 0))</f>
        <v>resident</v>
      </c>
      <c r="AP360" s="115" t="s">
        <v>222</v>
      </c>
      <c r="AQ360" s="115" t="s">
        <v>222</v>
      </c>
      <c r="AR360" s="124" t="s">
        <v>1082</v>
      </c>
      <c r="AS360" s="115">
        <v>4</v>
      </c>
      <c r="AT360" s="122">
        <v>11</v>
      </c>
      <c r="AU36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39.293067184363814</v>
      </c>
      <c r="AV360" s="153"/>
      <c r="AW360" s="138" t="s">
        <v>222</v>
      </c>
      <c r="AX360" s="199"/>
      <c r="AY360" s="201"/>
      <c r="AZ360" s="127"/>
    </row>
    <row r="361" spans="1:52">
      <c r="A361" s="18">
        <v>471</v>
      </c>
      <c r="B361" s="18" t="str">
        <f>INDEX(BDD_enquete_terrain_publique!C:C, MATCH(A361, BDD_enquete_terrain_publique!B:B, 0))</f>
        <v>PECHLOIS2024_0224</v>
      </c>
      <c r="C361" s="18" t="str">
        <f>INDEX(BDD_enquete_terrain_publique!D:D, MATCH(A361, BDD_enquete_terrain_publique!B:B, 0))</f>
        <v>PECHLOIS2024_0224_D</v>
      </c>
      <c r="D361" s="109">
        <f>INDEX(BDD_enquete_terrain_publique!E:E, MATCH(A361, BDD_enquete_terrain_publique!B:B, 0))</f>
        <v>45342</v>
      </c>
      <c r="E361" s="18" t="str">
        <f>INDEX(BDD_enquete_terrain_publique!F:F, MATCH(A361, BDD_enquete_terrain_publique!B:B, 0))</f>
        <v>Pierre_Charles_LUZI</v>
      </c>
      <c r="F361" s="118">
        <f>INDEX(BDD_enquete_terrain_publique!G:G, MATCH(A361, BDD_enquete_terrain_publique!B:B, 0))</f>
        <v>1</v>
      </c>
      <c r="G361" s="18">
        <f>INDEX(BDD_enquete_terrain_publique!H:H, MATCH(A361, BDD_enquete_terrain_publique!B:B, 0))</f>
        <v>10</v>
      </c>
      <c r="H361" s="118">
        <f>INDEX(BDD_enquete_terrain_publique!I:I, MATCH(A361, BDD_enquete_terrain_publique!B:B, 0))</f>
        <v>1</v>
      </c>
      <c r="I361" s="18" t="str">
        <f>INDEX(BDD_enquete_terrain_publique!J:J, MATCH(A361, BDD_enquete_terrain_publique!B:B, 0))</f>
        <v>NE</v>
      </c>
      <c r="J361" s="18" t="str">
        <f>INDEX(BDD_enquete_terrain_publique!K:K, MATCH(A361, BDD_enquete_terrain_publique!B:B, 0))</f>
        <v>E</v>
      </c>
      <c r="K361" s="118" t="str">
        <f>INDEX(BDD_enquete_terrain_publique!L:L, MATCH(A361, BDD_enquete_terrain_publique!B:B, 0))</f>
        <v>0_10</v>
      </c>
      <c r="L361" s="18" t="str">
        <f>INDEX(BDD_enquete_terrain_publique!M:M, MATCH(A361, BDD_enquete_terrain_publique!B:B, 0))</f>
        <v>pln_lune</v>
      </c>
      <c r="M361" s="18" t="s">
        <v>22</v>
      </c>
      <c r="N361" s="18" t="s">
        <v>22</v>
      </c>
      <c r="O361" s="18" t="s">
        <v>22</v>
      </c>
      <c r="P361" s="119">
        <f>INDEX(BDD_enquete_terrain_publique!Q:Q, MATCH(A361, BDD_enquete_terrain_publique!B:B, 0))</f>
        <v>42.83</v>
      </c>
      <c r="Q361" s="18" t="s">
        <v>22</v>
      </c>
      <c r="R361" s="18" t="s">
        <v>22</v>
      </c>
      <c r="S361" s="18" t="s">
        <v>22</v>
      </c>
      <c r="T361" s="18" t="s">
        <v>22</v>
      </c>
      <c r="U361" s="120">
        <f>INDEX(BDD_enquete_terrain_publique!V:V, MATCH(A361, BDD_enquete_terrain_publique!B:B, 0))</f>
        <v>9.48</v>
      </c>
      <c r="V361" s="128" t="s">
        <v>22</v>
      </c>
      <c r="W361" s="121" t="str">
        <f>INDEX(BDD_enquete_terrain_publique!W:W, MATCH(A361, BDD_enquete_terrain_publique!B:B, 0))</f>
        <v>pdb</v>
      </c>
      <c r="X361" s="122" t="str">
        <f>INDEX(BDD_enquete_terrain_publique!X:X, MATCH(A361, BDD_enquete_terrain_publique!B:B, 0))</f>
        <v>NA</v>
      </c>
      <c r="Y361" s="122">
        <f>INDEX(BDD_enquete_terrain_publique!Y:Y, MATCH(A361, BDD_enquete_terrain_publique!B:B, 0))</f>
        <v>1</v>
      </c>
      <c r="Z361" s="121">
        <f>INDEX(BDD_enquete_terrain_publique!Z:Z, MATCH(A361, BDD_enquete_terrain_publique!B:B, 0))</f>
        <v>0.83333333333333337</v>
      </c>
      <c r="AA361" s="121">
        <f>INDEX(BDD_enquete_terrain_publique!AA:AA, MATCH(A361, BDD_enquete_terrain_publique!B:B, 0))</f>
        <v>0.875</v>
      </c>
      <c r="AB361" s="121">
        <f>INDEX(BDD_enquete_terrain_publique!AB:AB, MATCH(A361, BDD_enquete_terrain_publique!B:B, 0))</f>
        <v>0.95833333333333337</v>
      </c>
      <c r="AC361" s="121">
        <f>Tableau1[[#This Row],[heure_enq]]-Tableau1[[#This Row],[heure_deb]]</f>
        <v>4.166666666666663E-2</v>
      </c>
      <c r="AD361" s="121">
        <f>Tableau1[[#This Row],[heure_fin]]-Tableau1[[#This Row],[heure_deb]]</f>
        <v>0.125</v>
      </c>
      <c r="AE361" s="128" t="s">
        <v>22</v>
      </c>
      <c r="AF361" s="128" t="s">
        <v>22</v>
      </c>
      <c r="AG361" s="123" t="str">
        <f>INDEX(BDD_enquete_terrain_publique!BJ:BJ, MATCH(A361, BDD_enquete_terrain_publique!B:B, 0))</f>
        <v>sable</v>
      </c>
      <c r="AH361" s="178">
        <v>0</v>
      </c>
      <c r="AI361" s="18">
        <f>INDEX(BDD_enquete_terrain_publique!BO:BO, MATCH(A361, BDD_enquete_terrain_publique!B:B, 0))</f>
        <v>0</v>
      </c>
      <c r="AJ361" s="178" t="s">
        <v>3362</v>
      </c>
      <c r="AK361" s="18" t="str">
        <f>INDEX(BDD_enquete_terrain_publique!BU:BU, MATCH(A361, BDD_enquete_terrain_publique!B:B, 0))</f>
        <v>ver, mulet</v>
      </c>
      <c r="AL361" s="115">
        <f>INDEX(BDD_enquete_terrain_publique!BV:BV, MATCH(A361, BDD_enquete_terrain_publique!B:B, 0))</f>
        <v>0</v>
      </c>
      <c r="AM361" s="178">
        <v>0</v>
      </c>
      <c r="AN361" s="115" t="s">
        <v>2115</v>
      </c>
      <c r="AO361" s="115" t="str">
        <f>INDEX(BDD_enquete_terrain_publique!AL:AL, MATCH(A361, BDD_enquete_terrain_publique!B:B, 0))</f>
        <v>resident</v>
      </c>
      <c r="AP361" s="115" t="s">
        <v>2057</v>
      </c>
      <c r="AQ361" s="115">
        <v>1</v>
      </c>
      <c r="AR361" s="124" t="s">
        <v>404</v>
      </c>
      <c r="AS361" s="115">
        <v>2</v>
      </c>
      <c r="AT361" s="122">
        <v>20</v>
      </c>
      <c r="AU36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273.61109790552217</v>
      </c>
      <c r="AV361" s="150">
        <f>274+264</f>
        <v>538</v>
      </c>
      <c r="AW361" s="138" t="s">
        <v>222</v>
      </c>
      <c r="AX361" s="199"/>
      <c r="AY361" s="201"/>
      <c r="AZ361" s="127"/>
    </row>
    <row r="362" spans="1:52" ht="15" thickBot="1">
      <c r="A362" s="18">
        <v>471</v>
      </c>
      <c r="B362" s="18" t="str">
        <f>INDEX(BDD_enquete_terrain_publique!C:C, MATCH(A362, BDD_enquete_terrain_publique!B:B, 0))</f>
        <v>PECHLOIS2024_0224</v>
      </c>
      <c r="C362" s="18" t="str">
        <f>INDEX(BDD_enquete_terrain_publique!D:D, MATCH(A362, BDD_enquete_terrain_publique!B:B, 0))</f>
        <v>PECHLOIS2024_0224_D</v>
      </c>
      <c r="D362" s="109">
        <f>INDEX(BDD_enquete_terrain_publique!E:E, MATCH(A362, BDD_enquete_terrain_publique!B:B, 0))</f>
        <v>45342</v>
      </c>
      <c r="E362" s="18" t="str">
        <f>INDEX(BDD_enquete_terrain_publique!F:F, MATCH(A362, BDD_enquete_terrain_publique!B:B, 0))</f>
        <v>Pierre_Charles_LUZI</v>
      </c>
      <c r="F362" s="118">
        <f>INDEX(BDD_enquete_terrain_publique!G:G, MATCH(A362, BDD_enquete_terrain_publique!B:B, 0))</f>
        <v>1</v>
      </c>
      <c r="G362" s="18">
        <f>INDEX(BDD_enquete_terrain_publique!H:H, MATCH(A362, BDD_enquete_terrain_publique!B:B, 0))</f>
        <v>10</v>
      </c>
      <c r="H362" s="118">
        <f>INDEX(BDD_enquete_terrain_publique!I:I, MATCH(A362, BDD_enquete_terrain_publique!B:B, 0))</f>
        <v>1</v>
      </c>
      <c r="I362" s="18" t="str">
        <f>INDEX(BDD_enquete_terrain_publique!J:J, MATCH(A362, BDD_enquete_terrain_publique!B:B, 0))</f>
        <v>NE</v>
      </c>
      <c r="J362" s="18" t="str">
        <f>INDEX(BDD_enquete_terrain_publique!K:K, MATCH(A362, BDD_enquete_terrain_publique!B:B, 0))</f>
        <v>E</v>
      </c>
      <c r="K362" s="118" t="str">
        <f>INDEX(BDD_enquete_terrain_publique!L:L, MATCH(A362, BDD_enquete_terrain_publique!B:B, 0))</f>
        <v>0_10</v>
      </c>
      <c r="L362" s="18" t="str">
        <f>INDEX(BDD_enquete_terrain_publique!M:M, MATCH(A362, BDD_enquete_terrain_publique!B:B, 0))</f>
        <v>pln_lune</v>
      </c>
      <c r="M362" s="18" t="s">
        <v>22</v>
      </c>
      <c r="N362" s="18" t="s">
        <v>22</v>
      </c>
      <c r="O362" s="18" t="s">
        <v>22</v>
      </c>
      <c r="P362" s="119">
        <f>INDEX(BDD_enquete_terrain_publique!Q:Q, MATCH(A362, BDD_enquete_terrain_publique!B:B, 0))</f>
        <v>42.83</v>
      </c>
      <c r="Q362" s="18" t="s">
        <v>22</v>
      </c>
      <c r="R362" s="18" t="s">
        <v>22</v>
      </c>
      <c r="S362" s="18" t="s">
        <v>22</v>
      </c>
      <c r="T362" s="18" t="s">
        <v>22</v>
      </c>
      <c r="U362" s="120">
        <f>INDEX(BDD_enquete_terrain_publique!V:V, MATCH(A362, BDD_enquete_terrain_publique!B:B, 0))</f>
        <v>9.48</v>
      </c>
      <c r="V362" s="128" t="s">
        <v>22</v>
      </c>
      <c r="W362" s="121" t="str">
        <f>INDEX(BDD_enquete_terrain_publique!W:W, MATCH(A362, BDD_enquete_terrain_publique!B:B, 0))</f>
        <v>pdb</v>
      </c>
      <c r="X362" s="122" t="str">
        <f>INDEX(BDD_enquete_terrain_publique!X:X, MATCH(A362, BDD_enquete_terrain_publique!B:B, 0))</f>
        <v>NA</v>
      </c>
      <c r="Y362" s="122">
        <f>INDEX(BDD_enquete_terrain_publique!Y:Y, MATCH(A362, BDD_enquete_terrain_publique!B:B, 0))</f>
        <v>1</v>
      </c>
      <c r="Z362" s="121">
        <f>INDEX(BDD_enquete_terrain_publique!Z:Z, MATCH(A362, BDD_enquete_terrain_publique!B:B, 0))</f>
        <v>0.83333333333333337</v>
      </c>
      <c r="AA362" s="121">
        <f>INDEX(BDD_enquete_terrain_publique!AA:AA, MATCH(A362, BDD_enquete_terrain_publique!B:B, 0))</f>
        <v>0.875</v>
      </c>
      <c r="AB362" s="121">
        <f>INDEX(BDD_enquete_terrain_publique!AB:AB, MATCH(A362, BDD_enquete_terrain_publique!B:B, 0))</f>
        <v>0.95833333333333337</v>
      </c>
      <c r="AC362" s="121">
        <f>Tableau1[[#This Row],[heure_enq]]-Tableau1[[#This Row],[heure_deb]]</f>
        <v>4.166666666666663E-2</v>
      </c>
      <c r="AD362" s="121">
        <f>Tableau1[[#This Row],[heure_fin]]-Tableau1[[#This Row],[heure_deb]]</f>
        <v>0.125</v>
      </c>
      <c r="AE362" s="128" t="s">
        <v>22</v>
      </c>
      <c r="AF362" s="128" t="s">
        <v>22</v>
      </c>
      <c r="AG362" s="123" t="str">
        <f>INDEX(BDD_enquete_terrain_publique!BJ:BJ, MATCH(A362, BDD_enquete_terrain_publique!B:B, 0))</f>
        <v>sable</v>
      </c>
      <c r="AH362" s="178">
        <v>0</v>
      </c>
      <c r="AI362" s="18">
        <f>INDEX(BDD_enquete_terrain_publique!BO:BO, MATCH(A362, BDD_enquete_terrain_publique!B:B, 0))</f>
        <v>0</v>
      </c>
      <c r="AJ362" s="178" t="s">
        <v>3362</v>
      </c>
      <c r="AK362" s="18" t="str">
        <f>INDEX(BDD_enquete_terrain_publique!BU:BU, MATCH(A362, BDD_enquete_terrain_publique!B:B, 0))</f>
        <v>ver, mulet</v>
      </c>
      <c r="AL362" s="115">
        <f>INDEX(BDD_enquete_terrain_publique!BV:BV, MATCH(A362, BDD_enquete_terrain_publique!B:B, 0))</f>
        <v>0</v>
      </c>
      <c r="AM362" s="178">
        <v>0</v>
      </c>
      <c r="AN362" s="115" t="s">
        <v>2115</v>
      </c>
      <c r="AO362" s="115" t="str">
        <f>INDEX(BDD_enquete_terrain_publique!AL:AL, MATCH(A362, BDD_enquete_terrain_publique!B:B, 0))</f>
        <v>resident</v>
      </c>
      <c r="AP362" s="115" t="s">
        <v>222</v>
      </c>
      <c r="AQ362" s="115" t="s">
        <v>222</v>
      </c>
      <c r="AR362" s="92" t="s">
        <v>3291</v>
      </c>
      <c r="AS362" s="115">
        <v>1</v>
      </c>
      <c r="AT362" s="122">
        <v>30</v>
      </c>
      <c r="AU36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263.71500113903176</v>
      </c>
      <c r="AV362" s="153"/>
      <c r="AW362" s="138" t="s">
        <v>222</v>
      </c>
      <c r="AX362" s="199"/>
      <c r="AY362" s="201"/>
      <c r="AZ362" s="127"/>
    </row>
    <row r="363" spans="1:52" ht="15" thickBot="1">
      <c r="A363" s="18">
        <v>472</v>
      </c>
      <c r="B363" s="18" t="str">
        <f>INDEX(BDD_enquete_terrain_publique!C:C, MATCH(A363, BDD_enquete_terrain_publique!B:B, 0))</f>
        <v>PECHLOIS2024_0224</v>
      </c>
      <c r="C363" s="18" t="str">
        <f>INDEX(BDD_enquete_terrain_publique!D:D, MATCH(A363, BDD_enquete_terrain_publique!B:B, 0))</f>
        <v>PECHLOIS2024_0224_E</v>
      </c>
      <c r="D363" s="109">
        <f>INDEX(BDD_enquete_terrain_publique!E:E, MATCH(A363, BDD_enquete_terrain_publique!B:B, 0))</f>
        <v>45342</v>
      </c>
      <c r="E363" s="18" t="str">
        <f>INDEX(BDD_enquete_terrain_publique!F:F, MATCH(A363, BDD_enquete_terrain_publique!B:B, 0))</f>
        <v>Pierre_Charles_LUZI</v>
      </c>
      <c r="F363" s="118">
        <f>INDEX(BDD_enquete_terrain_publique!G:G, MATCH(A363, BDD_enquete_terrain_publique!B:B, 0))</f>
        <v>1</v>
      </c>
      <c r="G363" s="18">
        <f>INDEX(BDD_enquete_terrain_publique!H:H, MATCH(A363, BDD_enquete_terrain_publique!B:B, 0))</f>
        <v>10</v>
      </c>
      <c r="H363" s="118">
        <f>INDEX(BDD_enquete_terrain_publique!I:I, MATCH(A363, BDD_enquete_terrain_publique!B:B, 0))</f>
        <v>1</v>
      </c>
      <c r="I363" s="18" t="str">
        <f>INDEX(BDD_enquete_terrain_publique!J:J, MATCH(A363, BDD_enquete_terrain_publique!B:B, 0))</f>
        <v>NE</v>
      </c>
      <c r="J363" s="18" t="str">
        <f>INDEX(BDD_enquete_terrain_publique!K:K, MATCH(A363, BDD_enquete_terrain_publique!B:B, 0))</f>
        <v>E</v>
      </c>
      <c r="K363" s="118" t="str">
        <f>INDEX(BDD_enquete_terrain_publique!L:L, MATCH(A363, BDD_enquete_terrain_publique!B:B, 0))</f>
        <v>0_10</v>
      </c>
      <c r="L363" s="18" t="str">
        <f>INDEX(BDD_enquete_terrain_publique!M:M, MATCH(A363, BDD_enquete_terrain_publique!B:B, 0))</f>
        <v>pln_lune</v>
      </c>
      <c r="M363" s="18" t="s">
        <v>22</v>
      </c>
      <c r="N363" s="18" t="s">
        <v>22</v>
      </c>
      <c r="O363" s="18" t="s">
        <v>22</v>
      </c>
      <c r="P363" s="119">
        <f>INDEX(BDD_enquete_terrain_publique!Q:Q, MATCH(A363, BDD_enquete_terrain_publique!B:B, 0))</f>
        <v>42.96</v>
      </c>
      <c r="Q363" s="18" t="s">
        <v>22</v>
      </c>
      <c r="R363" s="18" t="s">
        <v>22</v>
      </c>
      <c r="S363" s="18" t="s">
        <v>22</v>
      </c>
      <c r="T363" s="18" t="s">
        <v>22</v>
      </c>
      <c r="U363" s="120">
        <f>INDEX(BDD_enquete_terrain_publique!V:V, MATCH(A363, BDD_enquete_terrain_publique!B:B, 0))</f>
        <v>9.4499999999999993</v>
      </c>
      <c r="V363" s="128" t="s">
        <v>22</v>
      </c>
      <c r="W363" s="121" t="str">
        <f>INDEX(BDD_enquete_terrain_publique!W:W, MATCH(A363, BDD_enquete_terrain_publique!B:B, 0))</f>
        <v>pdb</v>
      </c>
      <c r="X363" s="122">
        <f>INDEX(BDD_enquete_terrain_publique!X:X, MATCH(A363, BDD_enquete_terrain_publique!B:B, 0))</f>
        <v>5</v>
      </c>
      <c r="Y363" s="122">
        <f>INDEX(BDD_enquete_terrain_publique!Y:Y, MATCH(A363, BDD_enquete_terrain_publique!B:B, 0))</f>
        <v>3</v>
      </c>
      <c r="Z363" s="121">
        <f>INDEX(BDD_enquete_terrain_publique!Z:Z, MATCH(A363, BDD_enquete_terrain_publique!B:B, 0))</f>
        <v>0.79166666666666663</v>
      </c>
      <c r="AA363" s="121">
        <f>INDEX(BDD_enquete_terrain_publique!AA:AA, MATCH(A363, BDD_enquete_terrain_publique!B:B, 0))</f>
        <v>0.89583333333333337</v>
      </c>
      <c r="AB363" s="121">
        <f>INDEX(BDD_enquete_terrain_publique!AB:AB, MATCH(A363, BDD_enquete_terrain_publique!B:B, 0))</f>
        <v>1</v>
      </c>
      <c r="AC363" s="121">
        <f>Tableau1[[#This Row],[heure_enq]]-Tableau1[[#This Row],[heure_deb]]</f>
        <v>0.10416666666666674</v>
      </c>
      <c r="AD363" s="121">
        <f>Tableau1[[#This Row],[heure_fin]]-Tableau1[[#This Row],[heure_deb]]</f>
        <v>0.20833333333333337</v>
      </c>
      <c r="AE363" s="128" t="s">
        <v>22</v>
      </c>
      <c r="AF363" s="128" t="s">
        <v>22</v>
      </c>
      <c r="AG363" s="123" t="str">
        <f>INDEX(BDD_enquete_terrain_publique!BJ:BJ, MATCH(A363, BDD_enquete_terrain_publique!B:B, 0))</f>
        <v>Sphyraena barracuda</v>
      </c>
      <c r="AH363" s="178">
        <v>0</v>
      </c>
      <c r="AI363" s="18">
        <f>INDEX(BDD_enquete_terrain_publique!BO:BO, MATCH(A363, BDD_enquete_terrain_publique!B:B, 0))</f>
        <v>0</v>
      </c>
      <c r="AJ363" s="178">
        <v>0</v>
      </c>
      <c r="AK363" s="18">
        <f>INDEX(BDD_enquete_terrain_publique!BU:BU, MATCH(A363, BDD_enquete_terrain_publique!B:B, 0))</f>
        <v>0</v>
      </c>
      <c r="AL363" s="115">
        <f>INDEX(BDD_enquete_terrain_publique!BV:BV, MATCH(A363, BDD_enquete_terrain_publique!B:B, 0))</f>
        <v>0</v>
      </c>
      <c r="AM363" s="178">
        <v>0</v>
      </c>
      <c r="AN363" s="115" t="s">
        <v>2190</v>
      </c>
      <c r="AO363" s="115" t="str">
        <f>INDEX(BDD_enquete_terrain_publique!AL:AL, MATCH(A363, BDD_enquete_terrain_publique!B:B, 0))</f>
        <v>resident</v>
      </c>
      <c r="AP363" s="115" t="s">
        <v>222</v>
      </c>
      <c r="AQ363" s="115" t="s">
        <v>222</v>
      </c>
      <c r="AR363" s="92" t="s">
        <v>1021</v>
      </c>
      <c r="AS363" s="115">
        <v>3</v>
      </c>
      <c r="AT363" s="122" t="s">
        <v>22</v>
      </c>
      <c r="AU363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363" s="151"/>
      <c r="AW363" s="138" t="s">
        <v>222</v>
      </c>
      <c r="AX363" s="199"/>
      <c r="AY363" s="201"/>
      <c r="AZ363" s="127"/>
    </row>
    <row r="364" spans="1:52" ht="15" thickBot="1">
      <c r="A364" s="18">
        <v>474</v>
      </c>
      <c r="B364" s="18" t="str">
        <f>INDEX(BDD_enquete_terrain_publique!C:C, MATCH(A364, BDD_enquete_terrain_publique!B:B, 0))</f>
        <v>PECHLOIS2024_0225</v>
      </c>
      <c r="C364" s="18" t="str">
        <f>INDEX(BDD_enquete_terrain_publique!D:D, MATCH(A364, BDD_enquete_terrain_publique!B:B, 0))</f>
        <v>PECHLOIS2024_0225_B</v>
      </c>
      <c r="D364" s="109">
        <f>INDEX(BDD_enquete_terrain_publique!E:E, MATCH(A364, BDD_enquete_terrain_publique!B:B, 0))</f>
        <v>45312</v>
      </c>
      <c r="E364" s="18" t="str">
        <f>INDEX(BDD_enquete_terrain_publique!F:F, MATCH(A364, BDD_enquete_terrain_publique!B:B, 0))</f>
        <v>Pierre_Charles_LUZI</v>
      </c>
      <c r="F364" s="118">
        <f>INDEX(BDD_enquete_terrain_publique!G:G, MATCH(A364, BDD_enquete_terrain_publique!B:B, 0))</f>
        <v>1</v>
      </c>
      <c r="G364" s="18">
        <f>INDEX(BDD_enquete_terrain_publique!H:H, MATCH(A364, BDD_enquete_terrain_publique!B:B, 0))</f>
        <v>17</v>
      </c>
      <c r="H364" s="118">
        <f>INDEX(BDD_enquete_terrain_publique!I:I, MATCH(A364, BDD_enquete_terrain_publique!B:B, 0))</f>
        <v>1</v>
      </c>
      <c r="I364" s="18" t="str">
        <f>INDEX(BDD_enquete_terrain_publique!J:J, MATCH(A364, BDD_enquete_terrain_publique!B:B, 0))</f>
        <v>NO</v>
      </c>
      <c r="J364" s="18" t="str">
        <f>INDEX(BDD_enquete_terrain_publique!K:K, MATCH(A364, BDD_enquete_terrain_publique!B:B, 0))</f>
        <v>SE</v>
      </c>
      <c r="K364" s="118" t="str">
        <f>INDEX(BDD_enquete_terrain_publique!L:L, MATCH(A364, BDD_enquete_terrain_publique!B:B, 0))</f>
        <v>0_10</v>
      </c>
      <c r="L364" s="18" t="str">
        <f>INDEX(BDD_enquete_terrain_publique!M:M, MATCH(A364, BDD_enquete_terrain_publique!B:B, 0))</f>
        <v>pl-lune</v>
      </c>
      <c r="M364" s="18" t="s">
        <v>22</v>
      </c>
      <c r="N364" s="18" t="s">
        <v>22</v>
      </c>
      <c r="O364" s="18" t="s">
        <v>22</v>
      </c>
      <c r="P364" s="119">
        <f>INDEX(BDD_enquete_terrain_publique!Q:Q, MATCH(A364, BDD_enquete_terrain_publique!B:B, 0))</f>
        <v>42.68</v>
      </c>
      <c r="Q364" s="18" t="s">
        <v>22</v>
      </c>
      <c r="R364" s="18" t="s">
        <v>22</v>
      </c>
      <c r="S364" s="18" t="s">
        <v>22</v>
      </c>
      <c r="T364" s="18" t="s">
        <v>22</v>
      </c>
      <c r="U364" s="120">
        <f>INDEX(BDD_enquete_terrain_publique!V:V, MATCH(A364, BDD_enquete_terrain_publique!B:B, 0))</f>
        <v>9.27</v>
      </c>
      <c r="V364" s="128" t="s">
        <v>22</v>
      </c>
      <c r="W364" s="121" t="str">
        <f>INDEX(BDD_enquete_terrain_publique!W:W, MATCH(A364, BDD_enquete_terrain_publique!B:B, 0))</f>
        <v>pdb</v>
      </c>
      <c r="X364" s="122">
        <f>INDEX(BDD_enquete_terrain_publique!X:X, MATCH(A364, BDD_enquete_terrain_publique!B:B, 0))</f>
        <v>5</v>
      </c>
      <c r="Y364" s="122">
        <f>INDEX(BDD_enquete_terrain_publique!Y:Y, MATCH(A364, BDD_enquete_terrain_publique!B:B, 0))</f>
        <v>1</v>
      </c>
      <c r="Z364" s="121">
        <f>INDEX(BDD_enquete_terrain_publique!Z:Z, MATCH(A364, BDD_enquete_terrain_publique!B:B, 0))</f>
        <v>0.60416666666666663</v>
      </c>
      <c r="AA364" s="121">
        <f>INDEX(BDD_enquete_terrain_publique!AA:AA, MATCH(A364, BDD_enquete_terrain_publique!B:B, 0))</f>
        <v>0.64583333333333337</v>
      </c>
      <c r="AB364" s="121">
        <f>INDEX(BDD_enquete_terrain_publique!AB:AB, MATCH(A364, BDD_enquete_terrain_publique!B:B, 0))</f>
        <v>0.77083333333333337</v>
      </c>
      <c r="AC364" s="121">
        <f>Tableau1[[#This Row],[heure_enq]]-Tableau1[[#This Row],[heure_deb]]</f>
        <v>4.1666666666666741E-2</v>
      </c>
      <c r="AD364" s="121">
        <f>Tableau1[[#This Row],[heure_fin]]-Tableau1[[#This Row],[heure_deb]]</f>
        <v>0.16666666666666674</v>
      </c>
      <c r="AE364" s="128" t="s">
        <v>22</v>
      </c>
      <c r="AF364" s="128" t="s">
        <v>22</v>
      </c>
      <c r="AG364" s="123" t="str">
        <f>INDEX(BDD_enquete_terrain_publique!BJ:BJ, MATCH(A364, BDD_enquete_terrain_publique!B:B, 0))</f>
        <v>Serranus scriba, Oblada melanura, Diplodus sargus,Dicentrarchus labrax</v>
      </c>
      <c r="AH364" s="178">
        <v>0</v>
      </c>
      <c r="AI364" s="18">
        <f>INDEX(BDD_enquete_terrain_publique!BO:BO, MATCH(A364, BDD_enquete_terrain_publique!B:B, 0))</f>
        <v>0</v>
      </c>
      <c r="AJ364" s="178" t="s">
        <v>2066</v>
      </c>
      <c r="AK364" s="18" t="str">
        <f>INDEX(BDD_enquete_terrain_publique!BU:BU, MATCH(A364, BDD_enquete_terrain_publique!B:B, 0))</f>
        <v>ver</v>
      </c>
      <c r="AL364" s="115">
        <f>INDEX(BDD_enquete_terrain_publique!BV:BV, MATCH(A364, BDD_enquete_terrain_publique!B:B, 0))</f>
        <v>0</v>
      </c>
      <c r="AM364" s="178">
        <v>0</v>
      </c>
      <c r="AN364" s="115" t="s">
        <v>87</v>
      </c>
      <c r="AO364" s="115" t="str">
        <f>INDEX(BDD_enquete_terrain_publique!AL:AL, MATCH(A364, BDD_enquete_terrain_publique!B:B, 0))</f>
        <v>resident</v>
      </c>
      <c r="AP364" s="115" t="s">
        <v>222</v>
      </c>
      <c r="AQ364" s="115" t="s">
        <v>222</v>
      </c>
      <c r="AR364" s="124" t="s">
        <v>1304</v>
      </c>
      <c r="AS364" s="115">
        <v>3</v>
      </c>
      <c r="AT364" s="122">
        <v>15</v>
      </c>
      <c r="AU36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141.95517749390797</v>
      </c>
      <c r="AV364" s="151">
        <v>142</v>
      </c>
      <c r="AW364" s="138" t="s">
        <v>222</v>
      </c>
      <c r="AX364" s="199"/>
      <c r="AY364" s="201"/>
      <c r="AZ364" s="127"/>
    </row>
    <row r="365" spans="1:52">
      <c r="A365" s="18">
        <v>475</v>
      </c>
      <c r="B365" s="18" t="str">
        <f>INDEX(BDD_enquete_terrain_publique!C:C, MATCH(A365, BDD_enquete_terrain_publique!B:B, 0))</f>
        <v>PECHLOIS2024_0225</v>
      </c>
      <c r="C365" s="18" t="str">
        <f>INDEX(BDD_enquete_terrain_publique!D:D, MATCH(A365, BDD_enquete_terrain_publique!B:B, 0))</f>
        <v>PECHLOIS2024_0225_C</v>
      </c>
      <c r="D365" s="109">
        <f>INDEX(BDD_enquete_terrain_publique!E:E, MATCH(A365, BDD_enquete_terrain_publique!B:B, 0))</f>
        <v>45312</v>
      </c>
      <c r="E365" s="18" t="str">
        <f>INDEX(BDD_enquete_terrain_publique!F:F, MATCH(A365, BDD_enquete_terrain_publique!B:B, 0))</f>
        <v>Pierre_Charles_LUZI</v>
      </c>
      <c r="F365" s="118">
        <f>INDEX(BDD_enquete_terrain_publique!G:G, MATCH(A365, BDD_enquete_terrain_publique!B:B, 0))</f>
        <v>2</v>
      </c>
      <c r="G365" s="18">
        <f>INDEX(BDD_enquete_terrain_publique!H:H, MATCH(A365, BDD_enquete_terrain_publique!B:B, 0))</f>
        <v>17</v>
      </c>
      <c r="H365" s="118">
        <f>INDEX(BDD_enquete_terrain_publique!I:I, MATCH(A365, BDD_enquete_terrain_publique!B:B, 0))</f>
        <v>2</v>
      </c>
      <c r="I365" s="18" t="str">
        <f>INDEX(BDD_enquete_terrain_publique!J:J, MATCH(A365, BDD_enquete_terrain_publique!B:B, 0))</f>
        <v>NO</v>
      </c>
      <c r="J365" s="18" t="str">
        <f>INDEX(BDD_enquete_terrain_publique!K:K, MATCH(A365, BDD_enquete_terrain_publique!B:B, 0))</f>
        <v>SE</v>
      </c>
      <c r="K365" s="118" t="str">
        <f>INDEX(BDD_enquete_terrain_publique!L:L, MATCH(A365, BDD_enquete_terrain_publique!B:B, 0))</f>
        <v>0_10</v>
      </c>
      <c r="L365" s="18" t="str">
        <f>INDEX(BDD_enquete_terrain_publique!M:M, MATCH(A365, BDD_enquete_terrain_publique!B:B, 0))</f>
        <v>pl_lune</v>
      </c>
      <c r="M365" s="18" t="s">
        <v>22</v>
      </c>
      <c r="N365" s="18" t="s">
        <v>22</v>
      </c>
      <c r="O365" s="18" t="s">
        <v>22</v>
      </c>
      <c r="P365" s="119">
        <f>INDEX(BDD_enquete_terrain_publique!Q:Q, MATCH(A365, BDD_enquete_terrain_publique!B:B, 0))</f>
        <v>42.68</v>
      </c>
      <c r="Q365" s="18" t="s">
        <v>22</v>
      </c>
      <c r="R365" s="18" t="s">
        <v>22</v>
      </c>
      <c r="S365" s="18" t="s">
        <v>22</v>
      </c>
      <c r="T365" s="18" t="s">
        <v>22</v>
      </c>
      <c r="U365" s="120">
        <f>INDEX(BDD_enquete_terrain_publique!V:V, MATCH(A365, BDD_enquete_terrain_publique!B:B, 0))</f>
        <v>9.27</v>
      </c>
      <c r="V365" s="128" t="s">
        <v>22</v>
      </c>
      <c r="W365" s="121" t="str">
        <f>INDEX(BDD_enquete_terrain_publique!W:W, MATCH(A365, BDD_enquete_terrain_publique!B:B, 0))</f>
        <v>pdb</v>
      </c>
      <c r="X365" s="122">
        <f>INDEX(BDD_enquete_terrain_publique!X:X, MATCH(A365, BDD_enquete_terrain_publique!B:B, 0))</f>
        <v>4</v>
      </c>
      <c r="Y365" s="122">
        <f>INDEX(BDD_enquete_terrain_publique!Y:Y, MATCH(A365, BDD_enquete_terrain_publique!B:B, 0))</f>
        <v>1</v>
      </c>
      <c r="Z365" s="121">
        <f>INDEX(BDD_enquete_terrain_publique!Z:Z, MATCH(A365, BDD_enquete_terrain_publique!B:B, 0))</f>
        <v>0.65625</v>
      </c>
      <c r="AA365" s="121">
        <f>INDEX(BDD_enquete_terrain_publique!AA:AA, MATCH(A365, BDD_enquete_terrain_publique!B:B, 0))</f>
        <v>0.67708333333333337</v>
      </c>
      <c r="AB365" s="121">
        <f>INDEX(BDD_enquete_terrain_publique!AB:AB, MATCH(A365, BDD_enquete_terrain_publique!B:B, 0))</f>
        <v>0.83333333333333337</v>
      </c>
      <c r="AC365" s="121">
        <f>Tableau1[[#This Row],[heure_enq]]-Tableau1[[#This Row],[heure_deb]]</f>
        <v>2.083333333333337E-2</v>
      </c>
      <c r="AD365" s="121">
        <f>Tableau1[[#This Row],[heure_fin]]-Tableau1[[#This Row],[heure_deb]]</f>
        <v>0.17708333333333337</v>
      </c>
      <c r="AE365" s="128" t="s">
        <v>22</v>
      </c>
      <c r="AF365" s="128" t="s">
        <v>22</v>
      </c>
      <c r="AG365" s="123" t="str">
        <f>INDEX(BDD_enquete_terrain_publique!BJ:BJ, MATCH(A365, BDD_enquete_terrain_publique!B:B, 0))</f>
        <v xml:space="preserve">Diplodus sargus, Dicentrarchus labrax, Sparus aurata, </v>
      </c>
      <c r="AH365" s="178">
        <v>0</v>
      </c>
      <c r="AI365" s="18">
        <f>INDEX(BDD_enquete_terrain_publique!BO:BO, MATCH(A365, BDD_enquete_terrain_publique!B:B, 0))</f>
        <v>0</v>
      </c>
      <c r="AJ365" s="178" t="s">
        <v>2066</v>
      </c>
      <c r="AK365" s="18" t="str">
        <f>INDEX(BDD_enquete_terrain_publique!BU:BU, MATCH(A365, BDD_enquete_terrain_publique!B:B, 0))</f>
        <v>ver</v>
      </c>
      <c r="AL365" s="115">
        <f>INDEX(BDD_enquete_terrain_publique!BV:BV, MATCH(A365, BDD_enquete_terrain_publique!B:B, 0))</f>
        <v>0</v>
      </c>
      <c r="AM365" s="178">
        <v>0</v>
      </c>
      <c r="AN365" s="115" t="s">
        <v>2115</v>
      </c>
      <c r="AO365" s="115" t="str">
        <f>INDEX(BDD_enquete_terrain_publique!AL:AL, MATCH(A365, BDD_enquete_terrain_publique!B:B, 0))</f>
        <v>resident</v>
      </c>
      <c r="AP365" s="115" t="s">
        <v>222</v>
      </c>
      <c r="AQ365" s="115" t="s">
        <v>222</v>
      </c>
      <c r="AR365" s="124" t="s">
        <v>2183</v>
      </c>
      <c r="AS365" s="115">
        <v>1</v>
      </c>
      <c r="AT365" s="122">
        <v>23</v>
      </c>
      <c r="AU36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148.50025369648094</v>
      </c>
      <c r="AV365" s="150">
        <f>142+149+420</f>
        <v>711</v>
      </c>
      <c r="AW365" s="138" t="s">
        <v>222</v>
      </c>
      <c r="AX365" s="199"/>
      <c r="AY365" s="201"/>
      <c r="AZ365" s="127"/>
    </row>
    <row r="366" spans="1:52">
      <c r="A366" s="18">
        <v>475</v>
      </c>
      <c r="B366" s="18" t="str">
        <f>INDEX(BDD_enquete_terrain_publique!C:C, MATCH(A366, BDD_enquete_terrain_publique!B:B, 0))</f>
        <v>PECHLOIS2024_0225</v>
      </c>
      <c r="C366" s="18" t="str">
        <f>INDEX(BDD_enquete_terrain_publique!D:D, MATCH(A366, BDD_enquete_terrain_publique!B:B, 0))</f>
        <v>PECHLOIS2024_0225_C</v>
      </c>
      <c r="D366" s="109">
        <f>INDEX(BDD_enquete_terrain_publique!E:E, MATCH(A366, BDD_enquete_terrain_publique!B:B, 0))</f>
        <v>45312</v>
      </c>
      <c r="E366" s="18" t="str">
        <f>INDEX(BDD_enquete_terrain_publique!F:F, MATCH(A366, BDD_enquete_terrain_publique!B:B, 0))</f>
        <v>Pierre_Charles_LUZI</v>
      </c>
      <c r="F366" s="118">
        <f>INDEX(BDD_enquete_terrain_publique!G:G, MATCH(A366, BDD_enquete_terrain_publique!B:B, 0))</f>
        <v>2</v>
      </c>
      <c r="G366" s="18">
        <f>INDEX(BDD_enquete_terrain_publique!H:H, MATCH(A366, BDD_enquete_terrain_publique!B:B, 0))</f>
        <v>17</v>
      </c>
      <c r="H366" s="118">
        <f>INDEX(BDD_enquete_terrain_publique!I:I, MATCH(A366, BDD_enquete_terrain_publique!B:B, 0))</f>
        <v>2</v>
      </c>
      <c r="I366" s="18" t="str">
        <f>INDEX(BDD_enquete_terrain_publique!J:J, MATCH(A366, BDD_enquete_terrain_publique!B:B, 0))</f>
        <v>NO</v>
      </c>
      <c r="J366" s="18" t="str">
        <f>INDEX(BDD_enquete_terrain_publique!K:K, MATCH(A366, BDD_enquete_terrain_publique!B:B, 0))</f>
        <v>SE</v>
      </c>
      <c r="K366" s="118" t="str">
        <f>INDEX(BDD_enquete_terrain_publique!L:L, MATCH(A366, BDD_enquete_terrain_publique!B:B, 0))</f>
        <v>0_10</v>
      </c>
      <c r="L366" s="18" t="str">
        <f>INDEX(BDD_enquete_terrain_publique!M:M, MATCH(A366, BDD_enquete_terrain_publique!B:B, 0))</f>
        <v>pl_lune</v>
      </c>
      <c r="M366" s="18" t="s">
        <v>22</v>
      </c>
      <c r="N366" s="18" t="s">
        <v>22</v>
      </c>
      <c r="O366" s="18" t="s">
        <v>22</v>
      </c>
      <c r="P366" s="119">
        <f>INDEX(BDD_enquete_terrain_publique!Q:Q, MATCH(A366, BDD_enquete_terrain_publique!B:B, 0))</f>
        <v>42.68</v>
      </c>
      <c r="Q366" s="18" t="s">
        <v>22</v>
      </c>
      <c r="R366" s="18" t="s">
        <v>22</v>
      </c>
      <c r="S366" s="18" t="s">
        <v>22</v>
      </c>
      <c r="T366" s="18" t="s">
        <v>22</v>
      </c>
      <c r="U366" s="120">
        <f>INDEX(BDD_enquete_terrain_publique!V:V, MATCH(A366, BDD_enquete_terrain_publique!B:B, 0))</f>
        <v>9.27</v>
      </c>
      <c r="V366" s="128" t="s">
        <v>22</v>
      </c>
      <c r="W366" s="121" t="str">
        <f>INDEX(BDD_enquete_terrain_publique!W:W, MATCH(A366, BDD_enquete_terrain_publique!B:B, 0))</f>
        <v>pdb</v>
      </c>
      <c r="X366" s="122">
        <f>INDEX(BDD_enquete_terrain_publique!X:X, MATCH(A366, BDD_enquete_terrain_publique!B:B, 0))</f>
        <v>4</v>
      </c>
      <c r="Y366" s="122">
        <f>INDEX(BDD_enquete_terrain_publique!Y:Y, MATCH(A366, BDD_enquete_terrain_publique!B:B, 0))</f>
        <v>1</v>
      </c>
      <c r="Z366" s="121">
        <f>INDEX(BDD_enquete_terrain_publique!Z:Z, MATCH(A366, BDD_enquete_terrain_publique!B:B, 0))</f>
        <v>0.65625</v>
      </c>
      <c r="AA366" s="121">
        <f>INDEX(BDD_enquete_terrain_publique!AA:AA, MATCH(A366, BDD_enquete_terrain_publique!B:B, 0))</f>
        <v>0.67708333333333337</v>
      </c>
      <c r="AB366" s="121">
        <f>INDEX(BDD_enquete_terrain_publique!AB:AB, MATCH(A366, BDD_enquete_terrain_publique!B:B, 0))</f>
        <v>0.83333333333333337</v>
      </c>
      <c r="AC366" s="121">
        <f>Tableau1[[#This Row],[heure_enq]]-Tableau1[[#This Row],[heure_deb]]</f>
        <v>2.083333333333337E-2</v>
      </c>
      <c r="AD366" s="121">
        <f>Tableau1[[#This Row],[heure_fin]]-Tableau1[[#This Row],[heure_deb]]</f>
        <v>0.17708333333333337</v>
      </c>
      <c r="AE366" s="128" t="s">
        <v>22</v>
      </c>
      <c r="AF366" s="128" t="s">
        <v>22</v>
      </c>
      <c r="AG366" s="123" t="str">
        <f>INDEX(BDD_enquete_terrain_publique!BJ:BJ, MATCH(A366, BDD_enquete_terrain_publique!B:B, 0))</f>
        <v xml:space="preserve">Diplodus sargus, Dicentrarchus labrax, Sparus aurata, </v>
      </c>
      <c r="AH366" s="178">
        <v>0</v>
      </c>
      <c r="AI366" s="18">
        <f>INDEX(BDD_enquete_terrain_publique!BO:BO, MATCH(A366, BDD_enquete_terrain_publique!B:B, 0))</f>
        <v>0</v>
      </c>
      <c r="AJ366" s="178" t="s">
        <v>2066</v>
      </c>
      <c r="AK366" s="18" t="str">
        <f>INDEX(BDD_enquete_terrain_publique!BU:BU, MATCH(A366, BDD_enquete_terrain_publique!B:B, 0))</f>
        <v>ver</v>
      </c>
      <c r="AL366" s="115">
        <f>INDEX(BDD_enquete_terrain_publique!BV:BV, MATCH(A366, BDD_enquete_terrain_publique!B:B, 0))</f>
        <v>0</v>
      </c>
      <c r="AM366" s="178">
        <v>0</v>
      </c>
      <c r="AN366" s="115" t="s">
        <v>2115</v>
      </c>
      <c r="AO366" s="115" t="str">
        <f>INDEX(BDD_enquete_terrain_publique!AL:AL, MATCH(A366, BDD_enquete_terrain_publique!B:B, 0))</f>
        <v>resident</v>
      </c>
      <c r="AP366" s="115" t="s">
        <v>2057</v>
      </c>
      <c r="AQ366" s="115">
        <v>1</v>
      </c>
      <c r="AR366" s="124" t="s">
        <v>404</v>
      </c>
      <c r="AS366" s="115">
        <v>1</v>
      </c>
      <c r="AT366" s="122">
        <v>20</v>
      </c>
      <c r="AU36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136.80554895276109</v>
      </c>
      <c r="AV366" s="152"/>
      <c r="AW366" s="138" t="s">
        <v>222</v>
      </c>
      <c r="AX366" s="199"/>
      <c r="AY366" s="201"/>
      <c r="AZ366" s="127"/>
    </row>
    <row r="367" spans="1:52" ht="15" thickBot="1">
      <c r="A367" s="18">
        <v>475</v>
      </c>
      <c r="B367" s="18" t="str">
        <f>INDEX(BDD_enquete_terrain_publique!C:C, MATCH(A367, BDD_enquete_terrain_publique!B:B, 0))</f>
        <v>PECHLOIS2024_0225</v>
      </c>
      <c r="C367" s="18" t="str">
        <f>INDEX(BDD_enquete_terrain_publique!D:D, MATCH(A367, BDD_enquete_terrain_publique!B:B, 0))</f>
        <v>PECHLOIS2024_0225_C</v>
      </c>
      <c r="D367" s="109">
        <f>INDEX(BDD_enquete_terrain_publique!E:E, MATCH(A367, BDD_enquete_terrain_publique!B:B, 0))</f>
        <v>45312</v>
      </c>
      <c r="E367" s="18" t="str">
        <f>INDEX(BDD_enquete_terrain_publique!F:F, MATCH(A367, BDD_enquete_terrain_publique!B:B, 0))</f>
        <v>Pierre_Charles_LUZI</v>
      </c>
      <c r="F367" s="118">
        <f>INDEX(BDD_enquete_terrain_publique!G:G, MATCH(A367, BDD_enquete_terrain_publique!B:B, 0))</f>
        <v>2</v>
      </c>
      <c r="G367" s="18">
        <f>INDEX(BDD_enquete_terrain_publique!H:H, MATCH(A367, BDD_enquete_terrain_publique!B:B, 0))</f>
        <v>17</v>
      </c>
      <c r="H367" s="118">
        <f>INDEX(BDD_enquete_terrain_publique!I:I, MATCH(A367, BDD_enquete_terrain_publique!B:B, 0))</f>
        <v>2</v>
      </c>
      <c r="I367" s="18" t="str">
        <f>INDEX(BDD_enquete_terrain_publique!J:J, MATCH(A367, BDD_enquete_terrain_publique!B:B, 0))</f>
        <v>NO</v>
      </c>
      <c r="J367" s="18" t="str">
        <f>INDEX(BDD_enquete_terrain_publique!K:K, MATCH(A367, BDD_enquete_terrain_publique!B:B, 0))</f>
        <v>SE</v>
      </c>
      <c r="K367" s="118" t="str">
        <f>INDEX(BDD_enquete_terrain_publique!L:L, MATCH(A367, BDD_enquete_terrain_publique!B:B, 0))</f>
        <v>0_10</v>
      </c>
      <c r="L367" s="18" t="str">
        <f>INDEX(BDD_enquete_terrain_publique!M:M, MATCH(A367, BDD_enquete_terrain_publique!B:B, 0))</f>
        <v>pl_lune</v>
      </c>
      <c r="M367" s="18" t="s">
        <v>22</v>
      </c>
      <c r="N367" s="18" t="s">
        <v>22</v>
      </c>
      <c r="O367" s="18" t="s">
        <v>22</v>
      </c>
      <c r="P367" s="119">
        <f>INDEX(BDD_enquete_terrain_publique!Q:Q, MATCH(A367, BDD_enquete_terrain_publique!B:B, 0))</f>
        <v>42.68</v>
      </c>
      <c r="Q367" s="18" t="s">
        <v>22</v>
      </c>
      <c r="R367" s="18" t="s">
        <v>22</v>
      </c>
      <c r="S367" s="18" t="s">
        <v>22</v>
      </c>
      <c r="T367" s="18" t="s">
        <v>22</v>
      </c>
      <c r="U367" s="120">
        <f>INDEX(BDD_enquete_terrain_publique!V:V, MATCH(A367, BDD_enquete_terrain_publique!B:B, 0))</f>
        <v>9.27</v>
      </c>
      <c r="V367" s="128" t="s">
        <v>22</v>
      </c>
      <c r="W367" s="121" t="str">
        <f>INDEX(BDD_enquete_terrain_publique!W:W, MATCH(A367, BDD_enquete_terrain_publique!B:B, 0))</f>
        <v>pdb</v>
      </c>
      <c r="X367" s="122">
        <f>INDEX(BDD_enquete_terrain_publique!X:X, MATCH(A367, BDD_enquete_terrain_publique!B:B, 0))</f>
        <v>4</v>
      </c>
      <c r="Y367" s="122">
        <f>INDEX(BDD_enquete_terrain_publique!Y:Y, MATCH(A367, BDD_enquete_terrain_publique!B:B, 0))</f>
        <v>1</v>
      </c>
      <c r="Z367" s="121">
        <f>INDEX(BDD_enquete_terrain_publique!Z:Z, MATCH(A367, BDD_enquete_terrain_publique!B:B, 0))</f>
        <v>0.65625</v>
      </c>
      <c r="AA367" s="121">
        <f>INDEX(BDD_enquete_terrain_publique!AA:AA, MATCH(A367, BDD_enquete_terrain_publique!B:B, 0))</f>
        <v>0.67708333333333337</v>
      </c>
      <c r="AB367" s="121">
        <f>INDEX(BDD_enquete_terrain_publique!AB:AB, MATCH(A367, BDD_enquete_terrain_publique!B:B, 0))</f>
        <v>0.83333333333333337</v>
      </c>
      <c r="AC367" s="121">
        <f>Tableau1[[#This Row],[heure_enq]]-Tableau1[[#This Row],[heure_deb]]</f>
        <v>2.083333333333337E-2</v>
      </c>
      <c r="AD367" s="121">
        <f>Tableau1[[#This Row],[heure_fin]]-Tableau1[[#This Row],[heure_deb]]</f>
        <v>0.17708333333333337</v>
      </c>
      <c r="AE367" s="128" t="s">
        <v>22</v>
      </c>
      <c r="AF367" s="128" t="s">
        <v>22</v>
      </c>
      <c r="AG367" s="123" t="str">
        <f>INDEX(BDD_enquete_terrain_publique!BJ:BJ, MATCH(A367, BDD_enquete_terrain_publique!B:B, 0))</f>
        <v xml:space="preserve">Diplodus sargus, Dicentrarchus labrax, Sparus aurata, </v>
      </c>
      <c r="AH367" s="178">
        <v>0</v>
      </c>
      <c r="AI367" s="18">
        <f>INDEX(BDD_enquete_terrain_publique!BO:BO, MATCH(A367, BDD_enquete_terrain_publique!B:B, 0))</f>
        <v>0</v>
      </c>
      <c r="AJ367" s="178" t="s">
        <v>2066</v>
      </c>
      <c r="AK367" s="18" t="str">
        <f>INDEX(BDD_enquete_terrain_publique!BU:BU, MATCH(A367, BDD_enquete_terrain_publique!B:B, 0))</f>
        <v>ver</v>
      </c>
      <c r="AL367" s="115">
        <f>INDEX(BDD_enquete_terrain_publique!BV:BV, MATCH(A367, BDD_enquete_terrain_publique!B:B, 0))</f>
        <v>0</v>
      </c>
      <c r="AM367" s="178">
        <v>0</v>
      </c>
      <c r="AN367" s="115" t="s">
        <v>2115</v>
      </c>
      <c r="AO367" s="115" t="str">
        <f>INDEX(BDD_enquete_terrain_publique!AL:AL, MATCH(A367, BDD_enquete_terrain_publique!B:B, 0))</f>
        <v>resident</v>
      </c>
      <c r="AP367" s="115" t="s">
        <v>222</v>
      </c>
      <c r="AQ367" s="115" t="s">
        <v>222</v>
      </c>
      <c r="AR367" s="92" t="s">
        <v>1007</v>
      </c>
      <c r="AS367" s="115">
        <v>1</v>
      </c>
      <c r="AT367" s="122">
        <v>35</v>
      </c>
      <c r="AU36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419.7659689587523</v>
      </c>
      <c r="AV367" s="153"/>
      <c r="AW367" s="138" t="s">
        <v>222</v>
      </c>
      <c r="AX367" s="199"/>
      <c r="AY367" s="201"/>
      <c r="AZ367" s="127"/>
    </row>
    <row r="368" spans="1:52">
      <c r="A368" s="18">
        <v>476</v>
      </c>
      <c r="B368" s="18" t="str">
        <f>INDEX(BDD_enquete_terrain_publique!C:C, MATCH(A368, BDD_enquete_terrain_publique!B:B, 0))</f>
        <v>PECHLOIS2024_0225</v>
      </c>
      <c r="C368" s="18" t="str">
        <f>INDEX(BDD_enquete_terrain_publique!D:D, MATCH(A368, BDD_enquete_terrain_publique!B:B, 0))</f>
        <v>PECHLOIS2024_0225_D</v>
      </c>
      <c r="D368" s="109">
        <f>INDEX(BDD_enquete_terrain_publique!E:E, MATCH(A368, BDD_enquete_terrain_publique!B:B, 0))</f>
        <v>45312</v>
      </c>
      <c r="E368" s="18" t="str">
        <f>INDEX(BDD_enquete_terrain_publique!F:F, MATCH(A368, BDD_enquete_terrain_publique!B:B, 0))</f>
        <v>Pierre_Charles_LUZI</v>
      </c>
      <c r="F368" s="118">
        <f>INDEX(BDD_enquete_terrain_publique!G:G, MATCH(A368, BDD_enquete_terrain_publique!B:B, 0))</f>
        <v>2</v>
      </c>
      <c r="G368" s="18">
        <f>INDEX(BDD_enquete_terrain_publique!H:H, MATCH(A368, BDD_enquete_terrain_publique!B:B, 0))</f>
        <v>15</v>
      </c>
      <c r="H368" s="118">
        <f>INDEX(BDD_enquete_terrain_publique!I:I, MATCH(A368, BDD_enquete_terrain_publique!B:B, 0))</f>
        <v>2</v>
      </c>
      <c r="I368" s="18" t="str">
        <f>INDEX(BDD_enquete_terrain_publique!J:J, MATCH(A368, BDD_enquete_terrain_publique!B:B, 0))</f>
        <v>NO</v>
      </c>
      <c r="J368" s="18" t="str">
        <f>INDEX(BDD_enquete_terrain_publique!K:K, MATCH(A368, BDD_enquete_terrain_publique!B:B, 0))</f>
        <v>SE</v>
      </c>
      <c r="K368" s="118" t="str">
        <f>INDEX(BDD_enquete_terrain_publique!L:L, MATCH(A368, BDD_enquete_terrain_publique!B:B, 0))</f>
        <v>0_10</v>
      </c>
      <c r="L368" s="18" t="str">
        <f>INDEX(BDD_enquete_terrain_publique!M:M, MATCH(A368, BDD_enquete_terrain_publique!B:B, 0))</f>
        <v>pl_lune</v>
      </c>
      <c r="M368" s="18" t="s">
        <v>22</v>
      </c>
      <c r="N368" s="18" t="s">
        <v>22</v>
      </c>
      <c r="O368" s="18" t="s">
        <v>22</v>
      </c>
      <c r="P368" s="119">
        <f>INDEX(BDD_enquete_terrain_publique!Q:Q, MATCH(A368, BDD_enquete_terrain_publique!B:B, 0))</f>
        <v>42.68</v>
      </c>
      <c r="Q368" s="18" t="s">
        <v>22</v>
      </c>
      <c r="R368" s="18" t="s">
        <v>22</v>
      </c>
      <c r="S368" s="18" t="s">
        <v>22</v>
      </c>
      <c r="T368" s="18" t="s">
        <v>22</v>
      </c>
      <c r="U368" s="120">
        <f>INDEX(BDD_enquete_terrain_publique!V:V, MATCH(A368, BDD_enquete_terrain_publique!B:B, 0))</f>
        <v>9.27</v>
      </c>
      <c r="V368" s="128" t="s">
        <v>22</v>
      </c>
      <c r="W368" s="121" t="str">
        <f>INDEX(BDD_enquete_terrain_publique!W:W, MATCH(A368, BDD_enquete_terrain_publique!B:B, 0))</f>
        <v>pdb</v>
      </c>
      <c r="X368" s="122">
        <f>INDEX(BDD_enquete_terrain_publique!X:X, MATCH(A368, BDD_enquete_terrain_publique!B:B, 0))</f>
        <v>5</v>
      </c>
      <c r="Y368" s="122">
        <f>INDEX(BDD_enquete_terrain_publique!Y:Y, MATCH(A368, BDD_enquete_terrain_publique!B:B, 0))</f>
        <v>1</v>
      </c>
      <c r="Z368" s="121">
        <f>INDEX(BDD_enquete_terrain_publique!Z:Z, MATCH(A368, BDD_enquete_terrain_publique!B:B, 0))</f>
        <v>0.64583333333333337</v>
      </c>
      <c r="AA368" s="121">
        <f>INDEX(BDD_enquete_terrain_publique!AA:AA, MATCH(A368, BDD_enquete_terrain_publique!B:B, 0))</f>
        <v>0.6875</v>
      </c>
      <c r="AB368" s="121">
        <f>INDEX(BDD_enquete_terrain_publique!AB:AB, MATCH(A368, BDD_enquete_terrain_publique!B:B, 0))</f>
        <v>0.83333333333333337</v>
      </c>
      <c r="AC368" s="121">
        <f>Tableau1[[#This Row],[heure_enq]]-Tableau1[[#This Row],[heure_deb]]</f>
        <v>4.166666666666663E-2</v>
      </c>
      <c r="AD368" s="121">
        <f>Tableau1[[#This Row],[heure_fin]]-Tableau1[[#This Row],[heure_deb]]</f>
        <v>0.1875</v>
      </c>
      <c r="AE368" s="128" t="s">
        <v>22</v>
      </c>
      <c r="AF368" s="128" t="s">
        <v>22</v>
      </c>
      <c r="AG368" s="123" t="str">
        <f>INDEX(BDD_enquete_terrain_publique!BJ:BJ, MATCH(A368, BDD_enquete_terrain_publique!B:B, 0))</f>
        <v xml:space="preserve">                    Oblada melanura, diplodus sargus</v>
      </c>
      <c r="AH368" s="178">
        <v>0</v>
      </c>
      <c r="AI368" s="18">
        <f>INDEX(BDD_enquete_terrain_publique!BO:BO, MATCH(A368, BDD_enquete_terrain_publique!B:B, 0))</f>
        <v>0</v>
      </c>
      <c r="AJ368" s="178" t="s">
        <v>2066</v>
      </c>
      <c r="AK368" s="18" t="str">
        <f>INDEX(BDD_enquete_terrain_publique!BU:BU, MATCH(A368, BDD_enquete_terrain_publique!B:B, 0))</f>
        <v>ver</v>
      </c>
      <c r="AL368" s="115">
        <f>INDEX(BDD_enquete_terrain_publique!BV:BV, MATCH(A368, BDD_enquete_terrain_publique!B:B, 0))</f>
        <v>0</v>
      </c>
      <c r="AM368" s="178">
        <v>0</v>
      </c>
      <c r="AN368" s="115" t="s">
        <v>2115</v>
      </c>
      <c r="AO368" s="115" t="str">
        <f>INDEX(BDD_enquete_terrain_publique!AL:AL, MATCH(A368, BDD_enquete_terrain_publique!B:B, 0))</f>
        <v>resident</v>
      </c>
      <c r="AP368" s="115" t="s">
        <v>222</v>
      </c>
      <c r="AQ368" s="115" t="s">
        <v>222</v>
      </c>
      <c r="AR368" s="124" t="s">
        <v>405</v>
      </c>
      <c r="AS368" s="115">
        <v>1</v>
      </c>
      <c r="AT368" s="122">
        <v>23</v>
      </c>
      <c r="AU36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155.11934105394675</v>
      </c>
      <c r="AV368" s="150">
        <f>155+208+261</f>
        <v>624</v>
      </c>
      <c r="AW368" s="138" t="s">
        <v>222</v>
      </c>
      <c r="AX368" s="199"/>
      <c r="AY368" s="201"/>
      <c r="AZ368" s="127"/>
    </row>
    <row r="369" spans="1:52">
      <c r="A369" s="18">
        <v>476</v>
      </c>
      <c r="B369" s="18" t="str">
        <f>INDEX(BDD_enquete_terrain_publique!C:C, MATCH(A369, BDD_enquete_terrain_publique!B:B, 0))</f>
        <v>PECHLOIS2024_0225</v>
      </c>
      <c r="C369" s="18" t="str">
        <f>INDEX(BDD_enquete_terrain_publique!D:D, MATCH(A369, BDD_enquete_terrain_publique!B:B, 0))</f>
        <v>PECHLOIS2024_0225_D</v>
      </c>
      <c r="D369" s="109">
        <f>INDEX(BDD_enquete_terrain_publique!E:E, MATCH(A369, BDD_enquete_terrain_publique!B:B, 0))</f>
        <v>45312</v>
      </c>
      <c r="E369" s="18" t="str">
        <f>INDEX(BDD_enquete_terrain_publique!F:F, MATCH(A369, BDD_enquete_terrain_publique!B:B, 0))</f>
        <v>Pierre_Charles_LUZI</v>
      </c>
      <c r="F369" s="118">
        <f>INDEX(BDD_enquete_terrain_publique!G:G, MATCH(A369, BDD_enquete_terrain_publique!B:B, 0))</f>
        <v>2</v>
      </c>
      <c r="G369" s="18">
        <f>INDEX(BDD_enquete_terrain_publique!H:H, MATCH(A369, BDD_enquete_terrain_publique!B:B, 0))</f>
        <v>15</v>
      </c>
      <c r="H369" s="118">
        <f>INDEX(BDD_enquete_terrain_publique!I:I, MATCH(A369, BDD_enquete_terrain_publique!B:B, 0))</f>
        <v>2</v>
      </c>
      <c r="I369" s="18" t="str">
        <f>INDEX(BDD_enquete_terrain_publique!J:J, MATCH(A369, BDD_enquete_terrain_publique!B:B, 0))</f>
        <v>NO</v>
      </c>
      <c r="J369" s="18" t="str">
        <f>INDEX(BDD_enquete_terrain_publique!K:K, MATCH(A369, BDD_enquete_terrain_publique!B:B, 0))</f>
        <v>SE</v>
      </c>
      <c r="K369" s="118" t="str">
        <f>INDEX(BDD_enquete_terrain_publique!L:L, MATCH(A369, BDD_enquete_terrain_publique!B:B, 0))</f>
        <v>0_10</v>
      </c>
      <c r="L369" s="18" t="str">
        <f>INDEX(BDD_enquete_terrain_publique!M:M, MATCH(A369, BDD_enquete_terrain_publique!B:B, 0))</f>
        <v>pl_lune</v>
      </c>
      <c r="M369" s="18" t="s">
        <v>22</v>
      </c>
      <c r="N369" s="18" t="s">
        <v>22</v>
      </c>
      <c r="O369" s="18" t="s">
        <v>22</v>
      </c>
      <c r="P369" s="119">
        <f>INDEX(BDD_enquete_terrain_publique!Q:Q, MATCH(A369, BDD_enquete_terrain_publique!B:B, 0))</f>
        <v>42.68</v>
      </c>
      <c r="Q369" s="18" t="s">
        <v>22</v>
      </c>
      <c r="R369" s="18" t="s">
        <v>22</v>
      </c>
      <c r="S369" s="18" t="s">
        <v>22</v>
      </c>
      <c r="T369" s="18" t="s">
        <v>22</v>
      </c>
      <c r="U369" s="120">
        <f>INDEX(BDD_enquete_terrain_publique!V:V, MATCH(A369, BDD_enquete_terrain_publique!B:B, 0))</f>
        <v>9.27</v>
      </c>
      <c r="V369" s="128" t="s">
        <v>22</v>
      </c>
      <c r="W369" s="121" t="str">
        <f>INDEX(BDD_enquete_terrain_publique!W:W, MATCH(A369, BDD_enquete_terrain_publique!B:B, 0))</f>
        <v>pdb</v>
      </c>
      <c r="X369" s="122">
        <f>INDEX(BDD_enquete_terrain_publique!X:X, MATCH(A369, BDD_enquete_terrain_publique!B:B, 0))</f>
        <v>5</v>
      </c>
      <c r="Y369" s="122">
        <f>INDEX(BDD_enquete_terrain_publique!Y:Y, MATCH(A369, BDD_enquete_terrain_publique!B:B, 0))</f>
        <v>1</v>
      </c>
      <c r="Z369" s="121">
        <f>INDEX(BDD_enquete_terrain_publique!Z:Z, MATCH(A369, BDD_enquete_terrain_publique!B:B, 0))</f>
        <v>0.64583333333333337</v>
      </c>
      <c r="AA369" s="121">
        <f>INDEX(BDD_enquete_terrain_publique!AA:AA, MATCH(A369, BDD_enquete_terrain_publique!B:B, 0))</f>
        <v>0.6875</v>
      </c>
      <c r="AB369" s="121">
        <f>INDEX(BDD_enquete_terrain_publique!AB:AB, MATCH(A369, BDD_enquete_terrain_publique!B:B, 0))</f>
        <v>0.83333333333333337</v>
      </c>
      <c r="AC369" s="121">
        <f>Tableau1[[#This Row],[heure_enq]]-Tableau1[[#This Row],[heure_deb]]</f>
        <v>4.166666666666663E-2</v>
      </c>
      <c r="AD369" s="121">
        <f>Tableau1[[#This Row],[heure_fin]]-Tableau1[[#This Row],[heure_deb]]</f>
        <v>0.1875</v>
      </c>
      <c r="AE369" s="128" t="s">
        <v>22</v>
      </c>
      <c r="AF369" s="128" t="s">
        <v>22</v>
      </c>
      <c r="AG369" s="123" t="str">
        <f>INDEX(BDD_enquete_terrain_publique!BJ:BJ, MATCH(A369, BDD_enquete_terrain_publique!B:B, 0))</f>
        <v xml:space="preserve">                    Oblada melanura, diplodus sargus</v>
      </c>
      <c r="AH369" s="178">
        <v>0</v>
      </c>
      <c r="AI369" s="18">
        <f>INDEX(BDD_enquete_terrain_publique!BO:BO, MATCH(A369, BDD_enquete_terrain_publique!B:B, 0))</f>
        <v>0</v>
      </c>
      <c r="AJ369" s="178" t="s">
        <v>2066</v>
      </c>
      <c r="AK369" s="18" t="str">
        <f>INDEX(BDD_enquete_terrain_publique!BU:BU, MATCH(A369, BDD_enquete_terrain_publique!B:B, 0))</f>
        <v>ver</v>
      </c>
      <c r="AL369" s="115">
        <f>INDEX(BDD_enquete_terrain_publique!BV:BV, MATCH(A369, BDD_enquete_terrain_publique!B:B, 0))</f>
        <v>0</v>
      </c>
      <c r="AM369" s="178">
        <v>0</v>
      </c>
      <c r="AN369" s="115" t="s">
        <v>2115</v>
      </c>
      <c r="AO369" s="115" t="str">
        <f>INDEX(BDD_enquete_terrain_publique!AL:AL, MATCH(A369, BDD_enquete_terrain_publique!B:B, 0))</f>
        <v>resident</v>
      </c>
      <c r="AP369" s="115" t="s">
        <v>222</v>
      </c>
      <c r="AQ369" s="115" t="s">
        <v>222</v>
      </c>
      <c r="AR369" s="124" t="s">
        <v>3370</v>
      </c>
      <c r="AS369" s="115">
        <v>1</v>
      </c>
      <c r="AT369" s="122">
        <v>23</v>
      </c>
      <c r="AU36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208.3551370506631</v>
      </c>
      <c r="AV369" s="152"/>
      <c r="AW369" s="138" t="s">
        <v>222</v>
      </c>
      <c r="AX369" s="199"/>
      <c r="AY369" s="201"/>
      <c r="AZ369" s="127"/>
    </row>
    <row r="370" spans="1:52" ht="15" thickBot="1">
      <c r="A370" s="18">
        <v>476</v>
      </c>
      <c r="B370" s="18" t="str">
        <f>INDEX(BDD_enquete_terrain_publique!C:C, MATCH(A370, BDD_enquete_terrain_publique!B:B, 0))</f>
        <v>PECHLOIS2024_0225</v>
      </c>
      <c r="C370" s="18" t="str">
        <f>INDEX(BDD_enquete_terrain_publique!D:D, MATCH(A370, BDD_enquete_terrain_publique!B:B, 0))</f>
        <v>PECHLOIS2024_0225_D</v>
      </c>
      <c r="D370" s="109">
        <f>INDEX(BDD_enquete_terrain_publique!E:E, MATCH(A370, BDD_enquete_terrain_publique!B:B, 0))</f>
        <v>45312</v>
      </c>
      <c r="E370" s="18" t="str">
        <f>INDEX(BDD_enquete_terrain_publique!F:F, MATCH(A370, BDD_enquete_terrain_publique!B:B, 0))</f>
        <v>Pierre_Charles_LUZI</v>
      </c>
      <c r="F370" s="118">
        <f>INDEX(BDD_enquete_terrain_publique!G:G, MATCH(A370, BDD_enquete_terrain_publique!B:B, 0))</f>
        <v>2</v>
      </c>
      <c r="G370" s="18">
        <f>INDEX(BDD_enquete_terrain_publique!H:H, MATCH(A370, BDD_enquete_terrain_publique!B:B, 0))</f>
        <v>15</v>
      </c>
      <c r="H370" s="118">
        <f>INDEX(BDD_enquete_terrain_publique!I:I, MATCH(A370, BDD_enquete_terrain_publique!B:B, 0))</f>
        <v>2</v>
      </c>
      <c r="I370" s="18" t="str">
        <f>INDEX(BDD_enquete_terrain_publique!J:J, MATCH(A370, BDD_enquete_terrain_publique!B:B, 0))</f>
        <v>NO</v>
      </c>
      <c r="J370" s="18" t="str">
        <f>INDEX(BDD_enquete_terrain_publique!K:K, MATCH(A370, BDD_enquete_terrain_publique!B:B, 0))</f>
        <v>SE</v>
      </c>
      <c r="K370" s="118" t="str">
        <f>INDEX(BDD_enquete_terrain_publique!L:L, MATCH(A370, BDD_enquete_terrain_publique!B:B, 0))</f>
        <v>0_10</v>
      </c>
      <c r="L370" s="18" t="str">
        <f>INDEX(BDD_enquete_terrain_publique!M:M, MATCH(A370, BDD_enquete_terrain_publique!B:B, 0))</f>
        <v>pl_lune</v>
      </c>
      <c r="M370" s="18" t="s">
        <v>22</v>
      </c>
      <c r="N370" s="18" t="s">
        <v>22</v>
      </c>
      <c r="O370" s="18" t="s">
        <v>22</v>
      </c>
      <c r="P370" s="119">
        <f>INDEX(BDD_enquete_terrain_publique!Q:Q, MATCH(A370, BDD_enquete_terrain_publique!B:B, 0))</f>
        <v>42.68</v>
      </c>
      <c r="Q370" s="18" t="s">
        <v>22</v>
      </c>
      <c r="R370" s="18" t="s">
        <v>22</v>
      </c>
      <c r="S370" s="18" t="s">
        <v>22</v>
      </c>
      <c r="T370" s="18" t="s">
        <v>22</v>
      </c>
      <c r="U370" s="120">
        <f>INDEX(BDD_enquete_terrain_publique!V:V, MATCH(A370, BDD_enquete_terrain_publique!B:B, 0))</f>
        <v>9.27</v>
      </c>
      <c r="V370" s="128" t="s">
        <v>22</v>
      </c>
      <c r="W370" s="121" t="str">
        <f>INDEX(BDD_enquete_terrain_publique!W:W, MATCH(A370, BDD_enquete_terrain_publique!B:B, 0))</f>
        <v>pdb</v>
      </c>
      <c r="X370" s="122">
        <f>INDEX(BDD_enquete_terrain_publique!X:X, MATCH(A370, BDD_enquete_terrain_publique!B:B, 0))</f>
        <v>5</v>
      </c>
      <c r="Y370" s="122">
        <f>INDEX(BDD_enquete_terrain_publique!Y:Y, MATCH(A370, BDD_enquete_terrain_publique!B:B, 0))</f>
        <v>1</v>
      </c>
      <c r="Z370" s="121">
        <f>INDEX(BDD_enquete_terrain_publique!Z:Z, MATCH(A370, BDD_enquete_terrain_publique!B:B, 0))</f>
        <v>0.64583333333333337</v>
      </c>
      <c r="AA370" s="121">
        <f>INDEX(BDD_enquete_terrain_publique!AA:AA, MATCH(A370, BDD_enquete_terrain_publique!B:B, 0))</f>
        <v>0.6875</v>
      </c>
      <c r="AB370" s="121">
        <f>INDEX(BDD_enquete_terrain_publique!AB:AB, MATCH(A370, BDD_enquete_terrain_publique!B:B, 0))</f>
        <v>0.83333333333333337</v>
      </c>
      <c r="AC370" s="121">
        <f>Tableau1[[#This Row],[heure_enq]]-Tableau1[[#This Row],[heure_deb]]</f>
        <v>4.166666666666663E-2</v>
      </c>
      <c r="AD370" s="121">
        <f>Tableau1[[#This Row],[heure_fin]]-Tableau1[[#This Row],[heure_deb]]</f>
        <v>0.1875</v>
      </c>
      <c r="AE370" s="128" t="s">
        <v>22</v>
      </c>
      <c r="AF370" s="128" t="s">
        <v>22</v>
      </c>
      <c r="AG370" s="123" t="str">
        <f>INDEX(BDD_enquete_terrain_publique!BJ:BJ, MATCH(A370, BDD_enquete_terrain_publique!B:B, 0))</f>
        <v xml:space="preserve">                    Oblada melanura, diplodus sargus</v>
      </c>
      <c r="AH370" s="178">
        <v>0</v>
      </c>
      <c r="AI370" s="18">
        <f>INDEX(BDD_enquete_terrain_publique!BO:BO, MATCH(A370, BDD_enquete_terrain_publique!B:B, 0))</f>
        <v>0</v>
      </c>
      <c r="AJ370" s="178" t="s">
        <v>2066</v>
      </c>
      <c r="AK370" s="18" t="str">
        <f>INDEX(BDD_enquete_terrain_publique!BU:BU, MATCH(A370, BDD_enquete_terrain_publique!B:B, 0))</f>
        <v>ver</v>
      </c>
      <c r="AL370" s="115">
        <f>INDEX(BDD_enquete_terrain_publique!BV:BV, MATCH(A370, BDD_enquete_terrain_publique!B:B, 0))</f>
        <v>0</v>
      </c>
      <c r="AM370" s="178">
        <v>0</v>
      </c>
      <c r="AN370" s="115" t="s">
        <v>2115</v>
      </c>
      <c r="AO370" s="115" t="str">
        <f>INDEX(BDD_enquete_terrain_publique!AL:AL, MATCH(A370, BDD_enquete_terrain_publique!B:B, 0))</f>
        <v>resident</v>
      </c>
      <c r="AP370" s="115" t="s">
        <v>222</v>
      </c>
      <c r="AQ370" s="115" t="s">
        <v>222</v>
      </c>
      <c r="AR370" s="124" t="s">
        <v>2183</v>
      </c>
      <c r="AS370" s="115">
        <v>2</v>
      </c>
      <c r="AT370" s="122">
        <v>22</v>
      </c>
      <c r="AU37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261.07918072509653</v>
      </c>
      <c r="AV370" s="153"/>
      <c r="AW370" s="138" t="s">
        <v>222</v>
      </c>
      <c r="AX370" s="199"/>
      <c r="AY370" s="201"/>
      <c r="AZ370" s="127"/>
    </row>
    <row r="371" spans="1:52">
      <c r="A371" s="18">
        <v>477</v>
      </c>
      <c r="B371" s="18" t="str">
        <f>INDEX(BDD_enquete_terrain_publique!C:C, MATCH(A371, BDD_enquete_terrain_publique!B:B, 0))</f>
        <v>PECHLOIS2024_0225</v>
      </c>
      <c r="C371" s="18" t="str">
        <f>INDEX(BDD_enquete_terrain_publique!D:D, MATCH(A371, BDD_enquete_terrain_publique!B:B, 0))</f>
        <v>PECHLOIS2024_0225_E</v>
      </c>
      <c r="D371" s="109">
        <f>INDEX(BDD_enquete_terrain_publique!E:E, MATCH(A371, BDD_enquete_terrain_publique!B:B, 0))</f>
        <v>45312</v>
      </c>
      <c r="E371" s="18" t="str">
        <f>INDEX(BDD_enquete_terrain_publique!F:F, MATCH(A371, BDD_enquete_terrain_publique!B:B, 0))</f>
        <v>Pierre_Charles_LUZI</v>
      </c>
      <c r="F371" s="118">
        <f>INDEX(BDD_enquete_terrain_publique!G:G, MATCH(A371, BDD_enquete_terrain_publique!B:B, 0))</f>
        <v>1</v>
      </c>
      <c r="G371" s="18">
        <f>INDEX(BDD_enquete_terrain_publique!H:H, MATCH(A371, BDD_enquete_terrain_publique!B:B, 0))</f>
        <v>15</v>
      </c>
      <c r="H371" s="118">
        <f>INDEX(BDD_enquete_terrain_publique!I:I, MATCH(A371, BDD_enquete_terrain_publique!B:B, 0))</f>
        <v>1</v>
      </c>
      <c r="I371" s="18" t="str">
        <f>INDEX(BDD_enquete_terrain_publique!J:J, MATCH(A371, BDD_enquete_terrain_publique!B:B, 0))</f>
        <v>NO</v>
      </c>
      <c r="J371" s="18" t="str">
        <f>INDEX(BDD_enquete_terrain_publique!K:K, MATCH(A371, BDD_enquete_terrain_publique!B:B, 0))</f>
        <v>SE</v>
      </c>
      <c r="K371" s="118" t="str">
        <f>INDEX(BDD_enquete_terrain_publique!L:L, MATCH(A371, BDD_enquete_terrain_publique!B:B, 0))</f>
        <v>0_10</v>
      </c>
      <c r="L371" s="18" t="str">
        <f>INDEX(BDD_enquete_terrain_publique!M:M, MATCH(A371, BDD_enquete_terrain_publique!B:B, 0))</f>
        <v>pl_lune</v>
      </c>
      <c r="M371" s="18" t="s">
        <v>22</v>
      </c>
      <c r="N371" s="18" t="s">
        <v>22</v>
      </c>
      <c r="O371" s="18" t="s">
        <v>22</v>
      </c>
      <c r="P371" s="119">
        <f>INDEX(BDD_enquete_terrain_publique!Q:Q, MATCH(A371, BDD_enquete_terrain_publique!B:B, 0))</f>
        <v>42.68</v>
      </c>
      <c r="Q371" s="18" t="s">
        <v>22</v>
      </c>
      <c r="R371" s="18" t="s">
        <v>22</v>
      </c>
      <c r="S371" s="18" t="s">
        <v>22</v>
      </c>
      <c r="T371" s="18" t="s">
        <v>22</v>
      </c>
      <c r="U371" s="120">
        <f>INDEX(BDD_enquete_terrain_publique!V:V, MATCH(A371, BDD_enquete_terrain_publique!B:B, 0))</f>
        <v>9.27</v>
      </c>
      <c r="V371" s="128" t="s">
        <v>22</v>
      </c>
      <c r="W371" s="121" t="str">
        <f>INDEX(BDD_enquete_terrain_publique!W:W, MATCH(A371, BDD_enquete_terrain_publique!B:B, 0))</f>
        <v>pdb</v>
      </c>
      <c r="X371" s="122">
        <f>INDEX(BDD_enquete_terrain_publique!X:X, MATCH(A371, BDD_enquete_terrain_publique!B:B, 0))</f>
        <v>4</v>
      </c>
      <c r="Y371" s="122">
        <f>INDEX(BDD_enquete_terrain_publique!Y:Y, MATCH(A371, BDD_enquete_terrain_publique!B:B, 0))</f>
        <v>1</v>
      </c>
      <c r="Z371" s="121">
        <f>INDEX(BDD_enquete_terrain_publique!Z:Z, MATCH(A371, BDD_enquete_terrain_publique!B:B, 0))</f>
        <v>0.64583333333333337</v>
      </c>
      <c r="AA371" s="121">
        <f>INDEX(BDD_enquete_terrain_publique!AA:AA, MATCH(A371, BDD_enquete_terrain_publique!B:B, 0))</f>
        <v>0.75</v>
      </c>
      <c r="AB371" s="121">
        <f>INDEX(BDD_enquete_terrain_publique!AB:AB, MATCH(A371, BDD_enquete_terrain_publique!B:B, 0))</f>
        <v>0.875</v>
      </c>
      <c r="AC371" s="121">
        <f>Tableau1[[#This Row],[heure_enq]]-Tableau1[[#This Row],[heure_deb]]</f>
        <v>0.10416666666666663</v>
      </c>
      <c r="AD371" s="121">
        <f>Tableau1[[#This Row],[heure_fin]]-Tableau1[[#This Row],[heure_deb]]</f>
        <v>0.22916666666666663</v>
      </c>
      <c r="AE371" s="128" t="s">
        <v>22</v>
      </c>
      <c r="AF371" s="128" t="s">
        <v>22</v>
      </c>
      <c r="AG371" s="123" t="str">
        <f>INDEX(BDD_enquete_terrain_publique!BJ:BJ, MATCH(A371, BDD_enquete_terrain_publique!B:B, 0))</f>
        <v>Lithognathus mormyrus</v>
      </c>
      <c r="AH371" s="178">
        <v>0</v>
      </c>
      <c r="AI371" s="18">
        <f>INDEX(BDD_enquete_terrain_publique!BO:BO, MATCH(A371, BDD_enquete_terrain_publique!B:B, 0))</f>
        <v>0</v>
      </c>
      <c r="AJ371" s="178" t="s">
        <v>2066</v>
      </c>
      <c r="AK371" s="18" t="str">
        <f>INDEX(BDD_enquete_terrain_publique!BU:BU, MATCH(A371, BDD_enquete_terrain_publique!B:B, 0))</f>
        <v>ver</v>
      </c>
      <c r="AL371" s="115">
        <f>INDEX(BDD_enquete_terrain_publique!BV:BV, MATCH(A371, BDD_enquete_terrain_publique!B:B, 0))</f>
        <v>0</v>
      </c>
      <c r="AM371" s="178">
        <v>0</v>
      </c>
      <c r="AN371" s="115" t="s">
        <v>2115</v>
      </c>
      <c r="AO371" s="115" t="str">
        <f>INDEX(BDD_enquete_terrain_publique!AL:AL, MATCH(A371, BDD_enquete_terrain_publique!B:B, 0))</f>
        <v>resident</v>
      </c>
      <c r="AP371" s="115" t="s">
        <v>2057</v>
      </c>
      <c r="AQ371" s="115">
        <v>1</v>
      </c>
      <c r="AR371" s="124" t="s">
        <v>404</v>
      </c>
      <c r="AS371" s="115">
        <v>1</v>
      </c>
      <c r="AT371" s="122">
        <v>21</v>
      </c>
      <c r="AU37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158.44681120984313</v>
      </c>
      <c r="AV371" s="150">
        <f>158+76+167+147</f>
        <v>548</v>
      </c>
      <c r="AW371" s="138" t="s">
        <v>222</v>
      </c>
      <c r="AX371" s="199"/>
      <c r="AY371" s="201"/>
      <c r="AZ371" s="127"/>
    </row>
    <row r="372" spans="1:52">
      <c r="A372" s="18">
        <v>477</v>
      </c>
      <c r="B372" s="18" t="str">
        <f>INDEX(BDD_enquete_terrain_publique!C:C, MATCH(A372, BDD_enquete_terrain_publique!B:B, 0))</f>
        <v>PECHLOIS2024_0225</v>
      </c>
      <c r="C372" s="18" t="str">
        <f>INDEX(BDD_enquete_terrain_publique!D:D, MATCH(A372, BDD_enquete_terrain_publique!B:B, 0))</f>
        <v>PECHLOIS2024_0225_E</v>
      </c>
      <c r="D372" s="109">
        <f>INDEX(BDD_enquete_terrain_publique!E:E, MATCH(A372, BDD_enquete_terrain_publique!B:B, 0))</f>
        <v>45312</v>
      </c>
      <c r="E372" s="18" t="str">
        <f>INDEX(BDD_enquete_terrain_publique!F:F, MATCH(A372, BDD_enquete_terrain_publique!B:B, 0))</f>
        <v>Pierre_Charles_LUZI</v>
      </c>
      <c r="F372" s="118">
        <f>INDEX(BDD_enquete_terrain_publique!G:G, MATCH(A372, BDD_enquete_terrain_publique!B:B, 0))</f>
        <v>1</v>
      </c>
      <c r="G372" s="18">
        <f>INDEX(BDD_enquete_terrain_publique!H:H, MATCH(A372, BDD_enquete_terrain_publique!B:B, 0))</f>
        <v>15</v>
      </c>
      <c r="H372" s="118">
        <f>INDEX(BDD_enquete_terrain_publique!I:I, MATCH(A372, BDD_enquete_terrain_publique!B:B, 0))</f>
        <v>1</v>
      </c>
      <c r="I372" s="18" t="str">
        <f>INDEX(BDD_enquete_terrain_publique!J:J, MATCH(A372, BDD_enquete_terrain_publique!B:B, 0))</f>
        <v>NO</v>
      </c>
      <c r="J372" s="18" t="str">
        <f>INDEX(BDD_enquete_terrain_publique!K:K, MATCH(A372, BDD_enquete_terrain_publique!B:B, 0))</f>
        <v>SE</v>
      </c>
      <c r="K372" s="118" t="str">
        <f>INDEX(BDD_enquete_terrain_publique!L:L, MATCH(A372, BDD_enquete_terrain_publique!B:B, 0))</f>
        <v>0_10</v>
      </c>
      <c r="L372" s="18" t="str">
        <f>INDEX(BDD_enquete_terrain_publique!M:M, MATCH(A372, BDD_enquete_terrain_publique!B:B, 0))</f>
        <v>pl_lune</v>
      </c>
      <c r="M372" s="18" t="s">
        <v>22</v>
      </c>
      <c r="N372" s="18" t="s">
        <v>22</v>
      </c>
      <c r="O372" s="18" t="s">
        <v>22</v>
      </c>
      <c r="P372" s="119">
        <f>INDEX(BDD_enquete_terrain_publique!Q:Q, MATCH(A372, BDD_enquete_terrain_publique!B:B, 0))</f>
        <v>42.68</v>
      </c>
      <c r="Q372" s="18" t="s">
        <v>22</v>
      </c>
      <c r="R372" s="18" t="s">
        <v>22</v>
      </c>
      <c r="S372" s="18" t="s">
        <v>22</v>
      </c>
      <c r="T372" s="18" t="s">
        <v>22</v>
      </c>
      <c r="U372" s="120">
        <f>INDEX(BDD_enquete_terrain_publique!V:V, MATCH(A372, BDD_enquete_terrain_publique!B:B, 0))</f>
        <v>9.27</v>
      </c>
      <c r="V372" s="128" t="s">
        <v>22</v>
      </c>
      <c r="W372" s="121" t="str">
        <f>INDEX(BDD_enquete_terrain_publique!W:W, MATCH(A372, BDD_enquete_terrain_publique!B:B, 0))</f>
        <v>pdb</v>
      </c>
      <c r="X372" s="122">
        <f>INDEX(BDD_enquete_terrain_publique!X:X, MATCH(A372, BDD_enquete_terrain_publique!B:B, 0))</f>
        <v>4</v>
      </c>
      <c r="Y372" s="122">
        <f>INDEX(BDD_enquete_terrain_publique!Y:Y, MATCH(A372, BDD_enquete_terrain_publique!B:B, 0))</f>
        <v>1</v>
      </c>
      <c r="Z372" s="121">
        <f>INDEX(BDD_enquete_terrain_publique!Z:Z, MATCH(A372, BDD_enquete_terrain_publique!B:B, 0))</f>
        <v>0.64583333333333337</v>
      </c>
      <c r="AA372" s="121">
        <f>INDEX(BDD_enquete_terrain_publique!AA:AA, MATCH(A372, BDD_enquete_terrain_publique!B:B, 0))</f>
        <v>0.75</v>
      </c>
      <c r="AB372" s="121">
        <f>INDEX(BDD_enquete_terrain_publique!AB:AB, MATCH(A372, BDD_enquete_terrain_publique!B:B, 0))</f>
        <v>0.875</v>
      </c>
      <c r="AC372" s="121">
        <f>Tableau1[[#This Row],[heure_enq]]-Tableau1[[#This Row],[heure_deb]]</f>
        <v>0.10416666666666663</v>
      </c>
      <c r="AD372" s="121">
        <f>Tableau1[[#This Row],[heure_fin]]-Tableau1[[#This Row],[heure_deb]]</f>
        <v>0.22916666666666663</v>
      </c>
      <c r="AE372" s="128" t="s">
        <v>22</v>
      </c>
      <c r="AF372" s="128" t="s">
        <v>22</v>
      </c>
      <c r="AG372" s="123" t="str">
        <f>INDEX(BDD_enquete_terrain_publique!BJ:BJ, MATCH(A372, BDD_enquete_terrain_publique!B:B, 0))</f>
        <v>Lithognathus mormyrus</v>
      </c>
      <c r="AH372" s="178">
        <v>0</v>
      </c>
      <c r="AI372" s="18">
        <f>INDEX(BDD_enquete_terrain_publique!BO:BO, MATCH(A372, BDD_enquete_terrain_publique!B:B, 0))</f>
        <v>0</v>
      </c>
      <c r="AJ372" s="178" t="s">
        <v>2066</v>
      </c>
      <c r="AK372" s="18" t="str">
        <f>INDEX(BDD_enquete_terrain_publique!BU:BU, MATCH(A372, BDD_enquete_terrain_publique!B:B, 0))</f>
        <v>ver</v>
      </c>
      <c r="AL372" s="115">
        <f>INDEX(BDD_enquete_terrain_publique!BV:BV, MATCH(A372, BDD_enquete_terrain_publique!B:B, 0))</f>
        <v>0</v>
      </c>
      <c r="AM372" s="178">
        <v>0</v>
      </c>
      <c r="AN372" s="115" t="s">
        <v>2115</v>
      </c>
      <c r="AO372" s="115" t="str">
        <f>INDEX(BDD_enquete_terrain_publique!AL:AL, MATCH(A372, BDD_enquete_terrain_publique!B:B, 0))</f>
        <v>resident</v>
      </c>
      <c r="AP372" s="115" t="s">
        <v>222</v>
      </c>
      <c r="AQ372" s="115" t="s">
        <v>222</v>
      </c>
      <c r="AR372" s="124" t="s">
        <v>405</v>
      </c>
      <c r="AS372" s="115">
        <v>1</v>
      </c>
      <c r="AT372" s="122">
        <v>18</v>
      </c>
      <c r="AU37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76.38534506362015</v>
      </c>
      <c r="AV372" s="152"/>
      <c r="AW372" s="138" t="s">
        <v>222</v>
      </c>
      <c r="AX372" s="199"/>
      <c r="AY372" s="201"/>
      <c r="AZ372" s="127"/>
    </row>
    <row r="373" spans="1:52">
      <c r="A373" s="18">
        <v>477</v>
      </c>
      <c r="B373" s="18" t="str">
        <f>INDEX(BDD_enquete_terrain_publique!C:C, MATCH(A373, BDD_enquete_terrain_publique!B:B, 0))</f>
        <v>PECHLOIS2024_0225</v>
      </c>
      <c r="C373" s="18" t="str">
        <f>INDEX(BDD_enquete_terrain_publique!D:D, MATCH(A373, BDD_enquete_terrain_publique!B:B, 0))</f>
        <v>PECHLOIS2024_0225_E</v>
      </c>
      <c r="D373" s="109">
        <f>INDEX(BDD_enquete_terrain_publique!E:E, MATCH(A373, BDD_enquete_terrain_publique!B:B, 0))</f>
        <v>45312</v>
      </c>
      <c r="E373" s="18" t="str">
        <f>INDEX(BDD_enquete_terrain_publique!F:F, MATCH(A373, BDD_enquete_terrain_publique!B:B, 0))</f>
        <v>Pierre_Charles_LUZI</v>
      </c>
      <c r="F373" s="118">
        <f>INDEX(BDD_enquete_terrain_publique!G:G, MATCH(A373, BDD_enquete_terrain_publique!B:B, 0))</f>
        <v>1</v>
      </c>
      <c r="G373" s="18">
        <f>INDEX(BDD_enquete_terrain_publique!H:H, MATCH(A373, BDD_enquete_terrain_publique!B:B, 0))</f>
        <v>15</v>
      </c>
      <c r="H373" s="118">
        <f>INDEX(BDD_enquete_terrain_publique!I:I, MATCH(A373, BDD_enquete_terrain_publique!B:B, 0))</f>
        <v>1</v>
      </c>
      <c r="I373" s="18" t="str">
        <f>INDEX(BDD_enquete_terrain_publique!J:J, MATCH(A373, BDD_enquete_terrain_publique!B:B, 0))</f>
        <v>NO</v>
      </c>
      <c r="J373" s="18" t="str">
        <f>INDEX(BDD_enquete_terrain_publique!K:K, MATCH(A373, BDD_enquete_terrain_publique!B:B, 0))</f>
        <v>SE</v>
      </c>
      <c r="K373" s="118" t="str">
        <f>INDEX(BDD_enquete_terrain_publique!L:L, MATCH(A373, BDD_enquete_terrain_publique!B:B, 0))</f>
        <v>0_10</v>
      </c>
      <c r="L373" s="18" t="str">
        <f>INDEX(BDD_enquete_terrain_publique!M:M, MATCH(A373, BDD_enquete_terrain_publique!B:B, 0))</f>
        <v>pl_lune</v>
      </c>
      <c r="M373" s="18" t="s">
        <v>22</v>
      </c>
      <c r="N373" s="18" t="s">
        <v>22</v>
      </c>
      <c r="O373" s="18" t="s">
        <v>22</v>
      </c>
      <c r="P373" s="119">
        <f>INDEX(BDD_enquete_terrain_publique!Q:Q, MATCH(A373, BDD_enquete_terrain_publique!B:B, 0))</f>
        <v>42.68</v>
      </c>
      <c r="Q373" s="18" t="s">
        <v>22</v>
      </c>
      <c r="R373" s="18" t="s">
        <v>22</v>
      </c>
      <c r="S373" s="18" t="s">
        <v>22</v>
      </c>
      <c r="T373" s="18" t="s">
        <v>22</v>
      </c>
      <c r="U373" s="120">
        <f>INDEX(BDD_enquete_terrain_publique!V:V, MATCH(A373, BDD_enquete_terrain_publique!B:B, 0))</f>
        <v>9.27</v>
      </c>
      <c r="V373" s="128" t="s">
        <v>22</v>
      </c>
      <c r="W373" s="121" t="str">
        <f>INDEX(BDD_enquete_terrain_publique!W:W, MATCH(A373, BDD_enquete_terrain_publique!B:B, 0))</f>
        <v>pdb</v>
      </c>
      <c r="X373" s="122">
        <f>INDEX(BDD_enquete_terrain_publique!X:X, MATCH(A373, BDD_enquete_terrain_publique!B:B, 0))</f>
        <v>4</v>
      </c>
      <c r="Y373" s="122">
        <f>INDEX(BDD_enquete_terrain_publique!Y:Y, MATCH(A373, BDD_enquete_terrain_publique!B:B, 0))</f>
        <v>1</v>
      </c>
      <c r="Z373" s="121">
        <f>INDEX(BDD_enquete_terrain_publique!Z:Z, MATCH(A373, BDD_enquete_terrain_publique!B:B, 0))</f>
        <v>0.64583333333333337</v>
      </c>
      <c r="AA373" s="121">
        <f>INDEX(BDD_enquete_terrain_publique!AA:AA, MATCH(A373, BDD_enquete_terrain_publique!B:B, 0))</f>
        <v>0.75</v>
      </c>
      <c r="AB373" s="121">
        <f>INDEX(BDD_enquete_terrain_publique!AB:AB, MATCH(A373, BDD_enquete_terrain_publique!B:B, 0))</f>
        <v>0.875</v>
      </c>
      <c r="AC373" s="121">
        <f>Tableau1[[#This Row],[heure_enq]]-Tableau1[[#This Row],[heure_deb]]</f>
        <v>0.10416666666666663</v>
      </c>
      <c r="AD373" s="121">
        <f>Tableau1[[#This Row],[heure_fin]]-Tableau1[[#This Row],[heure_deb]]</f>
        <v>0.22916666666666663</v>
      </c>
      <c r="AE373" s="128" t="s">
        <v>22</v>
      </c>
      <c r="AF373" s="128" t="s">
        <v>22</v>
      </c>
      <c r="AG373" s="123" t="str">
        <f>INDEX(BDD_enquete_terrain_publique!BJ:BJ, MATCH(A373, BDD_enquete_terrain_publique!B:B, 0))</f>
        <v>Lithognathus mormyrus</v>
      </c>
      <c r="AH373" s="178">
        <v>0</v>
      </c>
      <c r="AI373" s="18">
        <f>INDEX(BDD_enquete_terrain_publique!BO:BO, MATCH(A373, BDD_enquete_terrain_publique!B:B, 0))</f>
        <v>0</v>
      </c>
      <c r="AJ373" s="178" t="s">
        <v>2066</v>
      </c>
      <c r="AK373" s="18" t="str">
        <f>INDEX(BDD_enquete_terrain_publique!BU:BU, MATCH(A373, BDD_enquete_terrain_publique!B:B, 0))</f>
        <v>ver</v>
      </c>
      <c r="AL373" s="115">
        <f>INDEX(BDD_enquete_terrain_publique!BV:BV, MATCH(A373, BDD_enquete_terrain_publique!B:B, 0))</f>
        <v>0</v>
      </c>
      <c r="AM373" s="178">
        <v>0</v>
      </c>
      <c r="AN373" s="115" t="s">
        <v>2115</v>
      </c>
      <c r="AO373" s="115" t="str">
        <f>INDEX(BDD_enquete_terrain_publique!AL:AL, MATCH(A373, BDD_enquete_terrain_publique!B:B, 0))</f>
        <v>resident</v>
      </c>
      <c r="AP373" s="115" t="s">
        <v>222</v>
      </c>
      <c r="AQ373" s="115" t="s">
        <v>222</v>
      </c>
      <c r="AR373" s="92" t="s">
        <v>3332</v>
      </c>
      <c r="AS373" s="115">
        <v>2</v>
      </c>
      <c r="AT373" s="122">
        <v>20</v>
      </c>
      <c r="AU37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167.01833760767235</v>
      </c>
      <c r="AV373" s="152"/>
      <c r="AW373" s="138" t="s">
        <v>222</v>
      </c>
      <c r="AX373" s="199"/>
      <c r="AY373" s="201"/>
      <c r="AZ373" s="127"/>
    </row>
    <row r="374" spans="1:52" ht="15" thickBot="1">
      <c r="A374" s="18">
        <v>477</v>
      </c>
      <c r="B374" s="18" t="str">
        <f>INDEX(BDD_enquete_terrain_publique!C:C, MATCH(A374, BDD_enquete_terrain_publique!B:B, 0))</f>
        <v>PECHLOIS2024_0225</v>
      </c>
      <c r="C374" s="18" t="str">
        <f>INDEX(BDD_enquete_terrain_publique!D:D, MATCH(A374, BDD_enquete_terrain_publique!B:B, 0))</f>
        <v>PECHLOIS2024_0225_E</v>
      </c>
      <c r="D374" s="109">
        <f>INDEX(BDD_enquete_terrain_publique!E:E, MATCH(A374, BDD_enquete_terrain_publique!B:B, 0))</f>
        <v>45312</v>
      </c>
      <c r="E374" s="18" t="str">
        <f>INDEX(BDD_enquete_terrain_publique!F:F, MATCH(A374, BDD_enquete_terrain_publique!B:B, 0))</f>
        <v>Pierre_Charles_LUZI</v>
      </c>
      <c r="F374" s="118">
        <f>INDEX(BDD_enquete_terrain_publique!G:G, MATCH(A374, BDD_enquete_terrain_publique!B:B, 0))</f>
        <v>1</v>
      </c>
      <c r="G374" s="18">
        <f>INDEX(BDD_enquete_terrain_publique!H:H, MATCH(A374, BDD_enquete_terrain_publique!B:B, 0))</f>
        <v>15</v>
      </c>
      <c r="H374" s="118">
        <f>INDEX(BDD_enquete_terrain_publique!I:I, MATCH(A374, BDD_enquete_terrain_publique!B:B, 0))</f>
        <v>1</v>
      </c>
      <c r="I374" s="18" t="str">
        <f>INDEX(BDD_enquete_terrain_publique!J:J, MATCH(A374, BDD_enquete_terrain_publique!B:B, 0))</f>
        <v>NO</v>
      </c>
      <c r="J374" s="18" t="str">
        <f>INDEX(BDD_enquete_terrain_publique!K:K, MATCH(A374, BDD_enquete_terrain_publique!B:B, 0))</f>
        <v>SE</v>
      </c>
      <c r="K374" s="118" t="str">
        <f>INDEX(BDD_enquete_terrain_publique!L:L, MATCH(A374, BDD_enquete_terrain_publique!B:B, 0))</f>
        <v>0_10</v>
      </c>
      <c r="L374" s="18" t="str">
        <f>INDEX(BDD_enquete_terrain_publique!M:M, MATCH(A374, BDD_enquete_terrain_publique!B:B, 0))</f>
        <v>pl_lune</v>
      </c>
      <c r="M374" s="18" t="s">
        <v>22</v>
      </c>
      <c r="N374" s="18" t="s">
        <v>22</v>
      </c>
      <c r="O374" s="18" t="s">
        <v>22</v>
      </c>
      <c r="P374" s="119">
        <f>INDEX(BDD_enquete_terrain_publique!Q:Q, MATCH(A374, BDD_enquete_terrain_publique!B:B, 0))</f>
        <v>42.68</v>
      </c>
      <c r="Q374" s="18" t="s">
        <v>22</v>
      </c>
      <c r="R374" s="18" t="s">
        <v>22</v>
      </c>
      <c r="S374" s="18" t="s">
        <v>22</v>
      </c>
      <c r="T374" s="18" t="s">
        <v>22</v>
      </c>
      <c r="U374" s="120">
        <f>INDEX(BDD_enquete_terrain_publique!V:V, MATCH(A374, BDD_enquete_terrain_publique!B:B, 0))</f>
        <v>9.27</v>
      </c>
      <c r="V374" s="128" t="s">
        <v>22</v>
      </c>
      <c r="W374" s="121" t="str">
        <f>INDEX(BDD_enquete_terrain_publique!W:W, MATCH(A374, BDD_enquete_terrain_publique!B:B, 0))</f>
        <v>pdb</v>
      </c>
      <c r="X374" s="122">
        <f>INDEX(BDD_enquete_terrain_publique!X:X, MATCH(A374, BDD_enquete_terrain_publique!B:B, 0))</f>
        <v>4</v>
      </c>
      <c r="Y374" s="122">
        <f>INDEX(BDD_enquete_terrain_publique!Y:Y, MATCH(A374, BDD_enquete_terrain_publique!B:B, 0))</f>
        <v>1</v>
      </c>
      <c r="Z374" s="121">
        <f>INDEX(BDD_enquete_terrain_publique!Z:Z, MATCH(A374, BDD_enquete_terrain_publique!B:B, 0))</f>
        <v>0.64583333333333337</v>
      </c>
      <c r="AA374" s="121">
        <f>INDEX(BDD_enquete_terrain_publique!AA:AA, MATCH(A374, BDD_enquete_terrain_publique!B:B, 0))</f>
        <v>0.75</v>
      </c>
      <c r="AB374" s="121">
        <f>INDEX(BDD_enquete_terrain_publique!AB:AB, MATCH(A374, BDD_enquete_terrain_publique!B:B, 0))</f>
        <v>0.875</v>
      </c>
      <c r="AC374" s="121">
        <f>Tableau1[[#This Row],[heure_enq]]-Tableau1[[#This Row],[heure_deb]]</f>
        <v>0.10416666666666663</v>
      </c>
      <c r="AD374" s="121">
        <f>Tableau1[[#This Row],[heure_fin]]-Tableau1[[#This Row],[heure_deb]]</f>
        <v>0.22916666666666663</v>
      </c>
      <c r="AE374" s="128" t="s">
        <v>22</v>
      </c>
      <c r="AF374" s="128" t="s">
        <v>22</v>
      </c>
      <c r="AG374" s="123" t="str">
        <f>INDEX(BDD_enquete_terrain_publique!BJ:BJ, MATCH(A374, BDD_enquete_terrain_publique!B:B, 0))</f>
        <v>Lithognathus mormyrus</v>
      </c>
      <c r="AH374" s="178">
        <v>0</v>
      </c>
      <c r="AI374" s="18">
        <f>INDEX(BDD_enquete_terrain_publique!BO:BO, MATCH(A374, BDD_enquete_terrain_publique!B:B, 0))</f>
        <v>0</v>
      </c>
      <c r="AJ374" s="178" t="s">
        <v>2066</v>
      </c>
      <c r="AK374" s="18" t="str">
        <f>INDEX(BDD_enquete_terrain_publique!BU:BU, MATCH(A374, BDD_enquete_terrain_publique!B:B, 0))</f>
        <v>ver</v>
      </c>
      <c r="AL374" s="115">
        <f>INDEX(BDD_enquete_terrain_publique!BV:BV, MATCH(A374, BDD_enquete_terrain_publique!B:B, 0))</f>
        <v>0</v>
      </c>
      <c r="AM374" s="178">
        <v>0</v>
      </c>
      <c r="AN374" s="115" t="s">
        <v>2115</v>
      </c>
      <c r="AO374" s="115" t="str">
        <f>INDEX(BDD_enquete_terrain_publique!AL:AL, MATCH(A374, BDD_enquete_terrain_publique!B:B, 0))</f>
        <v>resident</v>
      </c>
      <c r="AP374" s="115" t="s">
        <v>222</v>
      </c>
      <c r="AQ374" s="115" t="s">
        <v>222</v>
      </c>
      <c r="AR374" s="92" t="s">
        <v>3328</v>
      </c>
      <c r="AS374" s="115">
        <v>1</v>
      </c>
      <c r="AT374" s="122">
        <v>25</v>
      </c>
      <c r="AU37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147.23678871975051</v>
      </c>
      <c r="AV374" s="153"/>
      <c r="AW374" s="138" t="s">
        <v>222</v>
      </c>
      <c r="AX374" s="199"/>
      <c r="AY374" s="201"/>
      <c r="AZ374" s="127"/>
    </row>
    <row r="375" spans="1:52" ht="15" thickBot="1">
      <c r="A375" s="18">
        <v>478</v>
      </c>
      <c r="B375" s="18" t="str">
        <f>INDEX(BDD_enquete_terrain_publique!C:C, MATCH(A375, BDD_enquete_terrain_publique!B:B, 0))</f>
        <v>PECHLOIS2024_0225</v>
      </c>
      <c r="C375" s="18" t="str">
        <f>INDEX(BDD_enquete_terrain_publique!D:D, MATCH(A375, BDD_enquete_terrain_publique!B:B, 0))</f>
        <v>PECHLOIS2024_0225_F</v>
      </c>
      <c r="D375" s="109">
        <f>INDEX(BDD_enquete_terrain_publique!E:E, MATCH(A375, BDD_enquete_terrain_publique!B:B, 0))</f>
        <v>45312</v>
      </c>
      <c r="E375" s="18" t="str">
        <f>INDEX(BDD_enquete_terrain_publique!F:F, MATCH(A375, BDD_enquete_terrain_publique!B:B, 0))</f>
        <v>Pierre_Charles_LUZI</v>
      </c>
      <c r="F375" s="118">
        <f>INDEX(BDD_enquete_terrain_publique!G:G, MATCH(A375, BDD_enquete_terrain_publique!B:B, 0))</f>
        <v>1</v>
      </c>
      <c r="G375" s="18">
        <f>INDEX(BDD_enquete_terrain_publique!H:H, MATCH(A375, BDD_enquete_terrain_publique!B:B, 0))</f>
        <v>13</v>
      </c>
      <c r="H375" s="118">
        <f>INDEX(BDD_enquete_terrain_publique!I:I, MATCH(A375, BDD_enquete_terrain_publique!B:B, 0))</f>
        <v>1</v>
      </c>
      <c r="I375" s="18" t="str">
        <f>INDEX(BDD_enquete_terrain_publique!J:J, MATCH(A375, BDD_enquete_terrain_publique!B:B, 0))</f>
        <v xml:space="preserve">NO </v>
      </c>
      <c r="J375" s="18" t="str">
        <f>INDEX(BDD_enquete_terrain_publique!K:K, MATCH(A375, BDD_enquete_terrain_publique!B:B, 0))</f>
        <v>SE</v>
      </c>
      <c r="K375" s="118" t="str">
        <f>INDEX(BDD_enquete_terrain_publique!L:L, MATCH(A375, BDD_enquete_terrain_publique!B:B, 0))</f>
        <v>0_10</v>
      </c>
      <c r="L375" s="18" t="str">
        <f>INDEX(BDD_enquete_terrain_publique!M:M, MATCH(A375, BDD_enquete_terrain_publique!B:B, 0))</f>
        <v>pl_lune</v>
      </c>
      <c r="M375" s="18" t="s">
        <v>22</v>
      </c>
      <c r="N375" s="18" t="s">
        <v>22</v>
      </c>
      <c r="O375" s="18" t="s">
        <v>22</v>
      </c>
      <c r="P375" s="119">
        <f>INDEX(BDD_enquete_terrain_publique!Q:Q, MATCH(A375, BDD_enquete_terrain_publique!B:B, 0))</f>
        <v>42.68</v>
      </c>
      <c r="Q375" s="18" t="s">
        <v>22</v>
      </c>
      <c r="R375" s="18" t="s">
        <v>22</v>
      </c>
      <c r="S375" s="18" t="s">
        <v>22</v>
      </c>
      <c r="T375" s="18" t="s">
        <v>22</v>
      </c>
      <c r="U375" s="120">
        <f>INDEX(BDD_enquete_terrain_publique!V:V, MATCH(A375, BDD_enquete_terrain_publique!B:B, 0))</f>
        <v>9.27</v>
      </c>
      <c r="V375" s="128" t="s">
        <v>22</v>
      </c>
      <c r="W375" s="121" t="str">
        <f>INDEX(BDD_enquete_terrain_publique!W:W, MATCH(A375, BDD_enquete_terrain_publique!B:B, 0))</f>
        <v>pdb</v>
      </c>
      <c r="X375" s="122">
        <f>INDEX(BDD_enquete_terrain_publique!X:X, MATCH(A375, BDD_enquete_terrain_publique!B:B, 0))</f>
        <v>4</v>
      </c>
      <c r="Y375" s="122">
        <f>INDEX(BDD_enquete_terrain_publique!Y:Y, MATCH(A375, BDD_enquete_terrain_publique!B:B, 0))</f>
        <v>1</v>
      </c>
      <c r="Z375" s="121">
        <f>INDEX(BDD_enquete_terrain_publique!Z:Z, MATCH(A375, BDD_enquete_terrain_publique!B:B, 0))</f>
        <v>0.75</v>
      </c>
      <c r="AA375" s="121">
        <f>INDEX(BDD_enquete_terrain_publique!AA:AA, MATCH(A375, BDD_enquete_terrain_publique!B:B, 0))</f>
        <v>0.77083333333333337</v>
      </c>
      <c r="AB375" s="121">
        <f>INDEX(BDD_enquete_terrain_publique!AB:AB, MATCH(A375, BDD_enquete_terrain_publique!B:B, 0))</f>
        <v>0.91666666666666663</v>
      </c>
      <c r="AC375" s="121">
        <f>Tableau1[[#This Row],[heure_enq]]-Tableau1[[#This Row],[heure_deb]]</f>
        <v>2.083333333333337E-2</v>
      </c>
      <c r="AD375" s="121">
        <f>Tableau1[[#This Row],[heure_fin]]-Tableau1[[#This Row],[heure_deb]]</f>
        <v>0.16666666666666663</v>
      </c>
      <c r="AE375" s="128" t="s">
        <v>22</v>
      </c>
      <c r="AF375" s="128" t="s">
        <v>22</v>
      </c>
      <c r="AG375" s="123" t="str">
        <f>INDEX(BDD_enquete_terrain_publique!BJ:BJ, MATCH(A375, BDD_enquete_terrain_publique!B:B, 0))</f>
        <v>Sphyraena barracuda</v>
      </c>
      <c r="AH375" s="178">
        <v>0</v>
      </c>
      <c r="AI375" s="18">
        <f>INDEX(BDD_enquete_terrain_publique!BO:BO, MATCH(A375, BDD_enquete_terrain_publique!B:B, 0))</f>
        <v>0</v>
      </c>
      <c r="AJ375" s="178">
        <v>0</v>
      </c>
      <c r="AK375" s="18">
        <f>INDEX(BDD_enquete_terrain_publique!BU:BU, MATCH(A375, BDD_enquete_terrain_publique!B:B, 0))</f>
        <v>0</v>
      </c>
      <c r="AL375" s="115">
        <f>INDEX(BDD_enquete_terrain_publique!BV:BV, MATCH(A375, BDD_enquete_terrain_publique!B:B, 0))</f>
        <v>0</v>
      </c>
      <c r="AM375" s="178">
        <v>0</v>
      </c>
      <c r="AN375" s="115" t="s">
        <v>2190</v>
      </c>
      <c r="AO375" s="115" t="str">
        <f>INDEX(BDD_enquete_terrain_publique!AL:AL, MATCH(A375, BDD_enquete_terrain_publique!B:B, 0))</f>
        <v>resident</v>
      </c>
      <c r="AP375" s="115" t="s">
        <v>222</v>
      </c>
      <c r="AQ375" s="115" t="s">
        <v>222</v>
      </c>
      <c r="AR375" s="92" t="s">
        <v>1021</v>
      </c>
      <c r="AS375" s="115">
        <v>1</v>
      </c>
      <c r="AT375" s="122">
        <v>50</v>
      </c>
      <c r="AU375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375" s="151"/>
      <c r="AW375" s="138" t="s">
        <v>222</v>
      </c>
      <c r="AX375" s="199"/>
      <c r="AY375" s="201"/>
      <c r="AZ375" s="127"/>
    </row>
    <row r="376" spans="1:52" ht="15" thickBot="1">
      <c r="A376" s="18">
        <v>479</v>
      </c>
      <c r="B376" s="18" t="str">
        <f>INDEX(BDD_enquete_terrain_publique!C:C, MATCH(A376, BDD_enquete_terrain_publique!B:B, 0))</f>
        <v>PECHLOIS2024_0226</v>
      </c>
      <c r="C376" s="18" t="str">
        <f>INDEX(BDD_enquete_terrain_publique!D:D, MATCH(A376, BDD_enquete_terrain_publique!B:B, 0))</f>
        <v>PECHLOIS2024_0226_A</v>
      </c>
      <c r="D376" s="109">
        <f>INDEX(BDD_enquete_terrain_publique!E:E, MATCH(A376, BDD_enquete_terrain_publique!B:B, 0))</f>
        <v>45355</v>
      </c>
      <c r="E376" s="18" t="str">
        <f>INDEX(BDD_enquete_terrain_publique!F:F, MATCH(A376, BDD_enquete_terrain_publique!B:B, 0))</f>
        <v>Pierre_Charles_LUZI</v>
      </c>
      <c r="F376" s="118">
        <f>INDEX(BDD_enquete_terrain_publique!G:G, MATCH(A376, BDD_enquete_terrain_publique!B:B, 0))</f>
        <v>3</v>
      </c>
      <c r="G376" s="18">
        <f>INDEX(BDD_enquete_terrain_publique!H:H, MATCH(A376, BDD_enquete_terrain_publique!B:B, 0))</f>
        <v>14</v>
      </c>
      <c r="H376" s="118">
        <f>INDEX(BDD_enquete_terrain_publique!I:I, MATCH(A376, BDD_enquete_terrain_publique!B:B, 0))</f>
        <v>3</v>
      </c>
      <c r="I376" s="18" t="str">
        <f>INDEX(BDD_enquete_terrain_publique!J:J, MATCH(A376, BDD_enquete_terrain_publique!B:B, 0))</f>
        <v>O</v>
      </c>
      <c r="J376" s="18" t="str">
        <f>INDEX(BDD_enquete_terrain_publique!K:K, MATCH(A376, BDD_enquete_terrain_publique!B:B, 0))</f>
        <v>E</v>
      </c>
      <c r="K376" s="118" t="str">
        <f>INDEX(BDD_enquete_terrain_publique!L:L, MATCH(A376, BDD_enquete_terrain_publique!B:B, 0))</f>
        <v>10_25</v>
      </c>
      <c r="L376" s="18" t="str">
        <f>INDEX(BDD_enquete_terrain_publique!M:M, MATCH(A376, BDD_enquete_terrain_publique!B:B, 0))</f>
        <v>NA</v>
      </c>
      <c r="M376" s="18" t="s">
        <v>22</v>
      </c>
      <c r="N376" s="18" t="s">
        <v>22</v>
      </c>
      <c r="O376" s="18" t="s">
        <v>22</v>
      </c>
      <c r="P376" s="119">
        <f>INDEX(BDD_enquete_terrain_publique!Q:Q, MATCH(A376, BDD_enquete_terrain_publique!B:B, 0))</f>
        <v>42.83</v>
      </c>
      <c r="Q376" s="18" t="s">
        <v>22</v>
      </c>
      <c r="R376" s="18" t="s">
        <v>22</v>
      </c>
      <c r="S376" s="18" t="s">
        <v>22</v>
      </c>
      <c r="T376" s="18" t="s">
        <v>22</v>
      </c>
      <c r="U376" s="120">
        <f>INDEX(BDD_enquete_terrain_publique!V:V, MATCH(A376, BDD_enquete_terrain_publique!B:B, 0))</f>
        <v>9.48</v>
      </c>
      <c r="V376" s="128" t="s">
        <v>22</v>
      </c>
      <c r="W376" s="121" t="str">
        <f>INDEX(BDD_enquete_terrain_publique!W:W, MATCH(A376, BDD_enquete_terrain_publique!B:B, 0))</f>
        <v>pdb</v>
      </c>
      <c r="X376" s="122">
        <f>INDEX(BDD_enquete_terrain_publique!X:X, MATCH(A376, BDD_enquete_terrain_publique!B:B, 0))</f>
        <v>3</v>
      </c>
      <c r="Y376" s="122">
        <f>INDEX(BDD_enquete_terrain_publique!Y:Y, MATCH(A376, BDD_enquete_terrain_publique!B:B, 0))</f>
        <v>1</v>
      </c>
      <c r="Z376" s="121">
        <f>INDEX(BDD_enquete_terrain_publique!Z:Z, MATCH(A376, BDD_enquete_terrain_publique!B:B, 0))</f>
        <v>0.58333333333333337</v>
      </c>
      <c r="AA376" s="121">
        <f>INDEX(BDD_enquete_terrain_publique!AA:AA, MATCH(A376, BDD_enquete_terrain_publique!B:B, 0))</f>
        <v>0.625</v>
      </c>
      <c r="AB376" s="121">
        <f>INDEX(BDD_enquete_terrain_publique!AB:AB, MATCH(A376, BDD_enquete_terrain_publique!B:B, 0))</f>
        <v>0.66666666666666663</v>
      </c>
      <c r="AC376" s="121">
        <f>Tableau1[[#This Row],[heure_enq]]-Tableau1[[#This Row],[heure_deb]]</f>
        <v>4.166666666666663E-2</v>
      </c>
      <c r="AD376" s="121">
        <f>Tableau1[[#This Row],[heure_fin]]-Tableau1[[#This Row],[heure_deb]]</f>
        <v>8.3333333333333259E-2</v>
      </c>
      <c r="AE376" s="128" t="s">
        <v>22</v>
      </c>
      <c r="AF376" s="128" t="s">
        <v>22</v>
      </c>
      <c r="AG376" s="123" t="str">
        <f>INDEX(BDD_enquete_terrain_publique!BJ:BJ, MATCH(A376, BDD_enquete_terrain_publique!B:B, 0))</f>
        <v>Diplodus sargus</v>
      </c>
      <c r="AH376" s="178">
        <v>0</v>
      </c>
      <c r="AI376" s="18">
        <f>INDEX(BDD_enquete_terrain_publique!BO:BO, MATCH(A376, BDD_enquete_terrain_publique!B:B, 0))</f>
        <v>0</v>
      </c>
      <c r="AJ376" s="178">
        <v>0</v>
      </c>
      <c r="AK376" s="18">
        <f>INDEX(BDD_enquete_terrain_publique!BU:BU, MATCH(A376, BDD_enquete_terrain_publique!B:B, 0))</f>
        <v>0</v>
      </c>
      <c r="AL376" s="115">
        <f>INDEX(BDD_enquete_terrain_publique!BV:BV, MATCH(A376, BDD_enquete_terrain_publique!B:B, 0))</f>
        <v>0</v>
      </c>
      <c r="AM376" s="178">
        <v>0</v>
      </c>
      <c r="AN376" s="115" t="s">
        <v>87</v>
      </c>
      <c r="AO376" s="115" t="str">
        <f>INDEX(BDD_enquete_terrain_publique!AL:AL, MATCH(A376, BDD_enquete_terrain_publique!B:B, 0))</f>
        <v>resident</v>
      </c>
      <c r="AP376" s="115" t="s">
        <v>222</v>
      </c>
      <c r="AQ376" s="115" t="s">
        <v>222</v>
      </c>
      <c r="AR376" s="124" t="s">
        <v>404</v>
      </c>
      <c r="AS376" s="115">
        <v>8</v>
      </c>
      <c r="AT376" s="122">
        <v>23</v>
      </c>
      <c r="AU37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1666.8410964053048</v>
      </c>
      <c r="AV376" s="151">
        <v>1667</v>
      </c>
      <c r="AW376" s="138" t="s">
        <v>222</v>
      </c>
      <c r="AX376" s="199"/>
      <c r="AY376" s="201"/>
      <c r="AZ376" s="127"/>
    </row>
    <row r="377" spans="1:52">
      <c r="A377" s="18">
        <v>480</v>
      </c>
      <c r="B377" s="18" t="str">
        <f>INDEX(BDD_enquete_terrain_publique!C:C, MATCH(A377, BDD_enquete_terrain_publique!B:B, 0))</f>
        <v>PECHLOIS2024_0226</v>
      </c>
      <c r="C377" s="18" t="str">
        <f>INDEX(BDD_enquete_terrain_publique!D:D, MATCH(A377, BDD_enquete_terrain_publique!B:B, 0))</f>
        <v>PECHLOIS2024_0226_B</v>
      </c>
      <c r="D377" s="109">
        <f>INDEX(BDD_enquete_terrain_publique!E:E, MATCH(A377, BDD_enquete_terrain_publique!B:B, 0))</f>
        <v>45355</v>
      </c>
      <c r="E377" s="18" t="str">
        <f>INDEX(BDD_enquete_terrain_publique!F:F, MATCH(A377, BDD_enquete_terrain_publique!B:B, 0))</f>
        <v>Pierre_Charles_LUZI</v>
      </c>
      <c r="F377" s="118">
        <f>INDEX(BDD_enquete_terrain_publique!G:G, MATCH(A377, BDD_enquete_terrain_publique!B:B, 0))</f>
        <v>3</v>
      </c>
      <c r="G377" s="18">
        <f>INDEX(BDD_enquete_terrain_publique!H:H, MATCH(A377, BDD_enquete_terrain_publique!B:B, 0))</f>
        <v>14</v>
      </c>
      <c r="H377" s="118">
        <f>INDEX(BDD_enquete_terrain_publique!I:I, MATCH(A377, BDD_enquete_terrain_publique!B:B, 0))</f>
        <v>3</v>
      </c>
      <c r="I377" s="18" t="str">
        <f>INDEX(BDD_enquete_terrain_publique!J:J, MATCH(A377, BDD_enquete_terrain_publique!B:B, 0))</f>
        <v>O</v>
      </c>
      <c r="J377" s="18" t="str">
        <f>INDEX(BDD_enquete_terrain_publique!K:K, MATCH(A377, BDD_enquete_terrain_publique!B:B, 0))</f>
        <v>E</v>
      </c>
      <c r="K377" s="118" t="str">
        <f>INDEX(BDD_enquete_terrain_publique!L:L, MATCH(A377, BDD_enquete_terrain_publique!B:B, 0))</f>
        <v>10_25</v>
      </c>
      <c r="L377" s="18" t="str">
        <f>INDEX(BDD_enquete_terrain_publique!M:M, MATCH(A377, BDD_enquete_terrain_publique!B:B, 0))</f>
        <v>NA</v>
      </c>
      <c r="M377" s="18" t="s">
        <v>22</v>
      </c>
      <c r="N377" s="18" t="s">
        <v>22</v>
      </c>
      <c r="O377" s="18" t="s">
        <v>22</v>
      </c>
      <c r="P377" s="119">
        <f>INDEX(BDD_enquete_terrain_publique!Q:Q, MATCH(A377, BDD_enquete_terrain_publique!B:B, 0))</f>
        <v>42.85</v>
      </c>
      <c r="Q377" s="115" t="s">
        <v>22</v>
      </c>
      <c r="R377" s="116" t="s">
        <v>22</v>
      </c>
      <c r="S377" s="115" t="s">
        <v>22</v>
      </c>
      <c r="T377" s="115" t="s">
        <v>22</v>
      </c>
      <c r="U377" s="120">
        <f>INDEX(BDD_enquete_terrain_publique!V:V, MATCH(A377, BDD_enquete_terrain_publique!B:B, 0))</f>
        <v>9.48</v>
      </c>
      <c r="V377" s="128" t="s">
        <v>22</v>
      </c>
      <c r="W377" s="121" t="str">
        <f>INDEX(BDD_enquete_terrain_publique!W:W, MATCH(A377, BDD_enquete_terrain_publique!B:B, 0))</f>
        <v>pdb</v>
      </c>
      <c r="X377" s="122">
        <f>INDEX(BDD_enquete_terrain_publique!X:X, MATCH(A377, BDD_enquete_terrain_publique!B:B, 0))</f>
        <v>4</v>
      </c>
      <c r="Y377" s="122">
        <f>INDEX(BDD_enquete_terrain_publique!Y:Y, MATCH(A377, BDD_enquete_terrain_publique!B:B, 0))</f>
        <v>3</v>
      </c>
      <c r="Z377" s="121">
        <f>INDEX(BDD_enquete_terrain_publique!Z:Z, MATCH(A377, BDD_enquete_terrain_publique!B:B, 0))</f>
        <v>0.625</v>
      </c>
      <c r="AA377" s="121">
        <f>INDEX(BDD_enquete_terrain_publique!AA:AA, MATCH(A377, BDD_enquete_terrain_publique!B:B, 0))</f>
        <v>0.65972222222222221</v>
      </c>
      <c r="AB377" s="121">
        <f>INDEX(BDD_enquete_terrain_publique!AB:AB, MATCH(A377, BDD_enquete_terrain_publique!B:B, 0))</f>
        <v>0.72916666666666663</v>
      </c>
      <c r="AC377" s="121">
        <f>Tableau1[[#This Row],[heure_enq]]-Tableau1[[#This Row],[heure_deb]]</f>
        <v>3.472222222222221E-2</v>
      </c>
      <c r="AD377" s="121">
        <f>Tableau1[[#This Row],[heure_fin]]-Tableau1[[#This Row],[heure_deb]]</f>
        <v>0.10416666666666663</v>
      </c>
      <c r="AE377" s="115" t="s">
        <v>22</v>
      </c>
      <c r="AF377" s="115" t="s">
        <v>22</v>
      </c>
      <c r="AG377" s="123" t="str">
        <f>INDEX(BDD_enquete_terrain_publique!BJ:BJ, MATCH(A377, BDD_enquete_terrain_publique!B:B, 0))</f>
        <v>Roche, Diplodus sargus</v>
      </c>
      <c r="AH377" s="18">
        <v>0</v>
      </c>
      <c r="AI377" s="18">
        <f>INDEX(BDD_enquete_terrain_publique!BO:BO, MATCH(A377, BDD_enquete_terrain_publique!B:B, 0))</f>
        <v>0</v>
      </c>
      <c r="AJ377" s="178" t="s">
        <v>3665</v>
      </c>
      <c r="AK377" s="18" t="str">
        <f>INDEX(BDD_enquete_terrain_publique!BU:BU, MATCH(A377, BDD_enquete_terrain_publique!B:B, 0))</f>
        <v>ver, crabe</v>
      </c>
      <c r="AL377" s="115">
        <f>INDEX(BDD_enquete_terrain_publique!BV:BV, MATCH(A377, BDD_enquete_terrain_publique!B:B, 0))</f>
        <v>0</v>
      </c>
      <c r="AM377" s="178">
        <v>0</v>
      </c>
      <c r="AN377" s="115" t="s">
        <v>3380</v>
      </c>
      <c r="AO377" s="115" t="str">
        <f>INDEX(BDD_enquete_terrain_publique!AL:AL, MATCH(A377, BDD_enquete_terrain_publique!B:B, 0))</f>
        <v>resident</v>
      </c>
      <c r="AP377" s="115" t="s">
        <v>222</v>
      </c>
      <c r="AQ377" s="115" t="s">
        <v>222</v>
      </c>
      <c r="AR377" s="124" t="s">
        <v>404</v>
      </c>
      <c r="AS377" s="115">
        <v>3</v>
      </c>
      <c r="AT377" s="122">
        <v>24</v>
      </c>
      <c r="AU37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710.49416963730096</v>
      </c>
      <c r="AV377" s="150">
        <v>884</v>
      </c>
      <c r="AW377" s="138" t="s">
        <v>222</v>
      </c>
      <c r="AX377" s="199"/>
      <c r="AY377" s="201"/>
      <c r="AZ377" s="127"/>
    </row>
    <row r="378" spans="1:52" ht="15" thickBot="1">
      <c r="A378" s="18">
        <v>480</v>
      </c>
      <c r="B378" s="18" t="str">
        <f>INDEX(BDD_enquete_terrain_publique!C:C, MATCH(A378, BDD_enquete_terrain_publique!B:B, 0))</f>
        <v>PECHLOIS2024_0226</v>
      </c>
      <c r="C378" s="18" t="str">
        <f>INDEX(BDD_enquete_terrain_publique!D:D, MATCH(A378, BDD_enquete_terrain_publique!B:B, 0))</f>
        <v>PECHLOIS2024_0226_B</v>
      </c>
      <c r="D378" s="109">
        <f>INDEX(BDD_enquete_terrain_publique!E:E, MATCH(A378, BDD_enquete_terrain_publique!B:B, 0))</f>
        <v>45355</v>
      </c>
      <c r="E378" s="18" t="str">
        <f>INDEX(BDD_enquete_terrain_publique!F:F, MATCH(A378, BDD_enquete_terrain_publique!B:B, 0))</f>
        <v>Pierre_Charles_LUZI</v>
      </c>
      <c r="F378" s="118">
        <f>INDEX(BDD_enquete_terrain_publique!G:G, MATCH(A378, BDD_enquete_terrain_publique!B:B, 0))</f>
        <v>3</v>
      </c>
      <c r="G378" s="18">
        <f>INDEX(BDD_enquete_terrain_publique!H:H, MATCH(A378, BDD_enquete_terrain_publique!B:B, 0))</f>
        <v>14</v>
      </c>
      <c r="H378" s="118">
        <f>INDEX(BDD_enquete_terrain_publique!I:I, MATCH(A378, BDD_enquete_terrain_publique!B:B, 0))</f>
        <v>3</v>
      </c>
      <c r="I378" s="18" t="str">
        <f>INDEX(BDD_enquete_terrain_publique!J:J, MATCH(A378, BDD_enquete_terrain_publique!B:B, 0))</f>
        <v>O</v>
      </c>
      <c r="J378" s="18" t="str">
        <f>INDEX(BDD_enquete_terrain_publique!K:K, MATCH(A378, BDD_enquete_terrain_publique!B:B, 0))</f>
        <v>E</v>
      </c>
      <c r="K378" s="118" t="str">
        <f>INDEX(BDD_enquete_terrain_publique!L:L, MATCH(A378, BDD_enquete_terrain_publique!B:B, 0))</f>
        <v>10_25</v>
      </c>
      <c r="L378" s="18" t="str">
        <f>INDEX(BDD_enquete_terrain_publique!M:M, MATCH(A378, BDD_enquete_terrain_publique!B:B, 0))</f>
        <v>NA</v>
      </c>
      <c r="M378" s="18" t="s">
        <v>22</v>
      </c>
      <c r="N378" s="18" t="s">
        <v>22</v>
      </c>
      <c r="O378" s="18" t="s">
        <v>22</v>
      </c>
      <c r="P378" s="119">
        <f>INDEX(BDD_enquete_terrain_publique!Q:Q, MATCH(A378, BDD_enquete_terrain_publique!B:B, 0))</f>
        <v>42.85</v>
      </c>
      <c r="Q378" s="115" t="s">
        <v>22</v>
      </c>
      <c r="R378" s="116" t="s">
        <v>22</v>
      </c>
      <c r="S378" s="115" t="s">
        <v>22</v>
      </c>
      <c r="T378" s="115" t="s">
        <v>22</v>
      </c>
      <c r="U378" s="120">
        <f>INDEX(BDD_enquete_terrain_publique!V:V, MATCH(A378, BDD_enquete_terrain_publique!B:B, 0))</f>
        <v>9.48</v>
      </c>
      <c r="V378" s="128" t="s">
        <v>22</v>
      </c>
      <c r="W378" s="121" t="str">
        <f>INDEX(BDD_enquete_terrain_publique!W:W, MATCH(A378, BDD_enquete_terrain_publique!B:B, 0))</f>
        <v>pdb</v>
      </c>
      <c r="X378" s="122">
        <f>INDEX(BDD_enquete_terrain_publique!X:X, MATCH(A378, BDD_enquete_terrain_publique!B:B, 0))</f>
        <v>4</v>
      </c>
      <c r="Y378" s="122">
        <f>INDEX(BDD_enquete_terrain_publique!Y:Y, MATCH(A378, BDD_enquete_terrain_publique!B:B, 0))</f>
        <v>3</v>
      </c>
      <c r="Z378" s="121">
        <f>INDEX(BDD_enquete_terrain_publique!Z:Z, MATCH(A378, BDD_enquete_terrain_publique!B:B, 0))</f>
        <v>0.625</v>
      </c>
      <c r="AA378" s="121">
        <f>INDEX(BDD_enquete_terrain_publique!AA:AA, MATCH(A378, BDD_enquete_terrain_publique!B:B, 0))</f>
        <v>0.65972222222222221</v>
      </c>
      <c r="AB378" s="121">
        <f>INDEX(BDD_enquete_terrain_publique!AB:AB, MATCH(A378, BDD_enquete_terrain_publique!B:B, 0))</f>
        <v>0.72916666666666663</v>
      </c>
      <c r="AC378" s="121">
        <f>Tableau1[[#This Row],[heure_enq]]-Tableau1[[#This Row],[heure_deb]]</f>
        <v>3.472222222222221E-2</v>
      </c>
      <c r="AD378" s="121">
        <f>Tableau1[[#This Row],[heure_fin]]-Tableau1[[#This Row],[heure_deb]]</f>
        <v>0.10416666666666663</v>
      </c>
      <c r="AE378" s="115" t="s">
        <v>22</v>
      </c>
      <c r="AF378" s="115" t="s">
        <v>22</v>
      </c>
      <c r="AG378" s="123" t="str">
        <f>INDEX(BDD_enquete_terrain_publique!BJ:BJ, MATCH(A378, BDD_enquete_terrain_publique!B:B, 0))</f>
        <v>Roche, Diplodus sargus</v>
      </c>
      <c r="AH378" s="18">
        <v>0</v>
      </c>
      <c r="AI378" s="18">
        <f>INDEX(BDD_enquete_terrain_publique!BO:BO, MATCH(A378, BDD_enquete_terrain_publique!B:B, 0))</f>
        <v>0</v>
      </c>
      <c r="AJ378" s="178" t="s">
        <v>3665</v>
      </c>
      <c r="AK378" s="18" t="str">
        <f>INDEX(BDD_enquete_terrain_publique!BU:BU, MATCH(A378, BDD_enquete_terrain_publique!B:B, 0))</f>
        <v>ver, crabe</v>
      </c>
      <c r="AL378" s="115">
        <f>INDEX(BDD_enquete_terrain_publique!BV:BV, MATCH(A378, BDD_enquete_terrain_publique!B:B, 0))</f>
        <v>0</v>
      </c>
      <c r="AM378" s="178">
        <v>0</v>
      </c>
      <c r="AN378" s="115" t="s">
        <v>3380</v>
      </c>
      <c r="AO378" s="115" t="str">
        <f>INDEX(BDD_enquete_terrain_publique!AL:AL, MATCH(A378, BDD_enquete_terrain_publique!B:B, 0))</f>
        <v>resident</v>
      </c>
      <c r="AP378" s="115" t="s">
        <v>222</v>
      </c>
      <c r="AQ378" s="115" t="s">
        <v>222</v>
      </c>
      <c r="AR378" s="124" t="s">
        <v>1304</v>
      </c>
      <c r="AS378" s="115">
        <v>3</v>
      </c>
      <c r="AT378" s="122">
        <v>16</v>
      </c>
      <c r="AU37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173.51178438638149</v>
      </c>
      <c r="AV378" s="153"/>
      <c r="AW378" s="138" t="s">
        <v>222</v>
      </c>
      <c r="AX378" s="199"/>
      <c r="AY378" s="201"/>
      <c r="AZ378" s="127"/>
    </row>
    <row r="379" spans="1:52" ht="15" thickBot="1">
      <c r="A379" s="18">
        <v>482</v>
      </c>
      <c r="B379" s="18" t="str">
        <f>INDEX(BDD_enquete_terrain_publique!C:C, MATCH(A379, BDD_enquete_terrain_publique!B:B, 0))</f>
        <v>PECHLOIS2024_0226</v>
      </c>
      <c r="C379" s="18" t="str">
        <f>INDEX(BDD_enquete_terrain_publique!D:D, MATCH(A379, BDD_enquete_terrain_publique!B:B, 0))</f>
        <v>PECHLOIS2024_0226_D</v>
      </c>
      <c r="D379" s="109">
        <f>INDEX(BDD_enquete_terrain_publique!E:E, MATCH(A379, BDD_enquete_terrain_publique!B:B, 0))</f>
        <v>45355</v>
      </c>
      <c r="E379" s="18" t="str">
        <f>INDEX(BDD_enquete_terrain_publique!F:F, MATCH(A379, BDD_enquete_terrain_publique!B:B, 0))</f>
        <v>Pierre_Charles_LUZI</v>
      </c>
      <c r="F379" s="118">
        <f>INDEX(BDD_enquete_terrain_publique!G:G, MATCH(A379, BDD_enquete_terrain_publique!B:B, 0))</f>
        <v>3</v>
      </c>
      <c r="G379" s="18">
        <f>INDEX(BDD_enquete_terrain_publique!H:H, MATCH(A379, BDD_enquete_terrain_publique!B:B, 0))</f>
        <v>10</v>
      </c>
      <c r="H379" s="118">
        <f>INDEX(BDD_enquete_terrain_publique!I:I, MATCH(A379, BDD_enquete_terrain_publique!B:B, 0))</f>
        <v>3</v>
      </c>
      <c r="I379" s="18" t="str">
        <f>INDEX(BDD_enquete_terrain_publique!J:J, MATCH(A379, BDD_enquete_terrain_publique!B:B, 0))</f>
        <v>O</v>
      </c>
      <c r="J379" s="18" t="str">
        <f>INDEX(BDD_enquete_terrain_publique!K:K, MATCH(A379, BDD_enquete_terrain_publique!B:B, 0))</f>
        <v>E</v>
      </c>
      <c r="K379" s="118" t="str">
        <f>INDEX(BDD_enquete_terrain_publique!L:L, MATCH(A379, BDD_enquete_terrain_publique!B:B, 0))</f>
        <v>10_25</v>
      </c>
      <c r="L379" s="18" t="str">
        <f>INDEX(BDD_enquete_terrain_publique!M:M, MATCH(A379, BDD_enquete_terrain_publique!B:B, 0))</f>
        <v>NA</v>
      </c>
      <c r="M379" s="18" t="s">
        <v>22</v>
      </c>
      <c r="N379" s="18" t="s">
        <v>22</v>
      </c>
      <c r="O379" s="18" t="s">
        <v>22</v>
      </c>
      <c r="P379" s="119">
        <f>INDEX(BDD_enquete_terrain_publique!Q:Q, MATCH(A379, BDD_enquete_terrain_publique!B:B, 0))</f>
        <v>42.95</v>
      </c>
      <c r="Q379" s="115" t="s">
        <v>22</v>
      </c>
      <c r="R379" s="116" t="s">
        <v>22</v>
      </c>
      <c r="S379" s="115" t="s">
        <v>22</v>
      </c>
      <c r="T379" s="115" t="s">
        <v>22</v>
      </c>
      <c r="U379" s="120">
        <f>INDEX(BDD_enquete_terrain_publique!V:V, MATCH(A379, BDD_enquete_terrain_publique!B:B, 0))</f>
        <v>9.4499999999999993</v>
      </c>
      <c r="V379" s="128" t="s">
        <v>22</v>
      </c>
      <c r="W379" s="121" t="str">
        <f>INDEX(BDD_enquete_terrain_publique!W:W, MATCH(A379, BDD_enquete_terrain_publique!B:B, 0))</f>
        <v>pdb</v>
      </c>
      <c r="X379" s="122">
        <f>INDEX(BDD_enquete_terrain_publique!X:X, MATCH(A379, BDD_enquete_terrain_publique!B:B, 0))</f>
        <v>10</v>
      </c>
      <c r="Y379" s="122">
        <f>INDEX(BDD_enquete_terrain_publique!Y:Y, MATCH(A379, BDD_enquete_terrain_publique!B:B, 0))</f>
        <v>3</v>
      </c>
      <c r="Z379" s="121">
        <f>INDEX(BDD_enquete_terrain_publique!Z:Z, MATCH(A379, BDD_enquete_terrain_publique!B:B, 0))</f>
        <v>0.6875</v>
      </c>
      <c r="AA379" s="121">
        <f>INDEX(BDD_enquete_terrain_publique!AA:AA, MATCH(A379, BDD_enquete_terrain_publique!B:B, 0))</f>
        <v>0.70138888888888884</v>
      </c>
      <c r="AB379" s="121">
        <f>INDEX(BDD_enquete_terrain_publique!AB:AB, MATCH(A379, BDD_enquete_terrain_publique!B:B, 0))</f>
        <v>0.77083333333333337</v>
      </c>
      <c r="AC379" s="121">
        <f>Tableau1[[#This Row],[heure_enq]]-Tableau1[[#This Row],[heure_deb]]</f>
        <v>1.388888888888884E-2</v>
      </c>
      <c r="AD379" s="121">
        <f>Tableau1[[#This Row],[heure_fin]]-Tableau1[[#This Row],[heure_deb]]</f>
        <v>8.333333333333337E-2</v>
      </c>
      <c r="AE379" s="115" t="s">
        <v>22</v>
      </c>
      <c r="AF379" s="115" t="s">
        <v>22</v>
      </c>
      <c r="AG379" s="123" t="str">
        <f>INDEX(BDD_enquete_terrain_publique!BJ:BJ, MATCH(A379, BDD_enquete_terrain_publique!B:B, 0))</f>
        <v>Sphyraena barracuda</v>
      </c>
      <c r="AH379" s="18">
        <v>0</v>
      </c>
      <c r="AI379" s="18">
        <f>INDEX(BDD_enquete_terrain_publique!BO:BO, MATCH(A379, BDD_enquete_terrain_publique!B:B, 0))</f>
        <v>0</v>
      </c>
      <c r="AJ379" s="18">
        <v>0</v>
      </c>
      <c r="AK379" s="18">
        <f>INDEX(BDD_enquete_terrain_publique!BU:BU, MATCH(A379, BDD_enquete_terrain_publique!B:B, 0))</f>
        <v>0</v>
      </c>
      <c r="AL379" s="115">
        <f>INDEX(BDD_enquete_terrain_publique!BV:BV, MATCH(A379, BDD_enquete_terrain_publique!B:B, 0))</f>
        <v>0</v>
      </c>
      <c r="AM379" s="178">
        <v>0</v>
      </c>
      <c r="AN379" s="115" t="s">
        <v>2190</v>
      </c>
      <c r="AO379" s="115" t="str">
        <f>INDEX(BDD_enquete_terrain_publique!AL:AL, MATCH(A379, BDD_enquete_terrain_publique!B:B, 0))</f>
        <v>resident</v>
      </c>
      <c r="AP379" s="115" t="s">
        <v>222</v>
      </c>
      <c r="AQ379" s="115" t="s">
        <v>222</v>
      </c>
      <c r="AR379" s="124" t="s">
        <v>1021</v>
      </c>
      <c r="AS379" s="115">
        <v>1</v>
      </c>
      <c r="AT379" s="122">
        <v>65</v>
      </c>
      <c r="AU379" s="136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#VALUE!</v>
      </c>
      <c r="AV379" s="151"/>
      <c r="AW379" s="138" t="s">
        <v>222</v>
      </c>
      <c r="AX379" s="199"/>
      <c r="AY379" s="201"/>
      <c r="AZ379" s="127"/>
    </row>
    <row r="380" spans="1:52" ht="15" thickBot="1">
      <c r="A380" s="18">
        <v>484</v>
      </c>
      <c r="B380" s="18" t="str">
        <f>INDEX(BDD_enquete_terrain_publique!C:C, MATCH(A380, BDD_enquete_terrain_publique!B:B, 0))</f>
        <v>PECHLOIS2024_0228</v>
      </c>
      <c r="C380" s="18" t="str">
        <f>INDEX(BDD_enquete_terrain_publique!D:D, MATCH(A380, BDD_enquete_terrain_publique!B:B, 0))</f>
        <v>PECHLOIS2024_0228_A</v>
      </c>
      <c r="D380" s="109">
        <f>INDEX(BDD_enquete_terrain_publique!E:E, MATCH(A380, BDD_enquete_terrain_publique!B:B, 0))</f>
        <v>45359</v>
      </c>
      <c r="E380" s="18" t="str">
        <f>INDEX(BDD_enquete_terrain_publique!F:F, MATCH(A380, BDD_enquete_terrain_publique!B:B, 0))</f>
        <v>Pierre_Charles_LUZI</v>
      </c>
      <c r="F380" s="118">
        <f>INDEX(BDD_enquete_terrain_publique!G:G, MATCH(A380, BDD_enquete_terrain_publique!B:B, 0))</f>
        <v>3</v>
      </c>
      <c r="G380" s="18">
        <f>INDEX(BDD_enquete_terrain_publique!H:H, MATCH(A380, BDD_enquete_terrain_publique!B:B, 0))</f>
        <v>13</v>
      </c>
      <c r="H380" s="118">
        <f>INDEX(BDD_enquete_terrain_publique!I:I, MATCH(A380, BDD_enquete_terrain_publique!B:B, 0))</f>
        <v>2</v>
      </c>
      <c r="I380" s="18" t="str">
        <f>INDEX(BDD_enquete_terrain_publique!J:J, MATCH(A380, BDD_enquete_terrain_publique!B:B, 0))</f>
        <v>E</v>
      </c>
      <c r="J380" s="18" t="str">
        <f>INDEX(BDD_enquete_terrain_publique!K:K, MATCH(A380, BDD_enquete_terrain_publique!B:B, 0))</f>
        <v>O</v>
      </c>
      <c r="K380" s="118" t="str">
        <f>INDEX(BDD_enquete_terrain_publique!L:L, MATCH(A380, BDD_enquete_terrain_publique!B:B, 0))</f>
        <v>10_25</v>
      </c>
      <c r="L380" s="18" t="str">
        <f>INDEX(BDD_enquete_terrain_publique!M:M, MATCH(A380, BDD_enquete_terrain_publique!B:B, 0))</f>
        <v>NA</v>
      </c>
      <c r="M380" s="18" t="s">
        <v>22</v>
      </c>
      <c r="N380" s="18" t="s">
        <v>22</v>
      </c>
      <c r="O380" s="18" t="s">
        <v>22</v>
      </c>
      <c r="P380" s="119">
        <f>INDEX(BDD_enquete_terrain_publique!Q:Q, MATCH(A380, BDD_enquete_terrain_publique!B:B, 0))</f>
        <v>42.67</v>
      </c>
      <c r="Q380" s="115" t="s">
        <v>22</v>
      </c>
      <c r="R380" s="116" t="s">
        <v>22</v>
      </c>
      <c r="S380" s="115" t="s">
        <v>22</v>
      </c>
      <c r="T380" s="115" t="s">
        <v>22</v>
      </c>
      <c r="U380" s="120">
        <f>INDEX(BDD_enquete_terrain_publique!V:V, MATCH(A380, BDD_enquete_terrain_publique!B:B, 0))</f>
        <v>9.3000000000000007</v>
      </c>
      <c r="V380" s="128" t="s">
        <v>22</v>
      </c>
      <c r="W380" s="121" t="str">
        <f>INDEX(BDD_enquete_terrain_publique!W:W, MATCH(A380, BDD_enquete_terrain_publique!B:B, 0))</f>
        <v>pdb</v>
      </c>
      <c r="X380" s="122">
        <f>INDEX(BDD_enquete_terrain_publique!X:X, MATCH(A380, BDD_enquete_terrain_publique!B:B, 0))</f>
        <v>2</v>
      </c>
      <c r="Y380" s="122">
        <f>INDEX(BDD_enquete_terrain_publique!Y:Y, MATCH(A380, BDD_enquete_terrain_publique!B:B, 0))</f>
        <v>1</v>
      </c>
      <c r="Z380" s="121">
        <f>INDEX(BDD_enquete_terrain_publique!Z:Z, MATCH(A380, BDD_enquete_terrain_publique!B:B, 0))</f>
        <v>0.375</v>
      </c>
      <c r="AA380" s="121">
        <f>INDEX(BDD_enquete_terrain_publique!AA:AA, MATCH(A380, BDD_enquete_terrain_publique!B:B, 0))</f>
        <v>0.42708333333333331</v>
      </c>
      <c r="AB380" s="121">
        <f>INDEX(BDD_enquete_terrain_publique!AB:AB, MATCH(A380, BDD_enquete_terrain_publique!B:B, 0))</f>
        <v>0.5</v>
      </c>
      <c r="AC380" s="121">
        <f>Tableau1[[#This Row],[heure_enq]]-Tableau1[[#This Row],[heure_deb]]</f>
        <v>5.2083333333333315E-2</v>
      </c>
      <c r="AD380" s="121">
        <f>Tableau1[[#This Row],[heure_fin]]-Tableau1[[#This Row],[heure_deb]]</f>
        <v>0.125</v>
      </c>
      <c r="AE380" s="115" t="s">
        <v>22</v>
      </c>
      <c r="AF380" s="115" t="s">
        <v>22</v>
      </c>
      <c r="AG380" s="123" t="str">
        <f>INDEX(BDD_enquete_terrain_publique!BJ:BJ, MATCH(A380, BDD_enquete_terrain_publique!B:B, 0))</f>
        <v>Sparus aurata</v>
      </c>
      <c r="AH380" s="18">
        <v>0</v>
      </c>
      <c r="AI380" s="18">
        <f>INDEX(BDD_enquete_terrain_publique!BO:BO, MATCH(A380, BDD_enquete_terrain_publique!B:B, 0))</f>
        <v>0</v>
      </c>
      <c r="AJ380" s="178" t="s">
        <v>2066</v>
      </c>
      <c r="AK380" s="18" t="str">
        <f>INDEX(BDD_enquete_terrain_publique!BU:BU, MATCH(A380, BDD_enquete_terrain_publique!B:B, 0))</f>
        <v>ver</v>
      </c>
      <c r="AL380" s="115">
        <f>INDEX(BDD_enquete_terrain_publique!BV:BV, MATCH(A380, BDD_enquete_terrain_publique!B:B, 0))</f>
        <v>0</v>
      </c>
      <c r="AM380" s="178">
        <v>0</v>
      </c>
      <c r="AN380" s="115" t="s">
        <v>2072</v>
      </c>
      <c r="AO380" s="115" t="str">
        <f>INDEX(BDD_enquete_terrain_publique!AL:AL, MATCH(A380, BDD_enquete_terrain_publique!B:B, 0))</f>
        <v>resident</v>
      </c>
      <c r="AP380" s="115" t="s">
        <v>222</v>
      </c>
      <c r="AQ380" s="115" t="s">
        <v>222</v>
      </c>
      <c r="AR380" s="124" t="s">
        <v>1033</v>
      </c>
      <c r="AS380" s="115">
        <v>2</v>
      </c>
      <c r="AT380" s="122">
        <v>23</v>
      </c>
      <c r="AU38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380" s="151">
        <v>340</v>
      </c>
      <c r="AW380" s="138" t="s">
        <v>222</v>
      </c>
      <c r="AX380" s="199"/>
      <c r="AY380" s="201"/>
      <c r="AZ380" s="127"/>
    </row>
    <row r="381" spans="1:52">
      <c r="A381" s="18">
        <v>485</v>
      </c>
      <c r="B381" s="18" t="str">
        <f>INDEX(BDD_enquete_terrain_publique!C:C, MATCH(A381, BDD_enquete_terrain_publique!B:B, 0))</f>
        <v>PECHLOIS2024_0228</v>
      </c>
      <c r="C381" s="18" t="str">
        <f>INDEX(BDD_enquete_terrain_publique!D:D, MATCH(A381, BDD_enquete_terrain_publique!B:B, 0))</f>
        <v>PECHLOIS2024_0228_B</v>
      </c>
      <c r="D381" s="109">
        <f>INDEX(BDD_enquete_terrain_publique!E:E, MATCH(A381, BDD_enquete_terrain_publique!B:B, 0))</f>
        <v>45359</v>
      </c>
      <c r="E381" s="18" t="str">
        <f>INDEX(BDD_enquete_terrain_publique!F:F, MATCH(A381, BDD_enquete_terrain_publique!B:B, 0))</f>
        <v>Pierre_Charles_LUZI</v>
      </c>
      <c r="F381" s="118">
        <f>INDEX(BDD_enquete_terrain_publique!G:G, MATCH(A381, BDD_enquete_terrain_publique!B:B, 0))</f>
        <v>2</v>
      </c>
      <c r="G381" s="18">
        <f>INDEX(BDD_enquete_terrain_publique!H:H, MATCH(A381, BDD_enquete_terrain_publique!B:B, 0))</f>
        <v>13</v>
      </c>
      <c r="H381" s="118">
        <f>INDEX(BDD_enquete_terrain_publique!I:I, MATCH(A381, BDD_enquete_terrain_publique!B:B, 0))</f>
        <v>2</v>
      </c>
      <c r="I381" s="18" t="str">
        <f>INDEX(BDD_enquete_terrain_publique!J:J, MATCH(A381, BDD_enquete_terrain_publique!B:B, 0))</f>
        <v>E</v>
      </c>
      <c r="J381" s="18" t="str">
        <f>INDEX(BDD_enquete_terrain_publique!K:K, MATCH(A381, BDD_enquete_terrain_publique!B:B, 0))</f>
        <v>O</v>
      </c>
      <c r="K381" s="118" t="str">
        <f>INDEX(BDD_enquete_terrain_publique!L:L, MATCH(A381, BDD_enquete_terrain_publique!B:B, 0))</f>
        <v>10_25</v>
      </c>
      <c r="L381" s="18" t="str">
        <f>INDEX(BDD_enquete_terrain_publique!M:M, MATCH(A381, BDD_enquete_terrain_publique!B:B, 0))</f>
        <v>NA</v>
      </c>
      <c r="M381" s="18" t="s">
        <v>22</v>
      </c>
      <c r="N381" s="18" t="s">
        <v>22</v>
      </c>
      <c r="O381" s="18" t="s">
        <v>22</v>
      </c>
      <c r="P381" s="119">
        <f>INDEX(BDD_enquete_terrain_publique!Q:Q, MATCH(A381, BDD_enquete_terrain_publique!B:B, 0))</f>
        <v>42.68</v>
      </c>
      <c r="Q381" s="115" t="s">
        <v>22</v>
      </c>
      <c r="R381" s="116" t="s">
        <v>22</v>
      </c>
      <c r="S381" s="115" t="s">
        <v>22</v>
      </c>
      <c r="T381" s="115" t="s">
        <v>22</v>
      </c>
      <c r="U381" s="120">
        <f>INDEX(BDD_enquete_terrain_publique!V:V, MATCH(A381, BDD_enquete_terrain_publique!B:B, 0))</f>
        <v>9.3000000000000007</v>
      </c>
      <c r="V381" s="128" t="s">
        <v>22</v>
      </c>
      <c r="W381" s="121" t="str">
        <f>INDEX(BDD_enquete_terrain_publique!W:W, MATCH(A381, BDD_enquete_terrain_publique!B:B, 0))</f>
        <v>pdb</v>
      </c>
      <c r="X381" s="122">
        <f>INDEX(BDD_enquete_terrain_publique!X:X, MATCH(A381, BDD_enquete_terrain_publique!B:B, 0))</f>
        <v>4</v>
      </c>
      <c r="Y381" s="122">
        <f>INDEX(BDD_enquete_terrain_publique!Y:Y, MATCH(A381, BDD_enquete_terrain_publique!B:B, 0))</f>
        <v>1</v>
      </c>
      <c r="Z381" s="121">
        <f>INDEX(BDD_enquete_terrain_publique!Z:Z, MATCH(A381, BDD_enquete_terrain_publique!B:B, 0))</f>
        <v>0.39583333333333331</v>
      </c>
      <c r="AA381" s="121">
        <f>INDEX(BDD_enquete_terrain_publique!AA:AA, MATCH(A381, BDD_enquete_terrain_publique!B:B, 0))</f>
        <v>0.44444444444444442</v>
      </c>
      <c r="AB381" s="121">
        <f>INDEX(BDD_enquete_terrain_publique!AB:AB, MATCH(A381, BDD_enquete_terrain_publique!B:B, 0))</f>
        <v>0.58333333333333337</v>
      </c>
      <c r="AC381" s="121">
        <f>Tableau1[[#This Row],[heure_enq]]-Tableau1[[#This Row],[heure_deb]]</f>
        <v>4.8611111111111105E-2</v>
      </c>
      <c r="AD381" s="121">
        <f>Tableau1[[#This Row],[heure_fin]]-Tableau1[[#This Row],[heure_deb]]</f>
        <v>0.18750000000000006</v>
      </c>
      <c r="AE381" s="115" t="s">
        <v>22</v>
      </c>
      <c r="AF381" s="115" t="s">
        <v>22</v>
      </c>
      <c r="AG381" s="123" t="str">
        <f>INDEX(BDD_enquete_terrain_publique!BJ:BJ, MATCH(A381, BDD_enquete_terrain_publique!B:B, 0))</f>
        <v>Serranus Scriba, Sparus aurata</v>
      </c>
      <c r="AH381" s="18">
        <v>0</v>
      </c>
      <c r="AI381" s="18">
        <f>INDEX(BDD_enquete_terrain_publique!BO:BO, MATCH(A381, BDD_enquete_terrain_publique!B:B, 0))</f>
        <v>0</v>
      </c>
      <c r="AJ381" s="178" t="s">
        <v>2066</v>
      </c>
      <c r="AK381" s="18" t="str">
        <f>INDEX(BDD_enquete_terrain_publique!BU:BU, MATCH(A381, BDD_enquete_terrain_publique!B:B, 0))</f>
        <v>ver</v>
      </c>
      <c r="AL381" s="115" t="str">
        <f>INDEX(BDD_enquete_terrain_publique!BV:BV, MATCH(A381, BDD_enquete_terrain_publique!B:B, 0))</f>
        <v>pain</v>
      </c>
      <c r="AM381" s="178">
        <v>0</v>
      </c>
      <c r="AN381" s="115" t="s">
        <v>3441</v>
      </c>
      <c r="AO381" s="115" t="str">
        <f>INDEX(BDD_enquete_terrain_publique!AL:AL, MATCH(A381, BDD_enquete_terrain_publique!B:B, 0))</f>
        <v>resident</v>
      </c>
      <c r="AP381" s="115" t="s">
        <v>222</v>
      </c>
      <c r="AQ381" s="115" t="s">
        <v>222</v>
      </c>
      <c r="AR381" s="124" t="s">
        <v>1304</v>
      </c>
      <c r="AS381" s="115">
        <v>3</v>
      </c>
      <c r="AT381" s="122">
        <v>19</v>
      </c>
      <c r="AU38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296.11603058531921</v>
      </c>
      <c r="AV381" s="150">
        <f>296+465</f>
        <v>761</v>
      </c>
      <c r="AW381" s="138" t="s">
        <v>222</v>
      </c>
      <c r="AX381" s="199"/>
      <c r="AY381" s="201"/>
      <c r="AZ381" s="127"/>
    </row>
    <row r="382" spans="1:52" ht="15" thickBot="1">
      <c r="A382" s="18">
        <v>485</v>
      </c>
      <c r="B382" s="18" t="str">
        <f>INDEX(BDD_enquete_terrain_publique!C:C, MATCH(A382, BDD_enquete_terrain_publique!B:B, 0))</f>
        <v>PECHLOIS2024_0228</v>
      </c>
      <c r="C382" s="18" t="str">
        <f>INDEX(BDD_enquete_terrain_publique!D:D, MATCH(A382, BDD_enquete_terrain_publique!B:B, 0))</f>
        <v>PECHLOIS2024_0228_B</v>
      </c>
      <c r="D382" s="109">
        <f>INDEX(BDD_enquete_terrain_publique!E:E, MATCH(A382, BDD_enquete_terrain_publique!B:B, 0))</f>
        <v>45359</v>
      </c>
      <c r="E382" s="18" t="str">
        <f>INDEX(BDD_enquete_terrain_publique!F:F, MATCH(A382, BDD_enquete_terrain_publique!B:B, 0))</f>
        <v>Pierre_Charles_LUZI</v>
      </c>
      <c r="F382" s="118">
        <f>INDEX(BDD_enquete_terrain_publique!G:G, MATCH(A382, BDD_enquete_terrain_publique!B:B, 0))</f>
        <v>2</v>
      </c>
      <c r="G382" s="18">
        <f>INDEX(BDD_enquete_terrain_publique!H:H, MATCH(A382, BDD_enquete_terrain_publique!B:B, 0))</f>
        <v>13</v>
      </c>
      <c r="H382" s="118">
        <f>INDEX(BDD_enquete_terrain_publique!I:I, MATCH(A382, BDD_enquete_terrain_publique!B:B, 0))</f>
        <v>2</v>
      </c>
      <c r="I382" s="18" t="str">
        <f>INDEX(BDD_enquete_terrain_publique!J:J, MATCH(A382, BDD_enquete_terrain_publique!B:B, 0))</f>
        <v>E</v>
      </c>
      <c r="J382" s="18" t="str">
        <f>INDEX(BDD_enquete_terrain_publique!K:K, MATCH(A382, BDD_enquete_terrain_publique!B:B, 0))</f>
        <v>O</v>
      </c>
      <c r="K382" s="118" t="str">
        <f>INDEX(BDD_enquete_terrain_publique!L:L, MATCH(A382, BDD_enquete_terrain_publique!B:B, 0))</f>
        <v>10_25</v>
      </c>
      <c r="L382" s="18" t="str">
        <f>INDEX(BDD_enquete_terrain_publique!M:M, MATCH(A382, BDD_enquete_terrain_publique!B:B, 0))</f>
        <v>NA</v>
      </c>
      <c r="M382" s="18" t="s">
        <v>22</v>
      </c>
      <c r="N382" s="18" t="s">
        <v>22</v>
      </c>
      <c r="O382" s="18" t="s">
        <v>22</v>
      </c>
      <c r="P382" s="119">
        <f>INDEX(BDD_enquete_terrain_publique!Q:Q, MATCH(A382, BDD_enquete_terrain_publique!B:B, 0))</f>
        <v>42.68</v>
      </c>
      <c r="Q382" s="115" t="s">
        <v>22</v>
      </c>
      <c r="R382" s="116" t="s">
        <v>22</v>
      </c>
      <c r="S382" s="115" t="s">
        <v>22</v>
      </c>
      <c r="T382" s="115" t="s">
        <v>22</v>
      </c>
      <c r="U382" s="120">
        <f>INDEX(BDD_enquete_terrain_publique!V:V, MATCH(A382, BDD_enquete_terrain_publique!B:B, 0))</f>
        <v>9.3000000000000007</v>
      </c>
      <c r="V382" s="128" t="s">
        <v>22</v>
      </c>
      <c r="W382" s="121" t="str">
        <f>INDEX(BDD_enquete_terrain_publique!W:W, MATCH(A382, BDD_enquete_terrain_publique!B:B, 0))</f>
        <v>pdb</v>
      </c>
      <c r="X382" s="122">
        <f>INDEX(BDD_enquete_terrain_publique!X:X, MATCH(A382, BDD_enquete_terrain_publique!B:B, 0))</f>
        <v>4</v>
      </c>
      <c r="Y382" s="122">
        <f>INDEX(BDD_enquete_terrain_publique!Y:Y, MATCH(A382, BDD_enquete_terrain_publique!B:B, 0))</f>
        <v>1</v>
      </c>
      <c r="Z382" s="121">
        <f>INDEX(BDD_enquete_terrain_publique!Z:Z, MATCH(A382, BDD_enquete_terrain_publique!B:B, 0))</f>
        <v>0.39583333333333331</v>
      </c>
      <c r="AA382" s="121">
        <f>INDEX(BDD_enquete_terrain_publique!AA:AA, MATCH(A382, BDD_enquete_terrain_publique!B:B, 0))</f>
        <v>0.44444444444444442</v>
      </c>
      <c r="AB382" s="121">
        <f>INDEX(BDD_enquete_terrain_publique!AB:AB, MATCH(A382, BDD_enquete_terrain_publique!B:B, 0))</f>
        <v>0.58333333333333337</v>
      </c>
      <c r="AC382" s="121">
        <f>Tableau1[[#This Row],[heure_enq]]-Tableau1[[#This Row],[heure_deb]]</f>
        <v>4.8611111111111105E-2</v>
      </c>
      <c r="AD382" s="121">
        <f>Tableau1[[#This Row],[heure_fin]]-Tableau1[[#This Row],[heure_deb]]</f>
        <v>0.18750000000000006</v>
      </c>
      <c r="AE382" s="115" t="s">
        <v>22</v>
      </c>
      <c r="AF382" s="115" t="s">
        <v>22</v>
      </c>
      <c r="AG382" s="123" t="str">
        <f>INDEX(BDD_enquete_terrain_publique!BJ:BJ, MATCH(A382, BDD_enquete_terrain_publique!B:B, 0))</f>
        <v>Serranus Scriba, Sparus aurata</v>
      </c>
      <c r="AH382" s="18">
        <v>0</v>
      </c>
      <c r="AI382" s="18">
        <f>INDEX(BDD_enquete_terrain_publique!BO:BO, MATCH(A382, BDD_enquete_terrain_publique!B:B, 0))</f>
        <v>0</v>
      </c>
      <c r="AJ382" s="178" t="s">
        <v>2066</v>
      </c>
      <c r="AK382" s="18" t="str">
        <f>INDEX(BDD_enquete_terrain_publique!BU:BU, MATCH(A382, BDD_enquete_terrain_publique!B:B, 0))</f>
        <v>ver</v>
      </c>
      <c r="AL382" s="115" t="str">
        <f>INDEX(BDD_enquete_terrain_publique!BV:BV, MATCH(A382, BDD_enquete_terrain_publique!B:B, 0))</f>
        <v>pain</v>
      </c>
      <c r="AM382" s="178">
        <v>0</v>
      </c>
      <c r="AN382" s="115" t="s">
        <v>87</v>
      </c>
      <c r="AO382" s="115" t="str">
        <f>INDEX(BDD_enquete_terrain_publique!AL:AL, MATCH(A382, BDD_enquete_terrain_publique!B:B, 0))</f>
        <v>resident</v>
      </c>
      <c r="AP382" s="115" t="s">
        <v>222</v>
      </c>
      <c r="AQ382" s="115" t="s">
        <v>222</v>
      </c>
      <c r="AR382" s="124" t="s">
        <v>405</v>
      </c>
      <c r="AS382" s="115">
        <v>3</v>
      </c>
      <c r="AT382" s="122">
        <v>23</v>
      </c>
      <c r="AU38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465.35802316184026</v>
      </c>
      <c r="AV382" s="153"/>
      <c r="AW382" s="138" t="s">
        <v>222</v>
      </c>
      <c r="AX382" s="199"/>
      <c r="AY382" s="201"/>
      <c r="AZ382" s="127"/>
    </row>
    <row r="383" spans="1:52">
      <c r="A383" s="18">
        <v>487</v>
      </c>
      <c r="B383" s="18" t="str">
        <f>INDEX(BDD_enquete_terrain_publique!C:C, MATCH(A383, BDD_enquete_terrain_publique!B:B, 0))</f>
        <v>PECHLOIS2024_0228</v>
      </c>
      <c r="C383" s="18" t="str">
        <f>INDEX(BDD_enquete_terrain_publique!D:D, MATCH(A383, BDD_enquete_terrain_publique!B:B, 0))</f>
        <v>PECHLOIS2024_0228_D</v>
      </c>
      <c r="D383" s="109">
        <f>INDEX(BDD_enquete_terrain_publique!E:E, MATCH(A383, BDD_enquete_terrain_publique!B:B, 0))</f>
        <v>45359</v>
      </c>
      <c r="E383" s="18" t="str">
        <f>INDEX(BDD_enquete_terrain_publique!F:F, MATCH(A383, BDD_enquete_terrain_publique!B:B, 0))</f>
        <v>Pierre_Charles_LUZI</v>
      </c>
      <c r="F383" s="118">
        <f>INDEX(BDD_enquete_terrain_publique!G:G, MATCH(A383, BDD_enquete_terrain_publique!B:B, 0))</f>
        <v>2</v>
      </c>
      <c r="G383" s="18">
        <f>INDEX(BDD_enquete_terrain_publique!H:H, MATCH(A383, BDD_enquete_terrain_publique!B:B, 0))</f>
        <v>10</v>
      </c>
      <c r="H383" s="118">
        <f>INDEX(BDD_enquete_terrain_publique!I:I, MATCH(A383, BDD_enquete_terrain_publique!B:B, 0))</f>
        <v>2</v>
      </c>
      <c r="I383" s="18" t="str">
        <f>INDEX(BDD_enquete_terrain_publique!J:J, MATCH(A383, BDD_enquete_terrain_publique!B:B, 0))</f>
        <v>NE</v>
      </c>
      <c r="J383" s="18" t="str">
        <f>INDEX(BDD_enquete_terrain_publique!K:K, MATCH(A383, BDD_enquete_terrain_publique!B:B, 0))</f>
        <v>SO</v>
      </c>
      <c r="K383" s="118" t="str">
        <f>INDEX(BDD_enquete_terrain_publique!L:L, MATCH(A383, BDD_enquete_terrain_publique!B:B, 0))</f>
        <v>10_25</v>
      </c>
      <c r="L383" s="18" t="str">
        <f>INDEX(BDD_enquete_terrain_publique!M:M, MATCH(A383, BDD_enquete_terrain_publique!B:B, 0))</f>
        <v>NA</v>
      </c>
      <c r="M383" s="18" t="s">
        <v>22</v>
      </c>
      <c r="N383" s="18" t="s">
        <v>22</v>
      </c>
      <c r="O383" s="18" t="s">
        <v>22</v>
      </c>
      <c r="P383" s="119">
        <f>INDEX(BDD_enquete_terrain_publique!Q:Q, MATCH(A383, BDD_enquete_terrain_publique!B:B, 0))</f>
        <v>42.72</v>
      </c>
      <c r="Q383" s="115" t="s">
        <v>22</v>
      </c>
      <c r="R383" s="116" t="s">
        <v>22</v>
      </c>
      <c r="S383" s="115" t="s">
        <v>22</v>
      </c>
      <c r="T383" s="115" t="s">
        <v>22</v>
      </c>
      <c r="U383" s="120">
        <f>INDEX(BDD_enquete_terrain_publique!V:V, MATCH(A383, BDD_enquete_terrain_publique!B:B, 0))</f>
        <v>9.32</v>
      </c>
      <c r="V383" s="128" t="s">
        <v>22</v>
      </c>
      <c r="W383" s="121" t="str">
        <f>INDEX(BDD_enquete_terrain_publique!W:W, MATCH(A383, BDD_enquete_terrain_publique!B:B, 0))</f>
        <v>pdb</v>
      </c>
      <c r="X383" s="122">
        <f>INDEX(BDD_enquete_terrain_publique!X:X, MATCH(A383, BDD_enquete_terrain_publique!B:B, 0))</f>
        <v>3</v>
      </c>
      <c r="Y383" s="122">
        <f>INDEX(BDD_enquete_terrain_publique!Y:Y, MATCH(A383, BDD_enquete_terrain_publique!B:B, 0))</f>
        <v>2</v>
      </c>
      <c r="Z383" s="121">
        <f>INDEX(BDD_enquete_terrain_publique!Z:Z, MATCH(A383, BDD_enquete_terrain_publique!B:B, 0))</f>
        <v>0.375</v>
      </c>
      <c r="AA383" s="121">
        <f>INDEX(BDD_enquete_terrain_publique!AA:AA, MATCH(A383, BDD_enquete_terrain_publique!B:B, 0))</f>
        <v>0.47916666666666669</v>
      </c>
      <c r="AB383" s="121">
        <f>INDEX(BDD_enquete_terrain_publique!AB:AB, MATCH(A383, BDD_enquete_terrain_publique!B:B, 0))</f>
        <v>0.58333333333333337</v>
      </c>
      <c r="AC383" s="121">
        <f>Tableau1[[#This Row],[heure_enq]]-Tableau1[[#This Row],[heure_deb]]</f>
        <v>0.10416666666666669</v>
      </c>
      <c r="AD383" s="121">
        <f>Tableau1[[#This Row],[heure_fin]]-Tableau1[[#This Row],[heure_deb]]</f>
        <v>0.20833333333333337</v>
      </c>
      <c r="AE383" s="115" t="s">
        <v>22</v>
      </c>
      <c r="AF383" s="115" t="s">
        <v>22</v>
      </c>
      <c r="AG383" s="123" t="str">
        <f>INDEX(BDD_enquete_terrain_publique!BJ:BJ, MATCH(A383, BDD_enquete_terrain_publique!B:B, 0))</f>
        <v>Sparus aurata, Lithognathus mormyrus</v>
      </c>
      <c r="AH383" s="18">
        <v>0</v>
      </c>
      <c r="AI383" s="18">
        <f>INDEX(BDD_enquete_terrain_publique!BO:BO, MATCH(A383, BDD_enquete_terrain_publique!B:B, 0))</f>
        <v>0</v>
      </c>
      <c r="AJ383" s="178" t="s">
        <v>2066</v>
      </c>
      <c r="AK383" s="18" t="str">
        <f>INDEX(BDD_enquete_terrain_publique!BU:BU, MATCH(A383, BDD_enquete_terrain_publique!B:B, 0))</f>
        <v>dure vert</v>
      </c>
      <c r="AL383" s="115">
        <f>INDEX(BDD_enquete_terrain_publique!BV:BV, MATCH(A383, BDD_enquete_terrain_publique!B:B, 0))</f>
        <v>0</v>
      </c>
      <c r="AM383" s="178">
        <v>0</v>
      </c>
      <c r="AN383" s="115" t="s">
        <v>2115</v>
      </c>
      <c r="AO383" s="115" t="str">
        <f>INDEX(BDD_enquete_terrain_publique!AL:AL, MATCH(A383, BDD_enquete_terrain_publique!B:B, 0))</f>
        <v>resident</v>
      </c>
      <c r="AP383" s="115" t="s">
        <v>222</v>
      </c>
      <c r="AQ383" s="115" t="s">
        <v>222</v>
      </c>
      <c r="AR383" s="124" t="s">
        <v>1033</v>
      </c>
      <c r="AS383" s="115">
        <v>2</v>
      </c>
      <c r="AT383" s="122">
        <v>23</v>
      </c>
      <c r="AU38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383" s="150">
        <f>732</f>
        <v>732</v>
      </c>
      <c r="AW383" s="138" t="s">
        <v>222</v>
      </c>
      <c r="AX383" s="199"/>
      <c r="AY383" s="201"/>
      <c r="AZ383" s="127"/>
    </row>
    <row r="384" spans="1:52" ht="15" thickBot="1">
      <c r="A384" s="18">
        <v>487</v>
      </c>
      <c r="B384" s="18" t="str">
        <f>INDEX(BDD_enquete_terrain_publique!C:C, MATCH(A384, BDD_enquete_terrain_publique!B:B, 0))</f>
        <v>PECHLOIS2024_0228</v>
      </c>
      <c r="C384" s="18" t="str">
        <f>INDEX(BDD_enquete_terrain_publique!D:D, MATCH(A384, BDD_enquete_terrain_publique!B:B, 0))</f>
        <v>PECHLOIS2024_0228_D</v>
      </c>
      <c r="D384" s="109">
        <f>INDEX(BDD_enquete_terrain_publique!E:E, MATCH(A384, BDD_enquete_terrain_publique!B:B, 0))</f>
        <v>45359</v>
      </c>
      <c r="E384" s="18" t="str">
        <f>INDEX(BDD_enquete_terrain_publique!F:F, MATCH(A384, BDD_enquete_terrain_publique!B:B, 0))</f>
        <v>Pierre_Charles_LUZI</v>
      </c>
      <c r="F384" s="118">
        <f>INDEX(BDD_enquete_terrain_publique!G:G, MATCH(A384, BDD_enquete_terrain_publique!B:B, 0))</f>
        <v>2</v>
      </c>
      <c r="G384" s="18">
        <f>INDEX(BDD_enquete_terrain_publique!H:H, MATCH(A384, BDD_enquete_terrain_publique!B:B, 0))</f>
        <v>10</v>
      </c>
      <c r="H384" s="118">
        <f>INDEX(BDD_enquete_terrain_publique!I:I, MATCH(A384, BDD_enquete_terrain_publique!B:B, 0))</f>
        <v>2</v>
      </c>
      <c r="I384" s="18" t="str">
        <f>INDEX(BDD_enquete_terrain_publique!J:J, MATCH(A384, BDD_enquete_terrain_publique!B:B, 0))</f>
        <v>NE</v>
      </c>
      <c r="J384" s="18" t="str">
        <f>INDEX(BDD_enquete_terrain_publique!K:K, MATCH(A384, BDD_enquete_terrain_publique!B:B, 0))</f>
        <v>SO</v>
      </c>
      <c r="K384" s="118" t="str">
        <f>INDEX(BDD_enquete_terrain_publique!L:L, MATCH(A384, BDD_enquete_terrain_publique!B:B, 0))</f>
        <v>10_25</v>
      </c>
      <c r="L384" s="18" t="str">
        <f>INDEX(BDD_enquete_terrain_publique!M:M, MATCH(A384, BDD_enquete_terrain_publique!B:B, 0))</f>
        <v>NA</v>
      </c>
      <c r="M384" s="18" t="s">
        <v>22</v>
      </c>
      <c r="N384" s="18" t="s">
        <v>22</v>
      </c>
      <c r="O384" s="18" t="s">
        <v>22</v>
      </c>
      <c r="P384" s="119">
        <f>INDEX(BDD_enquete_terrain_publique!Q:Q, MATCH(A384, BDD_enquete_terrain_publique!B:B, 0))</f>
        <v>42.72</v>
      </c>
      <c r="Q384" s="115" t="s">
        <v>22</v>
      </c>
      <c r="R384" s="116" t="s">
        <v>22</v>
      </c>
      <c r="S384" s="115" t="s">
        <v>22</v>
      </c>
      <c r="T384" s="115" t="s">
        <v>22</v>
      </c>
      <c r="U384" s="120">
        <f>INDEX(BDD_enquete_terrain_publique!V:V, MATCH(A384, BDD_enquete_terrain_publique!B:B, 0))</f>
        <v>9.32</v>
      </c>
      <c r="V384" s="128" t="s">
        <v>22</v>
      </c>
      <c r="W384" s="121" t="str">
        <f>INDEX(BDD_enquete_terrain_publique!W:W, MATCH(A384, BDD_enquete_terrain_publique!B:B, 0))</f>
        <v>pdb</v>
      </c>
      <c r="X384" s="122">
        <f>INDEX(BDD_enquete_terrain_publique!X:X, MATCH(A384, BDD_enquete_terrain_publique!B:B, 0))</f>
        <v>3</v>
      </c>
      <c r="Y384" s="122">
        <f>INDEX(BDD_enquete_terrain_publique!Y:Y, MATCH(A384, BDD_enquete_terrain_publique!B:B, 0))</f>
        <v>2</v>
      </c>
      <c r="Z384" s="121">
        <f>INDEX(BDD_enquete_terrain_publique!Z:Z, MATCH(A384, BDD_enquete_terrain_publique!B:B, 0))</f>
        <v>0.375</v>
      </c>
      <c r="AA384" s="121">
        <f>INDEX(BDD_enquete_terrain_publique!AA:AA, MATCH(A384, BDD_enquete_terrain_publique!B:B, 0))</f>
        <v>0.47916666666666669</v>
      </c>
      <c r="AB384" s="121">
        <f>INDEX(BDD_enquete_terrain_publique!AB:AB, MATCH(A384, BDD_enquete_terrain_publique!B:B, 0))</f>
        <v>0.58333333333333337</v>
      </c>
      <c r="AC384" s="121">
        <f>Tableau1[[#This Row],[heure_enq]]-Tableau1[[#This Row],[heure_deb]]</f>
        <v>0.10416666666666669</v>
      </c>
      <c r="AD384" s="121">
        <f>Tableau1[[#This Row],[heure_fin]]-Tableau1[[#This Row],[heure_deb]]</f>
        <v>0.20833333333333337</v>
      </c>
      <c r="AE384" s="115" t="s">
        <v>22</v>
      </c>
      <c r="AF384" s="115" t="s">
        <v>22</v>
      </c>
      <c r="AG384" s="123" t="str">
        <f>INDEX(BDD_enquete_terrain_publique!BJ:BJ, MATCH(A384, BDD_enquete_terrain_publique!B:B, 0))</f>
        <v>Sparus aurata, Lithognathus mormyrus</v>
      </c>
      <c r="AH384" s="18">
        <v>0</v>
      </c>
      <c r="AI384" s="18">
        <f>INDEX(BDD_enquete_terrain_publique!BO:BO, MATCH(A384, BDD_enquete_terrain_publique!B:B, 0))</f>
        <v>0</v>
      </c>
      <c r="AJ384" s="178" t="s">
        <v>2066</v>
      </c>
      <c r="AK384" s="18" t="str">
        <f>INDEX(BDD_enquete_terrain_publique!BU:BU, MATCH(A384, BDD_enquete_terrain_publique!B:B, 0))</f>
        <v>dure vert</v>
      </c>
      <c r="AL384" s="115">
        <f>INDEX(BDD_enquete_terrain_publique!BV:BV, MATCH(A384, BDD_enquete_terrain_publique!B:B, 0))</f>
        <v>0</v>
      </c>
      <c r="AM384" s="178">
        <v>0</v>
      </c>
      <c r="AN384" s="115" t="s">
        <v>2115</v>
      </c>
      <c r="AO384" s="115" t="str">
        <f>INDEX(BDD_enquete_terrain_publique!AL:AL, MATCH(A384, BDD_enquete_terrain_publique!B:B, 0))</f>
        <v>resident</v>
      </c>
      <c r="AP384" s="115" t="s">
        <v>222</v>
      </c>
      <c r="AQ384" s="115" t="s">
        <v>222</v>
      </c>
      <c r="AR384" s="124" t="s">
        <v>2183</v>
      </c>
      <c r="AS384" s="115">
        <v>3</v>
      </c>
      <c r="AT384" s="122">
        <v>22</v>
      </c>
      <c r="AU38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391.6187710876448</v>
      </c>
      <c r="AV384" s="153"/>
      <c r="AW384" s="138" t="s">
        <v>222</v>
      </c>
      <c r="AX384" s="199"/>
      <c r="AY384" s="201"/>
      <c r="AZ384" s="127"/>
    </row>
    <row r="385" spans="1:52">
      <c r="A385" s="18">
        <v>488</v>
      </c>
      <c r="B385" s="18" t="str">
        <f>INDEX(BDD_enquete_terrain_publique!C:C, MATCH(A385, BDD_enquete_terrain_publique!B:B, 0))</f>
        <v>PECHLOIS2024_0228</v>
      </c>
      <c r="C385" s="18" t="str">
        <f>INDEX(BDD_enquete_terrain_publique!D:D, MATCH(A385, BDD_enquete_terrain_publique!B:B, 0))</f>
        <v>PECHLOIS2024_0228_E</v>
      </c>
      <c r="D385" s="109">
        <f>INDEX(BDD_enquete_terrain_publique!E:E, MATCH(A385, BDD_enquete_terrain_publique!B:B, 0))</f>
        <v>45359</v>
      </c>
      <c r="E385" s="18" t="str">
        <f>INDEX(BDD_enquete_terrain_publique!F:F, MATCH(A385, BDD_enquete_terrain_publique!B:B, 0))</f>
        <v>Pierre_Charles_LUZI</v>
      </c>
      <c r="F385" s="118">
        <f>INDEX(BDD_enquete_terrain_publique!G:G, MATCH(A385, BDD_enquete_terrain_publique!B:B, 0))</f>
        <v>2</v>
      </c>
      <c r="G385" s="18">
        <f>INDEX(BDD_enquete_terrain_publique!H:H, MATCH(A385, BDD_enquete_terrain_publique!B:B, 0))</f>
        <v>12</v>
      </c>
      <c r="H385" s="118">
        <f>INDEX(BDD_enquete_terrain_publique!I:I, MATCH(A385, BDD_enquete_terrain_publique!B:B, 0))</f>
        <v>2</v>
      </c>
      <c r="I385" s="18" t="str">
        <f>INDEX(BDD_enquete_terrain_publique!J:J, MATCH(A385, BDD_enquete_terrain_publique!B:B, 0))</f>
        <v>E</v>
      </c>
      <c r="J385" s="18" t="str">
        <f>INDEX(BDD_enquete_terrain_publique!K:K, MATCH(A385, BDD_enquete_terrain_publique!B:B, 0))</f>
        <v>O</v>
      </c>
      <c r="K385" s="118" t="str">
        <f>INDEX(BDD_enquete_terrain_publique!L:L, MATCH(A385, BDD_enquete_terrain_publique!B:B, 0))</f>
        <v>0_10</v>
      </c>
      <c r="L385" s="18" t="str">
        <f>INDEX(BDD_enquete_terrain_publique!M:M, MATCH(A385, BDD_enquete_terrain_publique!B:B, 0))</f>
        <v>NA</v>
      </c>
      <c r="M385" s="18" t="s">
        <v>22</v>
      </c>
      <c r="N385" s="18" t="s">
        <v>22</v>
      </c>
      <c r="O385" s="18" t="s">
        <v>22</v>
      </c>
      <c r="P385" s="119">
        <f>INDEX(BDD_enquete_terrain_publique!Q:Q, MATCH(A385, BDD_enquete_terrain_publique!B:B, 0))</f>
        <v>42.83</v>
      </c>
      <c r="Q385" s="115" t="s">
        <v>22</v>
      </c>
      <c r="R385" s="116" t="s">
        <v>22</v>
      </c>
      <c r="S385" s="115" t="s">
        <v>22</v>
      </c>
      <c r="T385" s="115" t="s">
        <v>22</v>
      </c>
      <c r="U385" s="120">
        <f>INDEX(BDD_enquete_terrain_publique!V:V, MATCH(A385, BDD_enquete_terrain_publique!B:B, 0))</f>
        <v>9.48</v>
      </c>
      <c r="V385" s="128" t="s">
        <v>22</v>
      </c>
      <c r="W385" s="121" t="str">
        <f>INDEX(BDD_enquete_terrain_publique!W:W, MATCH(A385, BDD_enquete_terrain_publique!B:B, 0))</f>
        <v>pdb</v>
      </c>
      <c r="X385" s="122">
        <f>INDEX(BDD_enquete_terrain_publique!X:X, MATCH(A385, BDD_enquete_terrain_publique!B:B, 0))</f>
        <v>2</v>
      </c>
      <c r="Y385" s="122">
        <f>INDEX(BDD_enquete_terrain_publique!Y:Y, MATCH(A385, BDD_enquete_terrain_publique!B:B, 0))</f>
        <v>1</v>
      </c>
      <c r="Z385" s="121">
        <f>INDEX(BDD_enquete_terrain_publique!Z:Z, MATCH(A385, BDD_enquete_terrain_publique!B:B, 0))</f>
        <v>0.5</v>
      </c>
      <c r="AA385" s="121">
        <f>INDEX(BDD_enquete_terrain_publique!AA:AA, MATCH(A385, BDD_enquete_terrain_publique!B:B, 0))</f>
        <v>0.625</v>
      </c>
      <c r="AB385" s="121">
        <f>INDEX(BDD_enquete_terrain_publique!AB:AB, MATCH(A385, BDD_enquete_terrain_publique!B:B, 0))</f>
        <v>0.66666666666666663</v>
      </c>
      <c r="AC385" s="121">
        <f>Tableau1[[#This Row],[heure_enq]]-Tableau1[[#This Row],[heure_deb]]</f>
        <v>0.125</v>
      </c>
      <c r="AD385" s="121">
        <f>Tableau1[[#This Row],[heure_fin]]-Tableau1[[#This Row],[heure_deb]]</f>
        <v>0.16666666666666663</v>
      </c>
      <c r="AE385" s="115" t="s">
        <v>22</v>
      </c>
      <c r="AF385" s="115" t="s">
        <v>22</v>
      </c>
      <c r="AG385" s="123" t="str">
        <f>INDEX(BDD_enquete_terrain_publique!BJ:BJ, MATCH(A385, BDD_enquete_terrain_publique!B:B, 0))</f>
        <v>Sparus aurata, Lithognathus mormyrus</v>
      </c>
      <c r="AH385" s="18">
        <v>0</v>
      </c>
      <c r="AI385" s="18">
        <f>INDEX(BDD_enquete_terrain_publique!BO:BO, MATCH(A385, BDD_enquete_terrain_publique!B:B, 0))</f>
        <v>0</v>
      </c>
      <c r="AJ385" s="178" t="s">
        <v>2066</v>
      </c>
      <c r="AK385" s="18" t="str">
        <f>INDEX(BDD_enquete_terrain_publique!BU:BU, MATCH(A385, BDD_enquete_terrain_publique!B:B, 0))</f>
        <v>dure vert</v>
      </c>
      <c r="AL385" s="115">
        <f>INDEX(BDD_enquete_terrain_publique!BV:BV, MATCH(A385, BDD_enquete_terrain_publique!B:B, 0))</f>
        <v>0</v>
      </c>
      <c r="AM385" s="178">
        <v>0</v>
      </c>
      <c r="AN385" s="115" t="s">
        <v>2115</v>
      </c>
      <c r="AO385" s="115" t="str">
        <f>INDEX(BDD_enquete_terrain_publique!AL:AL, MATCH(A385, BDD_enquete_terrain_publique!B:B, 0))</f>
        <v>resident</v>
      </c>
      <c r="AP385" s="115" t="s">
        <v>222</v>
      </c>
      <c r="AQ385" s="115" t="s">
        <v>222</v>
      </c>
      <c r="AR385" s="124" t="s">
        <v>2183</v>
      </c>
      <c r="AS385" s="115">
        <v>2</v>
      </c>
      <c r="AT385" s="122">
        <v>19</v>
      </c>
      <c r="AU38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170.66006612645469</v>
      </c>
      <c r="AV385" s="150">
        <v>511</v>
      </c>
      <c r="AW385" s="138" t="s">
        <v>222</v>
      </c>
      <c r="AX385" s="199"/>
      <c r="AY385" s="201"/>
      <c r="AZ385" s="127"/>
    </row>
    <row r="386" spans="1:52" ht="15" thickBot="1">
      <c r="A386" s="18">
        <v>488</v>
      </c>
      <c r="B386" s="18" t="str">
        <f>INDEX(BDD_enquete_terrain_publique!C:C, MATCH(A386, BDD_enquete_terrain_publique!B:B, 0))</f>
        <v>PECHLOIS2024_0228</v>
      </c>
      <c r="C386" s="18" t="str">
        <f>INDEX(BDD_enquete_terrain_publique!D:D, MATCH(A386, BDD_enquete_terrain_publique!B:B, 0))</f>
        <v>PECHLOIS2024_0228_E</v>
      </c>
      <c r="D386" s="109">
        <f>INDEX(BDD_enquete_terrain_publique!E:E, MATCH(A386, BDD_enquete_terrain_publique!B:B, 0))</f>
        <v>45359</v>
      </c>
      <c r="E386" s="18" t="str">
        <f>INDEX(BDD_enquete_terrain_publique!F:F, MATCH(A386, BDD_enquete_terrain_publique!B:B, 0))</f>
        <v>Pierre_Charles_LUZI</v>
      </c>
      <c r="F386" s="118">
        <f>INDEX(BDD_enquete_terrain_publique!G:G, MATCH(A386, BDD_enquete_terrain_publique!B:B, 0))</f>
        <v>2</v>
      </c>
      <c r="G386" s="18">
        <f>INDEX(BDD_enquete_terrain_publique!H:H, MATCH(A386, BDD_enquete_terrain_publique!B:B, 0))</f>
        <v>12</v>
      </c>
      <c r="H386" s="118">
        <f>INDEX(BDD_enquete_terrain_publique!I:I, MATCH(A386, BDD_enquete_terrain_publique!B:B, 0))</f>
        <v>2</v>
      </c>
      <c r="I386" s="18" t="str">
        <f>INDEX(BDD_enquete_terrain_publique!J:J, MATCH(A386, BDD_enquete_terrain_publique!B:B, 0))</f>
        <v>E</v>
      </c>
      <c r="J386" s="18" t="str">
        <f>INDEX(BDD_enquete_terrain_publique!K:K, MATCH(A386, BDD_enquete_terrain_publique!B:B, 0))</f>
        <v>O</v>
      </c>
      <c r="K386" s="118" t="str">
        <f>INDEX(BDD_enquete_terrain_publique!L:L, MATCH(A386, BDD_enquete_terrain_publique!B:B, 0))</f>
        <v>0_10</v>
      </c>
      <c r="L386" s="18" t="str">
        <f>INDEX(BDD_enquete_terrain_publique!M:M, MATCH(A386, BDD_enquete_terrain_publique!B:B, 0))</f>
        <v>NA</v>
      </c>
      <c r="M386" s="18" t="s">
        <v>22</v>
      </c>
      <c r="N386" s="18" t="s">
        <v>22</v>
      </c>
      <c r="O386" s="18" t="s">
        <v>22</v>
      </c>
      <c r="P386" s="119">
        <f>INDEX(BDD_enquete_terrain_publique!Q:Q, MATCH(A386, BDD_enquete_terrain_publique!B:B, 0))</f>
        <v>42.83</v>
      </c>
      <c r="Q386" s="115" t="s">
        <v>22</v>
      </c>
      <c r="R386" s="116" t="s">
        <v>22</v>
      </c>
      <c r="S386" s="115" t="s">
        <v>22</v>
      </c>
      <c r="T386" s="115" t="s">
        <v>22</v>
      </c>
      <c r="U386" s="120">
        <f>INDEX(BDD_enquete_terrain_publique!V:V, MATCH(A386, BDD_enquete_terrain_publique!B:B, 0))</f>
        <v>9.48</v>
      </c>
      <c r="V386" s="128" t="s">
        <v>22</v>
      </c>
      <c r="W386" s="121" t="str">
        <f>INDEX(BDD_enquete_terrain_publique!W:W, MATCH(A386, BDD_enquete_terrain_publique!B:B, 0))</f>
        <v>pdb</v>
      </c>
      <c r="X386" s="122">
        <f>INDEX(BDD_enquete_terrain_publique!X:X, MATCH(A386, BDD_enquete_terrain_publique!B:B, 0))</f>
        <v>2</v>
      </c>
      <c r="Y386" s="122">
        <f>INDEX(BDD_enquete_terrain_publique!Y:Y, MATCH(A386, BDD_enquete_terrain_publique!B:B, 0))</f>
        <v>1</v>
      </c>
      <c r="Z386" s="121">
        <f>INDEX(BDD_enquete_terrain_publique!Z:Z, MATCH(A386, BDD_enquete_terrain_publique!B:B, 0))</f>
        <v>0.5</v>
      </c>
      <c r="AA386" s="121">
        <f>INDEX(BDD_enquete_terrain_publique!AA:AA, MATCH(A386, BDD_enquete_terrain_publique!B:B, 0))</f>
        <v>0.625</v>
      </c>
      <c r="AB386" s="121">
        <f>INDEX(BDD_enquete_terrain_publique!AB:AB, MATCH(A386, BDD_enquete_terrain_publique!B:B, 0))</f>
        <v>0.66666666666666663</v>
      </c>
      <c r="AC386" s="121">
        <f>Tableau1[[#This Row],[heure_enq]]-Tableau1[[#This Row],[heure_deb]]</f>
        <v>0.125</v>
      </c>
      <c r="AD386" s="121">
        <f>Tableau1[[#This Row],[heure_fin]]-Tableau1[[#This Row],[heure_deb]]</f>
        <v>0.16666666666666663</v>
      </c>
      <c r="AE386" s="115"/>
      <c r="AF386" s="115"/>
      <c r="AG386" s="123" t="str">
        <f>INDEX(BDD_enquete_terrain_publique!BJ:BJ, MATCH(A386, BDD_enquete_terrain_publique!B:B, 0))</f>
        <v>Sparus aurata, Lithognathus mormyrus</v>
      </c>
      <c r="AH386" s="18">
        <v>0</v>
      </c>
      <c r="AI386" s="18">
        <f>INDEX(BDD_enquete_terrain_publique!BO:BO, MATCH(A386, BDD_enquete_terrain_publique!B:B, 0))</f>
        <v>0</v>
      </c>
      <c r="AJ386" s="178" t="s">
        <v>2066</v>
      </c>
      <c r="AK386" s="18" t="str">
        <f>INDEX(BDD_enquete_terrain_publique!BU:BU, MATCH(A386, BDD_enquete_terrain_publique!B:B, 0))</f>
        <v>dure vert</v>
      </c>
      <c r="AL386" s="115">
        <f>INDEX(BDD_enquete_terrain_publique!BV:BV, MATCH(A386, BDD_enquete_terrain_publique!B:B, 0))</f>
        <v>0</v>
      </c>
      <c r="AM386" s="178">
        <v>0</v>
      </c>
      <c r="AN386" s="115" t="s">
        <v>2115</v>
      </c>
      <c r="AO386" s="115" t="str">
        <f>INDEX(BDD_enquete_terrain_publique!AL:AL, MATCH(A386, BDD_enquete_terrain_publique!B:B, 0))</f>
        <v>resident</v>
      </c>
      <c r="AP386" s="115" t="s">
        <v>222</v>
      </c>
      <c r="AQ386" s="115" t="s">
        <v>222</v>
      </c>
      <c r="AR386" s="124" t="s">
        <v>1033</v>
      </c>
      <c r="AS386" s="115">
        <v>2</v>
      </c>
      <c r="AT386" s="122">
        <v>23</v>
      </c>
      <c r="AU38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386" s="153"/>
      <c r="AW386" s="138" t="s">
        <v>222</v>
      </c>
      <c r="AX386" s="199"/>
      <c r="AY386" s="201"/>
      <c r="AZ386" s="127"/>
    </row>
    <row r="387" spans="1:52" ht="15" thickBot="1">
      <c r="A387" s="18">
        <v>489</v>
      </c>
      <c r="B387" s="18" t="str">
        <f>INDEX(BDD_enquete_terrain_publique!C:C, MATCH(A387, BDD_enquete_terrain_publique!B:B, 0))</f>
        <v>PECHLOIS2024_0228</v>
      </c>
      <c r="C387" s="18" t="str">
        <f>INDEX(BDD_enquete_terrain_publique!D:D, MATCH(A387, BDD_enquete_terrain_publique!B:B, 0))</f>
        <v>PECHLOIS2024_0228_E</v>
      </c>
      <c r="D387" s="109">
        <f>INDEX(BDD_enquete_terrain_publique!E:E, MATCH(A387, BDD_enquete_terrain_publique!B:B, 0))</f>
        <v>45359</v>
      </c>
      <c r="E387" s="18" t="str">
        <f>INDEX(BDD_enquete_terrain_publique!F:F, MATCH(A387, BDD_enquete_terrain_publique!B:B, 0))</f>
        <v>Pierre_Charles_LUZI</v>
      </c>
      <c r="F387" s="118">
        <f>INDEX(BDD_enquete_terrain_publique!G:G, MATCH(A387, BDD_enquete_terrain_publique!B:B, 0))</f>
        <v>2</v>
      </c>
      <c r="G387" s="18">
        <f>INDEX(BDD_enquete_terrain_publique!H:H, MATCH(A387, BDD_enquete_terrain_publique!B:B, 0))</f>
        <v>12</v>
      </c>
      <c r="H387" s="118">
        <f>INDEX(BDD_enquete_terrain_publique!I:I, MATCH(A387, BDD_enquete_terrain_publique!B:B, 0))</f>
        <v>2</v>
      </c>
      <c r="I387" s="18" t="str">
        <f>INDEX(BDD_enquete_terrain_publique!J:J, MATCH(A387, BDD_enquete_terrain_publique!B:B, 0))</f>
        <v>E</v>
      </c>
      <c r="J387" s="18" t="str">
        <f>INDEX(BDD_enquete_terrain_publique!K:K, MATCH(A387, BDD_enquete_terrain_publique!B:B, 0))</f>
        <v>O</v>
      </c>
      <c r="K387" s="118" t="str">
        <f>INDEX(BDD_enquete_terrain_publique!L:L, MATCH(A387, BDD_enquete_terrain_publique!B:B, 0))</f>
        <v>10_25</v>
      </c>
      <c r="L387" s="18" t="str">
        <f>INDEX(BDD_enquete_terrain_publique!M:M, MATCH(A387, BDD_enquete_terrain_publique!B:B, 0))</f>
        <v>NA</v>
      </c>
      <c r="M387" s="18" t="s">
        <v>22</v>
      </c>
      <c r="N387" s="18" t="s">
        <v>22</v>
      </c>
      <c r="O387" s="18" t="s">
        <v>22</v>
      </c>
      <c r="P387" s="119">
        <f>INDEX(BDD_enquete_terrain_publique!Q:Q, MATCH(A387, BDD_enquete_terrain_publique!B:B, 0))</f>
        <v>42.83</v>
      </c>
      <c r="Q387" s="115" t="s">
        <v>22</v>
      </c>
      <c r="R387" s="116" t="s">
        <v>22</v>
      </c>
      <c r="S387" s="115" t="s">
        <v>22</v>
      </c>
      <c r="T387" s="115" t="s">
        <v>22</v>
      </c>
      <c r="U387" s="120">
        <f>INDEX(BDD_enquete_terrain_publique!V:V, MATCH(A387, BDD_enquete_terrain_publique!B:B, 0))</f>
        <v>9.48</v>
      </c>
      <c r="V387" s="128" t="s">
        <v>22</v>
      </c>
      <c r="W387" s="121" t="str">
        <f>INDEX(BDD_enquete_terrain_publique!W:W, MATCH(A387, BDD_enquete_terrain_publique!B:B, 0))</f>
        <v>pdb</v>
      </c>
      <c r="X387" s="122">
        <f>INDEX(BDD_enquete_terrain_publique!X:X, MATCH(A387, BDD_enquete_terrain_publique!B:B, 0))</f>
        <v>3</v>
      </c>
      <c r="Y387" s="122">
        <f>INDEX(BDD_enquete_terrain_publique!Y:Y, MATCH(A387, BDD_enquete_terrain_publique!B:B, 0))</f>
        <v>1</v>
      </c>
      <c r="Z387" s="121">
        <f>INDEX(BDD_enquete_terrain_publique!Z:Z, MATCH(A387, BDD_enquete_terrain_publique!B:B, 0))</f>
        <v>0.5</v>
      </c>
      <c r="AA387" s="121">
        <f>INDEX(BDD_enquete_terrain_publique!AA:AA, MATCH(A387, BDD_enquete_terrain_publique!B:B, 0))</f>
        <v>0.66666666666666663</v>
      </c>
      <c r="AB387" s="121">
        <f>INDEX(BDD_enquete_terrain_publique!AB:AB, MATCH(A387, BDD_enquete_terrain_publique!B:B, 0))</f>
        <v>0.75</v>
      </c>
      <c r="AC387" s="121">
        <f>Tableau1[[#This Row],[heure_enq]]-Tableau1[[#This Row],[heure_deb]]</f>
        <v>0.16666666666666663</v>
      </c>
      <c r="AD387" s="121">
        <f>Tableau1[[#This Row],[heure_fin]]-Tableau1[[#This Row],[heure_deb]]</f>
        <v>0.25</v>
      </c>
      <c r="AE387" s="115" t="s">
        <v>22</v>
      </c>
      <c r="AF387" s="115" t="s">
        <v>22</v>
      </c>
      <c r="AG387" s="123" t="str">
        <f>INDEX(BDD_enquete_terrain_publique!BJ:BJ, MATCH(A387, BDD_enquete_terrain_publique!B:B, 0))</f>
        <v>Diplodus sargus</v>
      </c>
      <c r="AH387" s="18">
        <v>0</v>
      </c>
      <c r="AI387" s="18">
        <f>INDEX(BDD_enquete_terrain_publique!BO:BO, MATCH(A387, BDD_enquete_terrain_publique!B:B, 0))</f>
        <v>0</v>
      </c>
      <c r="AJ387" s="18" t="s">
        <v>2058</v>
      </c>
      <c r="AK387" s="18" t="str">
        <f>INDEX(BDD_enquete_terrain_publique!BU:BU, MATCH(A387, BDD_enquete_terrain_publique!B:B, 0))</f>
        <v>crabe</v>
      </c>
      <c r="AL387" s="115">
        <f>INDEX(BDD_enquete_terrain_publique!BV:BV, MATCH(A387, BDD_enquete_terrain_publique!B:B, 0))</f>
        <v>0</v>
      </c>
      <c r="AM387" s="178">
        <v>0</v>
      </c>
      <c r="AN387" s="115" t="s">
        <v>87</v>
      </c>
      <c r="AO387" s="115" t="str">
        <f>INDEX(BDD_enquete_terrain_publique!AL:AL, MATCH(A387, BDD_enquete_terrain_publique!B:B, 0))</f>
        <v>resident</v>
      </c>
      <c r="AP387" s="115" t="s">
        <v>222</v>
      </c>
      <c r="AQ387" s="115" t="s">
        <v>222</v>
      </c>
      <c r="AR387" s="124" t="s">
        <v>404</v>
      </c>
      <c r="AS387" s="115">
        <v>3</v>
      </c>
      <c r="AT387" s="122">
        <v>23</v>
      </c>
      <c r="AU38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625.06541115198934</v>
      </c>
      <c r="AV387" s="151">
        <v>625</v>
      </c>
      <c r="AW387" s="138" t="s">
        <v>222</v>
      </c>
      <c r="AX387" s="199"/>
      <c r="AY387" s="201"/>
      <c r="AZ387" s="127"/>
    </row>
    <row r="388" spans="1:52" ht="15" thickBot="1">
      <c r="A388" s="18">
        <v>490</v>
      </c>
      <c r="B388" s="18" t="str">
        <f>INDEX(BDD_enquete_terrain_publique!C:C, MATCH(A388, BDD_enquete_terrain_publique!B:B, 0))</f>
        <v>PECHLOIS2024_0229</v>
      </c>
      <c r="C388" s="18" t="str">
        <f>INDEX(BDD_enquete_terrain_publique!D:D, MATCH(A388, BDD_enquete_terrain_publique!B:B, 0))</f>
        <v>PECHLOIS2024_0229_A</v>
      </c>
      <c r="D388" s="109">
        <f>INDEX(BDD_enquete_terrain_publique!E:E, MATCH(A388, BDD_enquete_terrain_publique!B:B, 0))</f>
        <v>45364</v>
      </c>
      <c r="E388" s="18" t="str">
        <f>INDEX(BDD_enquete_terrain_publique!F:F, MATCH(A388, BDD_enquete_terrain_publique!B:B, 0))</f>
        <v>Pierre_Charles_LUZI</v>
      </c>
      <c r="F388" s="118">
        <f>INDEX(BDD_enquete_terrain_publique!G:G, MATCH(A388, BDD_enquete_terrain_publique!B:B, 0))</f>
        <v>2</v>
      </c>
      <c r="G388" s="18">
        <f>INDEX(BDD_enquete_terrain_publique!H:H, MATCH(A388, BDD_enquete_terrain_publique!B:B, 0))</f>
        <v>17</v>
      </c>
      <c r="H388" s="118">
        <f>INDEX(BDD_enquete_terrain_publique!I:I, MATCH(A388, BDD_enquete_terrain_publique!B:B, 0))</f>
        <v>2</v>
      </c>
      <c r="I388" s="18" t="str">
        <f>INDEX(BDD_enquete_terrain_publique!J:J, MATCH(A388, BDD_enquete_terrain_publique!B:B, 0))</f>
        <v>NE</v>
      </c>
      <c r="J388" s="18" t="str">
        <f>INDEX(BDD_enquete_terrain_publique!K:K, MATCH(A388, BDD_enquete_terrain_publique!B:B, 0))</f>
        <v>SO</v>
      </c>
      <c r="K388" s="118" t="str">
        <f>INDEX(BDD_enquete_terrain_publique!L:L, MATCH(A388, BDD_enquete_terrain_publique!B:B, 0))</f>
        <v>0_10</v>
      </c>
      <c r="L388" s="18" t="str">
        <f>INDEX(BDD_enquete_terrain_publique!M:M, MATCH(A388, BDD_enquete_terrain_publique!B:B, 0))</f>
        <v>NA</v>
      </c>
      <c r="M388" s="18" t="s">
        <v>22</v>
      </c>
      <c r="N388" s="18" t="s">
        <v>22</v>
      </c>
      <c r="O388" s="18" t="s">
        <v>22</v>
      </c>
      <c r="P388" s="119">
        <f>INDEX(BDD_enquete_terrain_publique!Q:Q, MATCH(A388, BDD_enquete_terrain_publique!B:B, 0))</f>
        <v>42.67</v>
      </c>
      <c r="Q388" s="115" t="s">
        <v>22</v>
      </c>
      <c r="R388" s="116" t="s">
        <v>22</v>
      </c>
      <c r="S388" s="115" t="s">
        <v>22</v>
      </c>
      <c r="T388" s="115" t="s">
        <v>22</v>
      </c>
      <c r="U388" s="120">
        <f>INDEX(BDD_enquete_terrain_publique!V:V, MATCH(A388, BDD_enquete_terrain_publique!B:B, 0))</f>
        <v>9.3000000000000007</v>
      </c>
      <c r="V388" s="128" t="s">
        <v>22</v>
      </c>
      <c r="W388" s="121" t="str">
        <f>INDEX(BDD_enquete_terrain_publique!W:W, MATCH(A388, BDD_enquete_terrain_publique!B:B, 0))</f>
        <v>pdb</v>
      </c>
      <c r="X388" s="122">
        <f>INDEX(BDD_enquete_terrain_publique!X:X, MATCH(A388, BDD_enquete_terrain_publique!B:B, 0))</f>
        <v>4</v>
      </c>
      <c r="Y388" s="122">
        <f>INDEX(BDD_enquete_terrain_publique!Y:Y, MATCH(A388, BDD_enquete_terrain_publique!B:B, 0))</f>
        <v>2</v>
      </c>
      <c r="Z388" s="121">
        <f>INDEX(BDD_enquete_terrain_publique!Z:Z, MATCH(A388, BDD_enquete_terrain_publique!B:B, 0))</f>
        <v>0.35416666666666669</v>
      </c>
      <c r="AA388" s="121">
        <f>INDEX(BDD_enquete_terrain_publique!AA:AA, MATCH(A388, BDD_enquete_terrain_publique!B:B, 0))</f>
        <v>0.38541666666666669</v>
      </c>
      <c r="AB388" s="121">
        <f>INDEX(BDD_enquete_terrain_publique!AB:AB, MATCH(A388, BDD_enquete_terrain_publique!B:B, 0))</f>
        <v>0.58333333333333337</v>
      </c>
      <c r="AC388" s="121">
        <f>Tableau1[[#This Row],[heure_enq]]-Tableau1[[#This Row],[heure_deb]]</f>
        <v>3.125E-2</v>
      </c>
      <c r="AD388" s="121">
        <f>Tableau1[[#This Row],[heure_fin]]-Tableau1[[#This Row],[heure_deb]]</f>
        <v>0.22916666666666669</v>
      </c>
      <c r="AE388" s="115" t="s">
        <v>22</v>
      </c>
      <c r="AF388" s="115" t="s">
        <v>22</v>
      </c>
      <c r="AG388" s="123" t="str">
        <f>INDEX(BDD_enquete_terrain_publique!BJ:BJ, MATCH(A388, BDD_enquete_terrain_publique!B:B, 0))</f>
        <v>Sparus aurata</v>
      </c>
      <c r="AH388" s="18">
        <v>0</v>
      </c>
      <c r="AI388" s="18">
        <f>INDEX(BDD_enquete_terrain_publique!BO:BO, MATCH(A388, BDD_enquete_terrain_publique!B:B, 0))</f>
        <v>0</v>
      </c>
      <c r="AJ388" s="178" t="s">
        <v>2066</v>
      </c>
      <c r="AK388" s="18" t="str">
        <f>INDEX(BDD_enquete_terrain_publique!BU:BU, MATCH(A388, BDD_enquete_terrain_publique!B:B, 0))</f>
        <v>dure rouge</v>
      </c>
      <c r="AL388" s="115">
        <f>INDEX(BDD_enquete_terrain_publique!BV:BV, MATCH(A388, BDD_enquete_terrain_publique!B:B, 0))</f>
        <v>0</v>
      </c>
      <c r="AM388" s="178">
        <v>0</v>
      </c>
      <c r="AN388" s="115" t="s">
        <v>2072</v>
      </c>
      <c r="AO388" s="115" t="str">
        <f>INDEX(BDD_enquete_terrain_publique!AL:AL, MATCH(A388, BDD_enquete_terrain_publique!B:B, 0))</f>
        <v>resident</v>
      </c>
      <c r="AP388" s="115" t="s">
        <v>2057</v>
      </c>
      <c r="AQ388" s="115">
        <v>1</v>
      </c>
      <c r="AR388" s="124" t="s">
        <v>1033</v>
      </c>
      <c r="AS388" s="115">
        <v>2</v>
      </c>
      <c r="AT388" s="122">
        <v>23</v>
      </c>
      <c r="AU38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388" s="151">
        <v>340</v>
      </c>
      <c r="AW388" s="138" t="s">
        <v>222</v>
      </c>
      <c r="AX388" s="199"/>
      <c r="AY388" s="201"/>
      <c r="AZ388" s="127"/>
    </row>
    <row r="389" spans="1:52">
      <c r="A389" s="18">
        <v>491</v>
      </c>
      <c r="B389" s="18" t="str">
        <f>INDEX(BDD_enquete_terrain_publique!C:C, MATCH(A389, BDD_enquete_terrain_publique!B:B, 0))</f>
        <v>PECHLOIS2024_0229</v>
      </c>
      <c r="C389" s="18" t="str">
        <f>INDEX(BDD_enquete_terrain_publique!D:D, MATCH(A389, BDD_enquete_terrain_publique!B:B, 0))</f>
        <v>PECHLOIS2024_229_B</v>
      </c>
      <c r="D389" s="109">
        <f>INDEX(BDD_enquete_terrain_publique!E:E, MATCH(A389, BDD_enquete_terrain_publique!B:B, 0))</f>
        <v>45364</v>
      </c>
      <c r="E389" s="18" t="str">
        <f>INDEX(BDD_enquete_terrain_publique!F:F, MATCH(A389, BDD_enquete_terrain_publique!B:B, 0))</f>
        <v>Pierre_Charles_LUZI</v>
      </c>
      <c r="F389" s="118">
        <f>INDEX(BDD_enquete_terrain_publique!G:G, MATCH(A389, BDD_enquete_terrain_publique!B:B, 0))</f>
        <v>2</v>
      </c>
      <c r="G389" s="18">
        <f>INDEX(BDD_enquete_terrain_publique!H:H, MATCH(A389, BDD_enquete_terrain_publique!B:B, 0))</f>
        <v>17</v>
      </c>
      <c r="H389" s="118">
        <f>INDEX(BDD_enquete_terrain_publique!I:I, MATCH(A389, BDD_enquete_terrain_publique!B:B, 0))</f>
        <v>2</v>
      </c>
      <c r="I389" s="18" t="str">
        <f>INDEX(BDD_enquete_terrain_publique!J:J, MATCH(A389, BDD_enquete_terrain_publique!B:B, 0))</f>
        <v>NE</v>
      </c>
      <c r="J389" s="18" t="str">
        <f>INDEX(BDD_enquete_terrain_publique!K:K, MATCH(A389, BDD_enquete_terrain_publique!B:B, 0))</f>
        <v>SO</v>
      </c>
      <c r="K389" s="118" t="str">
        <f>INDEX(BDD_enquete_terrain_publique!L:L, MATCH(A389, BDD_enquete_terrain_publique!B:B, 0))</f>
        <v>0_10</v>
      </c>
      <c r="L389" s="18" t="str">
        <f>INDEX(BDD_enquete_terrain_publique!M:M, MATCH(A389, BDD_enquete_terrain_publique!B:B, 0))</f>
        <v>NA</v>
      </c>
      <c r="M389" s="18" t="s">
        <v>22</v>
      </c>
      <c r="N389" s="18" t="s">
        <v>22</v>
      </c>
      <c r="O389" s="18" t="s">
        <v>22</v>
      </c>
      <c r="P389" s="119">
        <f>INDEX(BDD_enquete_terrain_publique!Q:Q, MATCH(A389, BDD_enquete_terrain_publique!B:B, 0))</f>
        <v>42.67</v>
      </c>
      <c r="Q389" s="115" t="s">
        <v>22</v>
      </c>
      <c r="R389" s="116" t="s">
        <v>22</v>
      </c>
      <c r="S389" s="115" t="s">
        <v>22</v>
      </c>
      <c r="T389" s="115" t="s">
        <v>22</v>
      </c>
      <c r="U389" s="120">
        <f>INDEX(BDD_enquete_terrain_publique!V:V, MATCH(A389, BDD_enquete_terrain_publique!B:B, 0))</f>
        <v>9.2899999999999991</v>
      </c>
      <c r="V389" s="128" t="s">
        <v>22</v>
      </c>
      <c r="W389" s="121" t="str">
        <f>INDEX(BDD_enquete_terrain_publique!W:W, MATCH(A389, BDD_enquete_terrain_publique!B:B, 0))</f>
        <v>pdb</v>
      </c>
      <c r="X389" s="122">
        <f>INDEX(BDD_enquete_terrain_publique!X:X, MATCH(A389, BDD_enquete_terrain_publique!B:B, 0))</f>
        <v>3</v>
      </c>
      <c r="Y389" s="122">
        <f>INDEX(BDD_enquete_terrain_publique!Y:Y, MATCH(A389, BDD_enquete_terrain_publique!B:B, 0))</f>
        <v>2</v>
      </c>
      <c r="Z389" s="121">
        <f>INDEX(BDD_enquete_terrain_publique!Z:Z, MATCH(A389, BDD_enquete_terrain_publique!B:B, 0))</f>
        <v>0.38194444444444442</v>
      </c>
      <c r="AA389" s="121">
        <f>INDEX(BDD_enquete_terrain_publique!AA:AA, MATCH(A389, BDD_enquete_terrain_publique!B:B, 0))</f>
        <v>0.41666666666666669</v>
      </c>
      <c r="AB389" s="121">
        <f>INDEX(BDD_enquete_terrain_publique!AB:AB, MATCH(A389, BDD_enquete_terrain_publique!B:B, 0))</f>
        <v>0.58333333333333337</v>
      </c>
      <c r="AC389" s="121">
        <f>Tableau1[[#This Row],[heure_enq]]-Tableau1[[#This Row],[heure_deb]]</f>
        <v>3.4722222222222265E-2</v>
      </c>
      <c r="AD389" s="121">
        <f>Tableau1[[#This Row],[heure_fin]]-Tableau1[[#This Row],[heure_deb]]</f>
        <v>0.20138888888888895</v>
      </c>
      <c r="AE389" s="115" t="s">
        <v>22</v>
      </c>
      <c r="AF389" s="115" t="s">
        <v>22</v>
      </c>
      <c r="AG389" s="123" t="str">
        <f>INDEX(BDD_enquete_terrain_publique!BJ:BJ, MATCH(A389, BDD_enquete_terrain_publique!B:B, 0))</f>
        <v>Serranus Scriba, Coris julis, Labrus merula</v>
      </c>
      <c r="AH389" s="18">
        <v>0</v>
      </c>
      <c r="AI389" s="18">
        <f>INDEX(BDD_enquete_terrain_publique!BO:BO, MATCH(A389, BDD_enquete_terrain_publique!B:B, 0))</f>
        <v>0</v>
      </c>
      <c r="AJ389" s="18" t="s">
        <v>2058</v>
      </c>
      <c r="AK389" s="18" t="str">
        <f>INDEX(BDD_enquete_terrain_publique!BU:BU, MATCH(A389, BDD_enquete_terrain_publique!B:B, 0))</f>
        <v>crabe</v>
      </c>
      <c r="AL389" s="115">
        <f>INDEX(BDD_enquete_terrain_publique!BV:BV, MATCH(A389, BDD_enquete_terrain_publique!B:B, 0))</f>
        <v>0</v>
      </c>
      <c r="AM389" s="178">
        <v>0</v>
      </c>
      <c r="AN389" s="115" t="s">
        <v>3458</v>
      </c>
      <c r="AO389" s="115" t="str">
        <f>INDEX(BDD_enquete_terrain_publique!AL:AL, MATCH(A389, BDD_enquete_terrain_publique!B:B, 0))</f>
        <v>resident</v>
      </c>
      <c r="AP389" s="115" t="s">
        <v>222</v>
      </c>
      <c r="AQ389" s="115" t="s">
        <v>222</v>
      </c>
      <c r="AR389" s="124" t="s">
        <v>1304</v>
      </c>
      <c r="AS389" s="115">
        <v>3</v>
      </c>
      <c r="AT389" s="122">
        <v>18</v>
      </c>
      <c r="AU38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250.28145245102922</v>
      </c>
      <c r="AV389" s="150">
        <f>250+110+180</f>
        <v>540</v>
      </c>
      <c r="AW389" s="138" t="s">
        <v>222</v>
      </c>
      <c r="AX389" s="199"/>
      <c r="AY389" s="201"/>
      <c r="AZ389" s="127"/>
    </row>
    <row r="390" spans="1:52">
      <c r="A390" s="18">
        <v>491</v>
      </c>
      <c r="B390" s="18" t="str">
        <f>INDEX(BDD_enquete_terrain_publique!C:C, MATCH(A390, BDD_enquete_terrain_publique!B:B, 0))</f>
        <v>PECHLOIS2024_0229</v>
      </c>
      <c r="C390" s="18" t="str">
        <f>INDEX(BDD_enquete_terrain_publique!D:D, MATCH(A390, BDD_enquete_terrain_publique!B:B, 0))</f>
        <v>PECHLOIS2024_229_B</v>
      </c>
      <c r="D390" s="109">
        <f>INDEX(BDD_enquete_terrain_publique!E:E, MATCH(A390, BDD_enquete_terrain_publique!B:B, 0))</f>
        <v>45364</v>
      </c>
      <c r="E390" s="18" t="str">
        <f>INDEX(BDD_enquete_terrain_publique!F:F, MATCH(A390, BDD_enquete_terrain_publique!B:B, 0))</f>
        <v>Pierre_Charles_LUZI</v>
      </c>
      <c r="F390" s="118">
        <f>INDEX(BDD_enquete_terrain_publique!G:G, MATCH(A390, BDD_enquete_terrain_publique!B:B, 0))</f>
        <v>2</v>
      </c>
      <c r="G390" s="18">
        <f>INDEX(BDD_enquete_terrain_publique!H:H, MATCH(A390, BDD_enquete_terrain_publique!B:B, 0))</f>
        <v>17</v>
      </c>
      <c r="H390" s="118">
        <f>INDEX(BDD_enquete_terrain_publique!I:I, MATCH(A390, BDD_enquete_terrain_publique!B:B, 0))</f>
        <v>2</v>
      </c>
      <c r="I390" s="18" t="str">
        <f>INDEX(BDD_enquete_terrain_publique!J:J, MATCH(A390, BDD_enquete_terrain_publique!B:B, 0))</f>
        <v>NE</v>
      </c>
      <c r="J390" s="18" t="str">
        <f>INDEX(BDD_enquete_terrain_publique!K:K, MATCH(A390, BDD_enquete_terrain_publique!B:B, 0))</f>
        <v>SO</v>
      </c>
      <c r="K390" s="118" t="str">
        <f>INDEX(BDD_enquete_terrain_publique!L:L, MATCH(A390, BDD_enquete_terrain_publique!B:B, 0))</f>
        <v>0_10</v>
      </c>
      <c r="L390" s="18" t="str">
        <f>INDEX(BDD_enquete_terrain_publique!M:M, MATCH(A390, BDD_enquete_terrain_publique!B:B, 0))</f>
        <v>NA</v>
      </c>
      <c r="M390" s="18" t="s">
        <v>22</v>
      </c>
      <c r="N390" s="18" t="s">
        <v>22</v>
      </c>
      <c r="O390" s="18" t="s">
        <v>22</v>
      </c>
      <c r="P390" s="119">
        <f>INDEX(BDD_enquete_terrain_publique!Q:Q, MATCH(A390, BDD_enquete_terrain_publique!B:B, 0))</f>
        <v>42.67</v>
      </c>
      <c r="Q390" s="115" t="s">
        <v>22</v>
      </c>
      <c r="R390" s="116" t="s">
        <v>22</v>
      </c>
      <c r="S390" s="115" t="s">
        <v>22</v>
      </c>
      <c r="T390" s="115" t="s">
        <v>22</v>
      </c>
      <c r="U390" s="120">
        <f>INDEX(BDD_enquete_terrain_publique!V:V, MATCH(A390, BDD_enquete_terrain_publique!B:B, 0))</f>
        <v>9.2899999999999991</v>
      </c>
      <c r="V390" s="128" t="s">
        <v>22</v>
      </c>
      <c r="W390" s="121" t="str">
        <f>INDEX(BDD_enquete_terrain_publique!W:W, MATCH(A390, BDD_enquete_terrain_publique!B:B, 0))</f>
        <v>pdb</v>
      </c>
      <c r="X390" s="122">
        <f>INDEX(BDD_enquete_terrain_publique!X:X, MATCH(A390, BDD_enquete_terrain_publique!B:B, 0))</f>
        <v>3</v>
      </c>
      <c r="Y390" s="122">
        <f>INDEX(BDD_enquete_terrain_publique!Y:Y, MATCH(A390, BDD_enquete_terrain_publique!B:B, 0))</f>
        <v>2</v>
      </c>
      <c r="Z390" s="121">
        <f>INDEX(BDD_enquete_terrain_publique!Z:Z, MATCH(A390, BDD_enquete_terrain_publique!B:B, 0))</f>
        <v>0.38194444444444442</v>
      </c>
      <c r="AA390" s="121">
        <f>INDEX(BDD_enquete_terrain_publique!AA:AA, MATCH(A390, BDD_enquete_terrain_publique!B:B, 0))</f>
        <v>0.41666666666666669</v>
      </c>
      <c r="AB390" s="121">
        <f>INDEX(BDD_enquete_terrain_publique!AB:AB, MATCH(A390, BDD_enquete_terrain_publique!B:B, 0))</f>
        <v>0.58333333333333337</v>
      </c>
      <c r="AC390" s="121">
        <f>Tableau1[[#This Row],[heure_enq]]-Tableau1[[#This Row],[heure_deb]]</f>
        <v>3.4722222222222265E-2</v>
      </c>
      <c r="AD390" s="121">
        <f>Tableau1[[#This Row],[heure_fin]]-Tableau1[[#This Row],[heure_deb]]</f>
        <v>0.20138888888888895</v>
      </c>
      <c r="AE390" s="115" t="s">
        <v>22</v>
      </c>
      <c r="AF390" s="115" t="s">
        <v>22</v>
      </c>
      <c r="AG390" s="123" t="str">
        <f>INDEX(BDD_enquete_terrain_publique!BJ:BJ, MATCH(A390, BDD_enquete_terrain_publique!B:B, 0))</f>
        <v>Serranus Scriba, Coris julis, Labrus merula</v>
      </c>
      <c r="AH390" s="18">
        <v>0</v>
      </c>
      <c r="AI390" s="18">
        <f>INDEX(BDD_enquete_terrain_publique!BO:BO, MATCH(A390, BDD_enquete_terrain_publique!B:B, 0))</f>
        <v>0</v>
      </c>
      <c r="AJ390" s="18" t="s">
        <v>2058</v>
      </c>
      <c r="AK390" s="18" t="str">
        <f>INDEX(BDD_enquete_terrain_publique!BU:BU, MATCH(A390, BDD_enquete_terrain_publique!B:B, 0))</f>
        <v>crabe</v>
      </c>
      <c r="AL390" s="115">
        <f>INDEX(BDD_enquete_terrain_publique!BV:BV, MATCH(A390, BDD_enquete_terrain_publique!B:B, 0))</f>
        <v>0</v>
      </c>
      <c r="AM390" s="178">
        <v>0</v>
      </c>
      <c r="AN390" s="115" t="s">
        <v>3458</v>
      </c>
      <c r="AO390" s="115" t="str">
        <f>INDEX(BDD_enquete_terrain_publique!AL:AL, MATCH(A390, BDD_enquete_terrain_publique!B:B, 0))</f>
        <v>resident</v>
      </c>
      <c r="AP390" s="115" t="s">
        <v>222</v>
      </c>
      <c r="AQ390" s="115" t="s">
        <v>222</v>
      </c>
      <c r="AR390" s="124" t="s">
        <v>1082</v>
      </c>
      <c r="AS390" s="115">
        <v>3</v>
      </c>
      <c r="AT390" s="122">
        <v>17</v>
      </c>
      <c r="AU39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110.26192030128364</v>
      </c>
      <c r="AV390" s="152"/>
      <c r="AW390" s="138" t="s">
        <v>222</v>
      </c>
      <c r="AX390" s="199"/>
      <c r="AY390" s="201"/>
      <c r="AZ390" s="127"/>
    </row>
    <row r="391" spans="1:52" ht="15" thickBot="1">
      <c r="A391" s="18">
        <v>491</v>
      </c>
      <c r="B391" s="18" t="str">
        <f>INDEX(BDD_enquete_terrain_publique!C:C, MATCH(A391, BDD_enquete_terrain_publique!B:B, 0))</f>
        <v>PECHLOIS2024_0229</v>
      </c>
      <c r="C391" s="18" t="str">
        <f>INDEX(BDD_enquete_terrain_publique!D:D, MATCH(A391, BDD_enquete_terrain_publique!B:B, 0))</f>
        <v>PECHLOIS2024_229_B</v>
      </c>
      <c r="D391" s="109">
        <f>INDEX(BDD_enquete_terrain_publique!E:E, MATCH(A391, BDD_enquete_terrain_publique!B:B, 0))</f>
        <v>45364</v>
      </c>
      <c r="E391" s="18" t="str">
        <f>INDEX(BDD_enquete_terrain_publique!F:F, MATCH(A391, BDD_enquete_terrain_publique!B:B, 0))</f>
        <v>Pierre_Charles_LUZI</v>
      </c>
      <c r="F391" s="118">
        <f>INDEX(BDD_enquete_terrain_publique!G:G, MATCH(A391, BDD_enquete_terrain_publique!B:B, 0))</f>
        <v>2</v>
      </c>
      <c r="G391" s="18">
        <f>INDEX(BDD_enquete_terrain_publique!H:H, MATCH(A391, BDD_enquete_terrain_publique!B:B, 0))</f>
        <v>17</v>
      </c>
      <c r="H391" s="118">
        <f>INDEX(BDD_enquete_terrain_publique!I:I, MATCH(A391, BDD_enquete_terrain_publique!B:B, 0))</f>
        <v>2</v>
      </c>
      <c r="I391" s="18" t="str">
        <f>INDEX(BDD_enquete_terrain_publique!J:J, MATCH(A391, BDD_enquete_terrain_publique!B:B, 0))</f>
        <v>NE</v>
      </c>
      <c r="J391" s="18" t="str">
        <f>INDEX(BDD_enquete_terrain_publique!K:K, MATCH(A391, BDD_enquete_terrain_publique!B:B, 0))</f>
        <v>SO</v>
      </c>
      <c r="K391" s="118" t="str">
        <f>INDEX(BDD_enquete_terrain_publique!L:L, MATCH(A391, BDD_enquete_terrain_publique!B:B, 0))</f>
        <v>0_10</v>
      </c>
      <c r="L391" s="18" t="str">
        <f>INDEX(BDD_enquete_terrain_publique!M:M, MATCH(A391, BDD_enquete_terrain_publique!B:B, 0))</f>
        <v>NA</v>
      </c>
      <c r="M391" s="18" t="s">
        <v>22</v>
      </c>
      <c r="N391" s="18" t="s">
        <v>22</v>
      </c>
      <c r="O391" s="18" t="s">
        <v>22</v>
      </c>
      <c r="P391" s="119">
        <f>INDEX(BDD_enquete_terrain_publique!Q:Q, MATCH(A391, BDD_enquete_terrain_publique!B:B, 0))</f>
        <v>42.67</v>
      </c>
      <c r="Q391" s="115" t="s">
        <v>22</v>
      </c>
      <c r="R391" s="116" t="s">
        <v>22</v>
      </c>
      <c r="S391" s="115" t="s">
        <v>22</v>
      </c>
      <c r="T391" s="115" t="s">
        <v>22</v>
      </c>
      <c r="U391" s="120">
        <f>INDEX(BDD_enquete_terrain_publique!V:V, MATCH(A391, BDD_enquete_terrain_publique!B:B, 0))</f>
        <v>9.2899999999999991</v>
      </c>
      <c r="V391" s="128" t="s">
        <v>22</v>
      </c>
      <c r="W391" s="121" t="str">
        <f>INDEX(BDD_enquete_terrain_publique!W:W, MATCH(A391, BDD_enquete_terrain_publique!B:B, 0))</f>
        <v>pdb</v>
      </c>
      <c r="X391" s="122">
        <f>INDEX(BDD_enquete_terrain_publique!X:X, MATCH(A391, BDD_enquete_terrain_publique!B:B, 0))</f>
        <v>3</v>
      </c>
      <c r="Y391" s="122">
        <f>INDEX(BDD_enquete_terrain_publique!Y:Y, MATCH(A391, BDD_enquete_terrain_publique!B:B, 0))</f>
        <v>2</v>
      </c>
      <c r="Z391" s="121">
        <f>INDEX(BDD_enquete_terrain_publique!Z:Z, MATCH(A391, BDD_enquete_terrain_publique!B:B, 0))</f>
        <v>0.38194444444444442</v>
      </c>
      <c r="AA391" s="121">
        <f>INDEX(BDD_enquete_terrain_publique!AA:AA, MATCH(A391, BDD_enquete_terrain_publique!B:B, 0))</f>
        <v>0.41666666666666669</v>
      </c>
      <c r="AB391" s="121">
        <f>INDEX(BDD_enquete_terrain_publique!AB:AB, MATCH(A391, BDD_enquete_terrain_publique!B:B, 0))</f>
        <v>0.58333333333333337</v>
      </c>
      <c r="AC391" s="121">
        <f>Tableau1[[#This Row],[heure_enq]]-Tableau1[[#This Row],[heure_deb]]</f>
        <v>3.4722222222222265E-2</v>
      </c>
      <c r="AD391" s="121">
        <f>Tableau1[[#This Row],[heure_fin]]-Tableau1[[#This Row],[heure_deb]]</f>
        <v>0.20138888888888895</v>
      </c>
      <c r="AE391" s="115" t="s">
        <v>22</v>
      </c>
      <c r="AF391" s="115" t="s">
        <v>22</v>
      </c>
      <c r="AG391" s="123" t="str">
        <f>INDEX(BDD_enquete_terrain_publique!BJ:BJ, MATCH(A391, BDD_enquete_terrain_publique!B:B, 0))</f>
        <v>Serranus Scriba, Coris julis, Labrus merula</v>
      </c>
      <c r="AH391" s="18">
        <v>0</v>
      </c>
      <c r="AI391" s="18">
        <f>INDEX(BDD_enquete_terrain_publique!BO:BO, MATCH(A391, BDD_enquete_terrain_publique!B:B, 0))</f>
        <v>0</v>
      </c>
      <c r="AJ391" s="18" t="s">
        <v>2058</v>
      </c>
      <c r="AK391" s="18" t="str">
        <f>INDEX(BDD_enquete_terrain_publique!BU:BU, MATCH(A391, BDD_enquete_terrain_publique!B:B, 0))</f>
        <v>crabe</v>
      </c>
      <c r="AL391" s="115">
        <f>INDEX(BDD_enquete_terrain_publique!BV:BV, MATCH(A391, BDD_enquete_terrain_publique!B:B, 0))</f>
        <v>0</v>
      </c>
      <c r="AM391" s="178">
        <v>0</v>
      </c>
      <c r="AN391" s="115" t="s">
        <v>3458</v>
      </c>
      <c r="AO391" s="115" t="str">
        <f>INDEX(BDD_enquete_terrain_publique!AL:AL, MATCH(A391, BDD_enquete_terrain_publique!B:B, 0))</f>
        <v>resident</v>
      </c>
      <c r="AP391" s="115" t="s">
        <v>222</v>
      </c>
      <c r="AQ391" s="115" t="s">
        <v>222</v>
      </c>
      <c r="AR391" s="124" t="s">
        <v>772</v>
      </c>
      <c r="AS391" s="115">
        <v>2</v>
      </c>
      <c r="AT391" s="122">
        <v>18</v>
      </c>
      <c r="AU39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179.84845425116171</v>
      </c>
      <c r="AV391" s="153"/>
      <c r="AW391" s="138" t="s">
        <v>222</v>
      </c>
      <c r="AX391" s="199"/>
      <c r="AY391" s="201"/>
      <c r="AZ391" s="127"/>
    </row>
    <row r="392" spans="1:52">
      <c r="A392" s="18">
        <v>492</v>
      </c>
      <c r="B392" s="18" t="str">
        <f>INDEX(BDD_enquete_terrain_publique!C:C, MATCH(A392, BDD_enquete_terrain_publique!B:B, 0))</f>
        <v>PECHLOIS2024_0229</v>
      </c>
      <c r="C392" s="18" t="str">
        <f>INDEX(BDD_enquete_terrain_publique!D:D, MATCH(A392, BDD_enquete_terrain_publique!B:B, 0))</f>
        <v>PECHLOIS2024_229_C</v>
      </c>
      <c r="D392" s="109">
        <f>INDEX(BDD_enquete_terrain_publique!E:E, MATCH(A392, BDD_enquete_terrain_publique!B:B, 0))</f>
        <v>45364</v>
      </c>
      <c r="E392" s="18" t="str">
        <f>INDEX(BDD_enquete_terrain_publique!F:F, MATCH(A392, BDD_enquete_terrain_publique!B:B, 0))</f>
        <v>Pierre_Charles_LUZI</v>
      </c>
      <c r="F392" s="118">
        <f>INDEX(BDD_enquete_terrain_publique!G:G, MATCH(A392, BDD_enquete_terrain_publique!B:B, 0))</f>
        <v>1</v>
      </c>
      <c r="G392" s="18">
        <f>INDEX(BDD_enquete_terrain_publique!H:H, MATCH(A392, BDD_enquete_terrain_publique!B:B, 0))</f>
        <v>17</v>
      </c>
      <c r="H392" s="118">
        <f>INDEX(BDD_enquete_terrain_publique!I:I, MATCH(A392, BDD_enquete_terrain_publique!B:B, 0))</f>
        <v>1</v>
      </c>
      <c r="I392" s="18" t="str">
        <f>INDEX(BDD_enquete_terrain_publique!J:J, MATCH(A392, BDD_enquete_terrain_publique!B:B, 0))</f>
        <v>NE</v>
      </c>
      <c r="J392" s="18" t="str">
        <f>INDEX(BDD_enquete_terrain_publique!K:K, MATCH(A392, BDD_enquete_terrain_publique!B:B, 0))</f>
        <v>SO</v>
      </c>
      <c r="K392" s="118" t="str">
        <f>INDEX(BDD_enquete_terrain_publique!L:L, MATCH(A392, BDD_enquete_terrain_publique!B:B, 0))</f>
        <v>0_10</v>
      </c>
      <c r="L392" s="18" t="str">
        <f>INDEX(BDD_enquete_terrain_publique!M:M, MATCH(A392, BDD_enquete_terrain_publique!B:B, 0))</f>
        <v>NA</v>
      </c>
      <c r="M392" s="18" t="s">
        <v>22</v>
      </c>
      <c r="N392" s="18" t="s">
        <v>22</v>
      </c>
      <c r="O392" s="18" t="s">
        <v>22</v>
      </c>
      <c r="P392" s="119">
        <f>INDEX(BDD_enquete_terrain_publique!Q:Q, MATCH(A392, BDD_enquete_terrain_publique!B:B, 0))</f>
        <v>42.67</v>
      </c>
      <c r="Q392" s="115" t="s">
        <v>22</v>
      </c>
      <c r="R392" s="116" t="s">
        <v>22</v>
      </c>
      <c r="S392" s="115" t="s">
        <v>22</v>
      </c>
      <c r="T392" s="115" t="s">
        <v>22</v>
      </c>
      <c r="U392" s="120">
        <f>INDEX(BDD_enquete_terrain_publique!V:V, MATCH(A392, BDD_enquete_terrain_publique!B:B, 0))</f>
        <v>9.2799999999999994</v>
      </c>
      <c r="V392" s="128" t="s">
        <v>22</v>
      </c>
      <c r="W392" s="121" t="str">
        <f>INDEX(BDD_enquete_terrain_publique!W:W, MATCH(A392, BDD_enquete_terrain_publique!B:B, 0))</f>
        <v>pdb</v>
      </c>
      <c r="X392" s="122">
        <f>INDEX(BDD_enquete_terrain_publique!X:X, MATCH(A392, BDD_enquete_terrain_publique!B:B, 0))</f>
        <v>2</v>
      </c>
      <c r="Y392" s="122">
        <f>INDEX(BDD_enquete_terrain_publique!Y:Y, MATCH(A392, BDD_enquete_terrain_publique!B:B, 0))</f>
        <v>1</v>
      </c>
      <c r="Z392" s="121">
        <f>INDEX(BDD_enquete_terrain_publique!Z:Z, MATCH(A392, BDD_enquete_terrain_publique!B:B, 0))</f>
        <v>0.375</v>
      </c>
      <c r="AA392" s="121">
        <f>INDEX(BDD_enquete_terrain_publique!AA:AA, MATCH(A392, BDD_enquete_terrain_publique!B:B, 0))</f>
        <v>0.48402777777777778</v>
      </c>
      <c r="AB392" s="121">
        <f>INDEX(BDD_enquete_terrain_publique!AB:AB, MATCH(A392, BDD_enquete_terrain_publique!B:B, 0))</f>
        <v>0.54166666666666663</v>
      </c>
      <c r="AC392" s="121">
        <f>Tableau1[[#This Row],[heure_enq]]-Tableau1[[#This Row],[heure_deb]]</f>
        <v>0.10902777777777778</v>
      </c>
      <c r="AD392" s="121">
        <f>Tableau1[[#This Row],[heure_fin]]-Tableau1[[#This Row],[heure_deb]]</f>
        <v>0.16666666666666663</v>
      </c>
      <c r="AE392" s="115" t="s">
        <v>22</v>
      </c>
      <c r="AF392" s="115" t="s">
        <v>22</v>
      </c>
      <c r="AG392" s="123" t="str">
        <f>INDEX(BDD_enquete_terrain_publique!BJ:BJ, MATCH(A392, BDD_enquete_terrain_publique!B:B, 0))</f>
        <v>Sparus aurata, Lithognathus mormyrus,Chelon labrosus</v>
      </c>
      <c r="AH392" s="18">
        <v>0</v>
      </c>
      <c r="AI392" s="18">
        <f>INDEX(BDD_enquete_terrain_publique!BO:BO, MATCH(A392, BDD_enquete_terrain_publique!B:B, 0))</f>
        <v>0</v>
      </c>
      <c r="AJ392" s="18" t="s">
        <v>2066</v>
      </c>
      <c r="AK392" s="18" t="str">
        <f>INDEX(BDD_enquete_terrain_publique!BU:BU, MATCH(A392, BDD_enquete_terrain_publique!B:B, 0))</f>
        <v>coreen</v>
      </c>
      <c r="AL392" s="115">
        <f>INDEX(BDD_enquete_terrain_publique!BV:BV, MATCH(A392, BDD_enquete_terrain_publique!B:B, 0))</f>
        <v>0</v>
      </c>
      <c r="AM392" s="178">
        <v>0</v>
      </c>
      <c r="AN392" s="115" t="s">
        <v>2115</v>
      </c>
      <c r="AO392" s="115" t="str">
        <f>INDEX(BDD_enquete_terrain_publique!AL:AL, MATCH(A392, BDD_enquete_terrain_publique!B:B, 0))</f>
        <v>resident</v>
      </c>
      <c r="AP392" s="115" t="s">
        <v>222</v>
      </c>
      <c r="AQ392" s="115" t="s">
        <v>222</v>
      </c>
      <c r="AR392" s="124" t="s">
        <v>2183</v>
      </c>
      <c r="AS392" s="115">
        <v>3</v>
      </c>
      <c r="AT392" s="122">
        <v>20</v>
      </c>
      <c r="AU39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297.04668720206462</v>
      </c>
      <c r="AV392" s="150">
        <v>940</v>
      </c>
      <c r="AW392" s="138" t="s">
        <v>222</v>
      </c>
      <c r="AX392" s="199"/>
      <c r="AY392" s="201"/>
      <c r="AZ392" s="127"/>
    </row>
    <row r="393" spans="1:52">
      <c r="A393" s="18">
        <v>492</v>
      </c>
      <c r="B393" s="18" t="str">
        <f>INDEX(BDD_enquete_terrain_publique!C:C, MATCH(A393, BDD_enquete_terrain_publique!B:B, 0))</f>
        <v>PECHLOIS2024_0229</v>
      </c>
      <c r="C393" s="18" t="str">
        <f>INDEX(BDD_enquete_terrain_publique!D:D, MATCH(A393, BDD_enquete_terrain_publique!B:B, 0))</f>
        <v>PECHLOIS2024_229_C</v>
      </c>
      <c r="D393" s="109">
        <f>INDEX(BDD_enquete_terrain_publique!E:E, MATCH(A393, BDD_enquete_terrain_publique!B:B, 0))</f>
        <v>45364</v>
      </c>
      <c r="E393" s="18" t="str">
        <f>INDEX(BDD_enquete_terrain_publique!F:F, MATCH(A393, BDD_enquete_terrain_publique!B:B, 0))</f>
        <v>Pierre_Charles_LUZI</v>
      </c>
      <c r="F393" s="118">
        <f>INDEX(BDD_enquete_terrain_publique!G:G, MATCH(A393, BDD_enquete_terrain_publique!B:B, 0))</f>
        <v>1</v>
      </c>
      <c r="G393" s="18">
        <f>INDEX(BDD_enquete_terrain_publique!H:H, MATCH(A393, BDD_enquete_terrain_publique!B:B, 0))</f>
        <v>17</v>
      </c>
      <c r="H393" s="118">
        <f>INDEX(BDD_enquete_terrain_publique!I:I, MATCH(A393, BDD_enquete_terrain_publique!B:B, 0))</f>
        <v>1</v>
      </c>
      <c r="I393" s="18" t="str">
        <f>INDEX(BDD_enquete_terrain_publique!J:J, MATCH(A393, BDD_enquete_terrain_publique!B:B, 0))</f>
        <v>NE</v>
      </c>
      <c r="J393" s="18" t="str">
        <f>INDEX(BDD_enquete_terrain_publique!K:K, MATCH(A393, BDD_enquete_terrain_publique!B:B, 0))</f>
        <v>SO</v>
      </c>
      <c r="K393" s="118" t="str">
        <f>INDEX(BDD_enquete_terrain_publique!L:L, MATCH(A393, BDD_enquete_terrain_publique!B:B, 0))</f>
        <v>0_10</v>
      </c>
      <c r="L393" s="18" t="str">
        <f>INDEX(BDD_enquete_terrain_publique!M:M, MATCH(A393, BDD_enquete_terrain_publique!B:B, 0))</f>
        <v>NA</v>
      </c>
      <c r="M393" s="18" t="s">
        <v>22</v>
      </c>
      <c r="N393" s="18" t="s">
        <v>22</v>
      </c>
      <c r="O393" s="18" t="s">
        <v>22</v>
      </c>
      <c r="P393" s="119">
        <f>INDEX(BDD_enquete_terrain_publique!Q:Q, MATCH(A393, BDD_enquete_terrain_publique!B:B, 0))</f>
        <v>42.67</v>
      </c>
      <c r="Q393" s="115" t="s">
        <v>22</v>
      </c>
      <c r="R393" s="116" t="s">
        <v>22</v>
      </c>
      <c r="S393" s="115" t="s">
        <v>22</v>
      </c>
      <c r="T393" s="115" t="s">
        <v>22</v>
      </c>
      <c r="U393" s="120">
        <f>INDEX(BDD_enquete_terrain_publique!V:V, MATCH(A393, BDD_enquete_terrain_publique!B:B, 0))</f>
        <v>9.2799999999999994</v>
      </c>
      <c r="V393" s="128" t="s">
        <v>22</v>
      </c>
      <c r="W393" s="121" t="str">
        <f>INDEX(BDD_enquete_terrain_publique!W:W, MATCH(A393, BDD_enquete_terrain_publique!B:B, 0))</f>
        <v>pdb</v>
      </c>
      <c r="X393" s="122">
        <f>INDEX(BDD_enquete_terrain_publique!X:X, MATCH(A393, BDD_enquete_terrain_publique!B:B, 0))</f>
        <v>2</v>
      </c>
      <c r="Y393" s="122">
        <f>INDEX(BDD_enquete_terrain_publique!Y:Y, MATCH(A393, BDD_enquete_terrain_publique!B:B, 0))</f>
        <v>1</v>
      </c>
      <c r="Z393" s="121">
        <f>INDEX(BDD_enquete_terrain_publique!Z:Z, MATCH(A393, BDD_enquete_terrain_publique!B:B, 0))</f>
        <v>0.375</v>
      </c>
      <c r="AA393" s="121">
        <f>INDEX(BDD_enquete_terrain_publique!AA:AA, MATCH(A393, BDD_enquete_terrain_publique!B:B, 0))</f>
        <v>0.48402777777777778</v>
      </c>
      <c r="AB393" s="121">
        <f>INDEX(BDD_enquete_terrain_publique!AB:AB, MATCH(A393, BDD_enquete_terrain_publique!B:B, 0))</f>
        <v>0.54166666666666663</v>
      </c>
      <c r="AC393" s="121">
        <f>Tableau1[[#This Row],[heure_enq]]-Tableau1[[#This Row],[heure_deb]]</f>
        <v>0.10902777777777778</v>
      </c>
      <c r="AD393" s="121">
        <f>Tableau1[[#This Row],[heure_fin]]-Tableau1[[#This Row],[heure_deb]]</f>
        <v>0.16666666666666663</v>
      </c>
      <c r="AE393" s="115" t="s">
        <v>22</v>
      </c>
      <c r="AF393" s="115" t="s">
        <v>22</v>
      </c>
      <c r="AG393" s="123" t="str">
        <f>INDEX(BDD_enquete_terrain_publique!BJ:BJ, MATCH(A393, BDD_enquete_terrain_publique!B:B, 0))</f>
        <v>Sparus aurata, Lithognathus mormyrus,Chelon labrosus</v>
      </c>
      <c r="AH393" s="18">
        <v>0</v>
      </c>
      <c r="AI393" s="18">
        <f>INDEX(BDD_enquete_terrain_publique!BO:BO, MATCH(A393, BDD_enquete_terrain_publique!B:B, 0))</f>
        <v>0</v>
      </c>
      <c r="AJ393" s="18" t="s">
        <v>2066</v>
      </c>
      <c r="AK393" s="18" t="str">
        <f>INDEX(BDD_enquete_terrain_publique!BU:BU, MATCH(A393, BDD_enquete_terrain_publique!B:B, 0))</f>
        <v>coreen</v>
      </c>
      <c r="AL393" s="115">
        <f>INDEX(BDD_enquete_terrain_publique!BV:BV, MATCH(A393, BDD_enquete_terrain_publique!B:B, 0))</f>
        <v>0</v>
      </c>
      <c r="AM393" s="18">
        <v>0</v>
      </c>
      <c r="AN393" s="115" t="s">
        <v>2115</v>
      </c>
      <c r="AO393" s="115" t="str">
        <f>INDEX(BDD_enquete_terrain_publique!AL:AL, MATCH(A393, BDD_enquete_terrain_publique!B:B, 0))</f>
        <v>resident</v>
      </c>
      <c r="AP393" s="115" t="s">
        <v>222</v>
      </c>
      <c r="AQ393" s="115" t="s">
        <v>222</v>
      </c>
      <c r="AR393" s="124" t="s">
        <v>1033</v>
      </c>
      <c r="AS393" s="115">
        <v>2</v>
      </c>
      <c r="AT393" s="122">
        <v>23</v>
      </c>
      <c r="AU39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393" s="152"/>
      <c r="AW393" s="138" t="s">
        <v>222</v>
      </c>
      <c r="AX393" s="199"/>
      <c r="AY393" s="201"/>
      <c r="AZ393" s="127"/>
    </row>
    <row r="394" spans="1:52" ht="15" thickBot="1">
      <c r="A394" s="18">
        <v>492</v>
      </c>
      <c r="B394" s="18" t="str">
        <f>INDEX(BDD_enquete_terrain_publique!C:C, MATCH(A394, BDD_enquete_terrain_publique!B:B, 0))</f>
        <v>PECHLOIS2024_0229</v>
      </c>
      <c r="C394" s="18" t="str">
        <f>INDEX(BDD_enquete_terrain_publique!D:D, MATCH(A394, BDD_enquete_terrain_publique!B:B, 0))</f>
        <v>PECHLOIS2024_229_C</v>
      </c>
      <c r="D394" s="109">
        <f>INDEX(BDD_enquete_terrain_publique!E:E, MATCH(A394, BDD_enquete_terrain_publique!B:B, 0))</f>
        <v>45364</v>
      </c>
      <c r="E394" s="18" t="str">
        <f>INDEX(BDD_enquete_terrain_publique!F:F, MATCH(A394, BDD_enquete_terrain_publique!B:B, 0))</f>
        <v>Pierre_Charles_LUZI</v>
      </c>
      <c r="F394" s="118">
        <f>INDEX(BDD_enquete_terrain_publique!G:G, MATCH(A394, BDD_enquete_terrain_publique!B:B, 0))</f>
        <v>1</v>
      </c>
      <c r="G394" s="18">
        <f>INDEX(BDD_enquete_terrain_publique!H:H, MATCH(A394, BDD_enquete_terrain_publique!B:B, 0))</f>
        <v>17</v>
      </c>
      <c r="H394" s="118">
        <f>INDEX(BDD_enquete_terrain_publique!I:I, MATCH(A394, BDD_enquete_terrain_publique!B:B, 0))</f>
        <v>1</v>
      </c>
      <c r="I394" s="18" t="str">
        <f>INDEX(BDD_enquete_terrain_publique!J:J, MATCH(A394, BDD_enquete_terrain_publique!B:B, 0))</f>
        <v>NE</v>
      </c>
      <c r="J394" s="18" t="str">
        <f>INDEX(BDD_enquete_terrain_publique!K:K, MATCH(A394, BDD_enquete_terrain_publique!B:B, 0))</f>
        <v>SO</v>
      </c>
      <c r="K394" s="118" t="str">
        <f>INDEX(BDD_enquete_terrain_publique!L:L, MATCH(A394, BDD_enquete_terrain_publique!B:B, 0))</f>
        <v>0_10</v>
      </c>
      <c r="L394" s="18" t="str">
        <f>INDEX(BDD_enquete_terrain_publique!M:M, MATCH(A394, BDD_enquete_terrain_publique!B:B, 0))</f>
        <v>NA</v>
      </c>
      <c r="M394" s="18" t="s">
        <v>22</v>
      </c>
      <c r="N394" s="18" t="s">
        <v>22</v>
      </c>
      <c r="O394" s="18" t="s">
        <v>22</v>
      </c>
      <c r="P394" s="119">
        <f>INDEX(BDD_enquete_terrain_publique!Q:Q, MATCH(A394, BDD_enquete_terrain_publique!B:B, 0))</f>
        <v>42.67</v>
      </c>
      <c r="Q394" s="115" t="s">
        <v>22</v>
      </c>
      <c r="R394" s="116" t="s">
        <v>22</v>
      </c>
      <c r="S394" s="115" t="s">
        <v>22</v>
      </c>
      <c r="T394" s="115" t="s">
        <v>22</v>
      </c>
      <c r="U394" s="120">
        <f>INDEX(BDD_enquete_terrain_publique!V:V, MATCH(A394, BDD_enquete_terrain_publique!B:B, 0))</f>
        <v>9.2799999999999994</v>
      </c>
      <c r="V394" s="128" t="s">
        <v>22</v>
      </c>
      <c r="W394" s="121" t="str">
        <f>INDEX(BDD_enquete_terrain_publique!W:W, MATCH(A394, BDD_enquete_terrain_publique!B:B, 0))</f>
        <v>pdb</v>
      </c>
      <c r="X394" s="122">
        <f>INDEX(BDD_enquete_terrain_publique!X:X, MATCH(A394, BDD_enquete_terrain_publique!B:B, 0))</f>
        <v>2</v>
      </c>
      <c r="Y394" s="122">
        <f>INDEX(BDD_enquete_terrain_publique!Y:Y, MATCH(A394, BDD_enquete_terrain_publique!B:B, 0))</f>
        <v>1</v>
      </c>
      <c r="Z394" s="121">
        <f>INDEX(BDD_enquete_terrain_publique!Z:Z, MATCH(A394, BDD_enquete_terrain_publique!B:B, 0))</f>
        <v>0.375</v>
      </c>
      <c r="AA394" s="121">
        <f>INDEX(BDD_enquete_terrain_publique!AA:AA, MATCH(A394, BDD_enquete_terrain_publique!B:B, 0))</f>
        <v>0.48402777777777778</v>
      </c>
      <c r="AB394" s="121">
        <f>INDEX(BDD_enquete_terrain_publique!AB:AB, MATCH(A394, BDD_enquete_terrain_publique!B:B, 0))</f>
        <v>0.54166666666666663</v>
      </c>
      <c r="AC394" s="121">
        <f>Tableau1[[#This Row],[heure_enq]]-Tableau1[[#This Row],[heure_deb]]</f>
        <v>0.10902777777777778</v>
      </c>
      <c r="AD394" s="121">
        <f>Tableau1[[#This Row],[heure_fin]]-Tableau1[[#This Row],[heure_deb]]</f>
        <v>0.16666666666666663</v>
      </c>
      <c r="AE394" s="115" t="s">
        <v>22</v>
      </c>
      <c r="AF394" s="115" t="s">
        <v>22</v>
      </c>
      <c r="AG394" s="123" t="str">
        <f>INDEX(BDD_enquete_terrain_publique!BJ:BJ, MATCH(A394, BDD_enquete_terrain_publique!B:B, 0))</f>
        <v>Sparus aurata, Lithognathus mormyrus,Chelon labrosus</v>
      </c>
      <c r="AH394" s="18">
        <v>0</v>
      </c>
      <c r="AI394" s="18">
        <f>INDEX(BDD_enquete_terrain_publique!BO:BO, MATCH(A394, BDD_enquete_terrain_publique!B:B, 0))</f>
        <v>0</v>
      </c>
      <c r="AJ394" s="18" t="s">
        <v>2066</v>
      </c>
      <c r="AK394" s="18" t="str">
        <f>INDEX(BDD_enquete_terrain_publique!BU:BU, MATCH(A394, BDD_enquete_terrain_publique!B:B, 0))</f>
        <v>coreen</v>
      </c>
      <c r="AL394" s="115">
        <f>INDEX(BDD_enquete_terrain_publique!BV:BV, MATCH(A394, BDD_enquete_terrain_publique!B:B, 0))</f>
        <v>0</v>
      </c>
      <c r="AM394" s="18">
        <v>0</v>
      </c>
      <c r="AN394" s="115" t="s">
        <v>2115</v>
      </c>
      <c r="AO394" s="115" t="str">
        <f>INDEX(BDD_enquete_terrain_publique!AL:AL, MATCH(A394, BDD_enquete_terrain_publique!B:B, 0))</f>
        <v>resident</v>
      </c>
      <c r="AP394" s="115" t="s">
        <v>222</v>
      </c>
      <c r="AQ394" s="115" t="s">
        <v>222</v>
      </c>
      <c r="AR394" s="124" t="s">
        <v>1853</v>
      </c>
      <c r="AS394" s="115">
        <v>1</v>
      </c>
      <c r="AT394" s="122">
        <v>25</v>
      </c>
      <c r="AU39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303.27148043502649</v>
      </c>
      <c r="AV394" s="153"/>
      <c r="AW394" s="138" t="s">
        <v>222</v>
      </c>
      <c r="AX394" s="199"/>
      <c r="AY394" s="201"/>
      <c r="AZ394" s="127"/>
    </row>
    <row r="395" spans="1:52">
      <c r="A395" s="18">
        <v>493</v>
      </c>
      <c r="B395" s="18" t="str">
        <f>INDEX(BDD_enquete_terrain_publique!C:C, MATCH(A395, BDD_enquete_terrain_publique!B:B, 0))</f>
        <v>PECHLOIS2024_0229</v>
      </c>
      <c r="C395" s="18" t="str">
        <f>INDEX(BDD_enquete_terrain_publique!D:D, MATCH(A395, BDD_enquete_terrain_publique!B:B, 0))</f>
        <v>PECHLOIS2024_229_D</v>
      </c>
      <c r="D395" s="109">
        <f>INDEX(BDD_enquete_terrain_publique!E:E, MATCH(A395, BDD_enquete_terrain_publique!B:B, 0))</f>
        <v>45364</v>
      </c>
      <c r="E395" s="18" t="str">
        <f>INDEX(BDD_enquete_terrain_publique!F:F, MATCH(A395, BDD_enquete_terrain_publique!B:B, 0))</f>
        <v>Pierre_Charles_LUZI</v>
      </c>
      <c r="F395" s="118">
        <f>INDEX(BDD_enquete_terrain_publique!G:G, MATCH(A395, BDD_enquete_terrain_publique!B:B, 0))</f>
        <v>1</v>
      </c>
      <c r="G395" s="18">
        <f>INDEX(BDD_enquete_terrain_publique!H:H, MATCH(A395, BDD_enquete_terrain_publique!B:B, 0))</f>
        <v>18</v>
      </c>
      <c r="H395" s="118">
        <f>INDEX(BDD_enquete_terrain_publique!I:I, MATCH(A395, BDD_enquete_terrain_publique!B:B, 0))</f>
        <v>1</v>
      </c>
      <c r="I395" s="18" t="str">
        <f>INDEX(BDD_enquete_terrain_publique!J:J, MATCH(A395, BDD_enquete_terrain_publique!B:B, 0))</f>
        <v>NE</v>
      </c>
      <c r="J395" s="18" t="str">
        <f>INDEX(BDD_enquete_terrain_publique!K:K, MATCH(A395, BDD_enquete_terrain_publique!B:B, 0))</f>
        <v>SO</v>
      </c>
      <c r="K395" s="118" t="str">
        <f>INDEX(BDD_enquete_terrain_publique!L:L, MATCH(A395, BDD_enquete_terrain_publique!B:B, 0))</f>
        <v>0_10</v>
      </c>
      <c r="L395" s="18" t="str">
        <f>INDEX(BDD_enquete_terrain_publique!M:M, MATCH(A395, BDD_enquete_terrain_publique!B:B, 0))</f>
        <v>NA</v>
      </c>
      <c r="M395" s="18" t="s">
        <v>22</v>
      </c>
      <c r="N395" s="18" t="s">
        <v>22</v>
      </c>
      <c r="O395" s="18" t="s">
        <v>22</v>
      </c>
      <c r="P395" s="119">
        <f>INDEX(BDD_enquete_terrain_publique!Q:Q, MATCH(A395, BDD_enquete_terrain_publique!B:B, 0))</f>
        <v>42.68</v>
      </c>
      <c r="Q395" s="115" t="s">
        <v>22</v>
      </c>
      <c r="R395" s="116" t="s">
        <v>22</v>
      </c>
      <c r="S395" s="115" t="s">
        <v>22</v>
      </c>
      <c r="T395" s="115" t="s">
        <v>22</v>
      </c>
      <c r="U395" s="120">
        <f>INDEX(BDD_enquete_terrain_publique!V:V, MATCH(A395, BDD_enquete_terrain_publique!B:B, 0))</f>
        <v>9.27</v>
      </c>
      <c r="V395" s="128" t="s">
        <v>22</v>
      </c>
      <c r="W395" s="121" t="str">
        <f>INDEX(BDD_enquete_terrain_publique!W:W, MATCH(A395, BDD_enquete_terrain_publique!B:B, 0))</f>
        <v>pdb</v>
      </c>
      <c r="X395" s="122">
        <f>INDEX(BDD_enquete_terrain_publique!X:X, MATCH(A395, BDD_enquete_terrain_publique!B:B, 0))</f>
        <v>4</v>
      </c>
      <c r="Y395" s="122">
        <f>INDEX(BDD_enquete_terrain_publique!Y:Y, MATCH(A395, BDD_enquete_terrain_publique!B:B, 0))</f>
        <v>2</v>
      </c>
      <c r="Z395" s="121">
        <f>INDEX(BDD_enquete_terrain_publique!Z:Z, MATCH(A395, BDD_enquete_terrain_publique!B:B, 0))</f>
        <v>0.45833333333333331</v>
      </c>
      <c r="AA395" s="121">
        <f>INDEX(BDD_enquete_terrain_publique!AA:AA, MATCH(A395, BDD_enquete_terrain_publique!B:B, 0))</f>
        <v>0.5625</v>
      </c>
      <c r="AB395" s="121">
        <f>INDEX(BDD_enquete_terrain_publique!AB:AB, MATCH(A395, BDD_enquete_terrain_publique!B:B, 0))</f>
        <v>0.70833333333333337</v>
      </c>
      <c r="AC395" s="121">
        <f>Tableau1[[#This Row],[heure_enq]]-Tableau1[[#This Row],[heure_deb]]</f>
        <v>0.10416666666666669</v>
      </c>
      <c r="AD395" s="121">
        <f>Tableau1[[#This Row],[heure_fin]]-Tableau1[[#This Row],[heure_deb]]</f>
        <v>0.25000000000000006</v>
      </c>
      <c r="AE395" s="115" t="s">
        <v>22</v>
      </c>
      <c r="AF395" s="115" t="s">
        <v>22</v>
      </c>
      <c r="AG395" s="123" t="str">
        <f>INDEX(BDD_enquete_terrain_publique!BJ:BJ, MATCH(A395, BDD_enquete_terrain_publique!B:B, 0))</f>
        <v>Sparus aurata, Lithognathus mormyrus</v>
      </c>
      <c r="AH395" s="18">
        <v>0</v>
      </c>
      <c r="AI395" s="18">
        <f>INDEX(BDD_enquete_terrain_publique!BO:BO, MATCH(A395, BDD_enquete_terrain_publique!B:B, 0))</f>
        <v>0</v>
      </c>
      <c r="AJ395" s="18" t="s">
        <v>2066</v>
      </c>
      <c r="AK395" s="18" t="str">
        <f>INDEX(BDD_enquete_terrain_publique!BU:BU, MATCH(A395, BDD_enquete_terrain_publique!B:B, 0))</f>
        <v>coreen</v>
      </c>
      <c r="AL395" s="115">
        <f>INDEX(BDD_enquete_terrain_publique!BV:BV, MATCH(A395, BDD_enquete_terrain_publique!B:B, 0))</f>
        <v>0</v>
      </c>
      <c r="AM395" s="18">
        <v>0</v>
      </c>
      <c r="AN395" s="115" t="s">
        <v>3441</v>
      </c>
      <c r="AO395" s="115" t="str">
        <f>INDEX(BDD_enquete_terrain_publique!AL:AL, MATCH(A395, BDD_enquete_terrain_publique!B:B, 0))</f>
        <v>resident</v>
      </c>
      <c r="AP395" s="115" t="s">
        <v>222</v>
      </c>
      <c r="AQ395" s="115" t="s">
        <v>222</v>
      </c>
      <c r="AR395" s="124" t="s">
        <v>1082</v>
      </c>
      <c r="AS395" s="115">
        <v>2</v>
      </c>
      <c r="AT395" s="122">
        <v>18</v>
      </c>
      <c r="AU39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87.413207710288418</v>
      </c>
      <c r="AV395" s="150">
        <f>87+90+182+63</f>
        <v>422</v>
      </c>
      <c r="AW395" s="138" t="s">
        <v>222</v>
      </c>
      <c r="AX395" s="199"/>
      <c r="AY395" s="201"/>
      <c r="AZ395" s="127"/>
    </row>
    <row r="396" spans="1:52">
      <c r="A396" s="18">
        <v>493</v>
      </c>
      <c r="B396" s="18" t="str">
        <f>INDEX(BDD_enquete_terrain_publique!C:C, MATCH(A396, BDD_enquete_terrain_publique!B:B, 0))</f>
        <v>PECHLOIS2024_0229</v>
      </c>
      <c r="C396" s="18" t="str">
        <f>INDEX(BDD_enquete_terrain_publique!D:D, MATCH(A396, BDD_enquete_terrain_publique!B:B, 0))</f>
        <v>PECHLOIS2024_229_D</v>
      </c>
      <c r="D396" s="109">
        <f>INDEX(BDD_enquete_terrain_publique!E:E, MATCH(A396, BDD_enquete_terrain_publique!B:B, 0))</f>
        <v>45364</v>
      </c>
      <c r="E396" s="18" t="str">
        <f>INDEX(BDD_enquete_terrain_publique!F:F, MATCH(A396, BDD_enquete_terrain_publique!B:B, 0))</f>
        <v>Pierre_Charles_LUZI</v>
      </c>
      <c r="F396" s="118">
        <f>INDEX(BDD_enquete_terrain_publique!G:G, MATCH(A396, BDD_enquete_terrain_publique!B:B, 0))</f>
        <v>1</v>
      </c>
      <c r="G396" s="18">
        <f>INDEX(BDD_enquete_terrain_publique!H:H, MATCH(A396, BDD_enquete_terrain_publique!B:B, 0))</f>
        <v>18</v>
      </c>
      <c r="H396" s="118">
        <f>INDEX(BDD_enquete_terrain_publique!I:I, MATCH(A396, BDD_enquete_terrain_publique!B:B, 0))</f>
        <v>1</v>
      </c>
      <c r="I396" s="18" t="str">
        <f>INDEX(BDD_enquete_terrain_publique!J:J, MATCH(A396, BDD_enquete_terrain_publique!B:B, 0))</f>
        <v>NE</v>
      </c>
      <c r="J396" s="18" t="str">
        <f>INDEX(BDD_enquete_terrain_publique!K:K, MATCH(A396, BDD_enquete_terrain_publique!B:B, 0))</f>
        <v>SO</v>
      </c>
      <c r="K396" s="118" t="str">
        <f>INDEX(BDD_enquete_terrain_publique!L:L, MATCH(A396, BDD_enquete_terrain_publique!B:B, 0))</f>
        <v>0_10</v>
      </c>
      <c r="L396" s="18" t="str">
        <f>INDEX(BDD_enquete_terrain_publique!M:M, MATCH(A396, BDD_enquete_terrain_publique!B:B, 0))</f>
        <v>NA</v>
      </c>
      <c r="M396" s="18" t="s">
        <v>22</v>
      </c>
      <c r="N396" s="18" t="s">
        <v>22</v>
      </c>
      <c r="O396" s="18" t="s">
        <v>22</v>
      </c>
      <c r="P396" s="119">
        <f>INDEX(BDD_enquete_terrain_publique!Q:Q, MATCH(A396, BDD_enquete_terrain_publique!B:B, 0))</f>
        <v>42.68</v>
      </c>
      <c r="Q396" s="115" t="s">
        <v>22</v>
      </c>
      <c r="R396" s="116" t="s">
        <v>22</v>
      </c>
      <c r="S396" s="115" t="s">
        <v>22</v>
      </c>
      <c r="T396" s="115" t="s">
        <v>22</v>
      </c>
      <c r="U396" s="120">
        <f>INDEX(BDD_enquete_terrain_publique!V:V, MATCH(A396, BDD_enquete_terrain_publique!B:B, 0))</f>
        <v>9.27</v>
      </c>
      <c r="V396" s="128" t="s">
        <v>22</v>
      </c>
      <c r="W396" s="121" t="str">
        <f>INDEX(BDD_enquete_terrain_publique!W:W, MATCH(A396, BDD_enquete_terrain_publique!B:B, 0))</f>
        <v>pdb</v>
      </c>
      <c r="X396" s="122">
        <f>INDEX(BDD_enquete_terrain_publique!X:X, MATCH(A396, BDD_enquete_terrain_publique!B:B, 0))</f>
        <v>4</v>
      </c>
      <c r="Y396" s="122">
        <f>INDEX(BDD_enquete_terrain_publique!Y:Y, MATCH(A396, BDD_enquete_terrain_publique!B:B, 0))</f>
        <v>2</v>
      </c>
      <c r="Z396" s="121">
        <f>INDEX(BDD_enquete_terrain_publique!Z:Z, MATCH(A396, BDD_enquete_terrain_publique!B:B, 0))</f>
        <v>0.45833333333333331</v>
      </c>
      <c r="AA396" s="121">
        <f>INDEX(BDD_enquete_terrain_publique!AA:AA, MATCH(A396, BDD_enquete_terrain_publique!B:B, 0))</f>
        <v>0.5625</v>
      </c>
      <c r="AB396" s="121">
        <f>INDEX(BDD_enquete_terrain_publique!AB:AB, MATCH(A396, BDD_enquete_terrain_publique!B:B, 0))</f>
        <v>0.70833333333333337</v>
      </c>
      <c r="AC396" s="121">
        <f>Tableau1[[#This Row],[heure_enq]]-Tableau1[[#This Row],[heure_deb]]</f>
        <v>0.10416666666666669</v>
      </c>
      <c r="AD396" s="121">
        <f>Tableau1[[#This Row],[heure_fin]]-Tableau1[[#This Row],[heure_deb]]</f>
        <v>0.25000000000000006</v>
      </c>
      <c r="AE396" s="115" t="s">
        <v>22</v>
      </c>
      <c r="AF396" s="115" t="s">
        <v>22</v>
      </c>
      <c r="AG396" s="123" t="str">
        <f>INDEX(BDD_enquete_terrain_publique!BJ:BJ, MATCH(A396, BDD_enquete_terrain_publique!B:B, 0))</f>
        <v>Sparus aurata, Lithognathus mormyrus</v>
      </c>
      <c r="AH396" s="18">
        <v>0</v>
      </c>
      <c r="AI396" s="18">
        <f>INDEX(BDD_enquete_terrain_publique!BO:BO, MATCH(A396, BDD_enquete_terrain_publique!B:B, 0))</f>
        <v>0</v>
      </c>
      <c r="AJ396" s="18" t="s">
        <v>2066</v>
      </c>
      <c r="AK396" s="18" t="str">
        <f>INDEX(BDD_enquete_terrain_publique!BU:BU, MATCH(A396, BDD_enquete_terrain_publique!B:B, 0))</f>
        <v>coreen</v>
      </c>
      <c r="AL396" s="115">
        <f>INDEX(BDD_enquete_terrain_publique!BV:BV, MATCH(A396, BDD_enquete_terrain_publique!B:B, 0))</f>
        <v>0</v>
      </c>
      <c r="AM396" s="18">
        <v>0</v>
      </c>
      <c r="AN396" s="115" t="s">
        <v>3441</v>
      </c>
      <c r="AO396" s="115" t="str">
        <f>INDEX(BDD_enquete_terrain_publique!AL:AL, MATCH(A396, BDD_enquete_terrain_publique!B:B, 0))</f>
        <v>resident</v>
      </c>
      <c r="AP396" s="115" t="s">
        <v>222</v>
      </c>
      <c r="AQ396" s="115" t="s">
        <v>222</v>
      </c>
      <c r="AR396" s="124" t="s">
        <v>772</v>
      </c>
      <c r="AS396" s="115">
        <v>1</v>
      </c>
      <c r="AT396" s="122">
        <v>18</v>
      </c>
      <c r="AU39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89.924227125580856</v>
      </c>
      <c r="AV396" s="152"/>
      <c r="AW396" s="138" t="s">
        <v>222</v>
      </c>
      <c r="AX396" s="199"/>
      <c r="AY396" s="201"/>
      <c r="AZ396" s="127"/>
    </row>
    <row r="397" spans="1:52">
      <c r="A397" s="18">
        <v>493</v>
      </c>
      <c r="B397" s="18" t="str">
        <f>INDEX(BDD_enquete_terrain_publique!C:C, MATCH(A397, BDD_enquete_terrain_publique!B:B, 0))</f>
        <v>PECHLOIS2024_0229</v>
      </c>
      <c r="C397" s="18" t="str">
        <f>INDEX(BDD_enquete_terrain_publique!D:D, MATCH(A397, BDD_enquete_terrain_publique!B:B, 0))</f>
        <v>PECHLOIS2024_229_D</v>
      </c>
      <c r="D397" s="109">
        <f>INDEX(BDD_enquete_terrain_publique!E:E, MATCH(A397, BDD_enquete_terrain_publique!B:B, 0))</f>
        <v>45364</v>
      </c>
      <c r="E397" s="18" t="str">
        <f>INDEX(BDD_enquete_terrain_publique!F:F, MATCH(A397, BDD_enquete_terrain_publique!B:B, 0))</f>
        <v>Pierre_Charles_LUZI</v>
      </c>
      <c r="F397" s="118">
        <f>INDEX(BDD_enquete_terrain_publique!G:G, MATCH(A397, BDD_enquete_terrain_publique!B:B, 0))</f>
        <v>1</v>
      </c>
      <c r="G397" s="18">
        <f>INDEX(BDD_enquete_terrain_publique!H:H, MATCH(A397, BDD_enquete_terrain_publique!B:B, 0))</f>
        <v>18</v>
      </c>
      <c r="H397" s="118">
        <f>INDEX(BDD_enquete_terrain_publique!I:I, MATCH(A397, BDD_enquete_terrain_publique!B:B, 0))</f>
        <v>1</v>
      </c>
      <c r="I397" s="18" t="str">
        <f>INDEX(BDD_enquete_terrain_publique!J:J, MATCH(A397, BDD_enquete_terrain_publique!B:B, 0))</f>
        <v>NE</v>
      </c>
      <c r="J397" s="18" t="str">
        <f>INDEX(BDD_enquete_terrain_publique!K:K, MATCH(A397, BDD_enquete_terrain_publique!B:B, 0))</f>
        <v>SO</v>
      </c>
      <c r="K397" s="118" t="str">
        <f>INDEX(BDD_enquete_terrain_publique!L:L, MATCH(A397, BDD_enquete_terrain_publique!B:B, 0))</f>
        <v>0_10</v>
      </c>
      <c r="L397" s="18" t="str">
        <f>INDEX(BDD_enquete_terrain_publique!M:M, MATCH(A397, BDD_enquete_terrain_publique!B:B, 0))</f>
        <v>NA</v>
      </c>
      <c r="M397" s="18" t="s">
        <v>22</v>
      </c>
      <c r="N397" s="18" t="s">
        <v>22</v>
      </c>
      <c r="O397" s="18" t="s">
        <v>22</v>
      </c>
      <c r="P397" s="119">
        <f>INDEX(BDD_enquete_terrain_publique!Q:Q, MATCH(A397, BDD_enquete_terrain_publique!B:B, 0))</f>
        <v>42.68</v>
      </c>
      <c r="Q397" s="115" t="s">
        <v>22</v>
      </c>
      <c r="R397" s="116" t="s">
        <v>22</v>
      </c>
      <c r="S397" s="115" t="s">
        <v>22</v>
      </c>
      <c r="T397" s="115" t="s">
        <v>22</v>
      </c>
      <c r="U397" s="120">
        <f>INDEX(BDD_enquete_terrain_publique!V:V, MATCH(A397, BDD_enquete_terrain_publique!B:B, 0))</f>
        <v>9.27</v>
      </c>
      <c r="V397" s="128" t="s">
        <v>22</v>
      </c>
      <c r="W397" s="121" t="str">
        <f>INDEX(BDD_enquete_terrain_publique!W:W, MATCH(A397, BDD_enquete_terrain_publique!B:B, 0))</f>
        <v>pdb</v>
      </c>
      <c r="X397" s="122">
        <f>INDEX(BDD_enquete_terrain_publique!X:X, MATCH(A397, BDD_enquete_terrain_publique!B:B, 0))</f>
        <v>4</v>
      </c>
      <c r="Y397" s="122">
        <f>INDEX(BDD_enquete_terrain_publique!Y:Y, MATCH(A397, BDD_enquete_terrain_publique!B:B, 0))</f>
        <v>2</v>
      </c>
      <c r="Z397" s="121">
        <f>INDEX(BDD_enquete_terrain_publique!Z:Z, MATCH(A397, BDD_enquete_terrain_publique!B:B, 0))</f>
        <v>0.45833333333333331</v>
      </c>
      <c r="AA397" s="121">
        <f>INDEX(BDD_enquete_terrain_publique!AA:AA, MATCH(A397, BDD_enquete_terrain_publique!B:B, 0))</f>
        <v>0.5625</v>
      </c>
      <c r="AB397" s="121">
        <f>INDEX(BDD_enquete_terrain_publique!AB:AB, MATCH(A397, BDD_enquete_terrain_publique!B:B, 0))</f>
        <v>0.70833333333333337</v>
      </c>
      <c r="AC397" s="121">
        <f>Tableau1[[#This Row],[heure_enq]]-Tableau1[[#This Row],[heure_deb]]</f>
        <v>0.10416666666666669</v>
      </c>
      <c r="AD397" s="121">
        <f>Tableau1[[#This Row],[heure_fin]]-Tableau1[[#This Row],[heure_deb]]</f>
        <v>0.25000000000000006</v>
      </c>
      <c r="AE397" s="115" t="s">
        <v>22</v>
      </c>
      <c r="AF397" s="115" t="s">
        <v>22</v>
      </c>
      <c r="AG397" s="123" t="str">
        <f>INDEX(BDD_enquete_terrain_publique!BJ:BJ, MATCH(A397, BDD_enquete_terrain_publique!B:B, 0))</f>
        <v>Sparus aurata, Lithognathus mormyrus</v>
      </c>
      <c r="AH397" s="18">
        <v>0</v>
      </c>
      <c r="AI397" s="18">
        <f>INDEX(BDD_enquete_terrain_publique!BO:BO, MATCH(A397, BDD_enquete_terrain_publique!B:B, 0))</f>
        <v>0</v>
      </c>
      <c r="AJ397" s="18" t="s">
        <v>2066</v>
      </c>
      <c r="AK397" s="18" t="str">
        <f>INDEX(BDD_enquete_terrain_publique!BU:BU, MATCH(A397, BDD_enquete_terrain_publique!B:B, 0))</f>
        <v>coreen</v>
      </c>
      <c r="AL397" s="115">
        <f>INDEX(BDD_enquete_terrain_publique!BV:BV, MATCH(A397, BDD_enquete_terrain_publique!B:B, 0))</f>
        <v>0</v>
      </c>
      <c r="AM397" s="18">
        <v>0</v>
      </c>
      <c r="AN397" s="115" t="s">
        <v>3441</v>
      </c>
      <c r="AO397" s="115" t="str">
        <f>INDEX(BDD_enquete_terrain_publique!AL:AL, MATCH(A397, BDD_enquete_terrain_publique!B:B, 0))</f>
        <v>resident</v>
      </c>
      <c r="AP397" s="115" t="s">
        <v>2057</v>
      </c>
      <c r="AQ397" s="115">
        <v>1</v>
      </c>
      <c r="AR397" s="124" t="s">
        <v>404</v>
      </c>
      <c r="AS397" s="115">
        <v>1</v>
      </c>
      <c r="AT397" s="122">
        <v>22</v>
      </c>
      <c r="AU39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182.26181696428839</v>
      </c>
      <c r="AV397" s="152"/>
      <c r="AW397" s="138" t="s">
        <v>222</v>
      </c>
      <c r="AX397" s="199"/>
      <c r="AY397" s="201"/>
      <c r="AZ397" s="127"/>
    </row>
    <row r="398" spans="1:52" ht="15" thickBot="1">
      <c r="A398" s="18">
        <v>493</v>
      </c>
      <c r="B398" s="18" t="str">
        <f>INDEX(BDD_enquete_terrain_publique!C:C, MATCH(A398, BDD_enquete_terrain_publique!B:B, 0))</f>
        <v>PECHLOIS2024_0229</v>
      </c>
      <c r="C398" s="18" t="str">
        <f>INDEX(BDD_enquete_terrain_publique!D:D, MATCH(A398, BDD_enquete_terrain_publique!B:B, 0))</f>
        <v>PECHLOIS2024_229_D</v>
      </c>
      <c r="D398" s="109">
        <f>INDEX(BDD_enquete_terrain_publique!E:E, MATCH(A398, BDD_enquete_terrain_publique!B:B, 0))</f>
        <v>45364</v>
      </c>
      <c r="E398" s="18" t="str">
        <f>INDEX(BDD_enquete_terrain_publique!F:F, MATCH(A398, BDD_enquete_terrain_publique!B:B, 0))</f>
        <v>Pierre_Charles_LUZI</v>
      </c>
      <c r="F398" s="118">
        <f>INDEX(BDD_enquete_terrain_publique!G:G, MATCH(A398, BDD_enquete_terrain_publique!B:B, 0))</f>
        <v>1</v>
      </c>
      <c r="G398" s="18">
        <f>INDEX(BDD_enquete_terrain_publique!H:H, MATCH(A398, BDD_enquete_terrain_publique!B:B, 0))</f>
        <v>18</v>
      </c>
      <c r="H398" s="118">
        <f>INDEX(BDD_enquete_terrain_publique!I:I, MATCH(A398, BDD_enquete_terrain_publique!B:B, 0))</f>
        <v>1</v>
      </c>
      <c r="I398" s="18" t="str">
        <f>INDEX(BDD_enquete_terrain_publique!J:J, MATCH(A398, BDD_enquete_terrain_publique!B:B, 0))</f>
        <v>NE</v>
      </c>
      <c r="J398" s="18" t="str">
        <f>INDEX(BDD_enquete_terrain_publique!K:K, MATCH(A398, BDD_enquete_terrain_publique!B:B, 0))</f>
        <v>SO</v>
      </c>
      <c r="K398" s="118" t="str">
        <f>INDEX(BDD_enquete_terrain_publique!L:L, MATCH(A398, BDD_enquete_terrain_publique!B:B, 0))</f>
        <v>0_10</v>
      </c>
      <c r="L398" s="18" t="str">
        <f>INDEX(BDD_enquete_terrain_publique!M:M, MATCH(A398, BDD_enquete_terrain_publique!B:B, 0))</f>
        <v>NA</v>
      </c>
      <c r="M398" s="18" t="s">
        <v>22</v>
      </c>
      <c r="N398" s="18" t="s">
        <v>22</v>
      </c>
      <c r="O398" s="18" t="s">
        <v>22</v>
      </c>
      <c r="P398" s="119">
        <f>INDEX(BDD_enquete_terrain_publique!Q:Q, MATCH(A398, BDD_enquete_terrain_publique!B:B, 0))</f>
        <v>42.68</v>
      </c>
      <c r="Q398" s="115" t="s">
        <v>22</v>
      </c>
      <c r="R398" s="116" t="s">
        <v>22</v>
      </c>
      <c r="S398" s="115" t="s">
        <v>22</v>
      </c>
      <c r="T398" s="115" t="s">
        <v>22</v>
      </c>
      <c r="U398" s="120">
        <f>INDEX(BDD_enquete_terrain_publique!V:V, MATCH(A398, BDD_enquete_terrain_publique!B:B, 0))</f>
        <v>9.27</v>
      </c>
      <c r="V398" s="128" t="s">
        <v>22</v>
      </c>
      <c r="W398" s="121" t="str">
        <f>INDEX(BDD_enquete_terrain_publique!W:W, MATCH(A398, BDD_enquete_terrain_publique!B:B, 0))</f>
        <v>pdb</v>
      </c>
      <c r="X398" s="122">
        <f>INDEX(BDD_enquete_terrain_publique!X:X, MATCH(A398, BDD_enquete_terrain_publique!B:B, 0))</f>
        <v>4</v>
      </c>
      <c r="Y398" s="122">
        <f>INDEX(BDD_enquete_terrain_publique!Y:Y, MATCH(A398, BDD_enquete_terrain_publique!B:B, 0))</f>
        <v>2</v>
      </c>
      <c r="Z398" s="121">
        <f>INDEX(BDD_enquete_terrain_publique!Z:Z, MATCH(A398, BDD_enquete_terrain_publique!B:B, 0))</f>
        <v>0.45833333333333331</v>
      </c>
      <c r="AA398" s="121">
        <f>INDEX(BDD_enquete_terrain_publique!AA:AA, MATCH(A398, BDD_enquete_terrain_publique!B:B, 0))</f>
        <v>0.5625</v>
      </c>
      <c r="AB398" s="121">
        <f>INDEX(BDD_enquete_terrain_publique!AB:AB, MATCH(A398, BDD_enquete_terrain_publique!B:B, 0))</f>
        <v>0.70833333333333337</v>
      </c>
      <c r="AC398" s="121">
        <f>Tableau1[[#This Row],[heure_enq]]-Tableau1[[#This Row],[heure_deb]]</f>
        <v>0.10416666666666669</v>
      </c>
      <c r="AD398" s="121">
        <f>Tableau1[[#This Row],[heure_fin]]-Tableau1[[#This Row],[heure_deb]]</f>
        <v>0.25000000000000006</v>
      </c>
      <c r="AE398" s="115" t="s">
        <v>22</v>
      </c>
      <c r="AF398" s="115" t="s">
        <v>22</v>
      </c>
      <c r="AG398" s="123" t="str">
        <f>INDEX(BDD_enquete_terrain_publique!BJ:BJ, MATCH(A398, BDD_enquete_terrain_publique!B:B, 0))</f>
        <v>Sparus aurata, Lithognathus mormyrus</v>
      </c>
      <c r="AH398" s="18">
        <v>0</v>
      </c>
      <c r="AI398" s="18">
        <f>INDEX(BDD_enquete_terrain_publique!BO:BO, MATCH(A398, BDD_enquete_terrain_publique!B:B, 0))</f>
        <v>0</v>
      </c>
      <c r="AJ398" s="18" t="s">
        <v>2066</v>
      </c>
      <c r="AK398" s="18" t="str">
        <f>INDEX(BDD_enquete_terrain_publique!BU:BU, MATCH(A398, BDD_enquete_terrain_publique!B:B, 0))</f>
        <v>coreen</v>
      </c>
      <c r="AL398" s="115">
        <f>INDEX(BDD_enquete_terrain_publique!BV:BV, MATCH(A398, BDD_enquete_terrain_publique!B:B, 0))</f>
        <v>0</v>
      </c>
      <c r="AM398" s="18">
        <v>0</v>
      </c>
      <c r="AN398" s="115" t="s">
        <v>3441</v>
      </c>
      <c r="AO398" s="115" t="str">
        <f>INDEX(BDD_enquete_terrain_publique!AL:AL, MATCH(A398, BDD_enquete_terrain_publique!B:B, 0))</f>
        <v>resident</v>
      </c>
      <c r="AP398" s="115" t="s">
        <v>222</v>
      </c>
      <c r="AQ398" s="115" t="s">
        <v>222</v>
      </c>
      <c r="AR398" s="124" t="s">
        <v>1924</v>
      </c>
      <c r="AS398" s="115">
        <v>1</v>
      </c>
      <c r="AT398" s="122">
        <v>15</v>
      </c>
      <c r="AU39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63.115572089547285</v>
      </c>
      <c r="AV398" s="153"/>
      <c r="AW398" s="138" t="s">
        <v>222</v>
      </c>
      <c r="AX398" s="199"/>
      <c r="AY398" s="201"/>
      <c r="AZ398" s="127"/>
    </row>
    <row r="399" spans="1:52">
      <c r="A399" s="18">
        <v>494</v>
      </c>
      <c r="B399" s="18" t="str">
        <f>INDEX(BDD_enquete_terrain_publique!C:C, MATCH(A399, BDD_enquete_terrain_publique!B:B, 0))</f>
        <v>PECHLOIS2024_0229</v>
      </c>
      <c r="C399" s="18" t="str">
        <f>INDEX(BDD_enquete_terrain_publique!D:D, MATCH(A399, BDD_enquete_terrain_publique!B:B, 0))</f>
        <v>PECHLOIS2024_229_E</v>
      </c>
      <c r="D399" s="109">
        <f>INDEX(BDD_enquete_terrain_publique!E:E, MATCH(A399, BDD_enquete_terrain_publique!B:B, 0))</f>
        <v>45364</v>
      </c>
      <c r="E399" s="18" t="str">
        <f>INDEX(BDD_enquete_terrain_publique!F:F, MATCH(A399, BDD_enquete_terrain_publique!B:B, 0))</f>
        <v>Pierre_Charles_LUZI</v>
      </c>
      <c r="F399" s="118">
        <f>INDEX(BDD_enquete_terrain_publique!G:G, MATCH(A399, BDD_enquete_terrain_publique!B:B, 0))</f>
        <v>1</v>
      </c>
      <c r="G399" s="18">
        <f>INDEX(BDD_enquete_terrain_publique!H:H, MATCH(A399, BDD_enquete_terrain_publique!B:B, 0))</f>
        <v>16</v>
      </c>
      <c r="H399" s="118">
        <f>INDEX(BDD_enquete_terrain_publique!I:I, MATCH(A399, BDD_enquete_terrain_publique!B:B, 0))</f>
        <v>1</v>
      </c>
      <c r="I399" s="18" t="str">
        <f>INDEX(BDD_enquete_terrain_publique!J:J, MATCH(A399, BDD_enquete_terrain_publique!B:B, 0))</f>
        <v>NE</v>
      </c>
      <c r="J399" s="18" t="str">
        <f>INDEX(BDD_enquete_terrain_publique!K:K, MATCH(A399, BDD_enquete_terrain_publique!B:B, 0))</f>
        <v>SO</v>
      </c>
      <c r="K399" s="118" t="str">
        <f>INDEX(BDD_enquete_terrain_publique!L:L, MATCH(A399, BDD_enquete_terrain_publique!B:B, 0))</f>
        <v>0_10</v>
      </c>
      <c r="L399" s="18" t="str">
        <f>INDEX(BDD_enquete_terrain_publique!M:M, MATCH(A399, BDD_enquete_terrain_publique!B:B, 0))</f>
        <v>NA</v>
      </c>
      <c r="M399" s="18" t="s">
        <v>22</v>
      </c>
      <c r="N399" s="18" t="s">
        <v>22</v>
      </c>
      <c r="O399" s="18" t="s">
        <v>22</v>
      </c>
      <c r="P399" s="119">
        <f>INDEX(BDD_enquete_terrain_publique!Q:Q, MATCH(A399, BDD_enquete_terrain_publique!B:B, 0))</f>
        <v>42.69</v>
      </c>
      <c r="Q399" s="115" t="s">
        <v>22</v>
      </c>
      <c r="R399" s="116" t="s">
        <v>22</v>
      </c>
      <c r="S399" s="115" t="s">
        <v>22</v>
      </c>
      <c r="T399" s="115" t="s">
        <v>22</v>
      </c>
      <c r="U399" s="120">
        <f>INDEX(BDD_enquete_terrain_publique!V:V, MATCH(A399, BDD_enquete_terrain_publique!B:B, 0))</f>
        <v>9.32</v>
      </c>
      <c r="V399" s="128" t="s">
        <v>22</v>
      </c>
      <c r="W399" s="121" t="str">
        <f>INDEX(BDD_enquete_terrain_publique!W:W, MATCH(A399, BDD_enquete_terrain_publique!B:B, 0))</f>
        <v>pdb</v>
      </c>
      <c r="X399" s="122">
        <f>INDEX(BDD_enquete_terrain_publique!X:X, MATCH(A399, BDD_enquete_terrain_publique!B:B, 0))</f>
        <v>2</v>
      </c>
      <c r="Y399" s="122">
        <f>INDEX(BDD_enquete_terrain_publique!Y:Y, MATCH(A399, BDD_enquete_terrain_publique!B:B, 0))</f>
        <v>1</v>
      </c>
      <c r="Z399" s="121">
        <f>INDEX(BDD_enquete_terrain_publique!Z:Z, MATCH(A399, BDD_enquete_terrain_publique!B:B, 0))</f>
        <v>0.50694444444444442</v>
      </c>
      <c r="AA399" s="121">
        <f>INDEX(BDD_enquete_terrain_publique!AA:AA, MATCH(A399, BDD_enquete_terrain_publique!B:B, 0))</f>
        <v>0.625</v>
      </c>
      <c r="AB399" s="121">
        <f>INDEX(BDD_enquete_terrain_publique!AB:AB, MATCH(A399, BDD_enquete_terrain_publique!B:B, 0))</f>
        <v>0.70833333333333337</v>
      </c>
      <c r="AC399" s="121">
        <f>Tableau1[[#This Row],[heure_enq]]-Tableau1[[#This Row],[heure_deb]]</f>
        <v>0.11805555555555558</v>
      </c>
      <c r="AD399" s="121">
        <f>Tableau1[[#This Row],[heure_fin]]-Tableau1[[#This Row],[heure_deb]]</f>
        <v>0.20138888888888895</v>
      </c>
      <c r="AE399" s="115" t="s">
        <v>22</v>
      </c>
      <c r="AF399" s="115" t="s">
        <v>22</v>
      </c>
      <c r="AG399" s="123" t="str">
        <f>INDEX(BDD_enquete_terrain_publique!BJ:BJ, MATCH(A399, BDD_enquete_terrain_publique!B:B, 0))</f>
        <v>Sparus aurata, Lithognathus mormyrus, Diplodus sargus</v>
      </c>
      <c r="AH399" s="18">
        <v>0</v>
      </c>
      <c r="AI399" s="18">
        <f>INDEX(BDD_enquete_terrain_publique!BO:BO, MATCH(A399, BDD_enquete_terrain_publique!B:B, 0))</f>
        <v>0</v>
      </c>
      <c r="AJ399" s="18" t="s">
        <v>2066</v>
      </c>
      <c r="AK399" s="18" t="str">
        <f>INDEX(BDD_enquete_terrain_publique!BU:BU, MATCH(A399, BDD_enquete_terrain_publique!B:B, 0))</f>
        <v>bibi</v>
      </c>
      <c r="AL399" s="115">
        <f>INDEX(BDD_enquete_terrain_publique!BV:BV, MATCH(A399, BDD_enquete_terrain_publique!B:B, 0))</f>
        <v>0</v>
      </c>
      <c r="AM399" s="18">
        <v>0</v>
      </c>
      <c r="AN399" s="115" t="s">
        <v>2115</v>
      </c>
      <c r="AO399" s="115" t="str">
        <f>INDEX(BDD_enquete_terrain_publique!AL:AL, MATCH(A399, BDD_enquete_terrain_publique!B:B, 0))</f>
        <v>resident</v>
      </c>
      <c r="AP399" s="115" t="s">
        <v>222</v>
      </c>
      <c r="AQ399" s="115" t="s">
        <v>222</v>
      </c>
      <c r="AR399" s="124" t="s">
        <v>2183</v>
      </c>
      <c r="AS399" s="115">
        <v>2</v>
      </c>
      <c r="AT399" s="122">
        <v>22</v>
      </c>
      <c r="AU39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261.07918072509653</v>
      </c>
      <c r="AV399" s="150">
        <f>261+170+237</f>
        <v>668</v>
      </c>
      <c r="AW399" s="138" t="s">
        <v>222</v>
      </c>
      <c r="AX399" s="199"/>
      <c r="AY399" s="201"/>
      <c r="AZ399" s="127"/>
    </row>
    <row r="400" spans="1:52">
      <c r="A400" s="18">
        <v>494</v>
      </c>
      <c r="B400" s="18" t="str">
        <f>INDEX(BDD_enquete_terrain_publique!C:C, MATCH(A400, BDD_enquete_terrain_publique!B:B, 0))</f>
        <v>PECHLOIS2024_0229</v>
      </c>
      <c r="C400" s="18" t="str">
        <f>INDEX(BDD_enquete_terrain_publique!D:D, MATCH(A400, BDD_enquete_terrain_publique!B:B, 0))</f>
        <v>PECHLOIS2024_229_E</v>
      </c>
      <c r="D400" s="109">
        <f>INDEX(BDD_enquete_terrain_publique!E:E, MATCH(A400, BDD_enquete_terrain_publique!B:B, 0))</f>
        <v>45364</v>
      </c>
      <c r="E400" s="18" t="str">
        <f>INDEX(BDD_enquete_terrain_publique!F:F, MATCH(A400, BDD_enquete_terrain_publique!B:B, 0))</f>
        <v>Pierre_Charles_LUZI</v>
      </c>
      <c r="F400" s="118">
        <f>INDEX(BDD_enquete_terrain_publique!G:G, MATCH(A400, BDD_enquete_terrain_publique!B:B, 0))</f>
        <v>1</v>
      </c>
      <c r="G400" s="18">
        <f>INDEX(BDD_enquete_terrain_publique!H:H, MATCH(A400, BDD_enquete_terrain_publique!B:B, 0))</f>
        <v>16</v>
      </c>
      <c r="H400" s="118">
        <f>INDEX(BDD_enquete_terrain_publique!I:I, MATCH(A400, BDD_enquete_terrain_publique!B:B, 0))</f>
        <v>1</v>
      </c>
      <c r="I400" s="18" t="str">
        <f>INDEX(BDD_enquete_terrain_publique!J:J, MATCH(A400, BDD_enquete_terrain_publique!B:B, 0))</f>
        <v>NE</v>
      </c>
      <c r="J400" s="18" t="str">
        <f>INDEX(BDD_enquete_terrain_publique!K:K, MATCH(A400, BDD_enquete_terrain_publique!B:B, 0))</f>
        <v>SO</v>
      </c>
      <c r="K400" s="118" t="str">
        <f>INDEX(BDD_enquete_terrain_publique!L:L, MATCH(A400, BDD_enquete_terrain_publique!B:B, 0))</f>
        <v>0_10</v>
      </c>
      <c r="L400" s="18" t="str">
        <f>INDEX(BDD_enquete_terrain_publique!M:M, MATCH(A400, BDD_enquete_terrain_publique!B:B, 0))</f>
        <v>NA</v>
      </c>
      <c r="M400" s="18" t="s">
        <v>22</v>
      </c>
      <c r="N400" s="18" t="s">
        <v>22</v>
      </c>
      <c r="O400" s="18" t="s">
        <v>22</v>
      </c>
      <c r="P400" s="119">
        <f>INDEX(BDD_enquete_terrain_publique!Q:Q, MATCH(A400, BDD_enquete_terrain_publique!B:B, 0))</f>
        <v>42.69</v>
      </c>
      <c r="Q400" s="115" t="s">
        <v>22</v>
      </c>
      <c r="R400" s="116" t="s">
        <v>22</v>
      </c>
      <c r="S400" s="115" t="s">
        <v>22</v>
      </c>
      <c r="T400" s="115" t="s">
        <v>22</v>
      </c>
      <c r="U400" s="120">
        <f>INDEX(BDD_enquete_terrain_publique!V:V, MATCH(A400, BDD_enquete_terrain_publique!B:B, 0))</f>
        <v>9.32</v>
      </c>
      <c r="V400" s="128" t="s">
        <v>22</v>
      </c>
      <c r="W400" s="121" t="str">
        <f>INDEX(BDD_enquete_terrain_publique!W:W, MATCH(A400, BDD_enquete_terrain_publique!B:B, 0))</f>
        <v>pdb</v>
      </c>
      <c r="X400" s="122">
        <f>INDEX(BDD_enquete_terrain_publique!X:X, MATCH(A400, BDD_enquete_terrain_publique!B:B, 0))</f>
        <v>2</v>
      </c>
      <c r="Y400" s="122">
        <f>INDEX(BDD_enquete_terrain_publique!Y:Y, MATCH(A400, BDD_enquete_terrain_publique!B:B, 0))</f>
        <v>1</v>
      </c>
      <c r="Z400" s="121">
        <f>INDEX(BDD_enquete_terrain_publique!Z:Z, MATCH(A400, BDD_enquete_terrain_publique!B:B, 0))</f>
        <v>0.50694444444444442</v>
      </c>
      <c r="AA400" s="121">
        <f>INDEX(BDD_enquete_terrain_publique!AA:AA, MATCH(A400, BDD_enquete_terrain_publique!B:B, 0))</f>
        <v>0.625</v>
      </c>
      <c r="AB400" s="121">
        <f>INDEX(BDD_enquete_terrain_publique!AB:AB, MATCH(A400, BDD_enquete_terrain_publique!B:B, 0))</f>
        <v>0.70833333333333337</v>
      </c>
      <c r="AC400" s="121">
        <f>Tableau1[[#This Row],[heure_enq]]-Tableau1[[#This Row],[heure_deb]]</f>
        <v>0.11805555555555558</v>
      </c>
      <c r="AD400" s="121">
        <f>Tableau1[[#This Row],[heure_fin]]-Tableau1[[#This Row],[heure_deb]]</f>
        <v>0.20138888888888895</v>
      </c>
      <c r="AE400" s="115" t="s">
        <v>22</v>
      </c>
      <c r="AF400" s="115" t="s">
        <v>22</v>
      </c>
      <c r="AG400" s="123" t="str">
        <f>INDEX(BDD_enquete_terrain_publique!BJ:BJ, MATCH(A400, BDD_enquete_terrain_publique!B:B, 0))</f>
        <v>Sparus aurata, Lithognathus mormyrus, Diplodus sargus</v>
      </c>
      <c r="AH400" s="18">
        <v>0</v>
      </c>
      <c r="AI400" s="18">
        <f>INDEX(BDD_enquete_terrain_publique!BO:BO, MATCH(A400, BDD_enquete_terrain_publique!B:B, 0))</f>
        <v>0</v>
      </c>
      <c r="AJ400" s="18" t="s">
        <v>2066</v>
      </c>
      <c r="AK400" s="18" t="str">
        <f>INDEX(BDD_enquete_terrain_publique!BU:BU, MATCH(A400, BDD_enquete_terrain_publique!B:B, 0))</f>
        <v>bibi</v>
      </c>
      <c r="AL400" s="115">
        <f>INDEX(BDD_enquete_terrain_publique!BV:BV, MATCH(A400, BDD_enquete_terrain_publique!B:B, 0))</f>
        <v>0</v>
      </c>
      <c r="AM400" s="18">
        <v>0</v>
      </c>
      <c r="AN400" s="115" t="s">
        <v>2115</v>
      </c>
      <c r="AO400" s="115" t="str">
        <f>INDEX(BDD_enquete_terrain_publique!AL:AL, MATCH(A400, BDD_enquete_terrain_publique!B:B, 0))</f>
        <v>resident</v>
      </c>
      <c r="AP400" s="115" t="s">
        <v>222</v>
      </c>
      <c r="AQ400" s="115" t="s">
        <v>222</v>
      </c>
      <c r="AR400" s="124" t="s">
        <v>1033</v>
      </c>
      <c r="AS400" s="115">
        <v>1</v>
      </c>
      <c r="AT400" s="122">
        <v>23</v>
      </c>
      <c r="AU40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169.97231289418588</v>
      </c>
      <c r="AV400" s="152"/>
      <c r="AW400" s="138" t="s">
        <v>222</v>
      </c>
      <c r="AX400" s="199"/>
      <c r="AY400" s="201"/>
      <c r="AZ400" s="127"/>
    </row>
    <row r="401" spans="1:52" ht="15" thickBot="1">
      <c r="A401" s="18">
        <v>494</v>
      </c>
      <c r="B401" s="18" t="str">
        <f>INDEX(BDD_enquete_terrain_publique!C:C, MATCH(A401, BDD_enquete_terrain_publique!B:B, 0))</f>
        <v>PECHLOIS2024_0229</v>
      </c>
      <c r="C401" s="18" t="str">
        <f>INDEX(BDD_enquete_terrain_publique!D:D, MATCH(A401, BDD_enquete_terrain_publique!B:B, 0))</f>
        <v>PECHLOIS2024_229_E</v>
      </c>
      <c r="D401" s="109">
        <f>INDEX(BDD_enquete_terrain_publique!E:E, MATCH(A401, BDD_enquete_terrain_publique!B:B, 0))</f>
        <v>45364</v>
      </c>
      <c r="E401" s="18" t="str">
        <f>INDEX(BDD_enquete_terrain_publique!F:F, MATCH(A401, BDD_enquete_terrain_publique!B:B, 0))</f>
        <v>Pierre_Charles_LUZI</v>
      </c>
      <c r="F401" s="118">
        <f>INDEX(BDD_enquete_terrain_publique!G:G, MATCH(A401, BDD_enquete_terrain_publique!B:B, 0))</f>
        <v>1</v>
      </c>
      <c r="G401" s="18">
        <f>INDEX(BDD_enquete_terrain_publique!H:H, MATCH(A401, BDD_enquete_terrain_publique!B:B, 0))</f>
        <v>16</v>
      </c>
      <c r="H401" s="118">
        <f>INDEX(BDD_enquete_terrain_publique!I:I, MATCH(A401, BDD_enquete_terrain_publique!B:B, 0))</f>
        <v>1</v>
      </c>
      <c r="I401" s="18" t="str">
        <f>INDEX(BDD_enquete_terrain_publique!J:J, MATCH(A401, BDD_enquete_terrain_publique!B:B, 0))</f>
        <v>NE</v>
      </c>
      <c r="J401" s="18" t="str">
        <f>INDEX(BDD_enquete_terrain_publique!K:K, MATCH(A401, BDD_enquete_terrain_publique!B:B, 0))</f>
        <v>SO</v>
      </c>
      <c r="K401" s="118" t="str">
        <f>INDEX(BDD_enquete_terrain_publique!L:L, MATCH(A401, BDD_enquete_terrain_publique!B:B, 0))</f>
        <v>0_10</v>
      </c>
      <c r="L401" s="18" t="str">
        <f>INDEX(BDD_enquete_terrain_publique!M:M, MATCH(A401, BDD_enquete_terrain_publique!B:B, 0))</f>
        <v>NA</v>
      </c>
      <c r="M401" s="18" t="s">
        <v>22</v>
      </c>
      <c r="N401" s="18" t="s">
        <v>22</v>
      </c>
      <c r="O401" s="18" t="s">
        <v>22</v>
      </c>
      <c r="P401" s="119">
        <f>INDEX(BDD_enquete_terrain_publique!Q:Q, MATCH(A401, BDD_enquete_terrain_publique!B:B, 0))</f>
        <v>42.69</v>
      </c>
      <c r="Q401" s="115" t="s">
        <v>22</v>
      </c>
      <c r="R401" s="116" t="s">
        <v>22</v>
      </c>
      <c r="S401" s="115" t="s">
        <v>22</v>
      </c>
      <c r="T401" s="115" t="s">
        <v>22</v>
      </c>
      <c r="U401" s="120">
        <f>INDEX(BDD_enquete_terrain_publique!V:V, MATCH(A401, BDD_enquete_terrain_publique!B:B, 0))</f>
        <v>9.32</v>
      </c>
      <c r="V401" s="128" t="s">
        <v>22</v>
      </c>
      <c r="W401" s="121" t="str">
        <f>INDEX(BDD_enquete_terrain_publique!W:W, MATCH(A401, BDD_enquete_terrain_publique!B:B, 0))</f>
        <v>pdb</v>
      </c>
      <c r="X401" s="122">
        <f>INDEX(BDD_enquete_terrain_publique!X:X, MATCH(A401, BDD_enquete_terrain_publique!B:B, 0))</f>
        <v>2</v>
      </c>
      <c r="Y401" s="122">
        <f>INDEX(BDD_enquete_terrain_publique!Y:Y, MATCH(A401, BDD_enquete_terrain_publique!B:B, 0))</f>
        <v>1</v>
      </c>
      <c r="Z401" s="121">
        <f>INDEX(BDD_enquete_terrain_publique!Z:Z, MATCH(A401, BDD_enquete_terrain_publique!B:B, 0))</f>
        <v>0.50694444444444442</v>
      </c>
      <c r="AA401" s="121">
        <f>INDEX(BDD_enquete_terrain_publique!AA:AA, MATCH(A401, BDD_enquete_terrain_publique!B:B, 0))</f>
        <v>0.625</v>
      </c>
      <c r="AB401" s="121">
        <f>INDEX(BDD_enquete_terrain_publique!AB:AB, MATCH(A401, BDD_enquete_terrain_publique!B:B, 0))</f>
        <v>0.70833333333333337</v>
      </c>
      <c r="AC401" s="121">
        <f>Tableau1[[#This Row],[heure_enq]]-Tableau1[[#This Row],[heure_deb]]</f>
        <v>0.11805555555555558</v>
      </c>
      <c r="AD401" s="121">
        <f>Tableau1[[#This Row],[heure_fin]]-Tableau1[[#This Row],[heure_deb]]</f>
        <v>0.20138888888888895</v>
      </c>
      <c r="AE401" s="115" t="s">
        <v>22</v>
      </c>
      <c r="AF401" s="115" t="s">
        <v>22</v>
      </c>
      <c r="AG401" s="123" t="str">
        <f>INDEX(BDD_enquete_terrain_publique!BJ:BJ, MATCH(A401, BDD_enquete_terrain_publique!B:B, 0))</f>
        <v>Sparus aurata, Lithognathus mormyrus, Diplodus sargus</v>
      </c>
      <c r="AH401" s="18">
        <v>0</v>
      </c>
      <c r="AI401" s="18">
        <f>INDEX(BDD_enquete_terrain_publique!BO:BO, MATCH(A401, BDD_enquete_terrain_publique!B:B, 0))</f>
        <v>0</v>
      </c>
      <c r="AJ401" s="18" t="s">
        <v>2066</v>
      </c>
      <c r="AK401" s="18" t="str">
        <f>INDEX(BDD_enquete_terrain_publique!BU:BU, MATCH(A401, BDD_enquete_terrain_publique!B:B, 0))</f>
        <v>bibi</v>
      </c>
      <c r="AL401" s="115">
        <f>INDEX(BDD_enquete_terrain_publique!BV:BV, MATCH(A401, BDD_enquete_terrain_publique!B:B, 0))</f>
        <v>0</v>
      </c>
      <c r="AM401" s="18">
        <v>0</v>
      </c>
      <c r="AN401" s="115" t="s">
        <v>2115</v>
      </c>
      <c r="AO401" s="115" t="str">
        <f>INDEX(BDD_enquete_terrain_publique!AL:AL, MATCH(A401, BDD_enquete_terrain_publique!B:B, 0))</f>
        <v>resident</v>
      </c>
      <c r="AP401" s="115" t="s">
        <v>222</v>
      </c>
      <c r="AQ401" s="115" t="s">
        <v>222</v>
      </c>
      <c r="AR401" s="124" t="s">
        <v>404</v>
      </c>
      <c r="AS401" s="115">
        <v>1</v>
      </c>
      <c r="AT401" s="122">
        <v>24</v>
      </c>
      <c r="AU40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236.83138987910033</v>
      </c>
      <c r="AV401" s="153"/>
      <c r="AW401" s="138" t="s">
        <v>222</v>
      </c>
      <c r="AX401" s="199"/>
      <c r="AY401" s="201"/>
      <c r="AZ401" s="127"/>
    </row>
    <row r="402" spans="1:52">
      <c r="A402" s="18">
        <v>496</v>
      </c>
      <c r="B402" s="18" t="str">
        <f>INDEX(BDD_enquete_terrain_publique!C:C, MATCH(A402, BDD_enquete_terrain_publique!B:B, 0))</f>
        <v>PECHLOIS2024_0229</v>
      </c>
      <c r="C402" s="18" t="str">
        <f>INDEX(BDD_enquete_terrain_publique!D:D, MATCH(A402, BDD_enquete_terrain_publique!B:B, 0))</f>
        <v>PECHLOIS2024_229_G</v>
      </c>
      <c r="D402" s="109">
        <f>INDEX(BDD_enquete_terrain_publique!E:E, MATCH(A402, BDD_enquete_terrain_publique!B:B, 0))</f>
        <v>45364</v>
      </c>
      <c r="E402" s="18" t="str">
        <f>INDEX(BDD_enquete_terrain_publique!F:F, MATCH(A402, BDD_enquete_terrain_publique!B:B, 0))</f>
        <v>Pierre_Charles_LUZI</v>
      </c>
      <c r="F402" s="118">
        <f>INDEX(BDD_enquete_terrain_publique!G:G, MATCH(A402, BDD_enquete_terrain_publique!B:B, 0))</f>
        <v>1</v>
      </c>
      <c r="G402" s="18">
        <f>INDEX(BDD_enquete_terrain_publique!H:H, MATCH(A402, BDD_enquete_terrain_publique!B:B, 0))</f>
        <v>17</v>
      </c>
      <c r="H402" s="118">
        <f>INDEX(BDD_enquete_terrain_publique!I:I, MATCH(A402, BDD_enquete_terrain_publique!B:B, 0))</f>
        <v>1</v>
      </c>
      <c r="I402" s="18" t="str">
        <f>INDEX(BDD_enquete_terrain_publique!J:J, MATCH(A402, BDD_enquete_terrain_publique!B:B, 0))</f>
        <v>NE</v>
      </c>
      <c r="J402" s="18" t="str">
        <f>INDEX(BDD_enquete_terrain_publique!K:K, MATCH(A402, BDD_enquete_terrain_publique!B:B, 0))</f>
        <v>SO</v>
      </c>
      <c r="K402" s="118" t="str">
        <f>INDEX(BDD_enquete_terrain_publique!L:L, MATCH(A402, BDD_enquete_terrain_publique!B:B, 0))</f>
        <v>0_10</v>
      </c>
      <c r="L402" s="18" t="str">
        <f>INDEX(BDD_enquete_terrain_publique!M:M, MATCH(A402, BDD_enquete_terrain_publique!B:B, 0))</f>
        <v>NA</v>
      </c>
      <c r="M402" s="18" t="s">
        <v>22</v>
      </c>
      <c r="N402" s="18" t="s">
        <v>22</v>
      </c>
      <c r="O402" s="18" t="s">
        <v>22</v>
      </c>
      <c r="P402" s="119">
        <f>INDEX(BDD_enquete_terrain_publique!Q:Q, MATCH(A402, BDD_enquete_terrain_publique!B:B, 0))</f>
        <v>42.67</v>
      </c>
      <c r="Q402" s="115" t="s">
        <v>22</v>
      </c>
      <c r="R402" s="116" t="s">
        <v>22</v>
      </c>
      <c r="S402" s="115" t="s">
        <v>22</v>
      </c>
      <c r="T402" s="115" t="s">
        <v>22</v>
      </c>
      <c r="U402" s="120">
        <f>INDEX(BDD_enquete_terrain_publique!V:V, MATCH(A402, BDD_enquete_terrain_publique!B:B, 0))</f>
        <v>9.2899999999999991</v>
      </c>
      <c r="V402" s="128" t="s">
        <v>22</v>
      </c>
      <c r="W402" s="121" t="str">
        <f>INDEX(BDD_enquete_terrain_publique!W:W, MATCH(A402, BDD_enquete_terrain_publique!B:B, 0))</f>
        <v>pdb</v>
      </c>
      <c r="X402" s="122">
        <f>INDEX(BDD_enquete_terrain_publique!X:X, MATCH(A402, BDD_enquete_terrain_publique!B:B, 0))</f>
        <v>3</v>
      </c>
      <c r="Y402" s="122">
        <f>INDEX(BDD_enquete_terrain_publique!Y:Y, MATCH(A402, BDD_enquete_terrain_publique!B:B, 0))</f>
        <v>5</v>
      </c>
      <c r="Z402" s="121">
        <f>INDEX(BDD_enquete_terrain_publique!Z:Z, MATCH(A402, BDD_enquete_terrain_publique!B:B, 0))</f>
        <v>0.6875</v>
      </c>
      <c r="AA402" s="121">
        <f>INDEX(BDD_enquete_terrain_publique!AA:AA, MATCH(A402, BDD_enquete_terrain_publique!B:B, 0))</f>
        <v>0.69791666666666663</v>
      </c>
      <c r="AB402" s="121">
        <f>INDEX(BDD_enquete_terrain_publique!AB:AB, MATCH(A402, BDD_enquete_terrain_publique!B:B, 0))</f>
        <v>0.75</v>
      </c>
      <c r="AC402" s="121">
        <f>Tableau1[[#This Row],[heure_enq]]-Tableau1[[#This Row],[heure_deb]]</f>
        <v>1.041666666666663E-2</v>
      </c>
      <c r="AD402" s="121">
        <f>Tableau1[[#This Row],[heure_fin]]-Tableau1[[#This Row],[heure_deb]]</f>
        <v>6.25E-2</v>
      </c>
      <c r="AE402" s="115" t="s">
        <v>22</v>
      </c>
      <c r="AF402" s="115" t="s">
        <v>22</v>
      </c>
      <c r="AG402" s="123" t="str">
        <f>INDEX(BDD_enquete_terrain_publique!BJ:BJ, MATCH(A402, BDD_enquete_terrain_publique!B:B, 0))</f>
        <v>sable</v>
      </c>
      <c r="AH402" s="18">
        <v>0</v>
      </c>
      <c r="AI402" s="18">
        <f>INDEX(BDD_enquete_terrain_publique!BO:BO, MATCH(A402, BDD_enquete_terrain_publique!B:B, 0))</f>
        <v>0</v>
      </c>
      <c r="AJ402" s="18" t="s">
        <v>2066</v>
      </c>
      <c r="AK402" s="18" t="str">
        <f>INDEX(BDD_enquete_terrain_publique!BU:BU, MATCH(A402, BDD_enquete_terrain_publique!B:B, 0))</f>
        <v>coreen</v>
      </c>
      <c r="AL402" s="115">
        <f>INDEX(BDD_enquete_terrain_publique!BV:BV, MATCH(A402, BDD_enquete_terrain_publique!B:B, 0))</f>
        <v>0</v>
      </c>
      <c r="AM402" s="18">
        <v>0</v>
      </c>
      <c r="AN402" s="115" t="s">
        <v>2115</v>
      </c>
      <c r="AO402" s="115" t="str">
        <f>INDEX(BDD_enquete_terrain_publique!AL:AL, MATCH(A402, BDD_enquete_terrain_publique!B:B, 0))</f>
        <v>resident</v>
      </c>
      <c r="AP402" s="115" t="s">
        <v>222</v>
      </c>
      <c r="AQ402" s="115" t="s">
        <v>222</v>
      </c>
      <c r="AR402" s="124" t="s">
        <v>2183</v>
      </c>
      <c r="AS402" s="115">
        <v>2</v>
      </c>
      <c r="AT402" s="122">
        <v>23</v>
      </c>
      <c r="AU40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297.00050739296188</v>
      </c>
      <c r="AV402" s="150">
        <f>297+432+69</f>
        <v>798</v>
      </c>
      <c r="AW402" s="138" t="s">
        <v>222</v>
      </c>
      <c r="AX402" s="199"/>
      <c r="AY402" s="201"/>
      <c r="AZ402" s="127"/>
    </row>
    <row r="403" spans="1:52">
      <c r="A403" s="18">
        <v>496</v>
      </c>
      <c r="B403" s="18" t="str">
        <f>INDEX(BDD_enquete_terrain_publique!C:C, MATCH(A403, BDD_enquete_terrain_publique!B:B, 0))</f>
        <v>PECHLOIS2024_0229</v>
      </c>
      <c r="C403" s="18" t="str">
        <f>INDEX(BDD_enquete_terrain_publique!D:D, MATCH(A403, BDD_enquete_terrain_publique!B:B, 0))</f>
        <v>PECHLOIS2024_229_G</v>
      </c>
      <c r="D403" s="109">
        <f>INDEX(BDD_enquete_terrain_publique!E:E, MATCH(A403, BDD_enquete_terrain_publique!B:B, 0))</f>
        <v>45364</v>
      </c>
      <c r="E403" s="18" t="str">
        <f>INDEX(BDD_enquete_terrain_publique!F:F, MATCH(A403, BDD_enquete_terrain_publique!B:B, 0))</f>
        <v>Pierre_Charles_LUZI</v>
      </c>
      <c r="F403" s="118">
        <f>INDEX(BDD_enquete_terrain_publique!G:G, MATCH(A403, BDD_enquete_terrain_publique!B:B, 0))</f>
        <v>1</v>
      </c>
      <c r="G403" s="18">
        <f>INDEX(BDD_enquete_terrain_publique!H:H, MATCH(A403, BDD_enquete_terrain_publique!B:B, 0))</f>
        <v>17</v>
      </c>
      <c r="H403" s="118">
        <f>INDEX(BDD_enquete_terrain_publique!I:I, MATCH(A403, BDD_enquete_terrain_publique!B:B, 0))</f>
        <v>1</v>
      </c>
      <c r="I403" s="18" t="str">
        <f>INDEX(BDD_enquete_terrain_publique!J:J, MATCH(A403, BDD_enquete_terrain_publique!B:B, 0))</f>
        <v>NE</v>
      </c>
      <c r="J403" s="18" t="str">
        <f>INDEX(BDD_enquete_terrain_publique!K:K, MATCH(A403, BDD_enquete_terrain_publique!B:B, 0))</f>
        <v>SO</v>
      </c>
      <c r="K403" s="118" t="str">
        <f>INDEX(BDD_enquete_terrain_publique!L:L, MATCH(A403, BDD_enquete_terrain_publique!B:B, 0))</f>
        <v>0_10</v>
      </c>
      <c r="L403" s="18" t="str">
        <f>INDEX(BDD_enquete_terrain_publique!M:M, MATCH(A403, BDD_enquete_terrain_publique!B:B, 0))</f>
        <v>NA</v>
      </c>
      <c r="M403" s="18" t="s">
        <v>22</v>
      </c>
      <c r="N403" s="18" t="s">
        <v>22</v>
      </c>
      <c r="O403" s="18" t="s">
        <v>22</v>
      </c>
      <c r="P403" s="119">
        <f>INDEX(BDD_enquete_terrain_publique!Q:Q, MATCH(A403, BDD_enquete_terrain_publique!B:B, 0))</f>
        <v>42.67</v>
      </c>
      <c r="Q403" s="115" t="s">
        <v>22</v>
      </c>
      <c r="R403" s="116" t="s">
        <v>22</v>
      </c>
      <c r="S403" s="115" t="s">
        <v>22</v>
      </c>
      <c r="T403" s="115" t="s">
        <v>22</v>
      </c>
      <c r="U403" s="120">
        <f>INDEX(BDD_enquete_terrain_publique!V:V, MATCH(A403, BDD_enquete_terrain_publique!B:B, 0))</f>
        <v>9.2899999999999991</v>
      </c>
      <c r="V403" s="128" t="s">
        <v>22</v>
      </c>
      <c r="W403" s="121" t="str">
        <f>INDEX(BDD_enquete_terrain_publique!W:W, MATCH(A403, BDD_enquete_terrain_publique!B:B, 0))</f>
        <v>pdb</v>
      </c>
      <c r="X403" s="122">
        <f>INDEX(BDD_enquete_terrain_publique!X:X, MATCH(A403, BDD_enquete_terrain_publique!B:B, 0))</f>
        <v>3</v>
      </c>
      <c r="Y403" s="122">
        <f>INDEX(BDD_enquete_terrain_publique!Y:Y, MATCH(A403, BDD_enquete_terrain_publique!B:B, 0))</f>
        <v>5</v>
      </c>
      <c r="Z403" s="121">
        <f>INDEX(BDD_enquete_terrain_publique!Z:Z, MATCH(A403, BDD_enquete_terrain_publique!B:B, 0))</f>
        <v>0.6875</v>
      </c>
      <c r="AA403" s="121">
        <f>INDEX(BDD_enquete_terrain_publique!AA:AA, MATCH(A403, BDD_enquete_terrain_publique!B:B, 0))</f>
        <v>0.69791666666666663</v>
      </c>
      <c r="AB403" s="121">
        <f>INDEX(BDD_enquete_terrain_publique!AB:AB, MATCH(A403, BDD_enquete_terrain_publique!B:B, 0))</f>
        <v>0.75</v>
      </c>
      <c r="AC403" s="121">
        <f>Tableau1[[#This Row],[heure_enq]]-Tableau1[[#This Row],[heure_deb]]</f>
        <v>1.041666666666663E-2</v>
      </c>
      <c r="AD403" s="121">
        <f>Tableau1[[#This Row],[heure_fin]]-Tableau1[[#This Row],[heure_deb]]</f>
        <v>6.25E-2</v>
      </c>
      <c r="AE403" s="115" t="s">
        <v>22</v>
      </c>
      <c r="AF403" s="115" t="s">
        <v>22</v>
      </c>
      <c r="AG403" s="123" t="str">
        <f>INDEX(BDD_enquete_terrain_publique!BJ:BJ, MATCH(A403, BDD_enquete_terrain_publique!B:B, 0))</f>
        <v>sable</v>
      </c>
      <c r="AH403" s="18">
        <v>0</v>
      </c>
      <c r="AI403" s="18">
        <f>INDEX(BDD_enquete_terrain_publique!BO:BO, MATCH(A403, BDD_enquete_terrain_publique!B:B, 0))</f>
        <v>0</v>
      </c>
      <c r="AJ403" s="18" t="s">
        <v>2066</v>
      </c>
      <c r="AK403" s="18" t="str">
        <f>INDEX(BDD_enquete_terrain_publique!BU:BU, MATCH(A403, BDD_enquete_terrain_publique!B:B, 0))</f>
        <v>coreen</v>
      </c>
      <c r="AL403" s="115">
        <f>INDEX(BDD_enquete_terrain_publique!BV:BV, MATCH(A403, BDD_enquete_terrain_publique!B:B, 0))</f>
        <v>0</v>
      </c>
      <c r="AM403" s="18">
        <v>0</v>
      </c>
      <c r="AN403" s="115" t="s">
        <v>2115</v>
      </c>
      <c r="AO403" s="115" t="str">
        <f>INDEX(BDD_enquete_terrain_publique!AL:AL, MATCH(A403, BDD_enquete_terrain_publique!B:B, 0))</f>
        <v>resident</v>
      </c>
      <c r="AP403" s="115" t="s">
        <v>222</v>
      </c>
      <c r="AQ403" s="115" t="s">
        <v>222</v>
      </c>
      <c r="AR403" s="124" t="s">
        <v>1033</v>
      </c>
      <c r="AS403" s="115">
        <v>2</v>
      </c>
      <c r="AT403" s="122">
        <v>25</v>
      </c>
      <c r="AU40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431.85416778143201</v>
      </c>
      <c r="AV403" s="152"/>
      <c r="AW403" s="138" t="s">
        <v>222</v>
      </c>
      <c r="AX403" s="199"/>
      <c r="AY403" s="201"/>
      <c r="AZ403" s="127"/>
    </row>
    <row r="404" spans="1:52" ht="15" thickBot="1">
      <c r="A404" s="18">
        <v>496</v>
      </c>
      <c r="B404" s="18" t="str">
        <f>INDEX(BDD_enquete_terrain_publique!C:C, MATCH(A404, BDD_enquete_terrain_publique!B:B, 0))</f>
        <v>PECHLOIS2024_0229</v>
      </c>
      <c r="C404" s="18" t="str">
        <f>INDEX(BDD_enquete_terrain_publique!D:D, MATCH(A404, BDD_enquete_terrain_publique!B:B, 0))</f>
        <v>PECHLOIS2024_229_G</v>
      </c>
      <c r="D404" s="109">
        <f>INDEX(BDD_enquete_terrain_publique!E:E, MATCH(A404, BDD_enquete_terrain_publique!B:B, 0))</f>
        <v>45364</v>
      </c>
      <c r="E404" s="18" t="str">
        <f>INDEX(BDD_enquete_terrain_publique!F:F, MATCH(A404, BDD_enquete_terrain_publique!B:B, 0))</f>
        <v>Pierre_Charles_LUZI</v>
      </c>
      <c r="F404" s="118">
        <f>INDEX(BDD_enquete_terrain_publique!G:G, MATCH(A404, BDD_enquete_terrain_publique!B:B, 0))</f>
        <v>1</v>
      </c>
      <c r="G404" s="18">
        <f>INDEX(BDD_enquete_terrain_publique!H:H, MATCH(A404, BDD_enquete_terrain_publique!B:B, 0))</f>
        <v>17</v>
      </c>
      <c r="H404" s="118">
        <f>INDEX(BDD_enquete_terrain_publique!I:I, MATCH(A404, BDD_enquete_terrain_publique!B:B, 0))</f>
        <v>1</v>
      </c>
      <c r="I404" s="18" t="str">
        <f>INDEX(BDD_enquete_terrain_publique!J:J, MATCH(A404, BDD_enquete_terrain_publique!B:B, 0))</f>
        <v>NE</v>
      </c>
      <c r="J404" s="18" t="str">
        <f>INDEX(BDD_enquete_terrain_publique!K:K, MATCH(A404, BDD_enquete_terrain_publique!B:B, 0))</f>
        <v>SO</v>
      </c>
      <c r="K404" s="118" t="str">
        <f>INDEX(BDD_enquete_terrain_publique!L:L, MATCH(A404, BDD_enquete_terrain_publique!B:B, 0))</f>
        <v>0_10</v>
      </c>
      <c r="L404" s="18" t="str">
        <f>INDEX(BDD_enquete_terrain_publique!M:M, MATCH(A404, BDD_enquete_terrain_publique!B:B, 0))</f>
        <v>NA</v>
      </c>
      <c r="M404" s="18" t="s">
        <v>22</v>
      </c>
      <c r="N404" s="18" t="s">
        <v>22</v>
      </c>
      <c r="O404" s="18" t="s">
        <v>22</v>
      </c>
      <c r="P404" s="119">
        <f>INDEX(BDD_enquete_terrain_publique!Q:Q, MATCH(A404, BDD_enquete_terrain_publique!B:B, 0))</f>
        <v>42.67</v>
      </c>
      <c r="Q404" s="115" t="s">
        <v>22</v>
      </c>
      <c r="R404" s="116" t="s">
        <v>22</v>
      </c>
      <c r="S404" s="115" t="s">
        <v>22</v>
      </c>
      <c r="T404" s="115" t="s">
        <v>22</v>
      </c>
      <c r="U404" s="120">
        <f>INDEX(BDD_enquete_terrain_publique!V:V, MATCH(A404, BDD_enquete_terrain_publique!B:B, 0))</f>
        <v>9.2899999999999991</v>
      </c>
      <c r="V404" s="128" t="s">
        <v>22</v>
      </c>
      <c r="W404" s="121" t="str">
        <f>INDEX(BDD_enquete_terrain_publique!W:W, MATCH(A404, BDD_enquete_terrain_publique!B:B, 0))</f>
        <v>pdb</v>
      </c>
      <c r="X404" s="122">
        <f>INDEX(BDD_enquete_terrain_publique!X:X, MATCH(A404, BDD_enquete_terrain_publique!B:B, 0))</f>
        <v>3</v>
      </c>
      <c r="Y404" s="122">
        <f>INDEX(BDD_enquete_terrain_publique!Y:Y, MATCH(A404, BDD_enquete_terrain_publique!B:B, 0))</f>
        <v>5</v>
      </c>
      <c r="Z404" s="121">
        <f>INDEX(BDD_enquete_terrain_publique!Z:Z, MATCH(A404, BDD_enquete_terrain_publique!B:B, 0))</f>
        <v>0.6875</v>
      </c>
      <c r="AA404" s="121">
        <f>INDEX(BDD_enquete_terrain_publique!AA:AA, MATCH(A404, BDD_enquete_terrain_publique!B:B, 0))</f>
        <v>0.69791666666666663</v>
      </c>
      <c r="AB404" s="121">
        <f>INDEX(BDD_enquete_terrain_publique!AB:AB, MATCH(A404, BDD_enquete_terrain_publique!B:B, 0))</f>
        <v>0.75</v>
      </c>
      <c r="AC404" s="121">
        <f>Tableau1[[#This Row],[heure_enq]]-Tableau1[[#This Row],[heure_deb]]</f>
        <v>1.041666666666663E-2</v>
      </c>
      <c r="AD404" s="121">
        <f>Tableau1[[#This Row],[heure_fin]]-Tableau1[[#This Row],[heure_deb]]</f>
        <v>6.25E-2</v>
      </c>
      <c r="AE404" s="115" t="s">
        <v>22</v>
      </c>
      <c r="AF404" s="115" t="s">
        <v>22</v>
      </c>
      <c r="AG404" s="123" t="str">
        <f>INDEX(BDD_enquete_terrain_publique!BJ:BJ, MATCH(A404, BDD_enquete_terrain_publique!B:B, 0))</f>
        <v>sable</v>
      </c>
      <c r="AH404" s="18">
        <v>0</v>
      </c>
      <c r="AI404" s="18">
        <f>INDEX(BDD_enquete_terrain_publique!BO:BO, MATCH(A404, BDD_enquete_terrain_publique!B:B, 0))</f>
        <v>0</v>
      </c>
      <c r="AJ404" s="18" t="s">
        <v>2066</v>
      </c>
      <c r="AK404" s="18" t="str">
        <f>INDEX(BDD_enquete_terrain_publique!BU:BU, MATCH(A404, BDD_enquete_terrain_publique!B:B, 0))</f>
        <v>coreen</v>
      </c>
      <c r="AL404" s="115">
        <f>INDEX(BDD_enquete_terrain_publique!BV:BV, MATCH(A404, BDD_enquete_terrain_publique!B:B, 0))</f>
        <v>0</v>
      </c>
      <c r="AM404" s="18">
        <v>0</v>
      </c>
      <c r="AN404" s="115" t="s">
        <v>2115</v>
      </c>
      <c r="AO404" s="115" t="str">
        <f>INDEX(BDD_enquete_terrain_publique!AL:AL, MATCH(A404, BDD_enquete_terrain_publique!B:B, 0))</f>
        <v>resident</v>
      </c>
      <c r="AP404" s="115" t="s">
        <v>222</v>
      </c>
      <c r="AQ404" s="115" t="s">
        <v>222</v>
      </c>
      <c r="AR404" s="124" t="s">
        <v>1891</v>
      </c>
      <c r="AS404" s="115">
        <v>1</v>
      </c>
      <c r="AT404" s="122">
        <v>18</v>
      </c>
      <c r="AU40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68.579411759855816</v>
      </c>
      <c r="AV404" s="153"/>
      <c r="AW404" s="138" t="s">
        <v>222</v>
      </c>
      <c r="AX404" s="199"/>
      <c r="AY404" s="201"/>
      <c r="AZ404" s="127"/>
    </row>
    <row r="405" spans="1:52">
      <c r="A405" s="18">
        <v>497</v>
      </c>
      <c r="B405" s="18" t="str">
        <f>INDEX(BDD_enquete_terrain_publique!C:C, MATCH(A405, BDD_enquete_terrain_publique!B:B, 0))</f>
        <v>PECHLOIS2024_0230</v>
      </c>
      <c r="C405" s="18" t="str">
        <f>INDEX(BDD_enquete_terrain_publique!D:D, MATCH(A405, BDD_enquete_terrain_publique!B:B, 0))</f>
        <v>PECHLOIS2024_230_A</v>
      </c>
      <c r="D405" s="109">
        <f>INDEX(BDD_enquete_terrain_publique!E:E, MATCH(A405, BDD_enquete_terrain_publique!B:B, 0))</f>
        <v>45365</v>
      </c>
      <c r="E405" s="18" t="str">
        <f>INDEX(BDD_enquete_terrain_publique!F:F, MATCH(A405, BDD_enquete_terrain_publique!B:B, 0))</f>
        <v>Pierre_Charles_LUZI</v>
      </c>
      <c r="F405" s="118">
        <f>INDEX(BDD_enquete_terrain_publique!G:G, MATCH(A405, BDD_enquete_terrain_publique!B:B, 0))</f>
        <v>2</v>
      </c>
      <c r="G405" s="18">
        <f>INDEX(BDD_enquete_terrain_publique!H:H, MATCH(A405, BDD_enquete_terrain_publique!B:B, 0))</f>
        <v>16</v>
      </c>
      <c r="H405" s="118">
        <f>INDEX(BDD_enquete_terrain_publique!I:I, MATCH(A405, BDD_enquete_terrain_publique!B:B, 0))</f>
        <v>1</v>
      </c>
      <c r="I405" s="18" t="str">
        <f>INDEX(BDD_enquete_terrain_publique!J:J, MATCH(A405, BDD_enquete_terrain_publique!B:B, 0))</f>
        <v>E</v>
      </c>
      <c r="J405" s="18" t="str">
        <f>INDEX(BDD_enquete_terrain_publique!K:K, MATCH(A405, BDD_enquete_terrain_publique!B:B, 0))</f>
        <v>O</v>
      </c>
      <c r="K405" s="118" t="str">
        <f>INDEX(BDD_enquete_terrain_publique!L:L, MATCH(A405, BDD_enquete_terrain_publique!B:B, 0))</f>
        <v>0_10</v>
      </c>
      <c r="L405" s="18" t="str">
        <f>INDEX(BDD_enquete_terrain_publique!M:M, MATCH(A405, BDD_enquete_terrain_publique!B:B, 0))</f>
        <v>NA</v>
      </c>
      <c r="M405" s="18" t="s">
        <v>22</v>
      </c>
      <c r="N405" s="18" t="s">
        <v>22</v>
      </c>
      <c r="O405" s="18" t="s">
        <v>22</v>
      </c>
      <c r="P405" s="119">
        <f>INDEX(BDD_enquete_terrain_publique!Q:Q, MATCH(A405, BDD_enquete_terrain_publique!B:B, 0))</f>
        <v>42.71</v>
      </c>
      <c r="Q405" s="115" t="s">
        <v>22</v>
      </c>
      <c r="R405" s="116" t="s">
        <v>22</v>
      </c>
      <c r="S405" s="115" t="s">
        <v>22</v>
      </c>
      <c r="T405" s="115" t="s">
        <v>22</v>
      </c>
      <c r="U405" s="120">
        <f>INDEX(BDD_enquete_terrain_publique!V:V, MATCH(A405, BDD_enquete_terrain_publique!B:B, 0))</f>
        <v>9.4600000000000009</v>
      </c>
      <c r="V405" s="128" t="s">
        <v>22</v>
      </c>
      <c r="W405" s="121" t="str">
        <f>INDEX(BDD_enquete_terrain_publique!W:W, MATCH(A405, BDD_enquete_terrain_publique!B:B, 0))</f>
        <v>pdb</v>
      </c>
      <c r="X405" s="122">
        <f>INDEX(BDD_enquete_terrain_publique!X:X, MATCH(A405, BDD_enquete_terrain_publique!B:B, 0))</f>
        <v>2</v>
      </c>
      <c r="Y405" s="122">
        <f>INDEX(BDD_enquete_terrain_publique!Y:Y, MATCH(A405, BDD_enquete_terrain_publique!B:B, 0))</f>
        <v>1</v>
      </c>
      <c r="Z405" s="121">
        <f>INDEX(BDD_enquete_terrain_publique!Z:Z, MATCH(A405, BDD_enquete_terrain_publique!B:B, 0))</f>
        <v>0.5</v>
      </c>
      <c r="AA405" s="121">
        <f>INDEX(BDD_enquete_terrain_publique!AA:AA, MATCH(A405, BDD_enquete_terrain_publique!B:B, 0))</f>
        <v>0.625</v>
      </c>
      <c r="AB405" s="121">
        <f>INDEX(BDD_enquete_terrain_publique!AB:AB, MATCH(A405, BDD_enquete_terrain_publique!B:B, 0))</f>
        <v>0.70833333333333337</v>
      </c>
      <c r="AC405" s="121">
        <f>Tableau1[[#This Row],[heure_enq]]-Tableau1[[#This Row],[heure_deb]]</f>
        <v>0.125</v>
      </c>
      <c r="AD405" s="121">
        <f>Tableau1[[#This Row],[heure_fin]]-Tableau1[[#This Row],[heure_deb]]</f>
        <v>0.20833333333333337</v>
      </c>
      <c r="AE405" s="115" t="s">
        <v>22</v>
      </c>
      <c r="AF405" s="115" t="s">
        <v>22</v>
      </c>
      <c r="AG405" s="123" t="str">
        <f>INDEX(BDD_enquete_terrain_publique!BJ:BJ, MATCH(A405, BDD_enquete_terrain_publique!B:B, 0))</f>
        <v>roche</v>
      </c>
      <c r="AH405" s="18">
        <v>0</v>
      </c>
      <c r="AI405" s="18">
        <f>INDEX(BDD_enquete_terrain_publique!BO:BO, MATCH(A405, BDD_enquete_terrain_publique!B:B, 0))</f>
        <v>0</v>
      </c>
      <c r="AJ405" s="18" t="s">
        <v>2066</v>
      </c>
      <c r="AK405" s="18" t="str">
        <f>INDEX(BDD_enquete_terrain_publique!BU:BU, MATCH(A405, BDD_enquete_terrain_publique!B:B, 0))</f>
        <v>americain</v>
      </c>
      <c r="AL405" s="115">
        <f>INDEX(BDD_enquete_terrain_publique!BV:BV, MATCH(A405, BDD_enquete_terrain_publique!B:B, 0))</f>
        <v>0</v>
      </c>
      <c r="AM405" s="18">
        <v>0</v>
      </c>
      <c r="AN405" s="115" t="s">
        <v>3441</v>
      </c>
      <c r="AO405" s="115" t="str">
        <f>INDEX(BDD_enquete_terrain_publique!AL:AL, MATCH(A405, BDD_enquete_terrain_publique!B:B, 0))</f>
        <v>touriste</v>
      </c>
      <c r="AP405" s="115" t="s">
        <v>2057</v>
      </c>
      <c r="AQ405" s="115">
        <v>1</v>
      </c>
      <c r="AR405" s="124" t="s">
        <v>404</v>
      </c>
      <c r="AS405" s="115">
        <v>1</v>
      </c>
      <c r="AT405" s="122">
        <v>16</v>
      </c>
      <c r="AU40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69.888315667185893</v>
      </c>
      <c r="AV405" s="150">
        <f>70+13+31+213</f>
        <v>327</v>
      </c>
      <c r="AW405" s="138" t="s">
        <v>222</v>
      </c>
      <c r="AX405" s="199"/>
      <c r="AY405" s="201"/>
      <c r="AZ405" s="127"/>
    </row>
    <row r="406" spans="1:52">
      <c r="A406" s="18">
        <v>497</v>
      </c>
      <c r="B406" s="18" t="str">
        <f>INDEX(BDD_enquete_terrain_publique!C:C, MATCH(A406, BDD_enquete_terrain_publique!B:B, 0))</f>
        <v>PECHLOIS2024_0230</v>
      </c>
      <c r="C406" s="18" t="str">
        <f>INDEX(BDD_enquete_terrain_publique!D:D, MATCH(A406, BDD_enquete_terrain_publique!B:B, 0))</f>
        <v>PECHLOIS2024_230_A</v>
      </c>
      <c r="D406" s="109">
        <f>INDEX(BDD_enquete_terrain_publique!E:E, MATCH(A406, BDD_enquete_terrain_publique!B:B, 0))</f>
        <v>45365</v>
      </c>
      <c r="E406" s="18" t="str">
        <f>INDEX(BDD_enquete_terrain_publique!F:F, MATCH(A406, BDD_enquete_terrain_publique!B:B, 0))</f>
        <v>Pierre_Charles_LUZI</v>
      </c>
      <c r="F406" s="118">
        <f>INDEX(BDD_enquete_terrain_publique!G:G, MATCH(A406, BDD_enquete_terrain_publique!B:B, 0))</f>
        <v>2</v>
      </c>
      <c r="G406" s="18">
        <f>INDEX(BDD_enquete_terrain_publique!H:H, MATCH(A406, BDD_enquete_terrain_publique!B:B, 0))</f>
        <v>16</v>
      </c>
      <c r="H406" s="118">
        <f>INDEX(BDD_enquete_terrain_publique!I:I, MATCH(A406, BDD_enquete_terrain_publique!B:B, 0))</f>
        <v>1</v>
      </c>
      <c r="I406" s="18" t="str">
        <f>INDEX(BDD_enquete_terrain_publique!J:J, MATCH(A406, BDD_enquete_terrain_publique!B:B, 0))</f>
        <v>E</v>
      </c>
      <c r="J406" s="18" t="str">
        <f>INDEX(BDD_enquete_terrain_publique!K:K, MATCH(A406, BDD_enquete_terrain_publique!B:B, 0))</f>
        <v>O</v>
      </c>
      <c r="K406" s="118" t="str">
        <f>INDEX(BDD_enquete_terrain_publique!L:L, MATCH(A406, BDD_enquete_terrain_publique!B:B, 0))</f>
        <v>0_10</v>
      </c>
      <c r="L406" s="18" t="str">
        <f>INDEX(BDD_enquete_terrain_publique!M:M, MATCH(A406, BDD_enquete_terrain_publique!B:B, 0))</f>
        <v>NA</v>
      </c>
      <c r="M406" s="18" t="s">
        <v>22</v>
      </c>
      <c r="N406" s="18" t="s">
        <v>22</v>
      </c>
      <c r="O406" s="18" t="s">
        <v>22</v>
      </c>
      <c r="P406" s="119">
        <f>INDEX(BDD_enquete_terrain_publique!Q:Q, MATCH(A406, BDD_enquete_terrain_publique!B:B, 0))</f>
        <v>42.71</v>
      </c>
      <c r="Q406" s="115" t="s">
        <v>22</v>
      </c>
      <c r="R406" s="116" t="s">
        <v>22</v>
      </c>
      <c r="S406" s="115" t="s">
        <v>22</v>
      </c>
      <c r="T406" s="115" t="s">
        <v>22</v>
      </c>
      <c r="U406" s="120">
        <f>INDEX(BDD_enquete_terrain_publique!V:V, MATCH(A406, BDD_enquete_terrain_publique!B:B, 0))</f>
        <v>9.4600000000000009</v>
      </c>
      <c r="V406" s="128" t="s">
        <v>22</v>
      </c>
      <c r="W406" s="121" t="str">
        <f>INDEX(BDD_enquete_terrain_publique!W:W, MATCH(A406, BDD_enquete_terrain_publique!B:B, 0))</f>
        <v>pdb</v>
      </c>
      <c r="X406" s="122">
        <f>INDEX(BDD_enquete_terrain_publique!X:X, MATCH(A406, BDD_enquete_terrain_publique!B:B, 0))</f>
        <v>2</v>
      </c>
      <c r="Y406" s="122">
        <f>INDEX(BDD_enquete_terrain_publique!Y:Y, MATCH(A406, BDD_enquete_terrain_publique!B:B, 0))</f>
        <v>1</v>
      </c>
      <c r="Z406" s="121">
        <f>INDEX(BDD_enquete_terrain_publique!Z:Z, MATCH(A406, BDD_enquete_terrain_publique!B:B, 0))</f>
        <v>0.5</v>
      </c>
      <c r="AA406" s="121">
        <f>INDEX(BDD_enquete_terrain_publique!AA:AA, MATCH(A406, BDD_enquete_terrain_publique!B:B, 0))</f>
        <v>0.625</v>
      </c>
      <c r="AB406" s="121">
        <f>INDEX(BDD_enquete_terrain_publique!AB:AB, MATCH(A406, BDD_enquete_terrain_publique!B:B, 0))</f>
        <v>0.70833333333333337</v>
      </c>
      <c r="AC406" s="121">
        <f>Tableau1[[#This Row],[heure_enq]]-Tableau1[[#This Row],[heure_deb]]</f>
        <v>0.125</v>
      </c>
      <c r="AD406" s="121">
        <f>Tableau1[[#This Row],[heure_fin]]-Tableau1[[#This Row],[heure_deb]]</f>
        <v>0.20833333333333337</v>
      </c>
      <c r="AE406" s="115" t="s">
        <v>22</v>
      </c>
      <c r="AF406" s="115" t="s">
        <v>22</v>
      </c>
      <c r="AG406" s="123" t="str">
        <f>INDEX(BDD_enquete_terrain_publique!BJ:BJ, MATCH(A406, BDD_enquete_terrain_publique!B:B, 0))</f>
        <v>roche</v>
      </c>
      <c r="AH406" s="18">
        <v>0</v>
      </c>
      <c r="AI406" s="18">
        <f>INDEX(BDD_enquete_terrain_publique!BO:BO, MATCH(A406, BDD_enquete_terrain_publique!B:B, 0))</f>
        <v>0</v>
      </c>
      <c r="AJ406" s="18" t="s">
        <v>2066</v>
      </c>
      <c r="AK406" s="18" t="str">
        <f>INDEX(BDD_enquete_terrain_publique!BU:BU, MATCH(A406, BDD_enquete_terrain_publique!B:B, 0))</f>
        <v>americain</v>
      </c>
      <c r="AL406" s="115">
        <f>INDEX(BDD_enquete_terrain_publique!BV:BV, MATCH(A406, BDD_enquete_terrain_publique!B:B, 0))</f>
        <v>0</v>
      </c>
      <c r="AM406" s="18">
        <v>0</v>
      </c>
      <c r="AN406" s="115" t="s">
        <v>3441</v>
      </c>
      <c r="AO406" s="115" t="str">
        <f>INDEX(BDD_enquete_terrain_publique!AL:AL, MATCH(A406, BDD_enquete_terrain_publique!B:B, 0))</f>
        <v>touriste</v>
      </c>
      <c r="AP406" s="115" t="s">
        <v>222</v>
      </c>
      <c r="AQ406" s="115" t="s">
        <v>222</v>
      </c>
      <c r="AR406" s="124" t="s">
        <v>1082</v>
      </c>
      <c r="AS406" s="115">
        <v>1</v>
      </c>
      <c r="AT406" s="122">
        <v>12</v>
      </c>
      <c r="AU40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12.787829770688989</v>
      </c>
      <c r="AV406" s="152"/>
      <c r="AW406" s="138" t="s">
        <v>222</v>
      </c>
      <c r="AX406" s="199"/>
      <c r="AY406" s="201"/>
      <c r="AZ406" s="127"/>
    </row>
    <row r="407" spans="1:52">
      <c r="A407" s="18">
        <v>497</v>
      </c>
      <c r="B407" s="18" t="str">
        <f>INDEX(BDD_enquete_terrain_publique!C:C, MATCH(A407, BDD_enquete_terrain_publique!B:B, 0))</f>
        <v>PECHLOIS2024_0230</v>
      </c>
      <c r="C407" s="18" t="str">
        <f>INDEX(BDD_enquete_terrain_publique!D:D, MATCH(A407, BDD_enquete_terrain_publique!B:B, 0))</f>
        <v>PECHLOIS2024_230_A</v>
      </c>
      <c r="D407" s="109">
        <f>INDEX(BDD_enquete_terrain_publique!E:E, MATCH(A407, BDD_enquete_terrain_publique!B:B, 0))</f>
        <v>45365</v>
      </c>
      <c r="E407" s="18" t="str">
        <f>INDEX(BDD_enquete_terrain_publique!F:F, MATCH(A407, BDD_enquete_terrain_publique!B:B, 0))</f>
        <v>Pierre_Charles_LUZI</v>
      </c>
      <c r="F407" s="118">
        <f>INDEX(BDD_enquete_terrain_publique!G:G, MATCH(A407, BDD_enquete_terrain_publique!B:B, 0))</f>
        <v>2</v>
      </c>
      <c r="G407" s="18">
        <f>INDEX(BDD_enquete_terrain_publique!H:H, MATCH(A407, BDD_enquete_terrain_publique!B:B, 0))</f>
        <v>16</v>
      </c>
      <c r="H407" s="118">
        <f>INDEX(BDD_enquete_terrain_publique!I:I, MATCH(A407, BDD_enquete_terrain_publique!B:B, 0))</f>
        <v>1</v>
      </c>
      <c r="I407" s="18" t="str">
        <f>INDEX(BDD_enquete_terrain_publique!J:J, MATCH(A407, BDD_enquete_terrain_publique!B:B, 0))</f>
        <v>E</v>
      </c>
      <c r="J407" s="18" t="str">
        <f>INDEX(BDD_enquete_terrain_publique!K:K, MATCH(A407, BDD_enquete_terrain_publique!B:B, 0))</f>
        <v>O</v>
      </c>
      <c r="K407" s="118" t="str">
        <f>INDEX(BDD_enquete_terrain_publique!L:L, MATCH(A407, BDD_enquete_terrain_publique!B:B, 0))</f>
        <v>0_10</v>
      </c>
      <c r="L407" s="18" t="str">
        <f>INDEX(BDD_enquete_terrain_publique!M:M, MATCH(A407, BDD_enquete_terrain_publique!B:B, 0))</f>
        <v>NA</v>
      </c>
      <c r="M407" s="18" t="s">
        <v>22</v>
      </c>
      <c r="N407" s="18" t="s">
        <v>22</v>
      </c>
      <c r="O407" s="18" t="s">
        <v>22</v>
      </c>
      <c r="P407" s="119">
        <f>INDEX(BDD_enquete_terrain_publique!Q:Q, MATCH(A407, BDD_enquete_terrain_publique!B:B, 0))</f>
        <v>42.71</v>
      </c>
      <c r="Q407" s="115" t="s">
        <v>22</v>
      </c>
      <c r="R407" s="116" t="s">
        <v>22</v>
      </c>
      <c r="S407" s="115" t="s">
        <v>22</v>
      </c>
      <c r="T407" s="115" t="s">
        <v>22</v>
      </c>
      <c r="U407" s="120">
        <f>INDEX(BDD_enquete_terrain_publique!V:V, MATCH(A407, BDD_enquete_terrain_publique!B:B, 0))</f>
        <v>9.4600000000000009</v>
      </c>
      <c r="V407" s="128" t="s">
        <v>22</v>
      </c>
      <c r="W407" s="121" t="str">
        <f>INDEX(BDD_enquete_terrain_publique!W:W, MATCH(A407, BDD_enquete_terrain_publique!B:B, 0))</f>
        <v>pdb</v>
      </c>
      <c r="X407" s="122">
        <f>INDEX(BDD_enquete_terrain_publique!X:X, MATCH(A407, BDD_enquete_terrain_publique!B:B, 0))</f>
        <v>2</v>
      </c>
      <c r="Y407" s="122">
        <f>INDEX(BDD_enquete_terrain_publique!Y:Y, MATCH(A407, BDD_enquete_terrain_publique!B:B, 0))</f>
        <v>1</v>
      </c>
      <c r="Z407" s="121">
        <f>INDEX(BDD_enquete_terrain_publique!Z:Z, MATCH(A407, BDD_enquete_terrain_publique!B:B, 0))</f>
        <v>0.5</v>
      </c>
      <c r="AA407" s="121">
        <f>INDEX(BDD_enquete_terrain_publique!AA:AA, MATCH(A407, BDD_enquete_terrain_publique!B:B, 0))</f>
        <v>0.625</v>
      </c>
      <c r="AB407" s="121">
        <f>INDEX(BDD_enquete_terrain_publique!AB:AB, MATCH(A407, BDD_enquete_terrain_publique!B:B, 0))</f>
        <v>0.70833333333333337</v>
      </c>
      <c r="AC407" s="121">
        <f>Tableau1[[#This Row],[heure_enq]]-Tableau1[[#This Row],[heure_deb]]</f>
        <v>0.125</v>
      </c>
      <c r="AD407" s="121">
        <f>Tableau1[[#This Row],[heure_fin]]-Tableau1[[#This Row],[heure_deb]]</f>
        <v>0.20833333333333337</v>
      </c>
      <c r="AE407" s="115" t="s">
        <v>22</v>
      </c>
      <c r="AF407" s="115" t="s">
        <v>22</v>
      </c>
      <c r="AG407" s="123" t="str">
        <f>INDEX(BDD_enquete_terrain_publique!BJ:BJ, MATCH(A407, BDD_enquete_terrain_publique!B:B, 0))</f>
        <v>roche</v>
      </c>
      <c r="AH407" s="18">
        <v>0</v>
      </c>
      <c r="AI407" s="18">
        <f>INDEX(BDD_enquete_terrain_publique!BO:BO, MATCH(A407, BDD_enquete_terrain_publique!B:B, 0))</f>
        <v>0</v>
      </c>
      <c r="AJ407" s="18" t="s">
        <v>2066</v>
      </c>
      <c r="AK407" s="18" t="str">
        <f>INDEX(BDD_enquete_terrain_publique!BU:BU, MATCH(A407, BDD_enquete_terrain_publique!B:B, 0))</f>
        <v>americain</v>
      </c>
      <c r="AL407" s="115">
        <f>INDEX(BDD_enquete_terrain_publique!BV:BV, MATCH(A407, BDD_enquete_terrain_publique!B:B, 0))</f>
        <v>0</v>
      </c>
      <c r="AM407" s="18">
        <v>0</v>
      </c>
      <c r="AN407" s="115" t="s">
        <v>3441</v>
      </c>
      <c r="AO407" s="115" t="str">
        <f>INDEX(BDD_enquete_terrain_publique!AL:AL, MATCH(A407, BDD_enquete_terrain_publique!B:B, 0))</f>
        <v>touriste</v>
      </c>
      <c r="AP407" s="115" t="s">
        <v>222</v>
      </c>
      <c r="AQ407" s="115" t="s">
        <v>222</v>
      </c>
      <c r="AR407" s="124" t="s">
        <v>1924</v>
      </c>
      <c r="AS407" s="115">
        <v>1</v>
      </c>
      <c r="AT407" s="122">
        <v>12</v>
      </c>
      <c r="AU40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31.321249729112072</v>
      </c>
      <c r="AV407" s="152"/>
      <c r="AW407" s="138" t="s">
        <v>222</v>
      </c>
      <c r="AX407" s="199"/>
      <c r="AY407" s="201"/>
      <c r="AZ407" s="127"/>
    </row>
    <row r="408" spans="1:52" ht="15" thickBot="1">
      <c r="A408" s="18">
        <v>497</v>
      </c>
      <c r="B408" s="18" t="str">
        <f>INDEX(BDD_enquete_terrain_publique!C:C, MATCH(A408, BDD_enquete_terrain_publique!B:B, 0))</f>
        <v>PECHLOIS2024_0230</v>
      </c>
      <c r="C408" s="18" t="str">
        <f>INDEX(BDD_enquete_terrain_publique!D:D, MATCH(A408, BDD_enquete_terrain_publique!B:B, 0))</f>
        <v>PECHLOIS2024_230_A</v>
      </c>
      <c r="D408" s="109">
        <f>INDEX(BDD_enquete_terrain_publique!E:E, MATCH(A408, BDD_enquete_terrain_publique!B:B, 0))</f>
        <v>45365</v>
      </c>
      <c r="E408" s="18" t="str">
        <f>INDEX(BDD_enquete_terrain_publique!F:F, MATCH(A408, BDD_enquete_terrain_publique!B:B, 0))</f>
        <v>Pierre_Charles_LUZI</v>
      </c>
      <c r="F408" s="118">
        <f>INDEX(BDD_enquete_terrain_publique!G:G, MATCH(A408, BDD_enquete_terrain_publique!B:B, 0))</f>
        <v>2</v>
      </c>
      <c r="G408" s="18">
        <f>INDEX(BDD_enquete_terrain_publique!H:H, MATCH(A408, BDD_enquete_terrain_publique!B:B, 0))</f>
        <v>16</v>
      </c>
      <c r="H408" s="118">
        <f>INDEX(BDD_enquete_terrain_publique!I:I, MATCH(A408, BDD_enquete_terrain_publique!B:B, 0))</f>
        <v>1</v>
      </c>
      <c r="I408" s="18" t="str">
        <f>INDEX(BDD_enquete_terrain_publique!J:J, MATCH(A408, BDD_enquete_terrain_publique!B:B, 0))</f>
        <v>E</v>
      </c>
      <c r="J408" s="18" t="str">
        <f>INDEX(BDD_enquete_terrain_publique!K:K, MATCH(A408, BDD_enquete_terrain_publique!B:B, 0))</f>
        <v>O</v>
      </c>
      <c r="K408" s="118" t="str">
        <f>INDEX(BDD_enquete_terrain_publique!L:L, MATCH(A408, BDD_enquete_terrain_publique!B:B, 0))</f>
        <v>0_10</v>
      </c>
      <c r="L408" s="18" t="str">
        <f>INDEX(BDD_enquete_terrain_publique!M:M, MATCH(A408, BDD_enquete_terrain_publique!B:B, 0))</f>
        <v>NA</v>
      </c>
      <c r="M408" s="18" t="s">
        <v>22</v>
      </c>
      <c r="N408" s="18" t="s">
        <v>22</v>
      </c>
      <c r="O408" s="18" t="s">
        <v>22</v>
      </c>
      <c r="P408" s="119">
        <f>INDEX(BDD_enquete_terrain_publique!Q:Q, MATCH(A408, BDD_enquete_terrain_publique!B:B, 0))</f>
        <v>42.71</v>
      </c>
      <c r="Q408" s="115" t="s">
        <v>22</v>
      </c>
      <c r="R408" s="116" t="s">
        <v>22</v>
      </c>
      <c r="S408" s="115" t="s">
        <v>22</v>
      </c>
      <c r="T408" s="115" t="s">
        <v>22</v>
      </c>
      <c r="U408" s="120">
        <f>INDEX(BDD_enquete_terrain_publique!V:V, MATCH(A408, BDD_enquete_terrain_publique!B:B, 0))</f>
        <v>9.4600000000000009</v>
      </c>
      <c r="V408" s="128" t="s">
        <v>22</v>
      </c>
      <c r="W408" s="121" t="str">
        <f>INDEX(BDD_enquete_terrain_publique!W:W, MATCH(A408, BDD_enquete_terrain_publique!B:B, 0))</f>
        <v>pdb</v>
      </c>
      <c r="X408" s="122">
        <f>INDEX(BDD_enquete_terrain_publique!X:X, MATCH(A408, BDD_enquete_terrain_publique!B:B, 0))</f>
        <v>2</v>
      </c>
      <c r="Y408" s="122">
        <f>INDEX(BDD_enquete_terrain_publique!Y:Y, MATCH(A408, BDD_enquete_terrain_publique!B:B, 0))</f>
        <v>1</v>
      </c>
      <c r="Z408" s="121">
        <f>INDEX(BDD_enquete_terrain_publique!Z:Z, MATCH(A408, BDD_enquete_terrain_publique!B:B, 0))</f>
        <v>0.5</v>
      </c>
      <c r="AA408" s="121">
        <f>INDEX(BDD_enquete_terrain_publique!AA:AA, MATCH(A408, BDD_enquete_terrain_publique!B:B, 0))</f>
        <v>0.625</v>
      </c>
      <c r="AB408" s="121">
        <f>INDEX(BDD_enquete_terrain_publique!AB:AB, MATCH(A408, BDD_enquete_terrain_publique!B:B, 0))</f>
        <v>0.70833333333333337</v>
      </c>
      <c r="AC408" s="121">
        <f>Tableau1[[#This Row],[heure_enq]]-Tableau1[[#This Row],[heure_deb]]</f>
        <v>0.125</v>
      </c>
      <c r="AD408" s="121">
        <f>Tableau1[[#This Row],[heure_fin]]-Tableau1[[#This Row],[heure_deb]]</f>
        <v>0.20833333333333337</v>
      </c>
      <c r="AE408" s="115" t="s">
        <v>22</v>
      </c>
      <c r="AF408" s="115" t="s">
        <v>22</v>
      </c>
      <c r="AG408" s="123" t="str">
        <f>INDEX(BDD_enquete_terrain_publique!BJ:BJ, MATCH(A408, BDD_enquete_terrain_publique!B:B, 0))</f>
        <v>roche</v>
      </c>
      <c r="AH408" s="18">
        <v>0</v>
      </c>
      <c r="AI408" s="18">
        <f>INDEX(BDD_enquete_terrain_publique!BO:BO, MATCH(A408, BDD_enquete_terrain_publique!B:B, 0))</f>
        <v>0</v>
      </c>
      <c r="AJ408" s="18" t="s">
        <v>2066</v>
      </c>
      <c r="AK408" s="18" t="str">
        <f>INDEX(BDD_enquete_terrain_publique!BU:BU, MATCH(A408, BDD_enquete_terrain_publique!B:B, 0))</f>
        <v>americain</v>
      </c>
      <c r="AL408" s="115">
        <f>INDEX(BDD_enquete_terrain_publique!BV:BV, MATCH(A408, BDD_enquete_terrain_publique!B:B, 0))</f>
        <v>0</v>
      </c>
      <c r="AM408" s="18">
        <v>0</v>
      </c>
      <c r="AN408" s="115" t="s">
        <v>3441</v>
      </c>
      <c r="AO408" s="115" t="str">
        <f>INDEX(BDD_enquete_terrain_publique!AL:AL, MATCH(A408, BDD_enquete_terrain_publique!B:B, 0))</f>
        <v>touriste</v>
      </c>
      <c r="AP408" s="115" t="s">
        <v>222</v>
      </c>
      <c r="AQ408" s="115" t="s">
        <v>222</v>
      </c>
      <c r="AR408" s="124" t="s">
        <v>772</v>
      </c>
      <c r="AS408" s="115">
        <v>2</v>
      </c>
      <c r="AT408" s="122">
        <v>19</v>
      </c>
      <c r="AU40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212.89611118554467</v>
      </c>
      <c r="AV408" s="153"/>
      <c r="AW408" s="138" t="s">
        <v>222</v>
      </c>
      <c r="AX408" s="199"/>
      <c r="AY408" s="201"/>
      <c r="AZ408" s="127"/>
    </row>
    <row r="409" spans="1:52">
      <c r="A409" s="18">
        <v>498</v>
      </c>
      <c r="B409" s="18" t="str">
        <f>INDEX(BDD_enquete_terrain_publique!C:C, MATCH(A409, BDD_enquete_terrain_publique!B:B, 0))</f>
        <v>PECHLOIS2024_0231</v>
      </c>
      <c r="C409" s="18" t="str">
        <f>INDEX(BDD_enquete_terrain_publique!D:D, MATCH(A409, BDD_enquete_terrain_publique!B:B, 0))</f>
        <v>PECHLOIS2024_231_A</v>
      </c>
      <c r="D409" s="109">
        <f>INDEX(BDD_enquete_terrain_publique!E:E, MATCH(A409, BDD_enquete_terrain_publique!B:B, 0))</f>
        <v>45370</v>
      </c>
      <c r="E409" s="18" t="str">
        <f>INDEX(BDD_enquete_terrain_publique!F:F, MATCH(A409, BDD_enquete_terrain_publique!B:B, 0))</f>
        <v>Pierre_Charles_LUZI</v>
      </c>
      <c r="F409" s="118">
        <f>INDEX(BDD_enquete_terrain_publique!G:G, MATCH(A409, BDD_enquete_terrain_publique!B:B, 0))</f>
        <v>1</v>
      </c>
      <c r="G409" s="18">
        <f>INDEX(BDD_enquete_terrain_publique!H:H, MATCH(A409, BDD_enquete_terrain_publique!B:B, 0))</f>
        <v>19</v>
      </c>
      <c r="H409" s="118">
        <f>INDEX(BDD_enquete_terrain_publique!I:I, MATCH(A409, BDD_enquete_terrain_publique!B:B, 0))</f>
        <v>1</v>
      </c>
      <c r="I409" s="18" t="str">
        <f>INDEX(BDD_enquete_terrain_publique!J:J, MATCH(A409, BDD_enquete_terrain_publique!B:B, 0))</f>
        <v>E</v>
      </c>
      <c r="J409" s="18" t="str">
        <f>INDEX(BDD_enquete_terrain_publique!K:K, MATCH(A409, BDD_enquete_terrain_publique!B:B, 0))</f>
        <v>O</v>
      </c>
      <c r="K409" s="118" t="str">
        <f>INDEX(BDD_enquete_terrain_publique!L:L, MATCH(A409, BDD_enquete_terrain_publique!B:B, 0))</f>
        <v>0_10</v>
      </c>
      <c r="L409" s="18" t="str">
        <f>INDEX(BDD_enquete_terrain_publique!M:M, MATCH(A409, BDD_enquete_terrain_publique!B:B, 0))</f>
        <v>NA</v>
      </c>
      <c r="M409" s="18" t="s">
        <v>22</v>
      </c>
      <c r="N409" s="18" t="s">
        <v>22</v>
      </c>
      <c r="O409" s="18" t="s">
        <v>22</v>
      </c>
      <c r="P409" s="119">
        <f>INDEX(BDD_enquete_terrain_publique!Q:Q, MATCH(A409, BDD_enquete_terrain_publique!B:B, 0))</f>
        <v>42.95</v>
      </c>
      <c r="Q409" s="115" t="s">
        <v>22</v>
      </c>
      <c r="R409" s="116" t="s">
        <v>22</v>
      </c>
      <c r="S409" s="115" t="s">
        <v>22</v>
      </c>
      <c r="T409" s="115" t="s">
        <v>22</v>
      </c>
      <c r="U409" s="120">
        <f>INDEX(BDD_enquete_terrain_publique!V:V, MATCH(A409, BDD_enquete_terrain_publique!B:B, 0))</f>
        <v>9.4499999999999993</v>
      </c>
      <c r="V409" s="128" t="s">
        <v>22</v>
      </c>
      <c r="W409" s="121" t="str">
        <f>INDEX(BDD_enquete_terrain_publique!W:W, MATCH(A409, BDD_enquete_terrain_publique!B:B, 0))</f>
        <v>csm</v>
      </c>
      <c r="X409" s="122">
        <f>INDEX(BDD_enquete_terrain_publique!X:X, MATCH(A409, BDD_enquete_terrain_publique!B:B, 0))</f>
        <v>5</v>
      </c>
      <c r="Y409" s="122">
        <f>INDEX(BDD_enquete_terrain_publique!Y:Y, MATCH(A409, BDD_enquete_terrain_publique!B:B, 0))</f>
        <v>2</v>
      </c>
      <c r="Z409" s="121">
        <f>INDEX(BDD_enquete_terrain_publique!Z:Z, MATCH(A409, BDD_enquete_terrain_publique!B:B, 0))</f>
        <v>0.41666666666666669</v>
      </c>
      <c r="AA409" s="121">
        <f>INDEX(BDD_enquete_terrain_publique!AA:AA, MATCH(A409, BDD_enquete_terrain_publique!B:B, 0))</f>
        <v>0.50694444444444442</v>
      </c>
      <c r="AB409" s="121">
        <f>INDEX(BDD_enquete_terrain_publique!AB:AB, MATCH(A409, BDD_enquete_terrain_publique!B:B, 0))</f>
        <v>0.5</v>
      </c>
      <c r="AC409" s="121">
        <f>Tableau1[[#This Row],[heure_enq]]-Tableau1[[#This Row],[heure_deb]]</f>
        <v>9.0277777777777735E-2</v>
      </c>
      <c r="AD409" s="121">
        <f>Tableau1[[#This Row],[heure_fin]]-Tableau1[[#This Row],[heure_deb]]</f>
        <v>8.3333333333333315E-2</v>
      </c>
      <c r="AE409" s="115" t="s">
        <v>22</v>
      </c>
      <c r="AF409" s="115" t="s">
        <v>22</v>
      </c>
      <c r="AG409" s="123" t="str">
        <f>INDEX(BDD_enquete_terrain_publique!BJ:BJ, MATCH(A409, BDD_enquete_terrain_publique!B:B, 0))</f>
        <v>toutes</v>
      </c>
      <c r="AH409" s="18">
        <v>0</v>
      </c>
      <c r="AI409" s="18">
        <f>INDEX(BDD_enquete_terrain_publique!BO:BO, MATCH(A409, BDD_enquete_terrain_publique!B:B, 0))</f>
        <v>0</v>
      </c>
      <c r="AJ409" s="128">
        <v>0</v>
      </c>
      <c r="AK409" s="18">
        <f>INDEX(BDD_enquete_terrain_publique!BU:BU, MATCH(A409, BDD_enquete_terrain_publique!B:B, 0))</f>
        <v>0</v>
      </c>
      <c r="AL409" s="115">
        <f>INDEX(BDD_enquete_terrain_publique!BV:BV, MATCH(A409, BDD_enquete_terrain_publique!B:B, 0))</f>
        <v>0</v>
      </c>
      <c r="AM409" s="18">
        <v>0</v>
      </c>
      <c r="AN409" s="115" t="s">
        <v>3476</v>
      </c>
      <c r="AO409" s="115" t="str">
        <f>INDEX(BDD_enquete_terrain_publique!AL:AL, MATCH(A409, BDD_enquete_terrain_publique!B:B, 0))</f>
        <v>touriste</v>
      </c>
      <c r="AP409" s="115" t="s">
        <v>222</v>
      </c>
      <c r="AQ409" s="115" t="s">
        <v>222</v>
      </c>
      <c r="AR409" s="124" t="s">
        <v>2188</v>
      </c>
      <c r="AS409" s="115">
        <v>1</v>
      </c>
      <c r="AT409" s="122">
        <v>40</v>
      </c>
      <c r="AU40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840.66789411398258</v>
      </c>
      <c r="AV409" s="150">
        <f>841+1150</f>
        <v>1991</v>
      </c>
      <c r="AW409" s="138" t="s">
        <v>222</v>
      </c>
      <c r="AX409" s="199"/>
      <c r="AY409" s="201"/>
      <c r="AZ409" s="127"/>
    </row>
    <row r="410" spans="1:52" ht="15" thickBot="1">
      <c r="A410" s="18">
        <v>498</v>
      </c>
      <c r="B410" s="18" t="str">
        <f>INDEX(BDD_enquete_terrain_publique!C:C, MATCH(A410, BDD_enquete_terrain_publique!B:B, 0))</f>
        <v>PECHLOIS2024_0231</v>
      </c>
      <c r="C410" s="18" t="str">
        <f>INDEX(BDD_enquete_terrain_publique!D:D, MATCH(A410, BDD_enquete_terrain_publique!B:B, 0))</f>
        <v>PECHLOIS2024_231_A</v>
      </c>
      <c r="D410" s="109">
        <f>INDEX(BDD_enquete_terrain_publique!E:E, MATCH(A410, BDD_enquete_terrain_publique!B:B, 0))</f>
        <v>45370</v>
      </c>
      <c r="E410" s="18" t="str">
        <f>INDEX(BDD_enquete_terrain_publique!F:F, MATCH(A410, BDD_enquete_terrain_publique!B:B, 0))</f>
        <v>Pierre_Charles_LUZI</v>
      </c>
      <c r="F410" s="118">
        <f>INDEX(BDD_enquete_terrain_publique!G:G, MATCH(A410, BDD_enquete_terrain_publique!B:B, 0))</f>
        <v>1</v>
      </c>
      <c r="G410" s="18">
        <f>INDEX(BDD_enquete_terrain_publique!H:H, MATCH(A410, BDD_enquete_terrain_publique!B:B, 0))</f>
        <v>19</v>
      </c>
      <c r="H410" s="118">
        <f>INDEX(BDD_enquete_terrain_publique!I:I, MATCH(A410, BDD_enquete_terrain_publique!B:B, 0))</f>
        <v>1</v>
      </c>
      <c r="I410" s="18" t="str">
        <f>INDEX(BDD_enquete_terrain_publique!J:J, MATCH(A410, BDD_enquete_terrain_publique!B:B, 0))</f>
        <v>E</v>
      </c>
      <c r="J410" s="18" t="str">
        <f>INDEX(BDD_enquete_terrain_publique!K:K, MATCH(A410, BDD_enquete_terrain_publique!B:B, 0))</f>
        <v>O</v>
      </c>
      <c r="K410" s="118" t="str">
        <f>INDEX(BDD_enquete_terrain_publique!L:L, MATCH(A410, BDD_enquete_terrain_publique!B:B, 0))</f>
        <v>0_10</v>
      </c>
      <c r="L410" s="18" t="str">
        <f>INDEX(BDD_enquete_terrain_publique!M:M, MATCH(A410, BDD_enquete_terrain_publique!B:B, 0))</f>
        <v>NA</v>
      </c>
      <c r="M410" s="18" t="s">
        <v>22</v>
      </c>
      <c r="N410" s="18" t="s">
        <v>22</v>
      </c>
      <c r="O410" s="18" t="s">
        <v>22</v>
      </c>
      <c r="P410" s="119">
        <f>INDEX(BDD_enquete_terrain_publique!Q:Q, MATCH(A410, BDD_enquete_terrain_publique!B:B, 0))</f>
        <v>42.95</v>
      </c>
      <c r="Q410" s="115" t="s">
        <v>22</v>
      </c>
      <c r="R410" s="116" t="s">
        <v>22</v>
      </c>
      <c r="S410" s="115" t="s">
        <v>22</v>
      </c>
      <c r="T410" s="115" t="s">
        <v>22</v>
      </c>
      <c r="U410" s="120">
        <f>INDEX(BDD_enquete_terrain_publique!V:V, MATCH(A410, BDD_enquete_terrain_publique!B:B, 0))</f>
        <v>9.4499999999999993</v>
      </c>
      <c r="V410" s="128" t="s">
        <v>22</v>
      </c>
      <c r="W410" s="121" t="str">
        <f>INDEX(BDD_enquete_terrain_publique!W:W, MATCH(A410, BDD_enquete_terrain_publique!B:B, 0))</f>
        <v>csm</v>
      </c>
      <c r="X410" s="122">
        <f>INDEX(BDD_enquete_terrain_publique!X:X, MATCH(A410, BDD_enquete_terrain_publique!B:B, 0))</f>
        <v>5</v>
      </c>
      <c r="Y410" s="122">
        <f>INDEX(BDD_enquete_terrain_publique!Y:Y, MATCH(A410, BDD_enquete_terrain_publique!B:B, 0))</f>
        <v>2</v>
      </c>
      <c r="Z410" s="121">
        <f>INDEX(BDD_enquete_terrain_publique!Z:Z, MATCH(A410, BDD_enquete_terrain_publique!B:B, 0))</f>
        <v>0.41666666666666669</v>
      </c>
      <c r="AA410" s="121">
        <f>INDEX(BDD_enquete_terrain_publique!AA:AA, MATCH(A410, BDD_enquete_terrain_publique!B:B, 0))</f>
        <v>0.50694444444444442</v>
      </c>
      <c r="AB410" s="121">
        <f>INDEX(BDD_enquete_terrain_publique!AB:AB, MATCH(A410, BDD_enquete_terrain_publique!B:B, 0))</f>
        <v>0.5</v>
      </c>
      <c r="AC410" s="121">
        <f>Tableau1[[#This Row],[heure_enq]]-Tableau1[[#This Row],[heure_deb]]</f>
        <v>9.0277777777777735E-2</v>
      </c>
      <c r="AD410" s="121">
        <f>Tableau1[[#This Row],[heure_fin]]-Tableau1[[#This Row],[heure_deb]]</f>
        <v>8.3333333333333315E-2</v>
      </c>
      <c r="AE410" s="115" t="s">
        <v>22</v>
      </c>
      <c r="AF410" s="115" t="s">
        <v>22</v>
      </c>
      <c r="AG410" s="123" t="str">
        <f>INDEX(BDD_enquete_terrain_publique!BJ:BJ, MATCH(A410, BDD_enquete_terrain_publique!B:B, 0))</f>
        <v>toutes</v>
      </c>
      <c r="AH410" s="18">
        <v>0</v>
      </c>
      <c r="AI410" s="18">
        <f>INDEX(BDD_enquete_terrain_publique!BO:BO, MATCH(A410, BDD_enquete_terrain_publique!B:B, 0))</f>
        <v>0</v>
      </c>
      <c r="AJ410" s="128">
        <v>0</v>
      </c>
      <c r="AK410" s="18">
        <f>INDEX(BDD_enquete_terrain_publique!BU:BU, MATCH(A410, BDD_enquete_terrain_publique!B:B, 0))</f>
        <v>0</v>
      </c>
      <c r="AL410" s="115">
        <f>INDEX(BDD_enquete_terrain_publique!BV:BV, MATCH(A410, BDD_enquete_terrain_publique!B:B, 0))</f>
        <v>0</v>
      </c>
      <c r="AM410" s="18">
        <v>0</v>
      </c>
      <c r="AN410" s="115" t="s">
        <v>3476</v>
      </c>
      <c r="AO410" s="115" t="str">
        <f>INDEX(BDD_enquete_terrain_publique!AL:AL, MATCH(A410, BDD_enquete_terrain_publique!B:B, 0))</f>
        <v>touriste</v>
      </c>
      <c r="AP410" s="115" t="s">
        <v>222</v>
      </c>
      <c r="AQ410" s="115" t="s">
        <v>222</v>
      </c>
      <c r="AR410" s="124" t="s">
        <v>1125</v>
      </c>
      <c r="AS410" s="115">
        <v>2</v>
      </c>
      <c r="AT410" s="122">
        <v>12</v>
      </c>
      <c r="AU41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1149.8555190824472</v>
      </c>
      <c r="AV410" s="153"/>
      <c r="AW410" s="138" t="s">
        <v>222</v>
      </c>
      <c r="AX410" s="199"/>
      <c r="AY410" s="201"/>
      <c r="AZ410" s="127"/>
    </row>
    <row r="411" spans="1:52">
      <c r="A411" s="18">
        <v>499</v>
      </c>
      <c r="B411" s="18" t="str">
        <f>INDEX(BDD_enquete_terrain_publique!C:C, MATCH(A411, BDD_enquete_terrain_publique!B:B, 0))</f>
        <v>PECHLOIS2024_0231</v>
      </c>
      <c r="C411" s="18" t="str">
        <f>INDEX(BDD_enquete_terrain_publique!D:D, MATCH(A411, BDD_enquete_terrain_publique!B:B, 0))</f>
        <v>PECHLOIS2024_231_B</v>
      </c>
      <c r="D411" s="109">
        <f>INDEX(BDD_enquete_terrain_publique!E:E, MATCH(A411, BDD_enquete_terrain_publique!B:B, 0))</f>
        <v>45370</v>
      </c>
      <c r="E411" s="18" t="str">
        <f>INDEX(BDD_enquete_terrain_publique!F:F, MATCH(A411, BDD_enquete_terrain_publique!B:B, 0))</f>
        <v>Pierre_Charles_LUZI</v>
      </c>
      <c r="F411" s="118">
        <f>INDEX(BDD_enquete_terrain_publique!G:G, MATCH(A411, BDD_enquete_terrain_publique!B:B, 0))</f>
        <v>1</v>
      </c>
      <c r="G411" s="18">
        <f>INDEX(BDD_enquete_terrain_publique!H:H, MATCH(A411, BDD_enquete_terrain_publique!B:B, 0))</f>
        <v>20</v>
      </c>
      <c r="H411" s="118">
        <f>INDEX(BDD_enquete_terrain_publique!I:I, MATCH(A411, BDD_enquete_terrain_publique!B:B, 0))</f>
        <v>1</v>
      </c>
      <c r="I411" s="18" t="str">
        <f>INDEX(BDD_enquete_terrain_publique!J:J, MATCH(A411, BDD_enquete_terrain_publique!B:B, 0))</f>
        <v>N</v>
      </c>
      <c r="J411" s="18" t="str">
        <f>INDEX(BDD_enquete_terrain_publique!K:K, MATCH(A411, BDD_enquete_terrain_publique!B:B, 0))</f>
        <v>S</v>
      </c>
      <c r="K411" s="118" t="str">
        <f>INDEX(BDD_enquete_terrain_publique!L:L, MATCH(A411, BDD_enquete_terrain_publique!B:B, 0))</f>
        <v>0_10</v>
      </c>
      <c r="L411" s="18" t="str">
        <f>INDEX(BDD_enquete_terrain_publique!M:M, MATCH(A411, BDD_enquete_terrain_publique!B:B, 0))</f>
        <v>NA</v>
      </c>
      <c r="M411" s="18" t="s">
        <v>22</v>
      </c>
      <c r="N411" s="18" t="s">
        <v>22</v>
      </c>
      <c r="O411" s="18" t="s">
        <v>22</v>
      </c>
      <c r="P411" s="119">
        <f>INDEX(BDD_enquete_terrain_publique!Q:Q, MATCH(A411, BDD_enquete_terrain_publique!B:B, 0))</f>
        <v>42.69</v>
      </c>
      <c r="Q411" s="115" t="s">
        <v>22</v>
      </c>
      <c r="R411" s="116" t="s">
        <v>22</v>
      </c>
      <c r="S411" s="115" t="s">
        <v>22</v>
      </c>
      <c r="T411" s="115" t="s">
        <v>22</v>
      </c>
      <c r="U411" s="120">
        <f>INDEX(BDD_enquete_terrain_publique!V:V, MATCH(A411, BDD_enquete_terrain_publique!B:B, 0))</f>
        <v>9.32</v>
      </c>
      <c r="V411" s="128" t="s">
        <v>22</v>
      </c>
      <c r="W411" s="121" t="str">
        <f>INDEX(BDD_enquete_terrain_publique!W:W, MATCH(A411, BDD_enquete_terrain_publique!B:B, 0))</f>
        <v>pdb</v>
      </c>
      <c r="X411" s="122">
        <f>INDEX(BDD_enquete_terrain_publique!X:X, MATCH(A411, BDD_enquete_terrain_publique!B:B, 0))</f>
        <v>2</v>
      </c>
      <c r="Y411" s="122">
        <f>INDEX(BDD_enquete_terrain_publique!Y:Y, MATCH(A411, BDD_enquete_terrain_publique!B:B, 0))</f>
        <v>1</v>
      </c>
      <c r="Z411" s="121">
        <f>INDEX(BDD_enquete_terrain_publique!Z:Z, MATCH(A411, BDD_enquete_terrain_publique!B:B, 0))</f>
        <v>0.58333333333333337</v>
      </c>
      <c r="AA411" s="121">
        <f>INDEX(BDD_enquete_terrain_publique!AA:AA, MATCH(A411, BDD_enquete_terrain_publique!B:B, 0))</f>
        <v>0.625</v>
      </c>
      <c r="AB411" s="121">
        <f>INDEX(BDD_enquete_terrain_publique!AB:AB, MATCH(A411, BDD_enquete_terrain_publique!B:B, 0))</f>
        <v>0.70833333333333337</v>
      </c>
      <c r="AC411" s="121">
        <f>Tableau1[[#This Row],[heure_enq]]-Tableau1[[#This Row],[heure_deb]]</f>
        <v>4.166666666666663E-2</v>
      </c>
      <c r="AD411" s="121">
        <f>Tableau1[[#This Row],[heure_fin]]-Tableau1[[#This Row],[heure_deb]]</f>
        <v>0.125</v>
      </c>
      <c r="AE411" s="115" t="s">
        <v>22</v>
      </c>
      <c r="AF411" s="115" t="s">
        <v>22</v>
      </c>
      <c r="AG411" s="123" t="str">
        <f>INDEX(BDD_enquete_terrain_publique!BJ:BJ, MATCH(A411, BDD_enquete_terrain_publique!B:B, 0))</f>
        <v>toutes</v>
      </c>
      <c r="AH411" s="18">
        <v>0</v>
      </c>
      <c r="AI411" s="18">
        <f>INDEX(BDD_enquete_terrain_publique!BO:BO, MATCH(A411, BDD_enquete_terrain_publique!B:B, 0))</f>
        <v>0</v>
      </c>
      <c r="AJ411" s="18" t="s">
        <v>2066</v>
      </c>
      <c r="AK411" s="18" t="str">
        <f>INDEX(BDD_enquete_terrain_publique!BU:BU, MATCH(A411, BDD_enquete_terrain_publique!B:B, 0))</f>
        <v>coreen</v>
      </c>
      <c r="AL411" s="115">
        <f>INDEX(BDD_enquete_terrain_publique!BV:BV, MATCH(A411, BDD_enquete_terrain_publique!B:B, 0))</f>
        <v>0</v>
      </c>
      <c r="AM411" s="18">
        <v>0</v>
      </c>
      <c r="AN411" s="115" t="s">
        <v>2115</v>
      </c>
      <c r="AO411" s="115" t="str">
        <f>INDEX(BDD_enquete_terrain_publique!AL:AL, MATCH(A411, BDD_enquete_terrain_publique!B:B, 0))</f>
        <v>resident</v>
      </c>
      <c r="AP411" s="115" t="s">
        <v>222</v>
      </c>
      <c r="AQ411" s="115" t="s">
        <v>222</v>
      </c>
      <c r="AR411" s="124" t="s">
        <v>1033</v>
      </c>
      <c r="AS411" s="115">
        <v>2</v>
      </c>
      <c r="AT411" s="122">
        <v>23</v>
      </c>
      <c r="AU41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411" s="150">
        <f>SUM(AU411:AU413)</f>
        <v>653.16136073109215</v>
      </c>
      <c r="AW411" s="138"/>
      <c r="AX411" s="199"/>
      <c r="AY411" s="201"/>
      <c r="AZ411" s="127"/>
    </row>
    <row r="412" spans="1:52">
      <c r="A412" s="18">
        <v>499</v>
      </c>
      <c r="B412" s="18" t="str">
        <f>INDEX(BDD_enquete_terrain_publique!C:C, MATCH(A412, BDD_enquete_terrain_publique!B:B, 0))</f>
        <v>PECHLOIS2024_0231</v>
      </c>
      <c r="C412" s="18" t="str">
        <f>INDEX(BDD_enquete_terrain_publique!D:D, MATCH(A412, BDD_enquete_terrain_publique!B:B, 0))</f>
        <v>PECHLOIS2024_231_B</v>
      </c>
      <c r="D412" s="109">
        <f>INDEX(BDD_enquete_terrain_publique!E:E, MATCH(A412, BDD_enquete_terrain_publique!B:B, 0))</f>
        <v>45370</v>
      </c>
      <c r="E412" s="18" t="str">
        <f>INDEX(BDD_enquete_terrain_publique!F:F, MATCH(A412, BDD_enquete_terrain_publique!B:B, 0))</f>
        <v>Pierre_Charles_LUZI</v>
      </c>
      <c r="F412" s="118">
        <f>INDEX(BDD_enquete_terrain_publique!G:G, MATCH(A412, BDD_enquete_terrain_publique!B:B, 0))</f>
        <v>1</v>
      </c>
      <c r="G412" s="18">
        <f>INDEX(BDD_enquete_terrain_publique!H:H, MATCH(A412, BDD_enquete_terrain_publique!B:B, 0))</f>
        <v>20</v>
      </c>
      <c r="H412" s="118">
        <f>INDEX(BDD_enquete_terrain_publique!I:I, MATCH(A412, BDD_enquete_terrain_publique!B:B, 0))</f>
        <v>1</v>
      </c>
      <c r="I412" s="18" t="str">
        <f>INDEX(BDD_enquete_terrain_publique!J:J, MATCH(A412, BDD_enquete_terrain_publique!B:B, 0))</f>
        <v>N</v>
      </c>
      <c r="J412" s="18" t="str">
        <f>INDEX(BDD_enquete_terrain_publique!K:K, MATCH(A412, BDD_enquete_terrain_publique!B:B, 0))</f>
        <v>S</v>
      </c>
      <c r="K412" s="118" t="str">
        <f>INDEX(BDD_enquete_terrain_publique!L:L, MATCH(A412, BDD_enquete_terrain_publique!B:B, 0))</f>
        <v>0_10</v>
      </c>
      <c r="L412" s="18" t="str">
        <f>INDEX(BDD_enquete_terrain_publique!M:M, MATCH(A412, BDD_enquete_terrain_publique!B:B, 0))</f>
        <v>NA</v>
      </c>
      <c r="M412" s="18" t="s">
        <v>22</v>
      </c>
      <c r="N412" s="18" t="s">
        <v>22</v>
      </c>
      <c r="O412" s="18" t="s">
        <v>22</v>
      </c>
      <c r="P412" s="119">
        <f>INDEX(BDD_enquete_terrain_publique!Q:Q, MATCH(A412, BDD_enquete_terrain_publique!B:B, 0))</f>
        <v>42.69</v>
      </c>
      <c r="Q412" s="115" t="s">
        <v>22</v>
      </c>
      <c r="R412" s="116" t="s">
        <v>22</v>
      </c>
      <c r="S412" s="115" t="s">
        <v>22</v>
      </c>
      <c r="T412" s="115" t="s">
        <v>22</v>
      </c>
      <c r="U412" s="120">
        <f>INDEX(BDD_enquete_terrain_publique!V:V, MATCH(A412, BDD_enquete_terrain_publique!B:B, 0))</f>
        <v>9.32</v>
      </c>
      <c r="V412" s="128" t="s">
        <v>22</v>
      </c>
      <c r="W412" s="121" t="str">
        <f>INDEX(BDD_enquete_terrain_publique!W:W, MATCH(A412, BDD_enquete_terrain_publique!B:B, 0))</f>
        <v>pdb</v>
      </c>
      <c r="X412" s="122">
        <f>INDEX(BDD_enquete_terrain_publique!X:X, MATCH(A412, BDD_enquete_terrain_publique!B:B, 0))</f>
        <v>2</v>
      </c>
      <c r="Y412" s="122">
        <f>INDEX(BDD_enquete_terrain_publique!Y:Y, MATCH(A412, BDD_enquete_terrain_publique!B:B, 0))</f>
        <v>1</v>
      </c>
      <c r="Z412" s="121">
        <f>INDEX(BDD_enquete_terrain_publique!Z:Z, MATCH(A412, BDD_enquete_terrain_publique!B:B, 0))</f>
        <v>0.58333333333333337</v>
      </c>
      <c r="AA412" s="121">
        <f>INDEX(BDD_enquete_terrain_publique!AA:AA, MATCH(A412, BDD_enquete_terrain_publique!B:B, 0))</f>
        <v>0.625</v>
      </c>
      <c r="AB412" s="121">
        <f>INDEX(BDD_enquete_terrain_publique!AB:AB, MATCH(A412, BDD_enquete_terrain_publique!B:B, 0))</f>
        <v>0.70833333333333337</v>
      </c>
      <c r="AC412" s="121">
        <f>Tableau1[[#This Row],[heure_enq]]-Tableau1[[#This Row],[heure_deb]]</f>
        <v>4.166666666666663E-2</v>
      </c>
      <c r="AD412" s="121">
        <f>Tableau1[[#This Row],[heure_fin]]-Tableau1[[#This Row],[heure_deb]]</f>
        <v>0.125</v>
      </c>
      <c r="AE412" s="115" t="s">
        <v>22</v>
      </c>
      <c r="AF412" s="115" t="s">
        <v>22</v>
      </c>
      <c r="AG412" s="123" t="str">
        <f>INDEX(BDD_enquete_terrain_publique!BJ:BJ, MATCH(A412, BDD_enquete_terrain_publique!B:B, 0))</f>
        <v>toutes</v>
      </c>
      <c r="AH412" s="18">
        <v>0</v>
      </c>
      <c r="AI412" s="18">
        <f>INDEX(BDD_enquete_terrain_publique!BO:BO, MATCH(A412, BDD_enquete_terrain_publique!B:B, 0))</f>
        <v>0</v>
      </c>
      <c r="AJ412" s="18" t="s">
        <v>2066</v>
      </c>
      <c r="AK412" s="18" t="str">
        <f>INDEX(BDD_enquete_terrain_publique!BU:BU, MATCH(A412, BDD_enquete_terrain_publique!B:B, 0))</f>
        <v>coreen</v>
      </c>
      <c r="AL412" s="115">
        <f>INDEX(BDD_enquete_terrain_publique!BV:BV, MATCH(A412, BDD_enquete_terrain_publique!B:B, 0))</f>
        <v>0</v>
      </c>
      <c r="AM412" s="18">
        <v>0</v>
      </c>
      <c r="AN412" s="115" t="s">
        <v>2115</v>
      </c>
      <c r="AO412" s="115" t="str">
        <f>INDEX(BDD_enquete_terrain_publique!AL:AL, MATCH(A412, BDD_enquete_terrain_publique!B:B, 0))</f>
        <v>resident</v>
      </c>
      <c r="AP412" s="115" t="s">
        <v>222</v>
      </c>
      <c r="AQ412" s="115" t="s">
        <v>222</v>
      </c>
      <c r="AR412" s="124" t="s">
        <v>404</v>
      </c>
      <c r="AS412" s="115">
        <v>1</v>
      </c>
      <c r="AT412" s="122">
        <v>24</v>
      </c>
      <c r="AU41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236.83138987910033</v>
      </c>
      <c r="AV412" s="152"/>
      <c r="AW412" s="138" t="s">
        <v>222</v>
      </c>
      <c r="AX412" s="199"/>
      <c r="AY412" s="201"/>
      <c r="AZ412" s="127"/>
    </row>
    <row r="413" spans="1:52" ht="15" thickBot="1">
      <c r="A413" s="18">
        <v>499</v>
      </c>
      <c r="B413" s="18" t="str">
        <f>INDEX(BDD_enquete_terrain_publique!C:C, MATCH(A413, BDD_enquete_terrain_publique!B:B, 0))</f>
        <v>PECHLOIS2024_0231</v>
      </c>
      <c r="C413" s="18" t="str">
        <f>INDEX(BDD_enquete_terrain_publique!D:D, MATCH(A413, BDD_enquete_terrain_publique!B:B, 0))</f>
        <v>PECHLOIS2024_231_B</v>
      </c>
      <c r="D413" s="109">
        <f>INDEX(BDD_enquete_terrain_publique!E:E, MATCH(A413, BDD_enquete_terrain_publique!B:B, 0))</f>
        <v>45370</v>
      </c>
      <c r="E413" s="18" t="str">
        <f>INDEX(BDD_enquete_terrain_publique!F:F, MATCH(A413, BDD_enquete_terrain_publique!B:B, 0))</f>
        <v>Pierre_Charles_LUZI</v>
      </c>
      <c r="F413" s="118">
        <f>INDEX(BDD_enquete_terrain_publique!G:G, MATCH(A413, BDD_enquete_terrain_publique!B:B, 0))</f>
        <v>1</v>
      </c>
      <c r="G413" s="18">
        <f>INDEX(BDD_enquete_terrain_publique!H:H, MATCH(A413, BDD_enquete_terrain_publique!B:B, 0))</f>
        <v>20</v>
      </c>
      <c r="H413" s="118">
        <f>INDEX(BDD_enquete_terrain_publique!I:I, MATCH(A413, BDD_enquete_terrain_publique!B:B, 0))</f>
        <v>1</v>
      </c>
      <c r="I413" s="18" t="str">
        <f>INDEX(BDD_enquete_terrain_publique!J:J, MATCH(A413, BDD_enquete_terrain_publique!B:B, 0))</f>
        <v>N</v>
      </c>
      <c r="J413" s="18" t="str">
        <f>INDEX(BDD_enquete_terrain_publique!K:K, MATCH(A413, BDD_enquete_terrain_publique!B:B, 0))</f>
        <v>S</v>
      </c>
      <c r="K413" s="118" t="str">
        <f>INDEX(BDD_enquete_terrain_publique!L:L, MATCH(A413, BDD_enquete_terrain_publique!B:B, 0))</f>
        <v>0_10</v>
      </c>
      <c r="L413" s="18" t="str">
        <f>INDEX(BDD_enquete_terrain_publique!M:M, MATCH(A413, BDD_enquete_terrain_publique!B:B, 0))</f>
        <v>NA</v>
      </c>
      <c r="M413" s="18" t="s">
        <v>22</v>
      </c>
      <c r="N413" s="18" t="s">
        <v>22</v>
      </c>
      <c r="O413" s="18" t="s">
        <v>22</v>
      </c>
      <c r="P413" s="119">
        <f>INDEX(BDD_enquete_terrain_publique!Q:Q, MATCH(A413, BDD_enquete_terrain_publique!B:B, 0))</f>
        <v>42.69</v>
      </c>
      <c r="Q413" s="115" t="s">
        <v>22</v>
      </c>
      <c r="R413" s="116" t="s">
        <v>22</v>
      </c>
      <c r="S413" s="115" t="s">
        <v>22</v>
      </c>
      <c r="T413" s="115" t="s">
        <v>22</v>
      </c>
      <c r="U413" s="120">
        <f>INDEX(BDD_enquete_terrain_publique!V:V, MATCH(A413, BDD_enquete_terrain_publique!B:B, 0))</f>
        <v>9.32</v>
      </c>
      <c r="V413" s="128" t="s">
        <v>22</v>
      </c>
      <c r="W413" s="121" t="str">
        <f>INDEX(BDD_enquete_terrain_publique!W:W, MATCH(A413, BDD_enquete_terrain_publique!B:B, 0))</f>
        <v>pdb</v>
      </c>
      <c r="X413" s="122">
        <f>INDEX(BDD_enquete_terrain_publique!X:X, MATCH(A413, BDD_enquete_terrain_publique!B:B, 0))</f>
        <v>2</v>
      </c>
      <c r="Y413" s="122">
        <f>INDEX(BDD_enquete_terrain_publique!Y:Y, MATCH(A413, BDD_enquete_terrain_publique!B:B, 0))</f>
        <v>1</v>
      </c>
      <c r="Z413" s="121">
        <f>INDEX(BDD_enquete_terrain_publique!Z:Z, MATCH(A413, BDD_enquete_terrain_publique!B:B, 0))</f>
        <v>0.58333333333333337</v>
      </c>
      <c r="AA413" s="121">
        <f>INDEX(BDD_enquete_terrain_publique!AA:AA, MATCH(A413, BDD_enquete_terrain_publique!B:B, 0))</f>
        <v>0.625</v>
      </c>
      <c r="AB413" s="121">
        <f>INDEX(BDD_enquete_terrain_publique!AB:AB, MATCH(A413, BDD_enquete_terrain_publique!B:B, 0))</f>
        <v>0.70833333333333337</v>
      </c>
      <c r="AC413" s="121">
        <f>Tableau1[[#This Row],[heure_enq]]-Tableau1[[#This Row],[heure_deb]]</f>
        <v>4.166666666666663E-2</v>
      </c>
      <c r="AD413" s="121">
        <f>Tableau1[[#This Row],[heure_fin]]-Tableau1[[#This Row],[heure_deb]]</f>
        <v>0.125</v>
      </c>
      <c r="AE413" s="115" t="s">
        <v>22</v>
      </c>
      <c r="AF413" s="115" t="s">
        <v>22</v>
      </c>
      <c r="AG413" s="123" t="str">
        <f>INDEX(BDD_enquete_terrain_publique!BJ:BJ, MATCH(A413, BDD_enquete_terrain_publique!B:B, 0))</f>
        <v>toutes</v>
      </c>
      <c r="AH413" s="18">
        <v>0</v>
      </c>
      <c r="AI413" s="18">
        <f>INDEX(BDD_enquete_terrain_publique!BO:BO, MATCH(A413, BDD_enquete_terrain_publique!B:B, 0))</f>
        <v>0</v>
      </c>
      <c r="AJ413" s="18" t="s">
        <v>2066</v>
      </c>
      <c r="AK413" s="18" t="str">
        <f>INDEX(BDD_enquete_terrain_publique!BU:BU, MATCH(A413, BDD_enquete_terrain_publique!B:B, 0))</f>
        <v>coreen</v>
      </c>
      <c r="AL413" s="115">
        <f>INDEX(BDD_enquete_terrain_publique!BV:BV, MATCH(A413, BDD_enquete_terrain_publique!B:B, 0))</f>
        <v>0</v>
      </c>
      <c r="AM413" s="18">
        <v>0</v>
      </c>
      <c r="AN413" s="115" t="s">
        <v>2115</v>
      </c>
      <c r="AO413" s="115" t="str">
        <f>INDEX(BDD_enquete_terrain_publique!AL:AL, MATCH(A413, BDD_enquete_terrain_publique!B:B, 0))</f>
        <v>resident</v>
      </c>
      <c r="AP413" s="115" t="s">
        <v>222</v>
      </c>
      <c r="AQ413" s="115" t="s">
        <v>222</v>
      </c>
      <c r="AR413" s="124" t="s">
        <v>405</v>
      </c>
      <c r="AS413" s="115">
        <v>1</v>
      </c>
      <c r="AT413" s="122">
        <v>18</v>
      </c>
      <c r="AU41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76.38534506362015</v>
      </c>
      <c r="AV413" s="153"/>
      <c r="AW413" s="138" t="s">
        <v>222</v>
      </c>
      <c r="AX413" s="199"/>
      <c r="AY413" s="201"/>
      <c r="AZ413" s="127"/>
    </row>
    <row r="414" spans="1:52">
      <c r="A414" s="18">
        <v>500</v>
      </c>
      <c r="B414" s="18" t="str">
        <f>INDEX(BDD_enquete_terrain_publique!C:C, MATCH(A414, BDD_enquete_terrain_publique!B:B, 0))</f>
        <v>PECHLOIS2024_0231</v>
      </c>
      <c r="C414" s="18" t="str">
        <f>INDEX(BDD_enquete_terrain_publique!D:D, MATCH(A414, BDD_enquete_terrain_publique!B:B, 0))</f>
        <v>PECHLOIS2024_231_C</v>
      </c>
      <c r="D414" s="109">
        <f>INDEX(BDD_enquete_terrain_publique!E:E, MATCH(A414, BDD_enquete_terrain_publique!B:B, 0))</f>
        <v>45370</v>
      </c>
      <c r="E414" s="18" t="str">
        <f>INDEX(BDD_enquete_terrain_publique!F:F, MATCH(A414, BDD_enquete_terrain_publique!B:B, 0))</f>
        <v>Pierre_Charles_LUZI</v>
      </c>
      <c r="F414" s="118">
        <f>INDEX(BDD_enquete_terrain_publique!G:G, MATCH(A414, BDD_enquete_terrain_publique!B:B, 0))</f>
        <v>1</v>
      </c>
      <c r="G414" s="18">
        <f>INDEX(BDD_enquete_terrain_publique!H:H, MATCH(A414, BDD_enquete_terrain_publique!B:B, 0))</f>
        <v>18</v>
      </c>
      <c r="H414" s="118">
        <f>INDEX(BDD_enquete_terrain_publique!I:I, MATCH(A414, BDD_enquete_terrain_publique!B:B, 0))</f>
        <v>1</v>
      </c>
      <c r="I414" s="18" t="str">
        <f>INDEX(BDD_enquete_terrain_publique!J:J, MATCH(A414, BDD_enquete_terrain_publique!B:B, 0))</f>
        <v>N</v>
      </c>
      <c r="J414" s="18" t="str">
        <f>INDEX(BDD_enquete_terrain_publique!K:K, MATCH(A414, BDD_enquete_terrain_publique!B:B, 0))</f>
        <v>S</v>
      </c>
      <c r="K414" s="118" t="str">
        <f>INDEX(BDD_enquete_terrain_publique!L:L, MATCH(A414, BDD_enquete_terrain_publique!B:B, 0))</f>
        <v>0_10</v>
      </c>
      <c r="L414" s="18" t="str">
        <f>INDEX(BDD_enquete_terrain_publique!M:M, MATCH(A414, BDD_enquete_terrain_publique!B:B, 0))</f>
        <v>NA</v>
      </c>
      <c r="M414" s="18" t="s">
        <v>22</v>
      </c>
      <c r="N414" s="18" t="s">
        <v>22</v>
      </c>
      <c r="O414" s="18" t="s">
        <v>22</v>
      </c>
      <c r="P414" s="119">
        <f>INDEX(BDD_enquete_terrain_publique!Q:Q, MATCH(A414, BDD_enquete_terrain_publique!B:B, 0))</f>
        <v>42.68</v>
      </c>
      <c r="Q414" s="115" t="s">
        <v>22</v>
      </c>
      <c r="R414" s="116" t="s">
        <v>22</v>
      </c>
      <c r="S414" s="115" t="s">
        <v>22</v>
      </c>
      <c r="T414" s="115" t="s">
        <v>22</v>
      </c>
      <c r="U414" s="120">
        <f>INDEX(BDD_enquete_terrain_publique!V:V, MATCH(A414, BDD_enquete_terrain_publique!B:B, 0))</f>
        <v>9.3000000000000007</v>
      </c>
      <c r="V414" s="128" t="s">
        <v>22</v>
      </c>
      <c r="W414" s="121" t="str">
        <f>INDEX(BDD_enquete_terrain_publique!W:W, MATCH(A414, BDD_enquete_terrain_publique!B:B, 0))</f>
        <v>pdb</v>
      </c>
      <c r="X414" s="122">
        <f>INDEX(BDD_enquete_terrain_publique!X:X, MATCH(A414, BDD_enquete_terrain_publique!B:B, 0))</f>
        <v>3</v>
      </c>
      <c r="Y414" s="122">
        <f>INDEX(BDD_enquete_terrain_publique!Y:Y, MATCH(A414, BDD_enquete_terrain_publique!B:B, 0))</f>
        <v>2</v>
      </c>
      <c r="Z414" s="121">
        <f>INDEX(BDD_enquete_terrain_publique!Z:Z, MATCH(A414, BDD_enquete_terrain_publique!B:B, 0))</f>
        <v>0.66666666666666663</v>
      </c>
      <c r="AA414" s="121">
        <f>INDEX(BDD_enquete_terrain_publique!AA:AA, MATCH(A414, BDD_enquete_terrain_publique!B:B, 0))</f>
        <v>0.75</v>
      </c>
      <c r="AB414" s="121">
        <f>INDEX(BDD_enquete_terrain_publique!AB:AB, MATCH(A414, BDD_enquete_terrain_publique!B:B, 0))</f>
        <v>0.75</v>
      </c>
      <c r="AC414" s="121">
        <f>Tableau1[[#This Row],[heure_enq]]-Tableau1[[#This Row],[heure_deb]]</f>
        <v>8.333333333333337E-2</v>
      </c>
      <c r="AD414" s="121">
        <f>Tableau1[[#This Row],[heure_fin]]-Tableau1[[#This Row],[heure_deb]]</f>
        <v>8.333333333333337E-2</v>
      </c>
      <c r="AE414" s="115" t="s">
        <v>22</v>
      </c>
      <c r="AF414" s="115" t="s">
        <v>22</v>
      </c>
      <c r="AG414" s="123" t="str">
        <f>INDEX(BDD_enquete_terrain_publique!BJ:BJ, MATCH(A414, BDD_enquete_terrain_publique!B:B, 0))</f>
        <v>toutes</v>
      </c>
      <c r="AH414" s="18">
        <v>0</v>
      </c>
      <c r="AI414" s="18">
        <f>INDEX(BDD_enquete_terrain_publique!BO:BO, MATCH(A414, BDD_enquete_terrain_publique!B:B, 0))</f>
        <v>0</v>
      </c>
      <c r="AJ414" s="18" t="s">
        <v>2066</v>
      </c>
      <c r="AK414" s="18" t="str">
        <f>INDEX(BDD_enquete_terrain_publique!BU:BU, MATCH(A414, BDD_enquete_terrain_publique!B:B, 0))</f>
        <v>bibi</v>
      </c>
      <c r="AL414" s="115">
        <f>INDEX(BDD_enquete_terrain_publique!BV:BV, MATCH(A414, BDD_enquete_terrain_publique!B:B, 0))</f>
        <v>0</v>
      </c>
      <c r="AM414" s="18">
        <v>0</v>
      </c>
      <c r="AN414" s="115" t="s">
        <v>3441</v>
      </c>
      <c r="AO414" s="115" t="str">
        <f>INDEX(BDD_enquete_terrain_publique!AL:AL, MATCH(A414, BDD_enquete_terrain_publique!B:B, 0))</f>
        <v>resident</v>
      </c>
      <c r="AP414" s="115" t="s">
        <v>222</v>
      </c>
      <c r="AQ414" s="115" t="s">
        <v>222</v>
      </c>
      <c r="AR414" s="124" t="s">
        <v>1082</v>
      </c>
      <c r="AS414" s="115">
        <v>2</v>
      </c>
      <c r="AT414" s="122">
        <v>18</v>
      </c>
      <c r="AU41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87.413207710288418</v>
      </c>
      <c r="AV414" s="150">
        <f>SUM(AU414:AU417)</f>
        <v>851.29779645802569</v>
      </c>
      <c r="AW414" s="138" t="s">
        <v>222</v>
      </c>
      <c r="AX414" s="199"/>
      <c r="AY414" s="201"/>
      <c r="AZ414" s="127"/>
    </row>
    <row r="415" spans="1:52">
      <c r="A415" s="18">
        <v>500</v>
      </c>
      <c r="B415" s="18" t="str">
        <f>INDEX(BDD_enquete_terrain_publique!C:C, MATCH(A415, BDD_enquete_terrain_publique!B:B, 0))</f>
        <v>PECHLOIS2024_0231</v>
      </c>
      <c r="C415" s="18" t="str">
        <f>INDEX(BDD_enquete_terrain_publique!D:D, MATCH(A415, BDD_enquete_terrain_publique!B:B, 0))</f>
        <v>PECHLOIS2024_231_C</v>
      </c>
      <c r="D415" s="109">
        <f>INDEX(BDD_enquete_terrain_publique!E:E, MATCH(A415, BDD_enquete_terrain_publique!B:B, 0))</f>
        <v>45370</v>
      </c>
      <c r="E415" s="18" t="str">
        <f>INDEX(BDD_enquete_terrain_publique!F:F, MATCH(A415, BDD_enquete_terrain_publique!B:B, 0))</f>
        <v>Pierre_Charles_LUZI</v>
      </c>
      <c r="F415" s="118">
        <f>INDEX(BDD_enquete_terrain_publique!G:G, MATCH(A415, BDD_enquete_terrain_publique!B:B, 0))</f>
        <v>1</v>
      </c>
      <c r="G415" s="18">
        <f>INDEX(BDD_enquete_terrain_publique!H:H, MATCH(A415, BDD_enquete_terrain_publique!B:B, 0))</f>
        <v>18</v>
      </c>
      <c r="H415" s="118">
        <f>INDEX(BDD_enquete_terrain_publique!I:I, MATCH(A415, BDD_enquete_terrain_publique!B:B, 0))</f>
        <v>1</v>
      </c>
      <c r="I415" s="18" t="str">
        <f>INDEX(BDD_enquete_terrain_publique!J:J, MATCH(A415, BDD_enquete_terrain_publique!B:B, 0))</f>
        <v>N</v>
      </c>
      <c r="J415" s="18" t="str">
        <f>INDEX(BDD_enquete_terrain_publique!K:K, MATCH(A415, BDD_enquete_terrain_publique!B:B, 0))</f>
        <v>S</v>
      </c>
      <c r="K415" s="118" t="str">
        <f>INDEX(BDD_enquete_terrain_publique!L:L, MATCH(A415, BDD_enquete_terrain_publique!B:B, 0))</f>
        <v>0_10</v>
      </c>
      <c r="L415" s="18" t="str">
        <f>INDEX(BDD_enquete_terrain_publique!M:M, MATCH(A415, BDD_enquete_terrain_publique!B:B, 0))</f>
        <v>NA</v>
      </c>
      <c r="M415" s="18" t="s">
        <v>22</v>
      </c>
      <c r="N415" s="18" t="s">
        <v>22</v>
      </c>
      <c r="O415" s="18" t="s">
        <v>22</v>
      </c>
      <c r="P415" s="119">
        <f>INDEX(BDD_enquete_terrain_publique!Q:Q, MATCH(A415, BDD_enquete_terrain_publique!B:B, 0))</f>
        <v>42.68</v>
      </c>
      <c r="Q415" s="115" t="s">
        <v>22</v>
      </c>
      <c r="R415" s="116" t="s">
        <v>22</v>
      </c>
      <c r="S415" s="115" t="s">
        <v>22</v>
      </c>
      <c r="T415" s="115" t="s">
        <v>22</v>
      </c>
      <c r="U415" s="120">
        <f>INDEX(BDD_enquete_terrain_publique!V:V, MATCH(A415, BDD_enquete_terrain_publique!B:B, 0))</f>
        <v>9.3000000000000007</v>
      </c>
      <c r="V415" s="128" t="s">
        <v>22</v>
      </c>
      <c r="W415" s="121" t="str">
        <f>INDEX(BDD_enquete_terrain_publique!W:W, MATCH(A415, BDD_enquete_terrain_publique!B:B, 0))</f>
        <v>pdb</v>
      </c>
      <c r="X415" s="122">
        <f>INDEX(BDD_enquete_terrain_publique!X:X, MATCH(A415, BDD_enquete_terrain_publique!B:B, 0))</f>
        <v>3</v>
      </c>
      <c r="Y415" s="122">
        <f>INDEX(BDD_enquete_terrain_publique!Y:Y, MATCH(A415, BDD_enquete_terrain_publique!B:B, 0))</f>
        <v>2</v>
      </c>
      <c r="Z415" s="121">
        <f>INDEX(BDD_enquete_terrain_publique!Z:Z, MATCH(A415, BDD_enquete_terrain_publique!B:B, 0))</f>
        <v>0.66666666666666663</v>
      </c>
      <c r="AA415" s="121">
        <f>INDEX(BDD_enquete_terrain_publique!AA:AA, MATCH(A415, BDD_enquete_terrain_publique!B:B, 0))</f>
        <v>0.75</v>
      </c>
      <c r="AB415" s="121">
        <f>INDEX(BDD_enquete_terrain_publique!AB:AB, MATCH(A415, BDD_enquete_terrain_publique!B:B, 0))</f>
        <v>0.75</v>
      </c>
      <c r="AC415" s="121">
        <f>Tableau1[[#This Row],[heure_enq]]-Tableau1[[#This Row],[heure_deb]]</f>
        <v>8.333333333333337E-2</v>
      </c>
      <c r="AD415" s="121">
        <f>Tableau1[[#This Row],[heure_fin]]-Tableau1[[#This Row],[heure_deb]]</f>
        <v>8.333333333333337E-2</v>
      </c>
      <c r="AE415" s="115" t="s">
        <v>22</v>
      </c>
      <c r="AF415" s="115" t="s">
        <v>22</v>
      </c>
      <c r="AG415" s="123" t="str">
        <f>INDEX(BDD_enquete_terrain_publique!BJ:BJ, MATCH(A415, BDD_enquete_terrain_publique!B:B, 0))</f>
        <v>toutes</v>
      </c>
      <c r="AH415" s="18">
        <v>0</v>
      </c>
      <c r="AI415" s="18">
        <f>INDEX(BDD_enquete_terrain_publique!BO:BO, MATCH(A415, BDD_enquete_terrain_publique!B:B, 0))</f>
        <v>0</v>
      </c>
      <c r="AJ415" s="18" t="s">
        <v>2066</v>
      </c>
      <c r="AK415" s="18" t="str">
        <f>INDEX(BDD_enquete_terrain_publique!BU:BU, MATCH(A415, BDD_enquete_terrain_publique!B:B, 0))</f>
        <v>bibi</v>
      </c>
      <c r="AL415" s="115">
        <f>INDEX(BDD_enquete_terrain_publique!BV:BV, MATCH(A415, BDD_enquete_terrain_publique!B:B, 0))</f>
        <v>0</v>
      </c>
      <c r="AM415" s="18">
        <v>0</v>
      </c>
      <c r="AN415" s="115" t="s">
        <v>3441</v>
      </c>
      <c r="AO415" s="115" t="str">
        <f>INDEX(BDD_enquete_terrain_publique!AL:AL, MATCH(A415, BDD_enquete_terrain_publique!B:B, 0))</f>
        <v>resident</v>
      </c>
      <c r="AP415" s="115" t="s">
        <v>2057</v>
      </c>
      <c r="AQ415" s="115">
        <v>1</v>
      </c>
      <c r="AR415" s="124" t="s">
        <v>404</v>
      </c>
      <c r="AS415" s="115">
        <v>2</v>
      </c>
      <c r="AT415" s="122">
        <v>23</v>
      </c>
      <c r="AU41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416.71027410132621</v>
      </c>
      <c r="AV415" s="152"/>
      <c r="AW415" s="138" t="s">
        <v>222</v>
      </c>
      <c r="AX415" s="199"/>
      <c r="AY415" s="201"/>
      <c r="AZ415" s="127"/>
    </row>
    <row r="416" spans="1:52">
      <c r="A416" s="18">
        <v>500</v>
      </c>
      <c r="B416" s="18" t="str">
        <f>INDEX(BDD_enquete_terrain_publique!C:C, MATCH(A416, BDD_enquete_terrain_publique!B:B, 0))</f>
        <v>PECHLOIS2024_0231</v>
      </c>
      <c r="C416" s="18" t="str">
        <f>INDEX(BDD_enquete_terrain_publique!D:D, MATCH(A416, BDD_enquete_terrain_publique!B:B, 0))</f>
        <v>PECHLOIS2024_231_C</v>
      </c>
      <c r="D416" s="109">
        <f>INDEX(BDD_enquete_terrain_publique!E:E, MATCH(A416, BDD_enquete_terrain_publique!B:B, 0))</f>
        <v>45370</v>
      </c>
      <c r="E416" s="18" t="str">
        <f>INDEX(BDD_enquete_terrain_publique!F:F, MATCH(A416, BDD_enquete_terrain_publique!B:B, 0))</f>
        <v>Pierre_Charles_LUZI</v>
      </c>
      <c r="F416" s="118">
        <f>INDEX(BDD_enquete_terrain_publique!G:G, MATCH(A416, BDD_enquete_terrain_publique!B:B, 0))</f>
        <v>1</v>
      </c>
      <c r="G416" s="18">
        <f>INDEX(BDD_enquete_terrain_publique!H:H, MATCH(A416, BDD_enquete_terrain_publique!B:B, 0))</f>
        <v>18</v>
      </c>
      <c r="H416" s="118">
        <f>INDEX(BDD_enquete_terrain_publique!I:I, MATCH(A416, BDD_enquete_terrain_publique!B:B, 0))</f>
        <v>1</v>
      </c>
      <c r="I416" s="18" t="str">
        <f>INDEX(BDD_enquete_terrain_publique!J:J, MATCH(A416, BDD_enquete_terrain_publique!B:B, 0))</f>
        <v>N</v>
      </c>
      <c r="J416" s="18" t="str">
        <f>INDEX(BDD_enquete_terrain_publique!K:K, MATCH(A416, BDD_enquete_terrain_publique!B:B, 0))</f>
        <v>S</v>
      </c>
      <c r="K416" s="118" t="str">
        <f>INDEX(BDD_enquete_terrain_publique!L:L, MATCH(A416, BDD_enquete_terrain_publique!B:B, 0))</f>
        <v>0_10</v>
      </c>
      <c r="L416" s="18" t="str">
        <f>INDEX(BDD_enquete_terrain_publique!M:M, MATCH(A416, BDD_enquete_terrain_publique!B:B, 0))</f>
        <v>NA</v>
      </c>
      <c r="M416" s="18" t="s">
        <v>22</v>
      </c>
      <c r="N416" s="18" t="s">
        <v>22</v>
      </c>
      <c r="O416" s="18" t="s">
        <v>22</v>
      </c>
      <c r="P416" s="119">
        <f>INDEX(BDD_enquete_terrain_publique!Q:Q, MATCH(A416, BDD_enquete_terrain_publique!B:B, 0))</f>
        <v>42.68</v>
      </c>
      <c r="Q416" s="115" t="s">
        <v>22</v>
      </c>
      <c r="R416" s="116" t="s">
        <v>22</v>
      </c>
      <c r="S416" s="115" t="s">
        <v>22</v>
      </c>
      <c r="T416" s="115" t="s">
        <v>22</v>
      </c>
      <c r="U416" s="120">
        <f>INDEX(BDD_enquete_terrain_publique!V:V, MATCH(A416, BDD_enquete_terrain_publique!B:B, 0))</f>
        <v>9.3000000000000007</v>
      </c>
      <c r="V416" s="128" t="s">
        <v>22</v>
      </c>
      <c r="W416" s="121" t="str">
        <f>INDEX(BDD_enquete_terrain_publique!W:W, MATCH(A416, BDD_enquete_terrain_publique!B:B, 0))</f>
        <v>pdb</v>
      </c>
      <c r="X416" s="122">
        <f>INDEX(BDD_enquete_terrain_publique!X:X, MATCH(A416, BDD_enquete_terrain_publique!B:B, 0))</f>
        <v>3</v>
      </c>
      <c r="Y416" s="122">
        <f>INDEX(BDD_enquete_terrain_publique!Y:Y, MATCH(A416, BDD_enquete_terrain_publique!B:B, 0))</f>
        <v>2</v>
      </c>
      <c r="Z416" s="121">
        <f>INDEX(BDD_enquete_terrain_publique!Z:Z, MATCH(A416, BDD_enquete_terrain_publique!B:B, 0))</f>
        <v>0.66666666666666663</v>
      </c>
      <c r="AA416" s="121">
        <f>INDEX(BDD_enquete_terrain_publique!AA:AA, MATCH(A416, BDD_enquete_terrain_publique!B:B, 0))</f>
        <v>0.75</v>
      </c>
      <c r="AB416" s="121">
        <f>INDEX(BDD_enquete_terrain_publique!AB:AB, MATCH(A416, BDD_enquete_terrain_publique!B:B, 0))</f>
        <v>0.75</v>
      </c>
      <c r="AC416" s="121">
        <f>Tableau1[[#This Row],[heure_enq]]-Tableau1[[#This Row],[heure_deb]]</f>
        <v>8.333333333333337E-2</v>
      </c>
      <c r="AD416" s="121">
        <f>Tableau1[[#This Row],[heure_fin]]-Tableau1[[#This Row],[heure_deb]]</f>
        <v>8.333333333333337E-2</v>
      </c>
      <c r="AE416" s="115" t="s">
        <v>22</v>
      </c>
      <c r="AF416" s="115" t="s">
        <v>22</v>
      </c>
      <c r="AG416" s="123" t="str">
        <f>INDEX(BDD_enquete_terrain_publique!BJ:BJ, MATCH(A416, BDD_enquete_terrain_publique!B:B, 0))</f>
        <v>toutes</v>
      </c>
      <c r="AH416" s="18">
        <v>0</v>
      </c>
      <c r="AI416" s="18">
        <f>INDEX(BDD_enquete_terrain_publique!BO:BO, MATCH(A416, BDD_enquete_terrain_publique!B:B, 0))</f>
        <v>0</v>
      </c>
      <c r="AJ416" s="18" t="s">
        <v>2066</v>
      </c>
      <c r="AK416" s="18" t="str">
        <f>INDEX(BDD_enquete_terrain_publique!BU:BU, MATCH(A416, BDD_enquete_terrain_publique!B:B, 0))</f>
        <v>bibi</v>
      </c>
      <c r="AL416" s="115">
        <f>INDEX(BDD_enquete_terrain_publique!BV:BV, MATCH(A416, BDD_enquete_terrain_publique!B:B, 0))</f>
        <v>0</v>
      </c>
      <c r="AM416" s="18">
        <v>0</v>
      </c>
      <c r="AN416" s="115" t="s">
        <v>3441</v>
      </c>
      <c r="AO416" s="115" t="str">
        <f>INDEX(BDD_enquete_terrain_publique!AL:AL, MATCH(A416, BDD_enquete_terrain_publique!B:B, 0))</f>
        <v>resident</v>
      </c>
      <c r="AP416" s="115" t="s">
        <v>222</v>
      </c>
      <c r="AQ416" s="115" t="s">
        <v>222</v>
      </c>
      <c r="AR416" s="124" t="s">
        <v>1033</v>
      </c>
      <c r="AS416" s="115">
        <v>1</v>
      </c>
      <c r="AT416" s="122">
        <v>24</v>
      </c>
      <c r="AU41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192.05497359246431</v>
      </c>
      <c r="AV416" s="152"/>
      <c r="AW416" s="138" t="s">
        <v>222</v>
      </c>
      <c r="AX416" s="199"/>
      <c r="AY416" s="201"/>
      <c r="AZ416" s="127"/>
    </row>
    <row r="417" spans="1:52" ht="15" thickBot="1">
      <c r="A417" s="18">
        <v>500</v>
      </c>
      <c r="B417" s="18" t="str">
        <f>INDEX(BDD_enquete_terrain_publique!C:C, MATCH(A417, BDD_enquete_terrain_publique!B:B, 0))</f>
        <v>PECHLOIS2024_0231</v>
      </c>
      <c r="C417" s="18" t="str">
        <f>INDEX(BDD_enquete_terrain_publique!D:D, MATCH(A417, BDD_enquete_terrain_publique!B:B, 0))</f>
        <v>PECHLOIS2024_231_C</v>
      </c>
      <c r="D417" s="109">
        <f>INDEX(BDD_enquete_terrain_publique!E:E, MATCH(A417, BDD_enquete_terrain_publique!B:B, 0))</f>
        <v>45370</v>
      </c>
      <c r="E417" s="18" t="str">
        <f>INDEX(BDD_enquete_terrain_publique!F:F, MATCH(A417, BDD_enquete_terrain_publique!B:B, 0))</f>
        <v>Pierre_Charles_LUZI</v>
      </c>
      <c r="F417" s="118">
        <f>INDEX(BDD_enquete_terrain_publique!G:G, MATCH(A417, BDD_enquete_terrain_publique!B:B, 0))</f>
        <v>1</v>
      </c>
      <c r="G417" s="18">
        <f>INDEX(BDD_enquete_terrain_publique!H:H, MATCH(A417, BDD_enquete_terrain_publique!B:B, 0))</f>
        <v>18</v>
      </c>
      <c r="H417" s="118">
        <f>INDEX(BDD_enquete_terrain_publique!I:I, MATCH(A417, BDD_enquete_terrain_publique!B:B, 0))</f>
        <v>1</v>
      </c>
      <c r="I417" s="18" t="str">
        <f>INDEX(BDD_enquete_terrain_publique!J:J, MATCH(A417, BDD_enquete_terrain_publique!B:B, 0))</f>
        <v>N</v>
      </c>
      <c r="J417" s="18" t="str">
        <f>INDEX(BDD_enquete_terrain_publique!K:K, MATCH(A417, BDD_enquete_terrain_publique!B:B, 0))</f>
        <v>S</v>
      </c>
      <c r="K417" s="118" t="str">
        <f>INDEX(BDD_enquete_terrain_publique!L:L, MATCH(A417, BDD_enquete_terrain_publique!B:B, 0))</f>
        <v>0_10</v>
      </c>
      <c r="L417" s="18" t="str">
        <f>INDEX(BDD_enquete_terrain_publique!M:M, MATCH(A417, BDD_enquete_terrain_publique!B:B, 0))</f>
        <v>NA</v>
      </c>
      <c r="M417" s="18" t="s">
        <v>22</v>
      </c>
      <c r="N417" s="18" t="s">
        <v>22</v>
      </c>
      <c r="O417" s="18" t="s">
        <v>22</v>
      </c>
      <c r="P417" s="119">
        <f>INDEX(BDD_enquete_terrain_publique!Q:Q, MATCH(A417, BDD_enquete_terrain_publique!B:B, 0))</f>
        <v>42.68</v>
      </c>
      <c r="Q417" s="115" t="s">
        <v>22</v>
      </c>
      <c r="R417" s="116" t="s">
        <v>22</v>
      </c>
      <c r="S417" s="115" t="s">
        <v>22</v>
      </c>
      <c r="T417" s="115" t="s">
        <v>22</v>
      </c>
      <c r="U417" s="120">
        <f>INDEX(BDD_enquete_terrain_publique!V:V, MATCH(A417, BDD_enquete_terrain_publique!B:B, 0))</f>
        <v>9.3000000000000007</v>
      </c>
      <c r="V417" s="128" t="s">
        <v>22</v>
      </c>
      <c r="W417" s="121" t="str">
        <f>INDEX(BDD_enquete_terrain_publique!W:W, MATCH(A417, BDD_enquete_terrain_publique!B:B, 0))</f>
        <v>pdb</v>
      </c>
      <c r="X417" s="122">
        <f>INDEX(BDD_enquete_terrain_publique!X:X, MATCH(A417, BDD_enquete_terrain_publique!B:B, 0))</f>
        <v>3</v>
      </c>
      <c r="Y417" s="122">
        <f>INDEX(BDD_enquete_terrain_publique!Y:Y, MATCH(A417, BDD_enquete_terrain_publique!B:B, 0))</f>
        <v>2</v>
      </c>
      <c r="Z417" s="121">
        <f>INDEX(BDD_enquete_terrain_publique!Z:Z, MATCH(A417, BDD_enquete_terrain_publique!B:B, 0))</f>
        <v>0.66666666666666663</v>
      </c>
      <c r="AA417" s="121">
        <f>INDEX(BDD_enquete_terrain_publique!AA:AA, MATCH(A417, BDD_enquete_terrain_publique!B:B, 0))</f>
        <v>0.75</v>
      </c>
      <c r="AB417" s="121">
        <f>INDEX(BDD_enquete_terrain_publique!AB:AB, MATCH(A417, BDD_enquete_terrain_publique!B:B, 0))</f>
        <v>0.75</v>
      </c>
      <c r="AC417" s="121">
        <f>Tableau1[[#This Row],[heure_enq]]-Tableau1[[#This Row],[heure_deb]]</f>
        <v>8.333333333333337E-2</v>
      </c>
      <c r="AD417" s="121">
        <f>Tableau1[[#This Row],[heure_fin]]-Tableau1[[#This Row],[heure_deb]]</f>
        <v>8.333333333333337E-2</v>
      </c>
      <c r="AE417" s="115" t="s">
        <v>22</v>
      </c>
      <c r="AF417" s="115" t="s">
        <v>22</v>
      </c>
      <c r="AG417" s="123" t="str">
        <f>INDEX(BDD_enquete_terrain_publique!BJ:BJ, MATCH(A417, BDD_enquete_terrain_publique!B:B, 0))</f>
        <v>toutes</v>
      </c>
      <c r="AH417" s="128">
        <v>0</v>
      </c>
      <c r="AI417" s="18">
        <f>INDEX(BDD_enquete_terrain_publique!BO:BO, MATCH(A417, BDD_enquete_terrain_publique!B:B, 0))</f>
        <v>0</v>
      </c>
      <c r="AJ417" s="18" t="s">
        <v>2066</v>
      </c>
      <c r="AK417" s="18" t="str">
        <f>INDEX(BDD_enquete_terrain_publique!BU:BU, MATCH(A417, BDD_enquete_terrain_publique!B:B, 0))</f>
        <v>bibi</v>
      </c>
      <c r="AL417" s="115">
        <f>INDEX(BDD_enquete_terrain_publique!BV:BV, MATCH(A417, BDD_enquete_terrain_publique!B:B, 0))</f>
        <v>0</v>
      </c>
      <c r="AM417" s="18">
        <v>0</v>
      </c>
      <c r="AN417" s="115" t="s">
        <v>3441</v>
      </c>
      <c r="AO417" s="115" t="str">
        <f>INDEX(BDD_enquete_terrain_publique!AL:AL, MATCH(A417, BDD_enquete_terrain_publique!B:B, 0))</f>
        <v>resident</v>
      </c>
      <c r="AP417" s="115" t="s">
        <v>222</v>
      </c>
      <c r="AQ417" s="115" t="s">
        <v>222</v>
      </c>
      <c r="AR417" s="124" t="s">
        <v>405</v>
      </c>
      <c r="AS417" s="115">
        <v>1</v>
      </c>
      <c r="AT417" s="122">
        <v>23</v>
      </c>
      <c r="AU41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155.11934105394675</v>
      </c>
      <c r="AV417" s="153"/>
      <c r="AW417" s="138" t="s">
        <v>222</v>
      </c>
      <c r="AX417" s="199"/>
      <c r="AY417" s="201"/>
      <c r="AZ417" s="127"/>
    </row>
    <row r="418" spans="1:52">
      <c r="A418" s="18">
        <v>501</v>
      </c>
      <c r="B418" s="18" t="str">
        <f>INDEX(BDD_enquete_terrain_publique!C:C, MATCH(A418, BDD_enquete_terrain_publique!B:B, 0))</f>
        <v>PECHLOIS2024_0232</v>
      </c>
      <c r="C418" s="18" t="str">
        <f>INDEX(BDD_enquete_terrain_publique!D:D, MATCH(A418, BDD_enquete_terrain_publique!B:B, 0))</f>
        <v>PECHLOIS2024_232_A</v>
      </c>
      <c r="D418" s="109">
        <f>INDEX(BDD_enquete_terrain_publique!E:E, MATCH(A418, BDD_enquete_terrain_publique!B:B, 0))</f>
        <v>45371</v>
      </c>
      <c r="E418" s="18" t="str">
        <f>INDEX(BDD_enquete_terrain_publique!F:F, MATCH(A418, BDD_enquete_terrain_publique!B:B, 0))</f>
        <v>Pierre_Charles_LUZI</v>
      </c>
      <c r="F418" s="118">
        <f>INDEX(BDD_enquete_terrain_publique!G:G, MATCH(A418, BDD_enquete_terrain_publique!B:B, 0))</f>
        <v>0</v>
      </c>
      <c r="G418" s="18">
        <f>INDEX(BDD_enquete_terrain_publique!H:H, MATCH(A418, BDD_enquete_terrain_publique!B:B, 0))</f>
        <v>17</v>
      </c>
      <c r="H418" s="118">
        <f>INDEX(BDD_enquete_terrain_publique!I:I, MATCH(A418, BDD_enquete_terrain_publique!B:B, 0))</f>
        <v>0</v>
      </c>
      <c r="I418" s="18" t="str">
        <f>INDEX(BDD_enquete_terrain_publique!J:J, MATCH(A418, BDD_enquete_terrain_publique!B:B, 0))</f>
        <v>NA</v>
      </c>
      <c r="J418" s="18" t="str">
        <f>INDEX(BDD_enquete_terrain_publique!K:K, MATCH(A418, BDD_enquete_terrain_publique!B:B, 0))</f>
        <v>NA</v>
      </c>
      <c r="K418" s="118" t="str">
        <f>INDEX(BDD_enquete_terrain_publique!L:L, MATCH(A418, BDD_enquete_terrain_publique!B:B, 0))</f>
        <v>0_10</v>
      </c>
      <c r="L418" s="18" t="str">
        <f>INDEX(BDD_enquete_terrain_publique!M:M, MATCH(A418, BDD_enquete_terrain_publique!B:B, 0))</f>
        <v>NA</v>
      </c>
      <c r="M418" s="18" t="s">
        <v>22</v>
      </c>
      <c r="N418" s="18" t="s">
        <v>22</v>
      </c>
      <c r="O418" s="18" t="s">
        <v>22</v>
      </c>
      <c r="P418" s="119">
        <f>INDEX(BDD_enquete_terrain_publique!Q:Q, MATCH(A418, BDD_enquete_terrain_publique!B:B, 0))</f>
        <v>42.67</v>
      </c>
      <c r="Q418" s="115" t="s">
        <v>22</v>
      </c>
      <c r="R418" s="116" t="s">
        <v>22</v>
      </c>
      <c r="S418" s="115" t="s">
        <v>22</v>
      </c>
      <c r="T418" s="115" t="s">
        <v>22</v>
      </c>
      <c r="U418" s="120">
        <f>INDEX(BDD_enquete_terrain_publique!V:V, MATCH(A418, BDD_enquete_terrain_publique!B:B, 0))</f>
        <v>9.2799999999999994</v>
      </c>
      <c r="V418" s="128" t="s">
        <v>22</v>
      </c>
      <c r="W418" s="121" t="str">
        <f>INDEX(BDD_enquete_terrain_publique!W:W, MATCH(A418, BDD_enquete_terrain_publique!B:B, 0))</f>
        <v>pdb</v>
      </c>
      <c r="X418" s="122">
        <f>INDEX(BDD_enquete_terrain_publique!X:X, MATCH(A418, BDD_enquete_terrain_publique!B:B, 0))</f>
        <v>1</v>
      </c>
      <c r="Y418" s="122">
        <f>INDEX(BDD_enquete_terrain_publique!Y:Y, MATCH(A418, BDD_enquete_terrain_publique!B:B, 0))</f>
        <v>2</v>
      </c>
      <c r="Z418" s="121">
        <f>INDEX(BDD_enquete_terrain_publique!Z:Z, MATCH(A418, BDD_enquete_terrain_publique!B:B, 0))</f>
        <v>0.33333333333333331</v>
      </c>
      <c r="AA418" s="121">
        <f>INDEX(BDD_enquete_terrain_publique!AA:AA, MATCH(A418, BDD_enquete_terrain_publique!B:B, 0))</f>
        <v>0.375</v>
      </c>
      <c r="AB418" s="121">
        <f>INDEX(BDD_enquete_terrain_publique!AB:AB, MATCH(A418, BDD_enquete_terrain_publique!B:B, 0))</f>
        <v>0.5</v>
      </c>
      <c r="AC418" s="121">
        <f>Tableau1[[#This Row],[heure_enq]]-Tableau1[[#This Row],[heure_deb]]</f>
        <v>4.1666666666666685E-2</v>
      </c>
      <c r="AD418" s="121">
        <f>Tableau1[[#This Row],[heure_fin]]-Tableau1[[#This Row],[heure_deb]]</f>
        <v>0.16666666666666669</v>
      </c>
      <c r="AE418" s="115" t="s">
        <v>22</v>
      </c>
      <c r="AF418" s="115" t="s">
        <v>22</v>
      </c>
      <c r="AG418" s="123" t="str">
        <f>INDEX(BDD_enquete_terrain_publique!BJ:BJ, MATCH(A418, BDD_enquete_terrain_publique!B:B, 0))</f>
        <v>toutes</v>
      </c>
      <c r="AH418" s="18">
        <v>0</v>
      </c>
      <c r="AI418" s="18">
        <f>INDEX(BDD_enquete_terrain_publique!BO:BO, MATCH(A418, BDD_enquete_terrain_publique!B:B, 0))</f>
        <v>0</v>
      </c>
      <c r="AJ418" s="18" t="s">
        <v>2066</v>
      </c>
      <c r="AK418" s="18" t="str">
        <f>INDEX(BDD_enquete_terrain_publique!BU:BU, MATCH(A418, BDD_enquete_terrain_publique!B:B, 0))</f>
        <v>coreen</v>
      </c>
      <c r="AL418" s="115">
        <f>INDEX(BDD_enquete_terrain_publique!BV:BV, MATCH(A418, BDD_enquete_terrain_publique!B:B, 0))</f>
        <v>0</v>
      </c>
      <c r="AM418" s="18">
        <v>0</v>
      </c>
      <c r="AN418" s="115" t="s">
        <v>2115</v>
      </c>
      <c r="AO418" s="115" t="str">
        <f>INDEX(BDD_enquete_terrain_publique!AL:AL, MATCH(A418, BDD_enquete_terrain_publique!B:B, 0))</f>
        <v>resident</v>
      </c>
      <c r="AP418" s="115" t="s">
        <v>222</v>
      </c>
      <c r="AQ418" s="115" t="s">
        <v>222</v>
      </c>
      <c r="AR418" s="124" t="s">
        <v>2183</v>
      </c>
      <c r="AS418" s="115">
        <v>2</v>
      </c>
      <c r="AT418" s="122">
        <v>23</v>
      </c>
      <c r="AU41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297.00050739296188</v>
      </c>
      <c r="AV418" s="150">
        <f>SUM(AU418:AU419)</f>
        <v>466.97282028714778</v>
      </c>
      <c r="AW418" s="138" t="s">
        <v>222</v>
      </c>
      <c r="AX418" s="199"/>
      <c r="AY418" s="201"/>
      <c r="AZ418" s="127"/>
    </row>
    <row r="419" spans="1:52" ht="15" thickBot="1">
      <c r="A419" s="18">
        <v>501</v>
      </c>
      <c r="B419" s="18" t="str">
        <f>INDEX(BDD_enquete_terrain_publique!C:C, MATCH(A419, BDD_enquete_terrain_publique!B:B, 0))</f>
        <v>PECHLOIS2024_0232</v>
      </c>
      <c r="C419" s="18" t="str">
        <f>INDEX(BDD_enquete_terrain_publique!D:D, MATCH(A419, BDD_enquete_terrain_publique!B:B, 0))</f>
        <v>PECHLOIS2024_232_A</v>
      </c>
      <c r="D419" s="109">
        <f>INDEX(BDD_enquete_terrain_publique!E:E, MATCH(A419, BDD_enquete_terrain_publique!B:B, 0))</f>
        <v>45371</v>
      </c>
      <c r="E419" s="18" t="str">
        <f>INDEX(BDD_enquete_terrain_publique!F:F, MATCH(A419, BDD_enquete_terrain_publique!B:B, 0))</f>
        <v>Pierre_Charles_LUZI</v>
      </c>
      <c r="F419" s="118">
        <f>INDEX(BDD_enquete_terrain_publique!G:G, MATCH(A419, BDD_enquete_terrain_publique!B:B, 0))</f>
        <v>0</v>
      </c>
      <c r="G419" s="18">
        <f>INDEX(BDD_enquete_terrain_publique!H:H, MATCH(A419, BDD_enquete_terrain_publique!B:B, 0))</f>
        <v>17</v>
      </c>
      <c r="H419" s="118">
        <f>INDEX(BDD_enquete_terrain_publique!I:I, MATCH(A419, BDD_enquete_terrain_publique!B:B, 0))</f>
        <v>0</v>
      </c>
      <c r="I419" s="18" t="str">
        <f>INDEX(BDD_enquete_terrain_publique!J:J, MATCH(A419, BDD_enquete_terrain_publique!B:B, 0))</f>
        <v>NA</v>
      </c>
      <c r="J419" s="18" t="str">
        <f>INDEX(BDD_enquete_terrain_publique!K:K, MATCH(A419, BDD_enquete_terrain_publique!B:B, 0))</f>
        <v>NA</v>
      </c>
      <c r="K419" s="118" t="str">
        <f>INDEX(BDD_enquete_terrain_publique!L:L, MATCH(A419, BDD_enquete_terrain_publique!B:B, 0))</f>
        <v>0_10</v>
      </c>
      <c r="L419" s="18" t="str">
        <f>INDEX(BDD_enquete_terrain_publique!M:M, MATCH(A419, BDD_enquete_terrain_publique!B:B, 0))</f>
        <v>NA</v>
      </c>
      <c r="M419" s="18" t="s">
        <v>22</v>
      </c>
      <c r="N419" s="18" t="s">
        <v>22</v>
      </c>
      <c r="O419" s="18" t="s">
        <v>22</v>
      </c>
      <c r="P419" s="119">
        <f>INDEX(BDD_enquete_terrain_publique!Q:Q, MATCH(A419, BDD_enquete_terrain_publique!B:B, 0))</f>
        <v>42.67</v>
      </c>
      <c r="Q419" s="115" t="s">
        <v>22</v>
      </c>
      <c r="R419" s="116" t="s">
        <v>22</v>
      </c>
      <c r="S419" s="115" t="s">
        <v>22</v>
      </c>
      <c r="T419" s="115" t="s">
        <v>22</v>
      </c>
      <c r="U419" s="120">
        <f>INDEX(BDD_enquete_terrain_publique!V:V, MATCH(A419, BDD_enquete_terrain_publique!B:B, 0))</f>
        <v>9.2799999999999994</v>
      </c>
      <c r="V419" s="128" t="s">
        <v>22</v>
      </c>
      <c r="W419" s="121" t="str">
        <f>INDEX(BDD_enquete_terrain_publique!W:W, MATCH(A419, BDD_enquete_terrain_publique!B:B, 0))</f>
        <v>pdb</v>
      </c>
      <c r="X419" s="122">
        <f>INDEX(BDD_enquete_terrain_publique!X:X, MATCH(A419, BDD_enquete_terrain_publique!B:B, 0))</f>
        <v>1</v>
      </c>
      <c r="Y419" s="122">
        <f>INDEX(BDD_enquete_terrain_publique!Y:Y, MATCH(A419, BDD_enquete_terrain_publique!B:B, 0))</f>
        <v>2</v>
      </c>
      <c r="Z419" s="121">
        <f>INDEX(BDD_enquete_terrain_publique!Z:Z, MATCH(A419, BDD_enquete_terrain_publique!B:B, 0))</f>
        <v>0.33333333333333331</v>
      </c>
      <c r="AA419" s="121">
        <f>INDEX(BDD_enquete_terrain_publique!AA:AA, MATCH(A419, BDD_enquete_terrain_publique!B:B, 0))</f>
        <v>0.375</v>
      </c>
      <c r="AB419" s="121">
        <f>INDEX(BDD_enquete_terrain_publique!AB:AB, MATCH(A419, BDD_enquete_terrain_publique!B:B, 0))</f>
        <v>0.5</v>
      </c>
      <c r="AC419" s="121">
        <f>Tableau1[[#This Row],[heure_enq]]-Tableau1[[#This Row],[heure_deb]]</f>
        <v>4.1666666666666685E-2</v>
      </c>
      <c r="AD419" s="121">
        <f>Tableau1[[#This Row],[heure_fin]]-Tableau1[[#This Row],[heure_deb]]</f>
        <v>0.16666666666666669</v>
      </c>
      <c r="AE419" s="115" t="s">
        <v>22</v>
      </c>
      <c r="AF419" s="115" t="s">
        <v>22</v>
      </c>
      <c r="AG419" s="123" t="str">
        <f>INDEX(BDD_enquete_terrain_publique!BJ:BJ, MATCH(A419, BDD_enquete_terrain_publique!B:B, 0))</f>
        <v>toutes</v>
      </c>
      <c r="AH419" s="18">
        <v>0</v>
      </c>
      <c r="AI419" s="18">
        <f>INDEX(BDD_enquete_terrain_publique!BO:BO, MATCH(A419, BDD_enquete_terrain_publique!B:B, 0))</f>
        <v>0</v>
      </c>
      <c r="AJ419" s="18" t="s">
        <v>2066</v>
      </c>
      <c r="AK419" s="18" t="str">
        <f>INDEX(BDD_enquete_terrain_publique!BU:BU, MATCH(A419, BDD_enquete_terrain_publique!B:B, 0))</f>
        <v>coreen</v>
      </c>
      <c r="AL419" s="115">
        <f>INDEX(BDD_enquete_terrain_publique!BV:BV, MATCH(A419, BDD_enquete_terrain_publique!B:B, 0))</f>
        <v>0</v>
      </c>
      <c r="AM419" s="18">
        <v>0</v>
      </c>
      <c r="AN419" s="115" t="s">
        <v>2115</v>
      </c>
      <c r="AO419" s="115" t="str">
        <f>INDEX(BDD_enquete_terrain_publique!AL:AL, MATCH(A419, BDD_enquete_terrain_publique!B:B, 0))</f>
        <v>resident</v>
      </c>
      <c r="AP419" s="115" t="s">
        <v>2057</v>
      </c>
      <c r="AQ419" s="115">
        <v>1</v>
      </c>
      <c r="AR419" s="124" t="s">
        <v>1033</v>
      </c>
      <c r="AS419" s="115">
        <v>1</v>
      </c>
      <c r="AT419" s="122">
        <v>23</v>
      </c>
      <c r="AU41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169.97231289418588</v>
      </c>
      <c r="AV419" s="153"/>
      <c r="AW419" s="138" t="s">
        <v>222</v>
      </c>
      <c r="AX419" s="199"/>
      <c r="AY419" s="201"/>
      <c r="AZ419" s="127"/>
    </row>
    <row r="420" spans="1:52" ht="15" thickBot="1">
      <c r="A420" s="18">
        <v>502</v>
      </c>
      <c r="B420" s="18" t="str">
        <f>INDEX(BDD_enquete_terrain_publique!C:C, MATCH(A420, BDD_enquete_terrain_publique!B:B, 0))</f>
        <v>PECHLOIS2024_0232</v>
      </c>
      <c r="C420" s="18" t="str">
        <f>INDEX(BDD_enquete_terrain_publique!D:D, MATCH(A420, BDD_enquete_terrain_publique!B:B, 0))</f>
        <v>PECHLOIS2024_232_B</v>
      </c>
      <c r="D420" s="109">
        <f>INDEX(BDD_enquete_terrain_publique!E:E, MATCH(A420, BDD_enquete_terrain_publique!B:B, 0))</f>
        <v>45371</v>
      </c>
      <c r="E420" s="18" t="str">
        <f>INDEX(BDD_enquete_terrain_publique!F:F, MATCH(A420, BDD_enquete_terrain_publique!B:B, 0))</f>
        <v>Pierre_Charles_LUZI</v>
      </c>
      <c r="F420" s="118">
        <f>INDEX(BDD_enquete_terrain_publique!G:G, MATCH(A420, BDD_enquete_terrain_publique!B:B, 0))</f>
        <v>0</v>
      </c>
      <c r="G420" s="18">
        <f>INDEX(BDD_enquete_terrain_publique!H:H, MATCH(A420, BDD_enquete_terrain_publique!B:B, 0))</f>
        <v>19</v>
      </c>
      <c r="H420" s="118">
        <f>INDEX(BDD_enquete_terrain_publique!I:I, MATCH(A420, BDD_enquete_terrain_publique!B:B, 0))</f>
        <v>0</v>
      </c>
      <c r="I420" s="18" t="str">
        <f>INDEX(BDD_enquete_terrain_publique!J:J, MATCH(A420, BDD_enquete_terrain_publique!B:B, 0))</f>
        <v>NA</v>
      </c>
      <c r="J420" s="18" t="str">
        <f>INDEX(BDD_enquete_terrain_publique!K:K, MATCH(A420, BDD_enquete_terrain_publique!B:B, 0))</f>
        <v>NA</v>
      </c>
      <c r="K420" s="118" t="str">
        <f>INDEX(BDD_enquete_terrain_publique!L:L, MATCH(A420, BDD_enquete_terrain_publique!B:B, 0))</f>
        <v>0_10</v>
      </c>
      <c r="L420" s="18" t="str">
        <f>INDEX(BDD_enquete_terrain_publique!M:M, MATCH(A420, BDD_enquete_terrain_publique!B:B, 0))</f>
        <v>NA</v>
      </c>
      <c r="M420" s="18" t="s">
        <v>22</v>
      </c>
      <c r="N420" s="18" t="s">
        <v>22</v>
      </c>
      <c r="O420" s="18" t="s">
        <v>22</v>
      </c>
      <c r="P420" s="119">
        <f>INDEX(BDD_enquete_terrain_publique!Q:Q, MATCH(A420, BDD_enquete_terrain_publique!B:B, 0))</f>
        <v>42.68</v>
      </c>
      <c r="Q420" s="115" t="s">
        <v>22</v>
      </c>
      <c r="R420" s="116" t="s">
        <v>22</v>
      </c>
      <c r="S420" s="115" t="s">
        <v>22</v>
      </c>
      <c r="T420" s="115" t="s">
        <v>22</v>
      </c>
      <c r="U420" s="120">
        <f>INDEX(BDD_enquete_terrain_publique!V:V, MATCH(A420, BDD_enquete_terrain_publique!B:B, 0))</f>
        <v>9.3000000000000007</v>
      </c>
      <c r="V420" s="128" t="s">
        <v>22</v>
      </c>
      <c r="W420" s="121" t="str">
        <f>INDEX(BDD_enquete_terrain_publique!W:W, MATCH(A420, BDD_enquete_terrain_publique!B:B, 0))</f>
        <v>pdb</v>
      </c>
      <c r="X420" s="122">
        <f>INDEX(BDD_enquete_terrain_publique!X:X, MATCH(A420, BDD_enquete_terrain_publique!B:B, 0))</f>
        <v>2</v>
      </c>
      <c r="Y420" s="122">
        <f>INDEX(BDD_enquete_terrain_publique!Y:Y, MATCH(A420, BDD_enquete_terrain_publique!B:B, 0))</f>
        <v>1</v>
      </c>
      <c r="Z420" s="121">
        <f>INDEX(BDD_enquete_terrain_publique!Z:Z, MATCH(A420, BDD_enquete_terrain_publique!B:B, 0))</f>
        <v>0.375</v>
      </c>
      <c r="AA420" s="121">
        <f>INDEX(BDD_enquete_terrain_publique!AA:AA, MATCH(A420, BDD_enquete_terrain_publique!B:B, 0))</f>
        <v>0.41666666666666669</v>
      </c>
      <c r="AB420" s="121">
        <f>INDEX(BDD_enquete_terrain_publique!AB:AB, MATCH(A420, BDD_enquete_terrain_publique!B:B, 0))</f>
        <v>0.5</v>
      </c>
      <c r="AC420" s="121">
        <f>Tableau1[[#This Row],[heure_enq]]-Tableau1[[#This Row],[heure_deb]]</f>
        <v>4.1666666666666685E-2</v>
      </c>
      <c r="AD420" s="121">
        <f>Tableau1[[#This Row],[heure_fin]]-Tableau1[[#This Row],[heure_deb]]</f>
        <v>0.125</v>
      </c>
      <c r="AE420" s="115" t="s">
        <v>22</v>
      </c>
      <c r="AF420" s="115" t="s">
        <v>22</v>
      </c>
      <c r="AG420" s="123" t="str">
        <f>INDEX(BDD_enquete_terrain_publique!BJ:BJ, MATCH(A420, BDD_enquete_terrain_publique!B:B, 0))</f>
        <v>toutes</v>
      </c>
      <c r="AH420" s="18">
        <v>0</v>
      </c>
      <c r="AI420" s="18">
        <f>INDEX(BDD_enquete_terrain_publique!BO:BO, MATCH(A420, BDD_enquete_terrain_publique!B:B, 0))</f>
        <v>0</v>
      </c>
      <c r="AJ420" s="18" t="s">
        <v>2066</v>
      </c>
      <c r="AK420" s="18" t="str">
        <f>INDEX(BDD_enquete_terrain_publique!BU:BU, MATCH(A420, BDD_enquete_terrain_publique!B:B, 0))</f>
        <v>americain</v>
      </c>
      <c r="AL420" s="115">
        <f>INDEX(BDD_enquete_terrain_publique!BV:BV, MATCH(A420, BDD_enquete_terrain_publique!B:B, 0))</f>
        <v>0</v>
      </c>
      <c r="AM420" s="18">
        <v>0</v>
      </c>
      <c r="AN420" s="115" t="s">
        <v>3441</v>
      </c>
      <c r="AO420" s="115" t="str">
        <f>INDEX(BDD_enquete_terrain_publique!AL:AL, MATCH(A420, BDD_enquete_terrain_publique!B:B, 0))</f>
        <v>resident</v>
      </c>
      <c r="AP420" s="115" t="s">
        <v>2057</v>
      </c>
      <c r="AQ420" s="115">
        <v>2</v>
      </c>
      <c r="AR420" s="124" t="s">
        <v>1033</v>
      </c>
      <c r="AS420" s="115">
        <v>2</v>
      </c>
      <c r="AT420" s="122">
        <v>23</v>
      </c>
      <c r="AU42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420" s="151">
        <v>340</v>
      </c>
      <c r="AW420" s="138" t="s">
        <v>222</v>
      </c>
      <c r="AX420" s="199"/>
      <c r="AY420" s="201"/>
      <c r="AZ420" s="127"/>
    </row>
    <row r="421" spans="1:52" ht="15" thickBot="1">
      <c r="A421" s="18">
        <v>503</v>
      </c>
      <c r="B421" s="18" t="str">
        <f>INDEX(BDD_enquete_terrain_publique!C:C, MATCH(A421, BDD_enquete_terrain_publique!B:B, 0))</f>
        <v>PECHLOIS2024_0232</v>
      </c>
      <c r="C421" s="18" t="str">
        <f>INDEX(BDD_enquete_terrain_publique!D:D, MATCH(A421, BDD_enquete_terrain_publique!B:B, 0))</f>
        <v>PECHLOIS2024_232_C</v>
      </c>
      <c r="D421" s="109">
        <f>INDEX(BDD_enquete_terrain_publique!E:E, MATCH(A421, BDD_enquete_terrain_publique!B:B, 0))</f>
        <v>45371</v>
      </c>
      <c r="E421" s="18" t="str">
        <f>INDEX(BDD_enquete_terrain_publique!F:F, MATCH(A421, BDD_enquete_terrain_publique!B:B, 0))</f>
        <v>Pierre_Charles_LUZI</v>
      </c>
      <c r="F421" s="118">
        <f>INDEX(BDD_enquete_terrain_publique!G:G, MATCH(A421, BDD_enquete_terrain_publique!B:B, 0))</f>
        <v>1</v>
      </c>
      <c r="G421" s="18">
        <f>INDEX(BDD_enquete_terrain_publique!H:H, MATCH(A421, BDD_enquete_terrain_publique!B:B, 0))</f>
        <v>20</v>
      </c>
      <c r="H421" s="118">
        <f>INDEX(BDD_enquete_terrain_publique!I:I, MATCH(A421, BDD_enquete_terrain_publique!B:B, 0))</f>
        <v>1</v>
      </c>
      <c r="I421" s="18" t="str">
        <f>INDEX(BDD_enquete_terrain_publique!J:J, MATCH(A421, BDD_enquete_terrain_publique!B:B, 0))</f>
        <v>NO</v>
      </c>
      <c r="J421" s="18" t="str">
        <f>INDEX(BDD_enquete_terrain_publique!K:K, MATCH(A421, BDD_enquete_terrain_publique!B:B, 0))</f>
        <v>SE</v>
      </c>
      <c r="K421" s="118" t="str">
        <f>INDEX(BDD_enquete_terrain_publique!L:L, MATCH(A421, BDD_enquete_terrain_publique!B:B, 0))</f>
        <v>0_10</v>
      </c>
      <c r="L421" s="18" t="str">
        <f>INDEX(BDD_enquete_terrain_publique!M:M, MATCH(A421, BDD_enquete_terrain_publique!B:B, 0))</f>
        <v>NA</v>
      </c>
      <c r="M421" s="18" t="s">
        <v>22</v>
      </c>
      <c r="N421" s="18" t="s">
        <v>22</v>
      </c>
      <c r="O421" s="18" t="s">
        <v>22</v>
      </c>
      <c r="P421" s="119">
        <f>INDEX(BDD_enquete_terrain_publique!Q:Q, MATCH(A421, BDD_enquete_terrain_publique!B:B, 0))</f>
        <v>42.68</v>
      </c>
      <c r="Q421" s="115" t="s">
        <v>22</v>
      </c>
      <c r="R421" s="116" t="s">
        <v>22</v>
      </c>
      <c r="S421" s="115" t="s">
        <v>22</v>
      </c>
      <c r="T421" s="115" t="s">
        <v>22</v>
      </c>
      <c r="U421" s="120">
        <f>INDEX(BDD_enquete_terrain_publique!V:V, MATCH(A421, BDD_enquete_terrain_publique!B:B, 0))</f>
        <v>9.31</v>
      </c>
      <c r="V421" s="128" t="s">
        <v>22</v>
      </c>
      <c r="W421" s="121" t="str">
        <f>INDEX(BDD_enquete_terrain_publique!W:W, MATCH(A421, BDD_enquete_terrain_publique!B:B, 0))</f>
        <v>pdb</v>
      </c>
      <c r="X421" s="122">
        <f>INDEX(BDD_enquete_terrain_publique!X:X, MATCH(A421, BDD_enquete_terrain_publique!B:B, 0))</f>
        <v>2</v>
      </c>
      <c r="Y421" s="122">
        <f>INDEX(BDD_enquete_terrain_publique!Y:Y, MATCH(A421, BDD_enquete_terrain_publique!B:B, 0))</f>
        <v>1</v>
      </c>
      <c r="Z421" s="121">
        <f>INDEX(BDD_enquete_terrain_publique!Z:Z, MATCH(A421, BDD_enquete_terrain_publique!B:B, 0))</f>
        <v>0.375</v>
      </c>
      <c r="AA421" s="121">
        <f>INDEX(BDD_enquete_terrain_publique!AA:AA, MATCH(A421, BDD_enquete_terrain_publique!B:B, 0))</f>
        <v>0.45833333333333331</v>
      </c>
      <c r="AB421" s="121">
        <f>INDEX(BDD_enquete_terrain_publique!AB:AB, MATCH(A421, BDD_enquete_terrain_publique!B:B, 0))</f>
        <v>0.58333333333333337</v>
      </c>
      <c r="AC421" s="121">
        <f>Tableau1[[#This Row],[heure_enq]]-Tableau1[[#This Row],[heure_deb]]</f>
        <v>8.3333333333333315E-2</v>
      </c>
      <c r="AD421" s="121">
        <f>Tableau1[[#This Row],[heure_fin]]-Tableau1[[#This Row],[heure_deb]]</f>
        <v>0.20833333333333337</v>
      </c>
      <c r="AE421" s="115" t="s">
        <v>22</v>
      </c>
      <c r="AF421" s="115" t="s">
        <v>22</v>
      </c>
      <c r="AG421" s="123" t="str">
        <f>INDEX(BDD_enquete_terrain_publique!BJ:BJ, MATCH(A421, BDD_enquete_terrain_publique!B:B, 0))</f>
        <v>sable</v>
      </c>
      <c r="AH421" s="18">
        <v>0</v>
      </c>
      <c r="AI421" s="18">
        <f>INDEX(BDD_enquete_terrain_publique!BO:BO, MATCH(A421, BDD_enquete_terrain_publique!B:B, 0))</f>
        <v>0</v>
      </c>
      <c r="AJ421" s="18" t="s">
        <v>2066</v>
      </c>
      <c r="AK421" s="18" t="str">
        <f>INDEX(BDD_enquete_terrain_publique!BU:BU, MATCH(A421, BDD_enquete_terrain_publique!B:B, 0))</f>
        <v>coreen</v>
      </c>
      <c r="AL421" s="115">
        <f>INDEX(BDD_enquete_terrain_publique!BV:BV, MATCH(A421, BDD_enquete_terrain_publique!B:B, 0))</f>
        <v>0</v>
      </c>
      <c r="AM421" s="18">
        <v>0</v>
      </c>
      <c r="AN421" s="115" t="s">
        <v>2115</v>
      </c>
      <c r="AO421" s="115" t="str">
        <f>INDEX(BDD_enquete_terrain_publique!AL:AL, MATCH(A421, BDD_enquete_terrain_publique!B:B, 0))</f>
        <v>resident</v>
      </c>
      <c r="AP421" s="115" t="s">
        <v>222</v>
      </c>
      <c r="AQ421" s="115" t="s">
        <v>222</v>
      </c>
      <c r="AR421" s="124" t="s">
        <v>2183</v>
      </c>
      <c r="AS421" s="115">
        <v>3</v>
      </c>
      <c r="AT421" s="122">
        <v>22</v>
      </c>
      <c r="AU42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391.6187710876448</v>
      </c>
      <c r="AV421" s="151"/>
      <c r="AW421" s="138" t="s">
        <v>222</v>
      </c>
      <c r="AX421" s="199"/>
      <c r="AY421" s="201"/>
      <c r="AZ421" s="127"/>
    </row>
    <row r="422" spans="1:52">
      <c r="A422" s="18">
        <v>504</v>
      </c>
      <c r="B422" s="18" t="str">
        <f>INDEX(BDD_enquete_terrain_publique!C:C, MATCH(A422, BDD_enquete_terrain_publique!B:B, 0))</f>
        <v>PECHLOIS2024_0232</v>
      </c>
      <c r="C422" s="18" t="str">
        <f>INDEX(BDD_enquete_terrain_publique!D:D, MATCH(A422, BDD_enquete_terrain_publique!B:B, 0))</f>
        <v>PECHLOIS2024_232_D</v>
      </c>
      <c r="D422" s="109">
        <f>INDEX(BDD_enquete_terrain_publique!E:E, MATCH(A422, BDD_enquete_terrain_publique!B:B, 0))</f>
        <v>45371</v>
      </c>
      <c r="E422" s="18" t="str">
        <f>INDEX(BDD_enquete_terrain_publique!F:F, MATCH(A422, BDD_enquete_terrain_publique!B:B, 0))</f>
        <v>Pierre_Charles_LUZI</v>
      </c>
      <c r="F422" s="118">
        <f>INDEX(BDD_enquete_terrain_publique!G:G, MATCH(A422, BDD_enquete_terrain_publique!B:B, 0))</f>
        <v>1</v>
      </c>
      <c r="G422" s="18">
        <f>INDEX(BDD_enquete_terrain_publique!H:H, MATCH(A422, BDD_enquete_terrain_publique!B:B, 0))</f>
        <v>22</v>
      </c>
      <c r="H422" s="118">
        <f>INDEX(BDD_enquete_terrain_publique!I:I, MATCH(A422, BDD_enquete_terrain_publique!B:B, 0))</f>
        <v>1</v>
      </c>
      <c r="I422" s="18" t="str">
        <f>INDEX(BDD_enquete_terrain_publique!J:J, MATCH(A422, BDD_enquete_terrain_publique!B:B, 0))</f>
        <v>N</v>
      </c>
      <c r="J422" s="18" t="str">
        <f>INDEX(BDD_enquete_terrain_publique!K:K, MATCH(A422, BDD_enquete_terrain_publique!B:B, 0))</f>
        <v>S</v>
      </c>
      <c r="K422" s="118" t="str">
        <f>INDEX(BDD_enquete_terrain_publique!L:L, MATCH(A422, BDD_enquete_terrain_publique!B:B, 0))</f>
        <v>0_10</v>
      </c>
      <c r="L422" s="18" t="str">
        <f>INDEX(BDD_enquete_terrain_publique!M:M, MATCH(A422, BDD_enquete_terrain_publique!B:B, 0))</f>
        <v>NA</v>
      </c>
      <c r="M422" s="18" t="s">
        <v>22</v>
      </c>
      <c r="N422" s="18" t="s">
        <v>22</v>
      </c>
      <c r="O422" s="18" t="s">
        <v>22</v>
      </c>
      <c r="P422" s="119">
        <f>INDEX(BDD_enquete_terrain_publique!Q:Q, MATCH(A422, BDD_enquete_terrain_publique!B:B, 0))</f>
        <v>42.68</v>
      </c>
      <c r="Q422" s="115" t="s">
        <v>22</v>
      </c>
      <c r="R422" s="116" t="s">
        <v>22</v>
      </c>
      <c r="S422" s="115" t="s">
        <v>22</v>
      </c>
      <c r="T422" s="115" t="s">
        <v>22</v>
      </c>
      <c r="U422" s="120">
        <f>INDEX(BDD_enquete_terrain_publique!V:V, MATCH(A422, BDD_enquete_terrain_publique!B:B, 0))</f>
        <v>9.32</v>
      </c>
      <c r="V422" s="128" t="s">
        <v>22</v>
      </c>
      <c r="W422" s="121" t="str">
        <f>INDEX(BDD_enquete_terrain_publique!W:W, MATCH(A422, BDD_enquete_terrain_publique!B:B, 0))</f>
        <v>pdb</v>
      </c>
      <c r="X422" s="122">
        <f>INDEX(BDD_enquete_terrain_publique!X:X, MATCH(A422, BDD_enquete_terrain_publique!B:B, 0))</f>
        <v>2</v>
      </c>
      <c r="Y422" s="122">
        <f>INDEX(BDD_enquete_terrain_publique!Y:Y, MATCH(A422, BDD_enquete_terrain_publique!B:B, 0))</f>
        <v>1</v>
      </c>
      <c r="Z422" s="121">
        <f>INDEX(BDD_enquete_terrain_publique!Z:Z, MATCH(A422, BDD_enquete_terrain_publique!B:B, 0))</f>
        <v>0.375</v>
      </c>
      <c r="AA422" s="121">
        <f>INDEX(BDD_enquete_terrain_publique!AA:AA, MATCH(A422, BDD_enquete_terrain_publique!B:B, 0))</f>
        <v>0.48958333333333331</v>
      </c>
      <c r="AB422" s="121">
        <f>INDEX(BDD_enquete_terrain_publique!AB:AB, MATCH(A422, BDD_enquete_terrain_publique!B:B, 0))</f>
        <v>0.625</v>
      </c>
      <c r="AC422" s="121">
        <f>Tableau1[[#This Row],[heure_enq]]-Tableau1[[#This Row],[heure_deb]]</f>
        <v>0.11458333333333331</v>
      </c>
      <c r="AD422" s="121">
        <f>Tableau1[[#This Row],[heure_fin]]-Tableau1[[#This Row],[heure_deb]]</f>
        <v>0.25</v>
      </c>
      <c r="AE422" s="115" t="s">
        <v>22</v>
      </c>
      <c r="AF422" s="115" t="s">
        <v>22</v>
      </c>
      <c r="AG422" s="123" t="str">
        <f>INDEX(BDD_enquete_terrain_publique!BJ:BJ, MATCH(A422, BDD_enquete_terrain_publique!B:B, 0))</f>
        <v>sable</v>
      </c>
      <c r="AH422" s="18">
        <v>0</v>
      </c>
      <c r="AI422" s="18">
        <f>INDEX(BDD_enquete_terrain_publique!BO:BO, MATCH(A422, BDD_enquete_terrain_publique!B:B, 0))</f>
        <v>0</v>
      </c>
      <c r="AJ422" s="18" t="s">
        <v>2066</v>
      </c>
      <c r="AK422" s="18" t="str">
        <f>INDEX(BDD_enquete_terrain_publique!BU:BU, MATCH(A422, BDD_enquete_terrain_publique!B:B, 0))</f>
        <v>bibi</v>
      </c>
      <c r="AL422" s="115">
        <f>INDEX(BDD_enquete_terrain_publique!BV:BV, MATCH(A422, BDD_enquete_terrain_publique!B:B, 0))</f>
        <v>0</v>
      </c>
      <c r="AM422" s="18">
        <v>0</v>
      </c>
      <c r="AN422" s="115" t="s">
        <v>2115</v>
      </c>
      <c r="AO422" s="115" t="str">
        <f>INDEX(BDD_enquete_terrain_publique!AL:AL, MATCH(A422, BDD_enquete_terrain_publique!B:B, 0))</f>
        <v>resident</v>
      </c>
      <c r="AP422" s="115" t="s">
        <v>222</v>
      </c>
      <c r="AQ422" s="115" t="s">
        <v>222</v>
      </c>
      <c r="AR422" s="124" t="s">
        <v>2183</v>
      </c>
      <c r="AS422" s="115">
        <v>1</v>
      </c>
      <c r="AT422" s="122">
        <v>20</v>
      </c>
      <c r="AU42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99.015562400688211</v>
      </c>
      <c r="AV422" s="150">
        <v>439</v>
      </c>
      <c r="AW422" s="138" t="s">
        <v>222</v>
      </c>
      <c r="AX422" s="199"/>
      <c r="AY422" s="201"/>
      <c r="AZ422" s="127"/>
    </row>
    <row r="423" spans="1:52" ht="15" thickBot="1">
      <c r="A423" s="18">
        <v>504</v>
      </c>
      <c r="B423" s="18" t="str">
        <f>INDEX(BDD_enquete_terrain_publique!C:C, MATCH(A423, BDD_enquete_terrain_publique!B:B, 0))</f>
        <v>PECHLOIS2024_0232</v>
      </c>
      <c r="C423" s="18" t="str">
        <f>INDEX(BDD_enquete_terrain_publique!D:D, MATCH(A423, BDD_enquete_terrain_publique!B:B, 0))</f>
        <v>PECHLOIS2024_232_D</v>
      </c>
      <c r="D423" s="109">
        <f>INDEX(BDD_enquete_terrain_publique!E:E, MATCH(A423, BDD_enquete_terrain_publique!B:B, 0))</f>
        <v>45371</v>
      </c>
      <c r="E423" s="18" t="str">
        <f>INDEX(BDD_enquete_terrain_publique!F:F, MATCH(A423, BDD_enquete_terrain_publique!B:B, 0))</f>
        <v>Pierre_Charles_LUZI</v>
      </c>
      <c r="F423" s="118">
        <f>INDEX(BDD_enquete_terrain_publique!G:G, MATCH(A423, BDD_enquete_terrain_publique!B:B, 0))</f>
        <v>1</v>
      </c>
      <c r="G423" s="18">
        <f>INDEX(BDD_enquete_terrain_publique!H:H, MATCH(A423, BDD_enquete_terrain_publique!B:B, 0))</f>
        <v>22</v>
      </c>
      <c r="H423" s="118">
        <f>INDEX(BDD_enquete_terrain_publique!I:I, MATCH(A423, BDD_enquete_terrain_publique!B:B, 0))</f>
        <v>1</v>
      </c>
      <c r="I423" s="18" t="str">
        <f>INDEX(BDD_enquete_terrain_publique!J:J, MATCH(A423, BDD_enquete_terrain_publique!B:B, 0))</f>
        <v>N</v>
      </c>
      <c r="J423" s="18" t="str">
        <f>INDEX(BDD_enquete_terrain_publique!K:K, MATCH(A423, BDD_enquete_terrain_publique!B:B, 0))</f>
        <v>S</v>
      </c>
      <c r="K423" s="118" t="str">
        <f>INDEX(BDD_enquete_terrain_publique!L:L, MATCH(A423, BDD_enquete_terrain_publique!B:B, 0))</f>
        <v>0_10</v>
      </c>
      <c r="L423" s="18" t="str">
        <f>INDEX(BDD_enquete_terrain_publique!M:M, MATCH(A423, BDD_enquete_terrain_publique!B:B, 0))</f>
        <v>NA</v>
      </c>
      <c r="M423" s="18" t="s">
        <v>22</v>
      </c>
      <c r="N423" s="18" t="s">
        <v>22</v>
      </c>
      <c r="O423" s="18" t="s">
        <v>22</v>
      </c>
      <c r="P423" s="119">
        <f>INDEX(BDD_enquete_terrain_publique!Q:Q, MATCH(A423, BDD_enquete_terrain_publique!B:B, 0))</f>
        <v>42.68</v>
      </c>
      <c r="Q423" s="115" t="s">
        <v>22</v>
      </c>
      <c r="R423" s="116" t="s">
        <v>22</v>
      </c>
      <c r="S423" s="115" t="s">
        <v>22</v>
      </c>
      <c r="T423" s="115" t="s">
        <v>22</v>
      </c>
      <c r="U423" s="120">
        <f>INDEX(BDD_enquete_terrain_publique!V:V, MATCH(A423, BDD_enquete_terrain_publique!B:B, 0))</f>
        <v>9.32</v>
      </c>
      <c r="V423" s="128" t="s">
        <v>22</v>
      </c>
      <c r="W423" s="121" t="str">
        <f>INDEX(BDD_enquete_terrain_publique!W:W, MATCH(A423, BDD_enquete_terrain_publique!B:B, 0))</f>
        <v>pdb</v>
      </c>
      <c r="X423" s="122">
        <f>INDEX(BDD_enquete_terrain_publique!X:X, MATCH(A423, BDD_enquete_terrain_publique!B:B, 0))</f>
        <v>2</v>
      </c>
      <c r="Y423" s="122">
        <f>INDEX(BDD_enquete_terrain_publique!Y:Y, MATCH(A423, BDD_enquete_terrain_publique!B:B, 0))</f>
        <v>1</v>
      </c>
      <c r="Z423" s="121">
        <f>INDEX(BDD_enquete_terrain_publique!Z:Z, MATCH(A423, BDD_enquete_terrain_publique!B:B, 0))</f>
        <v>0.375</v>
      </c>
      <c r="AA423" s="121">
        <f>INDEX(BDD_enquete_terrain_publique!AA:AA, MATCH(A423, BDD_enquete_terrain_publique!B:B, 0))</f>
        <v>0.48958333333333331</v>
      </c>
      <c r="AB423" s="121">
        <f>INDEX(BDD_enquete_terrain_publique!AB:AB, MATCH(A423, BDD_enquete_terrain_publique!B:B, 0))</f>
        <v>0.625</v>
      </c>
      <c r="AC423" s="121">
        <f>Tableau1[[#This Row],[heure_enq]]-Tableau1[[#This Row],[heure_deb]]</f>
        <v>0.11458333333333331</v>
      </c>
      <c r="AD423" s="121">
        <f>Tableau1[[#This Row],[heure_fin]]-Tableau1[[#This Row],[heure_deb]]</f>
        <v>0.25</v>
      </c>
      <c r="AE423" s="115" t="s">
        <v>22</v>
      </c>
      <c r="AF423" s="115" t="s">
        <v>22</v>
      </c>
      <c r="AG423" s="123" t="str">
        <f>INDEX(BDD_enquete_terrain_publique!BJ:BJ, MATCH(A423, BDD_enquete_terrain_publique!B:B, 0))</f>
        <v>sable</v>
      </c>
      <c r="AH423" s="128">
        <v>0</v>
      </c>
      <c r="AI423" s="18">
        <f>INDEX(BDD_enquete_terrain_publique!BO:BO, MATCH(A423, BDD_enquete_terrain_publique!B:B, 0))</f>
        <v>0</v>
      </c>
      <c r="AJ423" s="18" t="s">
        <v>2066</v>
      </c>
      <c r="AK423" s="18" t="str">
        <f>INDEX(BDD_enquete_terrain_publique!BU:BU, MATCH(A423, BDD_enquete_terrain_publique!B:B, 0))</f>
        <v>bibi</v>
      </c>
      <c r="AL423" s="115">
        <f>INDEX(BDD_enquete_terrain_publique!BV:BV, MATCH(A423, BDD_enquete_terrain_publique!B:B, 0))</f>
        <v>0</v>
      </c>
      <c r="AM423" s="18">
        <v>0</v>
      </c>
      <c r="AN423" s="115" t="s">
        <v>2115</v>
      </c>
      <c r="AO423" s="115" t="str">
        <f>INDEX(BDD_enquete_terrain_publique!AL:AL, MATCH(A423, BDD_enquete_terrain_publique!B:B, 0))</f>
        <v>resident</v>
      </c>
      <c r="AP423" s="115" t="s">
        <v>2057</v>
      </c>
      <c r="AQ423" s="115">
        <v>1</v>
      </c>
      <c r="AR423" s="124" t="s">
        <v>1033</v>
      </c>
      <c r="AS423" s="115">
        <v>2</v>
      </c>
      <c r="AT423" s="122">
        <v>23</v>
      </c>
      <c r="AU42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339.94462578837175</v>
      </c>
      <c r="AV423" s="153"/>
      <c r="AW423" s="138" t="s">
        <v>222</v>
      </c>
      <c r="AX423" s="199"/>
      <c r="AY423" s="201"/>
      <c r="AZ423" s="127"/>
    </row>
    <row r="424" spans="1:52">
      <c r="A424" s="18">
        <v>506</v>
      </c>
      <c r="B424" s="18" t="str">
        <f>INDEX(BDD_enquete_terrain_publique!C:C, MATCH(A424, BDD_enquete_terrain_publique!B:B, 0))</f>
        <v>PECHLOIS2024_0232</v>
      </c>
      <c r="C424" s="18" t="str">
        <f>INDEX(BDD_enquete_terrain_publique!D:D, MATCH(A424, BDD_enquete_terrain_publique!B:B, 0))</f>
        <v>PECHLOIS2024_232_F</v>
      </c>
      <c r="D424" s="109">
        <f>INDEX(BDD_enquete_terrain_publique!E:E, MATCH(A424, BDD_enquete_terrain_publique!B:B, 0))</f>
        <v>45371</v>
      </c>
      <c r="E424" s="18" t="str">
        <f>INDEX(BDD_enquete_terrain_publique!F:F, MATCH(A424, BDD_enquete_terrain_publique!B:B, 0))</f>
        <v>Pierre_Charles_LUZI</v>
      </c>
      <c r="F424" s="118">
        <f>INDEX(BDD_enquete_terrain_publique!G:G, MATCH(A424, BDD_enquete_terrain_publique!B:B, 0))</f>
        <v>0</v>
      </c>
      <c r="G424" s="18">
        <f>INDEX(BDD_enquete_terrain_publique!H:H, MATCH(A424, BDD_enquete_terrain_publique!B:B, 0))</f>
        <v>24</v>
      </c>
      <c r="H424" s="118">
        <f>INDEX(BDD_enquete_terrain_publique!I:I, MATCH(A424, BDD_enquete_terrain_publique!B:B, 0))</f>
        <v>0</v>
      </c>
      <c r="I424" s="18" t="str">
        <f>INDEX(BDD_enquete_terrain_publique!J:J, MATCH(A424, BDD_enquete_terrain_publique!B:B, 0))</f>
        <v>SE</v>
      </c>
      <c r="J424" s="18" t="str">
        <f>INDEX(BDD_enquete_terrain_publique!K:K, MATCH(A424, BDD_enquete_terrain_publique!B:B, 0))</f>
        <v>NO</v>
      </c>
      <c r="K424" s="118" t="str">
        <f>INDEX(BDD_enquete_terrain_publique!L:L, MATCH(A424, BDD_enquete_terrain_publique!B:B, 0))</f>
        <v>0_10</v>
      </c>
      <c r="L424" s="18" t="str">
        <f>INDEX(BDD_enquete_terrain_publique!M:M, MATCH(A424, BDD_enquete_terrain_publique!B:B, 0))</f>
        <v>NA</v>
      </c>
      <c r="M424" s="18" t="s">
        <v>22</v>
      </c>
      <c r="N424" s="18" t="s">
        <v>22</v>
      </c>
      <c r="O424" s="18" t="s">
        <v>22</v>
      </c>
      <c r="P424" s="119">
        <f>INDEX(BDD_enquete_terrain_publique!Q:Q, MATCH(A424, BDD_enquete_terrain_publique!B:B, 0))</f>
        <v>42.68</v>
      </c>
      <c r="Q424" s="115" t="s">
        <v>22</v>
      </c>
      <c r="R424" s="116" t="s">
        <v>22</v>
      </c>
      <c r="S424" s="115" t="s">
        <v>22</v>
      </c>
      <c r="T424" s="115" t="s">
        <v>22</v>
      </c>
      <c r="U424" s="120">
        <f>INDEX(BDD_enquete_terrain_publique!V:V, MATCH(A424, BDD_enquete_terrain_publique!B:B, 0))</f>
        <v>9.2899999999999991</v>
      </c>
      <c r="V424" s="128" t="s">
        <v>22</v>
      </c>
      <c r="W424" s="121" t="str">
        <f>INDEX(BDD_enquete_terrain_publique!W:W, MATCH(A424, BDD_enquete_terrain_publique!B:B, 0))</f>
        <v>pdb</v>
      </c>
      <c r="X424" s="122">
        <f>INDEX(BDD_enquete_terrain_publique!X:X, MATCH(A424, BDD_enquete_terrain_publique!B:B, 0))</f>
        <v>3</v>
      </c>
      <c r="Y424" s="122">
        <f>INDEX(BDD_enquete_terrain_publique!Y:Y, MATCH(A424, BDD_enquete_terrain_publique!B:B, 0))</f>
        <v>1</v>
      </c>
      <c r="Z424" s="121">
        <f>INDEX(BDD_enquete_terrain_publique!Z:Z, MATCH(A424, BDD_enquete_terrain_publique!B:B, 0))</f>
        <v>0.58333333333333337</v>
      </c>
      <c r="AA424" s="121">
        <f>INDEX(BDD_enquete_terrain_publique!AA:AA, MATCH(A424, BDD_enquete_terrain_publique!B:B, 0))</f>
        <v>0.625</v>
      </c>
      <c r="AB424" s="121">
        <f>INDEX(BDD_enquete_terrain_publique!AB:AB, MATCH(A424, BDD_enquete_terrain_publique!B:B, 0))</f>
        <v>0.75</v>
      </c>
      <c r="AC424" s="121">
        <f>Tableau1[[#This Row],[heure_enq]]-Tableau1[[#This Row],[heure_deb]]</f>
        <v>4.166666666666663E-2</v>
      </c>
      <c r="AD424" s="121">
        <f>Tableau1[[#This Row],[heure_fin]]-Tableau1[[#This Row],[heure_deb]]</f>
        <v>0.16666666666666663</v>
      </c>
      <c r="AE424" s="115" t="s">
        <v>22</v>
      </c>
      <c r="AF424" s="115" t="s">
        <v>22</v>
      </c>
      <c r="AG424" s="123" t="str">
        <f>INDEX(BDD_enquete_terrain_publique!BJ:BJ, MATCH(A424, BDD_enquete_terrain_publique!B:B, 0))</f>
        <v>roche</v>
      </c>
      <c r="AH424" s="18">
        <v>0</v>
      </c>
      <c r="AI424" s="18">
        <f>INDEX(BDD_enquete_terrain_publique!BO:BO, MATCH(A424, BDD_enquete_terrain_publique!B:B, 0))</f>
        <v>0</v>
      </c>
      <c r="AJ424" s="18" t="s">
        <v>2066</v>
      </c>
      <c r="AK424" s="18" t="str">
        <f>INDEX(BDD_enquete_terrain_publique!BU:BU, MATCH(A424, BDD_enquete_terrain_publique!B:B, 0))</f>
        <v>dure vert</v>
      </c>
      <c r="AL424" s="115">
        <f>INDEX(BDD_enquete_terrain_publique!BV:BV, MATCH(A424, BDD_enquete_terrain_publique!B:B, 0))</f>
        <v>0</v>
      </c>
      <c r="AM424" s="18">
        <v>0</v>
      </c>
      <c r="AN424" s="115" t="s">
        <v>3441</v>
      </c>
      <c r="AO424" s="115" t="str">
        <f>INDEX(BDD_enquete_terrain_publique!AL:AL, MATCH(A424, BDD_enquete_terrain_publique!B:B, 0))</f>
        <v>resident</v>
      </c>
      <c r="AP424" s="115" t="s">
        <v>222</v>
      </c>
      <c r="AQ424" s="115" t="s">
        <v>222</v>
      </c>
      <c r="AR424" s="124" t="s">
        <v>1082</v>
      </c>
      <c r="AS424" s="115">
        <v>3</v>
      </c>
      <c r="AT424" s="122">
        <v>17</v>
      </c>
      <c r="AU42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110.26192030128364</v>
      </c>
      <c r="AV424" s="150">
        <v>466</v>
      </c>
      <c r="AW424" s="138" t="s">
        <v>222</v>
      </c>
      <c r="AX424" s="199"/>
      <c r="AY424" s="201"/>
      <c r="AZ424" s="127"/>
    </row>
    <row r="425" spans="1:52">
      <c r="A425" s="18">
        <v>506</v>
      </c>
      <c r="B425" s="18" t="str">
        <f>INDEX(BDD_enquete_terrain_publique!C:C, MATCH(A425, BDD_enquete_terrain_publique!B:B, 0))</f>
        <v>PECHLOIS2024_0232</v>
      </c>
      <c r="C425" s="18" t="str">
        <f>INDEX(BDD_enquete_terrain_publique!D:D, MATCH(A425, BDD_enquete_terrain_publique!B:B, 0))</f>
        <v>PECHLOIS2024_232_F</v>
      </c>
      <c r="D425" s="109">
        <f>INDEX(BDD_enquete_terrain_publique!E:E, MATCH(A425, BDD_enquete_terrain_publique!B:B, 0))</f>
        <v>45371</v>
      </c>
      <c r="E425" s="18" t="str">
        <f>INDEX(BDD_enquete_terrain_publique!F:F, MATCH(A425, BDD_enquete_terrain_publique!B:B, 0))</f>
        <v>Pierre_Charles_LUZI</v>
      </c>
      <c r="F425" s="118">
        <f>INDEX(BDD_enquete_terrain_publique!G:G, MATCH(A425, BDD_enquete_terrain_publique!B:B, 0))</f>
        <v>0</v>
      </c>
      <c r="G425" s="18">
        <f>INDEX(BDD_enquete_terrain_publique!H:H, MATCH(A425, BDD_enquete_terrain_publique!B:B, 0))</f>
        <v>24</v>
      </c>
      <c r="H425" s="118">
        <f>INDEX(BDD_enquete_terrain_publique!I:I, MATCH(A425, BDD_enquete_terrain_publique!B:B, 0))</f>
        <v>0</v>
      </c>
      <c r="I425" s="18" t="str">
        <f>INDEX(BDD_enquete_terrain_publique!J:J, MATCH(A425, BDD_enquete_terrain_publique!B:B, 0))</f>
        <v>SE</v>
      </c>
      <c r="J425" s="18" t="str">
        <f>INDEX(BDD_enquete_terrain_publique!K:K, MATCH(A425, BDD_enquete_terrain_publique!B:B, 0))</f>
        <v>NO</v>
      </c>
      <c r="K425" s="118" t="str">
        <f>INDEX(BDD_enquete_terrain_publique!L:L, MATCH(A425, BDD_enquete_terrain_publique!B:B, 0))</f>
        <v>0_10</v>
      </c>
      <c r="L425" s="18" t="str">
        <f>INDEX(BDD_enquete_terrain_publique!M:M, MATCH(A425, BDD_enquete_terrain_publique!B:B, 0))</f>
        <v>NA</v>
      </c>
      <c r="M425" s="18" t="s">
        <v>22</v>
      </c>
      <c r="N425" s="18" t="s">
        <v>22</v>
      </c>
      <c r="O425" s="18" t="s">
        <v>22</v>
      </c>
      <c r="P425" s="119">
        <f>INDEX(BDD_enquete_terrain_publique!Q:Q, MATCH(A425, BDD_enquete_terrain_publique!B:B, 0))</f>
        <v>42.68</v>
      </c>
      <c r="Q425" s="115" t="s">
        <v>22</v>
      </c>
      <c r="R425" s="116" t="s">
        <v>22</v>
      </c>
      <c r="S425" s="115" t="s">
        <v>22</v>
      </c>
      <c r="T425" s="115" t="s">
        <v>22</v>
      </c>
      <c r="U425" s="120">
        <f>INDEX(BDD_enquete_terrain_publique!V:V, MATCH(A425, BDD_enquete_terrain_publique!B:B, 0))</f>
        <v>9.2899999999999991</v>
      </c>
      <c r="V425" s="128" t="s">
        <v>22</v>
      </c>
      <c r="W425" s="121" t="str">
        <f>INDEX(BDD_enquete_terrain_publique!W:W, MATCH(A425, BDD_enquete_terrain_publique!B:B, 0))</f>
        <v>pdb</v>
      </c>
      <c r="X425" s="122">
        <f>INDEX(BDD_enquete_terrain_publique!X:X, MATCH(A425, BDD_enquete_terrain_publique!B:B, 0))</f>
        <v>3</v>
      </c>
      <c r="Y425" s="122">
        <f>INDEX(BDD_enquete_terrain_publique!Y:Y, MATCH(A425, BDD_enquete_terrain_publique!B:B, 0))</f>
        <v>1</v>
      </c>
      <c r="Z425" s="121">
        <f>INDEX(BDD_enquete_terrain_publique!Z:Z, MATCH(A425, BDD_enquete_terrain_publique!B:B, 0))</f>
        <v>0.58333333333333337</v>
      </c>
      <c r="AA425" s="121">
        <f>INDEX(BDD_enquete_terrain_publique!AA:AA, MATCH(A425, BDD_enquete_terrain_publique!B:B, 0))</f>
        <v>0.625</v>
      </c>
      <c r="AB425" s="121">
        <f>INDEX(BDD_enquete_terrain_publique!AB:AB, MATCH(A425, BDD_enquete_terrain_publique!B:B, 0))</f>
        <v>0.75</v>
      </c>
      <c r="AC425" s="121">
        <f>Tableau1[[#This Row],[heure_enq]]-Tableau1[[#This Row],[heure_deb]]</f>
        <v>4.166666666666663E-2</v>
      </c>
      <c r="AD425" s="121">
        <f>Tableau1[[#This Row],[heure_fin]]-Tableau1[[#This Row],[heure_deb]]</f>
        <v>0.16666666666666663</v>
      </c>
      <c r="AE425" s="115" t="s">
        <v>22</v>
      </c>
      <c r="AF425" s="115" t="s">
        <v>22</v>
      </c>
      <c r="AG425" s="123" t="str">
        <f>INDEX(BDD_enquete_terrain_publique!BJ:BJ, MATCH(A425, BDD_enquete_terrain_publique!B:B, 0))</f>
        <v>roche</v>
      </c>
      <c r="AH425" s="18">
        <v>0</v>
      </c>
      <c r="AI425" s="18">
        <f>INDEX(BDD_enquete_terrain_publique!BO:BO, MATCH(A425, BDD_enquete_terrain_publique!B:B, 0))</f>
        <v>0</v>
      </c>
      <c r="AJ425" s="18" t="s">
        <v>2066</v>
      </c>
      <c r="AK425" s="18" t="str">
        <f>INDEX(BDD_enquete_terrain_publique!BU:BU, MATCH(A425, BDD_enquete_terrain_publique!B:B, 0))</f>
        <v>dure vert</v>
      </c>
      <c r="AL425" s="115">
        <f>INDEX(BDD_enquete_terrain_publique!BV:BV, MATCH(A425, BDD_enquete_terrain_publique!B:B, 0))</f>
        <v>0</v>
      </c>
      <c r="AM425" s="18">
        <v>0</v>
      </c>
      <c r="AN425" s="115" t="s">
        <v>3441</v>
      </c>
      <c r="AO425" s="115" t="str">
        <f>INDEX(BDD_enquete_terrain_publique!AL:AL, MATCH(A425, BDD_enquete_terrain_publique!B:B, 0))</f>
        <v>resident</v>
      </c>
      <c r="AP425" s="115" t="s">
        <v>222</v>
      </c>
      <c r="AQ425" s="115" t="s">
        <v>222</v>
      </c>
      <c r="AR425" s="124" t="s">
        <v>1304</v>
      </c>
      <c r="AS425" s="115">
        <v>3</v>
      </c>
      <c r="AT425" s="122">
        <v>18</v>
      </c>
      <c r="AU42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250.28145245102922</v>
      </c>
      <c r="AV425" s="152"/>
      <c r="AW425" s="138" t="s">
        <v>222</v>
      </c>
      <c r="AX425" s="199"/>
      <c r="AY425" s="201"/>
      <c r="AZ425" s="127"/>
    </row>
    <row r="426" spans="1:52" ht="15" thickBot="1">
      <c r="A426" s="18">
        <v>506</v>
      </c>
      <c r="B426" s="18" t="str">
        <f>INDEX(BDD_enquete_terrain_publique!C:C, MATCH(A426, BDD_enquete_terrain_publique!B:B, 0))</f>
        <v>PECHLOIS2024_0232</v>
      </c>
      <c r="C426" s="18" t="str">
        <f>INDEX(BDD_enquete_terrain_publique!D:D, MATCH(A426, BDD_enquete_terrain_publique!B:B, 0))</f>
        <v>PECHLOIS2024_232_F</v>
      </c>
      <c r="D426" s="109">
        <f>INDEX(BDD_enquete_terrain_publique!E:E, MATCH(A426, BDD_enquete_terrain_publique!B:B, 0))</f>
        <v>45371</v>
      </c>
      <c r="E426" s="18" t="str">
        <f>INDEX(BDD_enquete_terrain_publique!F:F, MATCH(A426, BDD_enquete_terrain_publique!B:B, 0))</f>
        <v>Pierre_Charles_LUZI</v>
      </c>
      <c r="F426" s="118">
        <f>INDEX(BDD_enquete_terrain_publique!G:G, MATCH(A426, BDD_enquete_terrain_publique!B:B, 0))</f>
        <v>0</v>
      </c>
      <c r="G426" s="18">
        <f>INDEX(BDD_enquete_terrain_publique!H:H, MATCH(A426, BDD_enquete_terrain_publique!B:B, 0))</f>
        <v>24</v>
      </c>
      <c r="H426" s="118">
        <f>INDEX(BDD_enquete_terrain_publique!I:I, MATCH(A426, BDD_enquete_terrain_publique!B:B, 0))</f>
        <v>0</v>
      </c>
      <c r="I426" s="18" t="str">
        <f>INDEX(BDD_enquete_terrain_publique!J:J, MATCH(A426, BDD_enquete_terrain_publique!B:B, 0))</f>
        <v>SE</v>
      </c>
      <c r="J426" s="18" t="str">
        <f>INDEX(BDD_enquete_terrain_publique!K:K, MATCH(A426, BDD_enquete_terrain_publique!B:B, 0))</f>
        <v>NO</v>
      </c>
      <c r="K426" s="118" t="str">
        <f>INDEX(BDD_enquete_terrain_publique!L:L, MATCH(A426, BDD_enquete_terrain_publique!B:B, 0))</f>
        <v>0_10</v>
      </c>
      <c r="L426" s="18" t="str">
        <f>INDEX(BDD_enquete_terrain_publique!M:M, MATCH(A426, BDD_enquete_terrain_publique!B:B, 0))</f>
        <v>NA</v>
      </c>
      <c r="M426" s="115" t="s">
        <v>22</v>
      </c>
      <c r="N426" s="115" t="s">
        <v>22</v>
      </c>
      <c r="O426" s="115" t="s">
        <v>22</v>
      </c>
      <c r="P426" s="119">
        <f>INDEX(BDD_enquete_terrain_publique!Q:Q, MATCH(A426, BDD_enquete_terrain_publique!B:B, 0))</f>
        <v>42.68</v>
      </c>
      <c r="Q426" s="115" t="s">
        <v>22</v>
      </c>
      <c r="R426" s="116" t="s">
        <v>22</v>
      </c>
      <c r="S426" s="115" t="s">
        <v>22</v>
      </c>
      <c r="T426" s="115" t="s">
        <v>22</v>
      </c>
      <c r="U426" s="120">
        <f>INDEX(BDD_enquete_terrain_publique!V:V, MATCH(A426, BDD_enquete_terrain_publique!B:B, 0))</f>
        <v>9.2899999999999991</v>
      </c>
      <c r="V426" s="128" t="s">
        <v>22</v>
      </c>
      <c r="W426" s="121" t="str">
        <f>INDEX(BDD_enquete_terrain_publique!W:W, MATCH(A426, BDD_enquete_terrain_publique!B:B, 0))</f>
        <v>pdb</v>
      </c>
      <c r="X426" s="122">
        <f>INDEX(BDD_enquete_terrain_publique!X:X, MATCH(A426, BDD_enquete_terrain_publique!B:B, 0))</f>
        <v>3</v>
      </c>
      <c r="Y426" s="122">
        <f>INDEX(BDD_enquete_terrain_publique!Y:Y, MATCH(A426, BDD_enquete_terrain_publique!B:B, 0))</f>
        <v>1</v>
      </c>
      <c r="Z426" s="121">
        <f>INDEX(BDD_enquete_terrain_publique!Z:Z, MATCH(A426, BDD_enquete_terrain_publique!B:B, 0))</f>
        <v>0.58333333333333337</v>
      </c>
      <c r="AA426" s="121">
        <f>INDEX(BDD_enquete_terrain_publique!AA:AA, MATCH(A426, BDD_enquete_terrain_publique!B:B, 0))</f>
        <v>0.625</v>
      </c>
      <c r="AB426" s="121">
        <f>INDEX(BDD_enquete_terrain_publique!AB:AB, MATCH(A426, BDD_enquete_terrain_publique!B:B, 0))</f>
        <v>0.75</v>
      </c>
      <c r="AC426" s="121">
        <f>Tableau1[[#This Row],[heure_enq]]-Tableau1[[#This Row],[heure_deb]]</f>
        <v>4.166666666666663E-2</v>
      </c>
      <c r="AD426" s="121">
        <f>Tableau1[[#This Row],[heure_fin]]-Tableau1[[#This Row],[heure_deb]]</f>
        <v>0.16666666666666663</v>
      </c>
      <c r="AE426" s="115" t="s">
        <v>22</v>
      </c>
      <c r="AF426" s="115" t="s">
        <v>22</v>
      </c>
      <c r="AG426" s="123" t="str">
        <f>INDEX(BDD_enquete_terrain_publique!BJ:BJ, MATCH(A426, BDD_enquete_terrain_publique!B:B, 0))</f>
        <v>roche</v>
      </c>
      <c r="AH426" s="18">
        <v>0</v>
      </c>
      <c r="AI426" s="18">
        <f>INDEX(BDD_enquete_terrain_publique!BO:BO, MATCH(A426, BDD_enquete_terrain_publique!B:B, 0))</f>
        <v>0</v>
      </c>
      <c r="AJ426" s="18" t="s">
        <v>2066</v>
      </c>
      <c r="AK426" s="18" t="str">
        <f>INDEX(BDD_enquete_terrain_publique!BU:BU, MATCH(A426, BDD_enquete_terrain_publique!B:B, 0))</f>
        <v>dure vert</v>
      </c>
      <c r="AL426" s="115">
        <f>INDEX(BDD_enquete_terrain_publique!BV:BV, MATCH(A426, BDD_enquete_terrain_publique!B:B, 0))</f>
        <v>0</v>
      </c>
      <c r="AM426" s="18">
        <v>0</v>
      </c>
      <c r="AN426" s="115" t="s">
        <v>3441</v>
      </c>
      <c r="AO426" s="115" t="str">
        <f>INDEX(BDD_enquete_terrain_publique!AL:AL, MATCH(A426, BDD_enquete_terrain_publique!B:B, 0))</f>
        <v>resident</v>
      </c>
      <c r="AP426" s="115" t="s">
        <v>222</v>
      </c>
      <c r="AQ426" s="115" t="s">
        <v>222</v>
      </c>
      <c r="AR426" s="124" t="s">
        <v>772</v>
      </c>
      <c r="AS426" s="115">
        <v>1</v>
      </c>
      <c r="AT426" s="122">
        <v>19</v>
      </c>
      <c r="AU42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106.44805559277233</v>
      </c>
      <c r="AV426" s="153"/>
      <c r="AW426" s="138" t="s">
        <v>222</v>
      </c>
      <c r="AX426" s="199"/>
      <c r="AY426" s="201"/>
      <c r="AZ426" s="127"/>
    </row>
    <row r="427" spans="1:52">
      <c r="A427" s="18">
        <v>507</v>
      </c>
      <c r="B427" s="18" t="str">
        <f>INDEX(BDD_enquete_terrain_publique!C:C, MATCH(A427, BDD_enquete_terrain_publique!B:B, 0))</f>
        <v>PECHLOIS2024_0232</v>
      </c>
      <c r="C427" s="18" t="str">
        <f>INDEX(BDD_enquete_terrain_publique!D:D, MATCH(A427, BDD_enquete_terrain_publique!B:B, 0))</f>
        <v>PECHLOIS2024_232_G</v>
      </c>
      <c r="D427" s="109">
        <f>INDEX(BDD_enquete_terrain_publique!E:E, MATCH(A427, BDD_enquete_terrain_publique!B:B, 0))</f>
        <v>45371</v>
      </c>
      <c r="E427" s="18" t="str">
        <f>INDEX(BDD_enquete_terrain_publique!F:F, MATCH(A427, BDD_enquete_terrain_publique!B:B, 0))</f>
        <v>Pierre_Charles_LUZI</v>
      </c>
      <c r="F427" s="118">
        <f>INDEX(BDD_enquete_terrain_publique!G:G, MATCH(A427, BDD_enquete_terrain_publique!B:B, 0))</f>
        <v>1</v>
      </c>
      <c r="G427" s="18">
        <f>INDEX(BDD_enquete_terrain_publique!H:H, MATCH(A427, BDD_enquete_terrain_publique!B:B, 0))</f>
        <v>23</v>
      </c>
      <c r="H427" s="118">
        <f>INDEX(BDD_enquete_terrain_publique!I:I, MATCH(A427, BDD_enquete_terrain_publique!B:B, 0))</f>
        <v>1</v>
      </c>
      <c r="I427" s="18" t="str">
        <f>INDEX(BDD_enquete_terrain_publique!J:J, MATCH(A427, BDD_enquete_terrain_publique!B:B, 0))</f>
        <v>E</v>
      </c>
      <c r="J427" s="18" t="str">
        <f>INDEX(BDD_enquete_terrain_publique!K:K, MATCH(A427, BDD_enquete_terrain_publique!B:B, 0))</f>
        <v>O</v>
      </c>
      <c r="K427" s="118" t="str">
        <f>INDEX(BDD_enquete_terrain_publique!L:L, MATCH(A427, BDD_enquete_terrain_publique!B:B, 0))</f>
        <v>0_10</v>
      </c>
      <c r="L427" s="18" t="str">
        <f>INDEX(BDD_enquete_terrain_publique!M:M, MATCH(A427, BDD_enquete_terrain_publique!B:B, 0))</f>
        <v>NA</v>
      </c>
      <c r="M427" s="115" t="s">
        <v>22</v>
      </c>
      <c r="N427" s="115" t="s">
        <v>22</v>
      </c>
      <c r="O427" s="115" t="s">
        <v>22</v>
      </c>
      <c r="P427" s="119">
        <f>INDEX(BDD_enquete_terrain_publique!Q:Q, MATCH(A427, BDD_enquete_terrain_publique!B:B, 0))</f>
        <v>42.67</v>
      </c>
      <c r="Q427" s="115" t="s">
        <v>22</v>
      </c>
      <c r="R427" s="116" t="s">
        <v>22</v>
      </c>
      <c r="S427" s="115" t="s">
        <v>22</v>
      </c>
      <c r="T427" s="115" t="s">
        <v>22</v>
      </c>
      <c r="U427" s="120">
        <f>INDEX(BDD_enquete_terrain_publique!V:V, MATCH(A427, BDD_enquete_terrain_publique!B:B, 0))</f>
        <v>9.3000000000000007</v>
      </c>
      <c r="V427" s="128" t="s">
        <v>22</v>
      </c>
      <c r="W427" s="121" t="str">
        <f>INDEX(BDD_enquete_terrain_publique!W:W, MATCH(A427, BDD_enquete_terrain_publique!B:B, 0))</f>
        <v>pdb</v>
      </c>
      <c r="X427" s="122">
        <f>INDEX(BDD_enquete_terrain_publique!X:X, MATCH(A427, BDD_enquete_terrain_publique!B:B, 0))</f>
        <v>3</v>
      </c>
      <c r="Y427" s="122">
        <f>INDEX(BDD_enquete_terrain_publique!Y:Y, MATCH(A427, BDD_enquete_terrain_publique!B:B, 0))</f>
        <v>2</v>
      </c>
      <c r="Z427" s="121">
        <f>INDEX(BDD_enquete_terrain_publique!Z:Z, MATCH(A427, BDD_enquete_terrain_publique!B:B, 0))</f>
        <v>0.63541666666666663</v>
      </c>
      <c r="AA427" s="121">
        <f>INDEX(BDD_enquete_terrain_publique!AA:AA, MATCH(A427, BDD_enquete_terrain_publique!B:B, 0))</f>
        <v>0.67361111111111116</v>
      </c>
      <c r="AB427" s="121">
        <f>INDEX(BDD_enquete_terrain_publique!AB:AB, MATCH(A427, BDD_enquete_terrain_publique!B:B, 0))</f>
        <v>0.83333333333333337</v>
      </c>
      <c r="AC427" s="121">
        <f>Tableau1[[#This Row],[heure_enq]]-Tableau1[[#This Row],[heure_deb]]</f>
        <v>3.8194444444444531E-2</v>
      </c>
      <c r="AD427" s="121">
        <f>Tableau1[[#This Row],[heure_fin]]-Tableau1[[#This Row],[heure_deb]]</f>
        <v>0.19791666666666674</v>
      </c>
      <c r="AE427" s="115" t="s">
        <v>22</v>
      </c>
      <c r="AF427" s="115" t="s">
        <v>22</v>
      </c>
      <c r="AG427" s="123" t="str">
        <f>INDEX(BDD_enquete_terrain_publique!BJ:BJ, MATCH(A427, BDD_enquete_terrain_publique!B:B, 0))</f>
        <v>roche, soupe</v>
      </c>
      <c r="AH427" s="18">
        <v>0</v>
      </c>
      <c r="AI427" s="18">
        <f>INDEX(BDD_enquete_terrain_publique!BO:BO, MATCH(A427, BDD_enquete_terrain_publique!B:B, 0))</f>
        <v>0</v>
      </c>
      <c r="AJ427" s="18" t="s">
        <v>2066</v>
      </c>
      <c r="AK427" s="18" t="str">
        <f>INDEX(BDD_enquete_terrain_publique!BU:BU, MATCH(A427, BDD_enquete_terrain_publique!B:B, 0))</f>
        <v>coreen</v>
      </c>
      <c r="AL427" s="115">
        <f>INDEX(BDD_enquete_terrain_publique!BV:BV, MATCH(A427, BDD_enquete_terrain_publique!B:B, 0))</f>
        <v>0</v>
      </c>
      <c r="AM427" s="18">
        <v>0</v>
      </c>
      <c r="AN427" s="115" t="s">
        <v>3490</v>
      </c>
      <c r="AO427" s="115" t="str">
        <f>INDEX(BDD_enquete_terrain_publique!AL:AL, MATCH(A427, BDD_enquete_terrain_publique!B:B, 0))</f>
        <v>resident</v>
      </c>
      <c r="AP427" s="115" t="s">
        <v>222</v>
      </c>
      <c r="AQ427" s="115" t="s">
        <v>222</v>
      </c>
      <c r="AR427" s="124" t="s">
        <v>405</v>
      </c>
      <c r="AS427" s="115">
        <v>2</v>
      </c>
      <c r="AT427" s="122">
        <v>19</v>
      </c>
      <c r="AU42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178.6077944209901</v>
      </c>
      <c r="AV427" s="150">
        <f>179+347</f>
        <v>526</v>
      </c>
      <c r="AW427" s="138" t="s">
        <v>222</v>
      </c>
      <c r="AX427" s="199"/>
      <c r="AY427" s="201"/>
      <c r="AZ427" s="127"/>
    </row>
    <row r="428" spans="1:52" ht="15" thickBot="1">
      <c r="A428" s="18">
        <v>507</v>
      </c>
      <c r="B428" s="18" t="str">
        <f>INDEX(BDD_enquete_terrain_publique!C:C, MATCH(A428, BDD_enquete_terrain_publique!B:B, 0))</f>
        <v>PECHLOIS2024_0232</v>
      </c>
      <c r="C428" s="18" t="str">
        <f>INDEX(BDD_enquete_terrain_publique!D:D, MATCH(A428, BDD_enquete_terrain_publique!B:B, 0))</f>
        <v>PECHLOIS2024_232_G</v>
      </c>
      <c r="D428" s="109">
        <f>INDEX(BDD_enquete_terrain_publique!E:E, MATCH(A428, BDD_enquete_terrain_publique!B:B, 0))</f>
        <v>45371</v>
      </c>
      <c r="E428" s="18" t="str">
        <f>INDEX(BDD_enquete_terrain_publique!F:F, MATCH(A428, BDD_enquete_terrain_publique!B:B, 0))</f>
        <v>Pierre_Charles_LUZI</v>
      </c>
      <c r="F428" s="118">
        <f>INDEX(BDD_enquete_terrain_publique!G:G, MATCH(A428, BDD_enquete_terrain_publique!B:B, 0))</f>
        <v>1</v>
      </c>
      <c r="G428" s="18">
        <f>INDEX(BDD_enquete_terrain_publique!H:H, MATCH(A428, BDD_enquete_terrain_publique!B:B, 0))</f>
        <v>23</v>
      </c>
      <c r="H428" s="118">
        <f>INDEX(BDD_enquete_terrain_publique!I:I, MATCH(A428, BDD_enquete_terrain_publique!B:B, 0))</f>
        <v>1</v>
      </c>
      <c r="I428" s="18" t="str">
        <f>INDEX(BDD_enquete_terrain_publique!J:J, MATCH(A428, BDD_enquete_terrain_publique!B:B, 0))</f>
        <v>E</v>
      </c>
      <c r="J428" s="18" t="str">
        <f>INDEX(BDD_enquete_terrain_publique!K:K, MATCH(A428, BDD_enquete_terrain_publique!B:B, 0))</f>
        <v>O</v>
      </c>
      <c r="K428" s="118" t="str">
        <f>INDEX(BDD_enquete_terrain_publique!L:L, MATCH(A428, BDD_enquete_terrain_publique!B:B, 0))</f>
        <v>0_10</v>
      </c>
      <c r="L428" s="18" t="str">
        <f>INDEX(BDD_enquete_terrain_publique!M:M, MATCH(A428, BDD_enquete_terrain_publique!B:B, 0))</f>
        <v>NA</v>
      </c>
      <c r="M428" s="115" t="s">
        <v>22</v>
      </c>
      <c r="N428" s="115" t="s">
        <v>22</v>
      </c>
      <c r="O428" s="115" t="s">
        <v>22</v>
      </c>
      <c r="P428" s="119">
        <f>INDEX(BDD_enquete_terrain_publique!Q:Q, MATCH(A428, BDD_enquete_terrain_publique!B:B, 0))</f>
        <v>42.67</v>
      </c>
      <c r="Q428" s="115" t="s">
        <v>22</v>
      </c>
      <c r="R428" s="116" t="s">
        <v>22</v>
      </c>
      <c r="S428" s="115" t="s">
        <v>22</v>
      </c>
      <c r="T428" s="115" t="s">
        <v>22</v>
      </c>
      <c r="U428" s="120">
        <f>INDEX(BDD_enquete_terrain_publique!V:V, MATCH(A428, BDD_enquete_terrain_publique!B:B, 0))</f>
        <v>9.3000000000000007</v>
      </c>
      <c r="V428" s="128" t="s">
        <v>22</v>
      </c>
      <c r="W428" s="121" t="str">
        <f>INDEX(BDD_enquete_terrain_publique!W:W, MATCH(A428, BDD_enquete_terrain_publique!B:B, 0))</f>
        <v>pdb</v>
      </c>
      <c r="X428" s="122">
        <f>INDEX(BDD_enquete_terrain_publique!X:X, MATCH(A428, BDD_enquete_terrain_publique!B:B, 0))</f>
        <v>3</v>
      </c>
      <c r="Y428" s="122">
        <f>INDEX(BDD_enquete_terrain_publique!Y:Y, MATCH(A428, BDD_enquete_terrain_publique!B:B, 0))</f>
        <v>2</v>
      </c>
      <c r="Z428" s="121">
        <f>INDEX(BDD_enquete_terrain_publique!Z:Z, MATCH(A428, BDD_enquete_terrain_publique!B:B, 0))</f>
        <v>0.63541666666666663</v>
      </c>
      <c r="AA428" s="121">
        <f>INDEX(BDD_enquete_terrain_publique!AA:AA, MATCH(A428, BDD_enquete_terrain_publique!B:B, 0))</f>
        <v>0.67361111111111116</v>
      </c>
      <c r="AB428" s="121">
        <f>INDEX(BDD_enquete_terrain_publique!AB:AB, MATCH(A428, BDD_enquete_terrain_publique!B:B, 0))</f>
        <v>0.83333333333333337</v>
      </c>
      <c r="AC428" s="121">
        <f>Tableau1[[#This Row],[heure_enq]]-Tableau1[[#This Row],[heure_deb]]</f>
        <v>3.8194444444444531E-2</v>
      </c>
      <c r="AD428" s="121">
        <f>Tableau1[[#This Row],[heure_fin]]-Tableau1[[#This Row],[heure_deb]]</f>
        <v>0.19791666666666674</v>
      </c>
      <c r="AE428" s="128" t="s">
        <v>22</v>
      </c>
      <c r="AF428" s="128" t="s">
        <v>22</v>
      </c>
      <c r="AG428" s="123" t="str">
        <f>INDEX(BDD_enquete_terrain_publique!BJ:BJ, MATCH(A428, BDD_enquete_terrain_publique!B:B, 0))</f>
        <v>roche, soupe</v>
      </c>
      <c r="AH428" s="128">
        <v>0</v>
      </c>
      <c r="AI428" s="18">
        <f>INDEX(BDD_enquete_terrain_publique!BO:BO, MATCH(A428, BDD_enquete_terrain_publique!B:B, 0))</f>
        <v>0</v>
      </c>
      <c r="AJ428" s="18" t="s">
        <v>2066</v>
      </c>
      <c r="AK428" s="18" t="str">
        <f>INDEX(BDD_enquete_terrain_publique!BU:BU, MATCH(A428, BDD_enquete_terrain_publique!B:B, 0))</f>
        <v>coreen</v>
      </c>
      <c r="AL428" s="115">
        <f>INDEX(BDD_enquete_terrain_publique!BV:BV, MATCH(A428, BDD_enquete_terrain_publique!B:B, 0))</f>
        <v>0</v>
      </c>
      <c r="AM428" s="18">
        <v>0</v>
      </c>
      <c r="AN428" s="115" t="s">
        <v>3490</v>
      </c>
      <c r="AO428" s="115" t="str">
        <f>INDEX(BDD_enquete_terrain_publique!AL:AL, MATCH(A428, BDD_enquete_terrain_publique!B:B, 0))</f>
        <v>resident</v>
      </c>
      <c r="AP428" s="115" t="s">
        <v>222</v>
      </c>
      <c r="AQ428" s="115" t="s">
        <v>222</v>
      </c>
      <c r="AR428" s="124" t="s">
        <v>1304</v>
      </c>
      <c r="AS428" s="115">
        <v>3</v>
      </c>
      <c r="AT428" s="122">
        <v>20</v>
      </c>
      <c r="AU42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347.33471316048866</v>
      </c>
      <c r="AV428" s="153"/>
      <c r="AW428" s="138" t="s">
        <v>222</v>
      </c>
      <c r="AX428" s="199"/>
      <c r="AY428" s="201"/>
      <c r="AZ428" s="127"/>
    </row>
    <row r="429" spans="1:52" ht="15" thickBot="1">
      <c r="A429" s="18">
        <v>508</v>
      </c>
      <c r="B429" s="18" t="str">
        <f>INDEX(BDD_enquete_terrain_publique!C:C, MATCH(A429, BDD_enquete_terrain_publique!B:B, 0))</f>
        <v>PECHLOIS2024_0233</v>
      </c>
      <c r="C429" s="18" t="str">
        <f>INDEX(BDD_enquete_terrain_publique!D:D, MATCH(A429, BDD_enquete_terrain_publique!B:B, 0))</f>
        <v>PECHLOIS2024_233_A</v>
      </c>
      <c r="D429" s="109">
        <f>INDEX(BDD_enquete_terrain_publique!E:E, MATCH(A429, BDD_enquete_terrain_publique!B:B, 0))</f>
        <v>45385</v>
      </c>
      <c r="E429" s="18" t="str">
        <f>INDEX(BDD_enquete_terrain_publique!F:F, MATCH(A429, BDD_enquete_terrain_publique!B:B, 0))</f>
        <v>Pierre_Charles_LUZI</v>
      </c>
      <c r="F429" s="118">
        <f>INDEX(BDD_enquete_terrain_publique!G:G, MATCH(A429, BDD_enquete_terrain_publique!B:B, 0))</f>
        <v>0</v>
      </c>
      <c r="G429" s="18">
        <f>INDEX(BDD_enquete_terrain_publique!H:H, MATCH(A429, BDD_enquete_terrain_publique!B:B, 0))</f>
        <v>17</v>
      </c>
      <c r="H429" s="118">
        <f>INDEX(BDD_enquete_terrain_publique!I:I, MATCH(A429, BDD_enquete_terrain_publique!B:B, 0))</f>
        <v>0</v>
      </c>
      <c r="I429" s="18" t="str">
        <f>INDEX(BDD_enquete_terrain_publique!J:J, MATCH(A429, BDD_enquete_terrain_publique!B:B, 0))</f>
        <v>NA</v>
      </c>
      <c r="J429" s="18" t="str">
        <f>INDEX(BDD_enquete_terrain_publique!K:K, MATCH(A429, BDD_enquete_terrain_publique!B:B, 0))</f>
        <v>NA</v>
      </c>
      <c r="K429" s="118" t="str">
        <f>INDEX(BDD_enquete_terrain_publique!L:L, MATCH(A429, BDD_enquete_terrain_publique!B:B, 0))</f>
        <v>0_10</v>
      </c>
      <c r="L429" s="18" t="str">
        <f>INDEX(BDD_enquete_terrain_publique!M:M, MATCH(A429, BDD_enquete_terrain_publique!B:B, 0))</f>
        <v>NA</v>
      </c>
      <c r="M429" s="115" t="s">
        <v>22</v>
      </c>
      <c r="N429" s="115" t="s">
        <v>22</v>
      </c>
      <c r="O429" s="115" t="s">
        <v>22</v>
      </c>
      <c r="P429" s="119">
        <f>INDEX(BDD_enquete_terrain_publique!Q:Q, MATCH(A429, BDD_enquete_terrain_publique!B:B, 0))</f>
        <v>42.67</v>
      </c>
      <c r="Q429" s="115" t="s">
        <v>22</v>
      </c>
      <c r="R429" s="116" t="s">
        <v>22</v>
      </c>
      <c r="S429" s="115" t="s">
        <v>22</v>
      </c>
      <c r="T429" s="115" t="s">
        <v>22</v>
      </c>
      <c r="U429" s="120">
        <f>INDEX(BDD_enquete_terrain_publique!V:V, MATCH(A429, BDD_enquete_terrain_publique!B:B, 0))</f>
        <v>9.2799999999999994</v>
      </c>
      <c r="V429" s="128" t="s">
        <v>22</v>
      </c>
      <c r="W429" s="121" t="str">
        <f>INDEX(BDD_enquete_terrain_publique!W:W, MATCH(A429, BDD_enquete_terrain_publique!B:B, 0))</f>
        <v>pdb</v>
      </c>
      <c r="X429" s="122">
        <f>INDEX(BDD_enquete_terrain_publique!X:X, MATCH(A429, BDD_enquete_terrain_publique!B:B, 0))</f>
        <v>2</v>
      </c>
      <c r="Y429" s="122">
        <f>INDEX(BDD_enquete_terrain_publique!Y:Y, MATCH(A429, BDD_enquete_terrain_publique!B:B, 0))</f>
        <v>1</v>
      </c>
      <c r="Z429" s="121">
        <f>INDEX(BDD_enquete_terrain_publique!Z:Z, MATCH(A429, BDD_enquete_terrain_publique!B:B, 0))</f>
        <v>0.35416666666666669</v>
      </c>
      <c r="AA429" s="121">
        <f>INDEX(BDD_enquete_terrain_publique!AA:AA, MATCH(A429, BDD_enquete_terrain_publique!B:B, 0))</f>
        <v>0.375</v>
      </c>
      <c r="AB429" s="121">
        <f>INDEX(BDD_enquete_terrain_publique!AB:AB, MATCH(A429, BDD_enquete_terrain_publique!B:B, 0))</f>
        <v>0.5</v>
      </c>
      <c r="AC429" s="121">
        <f>Tableau1[[#This Row],[heure_enq]]-Tableau1[[#This Row],[heure_deb]]</f>
        <v>2.0833333333333315E-2</v>
      </c>
      <c r="AD429" s="121">
        <f>Tableau1[[#This Row],[heure_fin]]-Tableau1[[#This Row],[heure_deb]]</f>
        <v>0.14583333333333331</v>
      </c>
      <c r="AE429" s="128" t="s">
        <v>22</v>
      </c>
      <c r="AF429" s="128" t="s">
        <v>22</v>
      </c>
      <c r="AG429" s="123" t="str">
        <f>INDEX(BDD_enquete_terrain_publique!BJ:BJ, MATCH(A429, BDD_enquete_terrain_publique!B:B, 0))</f>
        <v>sable</v>
      </c>
      <c r="AH429" s="18">
        <v>0</v>
      </c>
      <c r="AI429" s="18">
        <f>INDEX(BDD_enquete_terrain_publique!BO:BO, MATCH(A429, BDD_enquete_terrain_publique!B:B, 0))</f>
        <v>0</v>
      </c>
      <c r="AJ429" s="18" t="s">
        <v>2066</v>
      </c>
      <c r="AK429" s="18" t="str">
        <f>INDEX(BDD_enquete_terrain_publique!BU:BU, MATCH(A429, BDD_enquete_terrain_publique!B:B, 0))</f>
        <v>coreen</v>
      </c>
      <c r="AL429" s="115">
        <f>INDEX(BDD_enquete_terrain_publique!BV:BV, MATCH(A429, BDD_enquete_terrain_publique!B:B, 0))</f>
        <v>0</v>
      </c>
      <c r="AM429" s="18">
        <v>0</v>
      </c>
      <c r="AN429" s="115" t="s">
        <v>2115</v>
      </c>
      <c r="AO429" s="115" t="str">
        <f>INDEX(BDD_enquete_terrain_publique!AL:AL, MATCH(A429, BDD_enquete_terrain_publique!B:B, 0))</f>
        <v>resident</v>
      </c>
      <c r="AP429" s="115" t="s">
        <v>222</v>
      </c>
      <c r="AQ429" s="115" t="s">
        <v>222</v>
      </c>
      <c r="AR429" s="124" t="s">
        <v>2183</v>
      </c>
      <c r="AS429" s="115">
        <v>2</v>
      </c>
      <c r="AT429" s="122">
        <v>23</v>
      </c>
      <c r="AU42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297.00050739296188</v>
      </c>
      <c r="AV429" s="151">
        <v>297</v>
      </c>
      <c r="AW429" s="138" t="s">
        <v>222</v>
      </c>
      <c r="AX429" s="199"/>
      <c r="AY429" s="201"/>
      <c r="AZ429" s="127"/>
    </row>
    <row r="430" spans="1:52" ht="15" thickBot="1">
      <c r="A430" s="18">
        <v>509</v>
      </c>
      <c r="B430" s="18" t="str">
        <f>INDEX(BDD_enquete_terrain_publique!C:C, MATCH(A430, BDD_enquete_terrain_publique!B:B, 0))</f>
        <v>PECHLOIS2024_0233</v>
      </c>
      <c r="C430" s="18" t="str">
        <f>INDEX(BDD_enquete_terrain_publique!D:D, MATCH(A430, BDD_enquete_terrain_publique!B:B, 0))</f>
        <v>PECHLOIS2024_233_B</v>
      </c>
      <c r="D430" s="109">
        <f>INDEX(BDD_enquete_terrain_publique!E:E, MATCH(A430, BDD_enquete_terrain_publique!B:B, 0))</f>
        <v>45385</v>
      </c>
      <c r="E430" s="18" t="str">
        <f>INDEX(BDD_enquete_terrain_publique!F:F, MATCH(A430, BDD_enquete_terrain_publique!B:B, 0))</f>
        <v>Pierre_Charles_LUZI</v>
      </c>
      <c r="F430" s="118">
        <f>INDEX(BDD_enquete_terrain_publique!G:G, MATCH(A430, BDD_enquete_terrain_publique!B:B, 0))</f>
        <v>0</v>
      </c>
      <c r="G430" s="18">
        <f>INDEX(BDD_enquete_terrain_publique!H:H, MATCH(A430, BDD_enquete_terrain_publique!B:B, 0))</f>
        <v>17</v>
      </c>
      <c r="H430" s="118">
        <f>INDEX(BDD_enquete_terrain_publique!I:I, MATCH(A430, BDD_enquete_terrain_publique!B:B, 0))</f>
        <v>0</v>
      </c>
      <c r="I430" s="18" t="str">
        <f>INDEX(BDD_enquete_terrain_publique!J:J, MATCH(A430, BDD_enquete_terrain_publique!B:B, 0))</f>
        <v>NA</v>
      </c>
      <c r="J430" s="18" t="str">
        <f>INDEX(BDD_enquete_terrain_publique!K:K, MATCH(A430, BDD_enquete_terrain_publique!B:B, 0))</f>
        <v>NA</v>
      </c>
      <c r="K430" s="118" t="str">
        <f>INDEX(BDD_enquete_terrain_publique!L:L, MATCH(A430, BDD_enquete_terrain_publique!B:B, 0))</f>
        <v>0_10</v>
      </c>
      <c r="L430" s="18" t="str">
        <f>INDEX(BDD_enquete_terrain_publique!M:M, MATCH(A430, BDD_enquete_terrain_publique!B:B, 0))</f>
        <v>NA</v>
      </c>
      <c r="M430" s="115" t="s">
        <v>22</v>
      </c>
      <c r="N430" s="115" t="s">
        <v>22</v>
      </c>
      <c r="O430" s="115" t="s">
        <v>22</v>
      </c>
      <c r="P430" s="119">
        <f>INDEX(BDD_enquete_terrain_publique!Q:Q, MATCH(A430, BDD_enquete_terrain_publique!B:B, 0))</f>
        <v>42.67</v>
      </c>
      <c r="Q430" s="115" t="s">
        <v>22</v>
      </c>
      <c r="R430" s="115" t="s">
        <v>22</v>
      </c>
      <c r="S430" s="115" t="s">
        <v>22</v>
      </c>
      <c r="T430" s="115" t="s">
        <v>22</v>
      </c>
      <c r="U430" s="120">
        <f>INDEX(BDD_enquete_terrain_publique!V:V, MATCH(A430, BDD_enquete_terrain_publique!B:B, 0))</f>
        <v>9.2799999999999994</v>
      </c>
      <c r="V430" s="128" t="s">
        <v>22</v>
      </c>
      <c r="W430" s="121" t="str">
        <f>INDEX(BDD_enquete_terrain_publique!W:W, MATCH(A430, BDD_enquete_terrain_publique!B:B, 0))</f>
        <v>pdb</v>
      </c>
      <c r="X430" s="122">
        <f>INDEX(BDD_enquete_terrain_publique!X:X, MATCH(A430, BDD_enquete_terrain_publique!B:B, 0))</f>
        <v>2</v>
      </c>
      <c r="Y430" s="122">
        <f>INDEX(BDD_enquete_terrain_publique!Y:Y, MATCH(A430, BDD_enquete_terrain_publique!B:B, 0))</f>
        <v>1</v>
      </c>
      <c r="Z430" s="121">
        <f>INDEX(BDD_enquete_terrain_publique!Z:Z, MATCH(A430, BDD_enquete_terrain_publique!B:B, 0))</f>
        <v>0.33333333333333331</v>
      </c>
      <c r="AA430" s="121">
        <f>INDEX(BDD_enquete_terrain_publique!AA:AA, MATCH(A430, BDD_enquete_terrain_publique!B:B, 0))</f>
        <v>0.38541666666666669</v>
      </c>
      <c r="AB430" s="121">
        <f>INDEX(BDD_enquete_terrain_publique!AB:AB, MATCH(A430, BDD_enquete_terrain_publique!B:B, 0))</f>
        <v>0.5</v>
      </c>
      <c r="AC430" s="121">
        <f>Tableau1[[#This Row],[heure_enq]]-Tableau1[[#This Row],[heure_deb]]</f>
        <v>5.208333333333337E-2</v>
      </c>
      <c r="AD430" s="121">
        <f>Tableau1[[#This Row],[heure_fin]]-Tableau1[[#This Row],[heure_deb]]</f>
        <v>0.16666666666666669</v>
      </c>
      <c r="AE430" s="128" t="s">
        <v>22</v>
      </c>
      <c r="AF430" s="128" t="s">
        <v>22</v>
      </c>
      <c r="AG430" s="123" t="str">
        <f>INDEX(BDD_enquete_terrain_publique!BJ:BJ, MATCH(A430, BDD_enquete_terrain_publique!B:B, 0))</f>
        <v>sable</v>
      </c>
      <c r="AH430" s="18">
        <v>0</v>
      </c>
      <c r="AI430" s="18">
        <f>INDEX(BDD_enquete_terrain_publique!BO:BO, MATCH(A430, BDD_enquete_terrain_publique!B:B, 0))</f>
        <v>0</v>
      </c>
      <c r="AJ430" s="18" t="s">
        <v>2066</v>
      </c>
      <c r="AK430" s="18" t="str">
        <f>INDEX(BDD_enquete_terrain_publique!BU:BU, MATCH(A430, BDD_enquete_terrain_publique!B:B, 0))</f>
        <v>bibi</v>
      </c>
      <c r="AL430" s="115">
        <f>INDEX(BDD_enquete_terrain_publique!BV:BV, MATCH(A430, BDD_enquete_terrain_publique!B:B, 0))</f>
        <v>0</v>
      </c>
      <c r="AM430" s="18">
        <v>0</v>
      </c>
      <c r="AN430" s="115" t="s">
        <v>2115</v>
      </c>
      <c r="AO430" s="115" t="str">
        <f>INDEX(BDD_enquete_terrain_publique!AL:AL, MATCH(A430, BDD_enquete_terrain_publique!B:B, 0))</f>
        <v>resident</v>
      </c>
      <c r="AP430" s="115" t="s">
        <v>222</v>
      </c>
      <c r="AQ430" s="115" t="s">
        <v>222</v>
      </c>
      <c r="AR430" s="124" t="s">
        <v>1033</v>
      </c>
      <c r="AS430" s="115">
        <v>2</v>
      </c>
      <c r="AT430" s="122">
        <f>(23+25)/2</f>
        <v>24</v>
      </c>
      <c r="AU43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384.10994718492861</v>
      </c>
      <c r="AV430" s="151">
        <v>384</v>
      </c>
      <c r="AW430" s="138"/>
      <c r="AX430" s="199"/>
      <c r="AY430" s="201"/>
      <c r="AZ430" s="127"/>
    </row>
    <row r="431" spans="1:52">
      <c r="A431" s="18">
        <v>510</v>
      </c>
      <c r="B431" s="18" t="str">
        <f>INDEX(BDD_enquete_terrain_publique!C:C, MATCH(A431, BDD_enquete_terrain_publique!B:B, 0))</f>
        <v>PECHLOIS2024_0233</v>
      </c>
      <c r="C431" s="18" t="str">
        <f>INDEX(BDD_enquete_terrain_publique!D:D, MATCH(A431, BDD_enquete_terrain_publique!B:B, 0))</f>
        <v>PECHLOIS2024_233_C</v>
      </c>
      <c r="D431" s="109">
        <f>INDEX(BDD_enquete_terrain_publique!E:E, MATCH(A431, BDD_enquete_terrain_publique!B:B, 0))</f>
        <v>45385</v>
      </c>
      <c r="E431" s="18" t="str">
        <f>INDEX(BDD_enquete_terrain_publique!F:F, MATCH(A431, BDD_enquete_terrain_publique!B:B, 0))</f>
        <v>Pierre_Charles_LUZI</v>
      </c>
      <c r="F431" s="118">
        <f>INDEX(BDD_enquete_terrain_publique!G:G, MATCH(A431, BDD_enquete_terrain_publique!B:B, 0))</f>
        <v>0</v>
      </c>
      <c r="G431" s="18">
        <f>INDEX(BDD_enquete_terrain_publique!H:H, MATCH(A431, BDD_enquete_terrain_publique!B:B, 0))</f>
        <v>17</v>
      </c>
      <c r="H431" s="118">
        <f>INDEX(BDD_enquete_terrain_publique!I:I, MATCH(A431, BDD_enquete_terrain_publique!B:B, 0))</f>
        <v>0</v>
      </c>
      <c r="I431" s="18" t="str">
        <f>INDEX(BDD_enquete_terrain_publique!J:J, MATCH(A431, BDD_enquete_terrain_publique!B:B, 0))</f>
        <v>NA</v>
      </c>
      <c r="J431" s="18" t="str">
        <f>INDEX(BDD_enquete_terrain_publique!K:K, MATCH(A431, BDD_enquete_terrain_publique!B:B, 0))</f>
        <v>NA</v>
      </c>
      <c r="K431" s="118" t="str">
        <f>INDEX(BDD_enquete_terrain_publique!L:L, MATCH(A431, BDD_enquete_terrain_publique!B:B, 0))</f>
        <v>0_10</v>
      </c>
      <c r="L431" s="18" t="str">
        <f>INDEX(BDD_enquete_terrain_publique!M:M, MATCH(A431, BDD_enquete_terrain_publique!B:B, 0))</f>
        <v>NA</v>
      </c>
      <c r="M431" s="115" t="s">
        <v>22</v>
      </c>
      <c r="N431" s="115" t="s">
        <v>22</v>
      </c>
      <c r="O431" s="115" t="s">
        <v>22</v>
      </c>
      <c r="P431" s="119">
        <f>INDEX(BDD_enquete_terrain_publique!Q:Q, MATCH(A431, BDD_enquete_terrain_publique!B:B, 0))</f>
        <v>42.67</v>
      </c>
      <c r="Q431" s="115" t="s">
        <v>22</v>
      </c>
      <c r="R431" s="115" t="s">
        <v>22</v>
      </c>
      <c r="S431" s="115" t="s">
        <v>22</v>
      </c>
      <c r="T431" s="115" t="s">
        <v>22</v>
      </c>
      <c r="U431" s="120">
        <f>INDEX(BDD_enquete_terrain_publique!V:V, MATCH(A431, BDD_enquete_terrain_publique!B:B, 0))</f>
        <v>9.3000000000000007</v>
      </c>
      <c r="V431" s="128" t="s">
        <v>22</v>
      </c>
      <c r="W431" s="121" t="str">
        <f>INDEX(BDD_enquete_terrain_publique!W:W, MATCH(A431, BDD_enquete_terrain_publique!B:B, 0))</f>
        <v>pdb</v>
      </c>
      <c r="X431" s="122">
        <f>INDEX(BDD_enquete_terrain_publique!X:X, MATCH(A431, BDD_enquete_terrain_publique!B:B, 0))</f>
        <v>3</v>
      </c>
      <c r="Y431" s="122">
        <f>INDEX(BDD_enquete_terrain_publique!Y:Y, MATCH(A431, BDD_enquete_terrain_publique!B:B, 0))</f>
        <v>2</v>
      </c>
      <c r="Z431" s="121">
        <f>INDEX(BDD_enquete_terrain_publique!Z:Z, MATCH(A431, BDD_enquete_terrain_publique!B:B, 0))</f>
        <v>0.375</v>
      </c>
      <c r="AA431" s="121">
        <f>INDEX(BDD_enquete_terrain_publique!AA:AA, MATCH(A431, BDD_enquete_terrain_publique!B:B, 0))</f>
        <v>0.4375</v>
      </c>
      <c r="AB431" s="121">
        <f>INDEX(BDD_enquete_terrain_publique!AB:AB, MATCH(A431, BDD_enquete_terrain_publique!B:B, 0))</f>
        <v>0.58333333333333337</v>
      </c>
      <c r="AC431" s="121">
        <f>Tableau1[[#This Row],[heure_enq]]-Tableau1[[#This Row],[heure_deb]]</f>
        <v>6.25E-2</v>
      </c>
      <c r="AD431" s="121">
        <f>Tableau1[[#This Row],[heure_fin]]-Tableau1[[#This Row],[heure_deb]]</f>
        <v>0.20833333333333337</v>
      </c>
      <c r="AE431" s="128" t="s">
        <v>22</v>
      </c>
      <c r="AF431" s="128" t="s">
        <v>22</v>
      </c>
      <c r="AG431" s="123" t="str">
        <f>INDEX(BDD_enquete_terrain_publique!BJ:BJ, MATCH(A431, BDD_enquete_terrain_publique!B:B, 0))</f>
        <v>toutes</v>
      </c>
      <c r="AH431" s="18">
        <v>0</v>
      </c>
      <c r="AI431" s="18">
        <f>INDEX(BDD_enquete_terrain_publique!BO:BO, MATCH(A431, BDD_enquete_terrain_publique!B:B, 0))</f>
        <v>0</v>
      </c>
      <c r="AJ431" s="18" t="s">
        <v>2066</v>
      </c>
      <c r="AK431" s="18" t="str">
        <f>INDEX(BDD_enquete_terrain_publique!BU:BU, MATCH(A431, BDD_enquete_terrain_publique!B:B, 0))</f>
        <v>coreen</v>
      </c>
      <c r="AL431" s="115">
        <f>INDEX(BDD_enquete_terrain_publique!BV:BV, MATCH(A431, BDD_enquete_terrain_publique!B:B, 0))</f>
        <v>0</v>
      </c>
      <c r="AM431" s="18">
        <v>0</v>
      </c>
      <c r="AN431" s="115" t="s">
        <v>87</v>
      </c>
      <c r="AO431" s="115" t="str">
        <f>INDEX(BDD_enquete_terrain_publique!AL:AL, MATCH(A431, BDD_enquete_terrain_publique!B:B, 0))</f>
        <v>resident</v>
      </c>
      <c r="AP431" s="115" t="s">
        <v>2057</v>
      </c>
      <c r="AQ431" s="115">
        <v>1</v>
      </c>
      <c r="AR431" s="124" t="s">
        <v>1033</v>
      </c>
      <c r="AS431" s="115">
        <v>3</v>
      </c>
      <c r="AT431" s="122">
        <f>(22+23+24)/3</f>
        <v>23</v>
      </c>
      <c r="AU43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509.9169386825576</v>
      </c>
      <c r="AV431" s="150">
        <v>681</v>
      </c>
      <c r="AW431" s="138"/>
      <c r="AX431" s="199"/>
      <c r="AY431" s="201"/>
      <c r="AZ431" s="127"/>
    </row>
    <row r="432" spans="1:52" ht="15" thickBot="1">
      <c r="A432" s="18">
        <v>510</v>
      </c>
      <c r="B432" s="18" t="str">
        <f>INDEX(BDD_enquete_terrain_publique!C:C, MATCH(A432, BDD_enquete_terrain_publique!B:B, 0))</f>
        <v>PECHLOIS2024_0233</v>
      </c>
      <c r="C432" s="18" t="str">
        <f>INDEX(BDD_enquete_terrain_publique!D:D, MATCH(A432, BDD_enquete_terrain_publique!B:B, 0))</f>
        <v>PECHLOIS2024_233_C</v>
      </c>
      <c r="D432" s="109">
        <f>INDEX(BDD_enquete_terrain_publique!E:E, MATCH(A432, BDD_enquete_terrain_publique!B:B, 0))</f>
        <v>45385</v>
      </c>
      <c r="E432" s="18" t="str">
        <f>INDEX(BDD_enquete_terrain_publique!F:F, MATCH(A432, BDD_enquete_terrain_publique!B:B, 0))</f>
        <v>Pierre_Charles_LUZI</v>
      </c>
      <c r="F432" s="118">
        <f>INDEX(BDD_enquete_terrain_publique!G:G, MATCH(A432, BDD_enquete_terrain_publique!B:B, 0))</f>
        <v>0</v>
      </c>
      <c r="G432" s="18">
        <f>INDEX(BDD_enquete_terrain_publique!H:H, MATCH(A432, BDD_enquete_terrain_publique!B:B, 0))</f>
        <v>17</v>
      </c>
      <c r="H432" s="118">
        <f>INDEX(BDD_enquete_terrain_publique!I:I, MATCH(A432, BDD_enquete_terrain_publique!B:B, 0))</f>
        <v>0</v>
      </c>
      <c r="I432" s="18" t="str">
        <f>INDEX(BDD_enquete_terrain_publique!J:J, MATCH(A432, BDD_enquete_terrain_publique!B:B, 0))</f>
        <v>NA</v>
      </c>
      <c r="J432" s="18" t="str">
        <f>INDEX(BDD_enquete_terrain_publique!K:K, MATCH(A432, BDD_enquete_terrain_publique!B:B, 0))</f>
        <v>NA</v>
      </c>
      <c r="K432" s="118" t="str">
        <f>INDEX(BDD_enquete_terrain_publique!L:L, MATCH(A432, BDD_enquete_terrain_publique!B:B, 0))</f>
        <v>0_10</v>
      </c>
      <c r="L432" s="18" t="str">
        <f>INDEX(BDD_enquete_terrain_publique!M:M, MATCH(A432, BDD_enquete_terrain_publique!B:B, 0))</f>
        <v>NA</v>
      </c>
      <c r="M432" s="115" t="s">
        <v>22</v>
      </c>
      <c r="N432" s="115" t="s">
        <v>22</v>
      </c>
      <c r="O432" s="115" t="s">
        <v>22</v>
      </c>
      <c r="P432" s="119">
        <f>INDEX(BDD_enquete_terrain_publique!Q:Q, MATCH(A432, BDD_enquete_terrain_publique!B:B, 0))</f>
        <v>42.67</v>
      </c>
      <c r="Q432" s="115" t="s">
        <v>22</v>
      </c>
      <c r="R432" s="115" t="s">
        <v>22</v>
      </c>
      <c r="S432" s="115" t="s">
        <v>22</v>
      </c>
      <c r="T432" s="115" t="s">
        <v>22</v>
      </c>
      <c r="U432" s="120">
        <f>INDEX(BDD_enquete_terrain_publique!V:V, MATCH(A432, BDD_enquete_terrain_publique!B:B, 0))</f>
        <v>9.3000000000000007</v>
      </c>
      <c r="V432" s="128" t="s">
        <v>22</v>
      </c>
      <c r="W432" s="121" t="str">
        <f>INDEX(BDD_enquete_terrain_publique!W:W, MATCH(A432, BDD_enquete_terrain_publique!B:B, 0))</f>
        <v>pdb</v>
      </c>
      <c r="X432" s="122">
        <f>INDEX(BDD_enquete_terrain_publique!X:X, MATCH(A432, BDD_enquete_terrain_publique!B:B, 0))</f>
        <v>3</v>
      </c>
      <c r="Y432" s="122">
        <f>INDEX(BDD_enquete_terrain_publique!Y:Y, MATCH(A432, BDD_enquete_terrain_publique!B:B, 0))</f>
        <v>2</v>
      </c>
      <c r="Z432" s="121">
        <f>INDEX(BDD_enquete_terrain_publique!Z:Z, MATCH(A432, BDD_enquete_terrain_publique!B:B, 0))</f>
        <v>0.375</v>
      </c>
      <c r="AA432" s="121">
        <f>INDEX(BDD_enquete_terrain_publique!AA:AA, MATCH(A432, BDD_enquete_terrain_publique!B:B, 0))</f>
        <v>0.4375</v>
      </c>
      <c r="AB432" s="121">
        <f>INDEX(BDD_enquete_terrain_publique!AB:AB, MATCH(A432, BDD_enquete_terrain_publique!B:B, 0))</f>
        <v>0.58333333333333337</v>
      </c>
      <c r="AC432" s="121">
        <f>Tableau1[[#This Row],[heure_enq]]-Tableau1[[#This Row],[heure_deb]]</f>
        <v>6.25E-2</v>
      </c>
      <c r="AD432" s="121">
        <f>Tableau1[[#This Row],[heure_fin]]-Tableau1[[#This Row],[heure_deb]]</f>
        <v>0.20833333333333337</v>
      </c>
      <c r="AE432" s="128" t="s">
        <v>22</v>
      </c>
      <c r="AF432" s="128" t="s">
        <v>22</v>
      </c>
      <c r="AG432" s="123" t="str">
        <f>INDEX(BDD_enquete_terrain_publique!BJ:BJ, MATCH(A432, BDD_enquete_terrain_publique!B:B, 0))</f>
        <v>toutes</v>
      </c>
      <c r="AH432" s="18">
        <v>0</v>
      </c>
      <c r="AI432" s="18">
        <f>INDEX(BDD_enquete_terrain_publique!BO:BO, MATCH(A432, BDD_enquete_terrain_publique!B:B, 0))</f>
        <v>0</v>
      </c>
      <c r="AJ432" s="18" t="s">
        <v>2066</v>
      </c>
      <c r="AK432" s="18" t="str">
        <f>INDEX(BDD_enquete_terrain_publique!BU:BU, MATCH(A432, BDD_enquete_terrain_publique!B:B, 0))</f>
        <v>coreen</v>
      </c>
      <c r="AL432" s="115">
        <f>INDEX(BDD_enquete_terrain_publique!BV:BV, MATCH(A432, BDD_enquete_terrain_publique!B:B, 0))</f>
        <v>0</v>
      </c>
      <c r="AM432" s="18">
        <v>0</v>
      </c>
      <c r="AN432" s="115" t="s">
        <v>87</v>
      </c>
      <c r="AO432" s="115" t="str">
        <f>INDEX(BDD_enquete_terrain_publique!AL:AL, MATCH(A432, BDD_enquete_terrain_publique!B:B, 0))</f>
        <v>resident</v>
      </c>
      <c r="AP432" s="115" t="s">
        <v>2057</v>
      </c>
      <c r="AQ432" s="115">
        <v>1</v>
      </c>
      <c r="AR432" s="124" t="s">
        <v>2183</v>
      </c>
      <c r="AS432" s="115">
        <v>2</v>
      </c>
      <c r="AT432" s="122">
        <f>(18+20)/2</f>
        <v>19</v>
      </c>
      <c r="AU43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170.66006612645469</v>
      </c>
      <c r="AV432" s="153"/>
      <c r="AW432" s="138"/>
      <c r="AX432" s="199"/>
      <c r="AY432" s="201"/>
      <c r="AZ432" s="127"/>
    </row>
    <row r="433" spans="1:52" ht="15" thickBot="1">
      <c r="A433" s="18">
        <v>511</v>
      </c>
      <c r="B433" s="18" t="str">
        <f>INDEX(BDD_enquete_terrain_publique!C:C, MATCH(A433, BDD_enquete_terrain_publique!B:B, 0))</f>
        <v>PECHLOIS2024_0233</v>
      </c>
      <c r="C433" s="18" t="str">
        <f>INDEX(BDD_enquete_terrain_publique!D:D, MATCH(A433, BDD_enquete_terrain_publique!B:B, 0))</f>
        <v>PECHLOIS2024_233_D</v>
      </c>
      <c r="D433" s="109">
        <f>INDEX(BDD_enquete_terrain_publique!E:E, MATCH(A433, BDD_enquete_terrain_publique!B:B, 0))</f>
        <v>45385</v>
      </c>
      <c r="E433" s="18" t="str">
        <f>INDEX(BDD_enquete_terrain_publique!F:F, MATCH(A433, BDD_enquete_terrain_publique!B:B, 0))</f>
        <v>Pierre_Charles_LUZI</v>
      </c>
      <c r="F433" s="118">
        <f>INDEX(BDD_enquete_terrain_publique!G:G, MATCH(A433, BDD_enquete_terrain_publique!B:B, 0))</f>
        <v>0</v>
      </c>
      <c r="G433" s="18">
        <f>INDEX(BDD_enquete_terrain_publique!H:H, MATCH(A433, BDD_enquete_terrain_publique!B:B, 0))</f>
        <v>17</v>
      </c>
      <c r="H433" s="118">
        <f>INDEX(BDD_enquete_terrain_publique!I:I, MATCH(A433, BDD_enquete_terrain_publique!B:B, 0))</f>
        <v>0</v>
      </c>
      <c r="I433" s="18" t="str">
        <f>INDEX(BDD_enquete_terrain_publique!J:J, MATCH(A433, BDD_enquete_terrain_publique!B:B, 0))</f>
        <v>NA</v>
      </c>
      <c r="J433" s="18" t="str">
        <f>INDEX(BDD_enquete_terrain_publique!K:K, MATCH(A433, BDD_enquete_terrain_publique!B:B, 0))</f>
        <v>NA</v>
      </c>
      <c r="K433" s="118" t="str">
        <f>INDEX(BDD_enquete_terrain_publique!L:L, MATCH(A433, BDD_enquete_terrain_publique!B:B, 0))</f>
        <v>0_10</v>
      </c>
      <c r="L433" s="18" t="str">
        <f>INDEX(BDD_enquete_terrain_publique!M:M, MATCH(A433, BDD_enquete_terrain_publique!B:B, 0))</f>
        <v>NA</v>
      </c>
      <c r="M433" s="115" t="s">
        <v>22</v>
      </c>
      <c r="N433" s="115" t="s">
        <v>22</v>
      </c>
      <c r="O433" s="115" t="s">
        <v>22</v>
      </c>
      <c r="P433" s="119">
        <f>INDEX(BDD_enquete_terrain_publique!Q:Q, MATCH(A433, BDD_enquete_terrain_publique!B:B, 0))</f>
        <v>42.72</v>
      </c>
      <c r="Q433" s="115" t="s">
        <v>22</v>
      </c>
      <c r="R433" s="115" t="s">
        <v>22</v>
      </c>
      <c r="S433" s="115" t="s">
        <v>22</v>
      </c>
      <c r="T433" s="115" t="s">
        <v>22</v>
      </c>
      <c r="U433" s="120">
        <f>INDEX(BDD_enquete_terrain_publique!V:V, MATCH(A433, BDD_enquete_terrain_publique!B:B, 0))</f>
        <v>9.33</v>
      </c>
      <c r="V433" s="128" t="s">
        <v>22</v>
      </c>
      <c r="W433" s="121" t="str">
        <f>INDEX(BDD_enquete_terrain_publique!W:W, MATCH(A433, BDD_enquete_terrain_publique!B:B, 0))</f>
        <v>pdb</v>
      </c>
      <c r="X433" s="122">
        <f>INDEX(BDD_enquete_terrain_publique!X:X, MATCH(A433, BDD_enquete_terrain_publique!B:B, 0))</f>
        <v>2</v>
      </c>
      <c r="Y433" s="122">
        <f>INDEX(BDD_enquete_terrain_publique!Y:Y, MATCH(A433, BDD_enquete_terrain_publique!B:B, 0))</f>
        <v>2</v>
      </c>
      <c r="Z433" s="121">
        <f>INDEX(BDD_enquete_terrain_publique!Z:Z, MATCH(A433, BDD_enquete_terrain_publique!B:B, 0))</f>
        <v>0.375</v>
      </c>
      <c r="AA433" s="121">
        <f>INDEX(BDD_enquete_terrain_publique!AA:AA, MATCH(A433, BDD_enquete_terrain_publique!B:B, 0))</f>
        <v>0.45833333333333331</v>
      </c>
      <c r="AB433" s="121">
        <f>INDEX(BDD_enquete_terrain_publique!AB:AB, MATCH(A433, BDD_enquete_terrain_publique!B:B, 0))</f>
        <v>0.58333333333333337</v>
      </c>
      <c r="AC433" s="121">
        <f>Tableau1[[#This Row],[heure_enq]]-Tableau1[[#This Row],[heure_deb]]</f>
        <v>8.3333333333333315E-2</v>
      </c>
      <c r="AD433" s="121">
        <f>Tableau1[[#This Row],[heure_fin]]-Tableau1[[#This Row],[heure_deb]]</f>
        <v>0.20833333333333337</v>
      </c>
      <c r="AE433" s="128" t="s">
        <v>22</v>
      </c>
      <c r="AF433" s="128" t="s">
        <v>22</v>
      </c>
      <c r="AG433" s="123" t="str">
        <f>INDEX(BDD_enquete_terrain_publique!BJ:BJ, MATCH(A433, BDD_enquete_terrain_publique!B:B, 0))</f>
        <v>sable</v>
      </c>
      <c r="AH433" s="128">
        <v>0</v>
      </c>
      <c r="AI433" s="18">
        <f>INDEX(BDD_enquete_terrain_publique!BO:BO, MATCH(A433, BDD_enquete_terrain_publique!B:B, 0))</f>
        <v>0</v>
      </c>
      <c r="AJ433" s="18" t="s">
        <v>2066</v>
      </c>
      <c r="AK433" s="18" t="str">
        <f>INDEX(BDD_enquete_terrain_publique!BU:BU, MATCH(A433, BDD_enquete_terrain_publique!B:B, 0))</f>
        <v>americain</v>
      </c>
      <c r="AL433" s="115">
        <f>INDEX(BDD_enquete_terrain_publique!BV:BV, MATCH(A433, BDD_enquete_terrain_publique!B:B, 0))</f>
        <v>0</v>
      </c>
      <c r="AM433" s="18">
        <v>0</v>
      </c>
      <c r="AN433" s="115" t="s">
        <v>2115</v>
      </c>
      <c r="AO433" s="115" t="str">
        <f>INDEX(BDD_enquete_terrain_publique!AL:AL, MATCH(A433, BDD_enquete_terrain_publique!B:B, 0))</f>
        <v>resident</v>
      </c>
      <c r="AP433" s="115" t="s">
        <v>222</v>
      </c>
      <c r="AQ433" s="115" t="s">
        <v>222</v>
      </c>
      <c r="AR433" s="124" t="s">
        <v>1033</v>
      </c>
      <c r="AS433" s="115">
        <v>2</v>
      </c>
      <c r="AT433" s="122">
        <f>(23+24)/2</f>
        <v>23.5</v>
      </c>
      <c r="AU43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361.58803828327831</v>
      </c>
      <c r="AV433" s="151">
        <v>362</v>
      </c>
      <c r="AW433" s="138"/>
      <c r="AX433" s="199"/>
      <c r="AY433" s="201"/>
      <c r="AZ433" s="127"/>
    </row>
    <row r="434" spans="1:52">
      <c r="A434" s="18">
        <v>512</v>
      </c>
      <c r="B434" s="18" t="str">
        <f>INDEX(BDD_enquete_terrain_publique!C:C, MATCH(A434, BDD_enquete_terrain_publique!B:B, 0))</f>
        <v>PECHLOIS2024_0233</v>
      </c>
      <c r="C434" s="18" t="str">
        <f>INDEX(BDD_enquete_terrain_publique!D:D, MATCH(A434, BDD_enquete_terrain_publique!B:B, 0))</f>
        <v>PECHLOIS2024_233_E</v>
      </c>
      <c r="D434" s="109">
        <f>INDEX(BDD_enquete_terrain_publique!E:E, MATCH(A434, BDD_enquete_terrain_publique!B:B, 0))</f>
        <v>45385</v>
      </c>
      <c r="E434" s="18" t="str">
        <f>INDEX(BDD_enquete_terrain_publique!F:F, MATCH(A434, BDD_enquete_terrain_publique!B:B, 0))</f>
        <v>Pierre_Charles_LUZI</v>
      </c>
      <c r="F434" s="118">
        <f>INDEX(BDD_enquete_terrain_publique!G:G, MATCH(A434, BDD_enquete_terrain_publique!B:B, 0))</f>
        <v>0</v>
      </c>
      <c r="G434" s="18">
        <f>INDEX(BDD_enquete_terrain_publique!H:H, MATCH(A434, BDD_enquete_terrain_publique!B:B, 0))</f>
        <v>17</v>
      </c>
      <c r="H434" s="118">
        <f>INDEX(BDD_enquete_terrain_publique!I:I, MATCH(A434, BDD_enquete_terrain_publique!B:B, 0))</f>
        <v>0</v>
      </c>
      <c r="I434" s="18" t="str">
        <f>INDEX(BDD_enquete_terrain_publique!J:J, MATCH(A434, BDD_enquete_terrain_publique!B:B, 0))</f>
        <v>NA</v>
      </c>
      <c r="J434" s="18" t="str">
        <f>INDEX(BDD_enquete_terrain_publique!K:K, MATCH(A434, BDD_enquete_terrain_publique!B:B, 0))</f>
        <v>NA</v>
      </c>
      <c r="K434" s="118" t="str">
        <f>INDEX(BDD_enquete_terrain_publique!L:L, MATCH(A434, BDD_enquete_terrain_publique!B:B, 0))</f>
        <v>0_10</v>
      </c>
      <c r="L434" s="18" t="str">
        <f>INDEX(BDD_enquete_terrain_publique!M:M, MATCH(A434, BDD_enquete_terrain_publique!B:B, 0))</f>
        <v>NA</v>
      </c>
      <c r="M434" s="115" t="s">
        <v>22</v>
      </c>
      <c r="N434" s="115" t="s">
        <v>22</v>
      </c>
      <c r="O434" s="115" t="s">
        <v>22</v>
      </c>
      <c r="P434" s="119">
        <f>INDEX(BDD_enquete_terrain_publique!Q:Q, MATCH(A434, BDD_enquete_terrain_publique!B:B, 0))</f>
        <v>42.71</v>
      </c>
      <c r="Q434" s="115" t="s">
        <v>22</v>
      </c>
      <c r="R434" s="115" t="s">
        <v>22</v>
      </c>
      <c r="S434" s="115" t="s">
        <v>22</v>
      </c>
      <c r="T434" s="115" t="s">
        <v>22</v>
      </c>
      <c r="U434" s="120">
        <f>INDEX(BDD_enquete_terrain_publique!V:V, MATCH(A434, BDD_enquete_terrain_publique!B:B, 0))</f>
        <v>9.33</v>
      </c>
      <c r="V434" s="128" t="s">
        <v>22</v>
      </c>
      <c r="W434" s="121" t="str">
        <f>INDEX(BDD_enquete_terrain_publique!W:W, MATCH(A434, BDD_enquete_terrain_publique!B:B, 0))</f>
        <v>pdb</v>
      </c>
      <c r="X434" s="122">
        <f>INDEX(BDD_enquete_terrain_publique!X:X, MATCH(A434, BDD_enquete_terrain_publique!B:B, 0))</f>
        <v>2</v>
      </c>
      <c r="Y434" s="122">
        <f>INDEX(BDD_enquete_terrain_publique!Y:Y, MATCH(A434, BDD_enquete_terrain_publique!B:B, 0))</f>
        <v>1</v>
      </c>
      <c r="Z434" s="121">
        <f>INDEX(BDD_enquete_terrain_publique!Z:Z, MATCH(A434, BDD_enquete_terrain_publique!B:B, 0))</f>
        <v>0.33333333333333331</v>
      </c>
      <c r="AA434" s="121">
        <f>INDEX(BDD_enquete_terrain_publique!AA:AA, MATCH(A434, BDD_enquete_terrain_publique!B:B, 0))</f>
        <v>0.47222222222222227</v>
      </c>
      <c r="AB434" s="121">
        <f>INDEX(BDD_enquete_terrain_publique!AB:AB, MATCH(A434, BDD_enquete_terrain_publique!B:B, 0))</f>
        <v>0.5</v>
      </c>
      <c r="AC434" s="121">
        <f>Tableau1[[#This Row],[heure_enq]]-Tableau1[[#This Row],[heure_deb]]</f>
        <v>0.13888888888888895</v>
      </c>
      <c r="AD434" s="121">
        <f>Tableau1[[#This Row],[heure_fin]]-Tableau1[[#This Row],[heure_deb]]</f>
        <v>0.16666666666666669</v>
      </c>
      <c r="AE434" s="128" t="s">
        <v>22</v>
      </c>
      <c r="AF434" s="128" t="s">
        <v>22</v>
      </c>
      <c r="AG434" s="123" t="str">
        <f>INDEX(BDD_enquete_terrain_publique!BJ:BJ, MATCH(A434, BDD_enquete_terrain_publique!B:B, 0))</f>
        <v>sable</v>
      </c>
      <c r="AH434" s="18">
        <v>0</v>
      </c>
      <c r="AI434" s="18">
        <f>INDEX(BDD_enquete_terrain_publique!BO:BO, MATCH(A434, BDD_enquete_terrain_publique!B:B, 0))</f>
        <v>0</v>
      </c>
      <c r="AJ434" s="18" t="s">
        <v>2066</v>
      </c>
      <c r="AK434" s="18" t="str">
        <f>INDEX(BDD_enquete_terrain_publique!BU:BU, MATCH(A434, BDD_enquete_terrain_publique!B:B, 0))</f>
        <v>coreen</v>
      </c>
      <c r="AL434" s="115">
        <f>INDEX(BDD_enquete_terrain_publique!BV:BV, MATCH(A434, BDD_enquete_terrain_publique!B:B, 0))</f>
        <v>0</v>
      </c>
      <c r="AM434" s="18">
        <v>0</v>
      </c>
      <c r="AN434" s="115" t="s">
        <v>2115</v>
      </c>
      <c r="AO434" s="115" t="str">
        <f>INDEX(BDD_enquete_terrain_publique!AL:AL, MATCH(A434, BDD_enquete_terrain_publique!B:B, 0))</f>
        <v>resident</v>
      </c>
      <c r="AP434" s="115" t="s">
        <v>222</v>
      </c>
      <c r="AQ434" s="115" t="s">
        <v>222</v>
      </c>
      <c r="AR434" s="124" t="s">
        <v>2183</v>
      </c>
      <c r="AS434" s="115">
        <v>1</v>
      </c>
      <c r="AT434" s="122">
        <v>23</v>
      </c>
      <c r="AU43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148.50025369648094</v>
      </c>
      <c r="AV434" s="150">
        <f>149+483</f>
        <v>632</v>
      </c>
      <c r="AW434" s="138"/>
      <c r="AX434" s="199"/>
      <c r="AY434" s="201"/>
      <c r="AZ434" s="127"/>
    </row>
    <row r="435" spans="1:52" ht="15" thickBot="1">
      <c r="A435" s="18">
        <v>512</v>
      </c>
      <c r="B435" s="18" t="str">
        <f>INDEX(BDD_enquete_terrain_publique!C:C, MATCH(A435, BDD_enquete_terrain_publique!B:B, 0))</f>
        <v>PECHLOIS2024_0233</v>
      </c>
      <c r="C435" s="18" t="str">
        <f>INDEX(BDD_enquete_terrain_publique!D:D, MATCH(A435, BDD_enquete_terrain_publique!B:B, 0))</f>
        <v>PECHLOIS2024_233_E</v>
      </c>
      <c r="D435" s="109">
        <f>INDEX(BDD_enquete_terrain_publique!E:E, MATCH(A435, BDD_enquete_terrain_publique!B:B, 0))</f>
        <v>45385</v>
      </c>
      <c r="E435" s="18" t="str">
        <f>INDEX(BDD_enquete_terrain_publique!F:F, MATCH(A435, BDD_enquete_terrain_publique!B:B, 0))</f>
        <v>Pierre_Charles_LUZI</v>
      </c>
      <c r="F435" s="118">
        <f>INDEX(BDD_enquete_terrain_publique!G:G, MATCH(A435, BDD_enquete_terrain_publique!B:B, 0))</f>
        <v>0</v>
      </c>
      <c r="G435" s="18">
        <f>INDEX(BDD_enquete_terrain_publique!H:H, MATCH(A435, BDD_enquete_terrain_publique!B:B, 0))</f>
        <v>17</v>
      </c>
      <c r="H435" s="118">
        <f>INDEX(BDD_enquete_terrain_publique!I:I, MATCH(A435, BDD_enquete_terrain_publique!B:B, 0))</f>
        <v>0</v>
      </c>
      <c r="I435" s="18" t="str">
        <f>INDEX(BDD_enquete_terrain_publique!J:J, MATCH(A435, BDD_enquete_terrain_publique!B:B, 0))</f>
        <v>NA</v>
      </c>
      <c r="J435" s="18" t="str">
        <f>INDEX(BDD_enquete_terrain_publique!K:K, MATCH(A435, BDD_enquete_terrain_publique!B:B, 0))</f>
        <v>NA</v>
      </c>
      <c r="K435" s="118" t="str">
        <f>INDEX(BDD_enquete_terrain_publique!L:L, MATCH(A435, BDD_enquete_terrain_publique!B:B, 0))</f>
        <v>0_10</v>
      </c>
      <c r="L435" s="18" t="str">
        <f>INDEX(BDD_enquete_terrain_publique!M:M, MATCH(A435, BDD_enquete_terrain_publique!B:B, 0))</f>
        <v>NA</v>
      </c>
      <c r="M435" s="115" t="s">
        <v>22</v>
      </c>
      <c r="N435" s="115" t="s">
        <v>22</v>
      </c>
      <c r="O435" s="115" t="s">
        <v>22</v>
      </c>
      <c r="P435" s="119">
        <f>INDEX(BDD_enquete_terrain_publique!Q:Q, MATCH(A435, BDD_enquete_terrain_publique!B:B, 0))</f>
        <v>42.71</v>
      </c>
      <c r="Q435" s="115" t="s">
        <v>22</v>
      </c>
      <c r="R435" s="115" t="s">
        <v>22</v>
      </c>
      <c r="S435" s="115" t="s">
        <v>22</v>
      </c>
      <c r="T435" s="115" t="s">
        <v>22</v>
      </c>
      <c r="U435" s="120">
        <f>INDEX(BDD_enquete_terrain_publique!V:V, MATCH(A435, BDD_enquete_terrain_publique!B:B, 0))</f>
        <v>9.33</v>
      </c>
      <c r="V435" s="128" t="s">
        <v>22</v>
      </c>
      <c r="W435" s="121" t="str">
        <f>INDEX(BDD_enquete_terrain_publique!W:W, MATCH(A435, BDD_enquete_terrain_publique!B:B, 0))</f>
        <v>pdb</v>
      </c>
      <c r="X435" s="122">
        <f>INDEX(BDD_enquete_terrain_publique!X:X, MATCH(A435, BDD_enquete_terrain_publique!B:B, 0))</f>
        <v>2</v>
      </c>
      <c r="Y435" s="122">
        <f>INDEX(BDD_enquete_terrain_publique!Y:Y, MATCH(A435, BDD_enquete_terrain_publique!B:B, 0))</f>
        <v>1</v>
      </c>
      <c r="Z435" s="121">
        <f>INDEX(BDD_enquete_terrain_publique!Z:Z, MATCH(A435, BDD_enquete_terrain_publique!B:B, 0))</f>
        <v>0.33333333333333331</v>
      </c>
      <c r="AA435" s="121">
        <f>INDEX(BDD_enquete_terrain_publique!AA:AA, MATCH(A435, BDD_enquete_terrain_publique!B:B, 0))</f>
        <v>0.47222222222222227</v>
      </c>
      <c r="AB435" s="121">
        <f>INDEX(BDD_enquete_terrain_publique!AB:AB, MATCH(A435, BDD_enquete_terrain_publique!B:B, 0))</f>
        <v>0.5</v>
      </c>
      <c r="AC435" s="121">
        <f>Tableau1[[#This Row],[heure_enq]]-Tableau1[[#This Row],[heure_deb]]</f>
        <v>0.13888888888888895</v>
      </c>
      <c r="AD435" s="121">
        <f>Tableau1[[#This Row],[heure_fin]]-Tableau1[[#This Row],[heure_deb]]</f>
        <v>0.16666666666666669</v>
      </c>
      <c r="AE435" s="128" t="s">
        <v>22</v>
      </c>
      <c r="AF435" s="128" t="s">
        <v>22</v>
      </c>
      <c r="AG435" s="123" t="str">
        <f>INDEX(BDD_enquete_terrain_publique!BJ:BJ, MATCH(A435, BDD_enquete_terrain_publique!B:B, 0))</f>
        <v>sable</v>
      </c>
      <c r="AH435" s="18">
        <v>0</v>
      </c>
      <c r="AI435" s="18">
        <f>INDEX(BDD_enquete_terrain_publique!BO:BO, MATCH(A435, BDD_enquete_terrain_publique!B:B, 0))</f>
        <v>0</v>
      </c>
      <c r="AJ435" s="18" t="s">
        <v>2066</v>
      </c>
      <c r="AK435" s="18" t="str">
        <f>INDEX(BDD_enquete_terrain_publique!BU:BU, MATCH(A435, BDD_enquete_terrain_publique!B:B, 0))</f>
        <v>coreen</v>
      </c>
      <c r="AL435" s="115">
        <f>INDEX(BDD_enquete_terrain_publique!BV:BV, MATCH(A435, BDD_enquete_terrain_publique!B:B, 0))</f>
        <v>0</v>
      </c>
      <c r="AM435" s="18">
        <v>0</v>
      </c>
      <c r="AN435" s="115" t="s">
        <v>2115</v>
      </c>
      <c r="AO435" s="115" t="str">
        <f>INDEX(BDD_enquete_terrain_publique!AL:AL, MATCH(A435, BDD_enquete_terrain_publique!B:B, 0))</f>
        <v>resident</v>
      </c>
      <c r="AP435" s="115" t="s">
        <v>222</v>
      </c>
      <c r="AQ435" s="115" t="s">
        <v>222</v>
      </c>
      <c r="AR435" s="124" t="s">
        <v>1033</v>
      </c>
      <c r="AS435" s="115">
        <v>2</v>
      </c>
      <c r="AT435" s="122">
        <f>(24+28)/2</f>
        <v>26</v>
      </c>
      <c r="AU43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483.30668146175782</v>
      </c>
      <c r="AV435" s="153"/>
      <c r="AW435" s="138"/>
      <c r="AX435" s="199"/>
      <c r="AY435" s="201"/>
      <c r="AZ435" s="127"/>
    </row>
    <row r="436" spans="1:52">
      <c r="A436" s="117">
        <v>513</v>
      </c>
      <c r="B436" s="18" t="str">
        <f>INDEX(BDD_enquete_terrain_publique!C:C, MATCH(A436, BDD_enquete_terrain_publique!B:B, 0))</f>
        <v>PECHLOIS2024_0233</v>
      </c>
      <c r="C436" s="18" t="str">
        <f>INDEX(BDD_enquete_terrain_publique!D:D, MATCH(A436, BDD_enquete_terrain_publique!B:B, 0))</f>
        <v>PECHLOIS2024_233_F</v>
      </c>
      <c r="D436" s="109">
        <f>INDEX(BDD_enquete_terrain_publique!E:E, MATCH(A436, BDD_enquete_terrain_publique!B:B, 0))</f>
        <v>45385</v>
      </c>
      <c r="E436" s="18" t="str">
        <f>INDEX(BDD_enquete_terrain_publique!F:F, MATCH(A436, BDD_enquete_terrain_publique!B:B, 0))</f>
        <v>Pierre_Charles_LUZI</v>
      </c>
      <c r="F436" s="118">
        <f>INDEX(BDD_enquete_terrain_publique!G:G, MATCH(A436, BDD_enquete_terrain_publique!B:B, 0))</f>
        <v>0</v>
      </c>
      <c r="G436" s="18">
        <f>INDEX(BDD_enquete_terrain_publique!H:H, MATCH(A436, BDD_enquete_terrain_publique!B:B, 0))</f>
        <v>17</v>
      </c>
      <c r="H436" s="118">
        <f>INDEX(BDD_enquete_terrain_publique!I:I, MATCH(A436, BDD_enquete_terrain_publique!B:B, 0))</f>
        <v>0</v>
      </c>
      <c r="I436" s="18" t="str">
        <f>INDEX(BDD_enquete_terrain_publique!J:J, MATCH(A436, BDD_enquete_terrain_publique!B:B, 0))</f>
        <v>NA</v>
      </c>
      <c r="J436" s="18" t="str">
        <f>INDEX(BDD_enquete_terrain_publique!K:K, MATCH(A436, BDD_enquete_terrain_publique!B:B, 0))</f>
        <v>NA</v>
      </c>
      <c r="K436" s="118" t="str">
        <f>INDEX(BDD_enquete_terrain_publique!L:L, MATCH(A436, BDD_enquete_terrain_publique!B:B, 0))</f>
        <v>0_10</v>
      </c>
      <c r="L436" s="18" t="str">
        <f>INDEX(BDD_enquete_terrain_publique!M:M, MATCH(A436, BDD_enquete_terrain_publique!B:B, 0))</f>
        <v>NA</v>
      </c>
      <c r="M436" s="115" t="s">
        <v>22</v>
      </c>
      <c r="N436" s="115" t="s">
        <v>22</v>
      </c>
      <c r="O436" s="115" t="s">
        <v>22</v>
      </c>
      <c r="P436" s="119">
        <f>INDEX(BDD_enquete_terrain_publique!Q:Q, MATCH(A436, BDD_enquete_terrain_publique!B:B, 0))</f>
        <v>42.68</v>
      </c>
      <c r="Q436" s="115" t="s">
        <v>22</v>
      </c>
      <c r="R436" s="115" t="s">
        <v>22</v>
      </c>
      <c r="S436" s="115" t="s">
        <v>22</v>
      </c>
      <c r="T436" s="115" t="s">
        <v>22</v>
      </c>
      <c r="U436" s="120">
        <f>INDEX(BDD_enquete_terrain_publique!V:V, MATCH(A436, BDD_enquete_terrain_publique!B:B, 0))</f>
        <v>9.3000000000000007</v>
      </c>
      <c r="V436" s="128" t="s">
        <v>22</v>
      </c>
      <c r="W436" s="121" t="str">
        <f>INDEX(BDD_enquete_terrain_publique!W:W, MATCH(A436, BDD_enquete_terrain_publique!B:B, 0))</f>
        <v>pdb</v>
      </c>
      <c r="X436" s="122">
        <f>INDEX(BDD_enquete_terrain_publique!X:X, MATCH(A436, BDD_enquete_terrain_publique!B:B, 0))</f>
        <v>3</v>
      </c>
      <c r="Y436" s="122">
        <f>INDEX(BDD_enquete_terrain_publique!Y:Y, MATCH(A436, BDD_enquete_terrain_publique!B:B, 0))</f>
        <v>2</v>
      </c>
      <c r="Z436" s="121">
        <f>INDEX(BDD_enquete_terrain_publique!Z:Z, MATCH(A436, BDD_enquete_terrain_publique!B:B, 0))</f>
        <v>0.41666666666666669</v>
      </c>
      <c r="AA436" s="121">
        <f>INDEX(BDD_enquete_terrain_publique!AA:AA, MATCH(A436, BDD_enquete_terrain_publique!B:B, 0))</f>
        <v>0.52083333333333337</v>
      </c>
      <c r="AB436" s="121">
        <f>INDEX(BDD_enquete_terrain_publique!AB:AB, MATCH(A436, BDD_enquete_terrain_publique!B:B, 0))</f>
        <v>0.58333333333333337</v>
      </c>
      <c r="AC436" s="121">
        <f>Tableau1[[#This Row],[heure_enq]]-Tableau1[[#This Row],[heure_deb]]</f>
        <v>0.10416666666666669</v>
      </c>
      <c r="AD436" s="121">
        <f>Tableau1[[#This Row],[heure_fin]]-Tableau1[[#This Row],[heure_deb]]</f>
        <v>0.16666666666666669</v>
      </c>
      <c r="AE436" s="128" t="s">
        <v>22</v>
      </c>
      <c r="AF436" s="128" t="s">
        <v>22</v>
      </c>
      <c r="AG436" s="123" t="str">
        <f>INDEX(BDD_enquete_terrain_publique!BJ:BJ, MATCH(A436, BDD_enquete_terrain_publique!B:B, 0))</f>
        <v>NA</v>
      </c>
      <c r="AH436" s="18">
        <v>0</v>
      </c>
      <c r="AI436" s="18">
        <f>INDEX(BDD_enquete_terrain_publique!BO:BO, MATCH(A436, BDD_enquete_terrain_publique!B:B, 0))</f>
        <v>0</v>
      </c>
      <c r="AJ436" s="18" t="s">
        <v>2066</v>
      </c>
      <c r="AK436" s="18" t="str">
        <f>INDEX(BDD_enquete_terrain_publique!BU:BU, MATCH(A436, BDD_enquete_terrain_publique!B:B, 0))</f>
        <v>coreen</v>
      </c>
      <c r="AL436" s="115">
        <f>INDEX(BDD_enquete_terrain_publique!BV:BV, MATCH(A436, BDD_enquete_terrain_publique!B:B, 0))</f>
        <v>0</v>
      </c>
      <c r="AM436" s="18">
        <v>0</v>
      </c>
      <c r="AN436" s="115" t="s">
        <v>87</v>
      </c>
      <c r="AO436" s="115" t="str">
        <f>INDEX(BDD_enquete_terrain_publique!AL:AL, MATCH(A436, BDD_enquete_terrain_publique!B:B, 0))</f>
        <v>resident</v>
      </c>
      <c r="AP436" s="115" t="s">
        <v>222</v>
      </c>
      <c r="AQ436" s="115" t="s">
        <v>222</v>
      </c>
      <c r="AR436" s="124" t="s">
        <v>1304</v>
      </c>
      <c r="AS436" s="115">
        <v>2</v>
      </c>
      <c r="AT436" s="122">
        <v>19</v>
      </c>
      <c r="AU43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197.41068705687948</v>
      </c>
      <c r="AV436" s="150">
        <f>SUM(AU436:AU438)</f>
        <v>551.21260076992905</v>
      </c>
      <c r="AW436" s="138"/>
      <c r="AX436" s="199"/>
      <c r="AY436" s="201"/>
      <c r="AZ436" s="127"/>
    </row>
    <row r="437" spans="1:52">
      <c r="A437" s="117">
        <v>513</v>
      </c>
      <c r="B437" s="18" t="str">
        <f>INDEX(BDD_enquete_terrain_publique!C:C, MATCH(A437, BDD_enquete_terrain_publique!B:B, 0))</f>
        <v>PECHLOIS2024_0233</v>
      </c>
      <c r="C437" s="18" t="str">
        <f>INDEX(BDD_enquete_terrain_publique!D:D, MATCH(A437, BDD_enquete_terrain_publique!B:B, 0))</f>
        <v>PECHLOIS2024_233_F</v>
      </c>
      <c r="D437" s="109">
        <f>INDEX(BDD_enquete_terrain_publique!E:E, MATCH(A437, BDD_enquete_terrain_publique!B:B, 0))</f>
        <v>45385</v>
      </c>
      <c r="E437" s="18" t="str">
        <f>INDEX(BDD_enquete_terrain_publique!F:F, MATCH(A437, BDD_enquete_terrain_publique!B:B, 0))</f>
        <v>Pierre_Charles_LUZI</v>
      </c>
      <c r="F437" s="118">
        <f>INDEX(BDD_enquete_terrain_publique!G:G, MATCH(A437, BDD_enquete_terrain_publique!B:B, 0))</f>
        <v>0</v>
      </c>
      <c r="G437" s="18">
        <f>INDEX(BDD_enquete_terrain_publique!H:H, MATCH(A437, BDD_enquete_terrain_publique!B:B, 0))</f>
        <v>17</v>
      </c>
      <c r="H437" s="118">
        <f>INDEX(BDD_enquete_terrain_publique!I:I, MATCH(A437, BDD_enquete_terrain_publique!B:B, 0))</f>
        <v>0</v>
      </c>
      <c r="I437" s="18" t="str">
        <f>INDEX(BDD_enquete_terrain_publique!J:J, MATCH(A437, BDD_enquete_terrain_publique!B:B, 0))</f>
        <v>NA</v>
      </c>
      <c r="J437" s="18" t="str">
        <f>INDEX(BDD_enquete_terrain_publique!K:K, MATCH(A437, BDD_enquete_terrain_publique!B:B, 0))</f>
        <v>NA</v>
      </c>
      <c r="K437" s="118" t="str">
        <f>INDEX(BDD_enquete_terrain_publique!L:L, MATCH(A437, BDD_enquete_terrain_publique!B:B, 0))</f>
        <v>0_10</v>
      </c>
      <c r="L437" s="18" t="str">
        <f>INDEX(BDD_enquete_terrain_publique!M:M, MATCH(A437, BDD_enquete_terrain_publique!B:B, 0))</f>
        <v>NA</v>
      </c>
      <c r="M437" s="115" t="s">
        <v>22</v>
      </c>
      <c r="N437" s="115" t="s">
        <v>22</v>
      </c>
      <c r="O437" s="115" t="s">
        <v>22</v>
      </c>
      <c r="P437" s="119">
        <f>INDEX(BDD_enquete_terrain_publique!Q:Q, MATCH(A437, BDD_enquete_terrain_publique!B:B, 0))</f>
        <v>42.68</v>
      </c>
      <c r="Q437" s="115" t="s">
        <v>22</v>
      </c>
      <c r="R437" s="115" t="s">
        <v>22</v>
      </c>
      <c r="S437" s="115" t="s">
        <v>22</v>
      </c>
      <c r="T437" s="115" t="s">
        <v>22</v>
      </c>
      <c r="U437" s="120">
        <f>INDEX(BDD_enquete_terrain_publique!V:V, MATCH(A437, BDD_enquete_terrain_publique!B:B, 0))</f>
        <v>9.3000000000000007</v>
      </c>
      <c r="V437" s="128" t="s">
        <v>22</v>
      </c>
      <c r="W437" s="121" t="str">
        <f>INDEX(BDD_enquete_terrain_publique!W:W, MATCH(A437, BDD_enquete_terrain_publique!B:B, 0))</f>
        <v>pdb</v>
      </c>
      <c r="X437" s="122">
        <f>INDEX(BDD_enquete_terrain_publique!X:X, MATCH(A437, BDD_enquete_terrain_publique!B:B, 0))</f>
        <v>3</v>
      </c>
      <c r="Y437" s="122">
        <f>INDEX(BDD_enquete_terrain_publique!Y:Y, MATCH(A437, BDD_enquete_terrain_publique!B:B, 0))</f>
        <v>2</v>
      </c>
      <c r="Z437" s="121">
        <f>INDEX(BDD_enquete_terrain_publique!Z:Z, MATCH(A437, BDD_enquete_terrain_publique!B:B, 0))</f>
        <v>0.41666666666666669</v>
      </c>
      <c r="AA437" s="121">
        <f>INDEX(BDD_enquete_terrain_publique!AA:AA, MATCH(A437, BDD_enquete_terrain_publique!B:B, 0))</f>
        <v>0.52083333333333337</v>
      </c>
      <c r="AB437" s="121">
        <f>INDEX(BDD_enquete_terrain_publique!AB:AB, MATCH(A437, BDD_enquete_terrain_publique!B:B, 0))</f>
        <v>0.58333333333333337</v>
      </c>
      <c r="AC437" s="121">
        <f>Tableau1[[#This Row],[heure_enq]]-Tableau1[[#This Row],[heure_deb]]</f>
        <v>0.10416666666666669</v>
      </c>
      <c r="AD437" s="121">
        <f>Tableau1[[#This Row],[heure_fin]]-Tableau1[[#This Row],[heure_deb]]</f>
        <v>0.16666666666666669</v>
      </c>
      <c r="AE437" s="128" t="s">
        <v>22</v>
      </c>
      <c r="AF437" s="128" t="s">
        <v>22</v>
      </c>
      <c r="AG437" s="123" t="str">
        <f>INDEX(BDD_enquete_terrain_publique!BJ:BJ, MATCH(A437, BDD_enquete_terrain_publique!B:B, 0))</f>
        <v>NA</v>
      </c>
      <c r="AH437" s="18">
        <v>0</v>
      </c>
      <c r="AI437" s="18">
        <f>INDEX(BDD_enquete_terrain_publique!BO:BO, MATCH(A437, BDD_enquete_terrain_publique!B:B, 0))</f>
        <v>0</v>
      </c>
      <c r="AJ437" s="18" t="s">
        <v>2066</v>
      </c>
      <c r="AK437" s="18" t="str">
        <f>INDEX(BDD_enquete_terrain_publique!BU:BU, MATCH(A437, BDD_enquete_terrain_publique!B:B, 0))</f>
        <v>coreen</v>
      </c>
      <c r="AL437" s="115">
        <f>INDEX(BDD_enquete_terrain_publique!BV:BV, MATCH(A437, BDD_enquete_terrain_publique!B:B, 0))</f>
        <v>0</v>
      </c>
      <c r="AM437" s="18">
        <v>0</v>
      </c>
      <c r="AN437" s="115" t="s">
        <v>87</v>
      </c>
      <c r="AO437" s="115" t="str">
        <f>INDEX(BDD_enquete_terrain_publique!AL:AL, MATCH(A437, BDD_enquete_terrain_publique!B:B, 0))</f>
        <v>resident</v>
      </c>
      <c r="AP437" s="115" t="s">
        <v>222</v>
      </c>
      <c r="AQ437" s="115" t="s">
        <v>222</v>
      </c>
      <c r="AR437" s="124" t="s">
        <v>1082</v>
      </c>
      <c r="AS437" s="115">
        <v>3</v>
      </c>
      <c r="AT437" s="122">
        <v>18</v>
      </c>
      <c r="AU43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131.1198115654326</v>
      </c>
      <c r="AV437" s="152"/>
      <c r="AW437" s="138"/>
      <c r="AX437" s="199"/>
      <c r="AY437" s="201"/>
      <c r="AZ437" s="127"/>
    </row>
    <row r="438" spans="1:52" ht="15" thickBot="1">
      <c r="A438" s="117">
        <v>513</v>
      </c>
      <c r="B438" s="18" t="str">
        <f>INDEX(BDD_enquete_terrain_publique!C:C, MATCH(A438, BDD_enquete_terrain_publique!B:B, 0))</f>
        <v>PECHLOIS2024_0233</v>
      </c>
      <c r="C438" s="18" t="str">
        <f>INDEX(BDD_enquete_terrain_publique!D:D, MATCH(A438, BDD_enquete_terrain_publique!B:B, 0))</f>
        <v>PECHLOIS2024_233_F</v>
      </c>
      <c r="D438" s="109">
        <f>INDEX(BDD_enquete_terrain_publique!E:E, MATCH(A438, BDD_enquete_terrain_publique!B:B, 0))</f>
        <v>45385</v>
      </c>
      <c r="E438" s="18" t="str">
        <f>INDEX(BDD_enquete_terrain_publique!F:F, MATCH(A438, BDD_enquete_terrain_publique!B:B, 0))</f>
        <v>Pierre_Charles_LUZI</v>
      </c>
      <c r="F438" s="118">
        <f>INDEX(BDD_enquete_terrain_publique!G:G, MATCH(A438, BDD_enquete_terrain_publique!B:B, 0))</f>
        <v>0</v>
      </c>
      <c r="G438" s="18">
        <f>INDEX(BDD_enquete_terrain_publique!H:H, MATCH(A438, BDD_enquete_terrain_publique!B:B, 0))</f>
        <v>17</v>
      </c>
      <c r="H438" s="118">
        <f>INDEX(BDD_enquete_terrain_publique!I:I, MATCH(A438, BDD_enquete_terrain_publique!B:B, 0))</f>
        <v>0</v>
      </c>
      <c r="I438" s="18" t="str">
        <f>INDEX(BDD_enquete_terrain_publique!J:J, MATCH(A438, BDD_enquete_terrain_publique!B:B, 0))</f>
        <v>NA</v>
      </c>
      <c r="J438" s="18" t="str">
        <f>INDEX(BDD_enquete_terrain_publique!K:K, MATCH(A438, BDD_enquete_terrain_publique!B:B, 0))</f>
        <v>NA</v>
      </c>
      <c r="K438" s="118" t="str">
        <f>INDEX(BDD_enquete_terrain_publique!L:L, MATCH(A438, BDD_enquete_terrain_publique!B:B, 0))</f>
        <v>0_10</v>
      </c>
      <c r="L438" s="18" t="str">
        <f>INDEX(BDD_enquete_terrain_publique!M:M, MATCH(A438, BDD_enquete_terrain_publique!B:B, 0))</f>
        <v>NA</v>
      </c>
      <c r="M438" s="115" t="s">
        <v>22</v>
      </c>
      <c r="N438" s="115" t="s">
        <v>22</v>
      </c>
      <c r="O438" s="115" t="s">
        <v>22</v>
      </c>
      <c r="P438" s="119">
        <f>INDEX(BDD_enquete_terrain_publique!Q:Q, MATCH(A438, BDD_enquete_terrain_publique!B:B, 0))</f>
        <v>42.68</v>
      </c>
      <c r="Q438" s="115" t="s">
        <v>22</v>
      </c>
      <c r="R438" s="115" t="s">
        <v>22</v>
      </c>
      <c r="S438" s="115" t="s">
        <v>22</v>
      </c>
      <c r="T438" s="115" t="s">
        <v>22</v>
      </c>
      <c r="U438" s="120">
        <f>INDEX(BDD_enquete_terrain_publique!V:V, MATCH(A438, BDD_enquete_terrain_publique!B:B, 0))</f>
        <v>9.3000000000000007</v>
      </c>
      <c r="V438" s="128" t="s">
        <v>22</v>
      </c>
      <c r="W438" s="121" t="str">
        <f>INDEX(BDD_enquete_terrain_publique!W:W, MATCH(A438, BDD_enquete_terrain_publique!B:B, 0))</f>
        <v>pdb</v>
      </c>
      <c r="X438" s="122">
        <f>INDEX(BDD_enquete_terrain_publique!X:X, MATCH(A438, BDD_enquete_terrain_publique!B:B, 0))</f>
        <v>3</v>
      </c>
      <c r="Y438" s="122">
        <f>INDEX(BDD_enquete_terrain_publique!Y:Y, MATCH(A438, BDD_enquete_terrain_publique!B:B, 0))</f>
        <v>2</v>
      </c>
      <c r="Z438" s="121">
        <f>INDEX(BDD_enquete_terrain_publique!Z:Z, MATCH(A438, BDD_enquete_terrain_publique!B:B, 0))</f>
        <v>0.41666666666666669</v>
      </c>
      <c r="AA438" s="121">
        <f>INDEX(BDD_enquete_terrain_publique!AA:AA, MATCH(A438, BDD_enquete_terrain_publique!B:B, 0))</f>
        <v>0.52083333333333337</v>
      </c>
      <c r="AB438" s="121">
        <f>INDEX(BDD_enquete_terrain_publique!AB:AB, MATCH(A438, BDD_enquete_terrain_publique!B:B, 0))</f>
        <v>0.58333333333333337</v>
      </c>
      <c r="AC438" s="121">
        <f>Tableau1[[#This Row],[heure_enq]]-Tableau1[[#This Row],[heure_deb]]</f>
        <v>0.10416666666666669</v>
      </c>
      <c r="AD438" s="121">
        <f>Tableau1[[#This Row],[heure_fin]]-Tableau1[[#This Row],[heure_deb]]</f>
        <v>0.16666666666666669</v>
      </c>
      <c r="AE438" s="128" t="s">
        <v>22</v>
      </c>
      <c r="AF438" s="128" t="s">
        <v>22</v>
      </c>
      <c r="AG438" s="123" t="str">
        <f>INDEX(BDD_enquete_terrain_publique!BJ:BJ, MATCH(A438, BDD_enquete_terrain_publique!B:B, 0))</f>
        <v>NA</v>
      </c>
      <c r="AH438" s="18">
        <v>0</v>
      </c>
      <c r="AI438" s="18">
        <f>INDEX(BDD_enquete_terrain_publique!BO:BO, MATCH(A438, BDD_enquete_terrain_publique!B:B, 0))</f>
        <v>0</v>
      </c>
      <c r="AJ438" s="18" t="s">
        <v>2066</v>
      </c>
      <c r="AK438" s="18" t="str">
        <f>INDEX(BDD_enquete_terrain_publique!BU:BU, MATCH(A438, BDD_enquete_terrain_publique!B:B, 0))</f>
        <v>coreen</v>
      </c>
      <c r="AL438" s="115">
        <f>INDEX(BDD_enquete_terrain_publique!BV:BV, MATCH(A438, BDD_enquete_terrain_publique!B:B, 0))</f>
        <v>0</v>
      </c>
      <c r="AM438" s="18">
        <v>0</v>
      </c>
      <c r="AN438" s="115" t="s">
        <v>87</v>
      </c>
      <c r="AO438" s="115" t="str">
        <f>INDEX(BDD_enquete_terrain_publique!AL:AL, MATCH(A438, BDD_enquete_terrain_publique!B:B, 0))</f>
        <v>resident</v>
      </c>
      <c r="AP438" s="115" t="s">
        <v>2057</v>
      </c>
      <c r="AQ438" s="115">
        <v>1</v>
      </c>
      <c r="AR438" s="124" t="s">
        <v>1046</v>
      </c>
      <c r="AS438" s="115">
        <v>1</v>
      </c>
      <c r="AT438" s="122">
        <v>23</v>
      </c>
      <c r="AU43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222.68210214761697</v>
      </c>
      <c r="AV438" s="153"/>
      <c r="AW438" s="138"/>
      <c r="AX438" s="199"/>
      <c r="AY438" s="201"/>
      <c r="AZ438" s="127"/>
    </row>
    <row r="439" spans="1:52">
      <c r="A439" s="117">
        <v>515</v>
      </c>
      <c r="B439" s="18" t="str">
        <f>INDEX(BDD_enquete_terrain_publique!C:C, MATCH(A439, BDD_enquete_terrain_publique!B:B, 0))</f>
        <v>PECHLOIS2024_0234</v>
      </c>
      <c r="C439" s="18" t="str">
        <f>INDEX(BDD_enquete_terrain_publique!D:D, MATCH(A439, BDD_enquete_terrain_publique!B:B, 0))</f>
        <v>PECHLOIS2024_234_B</v>
      </c>
      <c r="D439" s="109">
        <f>INDEX(BDD_enquete_terrain_publique!E:E, MATCH(A439, BDD_enquete_terrain_publique!B:B, 0))</f>
        <v>45386</v>
      </c>
      <c r="E439" s="18" t="str">
        <f>INDEX(BDD_enquete_terrain_publique!F:F, MATCH(A439, BDD_enquete_terrain_publique!B:B, 0))</f>
        <v>Pierre_Charles_LUZI</v>
      </c>
      <c r="F439" s="118">
        <f>INDEX(BDD_enquete_terrain_publique!G:G, MATCH(A439, BDD_enquete_terrain_publique!B:B, 0))</f>
        <v>0</v>
      </c>
      <c r="G439" s="18">
        <f>INDEX(BDD_enquete_terrain_publique!H:H, MATCH(A439, BDD_enquete_terrain_publique!B:B, 0))</f>
        <v>19</v>
      </c>
      <c r="H439" s="118">
        <f>INDEX(BDD_enquete_terrain_publique!I:I, MATCH(A439, BDD_enquete_terrain_publique!B:B, 0))</f>
        <v>0</v>
      </c>
      <c r="I439" s="18" t="str">
        <f>INDEX(BDD_enquete_terrain_publique!J:J, MATCH(A439, BDD_enquete_terrain_publique!B:B, 0))</f>
        <v>NA</v>
      </c>
      <c r="J439" s="18" t="str">
        <f>INDEX(BDD_enquete_terrain_publique!K:K, MATCH(A439, BDD_enquete_terrain_publique!B:B, 0))</f>
        <v>NA</v>
      </c>
      <c r="K439" s="118" t="str">
        <f>INDEX(BDD_enquete_terrain_publique!L:L, MATCH(A439, BDD_enquete_terrain_publique!B:B, 0))</f>
        <v>0_10</v>
      </c>
      <c r="L439" s="18" t="str">
        <f>INDEX(BDD_enquete_terrain_publique!M:M, MATCH(A439, BDD_enquete_terrain_publique!B:B, 0))</f>
        <v>NA</v>
      </c>
      <c r="M439" s="115" t="s">
        <v>22</v>
      </c>
      <c r="N439" s="115" t="s">
        <v>22</v>
      </c>
      <c r="O439" s="115" t="s">
        <v>22</v>
      </c>
      <c r="P439" s="119">
        <f>INDEX(BDD_enquete_terrain_publique!Q:Q, MATCH(A439, BDD_enquete_terrain_publique!B:B, 0))</f>
        <v>42.679000000000002</v>
      </c>
      <c r="Q439" s="115" t="s">
        <v>22</v>
      </c>
      <c r="R439" s="115" t="s">
        <v>22</v>
      </c>
      <c r="S439" s="115" t="s">
        <v>22</v>
      </c>
      <c r="T439" s="115" t="s">
        <v>22</v>
      </c>
      <c r="U439" s="120">
        <f>INDEX(BDD_enquete_terrain_publique!V:V, MATCH(A439, BDD_enquete_terrain_publique!B:B, 0))</f>
        <v>9.3000000000000007</v>
      </c>
      <c r="V439" s="128" t="s">
        <v>22</v>
      </c>
      <c r="W439" s="121" t="str">
        <f>INDEX(BDD_enquete_terrain_publique!W:W, MATCH(A439, BDD_enquete_terrain_publique!B:B, 0))</f>
        <v>pdb</v>
      </c>
      <c r="X439" s="122">
        <f>INDEX(BDD_enquete_terrain_publique!X:X, MATCH(A439, BDD_enquete_terrain_publique!B:B, 0))</f>
        <v>2</v>
      </c>
      <c r="Y439" s="122">
        <f>INDEX(BDD_enquete_terrain_publique!Y:Y, MATCH(A439, BDD_enquete_terrain_publique!B:B, 0))</f>
        <v>1</v>
      </c>
      <c r="Z439" s="121">
        <f>INDEX(BDD_enquete_terrain_publique!Z:Z, MATCH(A439, BDD_enquete_terrain_publique!B:B, 0))</f>
        <v>0.41666666666666669</v>
      </c>
      <c r="AA439" s="121">
        <f>INDEX(BDD_enquete_terrain_publique!AA:AA, MATCH(A439, BDD_enquete_terrain_publique!B:B, 0))</f>
        <v>0.44791666666666669</v>
      </c>
      <c r="AB439" s="121">
        <f>INDEX(BDD_enquete_terrain_publique!AB:AB, MATCH(A439, BDD_enquete_terrain_publique!B:B, 0))</f>
        <v>0.45833333333333331</v>
      </c>
      <c r="AC439" s="121">
        <f>Tableau1[[#This Row],[heure_enq]]-Tableau1[[#This Row],[heure_deb]]</f>
        <v>3.125E-2</v>
      </c>
      <c r="AD439" s="121">
        <f>Tableau1[[#This Row],[heure_fin]]-Tableau1[[#This Row],[heure_deb]]</f>
        <v>4.166666666666663E-2</v>
      </c>
      <c r="AE439" s="128" t="s">
        <v>22</v>
      </c>
      <c r="AF439" s="128" t="s">
        <v>22</v>
      </c>
      <c r="AG439" s="123" t="str">
        <f>INDEX(BDD_enquete_terrain_publique!BJ:BJ, MATCH(A439, BDD_enquete_terrain_publique!B:B, 0))</f>
        <v>NA</v>
      </c>
      <c r="AH439" s="18">
        <v>0</v>
      </c>
      <c r="AI439" s="18">
        <f>INDEX(BDD_enquete_terrain_publique!BO:BO, MATCH(A439, BDD_enquete_terrain_publique!B:B, 0))</f>
        <v>0</v>
      </c>
      <c r="AJ439" s="18">
        <v>0</v>
      </c>
      <c r="AK439" s="18">
        <f>INDEX(BDD_enquete_terrain_publique!BU:BU, MATCH(A439, BDD_enquete_terrain_publique!B:B, 0))</f>
        <v>0</v>
      </c>
      <c r="AL439" s="115" t="str">
        <f>INDEX(BDD_enquete_terrain_publique!BV:BV, MATCH(A439, BDD_enquete_terrain_publique!B:B, 0))</f>
        <v>pain</v>
      </c>
      <c r="AM439" s="18">
        <v>0</v>
      </c>
      <c r="AN439" s="115" t="s">
        <v>87</v>
      </c>
      <c r="AO439" s="115" t="str">
        <f>INDEX(BDD_enquete_terrain_publique!AL:AL, MATCH(A439, BDD_enquete_terrain_publique!B:B, 0))</f>
        <v>resident</v>
      </c>
      <c r="AP439" s="115" t="s">
        <v>222</v>
      </c>
      <c r="AQ439" s="115" t="s">
        <v>222</v>
      </c>
      <c r="AR439" s="124" t="s">
        <v>1019</v>
      </c>
      <c r="AS439" s="115">
        <v>1</v>
      </c>
      <c r="AT439" s="122">
        <v>22</v>
      </c>
      <c r="AU43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154.3728634449715</v>
      </c>
      <c r="AV439" s="150">
        <f>2019+154</f>
        <v>2173</v>
      </c>
      <c r="AW439" s="138"/>
      <c r="AX439" s="199"/>
      <c r="AY439" s="201"/>
      <c r="AZ439" s="127"/>
    </row>
    <row r="440" spans="1:52" ht="15" thickBot="1">
      <c r="A440" s="117">
        <v>515</v>
      </c>
      <c r="B440" s="18" t="str">
        <f>INDEX(BDD_enquete_terrain_publique!C:C, MATCH(A440, BDD_enquete_terrain_publique!B:B, 0))</f>
        <v>PECHLOIS2024_0234</v>
      </c>
      <c r="C440" s="18" t="str">
        <f>INDEX(BDD_enquete_terrain_publique!D:D, MATCH(A440, BDD_enquete_terrain_publique!B:B, 0))</f>
        <v>PECHLOIS2024_234_B</v>
      </c>
      <c r="D440" s="109">
        <f>INDEX(BDD_enquete_terrain_publique!E:E, MATCH(A440, BDD_enquete_terrain_publique!B:B, 0))</f>
        <v>45386</v>
      </c>
      <c r="E440" s="18" t="str">
        <f>INDEX(BDD_enquete_terrain_publique!F:F, MATCH(A440, BDD_enquete_terrain_publique!B:B, 0))</f>
        <v>Pierre_Charles_LUZI</v>
      </c>
      <c r="F440" s="118">
        <f>INDEX(BDD_enquete_terrain_publique!G:G, MATCH(A440, BDD_enquete_terrain_publique!B:B, 0))</f>
        <v>0</v>
      </c>
      <c r="G440" s="18">
        <f>INDEX(BDD_enquete_terrain_publique!H:H, MATCH(A440, BDD_enquete_terrain_publique!B:B, 0))</f>
        <v>19</v>
      </c>
      <c r="H440" s="118">
        <f>INDEX(BDD_enquete_terrain_publique!I:I, MATCH(A440, BDD_enquete_terrain_publique!B:B, 0))</f>
        <v>0</v>
      </c>
      <c r="I440" s="18" t="str">
        <f>INDEX(BDD_enquete_terrain_publique!J:J, MATCH(A440, BDD_enquete_terrain_publique!B:B, 0))</f>
        <v>NA</v>
      </c>
      <c r="J440" s="18" t="str">
        <f>INDEX(BDD_enquete_terrain_publique!K:K, MATCH(A440, BDD_enquete_terrain_publique!B:B, 0))</f>
        <v>NA</v>
      </c>
      <c r="K440" s="118" t="str">
        <f>INDEX(BDD_enquete_terrain_publique!L:L, MATCH(A440, BDD_enquete_terrain_publique!B:B, 0))</f>
        <v>0_10</v>
      </c>
      <c r="L440" s="18" t="str">
        <f>INDEX(BDD_enquete_terrain_publique!M:M, MATCH(A440, BDD_enquete_terrain_publique!B:B, 0))</f>
        <v>NA</v>
      </c>
      <c r="M440" s="115" t="s">
        <v>22</v>
      </c>
      <c r="N440" s="115" t="s">
        <v>22</v>
      </c>
      <c r="O440" s="115" t="s">
        <v>22</v>
      </c>
      <c r="P440" s="119">
        <f>INDEX(BDD_enquete_terrain_publique!Q:Q, MATCH(A440, BDD_enquete_terrain_publique!B:B, 0))</f>
        <v>42.679000000000002</v>
      </c>
      <c r="Q440" s="115" t="s">
        <v>22</v>
      </c>
      <c r="R440" s="115" t="s">
        <v>22</v>
      </c>
      <c r="S440" s="115" t="s">
        <v>22</v>
      </c>
      <c r="T440" s="115" t="s">
        <v>22</v>
      </c>
      <c r="U440" s="120">
        <f>INDEX(BDD_enquete_terrain_publique!V:V, MATCH(A440, BDD_enquete_terrain_publique!B:B, 0))</f>
        <v>9.3000000000000007</v>
      </c>
      <c r="V440" s="128" t="s">
        <v>22</v>
      </c>
      <c r="W440" s="121" t="str">
        <f>INDEX(BDD_enquete_terrain_publique!W:W, MATCH(A440, BDD_enquete_terrain_publique!B:B, 0))</f>
        <v>pdb</v>
      </c>
      <c r="X440" s="122">
        <f>INDEX(BDD_enquete_terrain_publique!X:X, MATCH(A440, BDD_enquete_terrain_publique!B:B, 0))</f>
        <v>2</v>
      </c>
      <c r="Y440" s="122">
        <f>INDEX(BDD_enquete_terrain_publique!Y:Y, MATCH(A440, BDD_enquete_terrain_publique!B:B, 0))</f>
        <v>1</v>
      </c>
      <c r="Z440" s="121">
        <f>INDEX(BDD_enquete_terrain_publique!Z:Z, MATCH(A440, BDD_enquete_terrain_publique!B:B, 0))</f>
        <v>0.41666666666666669</v>
      </c>
      <c r="AA440" s="121">
        <f>INDEX(BDD_enquete_terrain_publique!AA:AA, MATCH(A440, BDD_enquete_terrain_publique!B:B, 0))</f>
        <v>0.44791666666666669</v>
      </c>
      <c r="AB440" s="121">
        <f>INDEX(BDD_enquete_terrain_publique!AB:AB, MATCH(A440, BDD_enquete_terrain_publique!B:B, 0))</f>
        <v>0.45833333333333331</v>
      </c>
      <c r="AC440" s="121">
        <f>Tableau1[[#This Row],[heure_enq]]-Tableau1[[#This Row],[heure_deb]]</f>
        <v>3.125E-2</v>
      </c>
      <c r="AD440" s="121">
        <f>Tableau1[[#This Row],[heure_fin]]-Tableau1[[#This Row],[heure_deb]]</f>
        <v>4.166666666666663E-2</v>
      </c>
      <c r="AE440" s="128" t="s">
        <v>22</v>
      </c>
      <c r="AF440" s="128" t="s">
        <v>22</v>
      </c>
      <c r="AG440" s="123" t="str">
        <f>INDEX(BDD_enquete_terrain_publique!BJ:BJ, MATCH(A440, BDD_enquete_terrain_publique!B:B, 0))</f>
        <v>NA</v>
      </c>
      <c r="AH440" s="18">
        <v>0</v>
      </c>
      <c r="AI440" s="18">
        <f>INDEX(BDD_enquete_terrain_publique!BO:BO, MATCH(A440, BDD_enquete_terrain_publique!B:B, 0))</f>
        <v>0</v>
      </c>
      <c r="AJ440" s="18">
        <v>0</v>
      </c>
      <c r="AK440" s="18">
        <f>INDEX(BDD_enquete_terrain_publique!BU:BU, MATCH(A440, BDD_enquete_terrain_publique!B:B, 0))</f>
        <v>0</v>
      </c>
      <c r="AL440" s="115" t="str">
        <f>INDEX(BDD_enquete_terrain_publique!BV:BV, MATCH(A440, BDD_enquete_terrain_publique!B:B, 0))</f>
        <v>pain</v>
      </c>
      <c r="AM440" s="18">
        <v>0</v>
      </c>
      <c r="AN440" s="115" t="s">
        <v>87</v>
      </c>
      <c r="AO440" s="115" t="str">
        <f>INDEX(BDD_enquete_terrain_publique!AL:AL, MATCH(A440, BDD_enquete_terrain_publique!B:B, 0))</f>
        <v>resident</v>
      </c>
      <c r="AP440" s="115" t="s">
        <v>222</v>
      </c>
      <c r="AQ440" s="115" t="s">
        <v>222</v>
      </c>
      <c r="AR440" s="124" t="s">
        <v>1853</v>
      </c>
      <c r="AS440" s="115">
        <v>3</v>
      </c>
      <c r="AT440" s="122">
        <f>(40+30+28)/3</f>
        <v>32.666666666666664</v>
      </c>
      <c r="AU44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2018.9425761194104</v>
      </c>
      <c r="AV440" s="153"/>
      <c r="AW440" s="138"/>
      <c r="AX440" s="199"/>
      <c r="AY440" s="201"/>
      <c r="AZ440" s="127"/>
    </row>
    <row r="441" spans="1:52" ht="15" thickBot="1">
      <c r="A441" s="117">
        <v>516</v>
      </c>
      <c r="B441" s="18" t="str">
        <f>INDEX(BDD_enquete_terrain_publique!C:C, MATCH(A441, BDD_enquete_terrain_publique!B:B, 0))</f>
        <v>PECHLOIS2024_0234</v>
      </c>
      <c r="C441" s="18" t="str">
        <f>INDEX(BDD_enquete_terrain_publique!D:D, MATCH(A441, BDD_enquete_terrain_publique!B:B, 0))</f>
        <v>PECHLOIS2024_234_C</v>
      </c>
      <c r="D441" s="109">
        <f>INDEX(BDD_enquete_terrain_publique!E:E, MATCH(A441, BDD_enquete_terrain_publique!B:B, 0))</f>
        <v>45386</v>
      </c>
      <c r="E441" s="18" t="str">
        <f>INDEX(BDD_enquete_terrain_publique!F:F, MATCH(A441, BDD_enquete_terrain_publique!B:B, 0))</f>
        <v>Pierre_Charles_LUZI</v>
      </c>
      <c r="F441" s="118">
        <f>INDEX(BDD_enquete_terrain_publique!G:G, MATCH(A441, BDD_enquete_terrain_publique!B:B, 0))</f>
        <v>0</v>
      </c>
      <c r="G441" s="18">
        <f>INDEX(BDD_enquete_terrain_publique!H:H, MATCH(A441, BDD_enquete_terrain_publique!B:B, 0))</f>
        <v>19</v>
      </c>
      <c r="H441" s="118">
        <f>INDEX(BDD_enquete_terrain_publique!I:I, MATCH(A441, BDD_enquete_terrain_publique!B:B, 0))</f>
        <v>0</v>
      </c>
      <c r="I441" s="18" t="str">
        <f>INDEX(BDD_enquete_terrain_publique!J:J, MATCH(A441, BDD_enquete_terrain_publique!B:B, 0))</f>
        <v>NA</v>
      </c>
      <c r="J441" s="18" t="str">
        <f>INDEX(BDD_enquete_terrain_publique!K:K, MATCH(A441, BDD_enquete_terrain_publique!B:B, 0))</f>
        <v>NA</v>
      </c>
      <c r="K441" s="118" t="str">
        <f>INDEX(BDD_enquete_terrain_publique!L:L, MATCH(A441, BDD_enquete_terrain_publique!B:B, 0))</f>
        <v>0_10</v>
      </c>
      <c r="L441" s="18" t="str">
        <f>INDEX(BDD_enquete_terrain_publique!M:M, MATCH(A441, BDD_enquete_terrain_publique!B:B, 0))</f>
        <v>NA</v>
      </c>
      <c r="M441" s="115" t="s">
        <v>22</v>
      </c>
      <c r="N441" s="115" t="s">
        <v>22</v>
      </c>
      <c r="O441" s="115" t="s">
        <v>22</v>
      </c>
      <c r="P441" s="119">
        <f>INDEX(BDD_enquete_terrain_publique!Q:Q, MATCH(A441, BDD_enquete_terrain_publique!B:B, 0))</f>
        <v>42.679000000000002</v>
      </c>
      <c r="Q441" s="115" t="s">
        <v>22</v>
      </c>
      <c r="R441" s="115" t="s">
        <v>22</v>
      </c>
      <c r="S441" s="115" t="s">
        <v>22</v>
      </c>
      <c r="T441" s="115" t="s">
        <v>22</v>
      </c>
      <c r="U441" s="120">
        <f>INDEX(BDD_enquete_terrain_publique!V:V, MATCH(A441, BDD_enquete_terrain_publique!B:B, 0))</f>
        <v>9.298</v>
      </c>
      <c r="V441" s="128" t="s">
        <v>22</v>
      </c>
      <c r="W441" s="121" t="str">
        <f>INDEX(BDD_enquete_terrain_publique!W:W, MATCH(A441, BDD_enquete_terrain_publique!B:B, 0))</f>
        <v>pdb</v>
      </c>
      <c r="X441" s="122">
        <f>INDEX(BDD_enquete_terrain_publique!X:X, MATCH(A441, BDD_enquete_terrain_publique!B:B, 0))</f>
        <v>1</v>
      </c>
      <c r="Y441" s="122">
        <f>INDEX(BDD_enquete_terrain_publique!Y:Y, MATCH(A441, BDD_enquete_terrain_publique!B:B, 0))</f>
        <v>1</v>
      </c>
      <c r="Z441" s="121">
        <f>INDEX(BDD_enquete_terrain_publique!Z:Z, MATCH(A441, BDD_enquete_terrain_publique!B:B, 0))</f>
        <v>0.33333333333333331</v>
      </c>
      <c r="AA441" s="121">
        <f>INDEX(BDD_enquete_terrain_publique!AA:AA, MATCH(A441, BDD_enquete_terrain_publique!B:B, 0))</f>
        <v>0.45833333333333331</v>
      </c>
      <c r="AB441" s="121">
        <f>INDEX(BDD_enquete_terrain_publique!AB:AB, MATCH(A441, BDD_enquete_terrain_publique!B:B, 0))</f>
        <v>0.5</v>
      </c>
      <c r="AC441" s="121">
        <f>Tableau1[[#This Row],[heure_enq]]-Tableau1[[#This Row],[heure_deb]]</f>
        <v>0.125</v>
      </c>
      <c r="AD441" s="121">
        <f>Tableau1[[#This Row],[heure_fin]]-Tableau1[[#This Row],[heure_deb]]</f>
        <v>0.16666666666666669</v>
      </c>
      <c r="AE441" s="128" t="s">
        <v>22</v>
      </c>
      <c r="AF441" s="128" t="s">
        <v>22</v>
      </c>
      <c r="AG441" s="123" t="str">
        <f>INDEX(BDD_enquete_terrain_publique!BJ:BJ, MATCH(A441, BDD_enquete_terrain_publique!B:B, 0))</f>
        <v>Sparus aurata</v>
      </c>
      <c r="AH441" s="18">
        <v>0</v>
      </c>
      <c r="AI441" s="18">
        <f>INDEX(BDD_enquete_terrain_publique!BO:BO, MATCH(A441, BDD_enquete_terrain_publique!B:B, 0))</f>
        <v>0</v>
      </c>
      <c r="AJ441" s="18" t="s">
        <v>2058</v>
      </c>
      <c r="AK441" s="18" t="str">
        <f>INDEX(BDD_enquete_terrain_publique!BU:BU, MATCH(A441, BDD_enquete_terrain_publique!B:B, 0))</f>
        <v>crabe</v>
      </c>
      <c r="AL441" s="115">
        <f>INDEX(BDD_enquete_terrain_publique!BV:BV, MATCH(A441, BDD_enquete_terrain_publique!B:B, 0))</f>
        <v>0</v>
      </c>
      <c r="AM441" s="18">
        <v>0</v>
      </c>
      <c r="AN441" s="115" t="s">
        <v>87</v>
      </c>
      <c r="AO441" s="115" t="str">
        <f>INDEX(BDD_enquete_terrain_publique!AL:AL, MATCH(A441, BDD_enquete_terrain_publique!B:B, 0))</f>
        <v>resident</v>
      </c>
      <c r="AP441" s="115" t="s">
        <v>222</v>
      </c>
      <c r="AQ441" s="115" t="s">
        <v>222</v>
      </c>
      <c r="AR441" s="124" t="s">
        <v>1033</v>
      </c>
      <c r="AS441" s="115">
        <v>1</v>
      </c>
      <c r="AT441" s="122">
        <v>32</v>
      </c>
      <c r="AU44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438.53042767797496</v>
      </c>
      <c r="AV441" s="151">
        <v>439</v>
      </c>
      <c r="AW441" s="138"/>
      <c r="AX441" s="199"/>
      <c r="AY441" s="201"/>
      <c r="AZ441" s="127"/>
    </row>
    <row r="442" spans="1:52">
      <c r="A442" s="117">
        <v>517</v>
      </c>
      <c r="B442" s="18" t="str">
        <f>INDEX(BDD_enquete_terrain_publique!C:C, MATCH(A442, BDD_enquete_terrain_publique!B:B, 0))</f>
        <v>PECHLOIS2024_0235</v>
      </c>
      <c r="C442" s="18" t="str">
        <f>INDEX(BDD_enquete_terrain_publique!D:D, MATCH(A442, BDD_enquete_terrain_publique!B:B, 0))</f>
        <v>PECHLOIS2024_235_A</v>
      </c>
      <c r="D442" s="109">
        <f>INDEX(BDD_enquete_terrain_publique!E:E, MATCH(A442, BDD_enquete_terrain_publique!B:B, 0))</f>
        <v>45397</v>
      </c>
      <c r="E442" s="18" t="str">
        <f>INDEX(BDD_enquete_terrain_publique!F:F, MATCH(A442, BDD_enquete_terrain_publique!B:B, 0))</f>
        <v>Pierre_Charles_LUZI</v>
      </c>
      <c r="F442" s="118">
        <f>INDEX(BDD_enquete_terrain_publique!G:G, MATCH(A442, BDD_enquete_terrain_publique!B:B, 0))</f>
        <v>2</v>
      </c>
      <c r="G442" s="18">
        <f>INDEX(BDD_enquete_terrain_publique!H:H, MATCH(A442, BDD_enquete_terrain_publique!B:B, 0))</f>
        <v>17</v>
      </c>
      <c r="H442" s="118">
        <f>INDEX(BDD_enquete_terrain_publique!I:I, MATCH(A442, BDD_enquete_terrain_publique!B:B, 0))</f>
        <v>2</v>
      </c>
      <c r="I442" s="18" t="str">
        <f>INDEX(BDD_enquete_terrain_publique!J:J, MATCH(A442, BDD_enquete_terrain_publique!B:B, 0))</f>
        <v>O</v>
      </c>
      <c r="J442" s="18" t="str">
        <f>INDEX(BDD_enquete_terrain_publique!K:K, MATCH(A442, BDD_enquete_terrain_publique!B:B, 0))</f>
        <v>SE</v>
      </c>
      <c r="K442" s="118" t="str">
        <f>INDEX(BDD_enquete_terrain_publique!L:L, MATCH(A442, BDD_enquete_terrain_publique!B:B, 0))</f>
        <v>10_25</v>
      </c>
      <c r="L442" s="18" t="str">
        <f>INDEX(BDD_enquete_terrain_publique!M:M, MATCH(A442, BDD_enquete_terrain_publique!B:B, 0))</f>
        <v>NA</v>
      </c>
      <c r="M442" s="115" t="s">
        <v>22</v>
      </c>
      <c r="N442" s="115" t="s">
        <v>22</v>
      </c>
      <c r="O442" s="115" t="s">
        <v>22</v>
      </c>
      <c r="P442" s="119">
        <f>INDEX(BDD_enquete_terrain_publique!Q:Q, MATCH(A442, BDD_enquete_terrain_publique!B:B, 0))</f>
        <v>42.898000000000003</v>
      </c>
      <c r="Q442" s="115" t="s">
        <v>22</v>
      </c>
      <c r="R442" s="115" t="s">
        <v>22</v>
      </c>
      <c r="S442" s="115" t="s">
        <v>22</v>
      </c>
      <c r="T442" s="115" t="s">
        <v>22</v>
      </c>
      <c r="U442" s="120">
        <f>INDEX(BDD_enquete_terrain_publique!V:V, MATCH(A442, BDD_enquete_terrain_publique!B:B, 0))</f>
        <v>9.4700000000000006</v>
      </c>
      <c r="V442" s="128" t="s">
        <v>22</v>
      </c>
      <c r="W442" s="121" t="str">
        <f>INDEX(BDD_enquete_terrain_publique!W:W, MATCH(A442, BDD_enquete_terrain_publique!B:B, 0))</f>
        <v>pe</v>
      </c>
      <c r="X442" s="122">
        <f>INDEX(BDD_enquete_terrain_publique!X:X, MATCH(A442, BDD_enquete_terrain_publique!B:B, 0))</f>
        <v>10</v>
      </c>
      <c r="Y442" s="122">
        <f>INDEX(BDD_enquete_terrain_publique!Y:Y, MATCH(A442, BDD_enquete_terrain_publique!B:B, 0))</f>
        <v>1</v>
      </c>
      <c r="Z442" s="121">
        <f>INDEX(BDD_enquete_terrain_publique!Z:Z, MATCH(A442, BDD_enquete_terrain_publique!B:B, 0))</f>
        <v>0.4375</v>
      </c>
      <c r="AA442" s="121">
        <f>INDEX(BDD_enquete_terrain_publique!AA:AA, MATCH(A442, BDD_enquete_terrain_publique!B:B, 0))</f>
        <v>0.46527777777777773</v>
      </c>
      <c r="AB442" s="121">
        <f>INDEX(BDD_enquete_terrain_publique!AB:AB, MATCH(A442, BDD_enquete_terrain_publique!B:B, 0))</f>
        <v>0.46527777777777773</v>
      </c>
      <c r="AC442" s="121">
        <f>Tableau1[[#This Row],[heure_enq]]-Tableau1[[#This Row],[heure_deb]]</f>
        <v>2.7777777777777735E-2</v>
      </c>
      <c r="AD442" s="121">
        <f>Tableau1[[#This Row],[heure_fin]]-Tableau1[[#This Row],[heure_deb]]</f>
        <v>2.7777777777777735E-2</v>
      </c>
      <c r="AE442" s="128" t="s">
        <v>22</v>
      </c>
      <c r="AF442" s="128" t="s">
        <v>22</v>
      </c>
      <c r="AG442" s="123" t="str">
        <f>INDEX(BDD_enquete_terrain_publique!BJ:BJ, MATCH(A442, BDD_enquete_terrain_publique!B:B, 0))</f>
        <v>soupe</v>
      </c>
      <c r="AH442" s="18" t="s">
        <v>2058</v>
      </c>
      <c r="AI442" s="18" t="str">
        <f>INDEX(BDD_enquete_terrain_publique!BO:BO, MATCH(A442, BDD_enquete_terrain_publique!B:B, 0))</f>
        <v>crevette</v>
      </c>
      <c r="AJ442" s="18">
        <v>0</v>
      </c>
      <c r="AK442" s="18">
        <f>INDEX(BDD_enquete_terrain_publique!BU:BU, MATCH(A442, BDD_enquete_terrain_publique!B:B, 0))</f>
        <v>0</v>
      </c>
      <c r="AL442" s="115">
        <f>INDEX(BDD_enquete_terrain_publique!BV:BV, MATCH(A442, BDD_enquete_terrain_publique!B:B, 0))</f>
        <v>0</v>
      </c>
      <c r="AM442" s="18">
        <v>0</v>
      </c>
      <c r="AN442" s="115" t="s">
        <v>2077</v>
      </c>
      <c r="AO442" s="115" t="str">
        <f>INDEX(BDD_enquete_terrain_publique!AL:AL, MATCH(A442, BDD_enquete_terrain_publique!B:B, 0))</f>
        <v>resident</v>
      </c>
      <c r="AP442" s="115" t="s">
        <v>2057</v>
      </c>
      <c r="AQ442" s="115">
        <v>3</v>
      </c>
      <c r="AR442" s="124" t="s">
        <v>1059</v>
      </c>
      <c r="AS442" s="115">
        <v>3</v>
      </c>
      <c r="AT442" s="122">
        <v>12</v>
      </c>
      <c r="AU44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81.036672610351459</v>
      </c>
      <c r="AV442" s="150">
        <f>SUM(AU442:AU444)</f>
        <v>302.90849081921584</v>
      </c>
      <c r="AW442" s="138"/>
      <c r="AX442" s="199"/>
      <c r="AY442" s="201"/>
      <c r="AZ442" s="127"/>
    </row>
    <row r="443" spans="1:52">
      <c r="A443" s="117">
        <v>517</v>
      </c>
      <c r="B443" s="18" t="str">
        <f>INDEX(BDD_enquete_terrain_publique!C:C, MATCH(A443, BDD_enquete_terrain_publique!B:B, 0))</f>
        <v>PECHLOIS2024_0235</v>
      </c>
      <c r="C443" s="18" t="str">
        <f>INDEX(BDD_enquete_terrain_publique!D:D, MATCH(A443, BDD_enquete_terrain_publique!B:B, 0))</f>
        <v>PECHLOIS2024_235_A</v>
      </c>
      <c r="D443" s="109">
        <f>INDEX(BDD_enquete_terrain_publique!E:E, MATCH(A443, BDD_enquete_terrain_publique!B:B, 0))</f>
        <v>45397</v>
      </c>
      <c r="E443" s="18" t="str">
        <f>INDEX(BDD_enquete_terrain_publique!F:F, MATCH(A443, BDD_enquete_terrain_publique!B:B, 0))</f>
        <v>Pierre_Charles_LUZI</v>
      </c>
      <c r="F443" s="118">
        <f>INDEX(BDD_enquete_terrain_publique!G:G, MATCH(A443, BDD_enquete_terrain_publique!B:B, 0))</f>
        <v>2</v>
      </c>
      <c r="G443" s="18">
        <f>INDEX(BDD_enquete_terrain_publique!H:H, MATCH(A443, BDD_enquete_terrain_publique!B:B, 0))</f>
        <v>17</v>
      </c>
      <c r="H443" s="118">
        <f>INDEX(BDD_enquete_terrain_publique!I:I, MATCH(A443, BDD_enquete_terrain_publique!B:B, 0))</f>
        <v>2</v>
      </c>
      <c r="I443" s="18" t="str">
        <f>INDEX(BDD_enquete_terrain_publique!J:J, MATCH(A443, BDD_enquete_terrain_publique!B:B, 0))</f>
        <v>O</v>
      </c>
      <c r="J443" s="18" t="str">
        <f>INDEX(BDD_enquete_terrain_publique!K:K, MATCH(A443, BDD_enquete_terrain_publique!B:B, 0))</f>
        <v>SE</v>
      </c>
      <c r="K443" s="118" t="str">
        <f>INDEX(BDD_enquete_terrain_publique!L:L, MATCH(A443, BDD_enquete_terrain_publique!B:B, 0))</f>
        <v>10_25</v>
      </c>
      <c r="L443" s="18" t="str">
        <f>INDEX(BDD_enquete_terrain_publique!M:M, MATCH(A443, BDD_enquete_terrain_publique!B:B, 0))</f>
        <v>NA</v>
      </c>
      <c r="M443" s="115" t="s">
        <v>22</v>
      </c>
      <c r="N443" s="115" t="s">
        <v>22</v>
      </c>
      <c r="O443" s="115" t="s">
        <v>22</v>
      </c>
      <c r="P443" s="119">
        <f>INDEX(BDD_enquete_terrain_publique!Q:Q, MATCH(A443, BDD_enquete_terrain_publique!B:B, 0))</f>
        <v>42.898000000000003</v>
      </c>
      <c r="Q443" s="115" t="s">
        <v>22</v>
      </c>
      <c r="R443" s="115" t="s">
        <v>22</v>
      </c>
      <c r="S443" s="115" t="s">
        <v>22</v>
      </c>
      <c r="T443" s="115" t="s">
        <v>22</v>
      </c>
      <c r="U443" s="120">
        <f>INDEX(BDD_enquete_terrain_publique!V:V, MATCH(A443, BDD_enquete_terrain_publique!B:B, 0))</f>
        <v>9.4700000000000006</v>
      </c>
      <c r="V443" s="128" t="s">
        <v>22</v>
      </c>
      <c r="W443" s="121" t="str">
        <f>INDEX(BDD_enquete_terrain_publique!W:W, MATCH(A443, BDD_enquete_terrain_publique!B:B, 0))</f>
        <v>pe</v>
      </c>
      <c r="X443" s="122">
        <f>INDEX(BDD_enquete_terrain_publique!X:X, MATCH(A443, BDD_enquete_terrain_publique!B:B, 0))</f>
        <v>10</v>
      </c>
      <c r="Y443" s="122">
        <f>INDEX(BDD_enquete_terrain_publique!Y:Y, MATCH(A443, BDD_enquete_terrain_publique!B:B, 0))</f>
        <v>1</v>
      </c>
      <c r="Z443" s="121">
        <f>INDEX(BDD_enquete_terrain_publique!Z:Z, MATCH(A443, BDD_enquete_terrain_publique!B:B, 0))</f>
        <v>0.4375</v>
      </c>
      <c r="AA443" s="121">
        <f>INDEX(BDD_enquete_terrain_publique!AA:AA, MATCH(A443, BDD_enquete_terrain_publique!B:B, 0))</f>
        <v>0.46527777777777773</v>
      </c>
      <c r="AB443" s="121">
        <f>INDEX(BDD_enquete_terrain_publique!AB:AB, MATCH(A443, BDD_enquete_terrain_publique!B:B, 0))</f>
        <v>0.46527777777777773</v>
      </c>
      <c r="AC443" s="121">
        <f>Tableau1[[#This Row],[heure_enq]]-Tableau1[[#This Row],[heure_deb]]</f>
        <v>2.7777777777777735E-2</v>
      </c>
      <c r="AD443" s="121">
        <f>Tableau1[[#This Row],[heure_fin]]-Tableau1[[#This Row],[heure_deb]]</f>
        <v>2.7777777777777735E-2</v>
      </c>
      <c r="AE443" s="128" t="s">
        <v>22</v>
      </c>
      <c r="AF443" s="128" t="s">
        <v>22</v>
      </c>
      <c r="AG443" s="123" t="str">
        <f>INDEX(BDD_enquete_terrain_publique!BJ:BJ, MATCH(A443, BDD_enquete_terrain_publique!B:B, 0))</f>
        <v>soupe</v>
      </c>
      <c r="AH443" s="18" t="s">
        <v>2058</v>
      </c>
      <c r="AI443" s="18" t="str">
        <f>INDEX(BDD_enquete_terrain_publique!BO:BO, MATCH(A443, BDD_enquete_terrain_publique!B:B, 0))</f>
        <v>crevette</v>
      </c>
      <c r="AJ443" s="18">
        <v>0</v>
      </c>
      <c r="AK443" s="18">
        <f>INDEX(BDD_enquete_terrain_publique!BU:BU, MATCH(A443, BDD_enquete_terrain_publique!B:B, 0))</f>
        <v>0</v>
      </c>
      <c r="AL443" s="115">
        <f>INDEX(BDD_enquete_terrain_publique!BV:BV, MATCH(A443, BDD_enquete_terrain_publique!B:B, 0))</f>
        <v>0</v>
      </c>
      <c r="AM443" s="18">
        <v>0</v>
      </c>
      <c r="AN443" s="115" t="s">
        <v>2077</v>
      </c>
      <c r="AO443" s="115" t="str">
        <f>INDEX(BDD_enquete_terrain_publique!AL:AL, MATCH(A443, BDD_enquete_terrain_publique!B:B, 0))</f>
        <v>resident</v>
      </c>
      <c r="AP443" s="115" t="s">
        <v>222</v>
      </c>
      <c r="AQ443" s="115" t="s">
        <v>222</v>
      </c>
      <c r="AR443" s="124" t="s">
        <v>1304</v>
      </c>
      <c r="AS443" s="115">
        <v>4</v>
      </c>
      <c r="AT443" s="122">
        <v>15</v>
      </c>
      <c r="AU44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189.27356999187731</v>
      </c>
      <c r="AV443" s="152"/>
      <c r="AW443" s="138"/>
      <c r="AX443" s="199"/>
      <c r="AY443" s="201"/>
      <c r="AZ443" s="127"/>
    </row>
    <row r="444" spans="1:52" ht="15" thickBot="1">
      <c r="A444" s="117">
        <v>517</v>
      </c>
      <c r="B444" s="18" t="str">
        <f>INDEX(BDD_enquete_terrain_publique!C:C, MATCH(A444, BDD_enquete_terrain_publique!B:B, 0))</f>
        <v>PECHLOIS2024_0235</v>
      </c>
      <c r="C444" s="18" t="str">
        <f>INDEX(BDD_enquete_terrain_publique!D:D, MATCH(A444, BDD_enquete_terrain_publique!B:B, 0))</f>
        <v>PECHLOIS2024_235_A</v>
      </c>
      <c r="D444" s="109">
        <f>INDEX(BDD_enquete_terrain_publique!E:E, MATCH(A444, BDD_enquete_terrain_publique!B:B, 0))</f>
        <v>45397</v>
      </c>
      <c r="E444" s="18" t="str">
        <f>INDEX(BDD_enquete_terrain_publique!F:F, MATCH(A444, BDD_enquete_terrain_publique!B:B, 0))</f>
        <v>Pierre_Charles_LUZI</v>
      </c>
      <c r="F444" s="118">
        <f>INDEX(BDD_enquete_terrain_publique!G:G, MATCH(A444, BDD_enquete_terrain_publique!B:B, 0))</f>
        <v>2</v>
      </c>
      <c r="G444" s="18">
        <f>INDEX(BDD_enquete_terrain_publique!H:H, MATCH(A444, BDD_enquete_terrain_publique!B:B, 0))</f>
        <v>17</v>
      </c>
      <c r="H444" s="118">
        <f>INDEX(BDD_enquete_terrain_publique!I:I, MATCH(A444, BDD_enquete_terrain_publique!B:B, 0))</f>
        <v>2</v>
      </c>
      <c r="I444" s="18" t="str">
        <f>INDEX(BDD_enquete_terrain_publique!J:J, MATCH(A444, BDD_enquete_terrain_publique!B:B, 0))</f>
        <v>O</v>
      </c>
      <c r="J444" s="18" t="str">
        <f>INDEX(BDD_enquete_terrain_publique!K:K, MATCH(A444, BDD_enquete_terrain_publique!B:B, 0))</f>
        <v>SE</v>
      </c>
      <c r="K444" s="118" t="str">
        <f>INDEX(BDD_enquete_terrain_publique!L:L, MATCH(A444, BDD_enquete_terrain_publique!B:B, 0))</f>
        <v>10_25</v>
      </c>
      <c r="L444" s="18" t="str">
        <f>INDEX(BDD_enquete_terrain_publique!M:M, MATCH(A444, BDD_enquete_terrain_publique!B:B, 0))</f>
        <v>NA</v>
      </c>
      <c r="M444" s="115" t="s">
        <v>22</v>
      </c>
      <c r="N444" s="115" t="s">
        <v>22</v>
      </c>
      <c r="O444" s="115" t="s">
        <v>22</v>
      </c>
      <c r="P444" s="119">
        <f>INDEX(BDD_enquete_terrain_publique!Q:Q, MATCH(A444, BDD_enquete_terrain_publique!B:B, 0))</f>
        <v>42.898000000000003</v>
      </c>
      <c r="Q444" s="115" t="s">
        <v>22</v>
      </c>
      <c r="R444" s="115" t="s">
        <v>22</v>
      </c>
      <c r="S444" s="115" t="s">
        <v>22</v>
      </c>
      <c r="T444" s="115" t="s">
        <v>22</v>
      </c>
      <c r="U444" s="120">
        <f>INDEX(BDD_enquete_terrain_publique!V:V, MATCH(A444, BDD_enquete_terrain_publique!B:B, 0))</f>
        <v>9.4700000000000006</v>
      </c>
      <c r="V444" s="128" t="s">
        <v>22</v>
      </c>
      <c r="W444" s="121" t="str">
        <f>INDEX(BDD_enquete_terrain_publique!W:W, MATCH(A444, BDD_enquete_terrain_publique!B:B, 0))</f>
        <v>pe</v>
      </c>
      <c r="X444" s="122">
        <f>INDEX(BDD_enquete_terrain_publique!X:X, MATCH(A444, BDD_enquete_terrain_publique!B:B, 0))</f>
        <v>10</v>
      </c>
      <c r="Y444" s="122">
        <f>INDEX(BDD_enquete_terrain_publique!Y:Y, MATCH(A444, BDD_enquete_terrain_publique!B:B, 0))</f>
        <v>1</v>
      </c>
      <c r="Z444" s="121">
        <f>INDEX(BDD_enquete_terrain_publique!Z:Z, MATCH(A444, BDD_enquete_terrain_publique!B:B, 0))</f>
        <v>0.4375</v>
      </c>
      <c r="AA444" s="121">
        <f>INDEX(BDD_enquete_terrain_publique!AA:AA, MATCH(A444, BDD_enquete_terrain_publique!B:B, 0))</f>
        <v>0.46527777777777773</v>
      </c>
      <c r="AB444" s="121">
        <f>INDEX(BDD_enquete_terrain_publique!AB:AB, MATCH(A444, BDD_enquete_terrain_publique!B:B, 0))</f>
        <v>0.46527777777777773</v>
      </c>
      <c r="AC444" s="121">
        <f>Tableau1[[#This Row],[heure_enq]]-Tableau1[[#This Row],[heure_deb]]</f>
        <v>2.7777777777777735E-2</v>
      </c>
      <c r="AD444" s="121">
        <f>Tableau1[[#This Row],[heure_fin]]-Tableau1[[#This Row],[heure_deb]]</f>
        <v>2.7777777777777735E-2</v>
      </c>
      <c r="AE444" s="128" t="s">
        <v>22</v>
      </c>
      <c r="AF444" s="128" t="s">
        <v>22</v>
      </c>
      <c r="AG444" s="123" t="str">
        <f>INDEX(BDD_enquete_terrain_publique!BJ:BJ, MATCH(A444, BDD_enquete_terrain_publique!B:B, 0))</f>
        <v>soupe</v>
      </c>
      <c r="AH444" s="18" t="s">
        <v>2058</v>
      </c>
      <c r="AI444" s="18" t="str">
        <f>INDEX(BDD_enquete_terrain_publique!BO:BO, MATCH(A444, BDD_enquete_terrain_publique!B:B, 0))</f>
        <v>crevette</v>
      </c>
      <c r="AJ444" s="18">
        <v>0</v>
      </c>
      <c r="AK444" s="18">
        <f>INDEX(BDD_enquete_terrain_publique!BU:BU, MATCH(A444, BDD_enquete_terrain_publique!B:B, 0))</f>
        <v>0</v>
      </c>
      <c r="AL444" s="115">
        <f>INDEX(BDD_enquete_terrain_publique!BV:BV, MATCH(A444, BDD_enquete_terrain_publique!B:B, 0))</f>
        <v>0</v>
      </c>
      <c r="AM444" s="18">
        <v>0</v>
      </c>
      <c r="AN444" s="115" t="s">
        <v>2077</v>
      </c>
      <c r="AO444" s="115" t="str">
        <f>INDEX(BDD_enquete_terrain_publique!AL:AL, MATCH(A444, BDD_enquete_terrain_publique!B:B, 0))</f>
        <v>resident</v>
      </c>
      <c r="AP444" s="115" t="s">
        <v>222</v>
      </c>
      <c r="AQ444" s="115" t="s">
        <v>222</v>
      </c>
      <c r="AR444" s="124" t="s">
        <v>1082</v>
      </c>
      <c r="AS444" s="115">
        <v>2</v>
      </c>
      <c r="AT444" s="122">
        <v>13</v>
      </c>
      <c r="AU44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32.598248216987074</v>
      </c>
      <c r="AV444" s="153"/>
      <c r="AW444" s="138"/>
      <c r="AX444" s="199"/>
      <c r="AY444" s="201"/>
      <c r="AZ444" s="127"/>
    </row>
    <row r="445" spans="1:52">
      <c r="A445" s="117">
        <v>518</v>
      </c>
      <c r="B445" s="18" t="str">
        <f>INDEX(BDD_enquete_terrain_publique!C:C, MATCH(A445, BDD_enquete_terrain_publique!B:B, 0))</f>
        <v>PECHLOIS2024_0235</v>
      </c>
      <c r="C445" s="18" t="str">
        <f>INDEX(BDD_enquete_terrain_publique!D:D, MATCH(A445, BDD_enquete_terrain_publique!B:B, 0))</f>
        <v>PECHLOIS2024_235_B</v>
      </c>
      <c r="D445" s="109">
        <f>INDEX(BDD_enquete_terrain_publique!E:E, MATCH(A445, BDD_enquete_terrain_publique!B:B, 0))</f>
        <v>45397</v>
      </c>
      <c r="E445" s="18" t="str">
        <f>INDEX(BDD_enquete_terrain_publique!F:F, MATCH(A445, BDD_enquete_terrain_publique!B:B, 0))</f>
        <v>Pierre_Charles_LUZI</v>
      </c>
      <c r="F445" s="118">
        <f>INDEX(BDD_enquete_terrain_publique!G:G, MATCH(A445, BDD_enquete_terrain_publique!B:B, 0))</f>
        <v>2</v>
      </c>
      <c r="G445" s="18">
        <f>INDEX(BDD_enquete_terrain_publique!H:H, MATCH(A445, BDD_enquete_terrain_publique!B:B, 0))</f>
        <v>17</v>
      </c>
      <c r="H445" s="118">
        <f>INDEX(BDD_enquete_terrain_publique!I:I, MATCH(A445, BDD_enquete_terrain_publique!B:B, 0))</f>
        <v>2</v>
      </c>
      <c r="I445" s="18" t="str">
        <f>INDEX(BDD_enquete_terrain_publique!J:J, MATCH(A445, BDD_enquete_terrain_publique!B:B, 0))</f>
        <v>O</v>
      </c>
      <c r="J445" s="18" t="str">
        <f>INDEX(BDD_enquete_terrain_publique!K:K, MATCH(A445, BDD_enquete_terrain_publique!B:B, 0))</f>
        <v>SE</v>
      </c>
      <c r="K445" s="118" t="str">
        <f>INDEX(BDD_enquete_terrain_publique!L:L, MATCH(A445, BDD_enquete_terrain_publique!B:B, 0))</f>
        <v>10_25</v>
      </c>
      <c r="L445" s="18" t="str">
        <f>INDEX(BDD_enquete_terrain_publique!M:M, MATCH(A445, BDD_enquete_terrain_publique!B:B, 0))</f>
        <v>NA</v>
      </c>
      <c r="M445" s="115" t="s">
        <v>22</v>
      </c>
      <c r="N445" s="115" t="s">
        <v>22</v>
      </c>
      <c r="O445" s="115" t="s">
        <v>22</v>
      </c>
      <c r="P445" s="119">
        <f>INDEX(BDD_enquete_terrain_publique!Q:Q, MATCH(A445, BDD_enquete_terrain_publique!B:B, 0))</f>
        <v>43.027999999999999</v>
      </c>
      <c r="Q445" s="115" t="s">
        <v>22</v>
      </c>
      <c r="R445" s="115" t="s">
        <v>22</v>
      </c>
      <c r="S445" s="115" t="s">
        <v>22</v>
      </c>
      <c r="T445" s="115" t="s">
        <v>22</v>
      </c>
      <c r="U445" s="120">
        <f>INDEX(BDD_enquete_terrain_publique!V:V, MATCH(A445, BDD_enquete_terrain_publique!B:B, 0))</f>
        <v>9.4589999999999996</v>
      </c>
      <c r="V445" s="128" t="s">
        <v>22</v>
      </c>
      <c r="W445" s="121" t="str">
        <f>INDEX(BDD_enquete_terrain_publique!W:W, MATCH(A445, BDD_enquete_terrain_publique!B:B, 0))</f>
        <v>pe</v>
      </c>
      <c r="X445" s="122">
        <f>INDEX(BDD_enquete_terrain_publique!X:X, MATCH(A445, BDD_enquete_terrain_publique!B:B, 0))</f>
        <v>30</v>
      </c>
      <c r="Y445" s="122">
        <f>INDEX(BDD_enquete_terrain_publique!Y:Y, MATCH(A445, BDD_enquete_terrain_publique!B:B, 0))</f>
        <v>2</v>
      </c>
      <c r="Z445" s="121">
        <f>INDEX(BDD_enquete_terrain_publique!Z:Z, MATCH(A445, BDD_enquete_terrain_publique!B:B, 0))</f>
        <v>0.39583333333333331</v>
      </c>
      <c r="AA445" s="121">
        <f>INDEX(BDD_enquete_terrain_publique!AA:AA, MATCH(A445, BDD_enquete_terrain_publique!B:B, 0))</f>
        <v>0.5</v>
      </c>
      <c r="AB445" s="121">
        <f>INDEX(BDD_enquete_terrain_publique!AB:AB, MATCH(A445, BDD_enquete_terrain_publique!B:B, 0))</f>
        <v>0.58333333333333337</v>
      </c>
      <c r="AC445" s="121">
        <f>Tableau1[[#This Row],[heure_enq]]-Tableau1[[#This Row],[heure_deb]]</f>
        <v>0.10416666666666669</v>
      </c>
      <c r="AD445" s="121">
        <f>Tableau1[[#This Row],[heure_fin]]-Tableau1[[#This Row],[heure_deb]]</f>
        <v>0.18750000000000006</v>
      </c>
      <c r="AE445" s="128" t="s">
        <v>22</v>
      </c>
      <c r="AF445" s="128" t="s">
        <v>22</v>
      </c>
      <c r="AG445" s="123" t="str">
        <f>INDEX(BDD_enquete_terrain_publique!BJ:BJ, MATCH(A445, BDD_enquete_terrain_publique!B:B, 0))</f>
        <v>soupe</v>
      </c>
      <c r="AH445" s="18" t="s">
        <v>2058</v>
      </c>
      <c r="AI445" s="18" t="str">
        <f>INDEX(BDD_enquete_terrain_publique!BO:BO, MATCH(A445, BDD_enquete_terrain_publique!B:B, 0))</f>
        <v>calamar</v>
      </c>
      <c r="AJ445" s="18">
        <v>0</v>
      </c>
      <c r="AK445" s="18">
        <f>INDEX(BDD_enquete_terrain_publique!BU:BU, MATCH(A445, BDD_enquete_terrain_publique!B:B, 0))</f>
        <v>0</v>
      </c>
      <c r="AL445" s="115">
        <f>INDEX(BDD_enquete_terrain_publique!BV:BV, MATCH(A445, BDD_enquete_terrain_publique!B:B, 0))</f>
        <v>0</v>
      </c>
      <c r="AM445" s="18">
        <v>0</v>
      </c>
      <c r="AN445" s="115" t="s">
        <v>2077</v>
      </c>
      <c r="AO445" s="115" t="str">
        <f>INDEX(BDD_enquete_terrain_publique!AL:AL, MATCH(A445, BDD_enquete_terrain_publique!B:B, 0))</f>
        <v>touriste</v>
      </c>
      <c r="AP445" s="115" t="s">
        <v>2057</v>
      </c>
      <c r="AQ445" s="115">
        <v>1</v>
      </c>
      <c r="AR445" s="124" t="s">
        <v>1059</v>
      </c>
      <c r="AS445" s="115">
        <v>1</v>
      </c>
      <c r="AT445" s="122">
        <v>13</v>
      </c>
      <c r="AU44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34.331848504971312</v>
      </c>
      <c r="AV445" s="150">
        <f>SUM(AU445:AU449)</f>
        <v>342.3755897676856</v>
      </c>
      <c r="AW445" s="138"/>
      <c r="AX445" s="199"/>
      <c r="AY445" s="201"/>
      <c r="AZ445" s="127"/>
    </row>
    <row r="446" spans="1:52">
      <c r="A446" s="117">
        <v>518</v>
      </c>
      <c r="B446" s="18" t="str">
        <f>INDEX(BDD_enquete_terrain_publique!C:C, MATCH(A446, BDD_enquete_terrain_publique!B:B, 0))</f>
        <v>PECHLOIS2024_0235</v>
      </c>
      <c r="C446" s="18" t="str">
        <f>INDEX(BDD_enquete_terrain_publique!D:D, MATCH(A446, BDD_enquete_terrain_publique!B:B, 0))</f>
        <v>PECHLOIS2024_235_B</v>
      </c>
      <c r="D446" s="109">
        <f>INDEX(BDD_enquete_terrain_publique!E:E, MATCH(A446, BDD_enquete_terrain_publique!B:B, 0))</f>
        <v>45397</v>
      </c>
      <c r="E446" s="18" t="str">
        <f>INDEX(BDD_enquete_terrain_publique!F:F, MATCH(A446, BDD_enquete_terrain_publique!B:B, 0))</f>
        <v>Pierre_Charles_LUZI</v>
      </c>
      <c r="F446" s="118">
        <f>INDEX(BDD_enquete_terrain_publique!G:G, MATCH(A446, BDD_enquete_terrain_publique!B:B, 0))</f>
        <v>2</v>
      </c>
      <c r="G446" s="18">
        <f>INDEX(BDD_enquete_terrain_publique!H:H, MATCH(A446, BDD_enquete_terrain_publique!B:B, 0))</f>
        <v>17</v>
      </c>
      <c r="H446" s="118">
        <f>INDEX(BDD_enquete_terrain_publique!I:I, MATCH(A446, BDD_enquete_terrain_publique!B:B, 0))</f>
        <v>2</v>
      </c>
      <c r="I446" s="18" t="str">
        <f>INDEX(BDD_enquete_terrain_publique!J:J, MATCH(A446, BDD_enquete_terrain_publique!B:B, 0))</f>
        <v>O</v>
      </c>
      <c r="J446" s="18" t="str">
        <f>INDEX(BDD_enquete_terrain_publique!K:K, MATCH(A446, BDD_enquete_terrain_publique!B:B, 0))</f>
        <v>SE</v>
      </c>
      <c r="K446" s="118" t="str">
        <f>INDEX(BDD_enquete_terrain_publique!L:L, MATCH(A446, BDD_enquete_terrain_publique!B:B, 0))</f>
        <v>10_25</v>
      </c>
      <c r="L446" s="18" t="str">
        <f>INDEX(BDD_enquete_terrain_publique!M:M, MATCH(A446, BDD_enquete_terrain_publique!B:B, 0))</f>
        <v>NA</v>
      </c>
      <c r="M446" s="115" t="s">
        <v>22</v>
      </c>
      <c r="N446" s="115" t="s">
        <v>22</v>
      </c>
      <c r="O446" s="115" t="s">
        <v>22</v>
      </c>
      <c r="P446" s="119">
        <f>INDEX(BDD_enquete_terrain_publique!Q:Q, MATCH(A446, BDD_enquete_terrain_publique!B:B, 0))</f>
        <v>43.027999999999999</v>
      </c>
      <c r="Q446" s="115" t="s">
        <v>22</v>
      </c>
      <c r="R446" s="115" t="s">
        <v>22</v>
      </c>
      <c r="S446" s="115" t="s">
        <v>22</v>
      </c>
      <c r="T446" s="115" t="s">
        <v>22</v>
      </c>
      <c r="U446" s="120">
        <f>INDEX(BDD_enquete_terrain_publique!V:V, MATCH(A446, BDD_enquete_terrain_publique!B:B, 0))</f>
        <v>9.4589999999999996</v>
      </c>
      <c r="V446" s="128" t="s">
        <v>22</v>
      </c>
      <c r="W446" s="121" t="str">
        <f>INDEX(BDD_enquete_terrain_publique!W:W, MATCH(A446, BDD_enquete_terrain_publique!B:B, 0))</f>
        <v>pe</v>
      </c>
      <c r="X446" s="122">
        <f>INDEX(BDD_enquete_terrain_publique!X:X, MATCH(A446, BDD_enquete_terrain_publique!B:B, 0))</f>
        <v>30</v>
      </c>
      <c r="Y446" s="122">
        <f>INDEX(BDD_enquete_terrain_publique!Y:Y, MATCH(A446, BDD_enquete_terrain_publique!B:B, 0))</f>
        <v>2</v>
      </c>
      <c r="Z446" s="121">
        <f>INDEX(BDD_enquete_terrain_publique!Z:Z, MATCH(A446, BDD_enquete_terrain_publique!B:B, 0))</f>
        <v>0.39583333333333331</v>
      </c>
      <c r="AA446" s="121">
        <f>INDEX(BDD_enquete_terrain_publique!AA:AA, MATCH(A446, BDD_enquete_terrain_publique!B:B, 0))</f>
        <v>0.5</v>
      </c>
      <c r="AB446" s="121">
        <f>INDEX(BDD_enquete_terrain_publique!AB:AB, MATCH(A446, BDD_enquete_terrain_publique!B:B, 0))</f>
        <v>0.58333333333333337</v>
      </c>
      <c r="AC446" s="121">
        <f>Tableau1[[#This Row],[heure_enq]]-Tableau1[[#This Row],[heure_deb]]</f>
        <v>0.10416666666666669</v>
      </c>
      <c r="AD446" s="121">
        <f>Tableau1[[#This Row],[heure_fin]]-Tableau1[[#This Row],[heure_deb]]</f>
        <v>0.18750000000000006</v>
      </c>
      <c r="AE446" s="128" t="s">
        <v>22</v>
      </c>
      <c r="AF446" s="128" t="s">
        <v>22</v>
      </c>
      <c r="AG446" s="123" t="str">
        <f>INDEX(BDD_enquete_terrain_publique!BJ:BJ, MATCH(A446, BDD_enquete_terrain_publique!B:B, 0))</f>
        <v>soupe</v>
      </c>
      <c r="AH446" s="18" t="s">
        <v>2058</v>
      </c>
      <c r="AI446" s="18" t="str">
        <f>INDEX(BDD_enquete_terrain_publique!BO:BO, MATCH(A446, BDD_enquete_terrain_publique!B:B, 0))</f>
        <v>calamar</v>
      </c>
      <c r="AJ446" s="18">
        <v>0</v>
      </c>
      <c r="AK446" s="18">
        <f>INDEX(BDD_enquete_terrain_publique!BU:BU, MATCH(A446, BDD_enquete_terrain_publique!B:B, 0))</f>
        <v>0</v>
      </c>
      <c r="AL446" s="115">
        <f>INDEX(BDD_enquete_terrain_publique!BV:BV, MATCH(A446, BDD_enquete_terrain_publique!B:B, 0))</f>
        <v>0</v>
      </c>
      <c r="AM446" s="18">
        <v>0</v>
      </c>
      <c r="AN446" s="115" t="s">
        <v>2077</v>
      </c>
      <c r="AO446" s="115" t="str">
        <f>INDEX(BDD_enquete_terrain_publique!AL:AL, MATCH(A446, BDD_enquete_terrain_publique!B:B, 0))</f>
        <v>touriste</v>
      </c>
      <c r="AP446" s="115" t="s">
        <v>222</v>
      </c>
      <c r="AQ446" s="115" t="s">
        <v>222</v>
      </c>
      <c r="AR446" s="124" t="s">
        <v>1304</v>
      </c>
      <c r="AS446" s="115">
        <v>2</v>
      </c>
      <c r="AT446" s="122">
        <v>14</v>
      </c>
      <c r="AU446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76.359902348597998</v>
      </c>
      <c r="AV446" s="152"/>
      <c r="AW446" s="138"/>
      <c r="AX446" s="199"/>
      <c r="AY446" s="201"/>
      <c r="AZ446" s="127"/>
    </row>
    <row r="447" spans="1:52">
      <c r="A447" s="117">
        <v>518</v>
      </c>
      <c r="B447" s="18" t="str">
        <f>INDEX(BDD_enquete_terrain_publique!C:C, MATCH(A447, BDD_enquete_terrain_publique!B:B, 0))</f>
        <v>PECHLOIS2024_0235</v>
      </c>
      <c r="C447" s="18" t="str">
        <f>INDEX(BDD_enquete_terrain_publique!D:D, MATCH(A447, BDD_enquete_terrain_publique!B:B, 0))</f>
        <v>PECHLOIS2024_235_B</v>
      </c>
      <c r="D447" s="109">
        <f>INDEX(BDD_enquete_terrain_publique!E:E, MATCH(A447, BDD_enquete_terrain_publique!B:B, 0))</f>
        <v>45397</v>
      </c>
      <c r="E447" s="18" t="str">
        <f>INDEX(BDD_enquete_terrain_publique!F:F, MATCH(A447, BDD_enquete_terrain_publique!B:B, 0))</f>
        <v>Pierre_Charles_LUZI</v>
      </c>
      <c r="F447" s="118">
        <f>INDEX(BDD_enquete_terrain_publique!G:G, MATCH(A447, BDD_enquete_terrain_publique!B:B, 0))</f>
        <v>2</v>
      </c>
      <c r="G447" s="18">
        <f>INDEX(BDD_enquete_terrain_publique!H:H, MATCH(A447, BDD_enquete_terrain_publique!B:B, 0))</f>
        <v>17</v>
      </c>
      <c r="H447" s="118">
        <f>INDEX(BDD_enquete_terrain_publique!I:I, MATCH(A447, BDD_enquete_terrain_publique!B:B, 0))</f>
        <v>2</v>
      </c>
      <c r="I447" s="18" t="str">
        <f>INDEX(BDD_enquete_terrain_publique!J:J, MATCH(A447, BDD_enquete_terrain_publique!B:B, 0))</f>
        <v>O</v>
      </c>
      <c r="J447" s="18" t="str">
        <f>INDEX(BDD_enquete_terrain_publique!K:K, MATCH(A447, BDD_enquete_terrain_publique!B:B, 0))</f>
        <v>SE</v>
      </c>
      <c r="K447" s="118" t="str">
        <f>INDEX(BDD_enquete_terrain_publique!L:L, MATCH(A447, BDD_enquete_terrain_publique!B:B, 0))</f>
        <v>10_25</v>
      </c>
      <c r="L447" s="18" t="str">
        <f>INDEX(BDD_enquete_terrain_publique!M:M, MATCH(A447, BDD_enquete_terrain_publique!B:B, 0))</f>
        <v>NA</v>
      </c>
      <c r="M447" s="115" t="s">
        <v>22</v>
      </c>
      <c r="N447" s="115" t="s">
        <v>22</v>
      </c>
      <c r="O447" s="115" t="s">
        <v>22</v>
      </c>
      <c r="P447" s="119">
        <f>INDEX(BDD_enquete_terrain_publique!Q:Q, MATCH(A447, BDD_enquete_terrain_publique!B:B, 0))</f>
        <v>43.027999999999999</v>
      </c>
      <c r="Q447" s="115" t="s">
        <v>22</v>
      </c>
      <c r="R447" s="115" t="s">
        <v>22</v>
      </c>
      <c r="S447" s="115" t="s">
        <v>22</v>
      </c>
      <c r="T447" s="115" t="s">
        <v>22</v>
      </c>
      <c r="U447" s="120">
        <f>INDEX(BDD_enquete_terrain_publique!V:V, MATCH(A447, BDD_enquete_terrain_publique!B:B, 0))</f>
        <v>9.4589999999999996</v>
      </c>
      <c r="V447" s="128" t="s">
        <v>22</v>
      </c>
      <c r="W447" s="121" t="str">
        <f>INDEX(BDD_enquete_terrain_publique!W:W, MATCH(A447, BDD_enquete_terrain_publique!B:B, 0))</f>
        <v>pe</v>
      </c>
      <c r="X447" s="122">
        <f>INDEX(BDD_enquete_terrain_publique!X:X, MATCH(A447, BDD_enquete_terrain_publique!B:B, 0))</f>
        <v>30</v>
      </c>
      <c r="Y447" s="122">
        <f>INDEX(BDD_enquete_terrain_publique!Y:Y, MATCH(A447, BDD_enquete_terrain_publique!B:B, 0))</f>
        <v>2</v>
      </c>
      <c r="Z447" s="121">
        <f>INDEX(BDD_enquete_terrain_publique!Z:Z, MATCH(A447, BDD_enquete_terrain_publique!B:B, 0))</f>
        <v>0.39583333333333331</v>
      </c>
      <c r="AA447" s="121">
        <f>INDEX(BDD_enquete_terrain_publique!AA:AA, MATCH(A447, BDD_enquete_terrain_publique!B:B, 0))</f>
        <v>0.5</v>
      </c>
      <c r="AB447" s="121">
        <f>INDEX(BDD_enquete_terrain_publique!AB:AB, MATCH(A447, BDD_enquete_terrain_publique!B:B, 0))</f>
        <v>0.58333333333333337</v>
      </c>
      <c r="AC447" s="121">
        <f>Tableau1[[#This Row],[heure_enq]]-Tableau1[[#This Row],[heure_deb]]</f>
        <v>0.10416666666666669</v>
      </c>
      <c r="AD447" s="121">
        <f>Tableau1[[#This Row],[heure_fin]]-Tableau1[[#This Row],[heure_deb]]</f>
        <v>0.18750000000000006</v>
      </c>
      <c r="AE447" s="128" t="s">
        <v>22</v>
      </c>
      <c r="AF447" s="128" t="s">
        <v>22</v>
      </c>
      <c r="AG447" s="123" t="str">
        <f>INDEX(BDD_enquete_terrain_publique!BJ:BJ, MATCH(A447, BDD_enquete_terrain_publique!B:B, 0))</f>
        <v>soupe</v>
      </c>
      <c r="AH447" s="18" t="s">
        <v>2058</v>
      </c>
      <c r="AI447" s="18" t="str">
        <f>INDEX(BDD_enquete_terrain_publique!BO:BO, MATCH(A447, BDD_enquete_terrain_publique!B:B, 0))</f>
        <v>calamar</v>
      </c>
      <c r="AJ447" s="18">
        <v>0</v>
      </c>
      <c r="AK447" s="18">
        <f>INDEX(BDD_enquete_terrain_publique!BU:BU, MATCH(A447, BDD_enquete_terrain_publique!B:B, 0))</f>
        <v>0</v>
      </c>
      <c r="AL447" s="115">
        <f>INDEX(BDD_enquete_terrain_publique!BV:BV, MATCH(A447, BDD_enquete_terrain_publique!B:B, 0))</f>
        <v>0</v>
      </c>
      <c r="AM447" s="18">
        <v>0</v>
      </c>
      <c r="AN447" s="115" t="s">
        <v>2077</v>
      </c>
      <c r="AO447" s="115" t="str">
        <f>INDEX(BDD_enquete_terrain_publique!AL:AL, MATCH(A447, BDD_enquete_terrain_publique!B:B, 0))</f>
        <v>touriste</v>
      </c>
      <c r="AP447" s="115" t="s">
        <v>222</v>
      </c>
      <c r="AQ447" s="115" t="s">
        <v>222</v>
      </c>
      <c r="AR447" s="124" t="s">
        <v>1082</v>
      </c>
      <c r="AS447" s="115">
        <v>2</v>
      </c>
      <c r="AT447" s="122">
        <v>17</v>
      </c>
      <c r="AU447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73.507946867522435</v>
      </c>
      <c r="AV447" s="152"/>
      <c r="AW447" s="138"/>
      <c r="AX447" s="199"/>
      <c r="AY447" s="201"/>
      <c r="AZ447" s="127"/>
    </row>
    <row r="448" spans="1:52">
      <c r="A448" s="117">
        <v>518</v>
      </c>
      <c r="B448" s="18" t="str">
        <f>INDEX(BDD_enquete_terrain_publique!C:C, MATCH(A448, BDD_enquete_terrain_publique!B:B, 0))</f>
        <v>PECHLOIS2024_0235</v>
      </c>
      <c r="C448" s="18" t="str">
        <f>INDEX(BDD_enquete_terrain_publique!D:D, MATCH(A448, BDD_enquete_terrain_publique!B:B, 0))</f>
        <v>PECHLOIS2024_235_B</v>
      </c>
      <c r="D448" s="109">
        <f>INDEX(BDD_enquete_terrain_publique!E:E, MATCH(A448, BDD_enquete_terrain_publique!B:B, 0))</f>
        <v>45397</v>
      </c>
      <c r="E448" s="18" t="str">
        <f>INDEX(BDD_enquete_terrain_publique!F:F, MATCH(A448, BDD_enquete_terrain_publique!B:B, 0))</f>
        <v>Pierre_Charles_LUZI</v>
      </c>
      <c r="F448" s="118">
        <f>INDEX(BDD_enquete_terrain_publique!G:G, MATCH(A448, BDD_enquete_terrain_publique!B:B, 0))</f>
        <v>2</v>
      </c>
      <c r="G448" s="18">
        <f>INDEX(BDD_enquete_terrain_publique!H:H, MATCH(A448, BDD_enquete_terrain_publique!B:B, 0))</f>
        <v>17</v>
      </c>
      <c r="H448" s="118">
        <f>INDEX(BDD_enquete_terrain_publique!I:I, MATCH(A448, BDD_enquete_terrain_publique!B:B, 0))</f>
        <v>2</v>
      </c>
      <c r="I448" s="18" t="str">
        <f>INDEX(BDD_enquete_terrain_publique!J:J, MATCH(A448, BDD_enquete_terrain_publique!B:B, 0))</f>
        <v>O</v>
      </c>
      <c r="J448" s="18" t="str">
        <f>INDEX(BDD_enquete_terrain_publique!K:K, MATCH(A448, BDD_enquete_terrain_publique!B:B, 0))</f>
        <v>SE</v>
      </c>
      <c r="K448" s="118" t="str">
        <f>INDEX(BDD_enquete_terrain_publique!L:L, MATCH(A448, BDD_enquete_terrain_publique!B:B, 0))</f>
        <v>10_25</v>
      </c>
      <c r="L448" s="18" t="str">
        <f>INDEX(BDD_enquete_terrain_publique!M:M, MATCH(A448, BDD_enquete_terrain_publique!B:B, 0))</f>
        <v>NA</v>
      </c>
      <c r="M448" s="115" t="s">
        <v>22</v>
      </c>
      <c r="N448" s="115" t="s">
        <v>22</v>
      </c>
      <c r="O448" s="115" t="s">
        <v>22</v>
      </c>
      <c r="P448" s="119">
        <f>INDEX(BDD_enquete_terrain_publique!Q:Q, MATCH(A448, BDD_enquete_terrain_publique!B:B, 0))</f>
        <v>43.027999999999999</v>
      </c>
      <c r="Q448" s="115" t="s">
        <v>22</v>
      </c>
      <c r="R448" s="115" t="s">
        <v>22</v>
      </c>
      <c r="S448" s="115" t="s">
        <v>22</v>
      </c>
      <c r="T448" s="115" t="s">
        <v>22</v>
      </c>
      <c r="U448" s="120">
        <f>INDEX(BDD_enquete_terrain_publique!V:V, MATCH(A448, BDD_enquete_terrain_publique!B:B, 0))</f>
        <v>9.4589999999999996</v>
      </c>
      <c r="V448" s="128" t="s">
        <v>22</v>
      </c>
      <c r="W448" s="121" t="str">
        <f>INDEX(BDD_enquete_terrain_publique!W:W, MATCH(A448, BDD_enquete_terrain_publique!B:B, 0))</f>
        <v>pe</v>
      </c>
      <c r="X448" s="122">
        <f>INDEX(BDD_enquete_terrain_publique!X:X, MATCH(A448, BDD_enquete_terrain_publique!B:B, 0))</f>
        <v>30</v>
      </c>
      <c r="Y448" s="122">
        <f>INDEX(BDD_enquete_terrain_publique!Y:Y, MATCH(A448, BDD_enquete_terrain_publique!B:B, 0))</f>
        <v>2</v>
      </c>
      <c r="Z448" s="121">
        <f>INDEX(BDD_enquete_terrain_publique!Z:Z, MATCH(A448, BDD_enquete_terrain_publique!B:B, 0))</f>
        <v>0.39583333333333331</v>
      </c>
      <c r="AA448" s="121">
        <f>INDEX(BDD_enquete_terrain_publique!AA:AA, MATCH(A448, BDD_enquete_terrain_publique!B:B, 0))</f>
        <v>0.5</v>
      </c>
      <c r="AB448" s="121">
        <f>INDEX(BDD_enquete_terrain_publique!AB:AB, MATCH(A448, BDD_enquete_terrain_publique!B:B, 0))</f>
        <v>0.58333333333333337</v>
      </c>
      <c r="AC448" s="121">
        <f>Tableau1[[#This Row],[heure_enq]]-Tableau1[[#This Row],[heure_deb]]</f>
        <v>0.10416666666666669</v>
      </c>
      <c r="AD448" s="121">
        <f>Tableau1[[#This Row],[heure_fin]]-Tableau1[[#This Row],[heure_deb]]</f>
        <v>0.18750000000000006</v>
      </c>
      <c r="AE448" s="128" t="s">
        <v>22</v>
      </c>
      <c r="AF448" s="128" t="s">
        <v>22</v>
      </c>
      <c r="AG448" s="123" t="str">
        <f>INDEX(BDD_enquete_terrain_publique!BJ:BJ, MATCH(A448, BDD_enquete_terrain_publique!B:B, 0))</f>
        <v>soupe</v>
      </c>
      <c r="AH448" s="18" t="s">
        <v>2058</v>
      </c>
      <c r="AI448" s="18" t="str">
        <f>INDEX(BDD_enquete_terrain_publique!BO:BO, MATCH(A448, BDD_enquete_terrain_publique!B:B, 0))</f>
        <v>calamar</v>
      </c>
      <c r="AJ448" s="18">
        <v>0</v>
      </c>
      <c r="AK448" s="18">
        <f>INDEX(BDD_enquete_terrain_publique!BU:BU, MATCH(A448, BDD_enquete_terrain_publique!B:B, 0))</f>
        <v>0</v>
      </c>
      <c r="AL448" s="115">
        <f>INDEX(BDD_enquete_terrain_publique!BV:BV, MATCH(A448, BDD_enquete_terrain_publique!B:B, 0))</f>
        <v>0</v>
      </c>
      <c r="AM448" s="18">
        <v>0</v>
      </c>
      <c r="AN448" s="115" t="s">
        <v>2077</v>
      </c>
      <c r="AO448" s="115" t="str">
        <f>INDEX(BDD_enquete_terrain_publique!AL:AL, MATCH(A448, BDD_enquete_terrain_publique!B:B, 0))</f>
        <v>touriste</v>
      </c>
      <c r="AP448" s="115" t="s">
        <v>222</v>
      </c>
      <c r="AQ448" s="115" t="s">
        <v>222</v>
      </c>
      <c r="AR448" s="124" t="s">
        <v>1879</v>
      </c>
      <c r="AS448" s="115">
        <v>1</v>
      </c>
      <c r="AT448" s="122">
        <v>14</v>
      </c>
      <c r="AU448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22.500800000000002</v>
      </c>
      <c r="AV448" s="152"/>
      <c r="AW448" s="138"/>
      <c r="AX448" s="199"/>
      <c r="AY448" s="201"/>
      <c r="AZ448" s="127"/>
    </row>
    <row r="449" spans="1:52" ht="15" thickBot="1">
      <c r="A449" s="117">
        <v>518</v>
      </c>
      <c r="B449" s="18" t="str">
        <f>INDEX(BDD_enquete_terrain_publique!C:C, MATCH(A449, BDD_enquete_terrain_publique!B:B, 0))</f>
        <v>PECHLOIS2024_0235</v>
      </c>
      <c r="C449" s="18" t="str">
        <f>INDEX(BDD_enquete_terrain_publique!D:D, MATCH(A449, BDD_enquete_terrain_publique!B:B, 0))</f>
        <v>PECHLOIS2024_235_B</v>
      </c>
      <c r="D449" s="109">
        <f>INDEX(BDD_enquete_terrain_publique!E:E, MATCH(A449, BDD_enquete_terrain_publique!B:B, 0))</f>
        <v>45397</v>
      </c>
      <c r="E449" s="18" t="str">
        <f>INDEX(BDD_enquete_terrain_publique!F:F, MATCH(A449, BDD_enquete_terrain_publique!B:B, 0))</f>
        <v>Pierre_Charles_LUZI</v>
      </c>
      <c r="F449" s="118">
        <f>INDEX(BDD_enquete_terrain_publique!G:G, MATCH(A449, BDD_enquete_terrain_publique!B:B, 0))</f>
        <v>2</v>
      </c>
      <c r="G449" s="18">
        <f>INDEX(BDD_enquete_terrain_publique!H:H, MATCH(A449, BDD_enquete_terrain_publique!B:B, 0))</f>
        <v>17</v>
      </c>
      <c r="H449" s="118">
        <f>INDEX(BDD_enquete_terrain_publique!I:I, MATCH(A449, BDD_enquete_terrain_publique!B:B, 0))</f>
        <v>2</v>
      </c>
      <c r="I449" s="18" t="str">
        <f>INDEX(BDD_enquete_terrain_publique!J:J, MATCH(A449, BDD_enquete_terrain_publique!B:B, 0))</f>
        <v>O</v>
      </c>
      <c r="J449" s="18" t="str">
        <f>INDEX(BDD_enquete_terrain_publique!K:K, MATCH(A449, BDD_enquete_terrain_publique!B:B, 0))</f>
        <v>SE</v>
      </c>
      <c r="K449" s="118" t="str">
        <f>INDEX(BDD_enquete_terrain_publique!L:L, MATCH(A449, BDD_enquete_terrain_publique!B:B, 0))</f>
        <v>10_25</v>
      </c>
      <c r="L449" s="18" t="str">
        <f>INDEX(BDD_enquete_terrain_publique!M:M, MATCH(A449, BDD_enquete_terrain_publique!B:B, 0))</f>
        <v>NA</v>
      </c>
      <c r="M449" s="115" t="s">
        <v>22</v>
      </c>
      <c r="N449" s="115" t="s">
        <v>22</v>
      </c>
      <c r="O449" s="115" t="s">
        <v>22</v>
      </c>
      <c r="P449" s="119">
        <f>INDEX(BDD_enquete_terrain_publique!Q:Q, MATCH(A449, BDD_enquete_terrain_publique!B:B, 0))</f>
        <v>43.027999999999999</v>
      </c>
      <c r="Q449" s="115" t="s">
        <v>22</v>
      </c>
      <c r="R449" s="115" t="s">
        <v>22</v>
      </c>
      <c r="S449" s="115" t="s">
        <v>22</v>
      </c>
      <c r="T449" s="115" t="s">
        <v>22</v>
      </c>
      <c r="U449" s="120">
        <f>INDEX(BDD_enquete_terrain_publique!V:V, MATCH(A449, BDD_enquete_terrain_publique!B:B, 0))</f>
        <v>9.4589999999999996</v>
      </c>
      <c r="V449" s="128" t="s">
        <v>22</v>
      </c>
      <c r="W449" s="121" t="str">
        <f>INDEX(BDD_enquete_terrain_publique!W:W, MATCH(A449, BDD_enquete_terrain_publique!B:B, 0))</f>
        <v>pe</v>
      </c>
      <c r="X449" s="122">
        <f>INDEX(BDD_enquete_terrain_publique!X:X, MATCH(A449, BDD_enquete_terrain_publique!B:B, 0))</f>
        <v>30</v>
      </c>
      <c r="Y449" s="122">
        <f>INDEX(BDD_enquete_terrain_publique!Y:Y, MATCH(A449, BDD_enquete_terrain_publique!B:B, 0))</f>
        <v>2</v>
      </c>
      <c r="Z449" s="121">
        <f>INDEX(BDD_enquete_terrain_publique!Z:Z, MATCH(A449, BDD_enquete_terrain_publique!B:B, 0))</f>
        <v>0.39583333333333331</v>
      </c>
      <c r="AA449" s="121">
        <f>INDEX(BDD_enquete_terrain_publique!AA:AA, MATCH(A449, BDD_enquete_terrain_publique!B:B, 0))</f>
        <v>0.5</v>
      </c>
      <c r="AB449" s="121">
        <f>INDEX(BDD_enquete_terrain_publique!AB:AB, MATCH(A449, BDD_enquete_terrain_publique!B:B, 0))</f>
        <v>0.58333333333333337</v>
      </c>
      <c r="AC449" s="121">
        <f>Tableau1[[#This Row],[heure_enq]]-Tableau1[[#This Row],[heure_deb]]</f>
        <v>0.10416666666666669</v>
      </c>
      <c r="AD449" s="121">
        <f>Tableau1[[#This Row],[heure_fin]]-Tableau1[[#This Row],[heure_deb]]</f>
        <v>0.18750000000000006</v>
      </c>
      <c r="AE449" s="128" t="s">
        <v>22</v>
      </c>
      <c r="AF449" s="128" t="s">
        <v>22</v>
      </c>
      <c r="AG449" s="123" t="str">
        <f>INDEX(BDD_enquete_terrain_publique!BJ:BJ, MATCH(A449, BDD_enquete_terrain_publique!B:B, 0))</f>
        <v>soupe</v>
      </c>
      <c r="AH449" s="18" t="s">
        <v>2058</v>
      </c>
      <c r="AI449" s="18" t="str">
        <f>INDEX(BDD_enquete_terrain_publique!BO:BO, MATCH(A449, BDD_enquete_terrain_publique!B:B, 0))</f>
        <v>calamar</v>
      </c>
      <c r="AJ449" s="18">
        <v>0</v>
      </c>
      <c r="AK449" s="18">
        <f>INDEX(BDD_enquete_terrain_publique!BU:BU, MATCH(A449, BDD_enquete_terrain_publique!B:B, 0))</f>
        <v>0</v>
      </c>
      <c r="AL449" s="115">
        <f>INDEX(BDD_enquete_terrain_publique!BV:BV, MATCH(A449, BDD_enquete_terrain_publique!B:B, 0))</f>
        <v>0</v>
      </c>
      <c r="AM449" s="18">
        <v>0</v>
      </c>
      <c r="AN449" s="115" t="s">
        <v>2077</v>
      </c>
      <c r="AO449" s="115" t="str">
        <f>INDEX(BDD_enquete_terrain_publique!AL:AL, MATCH(A449, BDD_enquete_terrain_publique!B:B, 0))</f>
        <v>touriste</v>
      </c>
      <c r="AP449" s="115" t="s">
        <v>222</v>
      </c>
      <c r="AQ449" s="115" t="s">
        <v>222</v>
      </c>
      <c r="AR449" s="124" t="s">
        <v>756</v>
      </c>
      <c r="AS449" s="115">
        <v>3</v>
      </c>
      <c r="AT449" s="122">
        <v>16</v>
      </c>
      <c r="AU449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135.67509204659387</v>
      </c>
      <c r="AV449" s="153"/>
      <c r="AW449" s="138"/>
      <c r="AX449" s="199"/>
      <c r="AY449" s="201"/>
      <c r="AZ449" s="127"/>
    </row>
    <row r="450" spans="1:52">
      <c r="A450" s="117">
        <v>519</v>
      </c>
      <c r="B450" s="18" t="str">
        <f>INDEX(BDD_enquete_terrain_publique!C:C, MATCH(A450, BDD_enquete_terrain_publique!B:B, 0))</f>
        <v>PECHLOIS2024_0235</v>
      </c>
      <c r="C450" s="18" t="str">
        <f>INDEX(BDD_enquete_terrain_publique!D:D, MATCH(A450, BDD_enquete_terrain_publique!B:B, 0))</f>
        <v>PECHLOIS2024_235_C</v>
      </c>
      <c r="D450" s="109">
        <f>INDEX(BDD_enquete_terrain_publique!E:E, MATCH(A450, BDD_enquete_terrain_publique!B:B, 0))</f>
        <v>45397</v>
      </c>
      <c r="E450" s="18" t="str">
        <f>INDEX(BDD_enquete_terrain_publique!F:F, MATCH(A450, BDD_enquete_terrain_publique!B:B, 0))</f>
        <v>Pierre_Charles_LUZI</v>
      </c>
      <c r="F450" s="118">
        <f>INDEX(BDD_enquete_terrain_publique!G:G, MATCH(A450, BDD_enquete_terrain_publique!B:B, 0))</f>
        <v>2</v>
      </c>
      <c r="G450" s="18">
        <f>INDEX(BDD_enquete_terrain_publique!H:H, MATCH(A450, BDD_enquete_terrain_publique!B:B, 0))</f>
        <v>17</v>
      </c>
      <c r="H450" s="118">
        <f>INDEX(BDD_enquete_terrain_publique!I:I, MATCH(A450, BDD_enquete_terrain_publique!B:B, 0))</f>
        <v>2</v>
      </c>
      <c r="I450" s="18" t="str">
        <f>INDEX(BDD_enquete_terrain_publique!J:J, MATCH(A450, BDD_enquete_terrain_publique!B:B, 0))</f>
        <v>O</v>
      </c>
      <c r="J450" s="18" t="str">
        <f>INDEX(BDD_enquete_terrain_publique!K:K, MATCH(A450, BDD_enquete_terrain_publique!B:B, 0))</f>
        <v>SE</v>
      </c>
      <c r="K450" s="118" t="str">
        <f>INDEX(BDD_enquete_terrain_publique!L:L, MATCH(A450, BDD_enquete_terrain_publique!B:B, 0))</f>
        <v>10_25</v>
      </c>
      <c r="L450" s="18" t="str">
        <f>INDEX(BDD_enquete_terrain_publique!M:M, MATCH(A450, BDD_enquete_terrain_publique!B:B, 0))</f>
        <v>NA</v>
      </c>
      <c r="M450" s="115" t="s">
        <v>22</v>
      </c>
      <c r="N450" s="115" t="s">
        <v>22</v>
      </c>
      <c r="O450" s="115" t="s">
        <v>22</v>
      </c>
      <c r="P450" s="119">
        <f>INDEX(BDD_enquete_terrain_publique!Q:Q, MATCH(A450, BDD_enquete_terrain_publique!B:B, 0))</f>
        <v>43.036000000000001</v>
      </c>
      <c r="Q450" s="115" t="s">
        <v>22</v>
      </c>
      <c r="R450" s="115" t="s">
        <v>22</v>
      </c>
      <c r="S450" s="115" t="s">
        <v>22</v>
      </c>
      <c r="T450" s="115" t="s">
        <v>22</v>
      </c>
      <c r="U450" s="120">
        <f>INDEX(BDD_enquete_terrain_publique!V:V, MATCH(A450, BDD_enquete_terrain_publique!B:B, 0))</f>
        <v>9.407</v>
      </c>
      <c r="V450" s="128" t="s">
        <v>22</v>
      </c>
      <c r="W450" s="121" t="str">
        <f>INDEX(BDD_enquete_terrain_publique!W:W, MATCH(A450, BDD_enquete_terrain_publique!B:B, 0))</f>
        <v>pe</v>
      </c>
      <c r="X450" s="122">
        <f>INDEX(BDD_enquete_terrain_publique!X:X, MATCH(A450, BDD_enquete_terrain_publique!B:B, 0))</f>
        <v>30</v>
      </c>
      <c r="Y450" s="122">
        <f>INDEX(BDD_enquete_terrain_publique!Y:Y, MATCH(A450, BDD_enquete_terrain_publique!B:B, 0))</f>
        <v>3</v>
      </c>
      <c r="Z450" s="121">
        <f>INDEX(BDD_enquete_terrain_publique!Z:Z, MATCH(A450, BDD_enquete_terrain_publique!B:B, 0))</f>
        <v>0.29166666666666669</v>
      </c>
      <c r="AA450" s="121">
        <f>INDEX(BDD_enquete_terrain_publique!AA:AA, MATCH(A450, BDD_enquete_terrain_publique!B:B, 0))</f>
        <v>0.52083333333333337</v>
      </c>
      <c r="AB450" s="121">
        <f>INDEX(BDD_enquete_terrain_publique!AB:AB, MATCH(A450, BDD_enquete_terrain_publique!B:B, 0))</f>
        <v>0.54166666666666663</v>
      </c>
      <c r="AC450" s="121">
        <f>Tableau1[[#This Row],[heure_enq]]-Tableau1[[#This Row],[heure_deb]]</f>
        <v>0.22916666666666669</v>
      </c>
      <c r="AD450" s="121">
        <f>Tableau1[[#This Row],[heure_fin]]-Tableau1[[#This Row],[heure_deb]]</f>
        <v>0.24999999999999994</v>
      </c>
      <c r="AE450" s="128" t="s">
        <v>22</v>
      </c>
      <c r="AF450" s="128" t="s">
        <v>22</v>
      </c>
      <c r="AG450" s="123" t="str">
        <f>INDEX(BDD_enquete_terrain_publique!BJ:BJ, MATCH(A450, BDD_enquete_terrain_publique!B:B, 0))</f>
        <v>soupe</v>
      </c>
      <c r="AH450" s="18" t="s">
        <v>2068</v>
      </c>
      <c r="AI450" s="18" t="str">
        <f>INDEX(BDD_enquete_terrain_publique!BO:BO, MATCH(A450, BDD_enquete_terrain_publique!B:B, 0))</f>
        <v>calamar, crevette</v>
      </c>
      <c r="AJ450" s="18">
        <v>0</v>
      </c>
      <c r="AK450" s="18">
        <f>INDEX(BDD_enquete_terrain_publique!BU:BU, MATCH(A450, BDD_enquete_terrain_publique!B:B, 0))</f>
        <v>0</v>
      </c>
      <c r="AL450" s="115">
        <f>INDEX(BDD_enquete_terrain_publique!BV:BV, MATCH(A450, BDD_enquete_terrain_publique!B:B, 0))</f>
        <v>0</v>
      </c>
      <c r="AM450" s="18">
        <v>0</v>
      </c>
      <c r="AN450" s="115" t="s">
        <v>2077</v>
      </c>
      <c r="AO450" s="115" t="str">
        <f>INDEX(BDD_enquete_terrain_publique!AL:AL, MATCH(A450, BDD_enquete_terrain_publique!B:B, 0))</f>
        <v>resident</v>
      </c>
      <c r="AP450" s="115" t="s">
        <v>222</v>
      </c>
      <c r="AQ450" s="115" t="s">
        <v>222</v>
      </c>
      <c r="AR450" s="124" t="s">
        <v>1304</v>
      </c>
      <c r="AS450" s="115">
        <v>40</v>
      </c>
      <c r="AT450" s="122">
        <v>18</v>
      </c>
      <c r="AU450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3337.0860326803895</v>
      </c>
      <c r="AV450" s="150">
        <f>SUM(AU450:AU455)</f>
        <v>7156.4707644540076</v>
      </c>
      <c r="AW450" s="138"/>
      <c r="AX450" s="199"/>
      <c r="AY450" s="201"/>
      <c r="AZ450" s="127"/>
    </row>
    <row r="451" spans="1:52">
      <c r="A451" s="117">
        <v>519</v>
      </c>
      <c r="B451" s="18" t="str">
        <f>INDEX(BDD_enquete_terrain_publique!C:C, MATCH(A451, BDD_enquete_terrain_publique!B:B, 0))</f>
        <v>PECHLOIS2024_0235</v>
      </c>
      <c r="C451" s="18" t="str">
        <f>INDEX(BDD_enquete_terrain_publique!D:D, MATCH(A451, BDD_enquete_terrain_publique!B:B, 0))</f>
        <v>PECHLOIS2024_235_C</v>
      </c>
      <c r="D451" s="109">
        <f>INDEX(BDD_enquete_terrain_publique!E:E, MATCH(A451, BDD_enquete_terrain_publique!B:B, 0))</f>
        <v>45397</v>
      </c>
      <c r="E451" s="18" t="str">
        <f>INDEX(BDD_enquete_terrain_publique!F:F, MATCH(A451, BDD_enquete_terrain_publique!B:B, 0))</f>
        <v>Pierre_Charles_LUZI</v>
      </c>
      <c r="F451" s="118">
        <f>INDEX(BDD_enquete_terrain_publique!G:G, MATCH(A451, BDD_enquete_terrain_publique!B:B, 0))</f>
        <v>2</v>
      </c>
      <c r="G451" s="18">
        <f>INDEX(BDD_enquete_terrain_publique!H:H, MATCH(A451, BDD_enquete_terrain_publique!B:B, 0))</f>
        <v>17</v>
      </c>
      <c r="H451" s="118">
        <f>INDEX(BDD_enquete_terrain_publique!I:I, MATCH(A451, BDD_enquete_terrain_publique!B:B, 0))</f>
        <v>2</v>
      </c>
      <c r="I451" s="18" t="str">
        <f>INDEX(BDD_enquete_terrain_publique!J:J, MATCH(A451, BDD_enquete_terrain_publique!B:B, 0))</f>
        <v>O</v>
      </c>
      <c r="J451" s="18" t="str">
        <f>INDEX(BDD_enquete_terrain_publique!K:K, MATCH(A451, BDD_enquete_terrain_publique!B:B, 0))</f>
        <v>SE</v>
      </c>
      <c r="K451" s="118" t="str">
        <f>INDEX(BDD_enquete_terrain_publique!L:L, MATCH(A451, BDD_enquete_terrain_publique!B:B, 0))</f>
        <v>10_25</v>
      </c>
      <c r="L451" s="18" t="str">
        <f>INDEX(BDD_enquete_terrain_publique!M:M, MATCH(A451, BDD_enquete_terrain_publique!B:B, 0))</f>
        <v>NA</v>
      </c>
      <c r="M451" s="115" t="s">
        <v>22</v>
      </c>
      <c r="N451" s="115" t="s">
        <v>22</v>
      </c>
      <c r="O451" s="115" t="s">
        <v>22</v>
      </c>
      <c r="P451" s="119">
        <f>INDEX(BDD_enquete_terrain_publique!Q:Q, MATCH(A451, BDD_enquete_terrain_publique!B:B, 0))</f>
        <v>43.036000000000001</v>
      </c>
      <c r="Q451" s="115" t="s">
        <v>22</v>
      </c>
      <c r="R451" s="115" t="s">
        <v>22</v>
      </c>
      <c r="S451" s="115" t="s">
        <v>22</v>
      </c>
      <c r="T451" s="115" t="s">
        <v>22</v>
      </c>
      <c r="U451" s="120">
        <f>INDEX(BDD_enquete_terrain_publique!V:V, MATCH(A451, BDD_enquete_terrain_publique!B:B, 0))</f>
        <v>9.407</v>
      </c>
      <c r="V451" s="128" t="s">
        <v>22</v>
      </c>
      <c r="W451" s="121" t="str">
        <f>INDEX(BDD_enquete_terrain_publique!W:W, MATCH(A451, BDD_enquete_terrain_publique!B:B, 0))</f>
        <v>pe</v>
      </c>
      <c r="X451" s="122">
        <f>INDEX(BDD_enquete_terrain_publique!X:X, MATCH(A451, BDD_enquete_terrain_publique!B:B, 0))</f>
        <v>30</v>
      </c>
      <c r="Y451" s="122">
        <f>INDEX(BDD_enquete_terrain_publique!Y:Y, MATCH(A451, BDD_enquete_terrain_publique!B:B, 0))</f>
        <v>3</v>
      </c>
      <c r="Z451" s="121">
        <f>INDEX(BDD_enquete_terrain_publique!Z:Z, MATCH(A451, BDD_enquete_terrain_publique!B:B, 0))</f>
        <v>0.29166666666666669</v>
      </c>
      <c r="AA451" s="121">
        <f>INDEX(BDD_enquete_terrain_publique!AA:AA, MATCH(A451, BDD_enquete_terrain_publique!B:B, 0))</f>
        <v>0.52083333333333337</v>
      </c>
      <c r="AB451" s="121">
        <f>INDEX(BDD_enquete_terrain_publique!AB:AB, MATCH(A451, BDD_enquete_terrain_publique!B:B, 0))</f>
        <v>0.54166666666666663</v>
      </c>
      <c r="AC451" s="121">
        <f>Tableau1[[#This Row],[heure_enq]]-Tableau1[[#This Row],[heure_deb]]</f>
        <v>0.22916666666666669</v>
      </c>
      <c r="AD451" s="121">
        <f>Tableau1[[#This Row],[heure_fin]]-Tableau1[[#This Row],[heure_deb]]</f>
        <v>0.24999999999999994</v>
      </c>
      <c r="AE451" s="128" t="s">
        <v>22</v>
      </c>
      <c r="AF451" s="128" t="s">
        <v>22</v>
      </c>
      <c r="AG451" s="123" t="str">
        <f>INDEX(BDD_enquete_terrain_publique!BJ:BJ, MATCH(A451, BDD_enquete_terrain_publique!B:B, 0))</f>
        <v>soupe</v>
      </c>
      <c r="AH451" s="18" t="s">
        <v>2068</v>
      </c>
      <c r="AI451" s="18" t="str">
        <f>INDEX(BDD_enquete_terrain_publique!BO:BO, MATCH(A451, BDD_enquete_terrain_publique!B:B, 0))</f>
        <v>calamar, crevette</v>
      </c>
      <c r="AJ451" s="18">
        <v>0</v>
      </c>
      <c r="AK451" s="18">
        <f>INDEX(BDD_enquete_terrain_publique!BU:BU, MATCH(A451, BDD_enquete_terrain_publique!B:B, 0))</f>
        <v>0</v>
      </c>
      <c r="AL451" s="115">
        <f>INDEX(BDD_enquete_terrain_publique!BV:BV, MATCH(A451, BDD_enquete_terrain_publique!B:B, 0))</f>
        <v>0</v>
      </c>
      <c r="AM451" s="18">
        <v>0</v>
      </c>
      <c r="AN451" s="115" t="s">
        <v>2077</v>
      </c>
      <c r="AO451" s="115" t="str">
        <f>INDEX(BDD_enquete_terrain_publique!AL:AL, MATCH(A451, BDD_enquete_terrain_publique!B:B, 0))</f>
        <v>resident</v>
      </c>
      <c r="AP451" s="115" t="s">
        <v>222</v>
      </c>
      <c r="AQ451" s="115" t="s">
        <v>222</v>
      </c>
      <c r="AR451" s="124" t="s">
        <v>1082</v>
      </c>
      <c r="AS451" s="115">
        <v>40</v>
      </c>
      <c r="AT451" s="122">
        <v>13</v>
      </c>
      <c r="AU451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651.96496433974153</v>
      </c>
      <c r="AV451" s="152"/>
      <c r="AW451" s="138"/>
      <c r="AX451" s="199"/>
      <c r="AY451" s="201"/>
      <c r="AZ451" s="127"/>
    </row>
    <row r="452" spans="1:52">
      <c r="A452" s="117">
        <v>519</v>
      </c>
      <c r="B452" s="18" t="str">
        <f>INDEX(BDD_enquete_terrain_publique!C:C, MATCH(A452, BDD_enquete_terrain_publique!B:B, 0))</f>
        <v>PECHLOIS2024_0235</v>
      </c>
      <c r="C452" s="18" t="str">
        <f>INDEX(BDD_enquete_terrain_publique!D:D, MATCH(A452, BDD_enquete_terrain_publique!B:B, 0))</f>
        <v>PECHLOIS2024_235_C</v>
      </c>
      <c r="D452" s="109">
        <f>INDEX(BDD_enquete_terrain_publique!E:E, MATCH(A452, BDD_enquete_terrain_publique!B:B, 0))</f>
        <v>45397</v>
      </c>
      <c r="E452" s="18" t="str">
        <f>INDEX(BDD_enquete_terrain_publique!F:F, MATCH(A452, BDD_enquete_terrain_publique!B:B, 0))</f>
        <v>Pierre_Charles_LUZI</v>
      </c>
      <c r="F452" s="118">
        <f>INDEX(BDD_enquete_terrain_publique!G:G, MATCH(A452, BDD_enquete_terrain_publique!B:B, 0))</f>
        <v>2</v>
      </c>
      <c r="G452" s="18">
        <f>INDEX(BDD_enquete_terrain_publique!H:H, MATCH(A452, BDD_enquete_terrain_publique!B:B, 0))</f>
        <v>17</v>
      </c>
      <c r="H452" s="118">
        <f>INDEX(BDD_enquete_terrain_publique!I:I, MATCH(A452, BDD_enquete_terrain_publique!B:B, 0))</f>
        <v>2</v>
      </c>
      <c r="I452" s="18" t="str">
        <f>INDEX(BDD_enquete_terrain_publique!J:J, MATCH(A452, BDD_enquete_terrain_publique!B:B, 0))</f>
        <v>O</v>
      </c>
      <c r="J452" s="18" t="str">
        <f>INDEX(BDD_enquete_terrain_publique!K:K, MATCH(A452, BDD_enquete_terrain_publique!B:B, 0))</f>
        <v>SE</v>
      </c>
      <c r="K452" s="118" t="str">
        <f>INDEX(BDD_enquete_terrain_publique!L:L, MATCH(A452, BDD_enquete_terrain_publique!B:B, 0))</f>
        <v>10_25</v>
      </c>
      <c r="L452" s="18" t="str">
        <f>INDEX(BDD_enquete_terrain_publique!M:M, MATCH(A452, BDD_enquete_terrain_publique!B:B, 0))</f>
        <v>NA</v>
      </c>
      <c r="M452" s="115" t="s">
        <v>22</v>
      </c>
      <c r="N452" s="115" t="s">
        <v>22</v>
      </c>
      <c r="O452" s="115" t="s">
        <v>22</v>
      </c>
      <c r="P452" s="119">
        <f>INDEX(BDD_enquete_terrain_publique!Q:Q, MATCH(A452, BDD_enquete_terrain_publique!B:B, 0))</f>
        <v>43.036000000000001</v>
      </c>
      <c r="Q452" s="115" t="s">
        <v>22</v>
      </c>
      <c r="R452" s="115" t="s">
        <v>22</v>
      </c>
      <c r="S452" s="115" t="s">
        <v>22</v>
      </c>
      <c r="T452" s="115" t="s">
        <v>22</v>
      </c>
      <c r="U452" s="120">
        <f>INDEX(BDD_enquete_terrain_publique!V:V, MATCH(A452, BDD_enquete_terrain_publique!B:B, 0))</f>
        <v>9.407</v>
      </c>
      <c r="V452" s="128" t="s">
        <v>22</v>
      </c>
      <c r="W452" s="121" t="str">
        <f>INDEX(BDD_enquete_terrain_publique!W:W, MATCH(A452, BDD_enquete_terrain_publique!B:B, 0))</f>
        <v>pe</v>
      </c>
      <c r="X452" s="122">
        <f>INDEX(BDD_enquete_terrain_publique!X:X, MATCH(A452, BDD_enquete_terrain_publique!B:B, 0))</f>
        <v>30</v>
      </c>
      <c r="Y452" s="122">
        <f>INDEX(BDD_enquete_terrain_publique!Y:Y, MATCH(A452, BDD_enquete_terrain_publique!B:B, 0))</f>
        <v>3</v>
      </c>
      <c r="Z452" s="121">
        <f>INDEX(BDD_enquete_terrain_publique!Z:Z, MATCH(A452, BDD_enquete_terrain_publique!B:B, 0))</f>
        <v>0.29166666666666669</v>
      </c>
      <c r="AA452" s="121">
        <f>INDEX(BDD_enquete_terrain_publique!AA:AA, MATCH(A452, BDD_enquete_terrain_publique!B:B, 0))</f>
        <v>0.52083333333333337</v>
      </c>
      <c r="AB452" s="121">
        <f>INDEX(BDD_enquete_terrain_publique!AB:AB, MATCH(A452, BDD_enquete_terrain_publique!B:B, 0))</f>
        <v>0.54166666666666663</v>
      </c>
      <c r="AC452" s="121">
        <f>Tableau1[[#This Row],[heure_enq]]-Tableau1[[#This Row],[heure_deb]]</f>
        <v>0.22916666666666669</v>
      </c>
      <c r="AD452" s="121">
        <f>Tableau1[[#This Row],[heure_fin]]-Tableau1[[#This Row],[heure_deb]]</f>
        <v>0.24999999999999994</v>
      </c>
      <c r="AE452" s="128" t="s">
        <v>22</v>
      </c>
      <c r="AF452" s="128" t="s">
        <v>22</v>
      </c>
      <c r="AG452" s="123" t="str">
        <f>INDEX(BDD_enquete_terrain_publique!BJ:BJ, MATCH(A452, BDD_enquete_terrain_publique!B:B, 0))</f>
        <v>soupe</v>
      </c>
      <c r="AH452" s="18" t="s">
        <v>2068</v>
      </c>
      <c r="AI452" s="18" t="str">
        <f>INDEX(BDD_enquete_terrain_publique!BO:BO, MATCH(A452, BDD_enquete_terrain_publique!B:B, 0))</f>
        <v>calamar, crevette</v>
      </c>
      <c r="AJ452" s="18">
        <v>0</v>
      </c>
      <c r="AK452" s="18">
        <f>INDEX(BDD_enquete_terrain_publique!BU:BU, MATCH(A452, BDD_enquete_terrain_publique!B:B, 0))</f>
        <v>0</v>
      </c>
      <c r="AL452" s="115">
        <f>INDEX(BDD_enquete_terrain_publique!BV:BV, MATCH(A452, BDD_enquete_terrain_publique!B:B, 0))</f>
        <v>0</v>
      </c>
      <c r="AM452" s="18">
        <v>0</v>
      </c>
      <c r="AN452" s="115" t="s">
        <v>2077</v>
      </c>
      <c r="AO452" s="115" t="str">
        <f>INDEX(BDD_enquete_terrain_publique!AL:AL, MATCH(A452, BDD_enquete_terrain_publique!B:B, 0))</f>
        <v>resident</v>
      </c>
      <c r="AP452" s="115" t="s">
        <v>222</v>
      </c>
      <c r="AQ452" s="115" t="s">
        <v>222</v>
      </c>
      <c r="AR452" s="124" t="s">
        <v>1879</v>
      </c>
      <c r="AS452" s="115">
        <v>20</v>
      </c>
      <c r="AT452" s="122">
        <v>16</v>
      </c>
      <c r="AU452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671.74400000000003</v>
      </c>
      <c r="AV452" s="152"/>
      <c r="AW452" s="138"/>
      <c r="AX452" s="199"/>
      <c r="AY452" s="201"/>
      <c r="AZ452" s="127"/>
    </row>
    <row r="453" spans="1:52">
      <c r="A453" s="117">
        <v>519</v>
      </c>
      <c r="B453" s="18" t="str">
        <f>INDEX(BDD_enquete_terrain_publique!C:C, MATCH(A453, BDD_enquete_terrain_publique!B:B, 0))</f>
        <v>PECHLOIS2024_0235</v>
      </c>
      <c r="C453" s="18" t="str">
        <f>INDEX(BDD_enquete_terrain_publique!D:D, MATCH(A453, BDD_enquete_terrain_publique!B:B, 0))</f>
        <v>PECHLOIS2024_235_C</v>
      </c>
      <c r="D453" s="109">
        <f>INDEX(BDD_enquete_terrain_publique!E:E, MATCH(A453, BDD_enquete_terrain_publique!B:B, 0))</f>
        <v>45397</v>
      </c>
      <c r="E453" s="18" t="str">
        <f>INDEX(BDD_enquete_terrain_publique!F:F, MATCH(A453, BDD_enquete_terrain_publique!B:B, 0))</f>
        <v>Pierre_Charles_LUZI</v>
      </c>
      <c r="F453" s="118">
        <f>INDEX(BDD_enquete_terrain_publique!G:G, MATCH(A453, BDD_enquete_terrain_publique!B:B, 0))</f>
        <v>2</v>
      </c>
      <c r="G453" s="18">
        <f>INDEX(BDD_enquete_terrain_publique!H:H, MATCH(A453, BDD_enquete_terrain_publique!B:B, 0))</f>
        <v>17</v>
      </c>
      <c r="H453" s="118">
        <f>INDEX(BDD_enquete_terrain_publique!I:I, MATCH(A453, BDD_enquete_terrain_publique!B:B, 0))</f>
        <v>2</v>
      </c>
      <c r="I453" s="18" t="str">
        <f>INDEX(BDD_enquete_terrain_publique!J:J, MATCH(A453, BDD_enquete_terrain_publique!B:B, 0))</f>
        <v>O</v>
      </c>
      <c r="J453" s="18" t="str">
        <f>INDEX(BDD_enquete_terrain_publique!K:K, MATCH(A453, BDD_enquete_terrain_publique!B:B, 0))</f>
        <v>SE</v>
      </c>
      <c r="K453" s="118" t="str">
        <f>INDEX(BDD_enquete_terrain_publique!L:L, MATCH(A453, BDD_enquete_terrain_publique!B:B, 0))</f>
        <v>10_25</v>
      </c>
      <c r="L453" s="18" t="str">
        <f>INDEX(BDD_enquete_terrain_publique!M:M, MATCH(A453, BDD_enquete_terrain_publique!B:B, 0))</f>
        <v>NA</v>
      </c>
      <c r="M453" s="115" t="s">
        <v>22</v>
      </c>
      <c r="N453" s="115" t="s">
        <v>22</v>
      </c>
      <c r="O453" s="115" t="s">
        <v>22</v>
      </c>
      <c r="P453" s="119">
        <f>INDEX(BDD_enquete_terrain_publique!Q:Q, MATCH(A453, BDD_enquete_terrain_publique!B:B, 0))</f>
        <v>43.036000000000001</v>
      </c>
      <c r="Q453" s="115" t="s">
        <v>22</v>
      </c>
      <c r="R453" s="115" t="s">
        <v>22</v>
      </c>
      <c r="S453" s="115" t="s">
        <v>22</v>
      </c>
      <c r="T453" s="115" t="s">
        <v>22</v>
      </c>
      <c r="U453" s="120">
        <f>INDEX(BDD_enquete_terrain_publique!V:V, MATCH(A453, BDD_enquete_terrain_publique!B:B, 0))</f>
        <v>9.407</v>
      </c>
      <c r="V453" s="128" t="s">
        <v>22</v>
      </c>
      <c r="W453" s="121" t="str">
        <f>INDEX(BDD_enquete_terrain_publique!W:W, MATCH(A453, BDD_enquete_terrain_publique!B:B, 0))</f>
        <v>pe</v>
      </c>
      <c r="X453" s="122">
        <f>INDEX(BDD_enquete_terrain_publique!X:X, MATCH(A453, BDD_enquete_terrain_publique!B:B, 0))</f>
        <v>30</v>
      </c>
      <c r="Y453" s="122">
        <f>INDEX(BDD_enquete_terrain_publique!Y:Y, MATCH(A453, BDD_enquete_terrain_publique!B:B, 0))</f>
        <v>3</v>
      </c>
      <c r="Z453" s="121">
        <f>INDEX(BDD_enquete_terrain_publique!Z:Z, MATCH(A453, BDD_enquete_terrain_publique!B:B, 0))</f>
        <v>0.29166666666666669</v>
      </c>
      <c r="AA453" s="121">
        <f>INDEX(BDD_enquete_terrain_publique!AA:AA, MATCH(A453, BDD_enquete_terrain_publique!B:B, 0))</f>
        <v>0.52083333333333337</v>
      </c>
      <c r="AB453" s="121">
        <f>INDEX(BDD_enquete_terrain_publique!AB:AB, MATCH(A453, BDD_enquete_terrain_publique!B:B, 0))</f>
        <v>0.54166666666666663</v>
      </c>
      <c r="AC453" s="121">
        <f>Tableau1[[#This Row],[heure_enq]]-Tableau1[[#This Row],[heure_deb]]</f>
        <v>0.22916666666666669</v>
      </c>
      <c r="AD453" s="121">
        <f>Tableau1[[#This Row],[heure_fin]]-Tableau1[[#This Row],[heure_deb]]</f>
        <v>0.24999999999999994</v>
      </c>
      <c r="AE453" s="128" t="s">
        <v>22</v>
      </c>
      <c r="AF453" s="128" t="s">
        <v>22</v>
      </c>
      <c r="AG453" s="123" t="str">
        <f>INDEX(BDD_enquete_terrain_publique!BJ:BJ, MATCH(A453, BDD_enquete_terrain_publique!B:B, 0))</f>
        <v>soupe</v>
      </c>
      <c r="AH453" s="18" t="s">
        <v>2068</v>
      </c>
      <c r="AI453" s="18" t="str">
        <f>INDEX(BDD_enquete_terrain_publique!BO:BO, MATCH(A453, BDD_enquete_terrain_publique!B:B, 0))</f>
        <v>calamar, crevette</v>
      </c>
      <c r="AJ453" s="18">
        <v>0</v>
      </c>
      <c r="AK453" s="18">
        <f>INDEX(BDD_enquete_terrain_publique!BU:BU, MATCH(A453, BDD_enquete_terrain_publique!B:B, 0))</f>
        <v>0</v>
      </c>
      <c r="AL453" s="115">
        <f>INDEX(BDD_enquete_terrain_publique!BV:BV, MATCH(A453, BDD_enquete_terrain_publique!B:B, 0))</f>
        <v>0</v>
      </c>
      <c r="AM453" s="18">
        <v>0</v>
      </c>
      <c r="AN453" s="115" t="s">
        <v>2077</v>
      </c>
      <c r="AO453" s="115" t="str">
        <f>INDEX(BDD_enquete_terrain_publique!AL:AL, MATCH(A453, BDD_enquete_terrain_publique!B:B, 0))</f>
        <v>resident</v>
      </c>
      <c r="AP453" s="115" t="s">
        <v>222</v>
      </c>
      <c r="AQ453" s="115" t="s">
        <v>222</v>
      </c>
      <c r="AR453" s="124" t="s">
        <v>756</v>
      </c>
      <c r="AS453" s="115">
        <v>35</v>
      </c>
      <c r="AT453" s="122">
        <v>17</v>
      </c>
      <c r="AU453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1906.1899472353148</v>
      </c>
      <c r="AV453" s="152"/>
      <c r="AW453" s="138"/>
      <c r="AX453" s="199"/>
      <c r="AY453" s="201"/>
      <c r="AZ453" s="127"/>
    </row>
    <row r="454" spans="1:52">
      <c r="A454" s="158">
        <v>519</v>
      </c>
      <c r="B454" s="18" t="str">
        <f>INDEX(BDD_enquete_terrain_publique!C:C, MATCH(A454, BDD_enquete_terrain_publique!B:B, 0))</f>
        <v>PECHLOIS2024_0235</v>
      </c>
      <c r="C454" s="18" t="str">
        <f>INDEX(BDD_enquete_terrain_publique!D:D, MATCH(A454, BDD_enquete_terrain_publique!B:B, 0))</f>
        <v>PECHLOIS2024_235_C</v>
      </c>
      <c r="D454" s="109">
        <f>INDEX(BDD_enquete_terrain_publique!E:E, MATCH(A454, BDD_enquete_terrain_publique!B:B, 0))</f>
        <v>45397</v>
      </c>
      <c r="E454" s="18" t="str">
        <f>INDEX(BDD_enquete_terrain_publique!F:F, MATCH(A454, BDD_enquete_terrain_publique!B:B, 0))</f>
        <v>Pierre_Charles_LUZI</v>
      </c>
      <c r="F454" s="118">
        <f>INDEX(BDD_enquete_terrain_publique!G:G, MATCH(A454, BDD_enquete_terrain_publique!B:B, 0))</f>
        <v>2</v>
      </c>
      <c r="G454" s="18">
        <f>INDEX(BDD_enquete_terrain_publique!H:H, MATCH(A454, BDD_enquete_terrain_publique!B:B, 0))</f>
        <v>17</v>
      </c>
      <c r="H454" s="118">
        <f>INDEX(BDD_enquete_terrain_publique!I:I, MATCH(A454, BDD_enquete_terrain_publique!B:B, 0))</f>
        <v>2</v>
      </c>
      <c r="I454" s="18" t="str">
        <f>INDEX(BDD_enquete_terrain_publique!J:J, MATCH(A454, BDD_enquete_terrain_publique!B:B, 0))</f>
        <v>O</v>
      </c>
      <c r="J454" s="18" t="str">
        <f>INDEX(BDD_enquete_terrain_publique!K:K, MATCH(A454, BDD_enquete_terrain_publique!B:B, 0))</f>
        <v>SE</v>
      </c>
      <c r="K454" s="118" t="str">
        <f>INDEX(BDD_enquete_terrain_publique!L:L, MATCH(A454, BDD_enquete_terrain_publique!B:B, 0))</f>
        <v>10_25</v>
      </c>
      <c r="L454" s="18" t="str">
        <f>INDEX(BDD_enquete_terrain_publique!M:M, MATCH(A454, BDD_enquete_terrain_publique!B:B, 0))</f>
        <v>NA</v>
      </c>
      <c r="M454" s="115" t="s">
        <v>22</v>
      </c>
      <c r="N454" s="115" t="s">
        <v>22</v>
      </c>
      <c r="O454" s="115" t="s">
        <v>22</v>
      </c>
      <c r="P454" s="119">
        <f>INDEX(BDD_enquete_terrain_publique!Q:Q, MATCH(A454, BDD_enquete_terrain_publique!B:B, 0))</f>
        <v>43.036000000000001</v>
      </c>
      <c r="Q454" s="115" t="s">
        <v>22</v>
      </c>
      <c r="R454" s="115" t="s">
        <v>22</v>
      </c>
      <c r="S454" s="115" t="s">
        <v>22</v>
      </c>
      <c r="T454" s="115" t="s">
        <v>22</v>
      </c>
      <c r="U454" s="120">
        <f>INDEX(BDD_enquete_terrain_publique!V:V, MATCH(A454, BDD_enquete_terrain_publique!B:B, 0))</f>
        <v>9.407</v>
      </c>
      <c r="V454" s="128" t="s">
        <v>22</v>
      </c>
      <c r="W454" s="121" t="str">
        <f>INDEX(BDD_enquete_terrain_publique!W:W, MATCH(A454, BDD_enquete_terrain_publique!B:B, 0))</f>
        <v>pe</v>
      </c>
      <c r="X454" s="122">
        <f>INDEX(BDD_enquete_terrain_publique!X:X, MATCH(A454, BDD_enquete_terrain_publique!B:B, 0))</f>
        <v>30</v>
      </c>
      <c r="Y454" s="122">
        <f>INDEX(BDD_enquete_terrain_publique!Y:Y, MATCH(A454, BDD_enquete_terrain_publique!B:B, 0))</f>
        <v>3</v>
      </c>
      <c r="Z454" s="121">
        <f>INDEX(BDD_enquete_terrain_publique!Z:Z, MATCH(A454, BDD_enquete_terrain_publique!B:B, 0))</f>
        <v>0.29166666666666669</v>
      </c>
      <c r="AA454" s="121">
        <f>INDEX(BDD_enquete_terrain_publique!AA:AA, MATCH(A454, BDD_enquete_terrain_publique!B:B, 0))</f>
        <v>0.52083333333333337</v>
      </c>
      <c r="AB454" s="121">
        <f>INDEX(BDD_enquete_terrain_publique!AB:AB, MATCH(A454, BDD_enquete_terrain_publique!B:B, 0))</f>
        <v>0.54166666666666663</v>
      </c>
      <c r="AC454" s="121">
        <f>Tableau1[[#This Row],[heure_enq]]-Tableau1[[#This Row],[heure_deb]]</f>
        <v>0.22916666666666669</v>
      </c>
      <c r="AD454" s="159">
        <f>Tableau1[[#This Row],[heure_fin]]-Tableau1[[#This Row],[heure_deb]]</f>
        <v>0.24999999999999994</v>
      </c>
      <c r="AE454" s="128" t="s">
        <v>22</v>
      </c>
      <c r="AF454" s="128" t="s">
        <v>22</v>
      </c>
      <c r="AG454" s="123" t="str">
        <f>INDEX(BDD_enquete_terrain_publique!BJ:BJ, MATCH(A454, BDD_enquete_terrain_publique!B:B, 0))</f>
        <v>soupe</v>
      </c>
      <c r="AH454" s="18" t="s">
        <v>2068</v>
      </c>
      <c r="AI454" s="18" t="str">
        <f>INDEX(BDD_enquete_terrain_publique!BO:BO, MATCH(A454, BDD_enquete_terrain_publique!B:B, 0))</f>
        <v>calamar, crevette</v>
      </c>
      <c r="AJ454" s="18">
        <v>0</v>
      </c>
      <c r="AK454" s="18">
        <f>INDEX(BDD_enquete_terrain_publique!BU:BU, MATCH(A454, BDD_enquete_terrain_publique!B:B, 0))</f>
        <v>0</v>
      </c>
      <c r="AL454" s="115">
        <f>INDEX(BDD_enquete_terrain_publique!BV:BV, MATCH(A454, BDD_enquete_terrain_publique!B:B, 0))</f>
        <v>0</v>
      </c>
      <c r="AM454" s="18">
        <v>0</v>
      </c>
      <c r="AN454" s="115" t="s">
        <v>2077</v>
      </c>
      <c r="AO454" s="128" t="str">
        <f>INDEX(BDD_enquete_terrain_publique!AL:AL, MATCH(A454, BDD_enquete_terrain_publique!B:B, 0))</f>
        <v>resident</v>
      </c>
      <c r="AP454" s="115" t="s">
        <v>222</v>
      </c>
      <c r="AQ454" s="115" t="s">
        <v>222</v>
      </c>
      <c r="AR454" s="92" t="s">
        <v>3324</v>
      </c>
      <c r="AS454" s="128">
        <v>10</v>
      </c>
      <c r="AT454" s="135">
        <v>15</v>
      </c>
      <c r="AU454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412.17785887192582</v>
      </c>
      <c r="AV454" s="160"/>
      <c r="AW454" s="161"/>
      <c r="AX454" s="200"/>
      <c r="AY454" s="202"/>
      <c r="AZ454" s="134"/>
    </row>
    <row r="455" spans="1:52" ht="15" thickBot="1">
      <c r="A455" s="158">
        <v>519</v>
      </c>
      <c r="B455" s="18" t="str">
        <f>INDEX(BDD_enquete_terrain_publique!C:C, MATCH(A455, BDD_enquete_terrain_publique!B:B, 0))</f>
        <v>PECHLOIS2024_0235</v>
      </c>
      <c r="C455" s="18" t="str">
        <f>INDEX(BDD_enquete_terrain_publique!D:D, MATCH(A455, BDD_enquete_terrain_publique!B:B, 0))</f>
        <v>PECHLOIS2024_235_C</v>
      </c>
      <c r="D455" s="109">
        <f>INDEX(BDD_enquete_terrain_publique!E:E, MATCH(A455, BDD_enquete_terrain_publique!B:B, 0))</f>
        <v>45397</v>
      </c>
      <c r="E455" s="18" t="str">
        <f>INDEX(BDD_enquete_terrain_publique!F:F, MATCH(A455, BDD_enquete_terrain_publique!B:B, 0))</f>
        <v>Pierre_Charles_LUZI</v>
      </c>
      <c r="F455" s="118">
        <f>INDEX(BDD_enquete_terrain_publique!G:G, MATCH(A455, BDD_enquete_terrain_publique!B:B, 0))</f>
        <v>2</v>
      </c>
      <c r="G455" s="18">
        <f>INDEX(BDD_enquete_terrain_publique!H:H, MATCH(A455, BDD_enquete_terrain_publique!B:B, 0))</f>
        <v>17</v>
      </c>
      <c r="H455" s="118">
        <f>INDEX(BDD_enquete_terrain_publique!I:I, MATCH(A455, BDD_enquete_terrain_publique!B:B, 0))</f>
        <v>2</v>
      </c>
      <c r="I455" s="18" t="str">
        <f>INDEX(BDD_enquete_terrain_publique!J:J, MATCH(A455, BDD_enquete_terrain_publique!B:B, 0))</f>
        <v>O</v>
      </c>
      <c r="J455" s="18" t="str">
        <f>INDEX(BDD_enquete_terrain_publique!K:K, MATCH(A455, BDD_enquete_terrain_publique!B:B, 0))</f>
        <v>SE</v>
      </c>
      <c r="K455" s="118" t="str">
        <f>INDEX(BDD_enquete_terrain_publique!L:L, MATCH(A455, BDD_enquete_terrain_publique!B:B, 0))</f>
        <v>10_25</v>
      </c>
      <c r="L455" s="18" t="str">
        <f>INDEX(BDD_enquete_terrain_publique!M:M, MATCH(A455, BDD_enquete_terrain_publique!B:B, 0))</f>
        <v>NA</v>
      </c>
      <c r="M455" s="115" t="s">
        <v>22</v>
      </c>
      <c r="N455" s="115" t="s">
        <v>22</v>
      </c>
      <c r="O455" s="115" t="s">
        <v>22</v>
      </c>
      <c r="P455" s="119">
        <f>INDEX(BDD_enquete_terrain_publique!Q:Q, MATCH(A455, BDD_enquete_terrain_publique!B:B, 0))</f>
        <v>43.036000000000001</v>
      </c>
      <c r="Q455" s="115" t="s">
        <v>22</v>
      </c>
      <c r="R455" s="115" t="s">
        <v>22</v>
      </c>
      <c r="S455" s="115" t="s">
        <v>22</v>
      </c>
      <c r="T455" s="115" t="s">
        <v>22</v>
      </c>
      <c r="U455" s="120">
        <f>INDEX(BDD_enquete_terrain_publique!V:V, MATCH(A455, BDD_enquete_terrain_publique!B:B, 0))</f>
        <v>9.407</v>
      </c>
      <c r="V455" s="128" t="s">
        <v>22</v>
      </c>
      <c r="W455" s="121" t="str">
        <f>INDEX(BDD_enquete_terrain_publique!W:W, MATCH(A455, BDD_enquete_terrain_publique!B:B, 0))</f>
        <v>pe</v>
      </c>
      <c r="X455" s="122">
        <f>INDEX(BDD_enquete_terrain_publique!X:X, MATCH(A455, BDD_enquete_terrain_publique!B:B, 0))</f>
        <v>30</v>
      </c>
      <c r="Y455" s="122">
        <f>INDEX(BDD_enquete_terrain_publique!Y:Y, MATCH(A455, BDD_enquete_terrain_publique!B:B, 0))</f>
        <v>3</v>
      </c>
      <c r="Z455" s="121">
        <f>INDEX(BDD_enquete_terrain_publique!Z:Z, MATCH(A455, BDD_enquete_terrain_publique!B:B, 0))</f>
        <v>0.29166666666666669</v>
      </c>
      <c r="AA455" s="121">
        <f>INDEX(BDD_enquete_terrain_publique!AA:AA, MATCH(A455, BDD_enquete_terrain_publique!B:B, 0))</f>
        <v>0.52083333333333337</v>
      </c>
      <c r="AB455" s="121">
        <f>INDEX(BDD_enquete_terrain_publique!AB:AB, MATCH(A455, BDD_enquete_terrain_publique!B:B, 0))</f>
        <v>0.54166666666666663</v>
      </c>
      <c r="AC455" s="121">
        <f>Tableau1[[#This Row],[heure_enq]]-Tableau1[[#This Row],[heure_deb]]</f>
        <v>0.22916666666666669</v>
      </c>
      <c r="AD455" s="159">
        <f>Tableau1[[#This Row],[heure_fin]]-Tableau1[[#This Row],[heure_deb]]</f>
        <v>0.24999999999999994</v>
      </c>
      <c r="AE455" s="128" t="s">
        <v>22</v>
      </c>
      <c r="AF455" s="128" t="s">
        <v>22</v>
      </c>
      <c r="AG455" s="123" t="str">
        <f>INDEX(BDD_enquete_terrain_publique!BJ:BJ, MATCH(A455, BDD_enquete_terrain_publique!B:B, 0))</f>
        <v>soupe</v>
      </c>
      <c r="AH455" s="18" t="s">
        <v>2068</v>
      </c>
      <c r="AI455" s="18" t="str">
        <f>INDEX(BDD_enquete_terrain_publique!BO:BO, MATCH(A455, BDD_enquete_terrain_publique!B:B, 0))</f>
        <v>calamar, crevette</v>
      </c>
      <c r="AJ455" s="18">
        <v>0</v>
      </c>
      <c r="AK455" s="18">
        <f>INDEX(BDD_enquete_terrain_publique!BU:BU, MATCH(A455, BDD_enquete_terrain_publique!B:B, 0))</f>
        <v>0</v>
      </c>
      <c r="AL455" s="115">
        <f>INDEX(BDD_enquete_terrain_publique!BV:BV, MATCH(A455, BDD_enquete_terrain_publique!B:B, 0))</f>
        <v>0</v>
      </c>
      <c r="AM455" s="18">
        <v>0</v>
      </c>
      <c r="AN455" s="115" t="s">
        <v>2077</v>
      </c>
      <c r="AO455" s="128" t="str">
        <f>INDEX(BDD_enquete_terrain_publique!AL:AL, MATCH(A455, BDD_enquete_terrain_publique!B:B, 0))</f>
        <v>resident</v>
      </c>
      <c r="AP455" s="115" t="s">
        <v>222</v>
      </c>
      <c r="AQ455" s="115" t="s">
        <v>222</v>
      </c>
      <c r="AR455" s="155" t="s">
        <v>438</v>
      </c>
      <c r="AS455" s="128">
        <v>1</v>
      </c>
      <c r="AT455" s="135">
        <v>25</v>
      </c>
      <c r="AU455" s="136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177.30796132663579</v>
      </c>
      <c r="AV455" s="153"/>
      <c r="AW455" s="161"/>
      <c r="AX455" s="200"/>
      <c r="AY455" s="202"/>
      <c r="AZ455" s="134"/>
    </row>
    <row r="456" spans="1:52">
      <c r="A456" s="117"/>
      <c r="B456" s="18" t="e">
        <f>INDEX(BDD_enquete_terrain_publique!C:C, MATCH(A456, BDD_enquete_terrain_publique!B:B, 0))</f>
        <v>#N/A</v>
      </c>
      <c r="C456" s="18" t="e">
        <f>INDEX(BDD_enquete_terrain_publique!D:D, MATCH(A456, BDD_enquete_terrain_publique!B:B, 0))</f>
        <v>#N/A</v>
      </c>
      <c r="D456" s="109" t="e">
        <f>INDEX(BDD_enquete_terrain_publique!E:E, MATCH(A456, BDD_enquete_terrain_publique!B:B, 0))</f>
        <v>#N/A</v>
      </c>
      <c r="E456" s="18" t="e">
        <f>INDEX(BDD_enquete_terrain_publique!F:F, MATCH(A456, BDD_enquete_terrain_publique!B:B, 0))</f>
        <v>#N/A</v>
      </c>
      <c r="F456" s="118" t="e">
        <f>INDEX(BDD_enquete_terrain_publique!G:G, MATCH(A456, BDD_enquete_terrain_publique!B:B, 0))</f>
        <v>#N/A</v>
      </c>
      <c r="G456" s="18" t="e">
        <f>INDEX(BDD_enquete_terrain_publique!H:H, MATCH(A456, BDD_enquete_terrain_publique!B:B, 0))</f>
        <v>#N/A</v>
      </c>
      <c r="H456" s="118" t="e">
        <f>INDEX(BDD_enquete_terrain_publique!I:I, MATCH(A456, BDD_enquete_terrain_publique!B:B, 0))</f>
        <v>#N/A</v>
      </c>
      <c r="I456" s="18" t="e">
        <f>INDEX(BDD_enquete_terrain_publique!J:J, MATCH(A456, BDD_enquete_terrain_publique!B:B, 0))</f>
        <v>#N/A</v>
      </c>
      <c r="J456" s="18" t="e">
        <f>INDEX(BDD_enquete_terrain_publique!K:K, MATCH(A456, BDD_enquete_terrain_publique!B:B, 0))</f>
        <v>#N/A</v>
      </c>
      <c r="K456" s="118" t="e">
        <f>INDEX(BDD_enquete_terrain_publique!L:L, MATCH(A456, BDD_enquete_terrain_publique!B:B, 0))</f>
        <v>#N/A</v>
      </c>
      <c r="L456" s="18" t="e">
        <f>INDEX(BDD_enquete_terrain_publique!M:M, MATCH(A456, BDD_enquete_terrain_publique!B:B, 0))</f>
        <v>#N/A</v>
      </c>
      <c r="M456" s="115" t="s">
        <v>22</v>
      </c>
      <c r="N456" s="115" t="s">
        <v>22</v>
      </c>
      <c r="O456" s="115" t="s">
        <v>22</v>
      </c>
      <c r="P456" s="119" t="e">
        <f>INDEX(BDD_enquete_terrain_publique!Q:Q, MATCH(A456, BDD_enquete_terrain_publique!B:B, 0))</f>
        <v>#N/A</v>
      </c>
      <c r="Q456" s="115" t="s">
        <v>22</v>
      </c>
      <c r="R456" s="115" t="s">
        <v>22</v>
      </c>
      <c r="S456" s="115" t="s">
        <v>22</v>
      </c>
      <c r="T456" s="115" t="s">
        <v>22</v>
      </c>
      <c r="U456" s="120" t="e">
        <f>INDEX(BDD_enquete_terrain_publique!V:V, MATCH(A456, BDD_enquete_terrain_publique!B:B, 0))</f>
        <v>#N/A</v>
      </c>
      <c r="V456" s="128" t="s">
        <v>22</v>
      </c>
      <c r="W456" s="121" t="e">
        <f>INDEX(BDD_enquete_terrain_publique!W:W, MATCH(A456, BDD_enquete_terrain_publique!B:B, 0))</f>
        <v>#N/A</v>
      </c>
      <c r="X456" s="122" t="e">
        <f>INDEX(BDD_enquete_terrain_publique!X:X, MATCH(A456, BDD_enquete_terrain_publique!B:B, 0))</f>
        <v>#N/A</v>
      </c>
      <c r="Y456" s="122" t="e">
        <f>INDEX(BDD_enquete_terrain_publique!Y:Y, MATCH(A456, BDD_enquete_terrain_publique!B:B, 0))</f>
        <v>#N/A</v>
      </c>
      <c r="Z456" s="121" t="e">
        <f>INDEX(BDD_enquete_terrain_publique!Z:Z, MATCH(A456, BDD_enquete_terrain_publique!B:B, 0))</f>
        <v>#N/A</v>
      </c>
      <c r="AA456" s="121" t="e">
        <f>INDEX(BDD_enquete_terrain_publique!AA:AA, MATCH(A456, BDD_enquete_terrain_publique!B:B, 0))</f>
        <v>#N/A</v>
      </c>
      <c r="AB456" s="121" t="e">
        <f>INDEX(BDD_enquete_terrain_publique!AB:AB, MATCH(A456, BDD_enquete_terrain_publique!B:B, 0))</f>
        <v>#N/A</v>
      </c>
      <c r="AC456" s="121" t="e">
        <f>Tableau1[[#This Row],[heure_enq]]-Tableau1[[#This Row],[heure_deb]]</f>
        <v>#N/A</v>
      </c>
      <c r="AD456" s="121" t="e">
        <f>Tableau1[[#This Row],[heure_fin]]-Tableau1[[#This Row],[heure_deb]]</f>
        <v>#N/A</v>
      </c>
      <c r="AE456" s="128" t="s">
        <v>22</v>
      </c>
      <c r="AF456" s="128" t="s">
        <v>22</v>
      </c>
      <c r="AG456" s="123" t="e">
        <f>INDEX(BDD_enquete_terrain_publique!BJ:BJ, MATCH(A456, BDD_enquete_terrain_publique!B:B, 0))</f>
        <v>#N/A</v>
      </c>
      <c r="AH456" s="18"/>
      <c r="AI456" s="18" t="e">
        <f>INDEX(BDD_enquete_terrain_publique!BO:BO, MATCH(A456, BDD_enquete_terrain_publique!B:B, 0))</f>
        <v>#N/A</v>
      </c>
      <c r="AJ456" s="18"/>
      <c r="AK456" s="18" t="e">
        <f>INDEX(BDD_enquete_terrain_publique!BU:BU, MATCH(A456, BDD_enquete_terrain_publique!B:B, 0))</f>
        <v>#N/A</v>
      </c>
      <c r="AL456" s="115" t="e">
        <f>INDEX(BDD_enquete_terrain_publique!BV:BV, MATCH(A456, BDD_enquete_terrain_publique!B:B, 0))</f>
        <v>#N/A</v>
      </c>
      <c r="AM456" s="18"/>
      <c r="AN456" s="115"/>
      <c r="AO456" s="115" t="e">
        <f>INDEX(BDD_enquete_terrain_publique!AL:AL, MATCH(A456, BDD_enquete_terrain_publique!B:B, 0))</f>
        <v>#N/A</v>
      </c>
      <c r="AP456" s="115"/>
      <c r="AQ456" s="115"/>
      <c r="AR456" s="124"/>
      <c r="AS456" s="115"/>
      <c r="AT456" s="122"/>
      <c r="AU45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56" s="162"/>
      <c r="AW456" s="115"/>
      <c r="AX456" s="199"/>
      <c r="AY456" s="201"/>
      <c r="AZ456" s="127"/>
    </row>
    <row r="457" spans="1:52">
      <c r="A457" s="117"/>
      <c r="B457" s="18" t="e">
        <f>INDEX(BDD_enquete_terrain_publique!C:C, MATCH(A457, BDD_enquete_terrain_publique!B:B, 0))</f>
        <v>#N/A</v>
      </c>
      <c r="C457" s="18" t="e">
        <f>INDEX(BDD_enquete_terrain_publique!D:D, MATCH(A457, BDD_enquete_terrain_publique!B:B, 0))</f>
        <v>#N/A</v>
      </c>
      <c r="D457" s="109" t="e">
        <f>INDEX(BDD_enquete_terrain_publique!E:E, MATCH(A457, BDD_enquete_terrain_publique!B:B, 0))</f>
        <v>#N/A</v>
      </c>
      <c r="E457" s="18" t="e">
        <f>INDEX(BDD_enquete_terrain_publique!F:F, MATCH(A457, BDD_enquete_terrain_publique!B:B, 0))</f>
        <v>#N/A</v>
      </c>
      <c r="F457" s="118" t="e">
        <f>INDEX(BDD_enquete_terrain_publique!G:G, MATCH(A457, BDD_enquete_terrain_publique!B:B, 0))</f>
        <v>#N/A</v>
      </c>
      <c r="G457" s="18" t="e">
        <f>INDEX(BDD_enquete_terrain_publique!H:H, MATCH(A457, BDD_enquete_terrain_publique!B:B, 0))</f>
        <v>#N/A</v>
      </c>
      <c r="H457" s="118" t="e">
        <f>INDEX(BDD_enquete_terrain_publique!I:I, MATCH(A457, BDD_enquete_terrain_publique!B:B, 0))</f>
        <v>#N/A</v>
      </c>
      <c r="I457" s="18" t="e">
        <f>INDEX(BDD_enquete_terrain_publique!J:J, MATCH(A457, BDD_enquete_terrain_publique!B:B, 0))</f>
        <v>#N/A</v>
      </c>
      <c r="J457" s="18" t="e">
        <f>INDEX(BDD_enquete_terrain_publique!K:K, MATCH(A457, BDD_enquete_terrain_publique!B:B, 0))</f>
        <v>#N/A</v>
      </c>
      <c r="K457" s="118" t="e">
        <f>INDEX(BDD_enquete_terrain_publique!L:L, MATCH(A457, BDD_enquete_terrain_publique!B:B, 0))</f>
        <v>#N/A</v>
      </c>
      <c r="L457" s="18" t="e">
        <f>INDEX(BDD_enquete_terrain_publique!M:M, MATCH(A457, BDD_enquete_terrain_publique!B:B, 0))</f>
        <v>#N/A</v>
      </c>
      <c r="M457" s="115" t="s">
        <v>22</v>
      </c>
      <c r="N457" s="115" t="s">
        <v>22</v>
      </c>
      <c r="O457" s="115" t="s">
        <v>22</v>
      </c>
      <c r="P457" s="119" t="e">
        <f>INDEX(BDD_enquete_terrain_publique!Q:Q, MATCH(A457, BDD_enquete_terrain_publique!B:B, 0))</f>
        <v>#N/A</v>
      </c>
      <c r="Q457" s="115" t="s">
        <v>22</v>
      </c>
      <c r="R457" s="115" t="s">
        <v>22</v>
      </c>
      <c r="S457" s="115" t="s">
        <v>22</v>
      </c>
      <c r="T457" s="115" t="s">
        <v>22</v>
      </c>
      <c r="U457" s="120" t="e">
        <f>INDEX(BDD_enquete_terrain_publique!V:V, MATCH(A457, BDD_enquete_terrain_publique!B:B, 0))</f>
        <v>#N/A</v>
      </c>
      <c r="V457" s="128" t="s">
        <v>22</v>
      </c>
      <c r="W457" s="121" t="e">
        <f>INDEX(BDD_enquete_terrain_publique!W:W, MATCH(A457, BDD_enquete_terrain_publique!B:B, 0))</f>
        <v>#N/A</v>
      </c>
      <c r="X457" s="122" t="e">
        <f>INDEX(BDD_enquete_terrain_publique!X:X, MATCH(A457, BDD_enquete_terrain_publique!B:B, 0))</f>
        <v>#N/A</v>
      </c>
      <c r="Y457" s="122" t="e">
        <f>INDEX(BDD_enquete_terrain_publique!Y:Y, MATCH(A457, BDD_enquete_terrain_publique!B:B, 0))</f>
        <v>#N/A</v>
      </c>
      <c r="Z457" s="121" t="e">
        <f>INDEX(BDD_enquete_terrain_publique!Z:Z, MATCH(A457, BDD_enquete_terrain_publique!B:B, 0))</f>
        <v>#N/A</v>
      </c>
      <c r="AA457" s="121" t="e">
        <f>INDEX(BDD_enquete_terrain_publique!AA:AA, MATCH(A457, BDD_enquete_terrain_publique!B:B, 0))</f>
        <v>#N/A</v>
      </c>
      <c r="AB457" s="121" t="e">
        <f>INDEX(BDD_enquete_terrain_publique!AB:AB, MATCH(A457, BDD_enquete_terrain_publique!B:B, 0))</f>
        <v>#N/A</v>
      </c>
      <c r="AC457" s="121" t="e">
        <f>Tableau1[[#This Row],[heure_enq]]-Tableau1[[#This Row],[heure_deb]]</f>
        <v>#N/A</v>
      </c>
      <c r="AD457" s="121" t="e">
        <f>Tableau1[[#This Row],[heure_fin]]-Tableau1[[#This Row],[heure_deb]]</f>
        <v>#N/A</v>
      </c>
      <c r="AE457" s="128" t="s">
        <v>22</v>
      </c>
      <c r="AF457" s="128" t="s">
        <v>22</v>
      </c>
      <c r="AG457" s="123" t="e">
        <f>INDEX(BDD_enquete_terrain_publique!BJ:BJ, MATCH(A457, BDD_enquete_terrain_publique!B:B, 0))</f>
        <v>#N/A</v>
      </c>
      <c r="AH457" s="18"/>
      <c r="AI457" s="18" t="e">
        <f>INDEX(BDD_enquete_terrain_publique!BO:BO, MATCH(A457, BDD_enquete_terrain_publique!B:B, 0))</f>
        <v>#N/A</v>
      </c>
      <c r="AJ457" s="18"/>
      <c r="AK457" s="18" t="e">
        <f>INDEX(BDD_enquete_terrain_publique!BU:BU, MATCH(A457, BDD_enquete_terrain_publique!B:B, 0))</f>
        <v>#N/A</v>
      </c>
      <c r="AL457" s="115" t="e">
        <f>INDEX(BDD_enquete_terrain_publique!BV:BV, MATCH(A457, BDD_enquete_terrain_publique!B:B, 0))</f>
        <v>#N/A</v>
      </c>
      <c r="AM457" s="18"/>
      <c r="AN457" s="115"/>
      <c r="AO457" s="115" t="e">
        <f>INDEX(BDD_enquete_terrain_publique!AL:AL, MATCH(A457, BDD_enquete_terrain_publique!B:B, 0))</f>
        <v>#N/A</v>
      </c>
      <c r="AP457" s="115"/>
      <c r="AQ457" s="115"/>
      <c r="AR457" s="124"/>
      <c r="AS457" s="115"/>
      <c r="AT457" s="122"/>
      <c r="AU45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57" s="122"/>
      <c r="AW457" s="115"/>
      <c r="AX457" s="199"/>
      <c r="AY457" s="201"/>
      <c r="AZ457" s="127"/>
    </row>
    <row r="458" spans="1:52">
      <c r="A458" s="117"/>
      <c r="B458" s="18" t="e">
        <f>INDEX(BDD_enquete_terrain_publique!C:C, MATCH(A458, BDD_enquete_terrain_publique!B:B, 0))</f>
        <v>#N/A</v>
      </c>
      <c r="C458" s="18" t="e">
        <f>INDEX(BDD_enquete_terrain_publique!D:D, MATCH(A458, BDD_enquete_terrain_publique!B:B, 0))</f>
        <v>#N/A</v>
      </c>
      <c r="D458" s="109" t="e">
        <f>INDEX(BDD_enquete_terrain_publique!E:E, MATCH(A458, BDD_enquete_terrain_publique!B:B, 0))</f>
        <v>#N/A</v>
      </c>
      <c r="E458" s="18" t="e">
        <f>INDEX(BDD_enquete_terrain_publique!F:F, MATCH(A458, BDD_enquete_terrain_publique!B:B, 0))</f>
        <v>#N/A</v>
      </c>
      <c r="F458" s="118" t="e">
        <f>INDEX(BDD_enquete_terrain_publique!G:G, MATCH(A458, BDD_enquete_terrain_publique!B:B, 0))</f>
        <v>#N/A</v>
      </c>
      <c r="G458" s="18" t="e">
        <f>INDEX(BDD_enquete_terrain_publique!H:H, MATCH(A458, BDD_enquete_terrain_publique!B:B, 0))</f>
        <v>#N/A</v>
      </c>
      <c r="H458" s="118" t="e">
        <f>INDEX(BDD_enquete_terrain_publique!I:I, MATCH(A458, BDD_enquete_terrain_publique!B:B, 0))</f>
        <v>#N/A</v>
      </c>
      <c r="I458" s="18" t="e">
        <f>INDEX(BDD_enquete_terrain_publique!J:J, MATCH(A458, BDD_enquete_terrain_publique!B:B, 0))</f>
        <v>#N/A</v>
      </c>
      <c r="J458" s="18" t="e">
        <f>INDEX(BDD_enquete_terrain_publique!K:K, MATCH(A458, BDD_enquete_terrain_publique!B:B, 0))</f>
        <v>#N/A</v>
      </c>
      <c r="K458" s="118" t="e">
        <f>INDEX(BDD_enquete_terrain_publique!L:L, MATCH(A458, BDD_enquete_terrain_publique!B:B, 0))</f>
        <v>#N/A</v>
      </c>
      <c r="L458" s="18" t="e">
        <f>INDEX(BDD_enquete_terrain_publique!M:M, MATCH(A458, BDD_enquete_terrain_publique!B:B, 0))</f>
        <v>#N/A</v>
      </c>
      <c r="M458" s="115" t="s">
        <v>22</v>
      </c>
      <c r="N458" s="115" t="s">
        <v>22</v>
      </c>
      <c r="O458" s="115" t="s">
        <v>22</v>
      </c>
      <c r="P458" s="119" t="e">
        <f>INDEX(BDD_enquete_terrain_publique!Q:Q, MATCH(A458, BDD_enquete_terrain_publique!B:B, 0))</f>
        <v>#N/A</v>
      </c>
      <c r="Q458" s="115" t="s">
        <v>22</v>
      </c>
      <c r="R458" s="115" t="s">
        <v>22</v>
      </c>
      <c r="S458" s="115" t="s">
        <v>22</v>
      </c>
      <c r="T458" s="115" t="s">
        <v>22</v>
      </c>
      <c r="U458" s="120" t="e">
        <f>INDEX(BDD_enquete_terrain_publique!V:V, MATCH(A458, BDD_enquete_terrain_publique!B:B, 0))</f>
        <v>#N/A</v>
      </c>
      <c r="V458" s="128" t="s">
        <v>22</v>
      </c>
      <c r="W458" s="121" t="e">
        <f>INDEX(BDD_enquete_terrain_publique!W:W, MATCH(A458, BDD_enquete_terrain_publique!B:B, 0))</f>
        <v>#N/A</v>
      </c>
      <c r="X458" s="122" t="e">
        <f>INDEX(BDD_enquete_terrain_publique!X:X, MATCH(A458, BDD_enquete_terrain_publique!B:B, 0))</f>
        <v>#N/A</v>
      </c>
      <c r="Y458" s="122" t="e">
        <f>INDEX(BDD_enquete_terrain_publique!Y:Y, MATCH(A458, BDD_enquete_terrain_publique!B:B, 0))</f>
        <v>#N/A</v>
      </c>
      <c r="Z458" s="121" t="e">
        <f>INDEX(BDD_enquete_terrain_publique!Z:Z, MATCH(A458, BDD_enquete_terrain_publique!B:B, 0))</f>
        <v>#N/A</v>
      </c>
      <c r="AA458" s="121" t="e">
        <f>INDEX(BDD_enquete_terrain_publique!AA:AA, MATCH(A458, BDD_enquete_terrain_publique!B:B, 0))</f>
        <v>#N/A</v>
      </c>
      <c r="AB458" s="121" t="e">
        <f>INDEX(BDD_enquete_terrain_publique!AB:AB, MATCH(A458, BDD_enquete_terrain_publique!B:B, 0))</f>
        <v>#N/A</v>
      </c>
      <c r="AC458" s="121" t="e">
        <f>Tableau1[[#This Row],[heure_enq]]-Tableau1[[#This Row],[heure_deb]]</f>
        <v>#N/A</v>
      </c>
      <c r="AD458" s="121" t="e">
        <f>Tableau1[[#This Row],[heure_fin]]-Tableau1[[#This Row],[heure_deb]]</f>
        <v>#N/A</v>
      </c>
      <c r="AE458" s="128" t="s">
        <v>22</v>
      </c>
      <c r="AF458" s="128" t="s">
        <v>22</v>
      </c>
      <c r="AG458" s="123" t="e">
        <f>INDEX(BDD_enquete_terrain_publique!BJ:BJ, MATCH(A458, BDD_enquete_terrain_publique!B:B, 0))</f>
        <v>#N/A</v>
      </c>
      <c r="AH458" s="18"/>
      <c r="AI458" s="18" t="e">
        <f>INDEX(BDD_enquete_terrain_publique!BO:BO, MATCH(A458, BDD_enquete_terrain_publique!B:B, 0))</f>
        <v>#N/A</v>
      </c>
      <c r="AJ458" s="18"/>
      <c r="AK458" s="18" t="e">
        <f>INDEX(BDD_enquete_terrain_publique!BU:BU, MATCH(A458, BDD_enquete_terrain_publique!B:B, 0))</f>
        <v>#N/A</v>
      </c>
      <c r="AL458" s="115" t="e">
        <f>INDEX(BDD_enquete_terrain_publique!BV:BV, MATCH(A458, BDD_enquete_terrain_publique!B:B, 0))</f>
        <v>#N/A</v>
      </c>
      <c r="AM458" s="18"/>
      <c r="AN458" s="115"/>
      <c r="AO458" s="115" t="e">
        <f>INDEX(BDD_enquete_terrain_publique!AL:AL, MATCH(A458, BDD_enquete_terrain_publique!B:B, 0))</f>
        <v>#N/A</v>
      </c>
      <c r="AP458" s="115"/>
      <c r="AQ458" s="115"/>
      <c r="AR458" s="124"/>
      <c r="AS458" s="115"/>
      <c r="AT458" s="122"/>
      <c r="AU45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58" s="122"/>
      <c r="AW458" s="115"/>
      <c r="AX458" s="199"/>
      <c r="AY458" s="201"/>
      <c r="AZ458" s="127"/>
    </row>
    <row r="459" spans="1:52">
      <c r="A459" s="117"/>
      <c r="B459" s="18" t="e">
        <f>INDEX(BDD_enquete_terrain_publique!C:C, MATCH(A459, BDD_enquete_terrain_publique!B:B, 0))</f>
        <v>#N/A</v>
      </c>
      <c r="C459" s="18" t="e">
        <f>INDEX(BDD_enquete_terrain_publique!D:D, MATCH(A459, BDD_enquete_terrain_publique!B:B, 0))</f>
        <v>#N/A</v>
      </c>
      <c r="D459" s="109" t="e">
        <f>INDEX(BDD_enquete_terrain_publique!E:E, MATCH(A459, BDD_enquete_terrain_publique!B:B, 0))</f>
        <v>#N/A</v>
      </c>
      <c r="E459" s="18" t="e">
        <f>INDEX(BDD_enquete_terrain_publique!F:F, MATCH(A459, BDD_enquete_terrain_publique!B:B, 0))</f>
        <v>#N/A</v>
      </c>
      <c r="F459" s="118" t="e">
        <f>INDEX(BDD_enquete_terrain_publique!G:G, MATCH(A459, BDD_enquete_terrain_publique!B:B, 0))</f>
        <v>#N/A</v>
      </c>
      <c r="G459" s="18" t="e">
        <f>INDEX(BDD_enquete_terrain_publique!H:H, MATCH(A459, BDD_enquete_terrain_publique!B:B, 0))</f>
        <v>#N/A</v>
      </c>
      <c r="H459" s="118" t="e">
        <f>INDEX(BDD_enquete_terrain_publique!I:I, MATCH(A459, BDD_enquete_terrain_publique!B:B, 0))</f>
        <v>#N/A</v>
      </c>
      <c r="I459" s="18" t="e">
        <f>INDEX(BDD_enquete_terrain_publique!J:J, MATCH(A459, BDD_enquete_terrain_publique!B:B, 0))</f>
        <v>#N/A</v>
      </c>
      <c r="J459" s="18" t="e">
        <f>INDEX(BDD_enquete_terrain_publique!K:K, MATCH(A459, BDD_enquete_terrain_publique!B:B, 0))</f>
        <v>#N/A</v>
      </c>
      <c r="K459" s="118" t="e">
        <f>INDEX(BDD_enquete_terrain_publique!L:L, MATCH(A459, BDD_enquete_terrain_publique!B:B, 0))</f>
        <v>#N/A</v>
      </c>
      <c r="L459" s="18" t="e">
        <f>INDEX(BDD_enquete_terrain_publique!M:M, MATCH(A459, BDD_enquete_terrain_publique!B:B, 0))</f>
        <v>#N/A</v>
      </c>
      <c r="M459" s="115" t="s">
        <v>22</v>
      </c>
      <c r="N459" s="115" t="s">
        <v>22</v>
      </c>
      <c r="O459" s="115" t="s">
        <v>22</v>
      </c>
      <c r="P459" s="119" t="e">
        <f>INDEX(BDD_enquete_terrain_publique!Q:Q, MATCH(A459, BDD_enquete_terrain_publique!B:B, 0))</f>
        <v>#N/A</v>
      </c>
      <c r="Q459" s="115" t="s">
        <v>22</v>
      </c>
      <c r="R459" s="115" t="s">
        <v>22</v>
      </c>
      <c r="S459" s="115" t="s">
        <v>22</v>
      </c>
      <c r="T459" s="115" t="s">
        <v>22</v>
      </c>
      <c r="U459" s="120" t="e">
        <f>INDEX(BDD_enquete_terrain_publique!V:V, MATCH(A459, BDD_enquete_terrain_publique!B:B, 0))</f>
        <v>#N/A</v>
      </c>
      <c r="V459" s="128" t="s">
        <v>22</v>
      </c>
      <c r="W459" s="121" t="e">
        <f>INDEX(BDD_enquete_terrain_publique!W:W, MATCH(A459, BDD_enquete_terrain_publique!B:B, 0))</f>
        <v>#N/A</v>
      </c>
      <c r="X459" s="122" t="e">
        <f>INDEX(BDD_enquete_terrain_publique!X:X, MATCH(A459, BDD_enquete_terrain_publique!B:B, 0))</f>
        <v>#N/A</v>
      </c>
      <c r="Y459" s="122" t="e">
        <f>INDEX(BDD_enquete_terrain_publique!Y:Y, MATCH(A459, BDD_enquete_terrain_publique!B:B, 0))</f>
        <v>#N/A</v>
      </c>
      <c r="Z459" s="121" t="e">
        <f>INDEX(BDD_enquete_terrain_publique!Z:Z, MATCH(A459, BDD_enquete_terrain_publique!B:B, 0))</f>
        <v>#N/A</v>
      </c>
      <c r="AA459" s="121" t="e">
        <f>INDEX(BDD_enquete_terrain_publique!AA:AA, MATCH(A459, BDD_enquete_terrain_publique!B:B, 0))</f>
        <v>#N/A</v>
      </c>
      <c r="AB459" s="121" t="e">
        <f>INDEX(BDD_enquete_terrain_publique!AB:AB, MATCH(A459, BDD_enquete_terrain_publique!B:B, 0))</f>
        <v>#N/A</v>
      </c>
      <c r="AC459" s="121" t="e">
        <f>Tableau1[[#This Row],[heure_enq]]-Tableau1[[#This Row],[heure_deb]]</f>
        <v>#N/A</v>
      </c>
      <c r="AD459" s="121" t="e">
        <f>Tableau1[[#This Row],[heure_fin]]-Tableau1[[#This Row],[heure_deb]]</f>
        <v>#N/A</v>
      </c>
      <c r="AE459" s="128" t="s">
        <v>22</v>
      </c>
      <c r="AF459" s="128" t="s">
        <v>22</v>
      </c>
      <c r="AG459" s="123" t="e">
        <f>INDEX(BDD_enquete_terrain_publique!BJ:BJ, MATCH(A459, BDD_enquete_terrain_publique!B:B, 0))</f>
        <v>#N/A</v>
      </c>
      <c r="AH459" s="18"/>
      <c r="AI459" s="18" t="e">
        <f>INDEX(BDD_enquete_terrain_publique!BO:BO, MATCH(A459, BDD_enquete_terrain_publique!B:B, 0))</f>
        <v>#N/A</v>
      </c>
      <c r="AJ459" s="18"/>
      <c r="AK459" s="18" t="e">
        <f>INDEX(BDD_enquete_terrain_publique!BU:BU, MATCH(A459, BDD_enquete_terrain_publique!B:B, 0))</f>
        <v>#N/A</v>
      </c>
      <c r="AL459" s="115" t="e">
        <f>INDEX(BDD_enquete_terrain_publique!BV:BV, MATCH(A459, BDD_enquete_terrain_publique!B:B, 0))</f>
        <v>#N/A</v>
      </c>
      <c r="AM459" s="18"/>
      <c r="AN459" s="115"/>
      <c r="AO459" s="115" t="e">
        <f>INDEX(BDD_enquete_terrain_publique!AL:AL, MATCH(A459, BDD_enquete_terrain_publique!B:B, 0))</f>
        <v>#N/A</v>
      </c>
      <c r="AP459" s="115"/>
      <c r="AQ459" s="115"/>
      <c r="AR459" s="124"/>
      <c r="AS459" s="115"/>
      <c r="AT459" s="122"/>
      <c r="AU45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59" s="122"/>
      <c r="AW459" s="115"/>
      <c r="AX459" s="199"/>
      <c r="AY459" s="201"/>
      <c r="AZ459" s="127"/>
    </row>
    <row r="460" spans="1:52">
      <c r="A460" s="117"/>
      <c r="B460" s="18" t="e">
        <f>INDEX(BDD_enquete_terrain_publique!C:C, MATCH(A460, BDD_enquete_terrain_publique!B:B, 0))</f>
        <v>#N/A</v>
      </c>
      <c r="C460" s="18" t="e">
        <f>INDEX(BDD_enquete_terrain_publique!D:D, MATCH(A460, BDD_enquete_terrain_publique!B:B, 0))</f>
        <v>#N/A</v>
      </c>
      <c r="D460" s="109" t="e">
        <f>INDEX(BDD_enquete_terrain_publique!E:E, MATCH(A460, BDD_enquete_terrain_publique!B:B, 0))</f>
        <v>#N/A</v>
      </c>
      <c r="E460" s="18" t="e">
        <f>INDEX(BDD_enquete_terrain_publique!F:F, MATCH(A460, BDD_enquete_terrain_publique!B:B, 0))</f>
        <v>#N/A</v>
      </c>
      <c r="F460" s="118" t="e">
        <f>INDEX(BDD_enquete_terrain_publique!G:G, MATCH(A460, BDD_enquete_terrain_publique!B:B, 0))</f>
        <v>#N/A</v>
      </c>
      <c r="G460" s="18" t="e">
        <f>INDEX(BDD_enquete_terrain_publique!H:H, MATCH(A460, BDD_enquete_terrain_publique!B:B, 0))</f>
        <v>#N/A</v>
      </c>
      <c r="H460" s="118" t="e">
        <f>INDEX(BDD_enquete_terrain_publique!I:I, MATCH(A460, BDD_enquete_terrain_publique!B:B, 0))</f>
        <v>#N/A</v>
      </c>
      <c r="I460" s="18" t="e">
        <f>INDEX(BDD_enquete_terrain_publique!J:J, MATCH(A460, BDD_enquete_terrain_publique!B:B, 0))</f>
        <v>#N/A</v>
      </c>
      <c r="J460" s="18" t="e">
        <f>INDEX(BDD_enquete_terrain_publique!K:K, MATCH(A460, BDD_enquete_terrain_publique!B:B, 0))</f>
        <v>#N/A</v>
      </c>
      <c r="K460" s="118" t="e">
        <f>INDEX(BDD_enquete_terrain_publique!L:L, MATCH(A460, BDD_enquete_terrain_publique!B:B, 0))</f>
        <v>#N/A</v>
      </c>
      <c r="L460" s="18" t="e">
        <f>INDEX(BDD_enquete_terrain_publique!M:M, MATCH(A460, BDD_enquete_terrain_publique!B:B, 0))</f>
        <v>#N/A</v>
      </c>
      <c r="M460" s="115" t="s">
        <v>22</v>
      </c>
      <c r="N460" s="115" t="s">
        <v>22</v>
      </c>
      <c r="O460" s="115" t="s">
        <v>22</v>
      </c>
      <c r="P460" s="119" t="e">
        <f>INDEX(BDD_enquete_terrain_publique!Q:Q, MATCH(A460, BDD_enquete_terrain_publique!B:B, 0))</f>
        <v>#N/A</v>
      </c>
      <c r="Q460" s="115" t="s">
        <v>22</v>
      </c>
      <c r="R460" s="115" t="s">
        <v>22</v>
      </c>
      <c r="S460" s="115" t="s">
        <v>22</v>
      </c>
      <c r="T460" s="115" t="s">
        <v>22</v>
      </c>
      <c r="U460" s="120" t="e">
        <f>INDEX(BDD_enquete_terrain_publique!V:V, MATCH(A460, BDD_enquete_terrain_publique!B:B, 0))</f>
        <v>#N/A</v>
      </c>
      <c r="V460" s="128" t="s">
        <v>22</v>
      </c>
      <c r="W460" s="121" t="e">
        <f>INDEX(BDD_enquete_terrain_publique!W:W, MATCH(A460, BDD_enquete_terrain_publique!B:B, 0))</f>
        <v>#N/A</v>
      </c>
      <c r="X460" s="122" t="e">
        <f>INDEX(BDD_enquete_terrain_publique!X:X, MATCH(A460, BDD_enquete_terrain_publique!B:B, 0))</f>
        <v>#N/A</v>
      </c>
      <c r="Y460" s="122" t="e">
        <f>INDEX(BDD_enquete_terrain_publique!Y:Y, MATCH(A460, BDD_enquete_terrain_publique!B:B, 0))</f>
        <v>#N/A</v>
      </c>
      <c r="Z460" s="121" t="e">
        <f>INDEX(BDD_enquete_terrain_publique!Z:Z, MATCH(A460, BDD_enquete_terrain_publique!B:B, 0))</f>
        <v>#N/A</v>
      </c>
      <c r="AA460" s="121" t="e">
        <f>INDEX(BDD_enquete_terrain_publique!AA:AA, MATCH(A460, BDD_enquete_terrain_publique!B:B, 0))</f>
        <v>#N/A</v>
      </c>
      <c r="AB460" s="121" t="e">
        <f>INDEX(BDD_enquete_terrain_publique!AB:AB, MATCH(A460, BDD_enquete_terrain_publique!B:B, 0))</f>
        <v>#N/A</v>
      </c>
      <c r="AC460" s="121" t="e">
        <f>Tableau1[[#This Row],[heure_enq]]-Tableau1[[#This Row],[heure_deb]]</f>
        <v>#N/A</v>
      </c>
      <c r="AD460" s="121" t="e">
        <f>Tableau1[[#This Row],[heure_fin]]-Tableau1[[#This Row],[heure_deb]]</f>
        <v>#N/A</v>
      </c>
      <c r="AE460" s="128" t="s">
        <v>22</v>
      </c>
      <c r="AF460" s="128" t="s">
        <v>22</v>
      </c>
      <c r="AG460" s="123" t="e">
        <f>INDEX(BDD_enquete_terrain_publique!BJ:BJ, MATCH(A460, BDD_enquete_terrain_publique!B:B, 0))</f>
        <v>#N/A</v>
      </c>
      <c r="AH460" s="18"/>
      <c r="AI460" s="18" t="e">
        <f>INDEX(BDD_enquete_terrain_publique!BO:BO, MATCH(A460, BDD_enquete_terrain_publique!B:B, 0))</f>
        <v>#N/A</v>
      </c>
      <c r="AJ460" s="18"/>
      <c r="AK460" s="18" t="e">
        <f>INDEX(BDD_enquete_terrain_publique!BU:BU, MATCH(A460, BDD_enquete_terrain_publique!B:B, 0))</f>
        <v>#N/A</v>
      </c>
      <c r="AL460" s="115" t="e">
        <f>INDEX(BDD_enquete_terrain_publique!BV:BV, MATCH(A460, BDD_enquete_terrain_publique!B:B, 0))</f>
        <v>#N/A</v>
      </c>
      <c r="AM460" s="18"/>
      <c r="AN460" s="115"/>
      <c r="AO460" s="115" t="e">
        <f>INDEX(BDD_enquete_terrain_publique!AL:AL, MATCH(A460, BDD_enquete_terrain_publique!B:B, 0))</f>
        <v>#N/A</v>
      </c>
      <c r="AP460" s="115"/>
      <c r="AQ460" s="115"/>
      <c r="AR460" s="124"/>
      <c r="AS460" s="115"/>
      <c r="AT460" s="122"/>
      <c r="AU46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0" s="122"/>
      <c r="AW460" s="115"/>
      <c r="AX460" s="199"/>
      <c r="AY460" s="201"/>
      <c r="AZ460" s="127"/>
    </row>
    <row r="461" spans="1:52">
      <c r="A461" s="117"/>
      <c r="B461" s="18" t="e">
        <f>INDEX(BDD_enquete_terrain_publique!C:C, MATCH(A461, BDD_enquete_terrain_publique!B:B, 0))</f>
        <v>#N/A</v>
      </c>
      <c r="C461" s="18" t="e">
        <f>INDEX(BDD_enquete_terrain_publique!D:D, MATCH(A461, BDD_enquete_terrain_publique!B:B, 0))</f>
        <v>#N/A</v>
      </c>
      <c r="D461" s="109" t="e">
        <f>INDEX(BDD_enquete_terrain_publique!E:E, MATCH(A461, BDD_enquete_terrain_publique!B:B, 0))</f>
        <v>#N/A</v>
      </c>
      <c r="E461" s="18" t="e">
        <f>INDEX(BDD_enquete_terrain_publique!F:F, MATCH(A461, BDD_enquete_terrain_publique!B:B, 0))</f>
        <v>#N/A</v>
      </c>
      <c r="F461" s="118" t="e">
        <f>INDEX(BDD_enquete_terrain_publique!G:G, MATCH(A461, BDD_enquete_terrain_publique!B:B, 0))</f>
        <v>#N/A</v>
      </c>
      <c r="G461" s="18" t="e">
        <f>INDEX(BDD_enquete_terrain_publique!H:H, MATCH(A461, BDD_enquete_terrain_publique!B:B, 0))</f>
        <v>#N/A</v>
      </c>
      <c r="H461" s="118" t="e">
        <f>INDEX(BDD_enquete_terrain_publique!I:I, MATCH(A461, BDD_enquete_terrain_publique!B:B, 0))</f>
        <v>#N/A</v>
      </c>
      <c r="I461" s="18" t="e">
        <f>INDEX(BDD_enquete_terrain_publique!J:J, MATCH(A461, BDD_enquete_terrain_publique!B:B, 0))</f>
        <v>#N/A</v>
      </c>
      <c r="J461" s="18" t="e">
        <f>INDEX(BDD_enquete_terrain_publique!K:K, MATCH(A461, BDD_enquete_terrain_publique!B:B, 0))</f>
        <v>#N/A</v>
      </c>
      <c r="K461" s="118" t="e">
        <f>INDEX(BDD_enquete_terrain_publique!L:L, MATCH(A461, BDD_enquete_terrain_publique!B:B, 0))</f>
        <v>#N/A</v>
      </c>
      <c r="L461" s="18" t="e">
        <f>INDEX(BDD_enquete_terrain_publique!M:M, MATCH(A461, BDD_enquete_terrain_publique!B:B, 0))</f>
        <v>#N/A</v>
      </c>
      <c r="M461" s="115" t="s">
        <v>22</v>
      </c>
      <c r="N461" s="115" t="s">
        <v>22</v>
      </c>
      <c r="O461" s="115" t="s">
        <v>22</v>
      </c>
      <c r="P461" s="119" t="e">
        <f>INDEX(BDD_enquete_terrain_publique!Q:Q, MATCH(A461, BDD_enquete_terrain_publique!B:B, 0))</f>
        <v>#N/A</v>
      </c>
      <c r="Q461" s="115" t="s">
        <v>22</v>
      </c>
      <c r="R461" s="115" t="s">
        <v>22</v>
      </c>
      <c r="S461" s="115" t="s">
        <v>22</v>
      </c>
      <c r="T461" s="115" t="s">
        <v>22</v>
      </c>
      <c r="U461" s="120" t="e">
        <f>INDEX(BDD_enquete_terrain_publique!V:V, MATCH(A461, BDD_enquete_terrain_publique!B:B, 0))</f>
        <v>#N/A</v>
      </c>
      <c r="V461" s="128" t="s">
        <v>22</v>
      </c>
      <c r="W461" s="121" t="e">
        <f>INDEX(BDD_enquete_terrain_publique!W:W, MATCH(A461, BDD_enquete_terrain_publique!B:B, 0))</f>
        <v>#N/A</v>
      </c>
      <c r="X461" s="122" t="e">
        <f>INDEX(BDD_enquete_terrain_publique!X:X, MATCH(A461, BDD_enquete_terrain_publique!B:B, 0))</f>
        <v>#N/A</v>
      </c>
      <c r="Y461" s="122" t="e">
        <f>INDEX(BDD_enquete_terrain_publique!Y:Y, MATCH(A461, BDD_enquete_terrain_publique!B:B, 0))</f>
        <v>#N/A</v>
      </c>
      <c r="Z461" s="121" t="e">
        <f>INDEX(BDD_enquete_terrain_publique!Z:Z, MATCH(A461, BDD_enquete_terrain_publique!B:B, 0))</f>
        <v>#N/A</v>
      </c>
      <c r="AA461" s="121" t="e">
        <f>INDEX(BDD_enquete_terrain_publique!AA:AA, MATCH(A461, BDD_enquete_terrain_publique!B:B, 0))</f>
        <v>#N/A</v>
      </c>
      <c r="AB461" s="121" t="e">
        <f>INDEX(BDD_enquete_terrain_publique!AB:AB, MATCH(A461, BDD_enquete_terrain_publique!B:B, 0))</f>
        <v>#N/A</v>
      </c>
      <c r="AC461" s="121" t="e">
        <f>Tableau1[[#This Row],[heure_enq]]-Tableau1[[#This Row],[heure_deb]]</f>
        <v>#N/A</v>
      </c>
      <c r="AD461" s="121" t="e">
        <f>Tableau1[[#This Row],[heure_fin]]-Tableau1[[#This Row],[heure_deb]]</f>
        <v>#N/A</v>
      </c>
      <c r="AE461" s="128" t="s">
        <v>22</v>
      </c>
      <c r="AF461" s="128" t="s">
        <v>22</v>
      </c>
      <c r="AG461" s="123" t="e">
        <f>INDEX(BDD_enquete_terrain_publique!BJ:BJ, MATCH(A461, BDD_enquete_terrain_publique!B:B, 0))</f>
        <v>#N/A</v>
      </c>
      <c r="AH461" s="18"/>
      <c r="AI461" s="18" t="e">
        <f>INDEX(BDD_enquete_terrain_publique!BO:BO, MATCH(A461, BDD_enquete_terrain_publique!B:B, 0))</f>
        <v>#N/A</v>
      </c>
      <c r="AJ461" s="18"/>
      <c r="AK461" s="18" t="e">
        <f>INDEX(BDD_enquete_terrain_publique!BU:BU, MATCH(A461, BDD_enquete_terrain_publique!B:B, 0))</f>
        <v>#N/A</v>
      </c>
      <c r="AL461" s="115" t="e">
        <f>INDEX(BDD_enquete_terrain_publique!BV:BV, MATCH(A461, BDD_enquete_terrain_publique!B:B, 0))</f>
        <v>#N/A</v>
      </c>
      <c r="AM461" s="18"/>
      <c r="AN461" s="115"/>
      <c r="AO461" s="115" t="e">
        <f>INDEX(BDD_enquete_terrain_publique!AL:AL, MATCH(A461, BDD_enquete_terrain_publique!B:B, 0))</f>
        <v>#N/A</v>
      </c>
      <c r="AP461" s="115"/>
      <c r="AQ461" s="115"/>
      <c r="AR461" s="124"/>
      <c r="AS461" s="115"/>
      <c r="AT461" s="122"/>
      <c r="AU46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1" s="122"/>
      <c r="AW461" s="115"/>
      <c r="AX461" s="199"/>
      <c r="AY461" s="201"/>
      <c r="AZ461" s="127"/>
    </row>
    <row r="462" spans="1:52">
      <c r="A462" s="117"/>
      <c r="B462" s="18" t="e">
        <f>INDEX(BDD_enquete_terrain_publique!C:C, MATCH(A462, BDD_enquete_terrain_publique!B:B, 0))</f>
        <v>#N/A</v>
      </c>
      <c r="C462" s="18" t="e">
        <f>INDEX(BDD_enquete_terrain_publique!D:D, MATCH(A462, BDD_enquete_terrain_publique!B:B, 0))</f>
        <v>#N/A</v>
      </c>
      <c r="D462" s="109" t="e">
        <f>INDEX(BDD_enquete_terrain_publique!E:E, MATCH(A462, BDD_enquete_terrain_publique!B:B, 0))</f>
        <v>#N/A</v>
      </c>
      <c r="E462" s="18" t="e">
        <f>INDEX(BDD_enquete_terrain_publique!F:F, MATCH(A462, BDD_enquete_terrain_publique!B:B, 0))</f>
        <v>#N/A</v>
      </c>
      <c r="F462" s="118" t="e">
        <f>INDEX(BDD_enquete_terrain_publique!G:G, MATCH(A462, BDD_enquete_terrain_publique!B:B, 0))</f>
        <v>#N/A</v>
      </c>
      <c r="G462" s="18" t="e">
        <f>INDEX(BDD_enquete_terrain_publique!H:H, MATCH(A462, BDD_enquete_terrain_publique!B:B, 0))</f>
        <v>#N/A</v>
      </c>
      <c r="H462" s="118" t="e">
        <f>INDEX(BDD_enquete_terrain_publique!I:I, MATCH(A462, BDD_enquete_terrain_publique!B:B, 0))</f>
        <v>#N/A</v>
      </c>
      <c r="I462" s="18" t="e">
        <f>INDEX(BDD_enquete_terrain_publique!J:J, MATCH(A462, BDD_enquete_terrain_publique!B:B, 0))</f>
        <v>#N/A</v>
      </c>
      <c r="J462" s="18" t="e">
        <f>INDEX(BDD_enquete_terrain_publique!K:K, MATCH(A462, BDD_enquete_terrain_publique!B:B, 0))</f>
        <v>#N/A</v>
      </c>
      <c r="K462" s="118" t="e">
        <f>INDEX(BDD_enquete_terrain_publique!L:L, MATCH(A462, BDD_enquete_terrain_publique!B:B, 0))</f>
        <v>#N/A</v>
      </c>
      <c r="L462" s="18" t="e">
        <f>INDEX(BDD_enquete_terrain_publique!M:M, MATCH(A462, BDD_enquete_terrain_publique!B:B, 0))</f>
        <v>#N/A</v>
      </c>
      <c r="M462" s="115" t="s">
        <v>22</v>
      </c>
      <c r="N462" s="115" t="s">
        <v>22</v>
      </c>
      <c r="O462" s="115" t="s">
        <v>22</v>
      </c>
      <c r="P462" s="119" t="e">
        <f>INDEX(BDD_enquete_terrain_publique!Q:Q, MATCH(A462, BDD_enquete_terrain_publique!B:B, 0))</f>
        <v>#N/A</v>
      </c>
      <c r="Q462" s="115" t="s">
        <v>22</v>
      </c>
      <c r="R462" s="115" t="s">
        <v>22</v>
      </c>
      <c r="S462" s="115" t="s">
        <v>22</v>
      </c>
      <c r="T462" s="115" t="s">
        <v>22</v>
      </c>
      <c r="U462" s="120" t="e">
        <f>INDEX(BDD_enquete_terrain_publique!V:V, MATCH(A462, BDD_enquete_terrain_publique!B:B, 0))</f>
        <v>#N/A</v>
      </c>
      <c r="V462" s="128" t="s">
        <v>22</v>
      </c>
      <c r="W462" s="121" t="e">
        <f>INDEX(BDD_enquete_terrain_publique!W:W, MATCH(A462, BDD_enquete_terrain_publique!B:B, 0))</f>
        <v>#N/A</v>
      </c>
      <c r="X462" s="122" t="e">
        <f>INDEX(BDD_enquete_terrain_publique!X:X, MATCH(A462, BDD_enquete_terrain_publique!B:B, 0))</f>
        <v>#N/A</v>
      </c>
      <c r="Y462" s="122" t="e">
        <f>INDEX(BDD_enquete_terrain_publique!Y:Y, MATCH(A462, BDD_enquete_terrain_publique!B:B, 0))</f>
        <v>#N/A</v>
      </c>
      <c r="Z462" s="121" t="e">
        <f>INDEX(BDD_enquete_terrain_publique!Z:Z, MATCH(A462, BDD_enquete_terrain_publique!B:B, 0))</f>
        <v>#N/A</v>
      </c>
      <c r="AA462" s="121" t="e">
        <f>INDEX(BDD_enquete_terrain_publique!AA:AA, MATCH(A462, BDD_enquete_terrain_publique!B:B, 0))</f>
        <v>#N/A</v>
      </c>
      <c r="AB462" s="121" t="e">
        <f>INDEX(BDD_enquete_terrain_publique!AB:AB, MATCH(A462, BDD_enquete_terrain_publique!B:B, 0))</f>
        <v>#N/A</v>
      </c>
      <c r="AC462" s="121" t="e">
        <f>Tableau1[[#This Row],[heure_enq]]-Tableau1[[#This Row],[heure_deb]]</f>
        <v>#N/A</v>
      </c>
      <c r="AD462" s="121" t="e">
        <f>Tableau1[[#This Row],[heure_fin]]-Tableau1[[#This Row],[heure_deb]]</f>
        <v>#N/A</v>
      </c>
      <c r="AE462" s="128" t="s">
        <v>22</v>
      </c>
      <c r="AF462" s="128" t="s">
        <v>22</v>
      </c>
      <c r="AG462" s="123" t="e">
        <f>INDEX(BDD_enquete_terrain_publique!BJ:BJ, MATCH(A462, BDD_enquete_terrain_publique!B:B, 0))</f>
        <v>#N/A</v>
      </c>
      <c r="AH462" s="18"/>
      <c r="AI462" s="18" t="e">
        <f>INDEX(BDD_enquete_terrain_publique!BO:BO, MATCH(A462, BDD_enquete_terrain_publique!B:B, 0))</f>
        <v>#N/A</v>
      </c>
      <c r="AJ462" s="18"/>
      <c r="AK462" s="18" t="e">
        <f>INDEX(BDD_enquete_terrain_publique!BU:BU, MATCH(A462, BDD_enquete_terrain_publique!B:B, 0))</f>
        <v>#N/A</v>
      </c>
      <c r="AL462" s="115" t="e">
        <f>INDEX(BDD_enquete_terrain_publique!BV:BV, MATCH(A462, BDD_enquete_terrain_publique!B:B, 0))</f>
        <v>#N/A</v>
      </c>
      <c r="AM462" s="18"/>
      <c r="AN462" s="115"/>
      <c r="AO462" s="115" t="e">
        <f>INDEX(BDD_enquete_terrain_publique!AL:AL, MATCH(A462, BDD_enquete_terrain_publique!B:B, 0))</f>
        <v>#N/A</v>
      </c>
      <c r="AP462" s="115"/>
      <c r="AQ462" s="115"/>
      <c r="AR462" s="124"/>
      <c r="AS462" s="115"/>
      <c r="AT462" s="122"/>
      <c r="AU46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2" s="122"/>
      <c r="AW462" s="115"/>
      <c r="AX462" s="199"/>
      <c r="AY462" s="201"/>
      <c r="AZ462" s="127"/>
    </row>
    <row r="463" spans="1:52">
      <c r="A463" s="117"/>
      <c r="B463" s="18" t="e">
        <f>INDEX(BDD_enquete_terrain_publique!C:C, MATCH(A463, BDD_enquete_terrain_publique!B:B, 0))</f>
        <v>#N/A</v>
      </c>
      <c r="C463" s="18" t="e">
        <f>INDEX(BDD_enquete_terrain_publique!D:D, MATCH(A463, BDD_enquete_terrain_publique!B:B, 0))</f>
        <v>#N/A</v>
      </c>
      <c r="D463" s="109" t="e">
        <f>INDEX(BDD_enquete_terrain_publique!E:E, MATCH(A463, BDD_enquete_terrain_publique!B:B, 0))</f>
        <v>#N/A</v>
      </c>
      <c r="E463" s="18" t="e">
        <f>INDEX(BDD_enquete_terrain_publique!F:F, MATCH(A463, BDD_enquete_terrain_publique!B:B, 0))</f>
        <v>#N/A</v>
      </c>
      <c r="F463" s="118" t="e">
        <f>INDEX(BDD_enquete_terrain_publique!G:G, MATCH(A463, BDD_enquete_terrain_publique!B:B, 0))</f>
        <v>#N/A</v>
      </c>
      <c r="G463" s="18" t="e">
        <f>INDEX(BDD_enquete_terrain_publique!H:H, MATCH(A463, BDD_enquete_terrain_publique!B:B, 0))</f>
        <v>#N/A</v>
      </c>
      <c r="H463" s="118" t="e">
        <f>INDEX(BDD_enquete_terrain_publique!I:I, MATCH(A463, BDD_enquete_terrain_publique!B:B, 0))</f>
        <v>#N/A</v>
      </c>
      <c r="I463" s="18" t="e">
        <f>INDEX(BDD_enquete_terrain_publique!J:J, MATCH(A463, BDD_enquete_terrain_publique!B:B, 0))</f>
        <v>#N/A</v>
      </c>
      <c r="J463" s="18" t="e">
        <f>INDEX(BDD_enquete_terrain_publique!K:K, MATCH(A463, BDD_enquete_terrain_publique!B:B, 0))</f>
        <v>#N/A</v>
      </c>
      <c r="K463" s="118" t="e">
        <f>INDEX(BDD_enquete_terrain_publique!L:L, MATCH(A463, BDD_enquete_terrain_publique!B:B, 0))</f>
        <v>#N/A</v>
      </c>
      <c r="L463" s="18" t="e">
        <f>INDEX(BDD_enquete_terrain_publique!M:M, MATCH(A463, BDD_enquete_terrain_publique!B:B, 0))</f>
        <v>#N/A</v>
      </c>
      <c r="M463" s="115" t="s">
        <v>22</v>
      </c>
      <c r="N463" s="115" t="s">
        <v>22</v>
      </c>
      <c r="O463" s="115" t="s">
        <v>22</v>
      </c>
      <c r="P463" s="119" t="e">
        <f>INDEX(BDD_enquete_terrain_publique!Q:Q, MATCH(A463, BDD_enquete_terrain_publique!B:B, 0))</f>
        <v>#N/A</v>
      </c>
      <c r="Q463" s="115" t="s">
        <v>22</v>
      </c>
      <c r="R463" s="115" t="s">
        <v>22</v>
      </c>
      <c r="S463" s="115" t="s">
        <v>22</v>
      </c>
      <c r="T463" s="115" t="s">
        <v>22</v>
      </c>
      <c r="U463" s="120" t="e">
        <f>INDEX(BDD_enquete_terrain_publique!V:V, MATCH(A463, BDD_enquete_terrain_publique!B:B, 0))</f>
        <v>#N/A</v>
      </c>
      <c r="V463" s="128" t="s">
        <v>22</v>
      </c>
      <c r="W463" s="121" t="e">
        <f>INDEX(BDD_enquete_terrain_publique!W:W, MATCH(A463, BDD_enquete_terrain_publique!B:B, 0))</f>
        <v>#N/A</v>
      </c>
      <c r="X463" s="122" t="e">
        <f>INDEX(BDD_enquete_terrain_publique!X:X, MATCH(A463, BDD_enquete_terrain_publique!B:B, 0))</f>
        <v>#N/A</v>
      </c>
      <c r="Y463" s="122" t="e">
        <f>INDEX(BDD_enquete_terrain_publique!Y:Y, MATCH(A463, BDD_enquete_terrain_publique!B:B, 0))</f>
        <v>#N/A</v>
      </c>
      <c r="Z463" s="121" t="e">
        <f>INDEX(BDD_enquete_terrain_publique!Z:Z, MATCH(A463, BDD_enquete_terrain_publique!B:B, 0))</f>
        <v>#N/A</v>
      </c>
      <c r="AA463" s="121" t="e">
        <f>INDEX(BDD_enquete_terrain_publique!AA:AA, MATCH(A463, BDD_enquete_terrain_publique!B:B, 0))</f>
        <v>#N/A</v>
      </c>
      <c r="AB463" s="121" t="e">
        <f>INDEX(BDD_enquete_terrain_publique!AB:AB, MATCH(A463, BDD_enquete_terrain_publique!B:B, 0))</f>
        <v>#N/A</v>
      </c>
      <c r="AC463" s="121" t="e">
        <f>Tableau1[[#This Row],[heure_enq]]-Tableau1[[#This Row],[heure_deb]]</f>
        <v>#N/A</v>
      </c>
      <c r="AD463" s="121" t="e">
        <f>Tableau1[[#This Row],[heure_fin]]-Tableau1[[#This Row],[heure_deb]]</f>
        <v>#N/A</v>
      </c>
      <c r="AE463" s="128" t="s">
        <v>22</v>
      </c>
      <c r="AF463" s="128" t="s">
        <v>22</v>
      </c>
      <c r="AG463" s="123" t="e">
        <f>INDEX(BDD_enquete_terrain_publique!BJ:BJ, MATCH(A463, BDD_enquete_terrain_publique!B:B, 0))</f>
        <v>#N/A</v>
      </c>
      <c r="AH463" s="18"/>
      <c r="AI463" s="18" t="e">
        <f>INDEX(BDD_enquete_terrain_publique!BO:BO, MATCH(A463, BDD_enquete_terrain_publique!B:B, 0))</f>
        <v>#N/A</v>
      </c>
      <c r="AJ463" s="18"/>
      <c r="AK463" s="18" t="e">
        <f>INDEX(BDD_enquete_terrain_publique!BU:BU, MATCH(A463, BDD_enquete_terrain_publique!B:B, 0))</f>
        <v>#N/A</v>
      </c>
      <c r="AL463" s="115" t="e">
        <f>INDEX(BDD_enquete_terrain_publique!BV:BV, MATCH(A463, BDD_enquete_terrain_publique!B:B, 0))</f>
        <v>#N/A</v>
      </c>
      <c r="AM463" s="18"/>
      <c r="AN463" s="115"/>
      <c r="AO463" s="115" t="e">
        <f>INDEX(BDD_enquete_terrain_publique!AL:AL, MATCH(A463, BDD_enquete_terrain_publique!B:B, 0))</f>
        <v>#N/A</v>
      </c>
      <c r="AP463" s="115"/>
      <c r="AQ463" s="115"/>
      <c r="AR463" s="124"/>
      <c r="AS463" s="115"/>
      <c r="AT463" s="122"/>
      <c r="AU46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3" s="122"/>
      <c r="AW463" s="115"/>
      <c r="AX463" s="199"/>
      <c r="AY463" s="201"/>
      <c r="AZ463" s="127"/>
    </row>
    <row r="464" spans="1:52">
      <c r="A464" s="117"/>
      <c r="B464" s="18" t="e">
        <f>INDEX(BDD_enquete_terrain_publique!C:C, MATCH(A464, BDD_enquete_terrain_publique!B:B, 0))</f>
        <v>#N/A</v>
      </c>
      <c r="C464" s="18" t="e">
        <f>INDEX(BDD_enquete_terrain_publique!D:D, MATCH(A464, BDD_enquete_terrain_publique!B:B, 0))</f>
        <v>#N/A</v>
      </c>
      <c r="D464" s="109" t="e">
        <f>INDEX(BDD_enquete_terrain_publique!E:E, MATCH(A464, BDD_enquete_terrain_publique!B:B, 0))</f>
        <v>#N/A</v>
      </c>
      <c r="E464" s="18" t="e">
        <f>INDEX(BDD_enquete_terrain_publique!F:F, MATCH(A464, BDD_enquete_terrain_publique!B:B, 0))</f>
        <v>#N/A</v>
      </c>
      <c r="F464" s="118" t="e">
        <f>INDEX(BDD_enquete_terrain_publique!G:G, MATCH(A464, BDD_enquete_terrain_publique!B:B, 0))</f>
        <v>#N/A</v>
      </c>
      <c r="G464" s="18" t="e">
        <f>INDEX(BDD_enquete_terrain_publique!H:H, MATCH(A464, BDD_enquete_terrain_publique!B:B, 0))</f>
        <v>#N/A</v>
      </c>
      <c r="H464" s="118" t="e">
        <f>INDEX(BDD_enquete_terrain_publique!I:I, MATCH(A464, BDD_enquete_terrain_publique!B:B, 0))</f>
        <v>#N/A</v>
      </c>
      <c r="I464" s="18" t="e">
        <f>INDEX(BDD_enquete_terrain_publique!J:J, MATCH(A464, BDD_enquete_terrain_publique!B:B, 0))</f>
        <v>#N/A</v>
      </c>
      <c r="J464" s="18" t="e">
        <f>INDEX(BDD_enquete_terrain_publique!K:K, MATCH(A464, BDD_enquete_terrain_publique!B:B, 0))</f>
        <v>#N/A</v>
      </c>
      <c r="K464" s="118" t="e">
        <f>INDEX(BDD_enquete_terrain_publique!L:L, MATCH(A464, BDD_enquete_terrain_publique!B:B, 0))</f>
        <v>#N/A</v>
      </c>
      <c r="L464" s="18" t="e">
        <f>INDEX(BDD_enquete_terrain_publique!M:M, MATCH(A464, BDD_enquete_terrain_publique!B:B, 0))</f>
        <v>#N/A</v>
      </c>
      <c r="M464" s="115" t="s">
        <v>22</v>
      </c>
      <c r="N464" s="115" t="s">
        <v>22</v>
      </c>
      <c r="O464" s="115" t="s">
        <v>22</v>
      </c>
      <c r="P464" s="119" t="e">
        <f>INDEX(BDD_enquete_terrain_publique!Q:Q, MATCH(A464, BDD_enquete_terrain_publique!B:B, 0))</f>
        <v>#N/A</v>
      </c>
      <c r="Q464" s="115" t="s">
        <v>22</v>
      </c>
      <c r="R464" s="115" t="s">
        <v>22</v>
      </c>
      <c r="S464" s="115" t="s">
        <v>22</v>
      </c>
      <c r="T464" s="115" t="s">
        <v>22</v>
      </c>
      <c r="U464" s="120" t="e">
        <f>INDEX(BDD_enquete_terrain_publique!V:V, MATCH(A464, BDD_enquete_terrain_publique!B:B, 0))</f>
        <v>#N/A</v>
      </c>
      <c r="V464" s="128" t="s">
        <v>22</v>
      </c>
      <c r="W464" s="121" t="e">
        <f>INDEX(BDD_enquete_terrain_publique!W:W, MATCH(A464, BDD_enquete_terrain_publique!B:B, 0))</f>
        <v>#N/A</v>
      </c>
      <c r="X464" s="122" t="e">
        <f>INDEX(BDD_enquete_terrain_publique!X:X, MATCH(A464, BDD_enquete_terrain_publique!B:B, 0))</f>
        <v>#N/A</v>
      </c>
      <c r="Y464" s="122" t="e">
        <f>INDEX(BDD_enquete_terrain_publique!Y:Y, MATCH(A464, BDD_enquete_terrain_publique!B:B, 0))</f>
        <v>#N/A</v>
      </c>
      <c r="Z464" s="121" t="e">
        <f>INDEX(BDD_enquete_terrain_publique!Z:Z, MATCH(A464, BDD_enquete_terrain_publique!B:B, 0))</f>
        <v>#N/A</v>
      </c>
      <c r="AA464" s="121" t="e">
        <f>INDEX(BDD_enquete_terrain_publique!AA:AA, MATCH(A464, BDD_enquete_terrain_publique!B:B, 0))</f>
        <v>#N/A</v>
      </c>
      <c r="AB464" s="121" t="e">
        <f>INDEX(BDD_enquete_terrain_publique!AB:AB, MATCH(A464, BDD_enquete_terrain_publique!B:B, 0))</f>
        <v>#N/A</v>
      </c>
      <c r="AC464" s="121" t="e">
        <f>Tableau1[[#This Row],[heure_enq]]-Tableau1[[#This Row],[heure_deb]]</f>
        <v>#N/A</v>
      </c>
      <c r="AD464" s="121" t="e">
        <f>Tableau1[[#This Row],[heure_fin]]-Tableau1[[#This Row],[heure_deb]]</f>
        <v>#N/A</v>
      </c>
      <c r="AE464" s="128" t="s">
        <v>22</v>
      </c>
      <c r="AF464" s="128" t="s">
        <v>22</v>
      </c>
      <c r="AG464" s="123" t="e">
        <f>INDEX(BDD_enquete_terrain_publique!BJ:BJ, MATCH(A464, BDD_enquete_terrain_publique!B:B, 0))</f>
        <v>#N/A</v>
      </c>
      <c r="AH464" s="18"/>
      <c r="AI464" s="18" t="e">
        <f>INDEX(BDD_enquete_terrain_publique!BO:BO, MATCH(A464, BDD_enquete_terrain_publique!B:B, 0))</f>
        <v>#N/A</v>
      </c>
      <c r="AJ464" s="18"/>
      <c r="AK464" s="18" t="e">
        <f>INDEX(BDD_enquete_terrain_publique!BU:BU, MATCH(A464, BDD_enquete_terrain_publique!B:B, 0))</f>
        <v>#N/A</v>
      </c>
      <c r="AL464" s="115" t="e">
        <f>INDEX(BDD_enquete_terrain_publique!BV:BV, MATCH(A464, BDD_enquete_terrain_publique!B:B, 0))</f>
        <v>#N/A</v>
      </c>
      <c r="AM464" s="18"/>
      <c r="AN464" s="115"/>
      <c r="AO464" s="115" t="e">
        <f>INDEX(BDD_enquete_terrain_publique!AL:AL, MATCH(A464, BDD_enquete_terrain_publique!B:B, 0))</f>
        <v>#N/A</v>
      </c>
      <c r="AP464" s="115"/>
      <c r="AQ464" s="115"/>
      <c r="AR464" s="124"/>
      <c r="AS464" s="115"/>
      <c r="AT464" s="122"/>
      <c r="AU46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4" s="122"/>
      <c r="AW464" s="115"/>
      <c r="AX464" s="199"/>
      <c r="AY464" s="201"/>
      <c r="AZ464" s="127"/>
    </row>
    <row r="465" spans="1:52">
      <c r="A465" s="117"/>
      <c r="B465" s="18" t="e">
        <f>INDEX(BDD_enquete_terrain_publique!C:C, MATCH(A465, BDD_enquete_terrain_publique!B:B, 0))</f>
        <v>#N/A</v>
      </c>
      <c r="C465" s="18" t="e">
        <f>INDEX(BDD_enquete_terrain_publique!D:D, MATCH(A465, BDD_enquete_terrain_publique!B:B, 0))</f>
        <v>#N/A</v>
      </c>
      <c r="D465" s="109" t="e">
        <f>INDEX(BDD_enquete_terrain_publique!E:E, MATCH(A465, BDD_enquete_terrain_publique!B:B, 0))</f>
        <v>#N/A</v>
      </c>
      <c r="E465" s="18" t="e">
        <f>INDEX(BDD_enquete_terrain_publique!F:F, MATCH(A465, BDD_enquete_terrain_publique!B:B, 0))</f>
        <v>#N/A</v>
      </c>
      <c r="F465" s="118" t="e">
        <f>INDEX(BDD_enquete_terrain_publique!G:G, MATCH(A465, BDD_enquete_terrain_publique!B:B, 0))</f>
        <v>#N/A</v>
      </c>
      <c r="G465" s="18" t="e">
        <f>INDEX(BDD_enquete_terrain_publique!H:H, MATCH(A465, BDD_enquete_terrain_publique!B:B, 0))</f>
        <v>#N/A</v>
      </c>
      <c r="H465" s="118" t="e">
        <f>INDEX(BDD_enquete_terrain_publique!I:I, MATCH(A465, BDD_enquete_terrain_publique!B:B, 0))</f>
        <v>#N/A</v>
      </c>
      <c r="I465" s="18" t="e">
        <f>INDEX(BDD_enquete_terrain_publique!J:J, MATCH(A465, BDD_enquete_terrain_publique!B:B, 0))</f>
        <v>#N/A</v>
      </c>
      <c r="J465" s="18" t="e">
        <f>INDEX(BDD_enquete_terrain_publique!K:K, MATCH(A465, BDD_enquete_terrain_publique!B:B, 0))</f>
        <v>#N/A</v>
      </c>
      <c r="K465" s="118" t="e">
        <f>INDEX(BDD_enquete_terrain_publique!L:L, MATCH(A465, BDD_enquete_terrain_publique!B:B, 0))</f>
        <v>#N/A</v>
      </c>
      <c r="L465" s="18" t="e">
        <f>INDEX(BDD_enquete_terrain_publique!M:M, MATCH(A465, BDD_enquete_terrain_publique!B:B, 0))</f>
        <v>#N/A</v>
      </c>
      <c r="M465" s="115" t="s">
        <v>22</v>
      </c>
      <c r="N465" s="115" t="s">
        <v>22</v>
      </c>
      <c r="O465" s="115" t="s">
        <v>22</v>
      </c>
      <c r="P465" s="119" t="e">
        <f>INDEX(BDD_enquete_terrain_publique!Q:Q, MATCH(A465, BDD_enquete_terrain_publique!B:B, 0))</f>
        <v>#N/A</v>
      </c>
      <c r="Q465" s="115" t="s">
        <v>22</v>
      </c>
      <c r="R465" s="115" t="s">
        <v>22</v>
      </c>
      <c r="S465" s="115" t="s">
        <v>22</v>
      </c>
      <c r="T465" s="115" t="s">
        <v>22</v>
      </c>
      <c r="U465" s="120" t="e">
        <f>INDEX(BDD_enquete_terrain_publique!V:V, MATCH(A465, BDD_enquete_terrain_publique!B:B, 0))</f>
        <v>#N/A</v>
      </c>
      <c r="V465" s="128" t="s">
        <v>22</v>
      </c>
      <c r="W465" s="121" t="e">
        <f>INDEX(BDD_enquete_terrain_publique!W:W, MATCH(A465, BDD_enquete_terrain_publique!B:B, 0))</f>
        <v>#N/A</v>
      </c>
      <c r="X465" s="122" t="e">
        <f>INDEX(BDD_enquete_terrain_publique!X:X, MATCH(A465, BDD_enquete_terrain_publique!B:B, 0))</f>
        <v>#N/A</v>
      </c>
      <c r="Y465" s="122" t="e">
        <f>INDEX(BDD_enquete_terrain_publique!Y:Y, MATCH(A465, BDD_enquete_terrain_publique!B:B, 0))</f>
        <v>#N/A</v>
      </c>
      <c r="Z465" s="121" t="e">
        <f>INDEX(BDD_enquete_terrain_publique!Z:Z, MATCH(A465, BDD_enquete_terrain_publique!B:B, 0))</f>
        <v>#N/A</v>
      </c>
      <c r="AA465" s="121" t="e">
        <f>INDEX(BDD_enquete_terrain_publique!AA:AA, MATCH(A465, BDD_enquete_terrain_publique!B:B, 0))</f>
        <v>#N/A</v>
      </c>
      <c r="AB465" s="121" t="e">
        <f>INDEX(BDD_enquete_terrain_publique!AB:AB, MATCH(A465, BDD_enquete_terrain_publique!B:B, 0))</f>
        <v>#N/A</v>
      </c>
      <c r="AC465" s="121" t="e">
        <f>Tableau1[[#This Row],[heure_enq]]-Tableau1[[#This Row],[heure_deb]]</f>
        <v>#N/A</v>
      </c>
      <c r="AD465" s="121" t="e">
        <f>Tableau1[[#This Row],[heure_fin]]-Tableau1[[#This Row],[heure_deb]]</f>
        <v>#N/A</v>
      </c>
      <c r="AE465" s="128" t="s">
        <v>22</v>
      </c>
      <c r="AF465" s="128" t="s">
        <v>22</v>
      </c>
      <c r="AG465" s="123" t="e">
        <f>INDEX(BDD_enquete_terrain_publique!BJ:BJ, MATCH(A465, BDD_enquete_terrain_publique!B:B, 0))</f>
        <v>#N/A</v>
      </c>
      <c r="AH465" s="18"/>
      <c r="AI465" s="18" t="e">
        <f>INDEX(BDD_enquete_terrain_publique!BO:BO, MATCH(A465, BDD_enquete_terrain_publique!B:B, 0))</f>
        <v>#N/A</v>
      </c>
      <c r="AJ465" s="18"/>
      <c r="AK465" s="18" t="e">
        <f>INDEX(BDD_enquete_terrain_publique!BU:BU, MATCH(A465, BDD_enquete_terrain_publique!B:B, 0))</f>
        <v>#N/A</v>
      </c>
      <c r="AL465" s="115" t="e">
        <f>INDEX(BDD_enquete_terrain_publique!BV:BV, MATCH(A465, BDD_enquete_terrain_publique!B:B, 0))</f>
        <v>#N/A</v>
      </c>
      <c r="AM465" s="18"/>
      <c r="AN465" s="115"/>
      <c r="AO465" s="115" t="e">
        <f>INDEX(BDD_enquete_terrain_publique!AL:AL, MATCH(A465, BDD_enquete_terrain_publique!B:B, 0))</f>
        <v>#N/A</v>
      </c>
      <c r="AP465" s="115"/>
      <c r="AQ465" s="115"/>
      <c r="AR465" s="124"/>
      <c r="AS465" s="115"/>
      <c r="AT465" s="122"/>
      <c r="AU46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5" s="122"/>
      <c r="AW465" s="115"/>
      <c r="AX465" s="199"/>
      <c r="AY465" s="201"/>
      <c r="AZ465" s="127"/>
    </row>
    <row r="466" spans="1:52">
      <c r="A466" s="117"/>
      <c r="B466" s="18" t="e">
        <f>INDEX(BDD_enquete_terrain_publique!C:C, MATCH(A466, BDD_enquete_terrain_publique!B:B, 0))</f>
        <v>#N/A</v>
      </c>
      <c r="C466" s="18" t="e">
        <f>INDEX(BDD_enquete_terrain_publique!D:D, MATCH(A466, BDD_enquete_terrain_publique!B:B, 0))</f>
        <v>#N/A</v>
      </c>
      <c r="D466" s="109" t="e">
        <f>INDEX(BDD_enquete_terrain_publique!E:E, MATCH(A466, BDD_enquete_terrain_publique!B:B, 0))</f>
        <v>#N/A</v>
      </c>
      <c r="E466" s="18" t="e">
        <f>INDEX(BDD_enquete_terrain_publique!F:F, MATCH(A466, BDD_enquete_terrain_publique!B:B, 0))</f>
        <v>#N/A</v>
      </c>
      <c r="F466" s="118" t="e">
        <f>INDEX(BDD_enquete_terrain_publique!G:G, MATCH(A466, BDD_enquete_terrain_publique!B:B, 0))</f>
        <v>#N/A</v>
      </c>
      <c r="G466" s="18" t="e">
        <f>INDEX(BDD_enquete_terrain_publique!H:H, MATCH(A466, BDD_enquete_terrain_publique!B:B, 0))</f>
        <v>#N/A</v>
      </c>
      <c r="H466" s="118" t="e">
        <f>INDEX(BDD_enquete_terrain_publique!I:I, MATCH(A466, BDD_enquete_terrain_publique!B:B, 0))</f>
        <v>#N/A</v>
      </c>
      <c r="I466" s="18" t="e">
        <f>INDEX(BDD_enquete_terrain_publique!J:J, MATCH(A466, BDD_enquete_terrain_publique!B:B, 0))</f>
        <v>#N/A</v>
      </c>
      <c r="J466" s="18" t="e">
        <f>INDEX(BDD_enquete_terrain_publique!K:K, MATCH(A466, BDD_enquete_terrain_publique!B:B, 0))</f>
        <v>#N/A</v>
      </c>
      <c r="K466" s="118" t="e">
        <f>INDEX(BDD_enquete_terrain_publique!L:L, MATCH(A466, BDD_enquete_terrain_publique!B:B, 0))</f>
        <v>#N/A</v>
      </c>
      <c r="L466" s="18" t="e">
        <f>INDEX(BDD_enquete_terrain_publique!M:M, MATCH(A466, BDD_enquete_terrain_publique!B:B, 0))</f>
        <v>#N/A</v>
      </c>
      <c r="M466" s="115" t="s">
        <v>22</v>
      </c>
      <c r="N466" s="115" t="s">
        <v>22</v>
      </c>
      <c r="O466" s="115" t="s">
        <v>22</v>
      </c>
      <c r="P466" s="119" t="e">
        <f>INDEX(BDD_enquete_terrain_publique!Q:Q, MATCH(A466, BDD_enquete_terrain_publique!B:B, 0))</f>
        <v>#N/A</v>
      </c>
      <c r="Q466" s="115" t="s">
        <v>22</v>
      </c>
      <c r="R466" s="115" t="s">
        <v>22</v>
      </c>
      <c r="S466" s="115" t="s">
        <v>22</v>
      </c>
      <c r="T466" s="115" t="s">
        <v>22</v>
      </c>
      <c r="U466" s="120" t="e">
        <f>INDEX(BDD_enquete_terrain_publique!V:V, MATCH(A466, BDD_enquete_terrain_publique!B:B, 0))</f>
        <v>#N/A</v>
      </c>
      <c r="V466" s="128" t="s">
        <v>22</v>
      </c>
      <c r="W466" s="121" t="e">
        <f>INDEX(BDD_enquete_terrain_publique!W:W, MATCH(A466, BDD_enquete_terrain_publique!B:B, 0))</f>
        <v>#N/A</v>
      </c>
      <c r="X466" s="122" t="e">
        <f>INDEX(BDD_enquete_terrain_publique!X:X, MATCH(A466, BDD_enquete_terrain_publique!B:B, 0))</f>
        <v>#N/A</v>
      </c>
      <c r="Y466" s="122" t="e">
        <f>INDEX(BDD_enquete_terrain_publique!Y:Y, MATCH(A466, BDD_enquete_terrain_publique!B:B, 0))</f>
        <v>#N/A</v>
      </c>
      <c r="Z466" s="121" t="e">
        <f>INDEX(BDD_enquete_terrain_publique!Z:Z, MATCH(A466, BDD_enquete_terrain_publique!B:B, 0))</f>
        <v>#N/A</v>
      </c>
      <c r="AA466" s="121" t="e">
        <f>INDEX(BDD_enquete_terrain_publique!AA:AA, MATCH(A466, BDD_enquete_terrain_publique!B:B, 0))</f>
        <v>#N/A</v>
      </c>
      <c r="AB466" s="121" t="e">
        <f>INDEX(BDD_enquete_terrain_publique!AB:AB, MATCH(A466, BDD_enquete_terrain_publique!B:B, 0))</f>
        <v>#N/A</v>
      </c>
      <c r="AC466" s="121" t="e">
        <f>Tableau1[[#This Row],[heure_enq]]-Tableau1[[#This Row],[heure_deb]]</f>
        <v>#N/A</v>
      </c>
      <c r="AD466" s="121" t="e">
        <f>Tableau1[[#This Row],[heure_fin]]-Tableau1[[#This Row],[heure_deb]]</f>
        <v>#N/A</v>
      </c>
      <c r="AE466" s="128" t="s">
        <v>22</v>
      </c>
      <c r="AF466" s="128" t="s">
        <v>22</v>
      </c>
      <c r="AG466" s="123" t="e">
        <f>INDEX(BDD_enquete_terrain_publique!BJ:BJ, MATCH(A466, BDD_enquete_terrain_publique!B:B, 0))</f>
        <v>#N/A</v>
      </c>
      <c r="AH466" s="18"/>
      <c r="AI466" s="18" t="e">
        <f>INDEX(BDD_enquete_terrain_publique!BO:BO, MATCH(A466, BDD_enquete_terrain_publique!B:B, 0))</f>
        <v>#N/A</v>
      </c>
      <c r="AJ466" s="18"/>
      <c r="AK466" s="18" t="e">
        <f>INDEX(BDD_enquete_terrain_publique!BU:BU, MATCH(A466, BDD_enquete_terrain_publique!B:B, 0))</f>
        <v>#N/A</v>
      </c>
      <c r="AL466" s="115" t="e">
        <f>INDEX(BDD_enquete_terrain_publique!BV:BV, MATCH(A466, BDD_enquete_terrain_publique!B:B, 0))</f>
        <v>#N/A</v>
      </c>
      <c r="AM466" s="18"/>
      <c r="AN466" s="115"/>
      <c r="AO466" s="115" t="e">
        <f>INDEX(BDD_enquete_terrain_publique!AL:AL, MATCH(A466, BDD_enquete_terrain_publique!B:B, 0))</f>
        <v>#N/A</v>
      </c>
      <c r="AP466" s="115"/>
      <c r="AQ466" s="115"/>
      <c r="AR466" s="124"/>
      <c r="AS466" s="115"/>
      <c r="AT466" s="122"/>
      <c r="AU46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6" s="122"/>
      <c r="AW466" s="115"/>
      <c r="AX466" s="199"/>
      <c r="AY466" s="201"/>
      <c r="AZ466" s="127"/>
    </row>
    <row r="467" spans="1:52">
      <c r="A467" s="117"/>
      <c r="B467" s="18" t="e">
        <f>INDEX(BDD_enquete_terrain_publique!C:C, MATCH(A467, BDD_enquete_terrain_publique!B:B, 0))</f>
        <v>#N/A</v>
      </c>
      <c r="C467" s="18" t="e">
        <f>INDEX(BDD_enquete_terrain_publique!D:D, MATCH(A467, BDD_enquete_terrain_publique!B:B, 0))</f>
        <v>#N/A</v>
      </c>
      <c r="D467" s="109" t="e">
        <f>INDEX(BDD_enquete_terrain_publique!E:E, MATCH(A467, BDD_enquete_terrain_publique!B:B, 0))</f>
        <v>#N/A</v>
      </c>
      <c r="E467" s="18" t="e">
        <f>INDEX(BDD_enquete_terrain_publique!F:F, MATCH(A467, BDD_enquete_terrain_publique!B:B, 0))</f>
        <v>#N/A</v>
      </c>
      <c r="F467" s="118" t="e">
        <f>INDEX(BDD_enquete_terrain_publique!G:G, MATCH(A467, BDD_enquete_terrain_publique!B:B, 0))</f>
        <v>#N/A</v>
      </c>
      <c r="G467" s="18" t="e">
        <f>INDEX(BDD_enquete_terrain_publique!H:H, MATCH(A467, BDD_enquete_terrain_publique!B:B, 0))</f>
        <v>#N/A</v>
      </c>
      <c r="H467" s="118" t="e">
        <f>INDEX(BDD_enquete_terrain_publique!I:I, MATCH(A467, BDD_enquete_terrain_publique!B:B, 0))</f>
        <v>#N/A</v>
      </c>
      <c r="I467" s="18" t="e">
        <f>INDEX(BDD_enquete_terrain_publique!J:J, MATCH(A467, BDD_enquete_terrain_publique!B:B, 0))</f>
        <v>#N/A</v>
      </c>
      <c r="J467" s="18" t="e">
        <f>INDEX(BDD_enquete_terrain_publique!K:K, MATCH(A467, BDD_enquete_terrain_publique!B:B, 0))</f>
        <v>#N/A</v>
      </c>
      <c r="K467" s="118" t="e">
        <f>INDEX(BDD_enquete_terrain_publique!L:L, MATCH(A467, BDD_enquete_terrain_publique!B:B, 0))</f>
        <v>#N/A</v>
      </c>
      <c r="L467" s="18" t="e">
        <f>INDEX(BDD_enquete_terrain_publique!M:M, MATCH(A467, BDD_enquete_terrain_publique!B:B, 0))</f>
        <v>#N/A</v>
      </c>
      <c r="M467" s="115" t="s">
        <v>22</v>
      </c>
      <c r="N467" s="115" t="s">
        <v>22</v>
      </c>
      <c r="O467" s="115" t="s">
        <v>22</v>
      </c>
      <c r="P467" s="119" t="e">
        <f>INDEX(BDD_enquete_terrain_publique!Q:Q, MATCH(A467, BDD_enquete_terrain_publique!B:B, 0))</f>
        <v>#N/A</v>
      </c>
      <c r="Q467" s="115" t="s">
        <v>22</v>
      </c>
      <c r="R467" s="115" t="s">
        <v>22</v>
      </c>
      <c r="S467" s="115" t="s">
        <v>22</v>
      </c>
      <c r="T467" s="115" t="s">
        <v>22</v>
      </c>
      <c r="U467" s="120" t="e">
        <f>INDEX(BDD_enquete_terrain_publique!V:V, MATCH(A467, BDD_enquete_terrain_publique!B:B, 0))</f>
        <v>#N/A</v>
      </c>
      <c r="V467" s="128" t="s">
        <v>22</v>
      </c>
      <c r="W467" s="121" t="e">
        <f>INDEX(BDD_enquete_terrain_publique!W:W, MATCH(A467, BDD_enquete_terrain_publique!B:B, 0))</f>
        <v>#N/A</v>
      </c>
      <c r="X467" s="122" t="e">
        <f>INDEX(BDD_enquete_terrain_publique!X:X, MATCH(A467, BDD_enquete_terrain_publique!B:B, 0))</f>
        <v>#N/A</v>
      </c>
      <c r="Y467" s="122" t="e">
        <f>INDEX(BDD_enquete_terrain_publique!Y:Y, MATCH(A467, BDD_enquete_terrain_publique!B:B, 0))</f>
        <v>#N/A</v>
      </c>
      <c r="Z467" s="121" t="e">
        <f>INDEX(BDD_enquete_terrain_publique!Z:Z, MATCH(A467, BDD_enquete_terrain_publique!B:B, 0))</f>
        <v>#N/A</v>
      </c>
      <c r="AA467" s="121" t="e">
        <f>INDEX(BDD_enquete_terrain_publique!AA:AA, MATCH(A467, BDD_enquete_terrain_publique!B:B, 0))</f>
        <v>#N/A</v>
      </c>
      <c r="AB467" s="121" t="e">
        <f>INDEX(BDD_enquete_terrain_publique!AB:AB, MATCH(A467, BDD_enquete_terrain_publique!B:B, 0))</f>
        <v>#N/A</v>
      </c>
      <c r="AC467" s="121" t="e">
        <f>Tableau1[[#This Row],[heure_enq]]-Tableau1[[#This Row],[heure_deb]]</f>
        <v>#N/A</v>
      </c>
      <c r="AD467" s="121" t="e">
        <f>Tableau1[[#This Row],[heure_fin]]-Tableau1[[#This Row],[heure_deb]]</f>
        <v>#N/A</v>
      </c>
      <c r="AE467" s="128" t="s">
        <v>22</v>
      </c>
      <c r="AF467" s="128" t="s">
        <v>22</v>
      </c>
      <c r="AG467" s="123" t="e">
        <f>INDEX(BDD_enquete_terrain_publique!BJ:BJ, MATCH(A467, BDD_enquete_terrain_publique!B:B, 0))</f>
        <v>#N/A</v>
      </c>
      <c r="AH467" s="18"/>
      <c r="AI467" s="18" t="e">
        <f>INDEX(BDD_enquete_terrain_publique!BO:BO, MATCH(A467, BDD_enquete_terrain_publique!B:B, 0))</f>
        <v>#N/A</v>
      </c>
      <c r="AJ467" s="18"/>
      <c r="AK467" s="18" t="e">
        <f>INDEX(BDD_enquete_terrain_publique!BU:BU, MATCH(A467, BDD_enquete_terrain_publique!B:B, 0))</f>
        <v>#N/A</v>
      </c>
      <c r="AL467" s="115" t="e">
        <f>INDEX(BDD_enquete_terrain_publique!BV:BV, MATCH(A467, BDD_enquete_terrain_publique!B:B, 0))</f>
        <v>#N/A</v>
      </c>
      <c r="AM467" s="18"/>
      <c r="AN467" s="115"/>
      <c r="AO467" s="115" t="e">
        <f>INDEX(BDD_enquete_terrain_publique!AL:AL, MATCH(A467, BDD_enquete_terrain_publique!B:B, 0))</f>
        <v>#N/A</v>
      </c>
      <c r="AP467" s="115"/>
      <c r="AQ467" s="115"/>
      <c r="AR467" s="124"/>
      <c r="AS467" s="115"/>
      <c r="AT467" s="122"/>
      <c r="AU46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7" s="122"/>
      <c r="AW467" s="115"/>
      <c r="AX467" s="199"/>
      <c r="AY467" s="201"/>
      <c r="AZ467" s="127"/>
    </row>
    <row r="468" spans="1:52">
      <c r="A468" s="117"/>
      <c r="B468" s="18" t="e">
        <f>INDEX(BDD_enquete_terrain_publique!C:C, MATCH(A468, BDD_enquete_terrain_publique!B:B, 0))</f>
        <v>#N/A</v>
      </c>
      <c r="C468" s="18" t="e">
        <f>INDEX(BDD_enquete_terrain_publique!D:D, MATCH(A468, BDD_enquete_terrain_publique!B:B, 0))</f>
        <v>#N/A</v>
      </c>
      <c r="D468" s="109" t="e">
        <f>INDEX(BDD_enquete_terrain_publique!E:E, MATCH(A468, BDD_enquete_terrain_publique!B:B, 0))</f>
        <v>#N/A</v>
      </c>
      <c r="E468" s="18" t="e">
        <f>INDEX(BDD_enquete_terrain_publique!F:F, MATCH(A468, BDD_enquete_terrain_publique!B:B, 0))</f>
        <v>#N/A</v>
      </c>
      <c r="F468" s="118" t="e">
        <f>INDEX(BDD_enquete_terrain_publique!G:G, MATCH(A468, BDD_enquete_terrain_publique!B:B, 0))</f>
        <v>#N/A</v>
      </c>
      <c r="G468" s="18" t="e">
        <f>INDEX(BDD_enquete_terrain_publique!H:H, MATCH(A468, BDD_enquete_terrain_publique!B:B, 0))</f>
        <v>#N/A</v>
      </c>
      <c r="H468" s="118" t="e">
        <f>INDEX(BDD_enquete_terrain_publique!I:I, MATCH(A468, BDD_enquete_terrain_publique!B:B, 0))</f>
        <v>#N/A</v>
      </c>
      <c r="I468" s="18" t="e">
        <f>INDEX(BDD_enquete_terrain_publique!J:J, MATCH(A468, BDD_enquete_terrain_publique!B:B, 0))</f>
        <v>#N/A</v>
      </c>
      <c r="J468" s="18" t="e">
        <f>INDEX(BDD_enquete_terrain_publique!K:K, MATCH(A468, BDD_enquete_terrain_publique!B:B, 0))</f>
        <v>#N/A</v>
      </c>
      <c r="K468" s="118" t="e">
        <f>INDEX(BDD_enquete_terrain_publique!L:L, MATCH(A468, BDD_enquete_terrain_publique!B:B, 0))</f>
        <v>#N/A</v>
      </c>
      <c r="L468" s="18" t="e">
        <f>INDEX(BDD_enquete_terrain_publique!M:M, MATCH(A468, BDD_enquete_terrain_publique!B:B, 0))</f>
        <v>#N/A</v>
      </c>
      <c r="M468" s="115" t="s">
        <v>22</v>
      </c>
      <c r="N468" s="115" t="s">
        <v>22</v>
      </c>
      <c r="O468" s="115" t="s">
        <v>22</v>
      </c>
      <c r="P468" s="119" t="e">
        <f>INDEX(BDD_enquete_terrain_publique!Q:Q, MATCH(A468, BDD_enquete_terrain_publique!B:B, 0))</f>
        <v>#N/A</v>
      </c>
      <c r="Q468" s="115" t="s">
        <v>22</v>
      </c>
      <c r="R468" s="115" t="s">
        <v>22</v>
      </c>
      <c r="S468" s="115" t="s">
        <v>22</v>
      </c>
      <c r="T468" s="115" t="s">
        <v>22</v>
      </c>
      <c r="U468" s="120" t="e">
        <f>INDEX(BDD_enquete_terrain_publique!V:V, MATCH(A468, BDD_enquete_terrain_publique!B:B, 0))</f>
        <v>#N/A</v>
      </c>
      <c r="V468" s="128" t="s">
        <v>22</v>
      </c>
      <c r="W468" s="121" t="e">
        <f>INDEX(BDD_enquete_terrain_publique!W:W, MATCH(A468, BDD_enquete_terrain_publique!B:B, 0))</f>
        <v>#N/A</v>
      </c>
      <c r="X468" s="122" t="e">
        <f>INDEX(BDD_enquete_terrain_publique!X:X, MATCH(A468, BDD_enquete_terrain_publique!B:B, 0))</f>
        <v>#N/A</v>
      </c>
      <c r="Y468" s="122" t="e">
        <f>INDEX(BDD_enquete_terrain_publique!Y:Y, MATCH(A468, BDD_enquete_terrain_publique!B:B, 0))</f>
        <v>#N/A</v>
      </c>
      <c r="Z468" s="121" t="e">
        <f>INDEX(BDD_enquete_terrain_publique!Z:Z, MATCH(A468, BDD_enquete_terrain_publique!B:B, 0))</f>
        <v>#N/A</v>
      </c>
      <c r="AA468" s="121" t="e">
        <f>INDEX(BDD_enquete_terrain_publique!AA:AA, MATCH(A468, BDD_enquete_terrain_publique!B:B, 0))</f>
        <v>#N/A</v>
      </c>
      <c r="AB468" s="121" t="e">
        <f>INDEX(BDD_enquete_terrain_publique!AB:AB, MATCH(A468, BDD_enquete_terrain_publique!B:B, 0))</f>
        <v>#N/A</v>
      </c>
      <c r="AC468" s="121" t="e">
        <f>Tableau1[[#This Row],[heure_enq]]-Tableau1[[#This Row],[heure_deb]]</f>
        <v>#N/A</v>
      </c>
      <c r="AD468" s="121" t="e">
        <f>Tableau1[[#This Row],[heure_fin]]-Tableau1[[#This Row],[heure_deb]]</f>
        <v>#N/A</v>
      </c>
      <c r="AE468" s="128" t="s">
        <v>22</v>
      </c>
      <c r="AF468" s="128" t="s">
        <v>22</v>
      </c>
      <c r="AG468" s="123" t="e">
        <f>INDEX(BDD_enquete_terrain_publique!BJ:BJ, MATCH(A468, BDD_enquete_terrain_publique!B:B, 0))</f>
        <v>#N/A</v>
      </c>
      <c r="AH468" s="18"/>
      <c r="AI468" s="18" t="e">
        <f>INDEX(BDD_enquete_terrain_publique!BO:BO, MATCH(A468, BDD_enquete_terrain_publique!B:B, 0))</f>
        <v>#N/A</v>
      </c>
      <c r="AJ468" s="18"/>
      <c r="AK468" s="18" t="e">
        <f>INDEX(BDD_enquete_terrain_publique!BU:BU, MATCH(A468, BDD_enquete_terrain_publique!B:B, 0))</f>
        <v>#N/A</v>
      </c>
      <c r="AL468" s="115" t="e">
        <f>INDEX(BDD_enquete_terrain_publique!BV:BV, MATCH(A468, BDD_enquete_terrain_publique!B:B, 0))</f>
        <v>#N/A</v>
      </c>
      <c r="AM468" s="18"/>
      <c r="AN468" s="115"/>
      <c r="AO468" s="115" t="e">
        <f>INDEX(BDD_enquete_terrain_publique!AL:AL, MATCH(A468, BDD_enquete_terrain_publique!B:B, 0))</f>
        <v>#N/A</v>
      </c>
      <c r="AP468" s="115"/>
      <c r="AQ468" s="115"/>
      <c r="AR468" s="124"/>
      <c r="AS468" s="115"/>
      <c r="AT468" s="122"/>
      <c r="AU46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8" s="122"/>
      <c r="AW468" s="115"/>
      <c r="AX468" s="199"/>
      <c r="AY468" s="201"/>
      <c r="AZ468" s="127"/>
    </row>
    <row r="469" spans="1:52">
      <c r="A469" s="117"/>
      <c r="B469" s="18" t="e">
        <f>INDEX(BDD_enquete_terrain_publique!C:C, MATCH(A469, BDD_enquete_terrain_publique!B:B, 0))</f>
        <v>#N/A</v>
      </c>
      <c r="C469" s="18" t="e">
        <f>INDEX(BDD_enquete_terrain_publique!D:D, MATCH(A469, BDD_enquete_terrain_publique!B:B, 0))</f>
        <v>#N/A</v>
      </c>
      <c r="D469" s="109" t="e">
        <f>INDEX(BDD_enquete_terrain_publique!E:E, MATCH(A469, BDD_enquete_terrain_publique!B:B, 0))</f>
        <v>#N/A</v>
      </c>
      <c r="E469" s="18" t="e">
        <f>INDEX(BDD_enquete_terrain_publique!F:F, MATCH(A469, BDD_enquete_terrain_publique!B:B, 0))</f>
        <v>#N/A</v>
      </c>
      <c r="F469" s="118" t="e">
        <f>INDEX(BDD_enquete_terrain_publique!G:G, MATCH(A469, BDD_enquete_terrain_publique!B:B, 0))</f>
        <v>#N/A</v>
      </c>
      <c r="G469" s="18" t="e">
        <f>INDEX(BDD_enquete_terrain_publique!H:H, MATCH(A469, BDD_enquete_terrain_publique!B:B, 0))</f>
        <v>#N/A</v>
      </c>
      <c r="H469" s="118" t="e">
        <f>INDEX(BDD_enquete_terrain_publique!I:I, MATCH(A469, BDD_enquete_terrain_publique!B:B, 0))</f>
        <v>#N/A</v>
      </c>
      <c r="I469" s="18" t="e">
        <f>INDEX(BDD_enquete_terrain_publique!J:J, MATCH(A469, BDD_enquete_terrain_publique!B:B, 0))</f>
        <v>#N/A</v>
      </c>
      <c r="J469" s="18" t="e">
        <f>INDEX(BDD_enquete_terrain_publique!K:K, MATCH(A469, BDD_enquete_terrain_publique!B:B, 0))</f>
        <v>#N/A</v>
      </c>
      <c r="K469" s="118" t="e">
        <f>INDEX(BDD_enquete_terrain_publique!L:L, MATCH(A469, BDD_enquete_terrain_publique!B:B, 0))</f>
        <v>#N/A</v>
      </c>
      <c r="L469" s="18" t="e">
        <f>INDEX(BDD_enquete_terrain_publique!M:M, MATCH(A469, BDD_enquete_terrain_publique!B:B, 0))</f>
        <v>#N/A</v>
      </c>
      <c r="M469" s="115" t="s">
        <v>22</v>
      </c>
      <c r="N469" s="115" t="s">
        <v>22</v>
      </c>
      <c r="O469" s="115" t="s">
        <v>22</v>
      </c>
      <c r="P469" s="119" t="e">
        <f>INDEX(BDD_enquete_terrain_publique!Q:Q, MATCH(A469, BDD_enquete_terrain_publique!B:B, 0))</f>
        <v>#N/A</v>
      </c>
      <c r="Q469" s="115" t="s">
        <v>22</v>
      </c>
      <c r="R469" s="115" t="s">
        <v>22</v>
      </c>
      <c r="S469" s="115" t="s">
        <v>22</v>
      </c>
      <c r="T469" s="115" t="s">
        <v>22</v>
      </c>
      <c r="U469" s="120" t="e">
        <f>INDEX(BDD_enquete_terrain_publique!V:V, MATCH(A469, BDD_enquete_terrain_publique!B:B, 0))</f>
        <v>#N/A</v>
      </c>
      <c r="V469" s="128" t="s">
        <v>22</v>
      </c>
      <c r="W469" s="121" t="e">
        <f>INDEX(BDD_enquete_terrain_publique!W:W, MATCH(A469, BDD_enquete_terrain_publique!B:B, 0))</f>
        <v>#N/A</v>
      </c>
      <c r="X469" s="122" t="e">
        <f>INDEX(BDD_enquete_terrain_publique!X:X, MATCH(A469, BDD_enquete_terrain_publique!B:B, 0))</f>
        <v>#N/A</v>
      </c>
      <c r="Y469" s="122" t="e">
        <f>INDEX(BDD_enquete_terrain_publique!Y:Y, MATCH(A469, BDD_enquete_terrain_publique!B:B, 0))</f>
        <v>#N/A</v>
      </c>
      <c r="Z469" s="121" t="e">
        <f>INDEX(BDD_enquete_terrain_publique!Z:Z, MATCH(A469, BDD_enquete_terrain_publique!B:B, 0))</f>
        <v>#N/A</v>
      </c>
      <c r="AA469" s="121" t="e">
        <f>INDEX(BDD_enquete_terrain_publique!AA:AA, MATCH(A469, BDD_enquete_terrain_publique!B:B, 0))</f>
        <v>#N/A</v>
      </c>
      <c r="AB469" s="121" t="e">
        <f>INDEX(BDD_enquete_terrain_publique!AB:AB, MATCH(A469, BDD_enquete_terrain_publique!B:B, 0))</f>
        <v>#N/A</v>
      </c>
      <c r="AC469" s="121" t="e">
        <f>Tableau1[[#This Row],[heure_enq]]-Tableau1[[#This Row],[heure_deb]]</f>
        <v>#N/A</v>
      </c>
      <c r="AD469" s="121" t="e">
        <f>Tableau1[[#This Row],[heure_fin]]-Tableau1[[#This Row],[heure_deb]]</f>
        <v>#N/A</v>
      </c>
      <c r="AE469" s="128" t="s">
        <v>22</v>
      </c>
      <c r="AF469" s="128" t="s">
        <v>22</v>
      </c>
      <c r="AG469" s="123" t="e">
        <f>INDEX(BDD_enquete_terrain_publique!BJ:BJ, MATCH(A469, BDD_enquete_terrain_publique!B:B, 0))</f>
        <v>#N/A</v>
      </c>
      <c r="AH469" s="18"/>
      <c r="AI469" s="18" t="e">
        <f>INDEX(BDD_enquete_terrain_publique!BO:BO, MATCH(A469, BDD_enquete_terrain_publique!B:B, 0))</f>
        <v>#N/A</v>
      </c>
      <c r="AJ469" s="18"/>
      <c r="AK469" s="18" t="e">
        <f>INDEX(BDD_enquete_terrain_publique!BU:BU, MATCH(A469, BDD_enquete_terrain_publique!B:B, 0))</f>
        <v>#N/A</v>
      </c>
      <c r="AL469" s="115" t="e">
        <f>INDEX(BDD_enquete_terrain_publique!BV:BV, MATCH(A469, BDD_enquete_terrain_publique!B:B, 0))</f>
        <v>#N/A</v>
      </c>
      <c r="AM469" s="18"/>
      <c r="AN469" s="115"/>
      <c r="AO469" s="115" t="e">
        <f>INDEX(BDD_enquete_terrain_publique!AL:AL, MATCH(A469, BDD_enquete_terrain_publique!B:B, 0))</f>
        <v>#N/A</v>
      </c>
      <c r="AP469" s="115"/>
      <c r="AQ469" s="115"/>
      <c r="AR469" s="124"/>
      <c r="AS469" s="115"/>
      <c r="AT469" s="122"/>
      <c r="AU46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69" s="122"/>
      <c r="AW469" s="115"/>
      <c r="AX469" s="199"/>
      <c r="AY469" s="201"/>
      <c r="AZ469" s="127"/>
    </row>
    <row r="470" spans="1:52">
      <c r="A470" s="117"/>
      <c r="B470" s="18" t="e">
        <f>INDEX(BDD_enquete_terrain_publique!C:C, MATCH(A470, BDD_enquete_terrain_publique!B:B, 0))</f>
        <v>#N/A</v>
      </c>
      <c r="C470" s="18" t="e">
        <f>INDEX(BDD_enquete_terrain_publique!D:D, MATCH(A470, BDD_enquete_terrain_publique!B:B, 0))</f>
        <v>#N/A</v>
      </c>
      <c r="D470" s="109" t="e">
        <f>INDEX(BDD_enquete_terrain_publique!E:E, MATCH(A470, BDD_enquete_terrain_publique!B:B, 0))</f>
        <v>#N/A</v>
      </c>
      <c r="E470" s="18" t="e">
        <f>INDEX(BDD_enquete_terrain_publique!F:F, MATCH(A470, BDD_enquete_terrain_publique!B:B, 0))</f>
        <v>#N/A</v>
      </c>
      <c r="F470" s="118" t="e">
        <f>INDEX(BDD_enquete_terrain_publique!G:G, MATCH(A470, BDD_enquete_terrain_publique!B:B, 0))</f>
        <v>#N/A</v>
      </c>
      <c r="G470" s="18" t="e">
        <f>INDEX(BDD_enquete_terrain_publique!H:H, MATCH(A470, BDD_enquete_terrain_publique!B:B, 0))</f>
        <v>#N/A</v>
      </c>
      <c r="H470" s="118" t="e">
        <f>INDEX(BDD_enquete_terrain_publique!I:I, MATCH(A470, BDD_enquete_terrain_publique!B:B, 0))</f>
        <v>#N/A</v>
      </c>
      <c r="I470" s="18" t="e">
        <f>INDEX(BDD_enquete_terrain_publique!J:J, MATCH(A470, BDD_enquete_terrain_publique!B:B, 0))</f>
        <v>#N/A</v>
      </c>
      <c r="J470" s="18" t="e">
        <f>INDEX(BDD_enquete_terrain_publique!K:K, MATCH(A470, BDD_enquete_terrain_publique!B:B, 0))</f>
        <v>#N/A</v>
      </c>
      <c r="K470" s="118" t="e">
        <f>INDEX(BDD_enquete_terrain_publique!L:L, MATCH(A470, BDD_enquete_terrain_publique!B:B, 0))</f>
        <v>#N/A</v>
      </c>
      <c r="L470" s="18" t="e">
        <f>INDEX(BDD_enquete_terrain_publique!M:M, MATCH(A470, BDD_enquete_terrain_publique!B:B, 0))</f>
        <v>#N/A</v>
      </c>
      <c r="M470" s="115" t="s">
        <v>22</v>
      </c>
      <c r="N470" s="115" t="s">
        <v>22</v>
      </c>
      <c r="O470" s="115" t="s">
        <v>22</v>
      </c>
      <c r="P470" s="119" t="e">
        <f>INDEX(BDD_enquete_terrain_publique!Q:Q, MATCH(A470, BDD_enquete_terrain_publique!B:B, 0))</f>
        <v>#N/A</v>
      </c>
      <c r="Q470" s="115" t="s">
        <v>22</v>
      </c>
      <c r="R470" s="115" t="s">
        <v>22</v>
      </c>
      <c r="S470" s="115" t="s">
        <v>22</v>
      </c>
      <c r="T470" s="115" t="s">
        <v>22</v>
      </c>
      <c r="U470" s="120" t="e">
        <f>INDEX(BDD_enquete_terrain_publique!V:V, MATCH(A470, BDD_enquete_terrain_publique!B:B, 0))</f>
        <v>#N/A</v>
      </c>
      <c r="V470" s="128" t="s">
        <v>22</v>
      </c>
      <c r="W470" s="121" t="e">
        <f>INDEX(BDD_enquete_terrain_publique!W:W, MATCH(A470, BDD_enquete_terrain_publique!B:B, 0))</f>
        <v>#N/A</v>
      </c>
      <c r="X470" s="122" t="e">
        <f>INDEX(BDD_enquete_terrain_publique!X:X, MATCH(A470, BDD_enquete_terrain_publique!B:B, 0))</f>
        <v>#N/A</v>
      </c>
      <c r="Y470" s="122" t="e">
        <f>INDEX(BDD_enquete_terrain_publique!Y:Y, MATCH(A470, BDD_enquete_terrain_publique!B:B, 0))</f>
        <v>#N/A</v>
      </c>
      <c r="Z470" s="121" t="e">
        <f>INDEX(BDD_enquete_terrain_publique!Z:Z, MATCH(A470, BDD_enquete_terrain_publique!B:B, 0))</f>
        <v>#N/A</v>
      </c>
      <c r="AA470" s="121" t="e">
        <f>INDEX(BDD_enquete_terrain_publique!AA:AA, MATCH(A470, BDD_enquete_terrain_publique!B:B, 0))</f>
        <v>#N/A</v>
      </c>
      <c r="AB470" s="121" t="e">
        <f>INDEX(BDD_enquete_terrain_publique!AB:AB, MATCH(A470, BDD_enquete_terrain_publique!B:B, 0))</f>
        <v>#N/A</v>
      </c>
      <c r="AC470" s="121" t="e">
        <f>Tableau1[[#This Row],[heure_enq]]-Tableau1[[#This Row],[heure_deb]]</f>
        <v>#N/A</v>
      </c>
      <c r="AD470" s="121" t="e">
        <f>Tableau1[[#This Row],[heure_fin]]-Tableau1[[#This Row],[heure_deb]]</f>
        <v>#N/A</v>
      </c>
      <c r="AE470" s="128" t="s">
        <v>22</v>
      </c>
      <c r="AF470" s="128" t="s">
        <v>22</v>
      </c>
      <c r="AG470" s="123" t="e">
        <f>INDEX(BDD_enquete_terrain_publique!BJ:BJ, MATCH(A470, BDD_enquete_terrain_publique!B:B, 0))</f>
        <v>#N/A</v>
      </c>
      <c r="AH470" s="18"/>
      <c r="AI470" s="18" t="e">
        <f>INDEX(BDD_enquete_terrain_publique!BO:BO, MATCH(A470, BDD_enquete_terrain_publique!B:B, 0))</f>
        <v>#N/A</v>
      </c>
      <c r="AJ470" s="18"/>
      <c r="AK470" s="18" t="e">
        <f>INDEX(BDD_enquete_terrain_publique!BU:BU, MATCH(A470, BDD_enquete_terrain_publique!B:B, 0))</f>
        <v>#N/A</v>
      </c>
      <c r="AL470" s="115" t="e">
        <f>INDEX(BDD_enquete_terrain_publique!BV:BV, MATCH(A470, BDD_enquete_terrain_publique!B:B, 0))</f>
        <v>#N/A</v>
      </c>
      <c r="AM470" s="18"/>
      <c r="AN470" s="115"/>
      <c r="AO470" s="115" t="e">
        <f>INDEX(BDD_enquete_terrain_publique!AL:AL, MATCH(A470, BDD_enquete_terrain_publique!B:B, 0))</f>
        <v>#N/A</v>
      </c>
      <c r="AP470" s="115"/>
      <c r="AQ470" s="115"/>
      <c r="AR470" s="124"/>
      <c r="AS470" s="115"/>
      <c r="AT470" s="122"/>
      <c r="AU47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0" s="122"/>
      <c r="AW470" s="115"/>
      <c r="AX470" s="199"/>
      <c r="AY470" s="201"/>
      <c r="AZ470" s="127"/>
    </row>
    <row r="471" spans="1:52">
      <c r="A471" s="117"/>
      <c r="B471" s="18" t="e">
        <f>INDEX(BDD_enquete_terrain_publique!C:C, MATCH(A471, BDD_enquete_terrain_publique!B:B, 0))</f>
        <v>#N/A</v>
      </c>
      <c r="C471" s="18" t="e">
        <f>INDEX(BDD_enquete_terrain_publique!D:D, MATCH(A471, BDD_enquete_terrain_publique!B:B, 0))</f>
        <v>#N/A</v>
      </c>
      <c r="D471" s="109" t="e">
        <f>INDEX(BDD_enquete_terrain_publique!E:E, MATCH(A471, BDD_enquete_terrain_publique!B:B, 0))</f>
        <v>#N/A</v>
      </c>
      <c r="E471" s="18" t="e">
        <f>INDEX(BDD_enquete_terrain_publique!F:F, MATCH(A471, BDD_enquete_terrain_publique!B:B, 0))</f>
        <v>#N/A</v>
      </c>
      <c r="F471" s="118" t="e">
        <f>INDEX(BDD_enquete_terrain_publique!G:G, MATCH(A471, BDD_enquete_terrain_publique!B:B, 0))</f>
        <v>#N/A</v>
      </c>
      <c r="G471" s="18" t="e">
        <f>INDEX(BDD_enquete_terrain_publique!H:H, MATCH(A471, BDD_enquete_terrain_publique!B:B, 0))</f>
        <v>#N/A</v>
      </c>
      <c r="H471" s="118" t="e">
        <f>INDEX(BDD_enquete_terrain_publique!I:I, MATCH(A471, BDD_enquete_terrain_publique!B:B, 0))</f>
        <v>#N/A</v>
      </c>
      <c r="I471" s="18" t="e">
        <f>INDEX(BDD_enquete_terrain_publique!J:J, MATCH(A471, BDD_enquete_terrain_publique!B:B, 0))</f>
        <v>#N/A</v>
      </c>
      <c r="J471" s="18" t="e">
        <f>INDEX(BDD_enquete_terrain_publique!K:K, MATCH(A471, BDD_enquete_terrain_publique!B:B, 0))</f>
        <v>#N/A</v>
      </c>
      <c r="K471" s="118" t="e">
        <f>INDEX(BDD_enquete_terrain_publique!L:L, MATCH(A471, BDD_enquete_terrain_publique!B:B, 0))</f>
        <v>#N/A</v>
      </c>
      <c r="L471" s="18" t="e">
        <f>INDEX(BDD_enquete_terrain_publique!M:M, MATCH(A471, BDD_enquete_terrain_publique!B:B, 0))</f>
        <v>#N/A</v>
      </c>
      <c r="M471" s="115" t="s">
        <v>22</v>
      </c>
      <c r="N471" s="115" t="s">
        <v>22</v>
      </c>
      <c r="O471" s="115" t="s">
        <v>22</v>
      </c>
      <c r="P471" s="119" t="e">
        <f>INDEX(BDD_enquete_terrain_publique!Q:Q, MATCH(A471, BDD_enquete_terrain_publique!B:B, 0))</f>
        <v>#N/A</v>
      </c>
      <c r="Q471" s="115" t="s">
        <v>22</v>
      </c>
      <c r="R471" s="115" t="s">
        <v>22</v>
      </c>
      <c r="S471" s="115" t="s">
        <v>22</v>
      </c>
      <c r="T471" s="115" t="s">
        <v>22</v>
      </c>
      <c r="U471" s="120" t="e">
        <f>INDEX(BDD_enquete_terrain_publique!V:V, MATCH(A471, BDD_enquete_terrain_publique!B:B, 0))</f>
        <v>#N/A</v>
      </c>
      <c r="V471" s="128" t="s">
        <v>22</v>
      </c>
      <c r="W471" s="121" t="e">
        <f>INDEX(BDD_enquete_terrain_publique!W:W, MATCH(A471, BDD_enquete_terrain_publique!B:B, 0))</f>
        <v>#N/A</v>
      </c>
      <c r="X471" s="122" t="e">
        <f>INDEX(BDD_enquete_terrain_publique!X:X, MATCH(A471, BDD_enquete_terrain_publique!B:B, 0))</f>
        <v>#N/A</v>
      </c>
      <c r="Y471" s="122" t="e">
        <f>INDEX(BDD_enquete_terrain_publique!Y:Y, MATCH(A471, BDD_enquete_terrain_publique!B:B, 0))</f>
        <v>#N/A</v>
      </c>
      <c r="Z471" s="121" t="e">
        <f>INDEX(BDD_enquete_terrain_publique!Z:Z, MATCH(A471, BDD_enquete_terrain_publique!B:B, 0))</f>
        <v>#N/A</v>
      </c>
      <c r="AA471" s="121" t="e">
        <f>INDEX(BDD_enquete_terrain_publique!AA:AA, MATCH(A471, BDD_enquete_terrain_publique!B:B, 0))</f>
        <v>#N/A</v>
      </c>
      <c r="AB471" s="121" t="e">
        <f>INDEX(BDD_enquete_terrain_publique!AB:AB, MATCH(A471, BDD_enquete_terrain_publique!B:B, 0))</f>
        <v>#N/A</v>
      </c>
      <c r="AC471" s="121" t="e">
        <f>Tableau1[[#This Row],[heure_enq]]-Tableau1[[#This Row],[heure_deb]]</f>
        <v>#N/A</v>
      </c>
      <c r="AD471" s="121" t="e">
        <f>Tableau1[[#This Row],[heure_fin]]-Tableau1[[#This Row],[heure_deb]]</f>
        <v>#N/A</v>
      </c>
      <c r="AE471" s="128" t="s">
        <v>22</v>
      </c>
      <c r="AF471" s="128" t="s">
        <v>22</v>
      </c>
      <c r="AG471" s="123" t="e">
        <f>INDEX(BDD_enquete_terrain_publique!BJ:BJ, MATCH(A471, BDD_enquete_terrain_publique!B:B, 0))</f>
        <v>#N/A</v>
      </c>
      <c r="AH471" s="18"/>
      <c r="AI471" s="18" t="e">
        <f>INDEX(BDD_enquete_terrain_publique!BO:BO, MATCH(A471, BDD_enquete_terrain_publique!B:B, 0))</f>
        <v>#N/A</v>
      </c>
      <c r="AJ471" s="18"/>
      <c r="AK471" s="18" t="e">
        <f>INDEX(BDD_enquete_terrain_publique!BU:BU, MATCH(A471, BDD_enquete_terrain_publique!B:B, 0))</f>
        <v>#N/A</v>
      </c>
      <c r="AL471" s="115" t="e">
        <f>INDEX(BDD_enquete_terrain_publique!BV:BV, MATCH(A471, BDD_enquete_terrain_publique!B:B, 0))</f>
        <v>#N/A</v>
      </c>
      <c r="AM471" s="18"/>
      <c r="AN471" s="115"/>
      <c r="AO471" s="115" t="e">
        <f>INDEX(BDD_enquete_terrain_publique!AL:AL, MATCH(A471, BDD_enquete_terrain_publique!B:B, 0))</f>
        <v>#N/A</v>
      </c>
      <c r="AP471" s="115"/>
      <c r="AQ471" s="115"/>
      <c r="AR471" s="124"/>
      <c r="AS471" s="115"/>
      <c r="AT471" s="122"/>
      <c r="AU47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1" s="122"/>
      <c r="AW471" s="115"/>
      <c r="AX471" s="199"/>
      <c r="AY471" s="201"/>
      <c r="AZ471" s="127"/>
    </row>
    <row r="472" spans="1:52">
      <c r="A472" s="117"/>
      <c r="B472" s="18" t="e">
        <f>INDEX(BDD_enquete_terrain_publique!C:C, MATCH(A472, BDD_enquete_terrain_publique!B:B, 0))</f>
        <v>#N/A</v>
      </c>
      <c r="C472" s="18" t="e">
        <f>INDEX(BDD_enquete_terrain_publique!D:D, MATCH(A472, BDD_enquete_terrain_publique!B:B, 0))</f>
        <v>#N/A</v>
      </c>
      <c r="D472" s="109" t="e">
        <f>INDEX(BDD_enquete_terrain_publique!E:E, MATCH(A472, BDD_enquete_terrain_publique!B:B, 0))</f>
        <v>#N/A</v>
      </c>
      <c r="E472" s="18" t="e">
        <f>INDEX(BDD_enquete_terrain_publique!F:F, MATCH(A472, BDD_enquete_terrain_publique!B:B, 0))</f>
        <v>#N/A</v>
      </c>
      <c r="F472" s="118" t="e">
        <f>INDEX(BDD_enquete_terrain_publique!G:G, MATCH(A472, BDD_enquete_terrain_publique!B:B, 0))</f>
        <v>#N/A</v>
      </c>
      <c r="G472" s="18" t="e">
        <f>INDEX(BDD_enquete_terrain_publique!H:H, MATCH(A472, BDD_enquete_terrain_publique!B:B, 0))</f>
        <v>#N/A</v>
      </c>
      <c r="H472" s="118" t="e">
        <f>INDEX(BDD_enquete_terrain_publique!I:I, MATCH(A472, BDD_enquete_terrain_publique!B:B, 0))</f>
        <v>#N/A</v>
      </c>
      <c r="I472" s="18" t="e">
        <f>INDEX(BDD_enquete_terrain_publique!J:J, MATCH(A472, BDD_enquete_terrain_publique!B:B, 0))</f>
        <v>#N/A</v>
      </c>
      <c r="J472" s="18" t="e">
        <f>INDEX(BDD_enquete_terrain_publique!K:K, MATCH(A472, BDD_enquete_terrain_publique!B:B, 0))</f>
        <v>#N/A</v>
      </c>
      <c r="K472" s="118" t="e">
        <f>INDEX(BDD_enquete_terrain_publique!L:L, MATCH(A472, BDD_enquete_terrain_publique!B:B, 0))</f>
        <v>#N/A</v>
      </c>
      <c r="L472" s="18" t="e">
        <f>INDEX(BDD_enquete_terrain_publique!M:M, MATCH(A472, BDD_enquete_terrain_publique!B:B, 0))</f>
        <v>#N/A</v>
      </c>
      <c r="M472" s="115" t="s">
        <v>22</v>
      </c>
      <c r="N472" s="115" t="s">
        <v>22</v>
      </c>
      <c r="O472" s="115" t="s">
        <v>22</v>
      </c>
      <c r="P472" s="119" t="e">
        <f>INDEX(BDD_enquete_terrain_publique!Q:Q, MATCH(A472, BDD_enquete_terrain_publique!B:B, 0))</f>
        <v>#N/A</v>
      </c>
      <c r="Q472" s="115" t="s">
        <v>22</v>
      </c>
      <c r="R472" s="115" t="s">
        <v>22</v>
      </c>
      <c r="S472" s="115" t="s">
        <v>22</v>
      </c>
      <c r="T472" s="115" t="s">
        <v>22</v>
      </c>
      <c r="U472" s="120" t="e">
        <f>INDEX(BDD_enquete_terrain_publique!V:V, MATCH(A472, BDD_enquete_terrain_publique!B:B, 0))</f>
        <v>#N/A</v>
      </c>
      <c r="V472" s="128" t="s">
        <v>22</v>
      </c>
      <c r="W472" s="121" t="e">
        <f>INDEX(BDD_enquete_terrain_publique!W:W, MATCH(A472, BDD_enquete_terrain_publique!B:B, 0))</f>
        <v>#N/A</v>
      </c>
      <c r="X472" s="122" t="e">
        <f>INDEX(BDD_enquete_terrain_publique!X:X, MATCH(A472, BDD_enquete_terrain_publique!B:B, 0))</f>
        <v>#N/A</v>
      </c>
      <c r="Y472" s="122" t="e">
        <f>INDEX(BDD_enquete_terrain_publique!Y:Y, MATCH(A472, BDD_enquete_terrain_publique!B:B, 0))</f>
        <v>#N/A</v>
      </c>
      <c r="Z472" s="121" t="e">
        <f>INDEX(BDD_enquete_terrain_publique!Z:Z, MATCH(A472, BDD_enquete_terrain_publique!B:B, 0))</f>
        <v>#N/A</v>
      </c>
      <c r="AA472" s="121" t="e">
        <f>INDEX(BDD_enquete_terrain_publique!AA:AA, MATCH(A472, BDD_enquete_terrain_publique!B:B, 0))</f>
        <v>#N/A</v>
      </c>
      <c r="AB472" s="121" t="e">
        <f>INDEX(BDD_enquete_terrain_publique!AB:AB, MATCH(A472, BDD_enquete_terrain_publique!B:B, 0))</f>
        <v>#N/A</v>
      </c>
      <c r="AC472" s="121" t="e">
        <f>Tableau1[[#This Row],[heure_enq]]-Tableau1[[#This Row],[heure_deb]]</f>
        <v>#N/A</v>
      </c>
      <c r="AD472" s="121" t="e">
        <f>Tableau1[[#This Row],[heure_fin]]-Tableau1[[#This Row],[heure_deb]]</f>
        <v>#N/A</v>
      </c>
      <c r="AE472" s="128" t="s">
        <v>22</v>
      </c>
      <c r="AF472" s="128" t="s">
        <v>22</v>
      </c>
      <c r="AG472" s="123" t="e">
        <f>INDEX(BDD_enquete_terrain_publique!BJ:BJ, MATCH(A472, BDD_enquete_terrain_publique!B:B, 0))</f>
        <v>#N/A</v>
      </c>
      <c r="AH472" s="18"/>
      <c r="AI472" s="18" t="e">
        <f>INDEX(BDD_enquete_terrain_publique!BO:BO, MATCH(A472, BDD_enquete_terrain_publique!B:B, 0))</f>
        <v>#N/A</v>
      </c>
      <c r="AJ472" s="18"/>
      <c r="AK472" s="18" t="e">
        <f>INDEX(BDD_enquete_terrain_publique!BU:BU, MATCH(A472, BDD_enquete_terrain_publique!B:B, 0))</f>
        <v>#N/A</v>
      </c>
      <c r="AL472" s="115" t="e">
        <f>INDEX(BDD_enquete_terrain_publique!BV:BV, MATCH(A472, BDD_enquete_terrain_publique!B:B, 0))</f>
        <v>#N/A</v>
      </c>
      <c r="AM472" s="18"/>
      <c r="AN472" s="115"/>
      <c r="AO472" s="115" t="e">
        <f>INDEX(BDD_enquete_terrain_publique!AL:AL, MATCH(A472, BDD_enquete_terrain_publique!B:B, 0))</f>
        <v>#N/A</v>
      </c>
      <c r="AP472" s="115"/>
      <c r="AQ472" s="115"/>
      <c r="AR472" s="124"/>
      <c r="AS472" s="115"/>
      <c r="AT472" s="122"/>
      <c r="AU47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2" s="122"/>
      <c r="AW472" s="115"/>
      <c r="AX472" s="199"/>
      <c r="AY472" s="201"/>
      <c r="AZ472" s="127"/>
    </row>
    <row r="473" spans="1:52">
      <c r="A473" s="117"/>
      <c r="B473" s="18" t="e">
        <f>INDEX(BDD_enquete_terrain_publique!C:C, MATCH(A473, BDD_enquete_terrain_publique!B:B, 0))</f>
        <v>#N/A</v>
      </c>
      <c r="C473" s="18" t="e">
        <f>INDEX(BDD_enquete_terrain_publique!D:D, MATCH(A473, BDD_enquete_terrain_publique!B:B, 0))</f>
        <v>#N/A</v>
      </c>
      <c r="D473" s="109" t="e">
        <f>INDEX(BDD_enquete_terrain_publique!E:E, MATCH(A473, BDD_enquete_terrain_publique!B:B, 0))</f>
        <v>#N/A</v>
      </c>
      <c r="E473" s="18" t="e">
        <f>INDEX(BDD_enquete_terrain_publique!F:F, MATCH(A473, BDD_enquete_terrain_publique!B:B, 0))</f>
        <v>#N/A</v>
      </c>
      <c r="F473" s="118" t="e">
        <f>INDEX(BDD_enquete_terrain_publique!G:G, MATCH(A473, BDD_enquete_terrain_publique!B:B, 0))</f>
        <v>#N/A</v>
      </c>
      <c r="G473" s="18" t="e">
        <f>INDEX(BDD_enquete_terrain_publique!H:H, MATCH(A473, BDD_enquete_terrain_publique!B:B, 0))</f>
        <v>#N/A</v>
      </c>
      <c r="H473" s="118" t="e">
        <f>INDEX(BDD_enquete_terrain_publique!I:I, MATCH(A473, BDD_enquete_terrain_publique!B:B, 0))</f>
        <v>#N/A</v>
      </c>
      <c r="I473" s="18" t="e">
        <f>INDEX(BDD_enquete_terrain_publique!J:J, MATCH(A473, BDD_enquete_terrain_publique!B:B, 0))</f>
        <v>#N/A</v>
      </c>
      <c r="J473" s="18" t="e">
        <f>INDEX(BDD_enquete_terrain_publique!K:K, MATCH(A473, BDD_enquete_terrain_publique!B:B, 0))</f>
        <v>#N/A</v>
      </c>
      <c r="K473" s="118" t="e">
        <f>INDEX(BDD_enquete_terrain_publique!L:L, MATCH(A473, BDD_enquete_terrain_publique!B:B, 0))</f>
        <v>#N/A</v>
      </c>
      <c r="L473" s="18" t="e">
        <f>INDEX(BDD_enquete_terrain_publique!M:M, MATCH(A473, BDD_enquete_terrain_publique!B:B, 0))</f>
        <v>#N/A</v>
      </c>
      <c r="M473" s="115" t="s">
        <v>22</v>
      </c>
      <c r="N473" s="115" t="s">
        <v>22</v>
      </c>
      <c r="O473" s="115" t="s">
        <v>22</v>
      </c>
      <c r="P473" s="119" t="e">
        <f>INDEX(BDD_enquete_terrain_publique!Q:Q, MATCH(A473, BDD_enquete_terrain_publique!B:B, 0))</f>
        <v>#N/A</v>
      </c>
      <c r="Q473" s="115" t="s">
        <v>22</v>
      </c>
      <c r="R473" s="115" t="s">
        <v>22</v>
      </c>
      <c r="S473" s="115" t="s">
        <v>22</v>
      </c>
      <c r="T473" s="115" t="s">
        <v>22</v>
      </c>
      <c r="U473" s="120" t="e">
        <f>INDEX(BDD_enquete_terrain_publique!V:V, MATCH(A473, BDD_enquete_terrain_publique!B:B, 0))</f>
        <v>#N/A</v>
      </c>
      <c r="V473" s="128" t="s">
        <v>22</v>
      </c>
      <c r="W473" s="121" t="e">
        <f>INDEX(BDD_enquete_terrain_publique!W:W, MATCH(A473, BDD_enquete_terrain_publique!B:B, 0))</f>
        <v>#N/A</v>
      </c>
      <c r="X473" s="122" t="e">
        <f>INDEX(BDD_enquete_terrain_publique!X:X, MATCH(A473, BDD_enquete_terrain_publique!B:B, 0))</f>
        <v>#N/A</v>
      </c>
      <c r="Y473" s="122" t="e">
        <f>INDEX(BDD_enquete_terrain_publique!Y:Y, MATCH(A473, BDD_enquete_terrain_publique!B:B, 0))</f>
        <v>#N/A</v>
      </c>
      <c r="Z473" s="121" t="e">
        <f>INDEX(BDD_enquete_terrain_publique!Z:Z, MATCH(A473, BDD_enquete_terrain_publique!B:B, 0))</f>
        <v>#N/A</v>
      </c>
      <c r="AA473" s="121" t="e">
        <f>INDEX(BDD_enquete_terrain_publique!AA:AA, MATCH(A473, BDD_enquete_terrain_publique!B:B, 0))</f>
        <v>#N/A</v>
      </c>
      <c r="AB473" s="121" t="e">
        <f>INDEX(BDD_enquete_terrain_publique!AB:AB, MATCH(A473, BDD_enquete_terrain_publique!B:B, 0))</f>
        <v>#N/A</v>
      </c>
      <c r="AC473" s="121" t="e">
        <f>Tableau1[[#This Row],[heure_enq]]-Tableau1[[#This Row],[heure_deb]]</f>
        <v>#N/A</v>
      </c>
      <c r="AD473" s="121" t="e">
        <f>Tableau1[[#This Row],[heure_fin]]-Tableau1[[#This Row],[heure_deb]]</f>
        <v>#N/A</v>
      </c>
      <c r="AE473" s="128" t="s">
        <v>22</v>
      </c>
      <c r="AF473" s="128" t="s">
        <v>22</v>
      </c>
      <c r="AG473" s="123" t="e">
        <f>INDEX(BDD_enquete_terrain_publique!BJ:BJ, MATCH(A473, BDD_enquete_terrain_publique!B:B, 0))</f>
        <v>#N/A</v>
      </c>
      <c r="AH473" s="18"/>
      <c r="AI473" s="18" t="e">
        <f>INDEX(BDD_enquete_terrain_publique!BO:BO, MATCH(A473, BDD_enquete_terrain_publique!B:B, 0))</f>
        <v>#N/A</v>
      </c>
      <c r="AJ473" s="18"/>
      <c r="AK473" s="18" t="e">
        <f>INDEX(BDD_enquete_terrain_publique!BU:BU, MATCH(A473, BDD_enquete_terrain_publique!B:B, 0))</f>
        <v>#N/A</v>
      </c>
      <c r="AL473" s="115" t="e">
        <f>INDEX(BDD_enquete_terrain_publique!BV:BV, MATCH(A473, BDD_enquete_terrain_publique!B:B, 0))</f>
        <v>#N/A</v>
      </c>
      <c r="AM473" s="18"/>
      <c r="AN473" s="115"/>
      <c r="AO473" s="115" t="e">
        <f>INDEX(BDD_enquete_terrain_publique!AL:AL, MATCH(A473, BDD_enquete_terrain_publique!B:B, 0))</f>
        <v>#N/A</v>
      </c>
      <c r="AP473" s="115"/>
      <c r="AQ473" s="115"/>
      <c r="AR473" s="124"/>
      <c r="AS473" s="115"/>
      <c r="AT473" s="122"/>
      <c r="AU47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3" s="122"/>
      <c r="AW473" s="115"/>
      <c r="AX473" s="199"/>
      <c r="AY473" s="201"/>
      <c r="AZ473" s="127"/>
    </row>
    <row r="474" spans="1:52">
      <c r="A474" s="117"/>
      <c r="B474" s="18" t="e">
        <f>INDEX(BDD_enquete_terrain_publique!C:C, MATCH(A474, BDD_enquete_terrain_publique!B:B, 0))</f>
        <v>#N/A</v>
      </c>
      <c r="C474" s="18" t="e">
        <f>INDEX(BDD_enquete_terrain_publique!D:D, MATCH(A474, BDD_enquete_terrain_publique!B:B, 0))</f>
        <v>#N/A</v>
      </c>
      <c r="D474" s="109" t="e">
        <f>INDEX(BDD_enquete_terrain_publique!E:E, MATCH(A474, BDD_enquete_terrain_publique!B:B, 0))</f>
        <v>#N/A</v>
      </c>
      <c r="E474" s="18" t="e">
        <f>INDEX(BDD_enquete_terrain_publique!F:F, MATCH(A474, BDD_enquete_terrain_publique!B:B, 0))</f>
        <v>#N/A</v>
      </c>
      <c r="F474" s="118" t="e">
        <f>INDEX(BDD_enquete_terrain_publique!G:G, MATCH(A474, BDD_enquete_terrain_publique!B:B, 0))</f>
        <v>#N/A</v>
      </c>
      <c r="G474" s="18" t="e">
        <f>INDEX(BDD_enquete_terrain_publique!H:H, MATCH(A474, BDD_enquete_terrain_publique!B:B, 0))</f>
        <v>#N/A</v>
      </c>
      <c r="H474" s="118" t="e">
        <f>INDEX(BDD_enquete_terrain_publique!I:I, MATCH(A474, BDD_enquete_terrain_publique!B:B, 0))</f>
        <v>#N/A</v>
      </c>
      <c r="I474" s="18" t="e">
        <f>INDEX(BDD_enquete_terrain_publique!J:J, MATCH(A474, BDD_enquete_terrain_publique!B:B, 0))</f>
        <v>#N/A</v>
      </c>
      <c r="J474" s="18" t="e">
        <f>INDEX(BDD_enquete_terrain_publique!K:K, MATCH(A474, BDD_enquete_terrain_publique!B:B, 0))</f>
        <v>#N/A</v>
      </c>
      <c r="K474" s="118" t="e">
        <f>INDEX(BDD_enquete_terrain_publique!L:L, MATCH(A474, BDD_enquete_terrain_publique!B:B, 0))</f>
        <v>#N/A</v>
      </c>
      <c r="L474" s="18" t="e">
        <f>INDEX(BDD_enquete_terrain_publique!M:M, MATCH(A474, BDD_enquete_terrain_publique!B:B, 0))</f>
        <v>#N/A</v>
      </c>
      <c r="M474" s="115" t="s">
        <v>22</v>
      </c>
      <c r="N474" s="115" t="s">
        <v>22</v>
      </c>
      <c r="O474" s="115" t="s">
        <v>22</v>
      </c>
      <c r="P474" s="119" t="e">
        <f>INDEX(BDD_enquete_terrain_publique!Q:Q, MATCH(A474, BDD_enquete_terrain_publique!B:B, 0))</f>
        <v>#N/A</v>
      </c>
      <c r="Q474" s="115" t="s">
        <v>22</v>
      </c>
      <c r="R474" s="115" t="s">
        <v>22</v>
      </c>
      <c r="S474" s="115" t="s">
        <v>22</v>
      </c>
      <c r="T474" s="115" t="s">
        <v>22</v>
      </c>
      <c r="U474" s="120" t="e">
        <f>INDEX(BDD_enquete_terrain_publique!V:V, MATCH(A474, BDD_enquete_terrain_publique!B:B, 0))</f>
        <v>#N/A</v>
      </c>
      <c r="V474" s="128" t="s">
        <v>22</v>
      </c>
      <c r="W474" s="121" t="e">
        <f>INDEX(BDD_enquete_terrain_publique!W:W, MATCH(A474, BDD_enquete_terrain_publique!B:B, 0))</f>
        <v>#N/A</v>
      </c>
      <c r="X474" s="122" t="e">
        <f>INDEX(BDD_enquete_terrain_publique!X:X, MATCH(A474, BDD_enquete_terrain_publique!B:B, 0))</f>
        <v>#N/A</v>
      </c>
      <c r="Y474" s="122" t="e">
        <f>INDEX(BDD_enquete_terrain_publique!Y:Y, MATCH(A474, BDD_enquete_terrain_publique!B:B, 0))</f>
        <v>#N/A</v>
      </c>
      <c r="Z474" s="121" t="e">
        <f>INDEX(BDD_enquete_terrain_publique!Z:Z, MATCH(A474, BDD_enquete_terrain_publique!B:B, 0))</f>
        <v>#N/A</v>
      </c>
      <c r="AA474" s="121" t="e">
        <f>INDEX(BDD_enquete_terrain_publique!AA:AA, MATCH(A474, BDD_enquete_terrain_publique!B:B, 0))</f>
        <v>#N/A</v>
      </c>
      <c r="AB474" s="121" t="e">
        <f>INDEX(BDD_enquete_terrain_publique!AB:AB, MATCH(A474, BDD_enquete_terrain_publique!B:B, 0))</f>
        <v>#N/A</v>
      </c>
      <c r="AC474" s="121" t="e">
        <f>Tableau1[[#This Row],[heure_enq]]-Tableau1[[#This Row],[heure_deb]]</f>
        <v>#N/A</v>
      </c>
      <c r="AD474" s="121" t="e">
        <f>Tableau1[[#This Row],[heure_fin]]-Tableau1[[#This Row],[heure_deb]]</f>
        <v>#N/A</v>
      </c>
      <c r="AE474" s="128" t="s">
        <v>22</v>
      </c>
      <c r="AF474" s="128" t="s">
        <v>22</v>
      </c>
      <c r="AG474" s="123" t="e">
        <f>INDEX(BDD_enquete_terrain_publique!BJ:BJ, MATCH(A474, BDD_enquete_terrain_publique!B:B, 0))</f>
        <v>#N/A</v>
      </c>
      <c r="AH474" s="18"/>
      <c r="AI474" s="18" t="e">
        <f>INDEX(BDD_enquete_terrain_publique!BO:BO, MATCH(A474, BDD_enquete_terrain_publique!B:B, 0))</f>
        <v>#N/A</v>
      </c>
      <c r="AJ474" s="18"/>
      <c r="AK474" s="18" t="e">
        <f>INDEX(BDD_enquete_terrain_publique!BU:BU, MATCH(A474, BDD_enquete_terrain_publique!B:B, 0))</f>
        <v>#N/A</v>
      </c>
      <c r="AL474" s="115" t="e">
        <f>INDEX(BDD_enquete_terrain_publique!BV:BV, MATCH(A474, BDD_enquete_terrain_publique!B:B, 0))</f>
        <v>#N/A</v>
      </c>
      <c r="AM474" s="18"/>
      <c r="AN474" s="115"/>
      <c r="AO474" s="115" t="e">
        <f>INDEX(BDD_enquete_terrain_publique!AL:AL, MATCH(A474, BDD_enquete_terrain_publique!B:B, 0))</f>
        <v>#N/A</v>
      </c>
      <c r="AP474" s="115"/>
      <c r="AQ474" s="115"/>
      <c r="AR474" s="124"/>
      <c r="AS474" s="115"/>
      <c r="AT474" s="122"/>
      <c r="AU47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4" s="122"/>
      <c r="AW474" s="115"/>
      <c r="AX474" s="199"/>
      <c r="AY474" s="201"/>
      <c r="AZ474" s="127"/>
    </row>
    <row r="475" spans="1:52">
      <c r="A475" s="117"/>
      <c r="B475" s="18" t="e">
        <f>INDEX(BDD_enquete_terrain_publique!C:C, MATCH(A475, BDD_enquete_terrain_publique!B:B, 0))</f>
        <v>#N/A</v>
      </c>
      <c r="C475" s="18" t="e">
        <f>INDEX(BDD_enquete_terrain_publique!D:D, MATCH(A475, BDD_enquete_terrain_publique!B:B, 0))</f>
        <v>#N/A</v>
      </c>
      <c r="D475" s="109" t="e">
        <f>INDEX(BDD_enquete_terrain_publique!E:E, MATCH(A475, BDD_enquete_terrain_publique!B:B, 0))</f>
        <v>#N/A</v>
      </c>
      <c r="E475" s="18" t="e">
        <f>INDEX(BDD_enquete_terrain_publique!F:F, MATCH(A475, BDD_enquete_terrain_publique!B:B, 0))</f>
        <v>#N/A</v>
      </c>
      <c r="F475" s="118" t="e">
        <f>INDEX(BDD_enquete_terrain_publique!G:G, MATCH(A475, BDD_enquete_terrain_publique!B:B, 0))</f>
        <v>#N/A</v>
      </c>
      <c r="G475" s="18" t="e">
        <f>INDEX(BDD_enquete_terrain_publique!H:H, MATCH(A475, BDD_enquete_terrain_publique!B:B, 0))</f>
        <v>#N/A</v>
      </c>
      <c r="H475" s="118" t="e">
        <f>INDEX(BDD_enquete_terrain_publique!I:I, MATCH(A475, BDD_enquete_terrain_publique!B:B, 0))</f>
        <v>#N/A</v>
      </c>
      <c r="I475" s="18" t="e">
        <f>INDEX(BDD_enquete_terrain_publique!J:J, MATCH(A475, BDD_enquete_terrain_publique!B:B, 0))</f>
        <v>#N/A</v>
      </c>
      <c r="J475" s="18" t="e">
        <f>INDEX(BDD_enquete_terrain_publique!K:K, MATCH(A475, BDD_enquete_terrain_publique!B:B, 0))</f>
        <v>#N/A</v>
      </c>
      <c r="K475" s="118" t="e">
        <f>INDEX(BDD_enquete_terrain_publique!L:L, MATCH(A475, BDD_enquete_terrain_publique!B:B, 0))</f>
        <v>#N/A</v>
      </c>
      <c r="L475" s="18" t="e">
        <f>INDEX(BDD_enquete_terrain_publique!M:M, MATCH(A475, BDD_enquete_terrain_publique!B:B, 0))</f>
        <v>#N/A</v>
      </c>
      <c r="M475" s="115" t="s">
        <v>22</v>
      </c>
      <c r="N475" s="115" t="s">
        <v>22</v>
      </c>
      <c r="O475" s="115" t="s">
        <v>22</v>
      </c>
      <c r="P475" s="119" t="e">
        <f>INDEX(BDD_enquete_terrain_publique!Q:Q, MATCH(A475, BDD_enquete_terrain_publique!B:B, 0))</f>
        <v>#N/A</v>
      </c>
      <c r="Q475" s="115" t="s">
        <v>22</v>
      </c>
      <c r="R475" s="115" t="s">
        <v>22</v>
      </c>
      <c r="S475" s="115" t="s">
        <v>22</v>
      </c>
      <c r="T475" s="115" t="s">
        <v>22</v>
      </c>
      <c r="U475" s="120" t="e">
        <f>INDEX(BDD_enquete_terrain_publique!V:V, MATCH(A475, BDD_enquete_terrain_publique!B:B, 0))</f>
        <v>#N/A</v>
      </c>
      <c r="V475" s="128" t="s">
        <v>22</v>
      </c>
      <c r="W475" s="121" t="e">
        <f>INDEX(BDD_enquete_terrain_publique!W:W, MATCH(A475, BDD_enquete_terrain_publique!B:B, 0))</f>
        <v>#N/A</v>
      </c>
      <c r="X475" s="122" t="e">
        <f>INDEX(BDD_enquete_terrain_publique!X:X, MATCH(A475, BDD_enquete_terrain_publique!B:B, 0))</f>
        <v>#N/A</v>
      </c>
      <c r="Y475" s="122" t="e">
        <f>INDEX(BDD_enquete_terrain_publique!Y:Y, MATCH(A475, BDD_enquete_terrain_publique!B:B, 0))</f>
        <v>#N/A</v>
      </c>
      <c r="Z475" s="121" t="e">
        <f>INDEX(BDD_enquete_terrain_publique!Z:Z, MATCH(A475, BDD_enquete_terrain_publique!B:B, 0))</f>
        <v>#N/A</v>
      </c>
      <c r="AA475" s="121" t="e">
        <f>INDEX(BDD_enquete_terrain_publique!AA:AA, MATCH(A475, BDD_enquete_terrain_publique!B:B, 0))</f>
        <v>#N/A</v>
      </c>
      <c r="AB475" s="121" t="e">
        <f>INDEX(BDD_enquete_terrain_publique!AB:AB, MATCH(A475, BDD_enquete_terrain_publique!B:B, 0))</f>
        <v>#N/A</v>
      </c>
      <c r="AC475" s="121" t="e">
        <f>Tableau1[[#This Row],[heure_enq]]-Tableau1[[#This Row],[heure_deb]]</f>
        <v>#N/A</v>
      </c>
      <c r="AD475" s="121" t="e">
        <f>Tableau1[[#This Row],[heure_fin]]-Tableau1[[#This Row],[heure_deb]]</f>
        <v>#N/A</v>
      </c>
      <c r="AE475" s="128" t="s">
        <v>22</v>
      </c>
      <c r="AF475" s="128" t="s">
        <v>22</v>
      </c>
      <c r="AG475" s="123" t="e">
        <f>INDEX(BDD_enquete_terrain_publique!BJ:BJ, MATCH(A475, BDD_enquete_terrain_publique!B:B, 0))</f>
        <v>#N/A</v>
      </c>
      <c r="AH475" s="18"/>
      <c r="AI475" s="18" t="e">
        <f>INDEX(BDD_enquete_terrain_publique!BO:BO, MATCH(A475, BDD_enquete_terrain_publique!B:B, 0))</f>
        <v>#N/A</v>
      </c>
      <c r="AJ475" s="18"/>
      <c r="AK475" s="18" t="e">
        <f>INDEX(BDD_enquete_terrain_publique!BU:BU, MATCH(A475, BDD_enquete_terrain_publique!B:B, 0))</f>
        <v>#N/A</v>
      </c>
      <c r="AL475" s="115" t="e">
        <f>INDEX(BDD_enquete_terrain_publique!BV:BV, MATCH(A475, BDD_enquete_terrain_publique!B:B, 0))</f>
        <v>#N/A</v>
      </c>
      <c r="AM475" s="18"/>
      <c r="AN475" s="115"/>
      <c r="AO475" s="115" t="e">
        <f>INDEX(BDD_enquete_terrain_publique!AL:AL, MATCH(A475, BDD_enquete_terrain_publique!B:B, 0))</f>
        <v>#N/A</v>
      </c>
      <c r="AP475" s="115"/>
      <c r="AQ475" s="115"/>
      <c r="AR475" s="124"/>
      <c r="AS475" s="115"/>
      <c r="AT475" s="122"/>
      <c r="AU47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5" s="122"/>
      <c r="AW475" s="115"/>
      <c r="AX475" s="199"/>
      <c r="AY475" s="201"/>
      <c r="AZ475" s="127"/>
    </row>
    <row r="476" spans="1:52">
      <c r="A476" s="117"/>
      <c r="B476" s="18" t="e">
        <f>INDEX(BDD_enquete_terrain_publique!C:C, MATCH(A476, BDD_enquete_terrain_publique!B:B, 0))</f>
        <v>#N/A</v>
      </c>
      <c r="C476" s="18" t="e">
        <f>INDEX(BDD_enquete_terrain_publique!D:D, MATCH(A476, BDD_enquete_terrain_publique!B:B, 0))</f>
        <v>#N/A</v>
      </c>
      <c r="D476" s="109" t="e">
        <f>INDEX(BDD_enquete_terrain_publique!E:E, MATCH(A476, BDD_enquete_terrain_publique!B:B, 0))</f>
        <v>#N/A</v>
      </c>
      <c r="E476" s="18" t="e">
        <f>INDEX(BDD_enquete_terrain_publique!F:F, MATCH(A476, BDD_enquete_terrain_publique!B:B, 0))</f>
        <v>#N/A</v>
      </c>
      <c r="F476" s="118" t="e">
        <f>INDEX(BDD_enquete_terrain_publique!G:G, MATCH(A476, BDD_enquete_terrain_publique!B:B, 0))</f>
        <v>#N/A</v>
      </c>
      <c r="G476" s="18" t="e">
        <f>INDEX(BDD_enquete_terrain_publique!H:H, MATCH(A476, BDD_enquete_terrain_publique!B:B, 0))</f>
        <v>#N/A</v>
      </c>
      <c r="H476" s="118" t="e">
        <f>INDEX(BDD_enquete_terrain_publique!I:I, MATCH(A476, BDD_enquete_terrain_publique!B:B, 0))</f>
        <v>#N/A</v>
      </c>
      <c r="I476" s="18" t="e">
        <f>INDEX(BDD_enquete_terrain_publique!J:J, MATCH(A476, BDD_enquete_terrain_publique!B:B, 0))</f>
        <v>#N/A</v>
      </c>
      <c r="J476" s="18" t="e">
        <f>INDEX(BDD_enquete_terrain_publique!K:K, MATCH(A476, BDD_enquete_terrain_publique!B:B, 0))</f>
        <v>#N/A</v>
      </c>
      <c r="K476" s="118" t="e">
        <f>INDEX(BDD_enquete_terrain_publique!L:L, MATCH(A476, BDD_enquete_terrain_publique!B:B, 0))</f>
        <v>#N/A</v>
      </c>
      <c r="L476" s="18" t="e">
        <f>INDEX(BDD_enquete_terrain_publique!M:M, MATCH(A476, BDD_enquete_terrain_publique!B:B, 0))</f>
        <v>#N/A</v>
      </c>
      <c r="M476" s="115" t="s">
        <v>22</v>
      </c>
      <c r="N476" s="115" t="s">
        <v>22</v>
      </c>
      <c r="O476" s="115" t="s">
        <v>22</v>
      </c>
      <c r="P476" s="119" t="e">
        <f>INDEX(BDD_enquete_terrain_publique!Q:Q, MATCH(A476, BDD_enquete_terrain_publique!B:B, 0))</f>
        <v>#N/A</v>
      </c>
      <c r="Q476" s="115" t="s">
        <v>22</v>
      </c>
      <c r="R476" s="115" t="s">
        <v>22</v>
      </c>
      <c r="S476" s="115" t="s">
        <v>22</v>
      </c>
      <c r="T476" s="115" t="s">
        <v>22</v>
      </c>
      <c r="U476" s="120" t="e">
        <f>INDEX(BDD_enquete_terrain_publique!V:V, MATCH(A476, BDD_enquete_terrain_publique!B:B, 0))</f>
        <v>#N/A</v>
      </c>
      <c r="V476" s="128" t="s">
        <v>22</v>
      </c>
      <c r="W476" s="121" t="e">
        <f>INDEX(BDD_enquete_terrain_publique!W:W, MATCH(A476, BDD_enquete_terrain_publique!B:B, 0))</f>
        <v>#N/A</v>
      </c>
      <c r="X476" s="122" t="e">
        <f>INDEX(BDD_enquete_terrain_publique!X:X, MATCH(A476, BDD_enquete_terrain_publique!B:B, 0))</f>
        <v>#N/A</v>
      </c>
      <c r="Y476" s="122" t="e">
        <f>INDEX(BDD_enquete_terrain_publique!Y:Y, MATCH(A476, BDD_enquete_terrain_publique!B:B, 0))</f>
        <v>#N/A</v>
      </c>
      <c r="Z476" s="121" t="e">
        <f>INDEX(BDD_enquete_terrain_publique!Z:Z, MATCH(A476, BDD_enquete_terrain_publique!B:B, 0))</f>
        <v>#N/A</v>
      </c>
      <c r="AA476" s="121" t="e">
        <f>INDEX(BDD_enquete_terrain_publique!AA:AA, MATCH(A476, BDD_enquete_terrain_publique!B:B, 0))</f>
        <v>#N/A</v>
      </c>
      <c r="AB476" s="121" t="e">
        <f>INDEX(BDD_enquete_terrain_publique!AB:AB, MATCH(A476, BDD_enquete_terrain_publique!B:B, 0))</f>
        <v>#N/A</v>
      </c>
      <c r="AC476" s="121" t="e">
        <f>Tableau1[[#This Row],[heure_enq]]-Tableau1[[#This Row],[heure_deb]]</f>
        <v>#N/A</v>
      </c>
      <c r="AD476" s="121" t="e">
        <f>Tableau1[[#This Row],[heure_fin]]-Tableau1[[#This Row],[heure_deb]]</f>
        <v>#N/A</v>
      </c>
      <c r="AE476" s="128" t="s">
        <v>22</v>
      </c>
      <c r="AF476" s="128" t="s">
        <v>22</v>
      </c>
      <c r="AG476" s="123" t="e">
        <f>INDEX(BDD_enquete_terrain_publique!BJ:BJ, MATCH(A476, BDD_enquete_terrain_publique!B:B, 0))</f>
        <v>#N/A</v>
      </c>
      <c r="AH476" s="18"/>
      <c r="AI476" s="18" t="e">
        <f>INDEX(BDD_enquete_terrain_publique!BO:BO, MATCH(A476, BDD_enquete_terrain_publique!B:B, 0))</f>
        <v>#N/A</v>
      </c>
      <c r="AJ476" s="18"/>
      <c r="AK476" s="18" t="e">
        <f>INDEX(BDD_enquete_terrain_publique!BU:BU, MATCH(A476, BDD_enquete_terrain_publique!B:B, 0))</f>
        <v>#N/A</v>
      </c>
      <c r="AL476" s="115" t="e">
        <f>INDEX(BDD_enquete_terrain_publique!BV:BV, MATCH(A476, BDD_enquete_terrain_publique!B:B, 0))</f>
        <v>#N/A</v>
      </c>
      <c r="AM476" s="18"/>
      <c r="AN476" s="115"/>
      <c r="AO476" s="115" t="e">
        <f>INDEX(BDD_enquete_terrain_publique!AL:AL, MATCH(A476, BDD_enquete_terrain_publique!B:B, 0))</f>
        <v>#N/A</v>
      </c>
      <c r="AP476" s="115"/>
      <c r="AQ476" s="115"/>
      <c r="AR476" s="124"/>
      <c r="AS476" s="115"/>
      <c r="AT476" s="122"/>
      <c r="AU47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6" s="122"/>
      <c r="AW476" s="115"/>
      <c r="AX476" s="199"/>
      <c r="AY476" s="201"/>
      <c r="AZ476" s="127"/>
    </row>
    <row r="477" spans="1:52">
      <c r="A477" s="117"/>
      <c r="B477" s="18" t="e">
        <f>INDEX(BDD_enquete_terrain_publique!C:C, MATCH(A477, BDD_enquete_terrain_publique!B:B, 0))</f>
        <v>#N/A</v>
      </c>
      <c r="C477" s="18" t="e">
        <f>INDEX(BDD_enquete_terrain_publique!D:D, MATCH(A477, BDD_enquete_terrain_publique!B:B, 0))</f>
        <v>#N/A</v>
      </c>
      <c r="D477" s="109" t="e">
        <f>INDEX(BDD_enquete_terrain_publique!E:E, MATCH(A477, BDD_enquete_terrain_publique!B:B, 0))</f>
        <v>#N/A</v>
      </c>
      <c r="E477" s="18" t="e">
        <f>INDEX(BDD_enquete_terrain_publique!F:F, MATCH(A477, BDD_enquete_terrain_publique!B:B, 0))</f>
        <v>#N/A</v>
      </c>
      <c r="F477" s="118" t="e">
        <f>INDEX(BDD_enquete_terrain_publique!G:G, MATCH(A477, BDD_enquete_terrain_publique!B:B, 0))</f>
        <v>#N/A</v>
      </c>
      <c r="G477" s="18" t="e">
        <f>INDEX(BDD_enquete_terrain_publique!H:H, MATCH(A477, BDD_enquete_terrain_publique!B:B, 0))</f>
        <v>#N/A</v>
      </c>
      <c r="H477" s="118" t="e">
        <f>INDEX(BDD_enquete_terrain_publique!I:I, MATCH(A477, BDD_enquete_terrain_publique!B:B, 0))</f>
        <v>#N/A</v>
      </c>
      <c r="I477" s="18" t="e">
        <f>INDEX(BDD_enquete_terrain_publique!J:J, MATCH(A477, BDD_enquete_terrain_publique!B:B, 0))</f>
        <v>#N/A</v>
      </c>
      <c r="J477" s="18" t="e">
        <f>INDEX(BDD_enquete_terrain_publique!K:K, MATCH(A477, BDD_enquete_terrain_publique!B:B, 0))</f>
        <v>#N/A</v>
      </c>
      <c r="K477" s="118" t="e">
        <f>INDEX(BDD_enquete_terrain_publique!L:L, MATCH(A477, BDD_enquete_terrain_publique!B:B, 0))</f>
        <v>#N/A</v>
      </c>
      <c r="L477" s="18" t="e">
        <f>INDEX(BDD_enquete_terrain_publique!M:M, MATCH(A477, BDD_enquete_terrain_publique!B:B, 0))</f>
        <v>#N/A</v>
      </c>
      <c r="M477" s="115" t="s">
        <v>22</v>
      </c>
      <c r="N477" s="115" t="s">
        <v>22</v>
      </c>
      <c r="O477" s="115" t="s">
        <v>22</v>
      </c>
      <c r="P477" s="119" t="e">
        <f>INDEX(BDD_enquete_terrain_publique!Q:Q, MATCH(A477, BDD_enquete_terrain_publique!B:B, 0))</f>
        <v>#N/A</v>
      </c>
      <c r="Q477" s="115" t="s">
        <v>22</v>
      </c>
      <c r="R477" s="115" t="s">
        <v>22</v>
      </c>
      <c r="S477" s="115" t="s">
        <v>22</v>
      </c>
      <c r="T477" s="115" t="s">
        <v>22</v>
      </c>
      <c r="U477" s="120" t="e">
        <f>INDEX(BDD_enquete_terrain_publique!V:V, MATCH(A477, BDD_enquete_terrain_publique!B:B, 0))</f>
        <v>#N/A</v>
      </c>
      <c r="V477" s="128" t="s">
        <v>22</v>
      </c>
      <c r="W477" s="121" t="e">
        <f>INDEX(BDD_enquete_terrain_publique!W:W, MATCH(A477, BDD_enquete_terrain_publique!B:B, 0))</f>
        <v>#N/A</v>
      </c>
      <c r="X477" s="122" t="e">
        <f>INDEX(BDD_enquete_terrain_publique!X:X, MATCH(A477, BDD_enquete_terrain_publique!B:B, 0))</f>
        <v>#N/A</v>
      </c>
      <c r="Y477" s="122" t="e">
        <f>INDEX(BDD_enquete_terrain_publique!Y:Y, MATCH(A477, BDD_enquete_terrain_publique!B:B, 0))</f>
        <v>#N/A</v>
      </c>
      <c r="Z477" s="121" t="e">
        <f>INDEX(BDD_enquete_terrain_publique!Z:Z, MATCH(A477, BDD_enquete_terrain_publique!B:B, 0))</f>
        <v>#N/A</v>
      </c>
      <c r="AA477" s="121" t="e">
        <f>INDEX(BDD_enquete_terrain_publique!AA:AA, MATCH(A477, BDD_enquete_terrain_publique!B:B, 0))</f>
        <v>#N/A</v>
      </c>
      <c r="AB477" s="121" t="e">
        <f>INDEX(BDD_enquete_terrain_publique!AB:AB, MATCH(A477, BDD_enquete_terrain_publique!B:B, 0))</f>
        <v>#N/A</v>
      </c>
      <c r="AC477" s="121" t="e">
        <f>Tableau1[[#This Row],[heure_enq]]-Tableau1[[#This Row],[heure_deb]]</f>
        <v>#N/A</v>
      </c>
      <c r="AD477" s="121" t="e">
        <f>Tableau1[[#This Row],[heure_fin]]-Tableau1[[#This Row],[heure_deb]]</f>
        <v>#N/A</v>
      </c>
      <c r="AE477" s="128" t="s">
        <v>22</v>
      </c>
      <c r="AF477" s="128" t="s">
        <v>22</v>
      </c>
      <c r="AG477" s="123" t="e">
        <f>INDEX(BDD_enquete_terrain_publique!BJ:BJ, MATCH(A477, BDD_enquete_terrain_publique!B:B, 0))</f>
        <v>#N/A</v>
      </c>
      <c r="AH477" s="18"/>
      <c r="AI477" s="18" t="e">
        <f>INDEX(BDD_enquete_terrain_publique!BO:BO, MATCH(A477, BDD_enquete_terrain_publique!B:B, 0))</f>
        <v>#N/A</v>
      </c>
      <c r="AJ477" s="18"/>
      <c r="AK477" s="18" t="e">
        <f>INDEX(BDD_enquete_terrain_publique!BU:BU, MATCH(A477, BDD_enquete_terrain_publique!B:B, 0))</f>
        <v>#N/A</v>
      </c>
      <c r="AL477" s="115" t="e">
        <f>INDEX(BDD_enquete_terrain_publique!BV:BV, MATCH(A477, BDD_enquete_terrain_publique!B:B, 0))</f>
        <v>#N/A</v>
      </c>
      <c r="AM477" s="18"/>
      <c r="AN477" s="115"/>
      <c r="AO477" s="115" t="e">
        <f>INDEX(BDD_enquete_terrain_publique!AL:AL, MATCH(A477, BDD_enquete_terrain_publique!B:B, 0))</f>
        <v>#N/A</v>
      </c>
      <c r="AP477" s="115"/>
      <c r="AQ477" s="115"/>
      <c r="AR477" s="124"/>
      <c r="AS477" s="115"/>
      <c r="AT477" s="122"/>
      <c r="AU47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7" s="122"/>
      <c r="AW477" s="115"/>
      <c r="AX477" s="199"/>
      <c r="AY477" s="201"/>
      <c r="AZ477" s="127"/>
    </row>
    <row r="478" spans="1:52">
      <c r="A478" s="117"/>
      <c r="B478" s="18" t="e">
        <f>INDEX(BDD_enquete_terrain_publique!C:C, MATCH(A478, BDD_enquete_terrain_publique!B:B, 0))</f>
        <v>#N/A</v>
      </c>
      <c r="C478" s="18" t="e">
        <f>INDEX(BDD_enquete_terrain_publique!D:D, MATCH(A478, BDD_enquete_terrain_publique!B:B, 0))</f>
        <v>#N/A</v>
      </c>
      <c r="D478" s="109" t="e">
        <f>INDEX(BDD_enquete_terrain_publique!E:E, MATCH(A478, BDD_enquete_terrain_publique!B:B, 0))</f>
        <v>#N/A</v>
      </c>
      <c r="E478" s="18" t="e">
        <f>INDEX(BDD_enquete_terrain_publique!F:F, MATCH(A478, BDD_enquete_terrain_publique!B:B, 0))</f>
        <v>#N/A</v>
      </c>
      <c r="F478" s="118" t="e">
        <f>INDEX(BDD_enquete_terrain_publique!G:G, MATCH(A478, BDD_enquete_terrain_publique!B:B, 0))</f>
        <v>#N/A</v>
      </c>
      <c r="G478" s="18" t="e">
        <f>INDEX(BDD_enquete_terrain_publique!H:H, MATCH(A478, BDD_enquete_terrain_publique!B:B, 0))</f>
        <v>#N/A</v>
      </c>
      <c r="H478" s="118" t="e">
        <f>INDEX(BDD_enquete_terrain_publique!I:I, MATCH(A478, BDD_enquete_terrain_publique!B:B, 0))</f>
        <v>#N/A</v>
      </c>
      <c r="I478" s="18" t="e">
        <f>INDEX(BDD_enquete_terrain_publique!J:J, MATCH(A478, BDD_enquete_terrain_publique!B:B, 0))</f>
        <v>#N/A</v>
      </c>
      <c r="J478" s="18" t="e">
        <f>INDEX(BDD_enquete_terrain_publique!K:K, MATCH(A478, BDD_enquete_terrain_publique!B:B, 0))</f>
        <v>#N/A</v>
      </c>
      <c r="K478" s="118" t="e">
        <f>INDEX(BDD_enquete_terrain_publique!L:L, MATCH(A478, BDD_enquete_terrain_publique!B:B, 0))</f>
        <v>#N/A</v>
      </c>
      <c r="L478" s="18" t="e">
        <f>INDEX(BDD_enquete_terrain_publique!M:M, MATCH(A478, BDD_enquete_terrain_publique!B:B, 0))</f>
        <v>#N/A</v>
      </c>
      <c r="M478" s="115" t="s">
        <v>22</v>
      </c>
      <c r="N478" s="115" t="s">
        <v>22</v>
      </c>
      <c r="O478" s="115" t="s">
        <v>22</v>
      </c>
      <c r="P478" s="119" t="e">
        <f>INDEX(BDD_enquete_terrain_publique!Q:Q, MATCH(A478, BDD_enquete_terrain_publique!B:B, 0))</f>
        <v>#N/A</v>
      </c>
      <c r="Q478" s="115" t="s">
        <v>22</v>
      </c>
      <c r="R478" s="115" t="s">
        <v>22</v>
      </c>
      <c r="S478" s="115" t="s">
        <v>22</v>
      </c>
      <c r="T478" s="115" t="s">
        <v>22</v>
      </c>
      <c r="U478" s="120" t="e">
        <f>INDEX(BDD_enquete_terrain_publique!V:V, MATCH(A478, BDD_enquete_terrain_publique!B:B, 0))</f>
        <v>#N/A</v>
      </c>
      <c r="V478" s="128" t="s">
        <v>22</v>
      </c>
      <c r="W478" s="121" t="e">
        <f>INDEX(BDD_enquete_terrain_publique!W:W, MATCH(A478, BDD_enquete_terrain_publique!B:B, 0))</f>
        <v>#N/A</v>
      </c>
      <c r="X478" s="122" t="e">
        <f>INDEX(BDD_enquete_terrain_publique!X:X, MATCH(A478, BDD_enquete_terrain_publique!B:B, 0))</f>
        <v>#N/A</v>
      </c>
      <c r="Y478" s="122" t="e">
        <f>INDEX(BDD_enquete_terrain_publique!Y:Y, MATCH(A478, BDD_enquete_terrain_publique!B:B, 0))</f>
        <v>#N/A</v>
      </c>
      <c r="Z478" s="121" t="e">
        <f>INDEX(BDD_enquete_terrain_publique!Z:Z, MATCH(A478, BDD_enquete_terrain_publique!B:B, 0))</f>
        <v>#N/A</v>
      </c>
      <c r="AA478" s="121" t="e">
        <f>INDEX(BDD_enquete_terrain_publique!AA:AA, MATCH(A478, BDD_enquete_terrain_publique!B:B, 0))</f>
        <v>#N/A</v>
      </c>
      <c r="AB478" s="121" t="e">
        <f>INDEX(BDD_enquete_terrain_publique!AB:AB, MATCH(A478, BDD_enquete_terrain_publique!B:B, 0))</f>
        <v>#N/A</v>
      </c>
      <c r="AC478" s="121" t="e">
        <f>Tableau1[[#This Row],[heure_enq]]-Tableau1[[#This Row],[heure_deb]]</f>
        <v>#N/A</v>
      </c>
      <c r="AD478" s="121" t="e">
        <f>Tableau1[[#This Row],[heure_fin]]-Tableau1[[#This Row],[heure_deb]]</f>
        <v>#N/A</v>
      </c>
      <c r="AE478" s="128" t="s">
        <v>22</v>
      </c>
      <c r="AF478" s="128" t="s">
        <v>22</v>
      </c>
      <c r="AG478" s="123" t="e">
        <f>INDEX(BDD_enquete_terrain_publique!BJ:BJ, MATCH(A478, BDD_enquete_terrain_publique!B:B, 0))</f>
        <v>#N/A</v>
      </c>
      <c r="AH478" s="18"/>
      <c r="AI478" s="18" t="e">
        <f>INDEX(BDD_enquete_terrain_publique!BO:BO, MATCH(A478, BDD_enquete_terrain_publique!B:B, 0))</f>
        <v>#N/A</v>
      </c>
      <c r="AJ478" s="18"/>
      <c r="AK478" s="18" t="e">
        <f>INDEX(BDD_enquete_terrain_publique!BU:BU, MATCH(A478, BDD_enquete_terrain_publique!B:B, 0))</f>
        <v>#N/A</v>
      </c>
      <c r="AL478" s="115" t="e">
        <f>INDEX(BDD_enquete_terrain_publique!BV:BV, MATCH(A478, BDD_enquete_terrain_publique!B:B, 0))</f>
        <v>#N/A</v>
      </c>
      <c r="AM478" s="18"/>
      <c r="AN478" s="115"/>
      <c r="AO478" s="115" t="e">
        <f>INDEX(BDD_enquete_terrain_publique!AL:AL, MATCH(A478, BDD_enquete_terrain_publique!B:B, 0))</f>
        <v>#N/A</v>
      </c>
      <c r="AP478" s="115"/>
      <c r="AQ478" s="115"/>
      <c r="AR478" s="124"/>
      <c r="AS478" s="115"/>
      <c r="AT478" s="122"/>
      <c r="AU47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8" s="122"/>
      <c r="AW478" s="115"/>
      <c r="AX478" s="199"/>
      <c r="AY478" s="201"/>
      <c r="AZ478" s="127"/>
    </row>
    <row r="479" spans="1:52">
      <c r="A479" s="117"/>
      <c r="B479" s="18" t="e">
        <f>INDEX(BDD_enquete_terrain_publique!C:C, MATCH(A479, BDD_enquete_terrain_publique!B:B, 0))</f>
        <v>#N/A</v>
      </c>
      <c r="C479" s="18" t="e">
        <f>INDEX(BDD_enquete_terrain_publique!D:D, MATCH(A479, BDD_enquete_terrain_publique!B:B, 0))</f>
        <v>#N/A</v>
      </c>
      <c r="D479" s="109" t="e">
        <f>INDEX(BDD_enquete_terrain_publique!E:E, MATCH(A479, BDD_enquete_terrain_publique!B:B, 0))</f>
        <v>#N/A</v>
      </c>
      <c r="E479" s="18" t="e">
        <f>INDEX(BDD_enquete_terrain_publique!F:F, MATCH(A479, BDD_enquete_terrain_publique!B:B, 0))</f>
        <v>#N/A</v>
      </c>
      <c r="F479" s="118" t="e">
        <f>INDEX(BDD_enquete_terrain_publique!G:G, MATCH(A479, BDD_enquete_terrain_publique!B:B, 0))</f>
        <v>#N/A</v>
      </c>
      <c r="G479" s="18" t="e">
        <f>INDEX(BDD_enquete_terrain_publique!H:H, MATCH(A479, BDD_enquete_terrain_publique!B:B, 0))</f>
        <v>#N/A</v>
      </c>
      <c r="H479" s="118" t="e">
        <f>INDEX(BDD_enquete_terrain_publique!I:I, MATCH(A479, BDD_enquete_terrain_publique!B:B, 0))</f>
        <v>#N/A</v>
      </c>
      <c r="I479" s="18" t="e">
        <f>INDEX(BDD_enquete_terrain_publique!J:J, MATCH(A479, BDD_enquete_terrain_publique!B:B, 0))</f>
        <v>#N/A</v>
      </c>
      <c r="J479" s="18" t="e">
        <f>INDEX(BDD_enquete_terrain_publique!K:K, MATCH(A479, BDD_enquete_terrain_publique!B:B, 0))</f>
        <v>#N/A</v>
      </c>
      <c r="K479" s="118" t="e">
        <f>INDEX(BDD_enquete_terrain_publique!L:L, MATCH(A479, BDD_enquete_terrain_publique!B:B, 0))</f>
        <v>#N/A</v>
      </c>
      <c r="L479" s="18" t="e">
        <f>INDEX(BDD_enquete_terrain_publique!M:M, MATCH(A479, BDD_enquete_terrain_publique!B:B, 0))</f>
        <v>#N/A</v>
      </c>
      <c r="M479" s="115" t="s">
        <v>22</v>
      </c>
      <c r="N479" s="115" t="s">
        <v>22</v>
      </c>
      <c r="O479" s="115" t="s">
        <v>22</v>
      </c>
      <c r="P479" s="119" t="e">
        <f>INDEX(BDD_enquete_terrain_publique!Q:Q, MATCH(A479, BDD_enquete_terrain_publique!B:B, 0))</f>
        <v>#N/A</v>
      </c>
      <c r="Q479" s="115" t="s">
        <v>22</v>
      </c>
      <c r="R479" s="115" t="s">
        <v>22</v>
      </c>
      <c r="S479" s="115" t="s">
        <v>22</v>
      </c>
      <c r="T479" s="115" t="s">
        <v>22</v>
      </c>
      <c r="U479" s="120" t="e">
        <f>INDEX(BDD_enquete_terrain_publique!V:V, MATCH(A479, BDD_enquete_terrain_publique!B:B, 0))</f>
        <v>#N/A</v>
      </c>
      <c r="V479" s="128" t="s">
        <v>22</v>
      </c>
      <c r="W479" s="121" t="e">
        <f>INDEX(BDD_enquete_terrain_publique!W:W, MATCH(A479, BDD_enquete_terrain_publique!B:B, 0))</f>
        <v>#N/A</v>
      </c>
      <c r="X479" s="122" t="e">
        <f>INDEX(BDD_enquete_terrain_publique!X:X, MATCH(A479, BDD_enquete_terrain_publique!B:B, 0))</f>
        <v>#N/A</v>
      </c>
      <c r="Y479" s="122" t="e">
        <f>INDEX(BDD_enquete_terrain_publique!Y:Y, MATCH(A479, BDD_enquete_terrain_publique!B:B, 0))</f>
        <v>#N/A</v>
      </c>
      <c r="Z479" s="121" t="e">
        <f>INDEX(BDD_enquete_terrain_publique!Z:Z, MATCH(A479, BDD_enquete_terrain_publique!B:B, 0))</f>
        <v>#N/A</v>
      </c>
      <c r="AA479" s="121" t="e">
        <f>INDEX(BDD_enquete_terrain_publique!AA:AA, MATCH(A479, BDD_enquete_terrain_publique!B:B, 0))</f>
        <v>#N/A</v>
      </c>
      <c r="AB479" s="121" t="e">
        <f>INDEX(BDD_enquete_terrain_publique!AB:AB, MATCH(A479, BDD_enquete_terrain_publique!B:B, 0))</f>
        <v>#N/A</v>
      </c>
      <c r="AC479" s="121" t="e">
        <f>Tableau1[[#This Row],[heure_enq]]-Tableau1[[#This Row],[heure_deb]]</f>
        <v>#N/A</v>
      </c>
      <c r="AD479" s="121" t="e">
        <f>Tableau1[[#This Row],[heure_fin]]-Tableau1[[#This Row],[heure_deb]]</f>
        <v>#N/A</v>
      </c>
      <c r="AE479" s="128" t="s">
        <v>22</v>
      </c>
      <c r="AF479" s="128" t="s">
        <v>22</v>
      </c>
      <c r="AG479" s="123" t="e">
        <f>INDEX(BDD_enquete_terrain_publique!BJ:BJ, MATCH(A479, BDD_enquete_terrain_publique!B:B, 0))</f>
        <v>#N/A</v>
      </c>
      <c r="AH479" s="18"/>
      <c r="AI479" s="18" t="e">
        <f>INDEX(BDD_enquete_terrain_publique!BO:BO, MATCH(A479, BDD_enquete_terrain_publique!B:B, 0))</f>
        <v>#N/A</v>
      </c>
      <c r="AJ479" s="18"/>
      <c r="AK479" s="18" t="e">
        <f>INDEX(BDD_enquete_terrain_publique!BU:BU, MATCH(A479, BDD_enquete_terrain_publique!B:B, 0))</f>
        <v>#N/A</v>
      </c>
      <c r="AL479" s="115" t="e">
        <f>INDEX(BDD_enquete_terrain_publique!BV:BV, MATCH(A479, BDD_enquete_terrain_publique!B:B, 0))</f>
        <v>#N/A</v>
      </c>
      <c r="AM479" s="18"/>
      <c r="AN479" s="115"/>
      <c r="AO479" s="115" t="e">
        <f>INDEX(BDD_enquete_terrain_publique!AL:AL, MATCH(A479, BDD_enquete_terrain_publique!B:B, 0))</f>
        <v>#N/A</v>
      </c>
      <c r="AP479" s="115"/>
      <c r="AQ479" s="115"/>
      <c r="AR479" s="124"/>
      <c r="AS479" s="115"/>
      <c r="AT479" s="122"/>
      <c r="AU47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79" s="122"/>
      <c r="AW479" s="115"/>
      <c r="AX479" s="199"/>
      <c r="AY479" s="201"/>
      <c r="AZ479" s="127"/>
    </row>
    <row r="480" spans="1:52">
      <c r="A480" s="117"/>
      <c r="B480" s="18" t="e">
        <f>INDEX(BDD_enquete_terrain_publique!C:C, MATCH(A480, BDD_enquete_terrain_publique!B:B, 0))</f>
        <v>#N/A</v>
      </c>
      <c r="C480" s="18" t="e">
        <f>INDEX(BDD_enquete_terrain_publique!D:D, MATCH(A480, BDD_enquete_terrain_publique!B:B, 0))</f>
        <v>#N/A</v>
      </c>
      <c r="D480" s="109" t="e">
        <f>INDEX(BDD_enquete_terrain_publique!E:E, MATCH(A480, BDD_enquete_terrain_publique!B:B, 0))</f>
        <v>#N/A</v>
      </c>
      <c r="E480" s="18" t="e">
        <f>INDEX(BDD_enquete_terrain_publique!F:F, MATCH(A480, BDD_enquete_terrain_publique!B:B, 0))</f>
        <v>#N/A</v>
      </c>
      <c r="F480" s="118" t="e">
        <f>INDEX(BDD_enquete_terrain_publique!G:G, MATCH(A480, BDD_enquete_terrain_publique!B:B, 0))</f>
        <v>#N/A</v>
      </c>
      <c r="G480" s="18" t="e">
        <f>INDEX(BDD_enquete_terrain_publique!H:H, MATCH(A480, BDD_enquete_terrain_publique!B:B, 0))</f>
        <v>#N/A</v>
      </c>
      <c r="H480" s="118" t="e">
        <f>INDEX(BDD_enquete_terrain_publique!I:I, MATCH(A480, BDD_enquete_terrain_publique!B:B, 0))</f>
        <v>#N/A</v>
      </c>
      <c r="I480" s="18" t="e">
        <f>INDEX(BDD_enquete_terrain_publique!J:J, MATCH(A480, BDD_enquete_terrain_publique!B:B, 0))</f>
        <v>#N/A</v>
      </c>
      <c r="J480" s="18" t="e">
        <f>INDEX(BDD_enquete_terrain_publique!K:K, MATCH(A480, BDD_enquete_terrain_publique!B:B, 0))</f>
        <v>#N/A</v>
      </c>
      <c r="K480" s="118" t="e">
        <f>INDEX(BDD_enquete_terrain_publique!L:L, MATCH(A480, BDD_enquete_terrain_publique!B:B, 0))</f>
        <v>#N/A</v>
      </c>
      <c r="L480" s="18" t="e">
        <f>INDEX(BDD_enquete_terrain_publique!M:M, MATCH(A480, BDD_enquete_terrain_publique!B:B, 0))</f>
        <v>#N/A</v>
      </c>
      <c r="M480" s="115" t="s">
        <v>22</v>
      </c>
      <c r="N480" s="115" t="s">
        <v>22</v>
      </c>
      <c r="O480" s="115" t="s">
        <v>22</v>
      </c>
      <c r="P480" s="119" t="e">
        <f>INDEX(BDD_enquete_terrain_publique!Q:Q, MATCH(A480, BDD_enquete_terrain_publique!B:B, 0))</f>
        <v>#N/A</v>
      </c>
      <c r="Q480" s="115" t="s">
        <v>22</v>
      </c>
      <c r="R480" s="115" t="s">
        <v>22</v>
      </c>
      <c r="S480" s="115" t="s">
        <v>22</v>
      </c>
      <c r="T480" s="115" t="s">
        <v>22</v>
      </c>
      <c r="U480" s="120" t="e">
        <f>INDEX(BDD_enquete_terrain_publique!V:V, MATCH(A480, BDD_enquete_terrain_publique!B:B, 0))</f>
        <v>#N/A</v>
      </c>
      <c r="V480" s="128" t="s">
        <v>22</v>
      </c>
      <c r="W480" s="121" t="e">
        <f>INDEX(BDD_enquete_terrain_publique!W:W, MATCH(A480, BDD_enquete_terrain_publique!B:B, 0))</f>
        <v>#N/A</v>
      </c>
      <c r="X480" s="122" t="e">
        <f>INDEX(BDD_enquete_terrain_publique!X:X, MATCH(A480, BDD_enquete_terrain_publique!B:B, 0))</f>
        <v>#N/A</v>
      </c>
      <c r="Y480" s="122" t="e">
        <f>INDEX(BDD_enquete_terrain_publique!Y:Y, MATCH(A480, BDD_enquete_terrain_publique!B:B, 0))</f>
        <v>#N/A</v>
      </c>
      <c r="Z480" s="121" t="e">
        <f>INDEX(BDD_enquete_terrain_publique!Z:Z, MATCH(A480, BDD_enquete_terrain_publique!B:B, 0))</f>
        <v>#N/A</v>
      </c>
      <c r="AA480" s="121" t="e">
        <f>INDEX(BDD_enquete_terrain_publique!AA:AA, MATCH(A480, BDD_enquete_terrain_publique!B:B, 0))</f>
        <v>#N/A</v>
      </c>
      <c r="AB480" s="121" t="e">
        <f>INDEX(BDD_enquete_terrain_publique!AB:AB, MATCH(A480, BDD_enquete_terrain_publique!B:B, 0))</f>
        <v>#N/A</v>
      </c>
      <c r="AC480" s="121" t="e">
        <f>Tableau1[[#This Row],[heure_enq]]-Tableau1[[#This Row],[heure_deb]]</f>
        <v>#N/A</v>
      </c>
      <c r="AD480" s="121" t="e">
        <f>Tableau1[[#This Row],[heure_fin]]-Tableau1[[#This Row],[heure_deb]]</f>
        <v>#N/A</v>
      </c>
      <c r="AE480" s="128" t="s">
        <v>22</v>
      </c>
      <c r="AF480" s="128" t="s">
        <v>22</v>
      </c>
      <c r="AG480" s="123" t="e">
        <f>INDEX(BDD_enquete_terrain_publique!BJ:BJ, MATCH(A480, BDD_enquete_terrain_publique!B:B, 0))</f>
        <v>#N/A</v>
      </c>
      <c r="AH480" s="18"/>
      <c r="AI480" s="18" t="e">
        <f>INDEX(BDD_enquete_terrain_publique!BO:BO, MATCH(A480, BDD_enquete_terrain_publique!B:B, 0))</f>
        <v>#N/A</v>
      </c>
      <c r="AJ480" s="18"/>
      <c r="AK480" s="18" t="e">
        <f>INDEX(BDD_enquete_terrain_publique!BU:BU, MATCH(A480, BDD_enquete_terrain_publique!B:B, 0))</f>
        <v>#N/A</v>
      </c>
      <c r="AL480" s="115" t="e">
        <f>INDEX(BDD_enquete_terrain_publique!BV:BV, MATCH(A480, BDD_enquete_terrain_publique!B:B, 0))</f>
        <v>#N/A</v>
      </c>
      <c r="AM480" s="18"/>
      <c r="AN480" s="115"/>
      <c r="AO480" s="115" t="e">
        <f>INDEX(BDD_enquete_terrain_publique!AL:AL, MATCH(A480, BDD_enquete_terrain_publique!B:B, 0))</f>
        <v>#N/A</v>
      </c>
      <c r="AP480" s="115"/>
      <c r="AQ480" s="115"/>
      <c r="AR480" s="124"/>
      <c r="AS480" s="115"/>
      <c r="AT480" s="122"/>
      <c r="AU48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0" s="122"/>
      <c r="AW480" s="115"/>
      <c r="AX480" s="199"/>
      <c r="AY480" s="201"/>
      <c r="AZ480" s="127"/>
    </row>
    <row r="481" spans="1:52">
      <c r="A481" s="117"/>
      <c r="B481" s="18" t="e">
        <f>INDEX(BDD_enquete_terrain_publique!C:C, MATCH(A481, BDD_enquete_terrain_publique!B:B, 0))</f>
        <v>#N/A</v>
      </c>
      <c r="C481" s="18" t="e">
        <f>INDEX(BDD_enquete_terrain_publique!D:D, MATCH(A481, BDD_enquete_terrain_publique!B:B, 0))</f>
        <v>#N/A</v>
      </c>
      <c r="D481" s="109" t="e">
        <f>INDEX(BDD_enquete_terrain_publique!E:E, MATCH(A481, BDD_enquete_terrain_publique!B:B, 0))</f>
        <v>#N/A</v>
      </c>
      <c r="E481" s="18" t="e">
        <f>INDEX(BDD_enquete_terrain_publique!F:F, MATCH(A481, BDD_enquete_terrain_publique!B:B, 0))</f>
        <v>#N/A</v>
      </c>
      <c r="F481" s="118" t="e">
        <f>INDEX(BDD_enquete_terrain_publique!G:G, MATCH(A481, BDD_enquete_terrain_publique!B:B, 0))</f>
        <v>#N/A</v>
      </c>
      <c r="G481" s="18" t="e">
        <f>INDEX(BDD_enquete_terrain_publique!H:H, MATCH(A481, BDD_enquete_terrain_publique!B:B, 0))</f>
        <v>#N/A</v>
      </c>
      <c r="H481" s="118" t="e">
        <f>INDEX(BDD_enquete_terrain_publique!I:I, MATCH(A481, BDD_enquete_terrain_publique!B:B, 0))</f>
        <v>#N/A</v>
      </c>
      <c r="I481" s="18" t="e">
        <f>INDEX(BDD_enquete_terrain_publique!J:J, MATCH(A481, BDD_enquete_terrain_publique!B:B, 0))</f>
        <v>#N/A</v>
      </c>
      <c r="J481" s="18" t="e">
        <f>INDEX(BDD_enquete_terrain_publique!K:K, MATCH(A481, BDD_enquete_terrain_publique!B:B, 0))</f>
        <v>#N/A</v>
      </c>
      <c r="K481" s="118" t="e">
        <f>INDEX(BDD_enquete_terrain_publique!L:L, MATCH(A481, BDD_enquete_terrain_publique!B:B, 0))</f>
        <v>#N/A</v>
      </c>
      <c r="L481" s="18" t="e">
        <f>INDEX(BDD_enquete_terrain_publique!M:M, MATCH(A481, BDD_enquete_terrain_publique!B:B, 0))</f>
        <v>#N/A</v>
      </c>
      <c r="M481" s="115" t="s">
        <v>22</v>
      </c>
      <c r="N481" s="115" t="s">
        <v>22</v>
      </c>
      <c r="O481" s="115" t="s">
        <v>22</v>
      </c>
      <c r="P481" s="119" t="e">
        <f>INDEX(BDD_enquete_terrain_publique!Q:Q, MATCH(A481, BDD_enquete_terrain_publique!B:B, 0))</f>
        <v>#N/A</v>
      </c>
      <c r="Q481" s="115" t="s">
        <v>22</v>
      </c>
      <c r="R481" s="115" t="s">
        <v>22</v>
      </c>
      <c r="S481" s="115" t="s">
        <v>22</v>
      </c>
      <c r="T481" s="115" t="s">
        <v>22</v>
      </c>
      <c r="U481" s="120" t="e">
        <f>INDEX(BDD_enquete_terrain_publique!V:V, MATCH(A481, BDD_enquete_terrain_publique!B:B, 0))</f>
        <v>#N/A</v>
      </c>
      <c r="V481" s="128" t="s">
        <v>22</v>
      </c>
      <c r="W481" s="121" t="e">
        <f>INDEX(BDD_enquete_terrain_publique!W:W, MATCH(A481, BDD_enquete_terrain_publique!B:B, 0))</f>
        <v>#N/A</v>
      </c>
      <c r="X481" s="122" t="e">
        <f>INDEX(BDD_enquete_terrain_publique!X:X, MATCH(A481, BDD_enquete_terrain_publique!B:B, 0))</f>
        <v>#N/A</v>
      </c>
      <c r="Y481" s="122" t="e">
        <f>INDEX(BDD_enquete_terrain_publique!Y:Y, MATCH(A481, BDD_enquete_terrain_publique!B:B, 0))</f>
        <v>#N/A</v>
      </c>
      <c r="Z481" s="121" t="e">
        <f>INDEX(BDD_enquete_terrain_publique!Z:Z, MATCH(A481, BDD_enquete_terrain_publique!B:B, 0))</f>
        <v>#N/A</v>
      </c>
      <c r="AA481" s="121" t="e">
        <f>INDEX(BDD_enquete_terrain_publique!AA:AA, MATCH(A481, BDD_enquete_terrain_publique!B:B, 0))</f>
        <v>#N/A</v>
      </c>
      <c r="AB481" s="121" t="e">
        <f>INDEX(BDD_enquete_terrain_publique!AB:AB, MATCH(A481, BDD_enquete_terrain_publique!B:B, 0))</f>
        <v>#N/A</v>
      </c>
      <c r="AC481" s="121" t="e">
        <f>Tableau1[[#This Row],[heure_enq]]-Tableau1[[#This Row],[heure_deb]]</f>
        <v>#N/A</v>
      </c>
      <c r="AD481" s="121" t="e">
        <f>Tableau1[[#This Row],[heure_fin]]-Tableau1[[#This Row],[heure_deb]]</f>
        <v>#N/A</v>
      </c>
      <c r="AE481" s="128" t="s">
        <v>22</v>
      </c>
      <c r="AF481" s="128" t="s">
        <v>22</v>
      </c>
      <c r="AG481" s="123" t="e">
        <f>INDEX(BDD_enquete_terrain_publique!BJ:BJ, MATCH(A481, BDD_enquete_terrain_publique!B:B, 0))</f>
        <v>#N/A</v>
      </c>
      <c r="AH481" s="18"/>
      <c r="AI481" s="18" t="e">
        <f>INDEX(BDD_enquete_terrain_publique!BO:BO, MATCH(A481, BDD_enquete_terrain_publique!B:B, 0))</f>
        <v>#N/A</v>
      </c>
      <c r="AJ481" s="18"/>
      <c r="AK481" s="18" t="e">
        <f>INDEX(BDD_enquete_terrain_publique!BU:BU, MATCH(A481, BDD_enquete_terrain_publique!B:B, 0))</f>
        <v>#N/A</v>
      </c>
      <c r="AL481" s="115" t="e">
        <f>INDEX(BDD_enquete_terrain_publique!BV:BV, MATCH(A481, BDD_enquete_terrain_publique!B:B, 0))</f>
        <v>#N/A</v>
      </c>
      <c r="AM481" s="18"/>
      <c r="AN481" s="115"/>
      <c r="AO481" s="115" t="e">
        <f>INDEX(BDD_enquete_terrain_publique!AL:AL, MATCH(A481, BDD_enquete_terrain_publique!B:B, 0))</f>
        <v>#N/A</v>
      </c>
      <c r="AP481" s="115"/>
      <c r="AQ481" s="115"/>
      <c r="AR481" s="124"/>
      <c r="AS481" s="115"/>
      <c r="AT481" s="122"/>
      <c r="AU48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1" s="122"/>
      <c r="AW481" s="115"/>
      <c r="AX481" s="199"/>
      <c r="AY481" s="201"/>
      <c r="AZ481" s="127"/>
    </row>
    <row r="482" spans="1:52">
      <c r="A482" s="117"/>
      <c r="B482" s="18" t="e">
        <f>INDEX(BDD_enquete_terrain_publique!C:C, MATCH(A482, BDD_enquete_terrain_publique!B:B, 0))</f>
        <v>#N/A</v>
      </c>
      <c r="C482" s="18" t="e">
        <f>INDEX(BDD_enquete_terrain_publique!D:D, MATCH(A482, BDD_enquete_terrain_publique!B:B, 0))</f>
        <v>#N/A</v>
      </c>
      <c r="D482" s="109" t="e">
        <f>INDEX(BDD_enquete_terrain_publique!E:E, MATCH(A482, BDD_enquete_terrain_publique!B:B, 0))</f>
        <v>#N/A</v>
      </c>
      <c r="E482" s="18" t="e">
        <f>INDEX(BDD_enquete_terrain_publique!F:F, MATCH(A482, BDD_enquete_terrain_publique!B:B, 0))</f>
        <v>#N/A</v>
      </c>
      <c r="F482" s="118" t="e">
        <f>INDEX(BDD_enquete_terrain_publique!G:G, MATCH(A482, BDD_enquete_terrain_publique!B:B, 0))</f>
        <v>#N/A</v>
      </c>
      <c r="G482" s="18" t="e">
        <f>INDEX(BDD_enquete_terrain_publique!H:H, MATCH(A482, BDD_enquete_terrain_publique!B:B, 0))</f>
        <v>#N/A</v>
      </c>
      <c r="H482" s="118" t="e">
        <f>INDEX(BDD_enquete_terrain_publique!I:I, MATCH(A482, BDD_enquete_terrain_publique!B:B, 0))</f>
        <v>#N/A</v>
      </c>
      <c r="I482" s="18" t="e">
        <f>INDEX(BDD_enquete_terrain_publique!J:J, MATCH(A482, BDD_enquete_terrain_publique!B:B, 0))</f>
        <v>#N/A</v>
      </c>
      <c r="J482" s="18" t="e">
        <f>INDEX(BDD_enquete_terrain_publique!K:K, MATCH(A482, BDD_enquete_terrain_publique!B:B, 0))</f>
        <v>#N/A</v>
      </c>
      <c r="K482" s="118" t="e">
        <f>INDEX(BDD_enquete_terrain_publique!L:L, MATCH(A482, BDD_enquete_terrain_publique!B:B, 0))</f>
        <v>#N/A</v>
      </c>
      <c r="L482" s="18" t="e">
        <f>INDEX(BDD_enquete_terrain_publique!M:M, MATCH(A482, BDD_enquete_terrain_publique!B:B, 0))</f>
        <v>#N/A</v>
      </c>
      <c r="M482" s="115" t="s">
        <v>22</v>
      </c>
      <c r="N482" s="115" t="s">
        <v>22</v>
      </c>
      <c r="O482" s="115" t="s">
        <v>22</v>
      </c>
      <c r="P482" s="119" t="e">
        <f>INDEX(BDD_enquete_terrain_publique!Q:Q, MATCH(A482, BDD_enquete_terrain_publique!B:B, 0))</f>
        <v>#N/A</v>
      </c>
      <c r="Q482" s="115" t="s">
        <v>22</v>
      </c>
      <c r="R482" s="115" t="s">
        <v>22</v>
      </c>
      <c r="S482" s="115" t="s">
        <v>22</v>
      </c>
      <c r="T482" s="115" t="s">
        <v>22</v>
      </c>
      <c r="U482" s="120" t="e">
        <f>INDEX(BDD_enquete_terrain_publique!V:V, MATCH(A482, BDD_enquete_terrain_publique!B:B, 0))</f>
        <v>#N/A</v>
      </c>
      <c r="V482" s="128" t="s">
        <v>22</v>
      </c>
      <c r="W482" s="121" t="e">
        <f>INDEX(BDD_enquete_terrain_publique!W:W, MATCH(A482, BDD_enquete_terrain_publique!B:B, 0))</f>
        <v>#N/A</v>
      </c>
      <c r="X482" s="122" t="e">
        <f>INDEX(BDD_enquete_terrain_publique!X:X, MATCH(A482, BDD_enquete_terrain_publique!B:B, 0))</f>
        <v>#N/A</v>
      </c>
      <c r="Y482" s="122" t="e">
        <f>INDEX(BDD_enquete_terrain_publique!Y:Y, MATCH(A482, BDD_enquete_terrain_publique!B:B, 0))</f>
        <v>#N/A</v>
      </c>
      <c r="Z482" s="121" t="e">
        <f>INDEX(BDD_enquete_terrain_publique!Z:Z, MATCH(A482, BDD_enquete_terrain_publique!B:B, 0))</f>
        <v>#N/A</v>
      </c>
      <c r="AA482" s="121" t="e">
        <f>INDEX(BDD_enquete_terrain_publique!AA:AA, MATCH(A482, BDD_enquete_terrain_publique!B:B, 0))</f>
        <v>#N/A</v>
      </c>
      <c r="AB482" s="121" t="e">
        <f>INDEX(BDD_enquete_terrain_publique!AB:AB, MATCH(A482, BDD_enquete_terrain_publique!B:B, 0))</f>
        <v>#N/A</v>
      </c>
      <c r="AC482" s="121" t="e">
        <f>Tableau1[[#This Row],[heure_enq]]-Tableau1[[#This Row],[heure_deb]]</f>
        <v>#N/A</v>
      </c>
      <c r="AD482" s="121" t="e">
        <f>Tableau1[[#This Row],[heure_fin]]-Tableau1[[#This Row],[heure_deb]]</f>
        <v>#N/A</v>
      </c>
      <c r="AE482" s="128" t="s">
        <v>22</v>
      </c>
      <c r="AF482" s="128" t="s">
        <v>22</v>
      </c>
      <c r="AG482" s="123" t="e">
        <f>INDEX(BDD_enquete_terrain_publique!BJ:BJ, MATCH(A482, BDD_enquete_terrain_publique!B:B, 0))</f>
        <v>#N/A</v>
      </c>
      <c r="AH482" s="18"/>
      <c r="AI482" s="18" t="e">
        <f>INDEX(BDD_enquete_terrain_publique!BO:BO, MATCH(A482, BDD_enquete_terrain_publique!B:B, 0))</f>
        <v>#N/A</v>
      </c>
      <c r="AJ482" s="18"/>
      <c r="AK482" s="18" t="e">
        <f>INDEX(BDD_enquete_terrain_publique!BU:BU, MATCH(A482, BDD_enquete_terrain_publique!B:B, 0))</f>
        <v>#N/A</v>
      </c>
      <c r="AL482" s="115" t="e">
        <f>INDEX(BDD_enquete_terrain_publique!BV:BV, MATCH(A482, BDD_enquete_terrain_publique!B:B, 0))</f>
        <v>#N/A</v>
      </c>
      <c r="AM482" s="18"/>
      <c r="AN482" s="115"/>
      <c r="AO482" s="115" t="e">
        <f>INDEX(BDD_enquete_terrain_publique!AL:AL, MATCH(A482, BDD_enquete_terrain_publique!B:B, 0))</f>
        <v>#N/A</v>
      </c>
      <c r="AP482" s="115"/>
      <c r="AQ482" s="115"/>
      <c r="AR482" s="124"/>
      <c r="AS482" s="115"/>
      <c r="AT482" s="122"/>
      <c r="AU48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2" s="122"/>
      <c r="AW482" s="115"/>
      <c r="AX482" s="199"/>
      <c r="AY482" s="201"/>
      <c r="AZ482" s="127"/>
    </row>
    <row r="483" spans="1:52">
      <c r="A483" s="117"/>
      <c r="B483" s="18" t="e">
        <f>INDEX(BDD_enquete_terrain_publique!C:C, MATCH(A483, BDD_enquete_terrain_publique!B:B, 0))</f>
        <v>#N/A</v>
      </c>
      <c r="C483" s="18" t="e">
        <f>INDEX(BDD_enquete_terrain_publique!D:D, MATCH(A483, BDD_enquete_terrain_publique!B:B, 0))</f>
        <v>#N/A</v>
      </c>
      <c r="D483" s="109" t="e">
        <f>INDEX(BDD_enquete_terrain_publique!E:E, MATCH(A483, BDD_enquete_terrain_publique!B:B, 0))</f>
        <v>#N/A</v>
      </c>
      <c r="E483" s="18" t="e">
        <f>INDEX(BDD_enquete_terrain_publique!F:F, MATCH(A483, BDD_enquete_terrain_publique!B:B, 0))</f>
        <v>#N/A</v>
      </c>
      <c r="F483" s="118" t="e">
        <f>INDEX(BDD_enquete_terrain_publique!G:G, MATCH(A483, BDD_enquete_terrain_publique!B:B, 0))</f>
        <v>#N/A</v>
      </c>
      <c r="G483" s="18" t="e">
        <f>INDEX(BDD_enquete_terrain_publique!H:H, MATCH(A483, BDD_enquete_terrain_publique!B:B, 0))</f>
        <v>#N/A</v>
      </c>
      <c r="H483" s="118" t="e">
        <f>INDEX(BDD_enquete_terrain_publique!I:I, MATCH(A483, BDD_enquete_terrain_publique!B:B, 0))</f>
        <v>#N/A</v>
      </c>
      <c r="I483" s="18" t="e">
        <f>INDEX(BDD_enquete_terrain_publique!J:J, MATCH(A483, BDD_enquete_terrain_publique!B:B, 0))</f>
        <v>#N/A</v>
      </c>
      <c r="J483" s="18" t="e">
        <f>INDEX(BDD_enquete_terrain_publique!K:K, MATCH(A483, BDD_enquete_terrain_publique!B:B, 0))</f>
        <v>#N/A</v>
      </c>
      <c r="K483" s="118" t="e">
        <f>INDEX(BDD_enquete_terrain_publique!L:L, MATCH(A483, BDD_enquete_terrain_publique!B:B, 0))</f>
        <v>#N/A</v>
      </c>
      <c r="L483" s="18" t="e">
        <f>INDEX(BDD_enquete_terrain_publique!M:M, MATCH(A483, BDD_enquete_terrain_publique!B:B, 0))</f>
        <v>#N/A</v>
      </c>
      <c r="M483" s="115" t="s">
        <v>22</v>
      </c>
      <c r="N483" s="115" t="s">
        <v>22</v>
      </c>
      <c r="O483" s="115" t="s">
        <v>22</v>
      </c>
      <c r="P483" s="119" t="e">
        <f>INDEX(BDD_enquete_terrain_publique!Q:Q, MATCH(A483, BDD_enquete_terrain_publique!B:B, 0))</f>
        <v>#N/A</v>
      </c>
      <c r="Q483" s="115" t="s">
        <v>22</v>
      </c>
      <c r="R483" s="115" t="s">
        <v>22</v>
      </c>
      <c r="S483" s="115" t="s">
        <v>22</v>
      </c>
      <c r="T483" s="115" t="s">
        <v>22</v>
      </c>
      <c r="U483" s="120" t="e">
        <f>INDEX(BDD_enquete_terrain_publique!V:V, MATCH(A483, BDD_enquete_terrain_publique!B:B, 0))</f>
        <v>#N/A</v>
      </c>
      <c r="V483" s="128" t="s">
        <v>22</v>
      </c>
      <c r="W483" s="121" t="e">
        <f>INDEX(BDD_enquete_terrain_publique!W:W, MATCH(A483, BDD_enquete_terrain_publique!B:B, 0))</f>
        <v>#N/A</v>
      </c>
      <c r="X483" s="122" t="e">
        <f>INDEX(BDD_enquete_terrain_publique!X:X, MATCH(A483, BDD_enquete_terrain_publique!B:B, 0))</f>
        <v>#N/A</v>
      </c>
      <c r="Y483" s="122" t="e">
        <f>INDEX(BDD_enquete_terrain_publique!Y:Y, MATCH(A483, BDD_enquete_terrain_publique!B:B, 0))</f>
        <v>#N/A</v>
      </c>
      <c r="Z483" s="121" t="e">
        <f>INDEX(BDD_enquete_terrain_publique!Z:Z, MATCH(A483, BDD_enquete_terrain_publique!B:B, 0))</f>
        <v>#N/A</v>
      </c>
      <c r="AA483" s="121" t="e">
        <f>INDEX(BDD_enquete_terrain_publique!AA:AA, MATCH(A483, BDD_enquete_terrain_publique!B:B, 0))</f>
        <v>#N/A</v>
      </c>
      <c r="AB483" s="121" t="e">
        <f>INDEX(BDD_enquete_terrain_publique!AB:AB, MATCH(A483, BDD_enquete_terrain_publique!B:B, 0))</f>
        <v>#N/A</v>
      </c>
      <c r="AC483" s="121" t="e">
        <f>Tableau1[[#This Row],[heure_enq]]-Tableau1[[#This Row],[heure_deb]]</f>
        <v>#N/A</v>
      </c>
      <c r="AD483" s="121" t="e">
        <f>Tableau1[[#This Row],[heure_fin]]-Tableau1[[#This Row],[heure_deb]]</f>
        <v>#N/A</v>
      </c>
      <c r="AE483" s="128" t="s">
        <v>22</v>
      </c>
      <c r="AF483" s="128" t="s">
        <v>22</v>
      </c>
      <c r="AG483" s="123" t="e">
        <f>INDEX(BDD_enquete_terrain_publique!BJ:BJ, MATCH(A483, BDD_enquete_terrain_publique!B:B, 0))</f>
        <v>#N/A</v>
      </c>
      <c r="AH483" s="18"/>
      <c r="AI483" s="18" t="e">
        <f>INDEX(BDD_enquete_terrain_publique!BO:BO, MATCH(A483, BDD_enquete_terrain_publique!B:B, 0))</f>
        <v>#N/A</v>
      </c>
      <c r="AJ483" s="18"/>
      <c r="AK483" s="18" t="e">
        <f>INDEX(BDD_enquete_terrain_publique!BU:BU, MATCH(A483, BDD_enquete_terrain_publique!B:B, 0))</f>
        <v>#N/A</v>
      </c>
      <c r="AL483" s="115" t="e">
        <f>INDEX(BDD_enquete_terrain_publique!BV:BV, MATCH(A483, BDD_enquete_terrain_publique!B:B, 0))</f>
        <v>#N/A</v>
      </c>
      <c r="AM483" s="18"/>
      <c r="AN483" s="115"/>
      <c r="AO483" s="115" t="e">
        <f>INDEX(BDD_enquete_terrain_publique!AL:AL, MATCH(A483, BDD_enquete_terrain_publique!B:B, 0))</f>
        <v>#N/A</v>
      </c>
      <c r="AP483" s="115"/>
      <c r="AQ483" s="115"/>
      <c r="AR483" s="124"/>
      <c r="AS483" s="115"/>
      <c r="AT483" s="122"/>
      <c r="AU48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3" s="122"/>
      <c r="AW483" s="115"/>
      <c r="AX483" s="199"/>
      <c r="AY483" s="201"/>
      <c r="AZ483" s="127"/>
    </row>
    <row r="484" spans="1:52">
      <c r="A484" s="117"/>
      <c r="B484" s="18" t="e">
        <f>INDEX(BDD_enquete_terrain_publique!C:C, MATCH(A484, BDD_enquete_terrain_publique!B:B, 0))</f>
        <v>#N/A</v>
      </c>
      <c r="C484" s="18" t="e">
        <f>INDEX(BDD_enquete_terrain_publique!D:D, MATCH(A484, BDD_enquete_terrain_publique!B:B, 0))</f>
        <v>#N/A</v>
      </c>
      <c r="D484" s="109" t="e">
        <f>INDEX(BDD_enquete_terrain_publique!E:E, MATCH(A484, BDD_enquete_terrain_publique!B:B, 0))</f>
        <v>#N/A</v>
      </c>
      <c r="E484" s="18" t="e">
        <f>INDEX(BDD_enquete_terrain_publique!F:F, MATCH(A484, BDD_enquete_terrain_publique!B:B, 0))</f>
        <v>#N/A</v>
      </c>
      <c r="F484" s="118" t="e">
        <f>INDEX(BDD_enquete_terrain_publique!G:G, MATCH(A484, BDD_enquete_terrain_publique!B:B, 0))</f>
        <v>#N/A</v>
      </c>
      <c r="G484" s="18" t="e">
        <f>INDEX(BDD_enquete_terrain_publique!H:H, MATCH(A484, BDD_enquete_terrain_publique!B:B, 0))</f>
        <v>#N/A</v>
      </c>
      <c r="H484" s="118" t="e">
        <f>INDEX(BDD_enquete_terrain_publique!I:I, MATCH(A484, BDD_enquete_terrain_publique!B:B, 0))</f>
        <v>#N/A</v>
      </c>
      <c r="I484" s="18" t="e">
        <f>INDEX(BDD_enquete_terrain_publique!J:J, MATCH(A484, BDD_enquete_terrain_publique!B:B, 0))</f>
        <v>#N/A</v>
      </c>
      <c r="J484" s="18" t="e">
        <f>INDEX(BDD_enquete_terrain_publique!K:K, MATCH(A484, BDD_enquete_terrain_publique!B:B, 0))</f>
        <v>#N/A</v>
      </c>
      <c r="K484" s="118" t="e">
        <f>INDEX(BDD_enquete_terrain_publique!L:L, MATCH(A484, BDD_enquete_terrain_publique!B:B, 0))</f>
        <v>#N/A</v>
      </c>
      <c r="L484" s="18" t="e">
        <f>INDEX(BDD_enquete_terrain_publique!M:M, MATCH(A484, BDD_enquete_terrain_publique!B:B, 0))</f>
        <v>#N/A</v>
      </c>
      <c r="M484" s="115" t="s">
        <v>22</v>
      </c>
      <c r="N484" s="115" t="s">
        <v>22</v>
      </c>
      <c r="O484" s="115" t="s">
        <v>22</v>
      </c>
      <c r="P484" s="119" t="e">
        <f>INDEX(BDD_enquete_terrain_publique!Q:Q, MATCH(A484, BDD_enquete_terrain_publique!B:B, 0))</f>
        <v>#N/A</v>
      </c>
      <c r="Q484" s="115" t="s">
        <v>22</v>
      </c>
      <c r="R484" s="115" t="s">
        <v>22</v>
      </c>
      <c r="S484" s="115" t="s">
        <v>22</v>
      </c>
      <c r="T484" s="115" t="s">
        <v>22</v>
      </c>
      <c r="U484" s="120" t="e">
        <f>INDEX(BDD_enquete_terrain_publique!V:V, MATCH(A484, BDD_enquete_terrain_publique!B:B, 0))</f>
        <v>#N/A</v>
      </c>
      <c r="V484" s="128" t="s">
        <v>22</v>
      </c>
      <c r="W484" s="121" t="e">
        <f>INDEX(BDD_enquete_terrain_publique!W:W, MATCH(A484, BDD_enquete_terrain_publique!B:B, 0))</f>
        <v>#N/A</v>
      </c>
      <c r="X484" s="122" t="e">
        <f>INDEX(BDD_enquete_terrain_publique!X:X, MATCH(A484, BDD_enquete_terrain_publique!B:B, 0))</f>
        <v>#N/A</v>
      </c>
      <c r="Y484" s="122" t="e">
        <f>INDEX(BDD_enquete_terrain_publique!Y:Y, MATCH(A484, BDD_enquete_terrain_publique!B:B, 0))</f>
        <v>#N/A</v>
      </c>
      <c r="Z484" s="121" t="e">
        <f>INDEX(BDD_enquete_terrain_publique!Z:Z, MATCH(A484, BDD_enquete_terrain_publique!B:B, 0))</f>
        <v>#N/A</v>
      </c>
      <c r="AA484" s="121" t="e">
        <f>INDEX(BDD_enquete_terrain_publique!AA:AA, MATCH(A484, BDD_enquete_terrain_publique!B:B, 0))</f>
        <v>#N/A</v>
      </c>
      <c r="AB484" s="121" t="e">
        <f>INDEX(BDD_enquete_terrain_publique!AB:AB, MATCH(A484, BDD_enquete_terrain_publique!B:B, 0))</f>
        <v>#N/A</v>
      </c>
      <c r="AC484" s="121" t="e">
        <f>Tableau1[[#This Row],[heure_enq]]-Tableau1[[#This Row],[heure_deb]]</f>
        <v>#N/A</v>
      </c>
      <c r="AD484" s="121" t="e">
        <f>Tableau1[[#This Row],[heure_fin]]-Tableau1[[#This Row],[heure_deb]]</f>
        <v>#N/A</v>
      </c>
      <c r="AE484" s="128" t="s">
        <v>22</v>
      </c>
      <c r="AF484" s="128" t="s">
        <v>22</v>
      </c>
      <c r="AG484" s="123" t="e">
        <f>INDEX(BDD_enquete_terrain_publique!BJ:BJ, MATCH(A484, BDD_enquete_terrain_publique!B:B, 0))</f>
        <v>#N/A</v>
      </c>
      <c r="AH484" s="18"/>
      <c r="AI484" s="18" t="e">
        <f>INDEX(BDD_enquete_terrain_publique!BO:BO, MATCH(A484, BDD_enquete_terrain_publique!B:B, 0))</f>
        <v>#N/A</v>
      </c>
      <c r="AJ484" s="18"/>
      <c r="AK484" s="18" t="e">
        <f>INDEX(BDD_enquete_terrain_publique!BU:BU, MATCH(A484, BDD_enquete_terrain_publique!B:B, 0))</f>
        <v>#N/A</v>
      </c>
      <c r="AL484" s="115" t="e">
        <f>INDEX(BDD_enquete_terrain_publique!BV:BV, MATCH(A484, BDD_enquete_terrain_publique!B:B, 0))</f>
        <v>#N/A</v>
      </c>
      <c r="AM484" s="18"/>
      <c r="AN484" s="115"/>
      <c r="AO484" s="115" t="e">
        <f>INDEX(BDD_enquete_terrain_publique!AL:AL, MATCH(A484, BDD_enquete_terrain_publique!B:B, 0))</f>
        <v>#N/A</v>
      </c>
      <c r="AP484" s="115"/>
      <c r="AQ484" s="115"/>
      <c r="AR484" s="124"/>
      <c r="AS484" s="115"/>
      <c r="AT484" s="122"/>
      <c r="AU48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4" s="122"/>
      <c r="AW484" s="115"/>
      <c r="AX484" s="199"/>
      <c r="AY484" s="201"/>
      <c r="AZ484" s="127"/>
    </row>
    <row r="485" spans="1:52">
      <c r="A485" s="117"/>
      <c r="B485" s="18" t="e">
        <f>INDEX(BDD_enquete_terrain_publique!C:C, MATCH(A485, BDD_enquete_terrain_publique!B:B, 0))</f>
        <v>#N/A</v>
      </c>
      <c r="C485" s="18" t="e">
        <f>INDEX(BDD_enquete_terrain_publique!D:D, MATCH(A485, BDD_enquete_terrain_publique!B:B, 0))</f>
        <v>#N/A</v>
      </c>
      <c r="D485" s="109" t="e">
        <f>INDEX(BDD_enquete_terrain_publique!E:E, MATCH(A485, BDD_enquete_terrain_publique!B:B, 0))</f>
        <v>#N/A</v>
      </c>
      <c r="E485" s="18" t="e">
        <f>INDEX(BDD_enquete_terrain_publique!F:F, MATCH(A485, BDD_enquete_terrain_publique!B:B, 0))</f>
        <v>#N/A</v>
      </c>
      <c r="F485" s="118" t="e">
        <f>INDEX(BDD_enquete_terrain_publique!G:G, MATCH(A485, BDD_enquete_terrain_publique!B:B, 0))</f>
        <v>#N/A</v>
      </c>
      <c r="G485" s="18" t="e">
        <f>INDEX(BDD_enquete_terrain_publique!H:H, MATCH(A485, BDD_enquete_terrain_publique!B:B, 0))</f>
        <v>#N/A</v>
      </c>
      <c r="H485" s="118" t="e">
        <f>INDEX(BDD_enquete_terrain_publique!I:I, MATCH(A485, BDD_enquete_terrain_publique!B:B, 0))</f>
        <v>#N/A</v>
      </c>
      <c r="I485" s="18" t="e">
        <f>INDEX(BDD_enquete_terrain_publique!J:J, MATCH(A485, BDD_enquete_terrain_publique!B:B, 0))</f>
        <v>#N/A</v>
      </c>
      <c r="J485" s="18" t="e">
        <f>INDEX(BDD_enquete_terrain_publique!K:K, MATCH(A485, BDD_enquete_terrain_publique!B:B, 0))</f>
        <v>#N/A</v>
      </c>
      <c r="K485" s="118" t="e">
        <f>INDEX(BDD_enquete_terrain_publique!L:L, MATCH(A485, BDD_enquete_terrain_publique!B:B, 0))</f>
        <v>#N/A</v>
      </c>
      <c r="L485" s="18" t="e">
        <f>INDEX(BDD_enquete_terrain_publique!M:M, MATCH(A485, BDD_enquete_terrain_publique!B:B, 0))</f>
        <v>#N/A</v>
      </c>
      <c r="M485" s="115" t="s">
        <v>22</v>
      </c>
      <c r="N485" s="115" t="s">
        <v>22</v>
      </c>
      <c r="O485" s="115" t="s">
        <v>22</v>
      </c>
      <c r="P485" s="119" t="e">
        <f>INDEX(BDD_enquete_terrain_publique!Q:Q, MATCH(A485, BDD_enquete_terrain_publique!B:B, 0))</f>
        <v>#N/A</v>
      </c>
      <c r="Q485" s="115" t="s">
        <v>22</v>
      </c>
      <c r="R485" s="115" t="s">
        <v>22</v>
      </c>
      <c r="S485" s="115" t="s">
        <v>22</v>
      </c>
      <c r="T485" s="115" t="s">
        <v>22</v>
      </c>
      <c r="U485" s="120" t="e">
        <f>INDEX(BDD_enquete_terrain_publique!V:V, MATCH(A485, BDD_enquete_terrain_publique!B:B, 0))</f>
        <v>#N/A</v>
      </c>
      <c r="V485" s="128" t="s">
        <v>22</v>
      </c>
      <c r="W485" s="121" t="e">
        <f>INDEX(BDD_enquete_terrain_publique!W:W, MATCH(A485, BDD_enquete_terrain_publique!B:B, 0))</f>
        <v>#N/A</v>
      </c>
      <c r="X485" s="122" t="e">
        <f>INDEX(BDD_enquete_terrain_publique!X:X, MATCH(A485, BDD_enquete_terrain_publique!B:B, 0))</f>
        <v>#N/A</v>
      </c>
      <c r="Y485" s="122" t="e">
        <f>INDEX(BDD_enquete_terrain_publique!Y:Y, MATCH(A485, BDD_enquete_terrain_publique!B:B, 0))</f>
        <v>#N/A</v>
      </c>
      <c r="Z485" s="121" t="e">
        <f>INDEX(BDD_enquete_terrain_publique!Z:Z, MATCH(A485, BDD_enquete_terrain_publique!B:B, 0))</f>
        <v>#N/A</v>
      </c>
      <c r="AA485" s="121" t="e">
        <f>INDEX(BDD_enquete_terrain_publique!AA:AA, MATCH(A485, BDD_enquete_terrain_publique!B:B, 0))</f>
        <v>#N/A</v>
      </c>
      <c r="AB485" s="121" t="e">
        <f>INDEX(BDD_enquete_terrain_publique!AB:AB, MATCH(A485, BDD_enquete_terrain_publique!B:B, 0))</f>
        <v>#N/A</v>
      </c>
      <c r="AC485" s="121" t="e">
        <f>Tableau1[[#This Row],[heure_enq]]-Tableau1[[#This Row],[heure_deb]]</f>
        <v>#N/A</v>
      </c>
      <c r="AD485" s="121" t="e">
        <f>Tableau1[[#This Row],[heure_fin]]-Tableau1[[#This Row],[heure_deb]]</f>
        <v>#N/A</v>
      </c>
      <c r="AE485" s="128" t="s">
        <v>22</v>
      </c>
      <c r="AF485" s="128" t="s">
        <v>22</v>
      </c>
      <c r="AG485" s="123" t="e">
        <f>INDEX(BDD_enquete_terrain_publique!BJ:BJ, MATCH(A485, BDD_enquete_terrain_publique!B:B, 0))</f>
        <v>#N/A</v>
      </c>
      <c r="AH485" s="18"/>
      <c r="AI485" s="18" t="e">
        <f>INDEX(BDD_enquete_terrain_publique!BO:BO, MATCH(A485, BDD_enquete_terrain_publique!B:B, 0))</f>
        <v>#N/A</v>
      </c>
      <c r="AJ485" s="18"/>
      <c r="AK485" s="18" t="e">
        <f>INDEX(BDD_enquete_terrain_publique!BU:BU, MATCH(A485, BDD_enquete_terrain_publique!B:B, 0))</f>
        <v>#N/A</v>
      </c>
      <c r="AL485" s="115" t="e">
        <f>INDEX(BDD_enquete_terrain_publique!BV:BV, MATCH(A485, BDD_enquete_terrain_publique!B:B, 0))</f>
        <v>#N/A</v>
      </c>
      <c r="AM485" s="18"/>
      <c r="AN485" s="115"/>
      <c r="AO485" s="115" t="e">
        <f>INDEX(BDD_enquete_terrain_publique!AL:AL, MATCH(A485, BDD_enquete_terrain_publique!B:B, 0))</f>
        <v>#N/A</v>
      </c>
      <c r="AP485" s="115"/>
      <c r="AQ485" s="115"/>
      <c r="AR485" s="124"/>
      <c r="AS485" s="115"/>
      <c r="AT485" s="122"/>
      <c r="AU48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5" s="122"/>
      <c r="AW485" s="115"/>
      <c r="AX485" s="199"/>
      <c r="AY485" s="201"/>
      <c r="AZ485" s="127"/>
    </row>
    <row r="486" spans="1:52">
      <c r="A486" s="117"/>
      <c r="B486" s="18" t="e">
        <f>INDEX(BDD_enquete_terrain_publique!C:C, MATCH(A486, BDD_enquete_terrain_publique!B:B, 0))</f>
        <v>#N/A</v>
      </c>
      <c r="C486" s="18" t="e">
        <f>INDEX(BDD_enquete_terrain_publique!D:D, MATCH(A486, BDD_enquete_terrain_publique!B:B, 0))</f>
        <v>#N/A</v>
      </c>
      <c r="D486" s="109" t="e">
        <f>INDEX(BDD_enquete_terrain_publique!E:E, MATCH(A486, BDD_enquete_terrain_publique!B:B, 0))</f>
        <v>#N/A</v>
      </c>
      <c r="E486" s="18" t="e">
        <f>INDEX(BDD_enquete_terrain_publique!F:F, MATCH(A486, BDD_enquete_terrain_publique!B:B, 0))</f>
        <v>#N/A</v>
      </c>
      <c r="F486" s="118" t="e">
        <f>INDEX(BDD_enquete_terrain_publique!G:G, MATCH(A486, BDD_enquete_terrain_publique!B:B, 0))</f>
        <v>#N/A</v>
      </c>
      <c r="G486" s="18" t="e">
        <f>INDEX(BDD_enquete_terrain_publique!H:H, MATCH(A486, BDD_enquete_terrain_publique!B:B, 0))</f>
        <v>#N/A</v>
      </c>
      <c r="H486" s="118" t="e">
        <f>INDEX(BDD_enquete_terrain_publique!I:I, MATCH(A486, BDD_enquete_terrain_publique!B:B, 0))</f>
        <v>#N/A</v>
      </c>
      <c r="I486" s="18" t="e">
        <f>INDEX(BDD_enquete_terrain_publique!J:J, MATCH(A486, BDD_enquete_terrain_publique!B:B, 0))</f>
        <v>#N/A</v>
      </c>
      <c r="J486" s="18" t="e">
        <f>INDEX(BDD_enquete_terrain_publique!K:K, MATCH(A486, BDD_enquete_terrain_publique!B:B, 0))</f>
        <v>#N/A</v>
      </c>
      <c r="K486" s="118" t="e">
        <f>INDEX(BDD_enquete_terrain_publique!L:L, MATCH(A486, BDD_enquete_terrain_publique!B:B, 0))</f>
        <v>#N/A</v>
      </c>
      <c r="L486" s="18" t="e">
        <f>INDEX(BDD_enquete_terrain_publique!M:M, MATCH(A486, BDD_enquete_terrain_publique!B:B, 0))</f>
        <v>#N/A</v>
      </c>
      <c r="M486" s="115" t="s">
        <v>22</v>
      </c>
      <c r="N486" s="115" t="s">
        <v>22</v>
      </c>
      <c r="O486" s="115" t="s">
        <v>22</v>
      </c>
      <c r="P486" s="119" t="e">
        <f>INDEX(BDD_enquete_terrain_publique!Q:Q, MATCH(A486, BDD_enquete_terrain_publique!B:B, 0))</f>
        <v>#N/A</v>
      </c>
      <c r="Q486" s="115" t="s">
        <v>22</v>
      </c>
      <c r="R486" s="115" t="s">
        <v>22</v>
      </c>
      <c r="S486" s="115" t="s">
        <v>22</v>
      </c>
      <c r="T486" s="115" t="s">
        <v>22</v>
      </c>
      <c r="U486" s="120" t="e">
        <f>INDEX(BDD_enquete_terrain_publique!V:V, MATCH(A486, BDD_enquete_terrain_publique!B:B, 0))</f>
        <v>#N/A</v>
      </c>
      <c r="V486" s="128" t="s">
        <v>22</v>
      </c>
      <c r="W486" s="121" t="e">
        <f>INDEX(BDD_enquete_terrain_publique!W:W, MATCH(A486, BDD_enquete_terrain_publique!B:B, 0))</f>
        <v>#N/A</v>
      </c>
      <c r="X486" s="122" t="e">
        <f>INDEX(BDD_enquete_terrain_publique!X:X, MATCH(A486, BDD_enquete_terrain_publique!B:B, 0))</f>
        <v>#N/A</v>
      </c>
      <c r="Y486" s="122" t="e">
        <f>INDEX(BDD_enquete_terrain_publique!Y:Y, MATCH(A486, BDD_enquete_terrain_publique!B:B, 0))</f>
        <v>#N/A</v>
      </c>
      <c r="Z486" s="121" t="e">
        <f>INDEX(BDD_enquete_terrain_publique!Z:Z, MATCH(A486, BDD_enquete_terrain_publique!B:B, 0))</f>
        <v>#N/A</v>
      </c>
      <c r="AA486" s="121" t="e">
        <f>INDEX(BDD_enquete_terrain_publique!AA:AA, MATCH(A486, BDD_enquete_terrain_publique!B:B, 0))</f>
        <v>#N/A</v>
      </c>
      <c r="AB486" s="121" t="e">
        <f>INDEX(BDD_enquete_terrain_publique!AB:AB, MATCH(A486, BDD_enquete_terrain_publique!B:B, 0))</f>
        <v>#N/A</v>
      </c>
      <c r="AC486" s="121" t="e">
        <f>Tableau1[[#This Row],[heure_enq]]-Tableau1[[#This Row],[heure_deb]]</f>
        <v>#N/A</v>
      </c>
      <c r="AD486" s="121" t="e">
        <f>Tableau1[[#This Row],[heure_fin]]-Tableau1[[#This Row],[heure_deb]]</f>
        <v>#N/A</v>
      </c>
      <c r="AE486" s="128" t="s">
        <v>22</v>
      </c>
      <c r="AF486" s="128" t="s">
        <v>22</v>
      </c>
      <c r="AG486" s="123" t="e">
        <f>INDEX(BDD_enquete_terrain_publique!BJ:BJ, MATCH(A486, BDD_enquete_terrain_publique!B:B, 0))</f>
        <v>#N/A</v>
      </c>
      <c r="AH486" s="18"/>
      <c r="AI486" s="18" t="e">
        <f>INDEX(BDD_enquete_terrain_publique!BO:BO, MATCH(A486, BDD_enquete_terrain_publique!B:B, 0))</f>
        <v>#N/A</v>
      </c>
      <c r="AJ486" s="18"/>
      <c r="AK486" s="18" t="e">
        <f>INDEX(BDD_enquete_terrain_publique!BU:BU, MATCH(A486, BDD_enquete_terrain_publique!B:B, 0))</f>
        <v>#N/A</v>
      </c>
      <c r="AL486" s="115" t="e">
        <f>INDEX(BDD_enquete_terrain_publique!BV:BV, MATCH(A486, BDD_enquete_terrain_publique!B:B, 0))</f>
        <v>#N/A</v>
      </c>
      <c r="AM486" s="18"/>
      <c r="AN486" s="115"/>
      <c r="AO486" s="115" t="e">
        <f>INDEX(BDD_enquete_terrain_publique!AL:AL, MATCH(A486, BDD_enquete_terrain_publique!B:B, 0))</f>
        <v>#N/A</v>
      </c>
      <c r="AP486" s="115"/>
      <c r="AQ486" s="115"/>
      <c r="AR486" s="124"/>
      <c r="AS486" s="115"/>
      <c r="AT486" s="122"/>
      <c r="AU48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6" s="122"/>
      <c r="AW486" s="115"/>
      <c r="AX486" s="199"/>
      <c r="AY486" s="201"/>
      <c r="AZ486" s="127"/>
    </row>
    <row r="487" spans="1:52">
      <c r="A487" s="117"/>
      <c r="B487" s="18" t="e">
        <f>INDEX(BDD_enquete_terrain_publique!C:C, MATCH(A487, BDD_enquete_terrain_publique!B:B, 0))</f>
        <v>#N/A</v>
      </c>
      <c r="C487" s="18" t="e">
        <f>INDEX(BDD_enquete_terrain_publique!D:D, MATCH(A487, BDD_enquete_terrain_publique!B:B, 0))</f>
        <v>#N/A</v>
      </c>
      <c r="D487" s="109" t="e">
        <f>INDEX(BDD_enquete_terrain_publique!E:E, MATCH(A487, BDD_enquete_terrain_publique!B:B, 0))</f>
        <v>#N/A</v>
      </c>
      <c r="E487" s="18" t="e">
        <f>INDEX(BDD_enquete_terrain_publique!F:F, MATCH(A487, BDD_enquete_terrain_publique!B:B, 0))</f>
        <v>#N/A</v>
      </c>
      <c r="F487" s="118" t="e">
        <f>INDEX(BDD_enquete_terrain_publique!G:G, MATCH(A487, BDD_enquete_terrain_publique!B:B, 0))</f>
        <v>#N/A</v>
      </c>
      <c r="G487" s="18" t="e">
        <f>INDEX(BDD_enquete_terrain_publique!H:H, MATCH(A487, BDD_enquete_terrain_publique!B:B, 0))</f>
        <v>#N/A</v>
      </c>
      <c r="H487" s="118" t="e">
        <f>INDEX(BDD_enquete_terrain_publique!I:I, MATCH(A487, BDD_enquete_terrain_publique!B:B, 0))</f>
        <v>#N/A</v>
      </c>
      <c r="I487" s="18" t="e">
        <f>INDEX(BDD_enquete_terrain_publique!J:J, MATCH(A487, BDD_enquete_terrain_publique!B:B, 0))</f>
        <v>#N/A</v>
      </c>
      <c r="J487" s="18" t="e">
        <f>INDEX(BDD_enquete_terrain_publique!K:K, MATCH(A487, BDD_enquete_terrain_publique!B:B, 0))</f>
        <v>#N/A</v>
      </c>
      <c r="K487" s="118" t="e">
        <f>INDEX(BDD_enquete_terrain_publique!L:L, MATCH(A487, BDD_enquete_terrain_publique!B:B, 0))</f>
        <v>#N/A</v>
      </c>
      <c r="L487" s="18" t="e">
        <f>INDEX(BDD_enquete_terrain_publique!M:M, MATCH(A487, BDD_enquete_terrain_publique!B:B, 0))</f>
        <v>#N/A</v>
      </c>
      <c r="M487" s="115" t="s">
        <v>22</v>
      </c>
      <c r="N487" s="115" t="s">
        <v>22</v>
      </c>
      <c r="O487" s="115" t="s">
        <v>22</v>
      </c>
      <c r="P487" s="119" t="e">
        <f>INDEX(BDD_enquete_terrain_publique!Q:Q, MATCH(A487, BDD_enquete_terrain_publique!B:B, 0))</f>
        <v>#N/A</v>
      </c>
      <c r="Q487" s="115" t="s">
        <v>22</v>
      </c>
      <c r="R487" s="115" t="s">
        <v>22</v>
      </c>
      <c r="S487" s="115" t="s">
        <v>22</v>
      </c>
      <c r="T487" s="115" t="s">
        <v>22</v>
      </c>
      <c r="U487" s="120" t="e">
        <f>INDEX(BDD_enquete_terrain_publique!V:V, MATCH(A487, BDD_enquete_terrain_publique!B:B, 0))</f>
        <v>#N/A</v>
      </c>
      <c r="V487" s="128" t="s">
        <v>22</v>
      </c>
      <c r="W487" s="121" t="e">
        <f>INDEX(BDD_enquete_terrain_publique!W:W, MATCH(A487, BDD_enquete_terrain_publique!B:B, 0))</f>
        <v>#N/A</v>
      </c>
      <c r="X487" s="122" t="e">
        <f>INDEX(BDD_enquete_terrain_publique!X:X, MATCH(A487, BDD_enquete_terrain_publique!B:B, 0))</f>
        <v>#N/A</v>
      </c>
      <c r="Y487" s="122" t="e">
        <f>INDEX(BDD_enquete_terrain_publique!Y:Y, MATCH(A487, BDD_enquete_terrain_publique!B:B, 0))</f>
        <v>#N/A</v>
      </c>
      <c r="Z487" s="121" t="e">
        <f>INDEX(BDD_enquete_terrain_publique!Z:Z, MATCH(A487, BDD_enquete_terrain_publique!B:B, 0))</f>
        <v>#N/A</v>
      </c>
      <c r="AA487" s="121" t="e">
        <f>INDEX(BDD_enquete_terrain_publique!AA:AA, MATCH(A487, BDD_enquete_terrain_publique!B:B, 0))</f>
        <v>#N/A</v>
      </c>
      <c r="AB487" s="121" t="e">
        <f>INDEX(BDD_enquete_terrain_publique!AB:AB, MATCH(A487, BDD_enquete_terrain_publique!B:B, 0))</f>
        <v>#N/A</v>
      </c>
      <c r="AC487" s="121" t="e">
        <f>Tableau1[[#This Row],[heure_enq]]-Tableau1[[#This Row],[heure_deb]]</f>
        <v>#N/A</v>
      </c>
      <c r="AD487" s="121" t="e">
        <f>Tableau1[[#This Row],[heure_fin]]-Tableau1[[#This Row],[heure_deb]]</f>
        <v>#N/A</v>
      </c>
      <c r="AE487" s="128" t="s">
        <v>22</v>
      </c>
      <c r="AF487" s="128" t="s">
        <v>22</v>
      </c>
      <c r="AG487" s="123" t="e">
        <f>INDEX(BDD_enquete_terrain_publique!BJ:BJ, MATCH(A487, BDD_enquete_terrain_publique!B:B, 0))</f>
        <v>#N/A</v>
      </c>
      <c r="AH487" s="18"/>
      <c r="AI487" s="18" t="e">
        <f>INDEX(BDD_enquete_terrain_publique!BO:BO, MATCH(A487, BDD_enquete_terrain_publique!B:B, 0))</f>
        <v>#N/A</v>
      </c>
      <c r="AJ487" s="18"/>
      <c r="AK487" s="18" t="e">
        <f>INDEX(BDD_enquete_terrain_publique!BU:BU, MATCH(A487, BDD_enquete_terrain_publique!B:B, 0))</f>
        <v>#N/A</v>
      </c>
      <c r="AL487" s="115" t="e">
        <f>INDEX(BDD_enquete_terrain_publique!BV:BV, MATCH(A487, BDD_enquete_terrain_publique!B:B, 0))</f>
        <v>#N/A</v>
      </c>
      <c r="AM487" s="18"/>
      <c r="AN487" s="115"/>
      <c r="AO487" s="115" t="e">
        <f>INDEX(BDD_enquete_terrain_publique!AL:AL, MATCH(A487, BDD_enquete_terrain_publique!B:B, 0))</f>
        <v>#N/A</v>
      </c>
      <c r="AP487" s="115"/>
      <c r="AQ487" s="115"/>
      <c r="AR487" s="124"/>
      <c r="AS487" s="115"/>
      <c r="AT487" s="122"/>
      <c r="AU48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7" s="122"/>
      <c r="AW487" s="115"/>
      <c r="AX487" s="199"/>
      <c r="AY487" s="201"/>
      <c r="AZ487" s="127"/>
    </row>
    <row r="488" spans="1:52">
      <c r="A488" s="117"/>
      <c r="B488" s="18" t="e">
        <f>INDEX(BDD_enquete_terrain_publique!C:C, MATCH(A488, BDD_enquete_terrain_publique!B:B, 0))</f>
        <v>#N/A</v>
      </c>
      <c r="C488" s="18" t="e">
        <f>INDEX(BDD_enquete_terrain_publique!D:D, MATCH(A488, BDD_enquete_terrain_publique!B:B, 0))</f>
        <v>#N/A</v>
      </c>
      <c r="D488" s="109" t="e">
        <f>INDEX(BDD_enquete_terrain_publique!E:E, MATCH(A488, BDD_enquete_terrain_publique!B:B, 0))</f>
        <v>#N/A</v>
      </c>
      <c r="E488" s="18" t="e">
        <f>INDEX(BDD_enquete_terrain_publique!F:F, MATCH(A488, BDD_enquete_terrain_publique!B:B, 0))</f>
        <v>#N/A</v>
      </c>
      <c r="F488" s="118" t="e">
        <f>INDEX(BDD_enquete_terrain_publique!G:G, MATCH(A488, BDD_enquete_terrain_publique!B:B, 0))</f>
        <v>#N/A</v>
      </c>
      <c r="G488" s="18" t="e">
        <f>INDEX(BDD_enquete_terrain_publique!H:H, MATCH(A488, BDD_enquete_terrain_publique!B:B, 0))</f>
        <v>#N/A</v>
      </c>
      <c r="H488" s="118" t="e">
        <f>INDEX(BDD_enquete_terrain_publique!I:I, MATCH(A488, BDD_enquete_terrain_publique!B:B, 0))</f>
        <v>#N/A</v>
      </c>
      <c r="I488" s="18" t="e">
        <f>INDEX(BDD_enquete_terrain_publique!J:J, MATCH(A488, BDD_enquete_terrain_publique!B:B, 0))</f>
        <v>#N/A</v>
      </c>
      <c r="J488" s="18" t="e">
        <f>INDEX(BDD_enquete_terrain_publique!K:K, MATCH(A488, BDD_enquete_terrain_publique!B:B, 0))</f>
        <v>#N/A</v>
      </c>
      <c r="K488" s="118" t="e">
        <f>INDEX(BDD_enquete_terrain_publique!L:L, MATCH(A488, BDD_enquete_terrain_publique!B:B, 0))</f>
        <v>#N/A</v>
      </c>
      <c r="L488" s="18" t="e">
        <f>INDEX(BDD_enquete_terrain_publique!M:M, MATCH(A488, BDD_enquete_terrain_publique!B:B, 0))</f>
        <v>#N/A</v>
      </c>
      <c r="M488" s="115" t="s">
        <v>22</v>
      </c>
      <c r="N488" s="115" t="s">
        <v>22</v>
      </c>
      <c r="O488" s="115" t="s">
        <v>22</v>
      </c>
      <c r="P488" s="119" t="e">
        <f>INDEX(BDD_enquete_terrain_publique!Q:Q, MATCH(A488, BDD_enquete_terrain_publique!B:B, 0))</f>
        <v>#N/A</v>
      </c>
      <c r="Q488" s="115" t="s">
        <v>22</v>
      </c>
      <c r="R488" s="115" t="s">
        <v>22</v>
      </c>
      <c r="S488" s="115" t="s">
        <v>22</v>
      </c>
      <c r="T488" s="115" t="s">
        <v>22</v>
      </c>
      <c r="U488" s="120" t="e">
        <f>INDEX(BDD_enquete_terrain_publique!V:V, MATCH(A488, BDD_enquete_terrain_publique!B:B, 0))</f>
        <v>#N/A</v>
      </c>
      <c r="V488" s="128" t="s">
        <v>22</v>
      </c>
      <c r="W488" s="121" t="e">
        <f>INDEX(BDD_enquete_terrain_publique!W:W, MATCH(A488, BDD_enquete_terrain_publique!B:B, 0))</f>
        <v>#N/A</v>
      </c>
      <c r="X488" s="122" t="e">
        <f>INDEX(BDD_enquete_terrain_publique!X:X, MATCH(A488, BDD_enquete_terrain_publique!B:B, 0))</f>
        <v>#N/A</v>
      </c>
      <c r="Y488" s="122" t="e">
        <f>INDEX(BDD_enquete_terrain_publique!Y:Y, MATCH(A488, BDD_enquete_terrain_publique!B:B, 0))</f>
        <v>#N/A</v>
      </c>
      <c r="Z488" s="121" t="e">
        <f>INDEX(BDD_enquete_terrain_publique!Z:Z, MATCH(A488, BDD_enquete_terrain_publique!B:B, 0))</f>
        <v>#N/A</v>
      </c>
      <c r="AA488" s="121" t="e">
        <f>INDEX(BDD_enquete_terrain_publique!AA:AA, MATCH(A488, BDD_enquete_terrain_publique!B:B, 0))</f>
        <v>#N/A</v>
      </c>
      <c r="AB488" s="121" t="e">
        <f>INDEX(BDD_enquete_terrain_publique!AB:AB, MATCH(A488, BDD_enquete_terrain_publique!B:B, 0))</f>
        <v>#N/A</v>
      </c>
      <c r="AC488" s="121" t="e">
        <f>Tableau1[[#This Row],[heure_enq]]-Tableau1[[#This Row],[heure_deb]]</f>
        <v>#N/A</v>
      </c>
      <c r="AD488" s="121" t="e">
        <f>Tableau1[[#This Row],[heure_fin]]-Tableau1[[#This Row],[heure_deb]]</f>
        <v>#N/A</v>
      </c>
      <c r="AE488" s="128" t="s">
        <v>22</v>
      </c>
      <c r="AF488" s="128" t="s">
        <v>22</v>
      </c>
      <c r="AG488" s="123" t="e">
        <f>INDEX(BDD_enquete_terrain_publique!BJ:BJ, MATCH(A488, BDD_enquete_terrain_publique!B:B, 0))</f>
        <v>#N/A</v>
      </c>
      <c r="AH488" s="18"/>
      <c r="AI488" s="18" t="e">
        <f>INDEX(BDD_enquete_terrain_publique!BO:BO, MATCH(A488, BDD_enquete_terrain_publique!B:B, 0))</f>
        <v>#N/A</v>
      </c>
      <c r="AJ488" s="18"/>
      <c r="AK488" s="18" t="e">
        <f>INDEX(BDD_enquete_terrain_publique!BU:BU, MATCH(A488, BDD_enquete_terrain_publique!B:B, 0))</f>
        <v>#N/A</v>
      </c>
      <c r="AL488" s="115" t="e">
        <f>INDEX(BDD_enquete_terrain_publique!BV:BV, MATCH(A488, BDD_enquete_terrain_publique!B:B, 0))</f>
        <v>#N/A</v>
      </c>
      <c r="AM488" s="18"/>
      <c r="AN488" s="115"/>
      <c r="AO488" s="115" t="e">
        <f>INDEX(BDD_enquete_terrain_publique!AL:AL, MATCH(A488, BDD_enquete_terrain_publique!B:B, 0))</f>
        <v>#N/A</v>
      </c>
      <c r="AP488" s="115"/>
      <c r="AQ488" s="115"/>
      <c r="AR488" s="124"/>
      <c r="AS488" s="115"/>
      <c r="AT488" s="122"/>
      <c r="AU48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8" s="122"/>
      <c r="AW488" s="115"/>
      <c r="AX488" s="199"/>
      <c r="AY488" s="201"/>
      <c r="AZ488" s="127"/>
    </row>
    <row r="489" spans="1:52">
      <c r="A489" s="117"/>
      <c r="B489" s="18" t="e">
        <f>INDEX(BDD_enquete_terrain_publique!C:C, MATCH(A489, BDD_enquete_terrain_publique!B:B, 0))</f>
        <v>#N/A</v>
      </c>
      <c r="C489" s="18" t="e">
        <f>INDEX(BDD_enquete_terrain_publique!D:D, MATCH(A489, BDD_enquete_terrain_publique!B:B, 0))</f>
        <v>#N/A</v>
      </c>
      <c r="D489" s="109" t="e">
        <f>INDEX(BDD_enquete_terrain_publique!E:E, MATCH(A489, BDD_enquete_terrain_publique!B:B, 0))</f>
        <v>#N/A</v>
      </c>
      <c r="E489" s="18" t="e">
        <f>INDEX(BDD_enquete_terrain_publique!F:F, MATCH(A489, BDD_enquete_terrain_publique!B:B, 0))</f>
        <v>#N/A</v>
      </c>
      <c r="F489" s="118" t="e">
        <f>INDEX(BDD_enquete_terrain_publique!G:G, MATCH(A489, BDD_enquete_terrain_publique!B:B, 0))</f>
        <v>#N/A</v>
      </c>
      <c r="G489" s="18" t="e">
        <f>INDEX(BDD_enquete_terrain_publique!H:H, MATCH(A489, BDD_enquete_terrain_publique!B:B, 0))</f>
        <v>#N/A</v>
      </c>
      <c r="H489" s="118" t="e">
        <f>INDEX(BDD_enquete_terrain_publique!I:I, MATCH(A489, BDD_enquete_terrain_publique!B:B, 0))</f>
        <v>#N/A</v>
      </c>
      <c r="I489" s="18" t="e">
        <f>INDEX(BDD_enquete_terrain_publique!J:J, MATCH(A489, BDD_enquete_terrain_publique!B:B, 0))</f>
        <v>#N/A</v>
      </c>
      <c r="J489" s="18" t="e">
        <f>INDEX(BDD_enquete_terrain_publique!K:K, MATCH(A489, BDD_enquete_terrain_publique!B:B, 0))</f>
        <v>#N/A</v>
      </c>
      <c r="K489" s="118" t="e">
        <f>INDEX(BDD_enquete_terrain_publique!L:L, MATCH(A489, BDD_enquete_terrain_publique!B:B, 0))</f>
        <v>#N/A</v>
      </c>
      <c r="L489" s="18" t="e">
        <f>INDEX(BDD_enquete_terrain_publique!M:M, MATCH(A489, BDD_enquete_terrain_publique!B:B, 0))</f>
        <v>#N/A</v>
      </c>
      <c r="M489" s="115" t="s">
        <v>22</v>
      </c>
      <c r="N489" s="115" t="s">
        <v>22</v>
      </c>
      <c r="O489" s="115" t="s">
        <v>22</v>
      </c>
      <c r="P489" s="119" t="e">
        <f>INDEX(BDD_enquete_terrain_publique!Q:Q, MATCH(A489, BDD_enquete_terrain_publique!B:B, 0))</f>
        <v>#N/A</v>
      </c>
      <c r="Q489" s="115" t="s">
        <v>22</v>
      </c>
      <c r="R489" s="115" t="s">
        <v>22</v>
      </c>
      <c r="S489" s="115" t="s">
        <v>22</v>
      </c>
      <c r="T489" s="115" t="s">
        <v>22</v>
      </c>
      <c r="U489" s="120" t="e">
        <f>INDEX(BDD_enquete_terrain_publique!V:V, MATCH(A489, BDD_enquete_terrain_publique!B:B, 0))</f>
        <v>#N/A</v>
      </c>
      <c r="V489" s="128" t="s">
        <v>22</v>
      </c>
      <c r="W489" s="121" t="e">
        <f>INDEX(BDD_enquete_terrain_publique!W:W, MATCH(A489, BDD_enquete_terrain_publique!B:B, 0))</f>
        <v>#N/A</v>
      </c>
      <c r="X489" s="122" t="e">
        <f>INDEX(BDD_enquete_terrain_publique!X:X, MATCH(A489, BDD_enquete_terrain_publique!B:B, 0))</f>
        <v>#N/A</v>
      </c>
      <c r="Y489" s="122" t="e">
        <f>INDEX(BDD_enquete_terrain_publique!Y:Y, MATCH(A489, BDD_enquete_terrain_publique!B:B, 0))</f>
        <v>#N/A</v>
      </c>
      <c r="Z489" s="121" t="e">
        <f>INDEX(BDD_enquete_terrain_publique!Z:Z, MATCH(A489, BDD_enquete_terrain_publique!B:B, 0))</f>
        <v>#N/A</v>
      </c>
      <c r="AA489" s="121" t="e">
        <f>INDEX(BDD_enquete_terrain_publique!AA:AA, MATCH(A489, BDD_enquete_terrain_publique!B:B, 0))</f>
        <v>#N/A</v>
      </c>
      <c r="AB489" s="121" t="e">
        <f>INDEX(BDD_enquete_terrain_publique!AB:AB, MATCH(A489, BDD_enquete_terrain_publique!B:B, 0))</f>
        <v>#N/A</v>
      </c>
      <c r="AC489" s="121" t="e">
        <f>Tableau1[[#This Row],[heure_enq]]-Tableau1[[#This Row],[heure_deb]]</f>
        <v>#N/A</v>
      </c>
      <c r="AD489" s="121" t="e">
        <f>Tableau1[[#This Row],[heure_fin]]-Tableau1[[#This Row],[heure_deb]]</f>
        <v>#N/A</v>
      </c>
      <c r="AE489" s="128" t="s">
        <v>22</v>
      </c>
      <c r="AF489" s="128" t="s">
        <v>22</v>
      </c>
      <c r="AG489" s="123" t="e">
        <f>INDEX(BDD_enquete_terrain_publique!BJ:BJ, MATCH(A489, BDD_enquete_terrain_publique!B:B, 0))</f>
        <v>#N/A</v>
      </c>
      <c r="AH489" s="18"/>
      <c r="AI489" s="18" t="e">
        <f>INDEX(BDD_enquete_terrain_publique!BO:BO, MATCH(A489, BDD_enquete_terrain_publique!B:B, 0))</f>
        <v>#N/A</v>
      </c>
      <c r="AJ489" s="18"/>
      <c r="AK489" s="18" t="e">
        <f>INDEX(BDD_enquete_terrain_publique!BU:BU, MATCH(A489, BDD_enquete_terrain_publique!B:B, 0))</f>
        <v>#N/A</v>
      </c>
      <c r="AL489" s="115" t="e">
        <f>INDEX(BDD_enquete_terrain_publique!BV:BV, MATCH(A489, BDD_enquete_terrain_publique!B:B, 0))</f>
        <v>#N/A</v>
      </c>
      <c r="AM489" s="18"/>
      <c r="AN489" s="115"/>
      <c r="AO489" s="115" t="e">
        <f>INDEX(BDD_enquete_terrain_publique!AL:AL, MATCH(A489, BDD_enquete_terrain_publique!B:B, 0))</f>
        <v>#N/A</v>
      </c>
      <c r="AP489" s="115"/>
      <c r="AQ489" s="115"/>
      <c r="AR489" s="124"/>
      <c r="AS489" s="115"/>
      <c r="AT489" s="122"/>
      <c r="AU48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89" s="122"/>
      <c r="AW489" s="115"/>
      <c r="AX489" s="199"/>
      <c r="AY489" s="201"/>
      <c r="AZ489" s="127"/>
    </row>
    <row r="490" spans="1:52">
      <c r="A490" s="117"/>
      <c r="B490" s="18" t="e">
        <f>INDEX(BDD_enquete_terrain_publique!C:C, MATCH(A490, BDD_enquete_terrain_publique!B:B, 0))</f>
        <v>#N/A</v>
      </c>
      <c r="C490" s="18" t="e">
        <f>INDEX(BDD_enquete_terrain_publique!D:D, MATCH(A490, BDD_enquete_terrain_publique!B:B, 0))</f>
        <v>#N/A</v>
      </c>
      <c r="D490" s="109" t="e">
        <f>INDEX(BDD_enquete_terrain_publique!E:E, MATCH(A490, BDD_enquete_terrain_publique!B:B, 0))</f>
        <v>#N/A</v>
      </c>
      <c r="E490" s="18" t="e">
        <f>INDEX(BDD_enquete_terrain_publique!F:F, MATCH(A490, BDD_enquete_terrain_publique!B:B, 0))</f>
        <v>#N/A</v>
      </c>
      <c r="F490" s="118" t="e">
        <f>INDEX(BDD_enquete_terrain_publique!G:G, MATCH(A490, BDD_enquete_terrain_publique!B:B, 0))</f>
        <v>#N/A</v>
      </c>
      <c r="G490" s="18" t="e">
        <f>INDEX(BDD_enquete_terrain_publique!H:H, MATCH(A490, BDD_enquete_terrain_publique!B:B, 0))</f>
        <v>#N/A</v>
      </c>
      <c r="H490" s="118" t="e">
        <f>INDEX(BDD_enquete_terrain_publique!I:I, MATCH(A490, BDD_enquete_terrain_publique!B:B, 0))</f>
        <v>#N/A</v>
      </c>
      <c r="I490" s="18" t="e">
        <f>INDEX(BDD_enquete_terrain_publique!J:J, MATCH(A490, BDD_enquete_terrain_publique!B:B, 0))</f>
        <v>#N/A</v>
      </c>
      <c r="J490" s="18" t="e">
        <f>INDEX(BDD_enquete_terrain_publique!K:K, MATCH(A490, BDD_enquete_terrain_publique!B:B, 0))</f>
        <v>#N/A</v>
      </c>
      <c r="K490" s="118" t="e">
        <f>INDEX(BDD_enquete_terrain_publique!L:L, MATCH(A490, BDD_enquete_terrain_publique!B:B, 0))</f>
        <v>#N/A</v>
      </c>
      <c r="L490" s="18" t="e">
        <f>INDEX(BDD_enquete_terrain_publique!M:M, MATCH(A490, BDD_enquete_terrain_publique!B:B, 0))</f>
        <v>#N/A</v>
      </c>
      <c r="M490" s="115" t="s">
        <v>22</v>
      </c>
      <c r="N490" s="115" t="s">
        <v>22</v>
      </c>
      <c r="O490" s="115" t="s">
        <v>22</v>
      </c>
      <c r="P490" s="119" t="e">
        <f>INDEX(BDD_enquete_terrain_publique!Q:Q, MATCH(A490, BDD_enquete_terrain_publique!B:B, 0))</f>
        <v>#N/A</v>
      </c>
      <c r="Q490" s="115" t="s">
        <v>22</v>
      </c>
      <c r="R490" s="115" t="s">
        <v>22</v>
      </c>
      <c r="S490" s="115" t="s">
        <v>22</v>
      </c>
      <c r="T490" s="115" t="s">
        <v>22</v>
      </c>
      <c r="U490" s="120" t="e">
        <f>INDEX(BDD_enquete_terrain_publique!V:V, MATCH(A490, BDD_enquete_terrain_publique!B:B, 0))</f>
        <v>#N/A</v>
      </c>
      <c r="V490" s="128" t="s">
        <v>22</v>
      </c>
      <c r="W490" s="121" t="e">
        <f>INDEX(BDD_enquete_terrain_publique!W:W, MATCH(A490, BDD_enquete_terrain_publique!B:B, 0))</f>
        <v>#N/A</v>
      </c>
      <c r="X490" s="122" t="e">
        <f>INDEX(BDD_enquete_terrain_publique!X:X, MATCH(A490, BDD_enquete_terrain_publique!B:B, 0))</f>
        <v>#N/A</v>
      </c>
      <c r="Y490" s="122" t="e">
        <f>INDEX(BDD_enquete_terrain_publique!Y:Y, MATCH(A490, BDD_enquete_terrain_publique!B:B, 0))</f>
        <v>#N/A</v>
      </c>
      <c r="Z490" s="121" t="e">
        <f>INDEX(BDD_enquete_terrain_publique!Z:Z, MATCH(A490, BDD_enquete_terrain_publique!B:B, 0))</f>
        <v>#N/A</v>
      </c>
      <c r="AA490" s="121" t="e">
        <f>INDEX(BDD_enquete_terrain_publique!AA:AA, MATCH(A490, BDD_enquete_terrain_publique!B:B, 0))</f>
        <v>#N/A</v>
      </c>
      <c r="AB490" s="121" t="e">
        <f>INDEX(BDD_enquete_terrain_publique!AB:AB, MATCH(A490, BDD_enquete_terrain_publique!B:B, 0))</f>
        <v>#N/A</v>
      </c>
      <c r="AC490" s="121" t="e">
        <f>Tableau1[[#This Row],[heure_enq]]-Tableau1[[#This Row],[heure_deb]]</f>
        <v>#N/A</v>
      </c>
      <c r="AD490" s="121" t="e">
        <f>Tableau1[[#This Row],[heure_fin]]-Tableau1[[#This Row],[heure_deb]]</f>
        <v>#N/A</v>
      </c>
      <c r="AE490" s="128" t="s">
        <v>22</v>
      </c>
      <c r="AF490" s="128" t="s">
        <v>22</v>
      </c>
      <c r="AG490" s="123" t="e">
        <f>INDEX(BDD_enquete_terrain_publique!BJ:BJ, MATCH(A490, BDD_enquete_terrain_publique!B:B, 0))</f>
        <v>#N/A</v>
      </c>
      <c r="AH490" s="18"/>
      <c r="AI490" s="18" t="e">
        <f>INDEX(BDD_enquete_terrain_publique!BO:BO, MATCH(A490, BDD_enquete_terrain_publique!B:B, 0))</f>
        <v>#N/A</v>
      </c>
      <c r="AJ490" s="18"/>
      <c r="AK490" s="18" t="e">
        <f>INDEX(BDD_enquete_terrain_publique!BU:BU, MATCH(A490, BDD_enquete_terrain_publique!B:B, 0))</f>
        <v>#N/A</v>
      </c>
      <c r="AL490" s="115" t="e">
        <f>INDEX(BDD_enquete_terrain_publique!BV:BV, MATCH(A490, BDD_enquete_terrain_publique!B:B, 0))</f>
        <v>#N/A</v>
      </c>
      <c r="AM490" s="18"/>
      <c r="AN490" s="115"/>
      <c r="AO490" s="115" t="e">
        <f>INDEX(BDD_enquete_terrain_publique!AL:AL, MATCH(A490, BDD_enquete_terrain_publique!B:B, 0))</f>
        <v>#N/A</v>
      </c>
      <c r="AP490" s="115"/>
      <c r="AQ490" s="115"/>
      <c r="AR490" s="124"/>
      <c r="AS490" s="115"/>
      <c r="AT490" s="122"/>
      <c r="AU49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0" s="122"/>
      <c r="AW490" s="115"/>
      <c r="AX490" s="199"/>
      <c r="AY490" s="201"/>
      <c r="AZ490" s="127"/>
    </row>
    <row r="491" spans="1:52">
      <c r="A491" s="117"/>
      <c r="B491" s="18" t="e">
        <f>INDEX(BDD_enquete_terrain_publique!C:C, MATCH(A491, BDD_enquete_terrain_publique!B:B, 0))</f>
        <v>#N/A</v>
      </c>
      <c r="C491" s="18" t="e">
        <f>INDEX(BDD_enquete_terrain_publique!D:D, MATCH(A491, BDD_enquete_terrain_publique!B:B, 0))</f>
        <v>#N/A</v>
      </c>
      <c r="D491" s="109" t="e">
        <f>INDEX(BDD_enquete_terrain_publique!E:E, MATCH(A491, BDD_enquete_terrain_publique!B:B, 0))</f>
        <v>#N/A</v>
      </c>
      <c r="E491" s="18" t="e">
        <f>INDEX(BDD_enquete_terrain_publique!F:F, MATCH(A491, BDD_enquete_terrain_publique!B:B, 0))</f>
        <v>#N/A</v>
      </c>
      <c r="F491" s="118" t="e">
        <f>INDEX(BDD_enquete_terrain_publique!G:G, MATCH(A491, BDD_enquete_terrain_publique!B:B, 0))</f>
        <v>#N/A</v>
      </c>
      <c r="G491" s="18" t="e">
        <f>INDEX(BDD_enquete_terrain_publique!H:H, MATCH(A491, BDD_enquete_terrain_publique!B:B, 0))</f>
        <v>#N/A</v>
      </c>
      <c r="H491" s="118" t="e">
        <f>INDEX(BDD_enquete_terrain_publique!I:I, MATCH(A491, BDD_enquete_terrain_publique!B:B, 0))</f>
        <v>#N/A</v>
      </c>
      <c r="I491" s="18" t="e">
        <f>INDEX(BDD_enquete_terrain_publique!J:J, MATCH(A491, BDD_enquete_terrain_publique!B:B, 0))</f>
        <v>#N/A</v>
      </c>
      <c r="J491" s="18" t="e">
        <f>INDEX(BDD_enquete_terrain_publique!K:K, MATCH(A491, BDD_enquete_terrain_publique!B:B, 0))</f>
        <v>#N/A</v>
      </c>
      <c r="K491" s="118" t="e">
        <f>INDEX(BDD_enquete_terrain_publique!L:L, MATCH(A491, BDD_enquete_terrain_publique!B:B, 0))</f>
        <v>#N/A</v>
      </c>
      <c r="L491" s="18" t="e">
        <f>INDEX(BDD_enquete_terrain_publique!M:M, MATCH(A491, BDD_enquete_terrain_publique!B:B, 0))</f>
        <v>#N/A</v>
      </c>
      <c r="M491" s="115" t="s">
        <v>22</v>
      </c>
      <c r="N491" s="115" t="s">
        <v>22</v>
      </c>
      <c r="O491" s="115" t="s">
        <v>22</v>
      </c>
      <c r="P491" s="119" t="e">
        <f>INDEX(BDD_enquete_terrain_publique!Q:Q, MATCH(A491, BDD_enquete_terrain_publique!B:B, 0))</f>
        <v>#N/A</v>
      </c>
      <c r="Q491" s="115" t="s">
        <v>22</v>
      </c>
      <c r="R491" s="115" t="s">
        <v>22</v>
      </c>
      <c r="S491" s="115" t="s">
        <v>22</v>
      </c>
      <c r="T491" s="115" t="s">
        <v>22</v>
      </c>
      <c r="U491" s="120" t="e">
        <f>INDEX(BDD_enquete_terrain_publique!V:V, MATCH(A491, BDD_enquete_terrain_publique!B:B, 0))</f>
        <v>#N/A</v>
      </c>
      <c r="V491" s="128" t="s">
        <v>22</v>
      </c>
      <c r="W491" s="121" t="e">
        <f>INDEX(BDD_enquete_terrain_publique!W:W, MATCH(A491, BDD_enquete_terrain_publique!B:B, 0))</f>
        <v>#N/A</v>
      </c>
      <c r="X491" s="122" t="e">
        <f>INDEX(BDD_enquete_terrain_publique!X:X, MATCH(A491, BDD_enquete_terrain_publique!B:B, 0))</f>
        <v>#N/A</v>
      </c>
      <c r="Y491" s="122" t="e">
        <f>INDEX(BDD_enquete_terrain_publique!Y:Y, MATCH(A491, BDD_enquete_terrain_publique!B:B, 0))</f>
        <v>#N/A</v>
      </c>
      <c r="Z491" s="121" t="e">
        <f>INDEX(BDD_enquete_terrain_publique!Z:Z, MATCH(A491, BDD_enquete_terrain_publique!B:B, 0))</f>
        <v>#N/A</v>
      </c>
      <c r="AA491" s="121" t="e">
        <f>INDEX(BDD_enquete_terrain_publique!AA:AA, MATCH(A491, BDD_enquete_terrain_publique!B:B, 0))</f>
        <v>#N/A</v>
      </c>
      <c r="AB491" s="121" t="e">
        <f>INDEX(BDD_enquete_terrain_publique!AB:AB, MATCH(A491, BDD_enquete_terrain_publique!B:B, 0))</f>
        <v>#N/A</v>
      </c>
      <c r="AC491" s="121" t="e">
        <f>Tableau1[[#This Row],[heure_enq]]-Tableau1[[#This Row],[heure_deb]]</f>
        <v>#N/A</v>
      </c>
      <c r="AD491" s="121" t="e">
        <f>Tableau1[[#This Row],[heure_fin]]-Tableau1[[#This Row],[heure_deb]]</f>
        <v>#N/A</v>
      </c>
      <c r="AE491" s="128" t="s">
        <v>22</v>
      </c>
      <c r="AF491" s="128" t="s">
        <v>22</v>
      </c>
      <c r="AG491" s="123" t="e">
        <f>INDEX(BDD_enquete_terrain_publique!BJ:BJ, MATCH(A491, BDD_enquete_terrain_publique!B:B, 0))</f>
        <v>#N/A</v>
      </c>
      <c r="AH491" s="18"/>
      <c r="AI491" s="18" t="e">
        <f>INDEX(BDD_enquete_terrain_publique!BO:BO, MATCH(A491, BDD_enquete_terrain_publique!B:B, 0))</f>
        <v>#N/A</v>
      </c>
      <c r="AJ491" s="18"/>
      <c r="AK491" s="18" t="e">
        <f>INDEX(BDD_enquete_terrain_publique!BU:BU, MATCH(A491, BDD_enquete_terrain_publique!B:B, 0))</f>
        <v>#N/A</v>
      </c>
      <c r="AL491" s="115" t="e">
        <f>INDEX(BDD_enquete_terrain_publique!BV:BV, MATCH(A491, BDD_enquete_terrain_publique!B:B, 0))</f>
        <v>#N/A</v>
      </c>
      <c r="AM491" s="18"/>
      <c r="AN491" s="115"/>
      <c r="AO491" s="115" t="e">
        <f>INDEX(BDD_enquete_terrain_publique!AL:AL, MATCH(A491, BDD_enquete_terrain_publique!B:B, 0))</f>
        <v>#N/A</v>
      </c>
      <c r="AP491" s="115"/>
      <c r="AQ491" s="115"/>
      <c r="AR491" s="124"/>
      <c r="AS491" s="115"/>
      <c r="AT491" s="122"/>
      <c r="AU49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1" s="122"/>
      <c r="AW491" s="115"/>
      <c r="AX491" s="199"/>
      <c r="AY491" s="201"/>
      <c r="AZ491" s="127"/>
    </row>
    <row r="492" spans="1:52">
      <c r="A492" s="117"/>
      <c r="B492" s="18" t="e">
        <f>INDEX(BDD_enquete_terrain_publique!C:C, MATCH(A492, BDD_enquete_terrain_publique!B:B, 0))</f>
        <v>#N/A</v>
      </c>
      <c r="C492" s="18" t="e">
        <f>INDEX(BDD_enquete_terrain_publique!D:D, MATCH(A492, BDD_enquete_terrain_publique!B:B, 0))</f>
        <v>#N/A</v>
      </c>
      <c r="D492" s="109" t="e">
        <f>INDEX(BDD_enquete_terrain_publique!E:E, MATCH(A492, BDD_enquete_terrain_publique!B:B, 0))</f>
        <v>#N/A</v>
      </c>
      <c r="E492" s="18" t="e">
        <f>INDEX(BDD_enquete_terrain_publique!F:F, MATCH(A492, BDD_enquete_terrain_publique!B:B, 0))</f>
        <v>#N/A</v>
      </c>
      <c r="F492" s="118" t="e">
        <f>INDEX(BDD_enquete_terrain_publique!G:G, MATCH(A492, BDD_enquete_terrain_publique!B:B, 0))</f>
        <v>#N/A</v>
      </c>
      <c r="G492" s="18" t="e">
        <f>INDEX(BDD_enquete_terrain_publique!H:H, MATCH(A492, BDD_enquete_terrain_publique!B:B, 0))</f>
        <v>#N/A</v>
      </c>
      <c r="H492" s="118" t="e">
        <f>INDEX(BDD_enquete_terrain_publique!I:I, MATCH(A492, BDD_enquete_terrain_publique!B:B, 0))</f>
        <v>#N/A</v>
      </c>
      <c r="I492" s="18" t="e">
        <f>INDEX(BDD_enquete_terrain_publique!J:J, MATCH(A492, BDD_enquete_terrain_publique!B:B, 0))</f>
        <v>#N/A</v>
      </c>
      <c r="J492" s="18" t="e">
        <f>INDEX(BDD_enquete_terrain_publique!K:K, MATCH(A492, BDD_enquete_terrain_publique!B:B, 0))</f>
        <v>#N/A</v>
      </c>
      <c r="K492" s="118" t="e">
        <f>INDEX(BDD_enquete_terrain_publique!L:L, MATCH(A492, BDD_enquete_terrain_publique!B:B, 0))</f>
        <v>#N/A</v>
      </c>
      <c r="L492" s="18" t="e">
        <f>INDEX(BDD_enquete_terrain_publique!M:M, MATCH(A492, BDD_enquete_terrain_publique!B:B, 0))</f>
        <v>#N/A</v>
      </c>
      <c r="M492" s="115" t="s">
        <v>22</v>
      </c>
      <c r="N492" s="115" t="s">
        <v>22</v>
      </c>
      <c r="O492" s="115" t="s">
        <v>22</v>
      </c>
      <c r="P492" s="119" t="e">
        <f>INDEX(BDD_enquete_terrain_publique!Q:Q, MATCH(A492, BDD_enquete_terrain_publique!B:B, 0))</f>
        <v>#N/A</v>
      </c>
      <c r="Q492" s="115" t="s">
        <v>22</v>
      </c>
      <c r="R492" s="115" t="s">
        <v>22</v>
      </c>
      <c r="S492" s="115" t="s">
        <v>22</v>
      </c>
      <c r="T492" s="115" t="s">
        <v>22</v>
      </c>
      <c r="U492" s="120" t="e">
        <f>INDEX(BDD_enquete_terrain_publique!V:V, MATCH(A492, BDD_enquete_terrain_publique!B:B, 0))</f>
        <v>#N/A</v>
      </c>
      <c r="V492" s="128" t="s">
        <v>22</v>
      </c>
      <c r="W492" s="121" t="e">
        <f>INDEX(BDD_enquete_terrain_publique!W:W, MATCH(A492, BDD_enquete_terrain_publique!B:B, 0))</f>
        <v>#N/A</v>
      </c>
      <c r="X492" s="122" t="e">
        <f>INDEX(BDD_enquete_terrain_publique!X:X, MATCH(A492, BDD_enquete_terrain_publique!B:B, 0))</f>
        <v>#N/A</v>
      </c>
      <c r="Y492" s="122" t="e">
        <f>INDEX(BDD_enquete_terrain_publique!Y:Y, MATCH(A492, BDD_enquete_terrain_publique!B:B, 0))</f>
        <v>#N/A</v>
      </c>
      <c r="Z492" s="121" t="e">
        <f>INDEX(BDD_enquete_terrain_publique!Z:Z, MATCH(A492, BDD_enquete_terrain_publique!B:B, 0))</f>
        <v>#N/A</v>
      </c>
      <c r="AA492" s="121" t="e">
        <f>INDEX(BDD_enquete_terrain_publique!AA:AA, MATCH(A492, BDD_enquete_terrain_publique!B:B, 0))</f>
        <v>#N/A</v>
      </c>
      <c r="AB492" s="121" t="e">
        <f>INDEX(BDD_enquete_terrain_publique!AB:AB, MATCH(A492, BDD_enquete_terrain_publique!B:B, 0))</f>
        <v>#N/A</v>
      </c>
      <c r="AC492" s="121" t="e">
        <f>Tableau1[[#This Row],[heure_enq]]-Tableau1[[#This Row],[heure_deb]]</f>
        <v>#N/A</v>
      </c>
      <c r="AD492" s="121" t="e">
        <f>Tableau1[[#This Row],[heure_fin]]-Tableau1[[#This Row],[heure_deb]]</f>
        <v>#N/A</v>
      </c>
      <c r="AE492" s="128" t="s">
        <v>22</v>
      </c>
      <c r="AF492" s="128" t="s">
        <v>22</v>
      </c>
      <c r="AG492" s="123" t="e">
        <f>INDEX(BDD_enquete_terrain_publique!BJ:BJ, MATCH(A492, BDD_enquete_terrain_publique!B:B, 0))</f>
        <v>#N/A</v>
      </c>
      <c r="AH492" s="18"/>
      <c r="AI492" s="18" t="e">
        <f>INDEX(BDD_enquete_terrain_publique!BO:BO, MATCH(A492, BDD_enquete_terrain_publique!B:B, 0))</f>
        <v>#N/A</v>
      </c>
      <c r="AJ492" s="18"/>
      <c r="AK492" s="18" t="e">
        <f>INDEX(BDD_enquete_terrain_publique!BU:BU, MATCH(A492, BDD_enquete_terrain_publique!B:B, 0))</f>
        <v>#N/A</v>
      </c>
      <c r="AL492" s="115" t="e">
        <f>INDEX(BDD_enquete_terrain_publique!BV:BV, MATCH(A492, BDD_enquete_terrain_publique!B:B, 0))</f>
        <v>#N/A</v>
      </c>
      <c r="AM492" s="18"/>
      <c r="AN492" s="115"/>
      <c r="AO492" s="115" t="e">
        <f>INDEX(BDD_enquete_terrain_publique!AL:AL, MATCH(A492, BDD_enquete_terrain_publique!B:B, 0))</f>
        <v>#N/A</v>
      </c>
      <c r="AP492" s="115"/>
      <c r="AQ492" s="115"/>
      <c r="AR492" s="124"/>
      <c r="AS492" s="115"/>
      <c r="AT492" s="122"/>
      <c r="AU49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2" s="122"/>
      <c r="AW492" s="115"/>
      <c r="AX492" s="199"/>
      <c r="AY492" s="201"/>
      <c r="AZ492" s="127"/>
    </row>
    <row r="493" spans="1:52">
      <c r="A493" s="117"/>
      <c r="B493" s="18" t="e">
        <f>INDEX(BDD_enquete_terrain_publique!C:C, MATCH(A493, BDD_enquete_terrain_publique!B:B, 0))</f>
        <v>#N/A</v>
      </c>
      <c r="C493" s="18" t="e">
        <f>INDEX(BDD_enquete_terrain_publique!D:D, MATCH(A493, BDD_enquete_terrain_publique!B:B, 0))</f>
        <v>#N/A</v>
      </c>
      <c r="D493" s="109" t="e">
        <f>INDEX(BDD_enquete_terrain_publique!E:E, MATCH(A493, BDD_enquete_terrain_publique!B:B, 0))</f>
        <v>#N/A</v>
      </c>
      <c r="E493" s="18" t="e">
        <f>INDEX(BDD_enquete_terrain_publique!F:F, MATCH(A493, BDD_enquete_terrain_publique!B:B, 0))</f>
        <v>#N/A</v>
      </c>
      <c r="F493" s="118" t="e">
        <f>INDEX(BDD_enquete_terrain_publique!G:G, MATCH(A493, BDD_enquete_terrain_publique!B:B, 0))</f>
        <v>#N/A</v>
      </c>
      <c r="G493" s="18" t="e">
        <f>INDEX(BDD_enquete_terrain_publique!H:H, MATCH(A493, BDD_enquete_terrain_publique!B:B, 0))</f>
        <v>#N/A</v>
      </c>
      <c r="H493" s="118" t="e">
        <f>INDEX(BDD_enquete_terrain_publique!I:I, MATCH(A493, BDD_enquete_terrain_publique!B:B, 0))</f>
        <v>#N/A</v>
      </c>
      <c r="I493" s="18" t="e">
        <f>INDEX(BDD_enquete_terrain_publique!J:J, MATCH(A493, BDD_enquete_terrain_publique!B:B, 0))</f>
        <v>#N/A</v>
      </c>
      <c r="J493" s="18" t="e">
        <f>INDEX(BDD_enquete_terrain_publique!K:K, MATCH(A493, BDD_enquete_terrain_publique!B:B, 0))</f>
        <v>#N/A</v>
      </c>
      <c r="K493" s="118" t="e">
        <f>INDEX(BDD_enquete_terrain_publique!L:L, MATCH(A493, BDD_enquete_terrain_publique!B:B, 0))</f>
        <v>#N/A</v>
      </c>
      <c r="L493" s="18" t="e">
        <f>INDEX(BDD_enquete_terrain_publique!M:M, MATCH(A493, BDD_enquete_terrain_publique!B:B, 0))</f>
        <v>#N/A</v>
      </c>
      <c r="M493" s="115" t="s">
        <v>22</v>
      </c>
      <c r="N493" s="115" t="s">
        <v>22</v>
      </c>
      <c r="O493" s="115" t="s">
        <v>22</v>
      </c>
      <c r="P493" s="119" t="e">
        <f>INDEX(BDD_enquete_terrain_publique!Q:Q, MATCH(A493, BDD_enquete_terrain_publique!B:B, 0))</f>
        <v>#N/A</v>
      </c>
      <c r="Q493" s="115" t="s">
        <v>22</v>
      </c>
      <c r="R493" s="115" t="s">
        <v>22</v>
      </c>
      <c r="S493" s="115" t="s">
        <v>22</v>
      </c>
      <c r="T493" s="115" t="s">
        <v>22</v>
      </c>
      <c r="U493" s="120" t="e">
        <f>INDEX(BDD_enquete_terrain_publique!V:V, MATCH(A493, BDD_enquete_terrain_publique!B:B, 0))</f>
        <v>#N/A</v>
      </c>
      <c r="V493" s="128" t="s">
        <v>22</v>
      </c>
      <c r="W493" s="121" t="e">
        <f>INDEX(BDD_enquete_terrain_publique!W:W, MATCH(A493, BDD_enquete_terrain_publique!B:B, 0))</f>
        <v>#N/A</v>
      </c>
      <c r="X493" s="122" t="e">
        <f>INDEX(BDD_enquete_terrain_publique!X:X, MATCH(A493, BDD_enquete_terrain_publique!B:B, 0))</f>
        <v>#N/A</v>
      </c>
      <c r="Y493" s="122" t="e">
        <f>INDEX(BDD_enquete_terrain_publique!Y:Y, MATCH(A493, BDD_enquete_terrain_publique!B:B, 0))</f>
        <v>#N/A</v>
      </c>
      <c r="Z493" s="121" t="e">
        <f>INDEX(BDD_enquete_terrain_publique!Z:Z, MATCH(A493, BDD_enquete_terrain_publique!B:B, 0))</f>
        <v>#N/A</v>
      </c>
      <c r="AA493" s="121" t="e">
        <f>INDEX(BDD_enquete_terrain_publique!AA:AA, MATCH(A493, BDD_enquete_terrain_publique!B:B, 0))</f>
        <v>#N/A</v>
      </c>
      <c r="AB493" s="121" t="e">
        <f>INDEX(BDD_enquete_terrain_publique!AB:AB, MATCH(A493, BDD_enquete_terrain_publique!B:B, 0))</f>
        <v>#N/A</v>
      </c>
      <c r="AC493" s="121" t="e">
        <f>Tableau1[[#This Row],[heure_enq]]-Tableau1[[#This Row],[heure_deb]]</f>
        <v>#N/A</v>
      </c>
      <c r="AD493" s="121" t="e">
        <f>Tableau1[[#This Row],[heure_fin]]-Tableau1[[#This Row],[heure_deb]]</f>
        <v>#N/A</v>
      </c>
      <c r="AE493" s="128" t="s">
        <v>22</v>
      </c>
      <c r="AF493" s="128" t="s">
        <v>22</v>
      </c>
      <c r="AG493" s="123" t="e">
        <f>INDEX(BDD_enquete_terrain_publique!BJ:BJ, MATCH(A493, BDD_enquete_terrain_publique!B:B, 0))</f>
        <v>#N/A</v>
      </c>
      <c r="AH493" s="18"/>
      <c r="AI493" s="18" t="e">
        <f>INDEX(BDD_enquete_terrain_publique!BO:BO, MATCH(A493, BDD_enquete_terrain_publique!B:B, 0))</f>
        <v>#N/A</v>
      </c>
      <c r="AJ493" s="18"/>
      <c r="AK493" s="18" t="e">
        <f>INDEX(BDD_enquete_terrain_publique!BU:BU, MATCH(A493, BDD_enquete_terrain_publique!B:B, 0))</f>
        <v>#N/A</v>
      </c>
      <c r="AL493" s="115" t="e">
        <f>INDEX(BDD_enquete_terrain_publique!BV:BV, MATCH(A493, BDD_enquete_terrain_publique!B:B, 0))</f>
        <v>#N/A</v>
      </c>
      <c r="AM493" s="18"/>
      <c r="AN493" s="115"/>
      <c r="AO493" s="115" t="e">
        <f>INDEX(BDD_enquete_terrain_publique!AL:AL, MATCH(A493, BDD_enquete_terrain_publique!B:B, 0))</f>
        <v>#N/A</v>
      </c>
      <c r="AP493" s="115"/>
      <c r="AQ493" s="115"/>
      <c r="AR493" s="124"/>
      <c r="AS493" s="115"/>
      <c r="AT493" s="122"/>
      <c r="AU49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3" s="122"/>
      <c r="AW493" s="115"/>
      <c r="AX493" s="199"/>
      <c r="AY493" s="201"/>
      <c r="AZ493" s="127"/>
    </row>
    <row r="494" spans="1:52">
      <c r="A494" s="117"/>
      <c r="B494" s="18" t="e">
        <f>INDEX(BDD_enquete_terrain_publique!C:C, MATCH(A494, BDD_enquete_terrain_publique!B:B, 0))</f>
        <v>#N/A</v>
      </c>
      <c r="C494" s="18" t="e">
        <f>INDEX(BDD_enquete_terrain_publique!D:D, MATCH(A494, BDD_enquete_terrain_publique!B:B, 0))</f>
        <v>#N/A</v>
      </c>
      <c r="D494" s="109" t="e">
        <f>INDEX(BDD_enquete_terrain_publique!E:E, MATCH(A494, BDD_enquete_terrain_publique!B:B, 0))</f>
        <v>#N/A</v>
      </c>
      <c r="E494" s="18" t="e">
        <f>INDEX(BDD_enquete_terrain_publique!F:F, MATCH(A494, BDD_enquete_terrain_publique!B:B, 0))</f>
        <v>#N/A</v>
      </c>
      <c r="F494" s="118" t="e">
        <f>INDEX(BDD_enquete_terrain_publique!G:G, MATCH(A494, BDD_enquete_terrain_publique!B:B, 0))</f>
        <v>#N/A</v>
      </c>
      <c r="G494" s="18" t="e">
        <f>INDEX(BDD_enquete_terrain_publique!H:H, MATCH(A494, BDD_enquete_terrain_publique!B:B, 0))</f>
        <v>#N/A</v>
      </c>
      <c r="H494" s="118" t="e">
        <f>INDEX(BDD_enquete_terrain_publique!I:I, MATCH(A494, BDD_enquete_terrain_publique!B:B, 0))</f>
        <v>#N/A</v>
      </c>
      <c r="I494" s="18" t="e">
        <f>INDEX(BDD_enquete_terrain_publique!J:J, MATCH(A494, BDD_enquete_terrain_publique!B:B, 0))</f>
        <v>#N/A</v>
      </c>
      <c r="J494" s="18" t="e">
        <f>INDEX(BDD_enquete_terrain_publique!K:K, MATCH(A494, BDD_enquete_terrain_publique!B:B, 0))</f>
        <v>#N/A</v>
      </c>
      <c r="K494" s="118" t="e">
        <f>INDEX(BDD_enquete_terrain_publique!L:L, MATCH(A494, BDD_enquete_terrain_publique!B:B, 0))</f>
        <v>#N/A</v>
      </c>
      <c r="L494" s="18" t="e">
        <f>INDEX(BDD_enquete_terrain_publique!M:M, MATCH(A494, BDD_enquete_terrain_publique!B:B, 0))</f>
        <v>#N/A</v>
      </c>
      <c r="M494" s="115" t="s">
        <v>22</v>
      </c>
      <c r="N494" s="115" t="s">
        <v>22</v>
      </c>
      <c r="O494" s="115" t="s">
        <v>22</v>
      </c>
      <c r="P494" s="119" t="e">
        <f>INDEX(BDD_enquete_terrain_publique!Q:Q, MATCH(A494, BDD_enquete_terrain_publique!B:B, 0))</f>
        <v>#N/A</v>
      </c>
      <c r="Q494" s="115" t="s">
        <v>22</v>
      </c>
      <c r="R494" s="115" t="s">
        <v>22</v>
      </c>
      <c r="S494" s="115" t="s">
        <v>22</v>
      </c>
      <c r="T494" s="115" t="s">
        <v>22</v>
      </c>
      <c r="U494" s="120" t="e">
        <f>INDEX(BDD_enquete_terrain_publique!V:V, MATCH(A494, BDD_enquete_terrain_publique!B:B, 0))</f>
        <v>#N/A</v>
      </c>
      <c r="V494" s="128" t="s">
        <v>22</v>
      </c>
      <c r="W494" s="121" t="e">
        <f>INDEX(BDD_enquete_terrain_publique!W:W, MATCH(A494, BDD_enquete_terrain_publique!B:B, 0))</f>
        <v>#N/A</v>
      </c>
      <c r="X494" s="122" t="e">
        <f>INDEX(BDD_enquete_terrain_publique!X:X, MATCH(A494, BDD_enquete_terrain_publique!B:B, 0))</f>
        <v>#N/A</v>
      </c>
      <c r="Y494" s="122" t="e">
        <f>INDEX(BDD_enquete_terrain_publique!Y:Y, MATCH(A494, BDD_enquete_terrain_publique!B:B, 0))</f>
        <v>#N/A</v>
      </c>
      <c r="Z494" s="121" t="e">
        <f>INDEX(BDD_enquete_terrain_publique!Z:Z, MATCH(A494, BDD_enquete_terrain_publique!B:B, 0))</f>
        <v>#N/A</v>
      </c>
      <c r="AA494" s="121" t="e">
        <f>INDEX(BDD_enquete_terrain_publique!AA:AA, MATCH(A494, BDD_enquete_terrain_publique!B:B, 0))</f>
        <v>#N/A</v>
      </c>
      <c r="AB494" s="121" t="e">
        <f>INDEX(BDD_enquete_terrain_publique!AB:AB, MATCH(A494, BDD_enquete_terrain_publique!B:B, 0))</f>
        <v>#N/A</v>
      </c>
      <c r="AC494" s="121" t="e">
        <f>Tableau1[[#This Row],[heure_enq]]-Tableau1[[#This Row],[heure_deb]]</f>
        <v>#N/A</v>
      </c>
      <c r="AD494" s="121" t="e">
        <f>Tableau1[[#This Row],[heure_fin]]-Tableau1[[#This Row],[heure_deb]]</f>
        <v>#N/A</v>
      </c>
      <c r="AE494" s="128" t="s">
        <v>22</v>
      </c>
      <c r="AF494" s="128" t="s">
        <v>22</v>
      </c>
      <c r="AG494" s="123" t="e">
        <f>INDEX(BDD_enquete_terrain_publique!BJ:BJ, MATCH(A494, BDD_enquete_terrain_publique!B:B, 0))</f>
        <v>#N/A</v>
      </c>
      <c r="AH494" s="18"/>
      <c r="AI494" s="18" t="e">
        <f>INDEX(BDD_enquete_terrain_publique!BO:BO, MATCH(A494, BDD_enquete_terrain_publique!B:B, 0))</f>
        <v>#N/A</v>
      </c>
      <c r="AJ494" s="18"/>
      <c r="AK494" s="18" t="e">
        <f>INDEX(BDD_enquete_terrain_publique!BU:BU, MATCH(A494, BDD_enquete_terrain_publique!B:B, 0))</f>
        <v>#N/A</v>
      </c>
      <c r="AL494" s="115" t="e">
        <f>INDEX(BDD_enquete_terrain_publique!BV:BV, MATCH(A494, BDD_enquete_terrain_publique!B:B, 0))</f>
        <v>#N/A</v>
      </c>
      <c r="AM494" s="18"/>
      <c r="AN494" s="115"/>
      <c r="AO494" s="115" t="e">
        <f>INDEX(BDD_enquete_terrain_publique!AL:AL, MATCH(A494, BDD_enquete_terrain_publique!B:B, 0))</f>
        <v>#N/A</v>
      </c>
      <c r="AP494" s="115"/>
      <c r="AQ494" s="115"/>
      <c r="AR494" s="124"/>
      <c r="AS494" s="115"/>
      <c r="AT494" s="122"/>
      <c r="AU49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4" s="122"/>
      <c r="AW494" s="115"/>
      <c r="AX494" s="199"/>
      <c r="AY494" s="201"/>
      <c r="AZ494" s="127"/>
    </row>
    <row r="495" spans="1:52">
      <c r="A495" s="117"/>
      <c r="B495" s="18" t="e">
        <f>INDEX(BDD_enquete_terrain_publique!C:C, MATCH(A495, BDD_enquete_terrain_publique!B:B, 0))</f>
        <v>#N/A</v>
      </c>
      <c r="C495" s="18" t="e">
        <f>INDEX(BDD_enquete_terrain_publique!D:D, MATCH(A495, BDD_enquete_terrain_publique!B:B, 0))</f>
        <v>#N/A</v>
      </c>
      <c r="D495" s="109" t="e">
        <f>INDEX(BDD_enquete_terrain_publique!E:E, MATCH(A495, BDD_enquete_terrain_publique!B:B, 0))</f>
        <v>#N/A</v>
      </c>
      <c r="E495" s="18" t="e">
        <f>INDEX(BDD_enquete_terrain_publique!F:F, MATCH(A495, BDD_enquete_terrain_publique!B:B, 0))</f>
        <v>#N/A</v>
      </c>
      <c r="F495" s="118" t="e">
        <f>INDEX(BDD_enquete_terrain_publique!G:G, MATCH(A495, BDD_enquete_terrain_publique!B:B, 0))</f>
        <v>#N/A</v>
      </c>
      <c r="G495" s="18" t="e">
        <f>INDEX(BDD_enquete_terrain_publique!H:H, MATCH(A495, BDD_enquete_terrain_publique!B:B, 0))</f>
        <v>#N/A</v>
      </c>
      <c r="H495" s="118" t="e">
        <f>INDEX(BDD_enquete_terrain_publique!I:I, MATCH(A495, BDD_enquete_terrain_publique!B:B, 0))</f>
        <v>#N/A</v>
      </c>
      <c r="I495" s="18" t="e">
        <f>INDEX(BDD_enquete_terrain_publique!J:J, MATCH(A495, BDD_enquete_terrain_publique!B:B, 0))</f>
        <v>#N/A</v>
      </c>
      <c r="J495" s="18" t="e">
        <f>INDEX(BDD_enquete_terrain_publique!K:K, MATCH(A495, BDD_enquete_terrain_publique!B:B, 0))</f>
        <v>#N/A</v>
      </c>
      <c r="K495" s="118" t="e">
        <f>INDEX(BDD_enquete_terrain_publique!L:L, MATCH(A495, BDD_enquete_terrain_publique!B:B, 0))</f>
        <v>#N/A</v>
      </c>
      <c r="L495" s="18" t="e">
        <f>INDEX(BDD_enquete_terrain_publique!M:M, MATCH(A495, BDD_enquete_terrain_publique!B:B, 0))</f>
        <v>#N/A</v>
      </c>
      <c r="M495" s="115" t="s">
        <v>22</v>
      </c>
      <c r="N495" s="115" t="s">
        <v>22</v>
      </c>
      <c r="O495" s="115" t="s">
        <v>22</v>
      </c>
      <c r="P495" s="119" t="e">
        <f>INDEX(BDD_enquete_terrain_publique!Q:Q, MATCH(A495, BDD_enquete_terrain_publique!B:B, 0))</f>
        <v>#N/A</v>
      </c>
      <c r="Q495" s="115" t="s">
        <v>22</v>
      </c>
      <c r="R495" s="115" t="s">
        <v>22</v>
      </c>
      <c r="S495" s="115" t="s">
        <v>22</v>
      </c>
      <c r="T495" s="115" t="s">
        <v>22</v>
      </c>
      <c r="U495" s="120" t="e">
        <f>INDEX(BDD_enquete_terrain_publique!V:V, MATCH(A495, BDD_enquete_terrain_publique!B:B, 0))</f>
        <v>#N/A</v>
      </c>
      <c r="V495" s="128" t="s">
        <v>22</v>
      </c>
      <c r="W495" s="121" t="e">
        <f>INDEX(BDD_enquete_terrain_publique!W:W, MATCH(A495, BDD_enquete_terrain_publique!B:B, 0))</f>
        <v>#N/A</v>
      </c>
      <c r="X495" s="122" t="e">
        <f>INDEX(BDD_enquete_terrain_publique!X:X, MATCH(A495, BDD_enquete_terrain_publique!B:B, 0))</f>
        <v>#N/A</v>
      </c>
      <c r="Y495" s="122" t="e">
        <f>INDEX(BDD_enquete_terrain_publique!Y:Y, MATCH(A495, BDD_enquete_terrain_publique!B:B, 0))</f>
        <v>#N/A</v>
      </c>
      <c r="Z495" s="121" t="e">
        <f>INDEX(BDD_enquete_terrain_publique!Z:Z, MATCH(A495, BDD_enquete_terrain_publique!B:B, 0))</f>
        <v>#N/A</v>
      </c>
      <c r="AA495" s="121" t="e">
        <f>INDEX(BDD_enquete_terrain_publique!AA:AA, MATCH(A495, BDD_enquete_terrain_publique!B:B, 0))</f>
        <v>#N/A</v>
      </c>
      <c r="AB495" s="121" t="e">
        <f>INDEX(BDD_enquete_terrain_publique!AB:AB, MATCH(A495, BDD_enquete_terrain_publique!B:B, 0))</f>
        <v>#N/A</v>
      </c>
      <c r="AC495" s="121" t="e">
        <f>Tableau1[[#This Row],[heure_enq]]-Tableau1[[#This Row],[heure_deb]]</f>
        <v>#N/A</v>
      </c>
      <c r="AD495" s="121" t="e">
        <f>Tableau1[[#This Row],[heure_fin]]-Tableau1[[#This Row],[heure_deb]]</f>
        <v>#N/A</v>
      </c>
      <c r="AE495" s="128" t="s">
        <v>22</v>
      </c>
      <c r="AF495" s="128" t="s">
        <v>22</v>
      </c>
      <c r="AG495" s="123" t="e">
        <f>INDEX(BDD_enquete_terrain_publique!BJ:BJ, MATCH(A495, BDD_enquete_terrain_publique!B:B, 0))</f>
        <v>#N/A</v>
      </c>
      <c r="AH495" s="18"/>
      <c r="AI495" s="18" t="e">
        <f>INDEX(BDD_enquete_terrain_publique!BO:BO, MATCH(A495, BDD_enquete_terrain_publique!B:B, 0))</f>
        <v>#N/A</v>
      </c>
      <c r="AJ495" s="18"/>
      <c r="AK495" s="18" t="e">
        <f>INDEX(BDD_enquete_terrain_publique!BU:BU, MATCH(A495, BDD_enquete_terrain_publique!B:B, 0))</f>
        <v>#N/A</v>
      </c>
      <c r="AL495" s="115" t="e">
        <f>INDEX(BDD_enquete_terrain_publique!BV:BV, MATCH(A495, BDD_enquete_terrain_publique!B:B, 0))</f>
        <v>#N/A</v>
      </c>
      <c r="AM495" s="18"/>
      <c r="AN495" s="115"/>
      <c r="AO495" s="115" t="e">
        <f>INDEX(BDD_enquete_terrain_publique!AL:AL, MATCH(A495, BDD_enquete_terrain_publique!B:B, 0))</f>
        <v>#N/A</v>
      </c>
      <c r="AP495" s="115"/>
      <c r="AQ495" s="115"/>
      <c r="AR495" s="124"/>
      <c r="AS495" s="115"/>
      <c r="AT495" s="122"/>
      <c r="AU49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5" s="122"/>
      <c r="AW495" s="115"/>
      <c r="AX495" s="199"/>
      <c r="AY495" s="201"/>
      <c r="AZ495" s="127"/>
    </row>
    <row r="496" spans="1:52">
      <c r="A496" s="117"/>
      <c r="B496" s="18" t="e">
        <f>INDEX(BDD_enquete_terrain_publique!C:C, MATCH(A496, BDD_enquete_terrain_publique!B:B, 0))</f>
        <v>#N/A</v>
      </c>
      <c r="C496" s="18" t="e">
        <f>INDEX(BDD_enquete_terrain_publique!D:D, MATCH(A496, BDD_enquete_terrain_publique!B:B, 0))</f>
        <v>#N/A</v>
      </c>
      <c r="D496" s="109" t="e">
        <f>INDEX(BDD_enquete_terrain_publique!E:E, MATCH(A496, BDD_enquete_terrain_publique!B:B, 0))</f>
        <v>#N/A</v>
      </c>
      <c r="E496" s="18" t="e">
        <f>INDEX(BDD_enquete_terrain_publique!F:F, MATCH(A496, BDD_enquete_terrain_publique!B:B, 0))</f>
        <v>#N/A</v>
      </c>
      <c r="F496" s="118" t="e">
        <f>INDEX(BDD_enquete_terrain_publique!G:G, MATCH(A496, BDD_enquete_terrain_publique!B:B, 0))</f>
        <v>#N/A</v>
      </c>
      <c r="G496" s="18" t="e">
        <f>INDEX(BDD_enquete_terrain_publique!H:H, MATCH(A496, BDD_enquete_terrain_publique!B:B, 0))</f>
        <v>#N/A</v>
      </c>
      <c r="H496" s="118" t="e">
        <f>INDEX(BDD_enquete_terrain_publique!I:I, MATCH(A496, BDD_enquete_terrain_publique!B:B, 0))</f>
        <v>#N/A</v>
      </c>
      <c r="I496" s="18" t="e">
        <f>INDEX(BDD_enquete_terrain_publique!J:J, MATCH(A496, BDD_enquete_terrain_publique!B:B, 0))</f>
        <v>#N/A</v>
      </c>
      <c r="J496" s="18" t="e">
        <f>INDEX(BDD_enquete_terrain_publique!K:K, MATCH(A496, BDD_enquete_terrain_publique!B:B, 0))</f>
        <v>#N/A</v>
      </c>
      <c r="K496" s="118" t="e">
        <f>INDEX(BDD_enquete_terrain_publique!L:L, MATCH(A496, BDD_enquete_terrain_publique!B:B, 0))</f>
        <v>#N/A</v>
      </c>
      <c r="L496" s="18" t="e">
        <f>INDEX(BDD_enquete_terrain_publique!M:M, MATCH(A496, BDD_enquete_terrain_publique!B:B, 0))</f>
        <v>#N/A</v>
      </c>
      <c r="M496" s="115" t="s">
        <v>22</v>
      </c>
      <c r="N496" s="115" t="s">
        <v>22</v>
      </c>
      <c r="O496" s="115" t="s">
        <v>22</v>
      </c>
      <c r="P496" s="119" t="e">
        <f>INDEX(BDD_enquete_terrain_publique!Q:Q, MATCH(A496, BDD_enquete_terrain_publique!B:B, 0))</f>
        <v>#N/A</v>
      </c>
      <c r="Q496" s="115" t="s">
        <v>22</v>
      </c>
      <c r="R496" s="115" t="s">
        <v>22</v>
      </c>
      <c r="S496" s="115" t="s">
        <v>22</v>
      </c>
      <c r="T496" s="115" t="s">
        <v>22</v>
      </c>
      <c r="U496" s="120" t="e">
        <f>INDEX(BDD_enquete_terrain_publique!V:V, MATCH(A496, BDD_enquete_terrain_publique!B:B, 0))</f>
        <v>#N/A</v>
      </c>
      <c r="V496" s="128" t="s">
        <v>22</v>
      </c>
      <c r="W496" s="121" t="e">
        <f>INDEX(BDD_enquete_terrain_publique!W:W, MATCH(A496, BDD_enquete_terrain_publique!B:B, 0))</f>
        <v>#N/A</v>
      </c>
      <c r="X496" s="122" t="e">
        <f>INDEX(BDD_enquete_terrain_publique!X:X, MATCH(A496, BDD_enquete_terrain_publique!B:B, 0))</f>
        <v>#N/A</v>
      </c>
      <c r="Y496" s="122" t="e">
        <f>INDEX(BDD_enquete_terrain_publique!Y:Y, MATCH(A496, BDD_enquete_terrain_publique!B:B, 0))</f>
        <v>#N/A</v>
      </c>
      <c r="Z496" s="121" t="e">
        <f>INDEX(BDD_enquete_terrain_publique!Z:Z, MATCH(A496, BDD_enquete_terrain_publique!B:B, 0))</f>
        <v>#N/A</v>
      </c>
      <c r="AA496" s="121" t="e">
        <f>INDEX(BDD_enquete_terrain_publique!AA:AA, MATCH(A496, BDD_enquete_terrain_publique!B:B, 0))</f>
        <v>#N/A</v>
      </c>
      <c r="AB496" s="121" t="e">
        <f>INDEX(BDD_enquete_terrain_publique!AB:AB, MATCH(A496, BDD_enquete_terrain_publique!B:B, 0))</f>
        <v>#N/A</v>
      </c>
      <c r="AC496" s="121" t="e">
        <f>Tableau1[[#This Row],[heure_enq]]-Tableau1[[#This Row],[heure_deb]]</f>
        <v>#N/A</v>
      </c>
      <c r="AD496" s="121" t="e">
        <f>Tableau1[[#This Row],[heure_fin]]-Tableau1[[#This Row],[heure_deb]]</f>
        <v>#N/A</v>
      </c>
      <c r="AE496" s="128" t="s">
        <v>22</v>
      </c>
      <c r="AF496" s="128" t="s">
        <v>22</v>
      </c>
      <c r="AG496" s="123" t="e">
        <f>INDEX(BDD_enquete_terrain_publique!BJ:BJ, MATCH(A496, BDD_enquete_terrain_publique!B:B, 0))</f>
        <v>#N/A</v>
      </c>
      <c r="AH496" s="18"/>
      <c r="AI496" s="18" t="e">
        <f>INDEX(BDD_enquete_terrain_publique!BO:BO, MATCH(A496, BDD_enquete_terrain_publique!B:B, 0))</f>
        <v>#N/A</v>
      </c>
      <c r="AJ496" s="18"/>
      <c r="AK496" s="18" t="e">
        <f>INDEX(BDD_enquete_terrain_publique!BU:BU, MATCH(A496, BDD_enquete_terrain_publique!B:B, 0))</f>
        <v>#N/A</v>
      </c>
      <c r="AL496" s="115" t="e">
        <f>INDEX(BDD_enquete_terrain_publique!BV:BV, MATCH(A496, BDD_enquete_terrain_publique!B:B, 0))</f>
        <v>#N/A</v>
      </c>
      <c r="AM496" s="18"/>
      <c r="AN496" s="115"/>
      <c r="AO496" s="115" t="e">
        <f>INDEX(BDD_enquete_terrain_publique!AL:AL, MATCH(A496, BDD_enquete_terrain_publique!B:B, 0))</f>
        <v>#N/A</v>
      </c>
      <c r="AP496" s="115"/>
      <c r="AQ496" s="115"/>
      <c r="AR496" s="124"/>
      <c r="AS496" s="115"/>
      <c r="AT496" s="122"/>
      <c r="AU49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6" s="122"/>
      <c r="AW496" s="115"/>
      <c r="AX496" s="199"/>
      <c r="AY496" s="201"/>
      <c r="AZ496" s="127"/>
    </row>
    <row r="497" spans="1:52">
      <c r="A497" s="117"/>
      <c r="B497" s="18" t="e">
        <f>INDEX(BDD_enquete_terrain_publique!C:C, MATCH(A497, BDD_enquete_terrain_publique!B:B, 0))</f>
        <v>#N/A</v>
      </c>
      <c r="C497" s="18" t="e">
        <f>INDEX(BDD_enquete_terrain_publique!D:D, MATCH(A497, BDD_enquete_terrain_publique!B:B, 0))</f>
        <v>#N/A</v>
      </c>
      <c r="D497" s="109" t="e">
        <f>INDEX(BDD_enquete_terrain_publique!E:E, MATCH(A497, BDD_enquete_terrain_publique!B:B, 0))</f>
        <v>#N/A</v>
      </c>
      <c r="E497" s="18" t="e">
        <f>INDEX(BDD_enquete_terrain_publique!F:F, MATCH(A497, BDD_enquete_terrain_publique!B:B, 0))</f>
        <v>#N/A</v>
      </c>
      <c r="F497" s="118" t="e">
        <f>INDEX(BDD_enquete_terrain_publique!G:G, MATCH(A497, BDD_enquete_terrain_publique!B:B, 0))</f>
        <v>#N/A</v>
      </c>
      <c r="G497" s="18" t="e">
        <f>INDEX(BDD_enquete_terrain_publique!H:H, MATCH(A497, BDD_enquete_terrain_publique!B:B, 0))</f>
        <v>#N/A</v>
      </c>
      <c r="H497" s="118" t="e">
        <f>INDEX(BDD_enquete_terrain_publique!I:I, MATCH(A497, BDD_enquete_terrain_publique!B:B, 0))</f>
        <v>#N/A</v>
      </c>
      <c r="I497" s="18" t="e">
        <f>INDEX(BDD_enquete_terrain_publique!J:J, MATCH(A497, BDD_enquete_terrain_publique!B:B, 0))</f>
        <v>#N/A</v>
      </c>
      <c r="J497" s="18" t="e">
        <f>INDEX(BDD_enquete_terrain_publique!K:K, MATCH(A497, BDD_enquete_terrain_publique!B:B, 0))</f>
        <v>#N/A</v>
      </c>
      <c r="K497" s="118" t="e">
        <f>INDEX(BDD_enquete_terrain_publique!L:L, MATCH(A497, BDD_enquete_terrain_publique!B:B, 0))</f>
        <v>#N/A</v>
      </c>
      <c r="L497" s="18" t="e">
        <f>INDEX(BDD_enquete_terrain_publique!M:M, MATCH(A497, BDD_enquete_terrain_publique!B:B, 0))</f>
        <v>#N/A</v>
      </c>
      <c r="M497" s="115" t="s">
        <v>22</v>
      </c>
      <c r="N497" s="115" t="s">
        <v>22</v>
      </c>
      <c r="O497" s="115" t="s">
        <v>22</v>
      </c>
      <c r="P497" s="119" t="e">
        <f>INDEX(BDD_enquete_terrain_publique!Q:Q, MATCH(A497, BDD_enquete_terrain_publique!B:B, 0))</f>
        <v>#N/A</v>
      </c>
      <c r="Q497" s="115" t="s">
        <v>22</v>
      </c>
      <c r="R497" s="115" t="s">
        <v>22</v>
      </c>
      <c r="S497" s="115" t="s">
        <v>22</v>
      </c>
      <c r="T497" s="115" t="s">
        <v>22</v>
      </c>
      <c r="U497" s="120" t="e">
        <f>INDEX(BDD_enquete_terrain_publique!V:V, MATCH(A497, BDD_enquete_terrain_publique!B:B, 0))</f>
        <v>#N/A</v>
      </c>
      <c r="V497" s="128" t="s">
        <v>22</v>
      </c>
      <c r="W497" s="121" t="e">
        <f>INDEX(BDD_enquete_terrain_publique!W:W, MATCH(A497, BDD_enquete_terrain_publique!B:B, 0))</f>
        <v>#N/A</v>
      </c>
      <c r="X497" s="122" t="e">
        <f>INDEX(BDD_enquete_terrain_publique!X:X, MATCH(A497, BDD_enquete_terrain_publique!B:B, 0))</f>
        <v>#N/A</v>
      </c>
      <c r="Y497" s="122" t="e">
        <f>INDEX(BDD_enquete_terrain_publique!Y:Y, MATCH(A497, BDD_enquete_terrain_publique!B:B, 0))</f>
        <v>#N/A</v>
      </c>
      <c r="Z497" s="121" t="e">
        <f>INDEX(BDD_enquete_terrain_publique!Z:Z, MATCH(A497, BDD_enquete_terrain_publique!B:B, 0))</f>
        <v>#N/A</v>
      </c>
      <c r="AA497" s="121" t="e">
        <f>INDEX(BDD_enquete_terrain_publique!AA:AA, MATCH(A497, BDD_enquete_terrain_publique!B:B, 0))</f>
        <v>#N/A</v>
      </c>
      <c r="AB497" s="121" t="e">
        <f>INDEX(BDD_enquete_terrain_publique!AB:AB, MATCH(A497, BDD_enquete_terrain_publique!B:B, 0))</f>
        <v>#N/A</v>
      </c>
      <c r="AC497" s="121" t="e">
        <f>Tableau1[[#This Row],[heure_enq]]-Tableau1[[#This Row],[heure_deb]]</f>
        <v>#N/A</v>
      </c>
      <c r="AD497" s="121" t="e">
        <f>Tableau1[[#This Row],[heure_fin]]-Tableau1[[#This Row],[heure_deb]]</f>
        <v>#N/A</v>
      </c>
      <c r="AE497" s="128" t="s">
        <v>22</v>
      </c>
      <c r="AF497" s="128" t="s">
        <v>22</v>
      </c>
      <c r="AG497" s="123" t="e">
        <f>INDEX(BDD_enquete_terrain_publique!BJ:BJ, MATCH(A497, BDD_enquete_terrain_publique!B:B, 0))</f>
        <v>#N/A</v>
      </c>
      <c r="AH497" s="18"/>
      <c r="AI497" s="18" t="e">
        <f>INDEX(BDD_enquete_terrain_publique!BO:BO, MATCH(A497, BDD_enquete_terrain_publique!B:B, 0))</f>
        <v>#N/A</v>
      </c>
      <c r="AJ497" s="18"/>
      <c r="AK497" s="18" t="e">
        <f>INDEX(BDD_enquete_terrain_publique!BU:BU, MATCH(A497, BDD_enquete_terrain_publique!B:B, 0))</f>
        <v>#N/A</v>
      </c>
      <c r="AL497" s="115" t="e">
        <f>INDEX(BDD_enquete_terrain_publique!BV:BV, MATCH(A497, BDD_enquete_terrain_publique!B:B, 0))</f>
        <v>#N/A</v>
      </c>
      <c r="AM497" s="18"/>
      <c r="AN497" s="115"/>
      <c r="AO497" s="115" t="e">
        <f>INDEX(BDD_enquete_terrain_publique!AL:AL, MATCH(A497, BDD_enquete_terrain_publique!B:B, 0))</f>
        <v>#N/A</v>
      </c>
      <c r="AP497" s="115"/>
      <c r="AQ497" s="115"/>
      <c r="AR497" s="124"/>
      <c r="AS497" s="115"/>
      <c r="AT497" s="122"/>
      <c r="AU49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7" s="122"/>
      <c r="AW497" s="115"/>
      <c r="AX497" s="199"/>
      <c r="AY497" s="201"/>
      <c r="AZ497" s="127"/>
    </row>
    <row r="498" spans="1:52">
      <c r="A498" s="117"/>
      <c r="B498" s="18" t="e">
        <f>INDEX(BDD_enquete_terrain_publique!C:C, MATCH(A498, BDD_enquete_terrain_publique!B:B, 0))</f>
        <v>#N/A</v>
      </c>
      <c r="C498" s="18" t="e">
        <f>INDEX(BDD_enquete_terrain_publique!D:D, MATCH(A498, BDD_enquete_terrain_publique!B:B, 0))</f>
        <v>#N/A</v>
      </c>
      <c r="D498" s="109" t="e">
        <f>INDEX(BDD_enquete_terrain_publique!E:E, MATCH(A498, BDD_enquete_terrain_publique!B:B, 0))</f>
        <v>#N/A</v>
      </c>
      <c r="E498" s="18" t="e">
        <f>INDEX(BDD_enquete_terrain_publique!F:F, MATCH(A498, BDD_enquete_terrain_publique!B:B, 0))</f>
        <v>#N/A</v>
      </c>
      <c r="F498" s="118" t="e">
        <f>INDEX(BDD_enquete_terrain_publique!G:G, MATCH(A498, BDD_enquete_terrain_publique!B:B, 0))</f>
        <v>#N/A</v>
      </c>
      <c r="G498" s="18" t="e">
        <f>INDEX(BDD_enquete_terrain_publique!H:H, MATCH(A498, BDD_enquete_terrain_publique!B:B, 0))</f>
        <v>#N/A</v>
      </c>
      <c r="H498" s="118" t="e">
        <f>INDEX(BDD_enquete_terrain_publique!I:I, MATCH(A498, BDD_enquete_terrain_publique!B:B, 0))</f>
        <v>#N/A</v>
      </c>
      <c r="I498" s="18" t="e">
        <f>INDEX(BDD_enquete_terrain_publique!J:J, MATCH(A498, BDD_enquete_terrain_publique!B:B, 0))</f>
        <v>#N/A</v>
      </c>
      <c r="J498" s="18" t="e">
        <f>INDEX(BDD_enquete_terrain_publique!K:K, MATCH(A498, BDD_enquete_terrain_publique!B:B, 0))</f>
        <v>#N/A</v>
      </c>
      <c r="K498" s="118" t="e">
        <f>INDEX(BDD_enquete_terrain_publique!L:L, MATCH(A498, BDD_enquete_terrain_publique!B:B, 0))</f>
        <v>#N/A</v>
      </c>
      <c r="L498" s="18" t="e">
        <f>INDEX(BDD_enquete_terrain_publique!M:M, MATCH(A498, BDD_enquete_terrain_publique!B:B, 0))</f>
        <v>#N/A</v>
      </c>
      <c r="M498" s="115" t="s">
        <v>22</v>
      </c>
      <c r="N498" s="115" t="s">
        <v>22</v>
      </c>
      <c r="O498" s="115" t="s">
        <v>22</v>
      </c>
      <c r="P498" s="119" t="e">
        <f>INDEX(BDD_enquete_terrain_publique!Q:Q, MATCH(A498, BDD_enquete_terrain_publique!B:B, 0))</f>
        <v>#N/A</v>
      </c>
      <c r="Q498" s="115" t="s">
        <v>22</v>
      </c>
      <c r="R498" s="115" t="s">
        <v>22</v>
      </c>
      <c r="S498" s="115" t="s">
        <v>22</v>
      </c>
      <c r="T498" s="115" t="s">
        <v>22</v>
      </c>
      <c r="U498" s="120" t="e">
        <f>INDEX(BDD_enquete_terrain_publique!V:V, MATCH(A498, BDD_enquete_terrain_publique!B:B, 0))</f>
        <v>#N/A</v>
      </c>
      <c r="V498" s="128" t="s">
        <v>22</v>
      </c>
      <c r="W498" s="121" t="e">
        <f>INDEX(BDD_enquete_terrain_publique!W:W, MATCH(A498, BDD_enquete_terrain_publique!B:B, 0))</f>
        <v>#N/A</v>
      </c>
      <c r="X498" s="122" t="e">
        <f>INDEX(BDD_enquete_terrain_publique!X:X, MATCH(A498, BDD_enquete_terrain_publique!B:B, 0))</f>
        <v>#N/A</v>
      </c>
      <c r="Y498" s="122" t="e">
        <f>INDEX(BDD_enquete_terrain_publique!Y:Y, MATCH(A498, BDD_enquete_terrain_publique!B:B, 0))</f>
        <v>#N/A</v>
      </c>
      <c r="Z498" s="121" t="e">
        <f>INDEX(BDD_enquete_terrain_publique!Z:Z, MATCH(A498, BDD_enquete_terrain_publique!B:B, 0))</f>
        <v>#N/A</v>
      </c>
      <c r="AA498" s="121" t="e">
        <f>INDEX(BDD_enquete_terrain_publique!AA:AA, MATCH(A498, BDD_enquete_terrain_publique!B:B, 0))</f>
        <v>#N/A</v>
      </c>
      <c r="AB498" s="121" t="e">
        <f>INDEX(BDD_enquete_terrain_publique!AB:AB, MATCH(A498, BDD_enquete_terrain_publique!B:B, 0))</f>
        <v>#N/A</v>
      </c>
      <c r="AC498" s="121" t="e">
        <f>Tableau1[[#This Row],[heure_enq]]-Tableau1[[#This Row],[heure_deb]]</f>
        <v>#N/A</v>
      </c>
      <c r="AD498" s="121" t="e">
        <f>Tableau1[[#This Row],[heure_fin]]-Tableau1[[#This Row],[heure_deb]]</f>
        <v>#N/A</v>
      </c>
      <c r="AE498" s="128" t="s">
        <v>22</v>
      </c>
      <c r="AF498" s="128" t="s">
        <v>22</v>
      </c>
      <c r="AG498" s="123" t="e">
        <f>INDEX(BDD_enquete_terrain_publique!BJ:BJ, MATCH(A498, BDD_enquete_terrain_publique!B:B, 0))</f>
        <v>#N/A</v>
      </c>
      <c r="AH498" s="18"/>
      <c r="AI498" s="18" t="e">
        <f>INDEX(BDD_enquete_terrain_publique!BO:BO, MATCH(A498, BDD_enquete_terrain_publique!B:B, 0))</f>
        <v>#N/A</v>
      </c>
      <c r="AJ498" s="18"/>
      <c r="AK498" s="18" t="e">
        <f>INDEX(BDD_enquete_terrain_publique!BU:BU, MATCH(A498, BDD_enquete_terrain_publique!B:B, 0))</f>
        <v>#N/A</v>
      </c>
      <c r="AL498" s="115" t="e">
        <f>INDEX(BDD_enquete_terrain_publique!BV:BV, MATCH(A498, BDD_enquete_terrain_publique!B:B, 0))</f>
        <v>#N/A</v>
      </c>
      <c r="AM498" s="18"/>
      <c r="AN498" s="115"/>
      <c r="AO498" s="115" t="e">
        <f>INDEX(BDD_enquete_terrain_publique!AL:AL, MATCH(A498, BDD_enquete_terrain_publique!B:B, 0))</f>
        <v>#N/A</v>
      </c>
      <c r="AP498" s="115"/>
      <c r="AQ498" s="115"/>
      <c r="AR498" s="124"/>
      <c r="AS498" s="115"/>
      <c r="AT498" s="122"/>
      <c r="AU49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8" s="122"/>
      <c r="AW498" s="115"/>
      <c r="AX498" s="199"/>
      <c r="AY498" s="201"/>
      <c r="AZ498" s="127"/>
    </row>
    <row r="499" spans="1:52">
      <c r="A499" s="117"/>
      <c r="B499" s="18" t="e">
        <f>INDEX(BDD_enquete_terrain_publique!C:C, MATCH(A499, BDD_enquete_terrain_publique!B:B, 0))</f>
        <v>#N/A</v>
      </c>
      <c r="C499" s="18" t="e">
        <f>INDEX(BDD_enquete_terrain_publique!D:D, MATCH(A499, BDD_enquete_terrain_publique!B:B, 0))</f>
        <v>#N/A</v>
      </c>
      <c r="D499" s="109" t="e">
        <f>INDEX(BDD_enquete_terrain_publique!E:E, MATCH(A499, BDD_enquete_terrain_publique!B:B, 0))</f>
        <v>#N/A</v>
      </c>
      <c r="E499" s="18" t="e">
        <f>INDEX(BDD_enquete_terrain_publique!F:F, MATCH(A499, BDD_enquete_terrain_publique!B:B, 0))</f>
        <v>#N/A</v>
      </c>
      <c r="F499" s="118" t="e">
        <f>INDEX(BDD_enquete_terrain_publique!G:G, MATCH(A499, BDD_enquete_terrain_publique!B:B, 0))</f>
        <v>#N/A</v>
      </c>
      <c r="G499" s="18" t="e">
        <f>INDEX(BDD_enquete_terrain_publique!H:H, MATCH(A499, BDD_enquete_terrain_publique!B:B, 0))</f>
        <v>#N/A</v>
      </c>
      <c r="H499" s="118" t="e">
        <f>INDEX(BDD_enquete_terrain_publique!I:I, MATCH(A499, BDD_enquete_terrain_publique!B:B, 0))</f>
        <v>#N/A</v>
      </c>
      <c r="I499" s="18" t="e">
        <f>INDEX(BDD_enquete_terrain_publique!J:J, MATCH(A499, BDD_enquete_terrain_publique!B:B, 0))</f>
        <v>#N/A</v>
      </c>
      <c r="J499" s="18" t="e">
        <f>INDEX(BDD_enquete_terrain_publique!K:K, MATCH(A499, BDD_enquete_terrain_publique!B:B, 0))</f>
        <v>#N/A</v>
      </c>
      <c r="K499" s="118" t="e">
        <f>INDEX(BDD_enquete_terrain_publique!L:L, MATCH(A499, BDD_enquete_terrain_publique!B:B, 0))</f>
        <v>#N/A</v>
      </c>
      <c r="L499" s="18" t="e">
        <f>INDEX(BDD_enquete_terrain_publique!M:M, MATCH(A499, BDD_enquete_terrain_publique!B:B, 0))</f>
        <v>#N/A</v>
      </c>
      <c r="M499" s="115" t="s">
        <v>22</v>
      </c>
      <c r="N499" s="115" t="s">
        <v>22</v>
      </c>
      <c r="O499" s="115" t="s">
        <v>22</v>
      </c>
      <c r="P499" s="119" t="e">
        <f>INDEX(BDD_enquete_terrain_publique!Q:Q, MATCH(A499, BDD_enquete_terrain_publique!B:B, 0))</f>
        <v>#N/A</v>
      </c>
      <c r="Q499" s="115" t="s">
        <v>22</v>
      </c>
      <c r="R499" s="115" t="s">
        <v>22</v>
      </c>
      <c r="S499" s="115" t="s">
        <v>22</v>
      </c>
      <c r="T499" s="115" t="s">
        <v>22</v>
      </c>
      <c r="U499" s="120" t="e">
        <f>INDEX(BDD_enquete_terrain_publique!V:V, MATCH(A499, BDD_enquete_terrain_publique!B:B, 0))</f>
        <v>#N/A</v>
      </c>
      <c r="V499" s="128" t="s">
        <v>22</v>
      </c>
      <c r="W499" s="121" t="e">
        <f>INDEX(BDD_enquete_terrain_publique!W:W, MATCH(A499, BDD_enquete_terrain_publique!B:B, 0))</f>
        <v>#N/A</v>
      </c>
      <c r="X499" s="122" t="e">
        <f>INDEX(BDD_enquete_terrain_publique!X:X, MATCH(A499, BDD_enquete_terrain_publique!B:B, 0))</f>
        <v>#N/A</v>
      </c>
      <c r="Y499" s="122" t="e">
        <f>INDEX(BDD_enquete_terrain_publique!Y:Y, MATCH(A499, BDD_enquete_terrain_publique!B:B, 0))</f>
        <v>#N/A</v>
      </c>
      <c r="Z499" s="121" t="e">
        <f>INDEX(BDD_enquete_terrain_publique!Z:Z, MATCH(A499, BDD_enquete_terrain_publique!B:B, 0))</f>
        <v>#N/A</v>
      </c>
      <c r="AA499" s="121" t="e">
        <f>INDEX(BDD_enquete_terrain_publique!AA:AA, MATCH(A499, BDD_enquete_terrain_publique!B:B, 0))</f>
        <v>#N/A</v>
      </c>
      <c r="AB499" s="121" t="e">
        <f>INDEX(BDD_enquete_terrain_publique!AB:AB, MATCH(A499, BDD_enquete_terrain_publique!B:B, 0))</f>
        <v>#N/A</v>
      </c>
      <c r="AC499" s="121" t="e">
        <f>Tableau1[[#This Row],[heure_enq]]-Tableau1[[#This Row],[heure_deb]]</f>
        <v>#N/A</v>
      </c>
      <c r="AD499" s="121" t="e">
        <f>Tableau1[[#This Row],[heure_fin]]-Tableau1[[#This Row],[heure_deb]]</f>
        <v>#N/A</v>
      </c>
      <c r="AE499" s="128" t="s">
        <v>22</v>
      </c>
      <c r="AF499" s="128" t="s">
        <v>22</v>
      </c>
      <c r="AG499" s="123" t="e">
        <f>INDEX(BDD_enquete_terrain_publique!BJ:BJ, MATCH(A499, BDD_enquete_terrain_publique!B:B, 0))</f>
        <v>#N/A</v>
      </c>
      <c r="AH499" s="18"/>
      <c r="AI499" s="18" t="e">
        <f>INDEX(BDD_enquete_terrain_publique!BO:BO, MATCH(A499, BDD_enquete_terrain_publique!B:B, 0))</f>
        <v>#N/A</v>
      </c>
      <c r="AJ499" s="18"/>
      <c r="AK499" s="18" t="e">
        <f>INDEX(BDD_enquete_terrain_publique!BU:BU, MATCH(A499, BDD_enquete_terrain_publique!B:B, 0))</f>
        <v>#N/A</v>
      </c>
      <c r="AL499" s="115" t="e">
        <f>INDEX(BDD_enquete_terrain_publique!BV:BV, MATCH(A499, BDD_enquete_terrain_publique!B:B, 0))</f>
        <v>#N/A</v>
      </c>
      <c r="AM499" s="18"/>
      <c r="AN499" s="115"/>
      <c r="AO499" s="115" t="e">
        <f>INDEX(BDD_enquete_terrain_publique!AL:AL, MATCH(A499, BDD_enquete_terrain_publique!B:B, 0))</f>
        <v>#N/A</v>
      </c>
      <c r="AP499" s="115"/>
      <c r="AQ499" s="115"/>
      <c r="AR499" s="124"/>
      <c r="AS499" s="115"/>
      <c r="AT499" s="122"/>
      <c r="AU49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499" s="122"/>
      <c r="AW499" s="115"/>
      <c r="AX499" s="199"/>
      <c r="AY499" s="201"/>
      <c r="AZ499" s="127"/>
    </row>
    <row r="500" spans="1:52">
      <c r="A500" s="117"/>
      <c r="B500" s="18" t="e">
        <f>INDEX(BDD_enquete_terrain_publique!C:C, MATCH(A500, BDD_enquete_terrain_publique!B:B, 0))</f>
        <v>#N/A</v>
      </c>
      <c r="C500" s="18" t="e">
        <f>INDEX(BDD_enquete_terrain_publique!D:D, MATCH(A500, BDD_enquete_terrain_publique!B:B, 0))</f>
        <v>#N/A</v>
      </c>
      <c r="D500" s="109" t="e">
        <f>INDEX(BDD_enquete_terrain_publique!E:E, MATCH(A500, BDD_enquete_terrain_publique!B:B, 0))</f>
        <v>#N/A</v>
      </c>
      <c r="E500" s="18" t="e">
        <f>INDEX(BDD_enquete_terrain_publique!F:F, MATCH(A500, BDD_enquete_terrain_publique!B:B, 0))</f>
        <v>#N/A</v>
      </c>
      <c r="F500" s="118" t="e">
        <f>INDEX(BDD_enquete_terrain_publique!G:G, MATCH(A500, BDD_enquete_terrain_publique!B:B, 0))</f>
        <v>#N/A</v>
      </c>
      <c r="G500" s="18" t="e">
        <f>INDEX(BDD_enquete_terrain_publique!H:H, MATCH(A500, BDD_enquete_terrain_publique!B:B, 0))</f>
        <v>#N/A</v>
      </c>
      <c r="H500" s="118" t="e">
        <f>INDEX(BDD_enquete_terrain_publique!I:I, MATCH(A500, BDD_enquete_terrain_publique!B:B, 0))</f>
        <v>#N/A</v>
      </c>
      <c r="I500" s="18" t="e">
        <f>INDEX(BDD_enquete_terrain_publique!J:J, MATCH(A500, BDD_enquete_terrain_publique!B:B, 0))</f>
        <v>#N/A</v>
      </c>
      <c r="J500" s="18" t="e">
        <f>INDEX(BDD_enquete_terrain_publique!K:K, MATCH(A500, BDD_enquete_terrain_publique!B:B, 0))</f>
        <v>#N/A</v>
      </c>
      <c r="K500" s="118" t="e">
        <f>INDEX(BDD_enquete_terrain_publique!L:L, MATCH(A500, BDD_enquete_terrain_publique!B:B, 0))</f>
        <v>#N/A</v>
      </c>
      <c r="L500" s="18" t="e">
        <f>INDEX(BDD_enquete_terrain_publique!M:M, MATCH(A500, BDD_enquete_terrain_publique!B:B, 0))</f>
        <v>#N/A</v>
      </c>
      <c r="M500" s="115" t="s">
        <v>22</v>
      </c>
      <c r="N500" s="115" t="s">
        <v>22</v>
      </c>
      <c r="O500" s="115" t="s">
        <v>22</v>
      </c>
      <c r="P500" s="119" t="e">
        <f>INDEX(BDD_enquete_terrain_publique!Q:Q, MATCH(A500, BDD_enquete_terrain_publique!B:B, 0))</f>
        <v>#N/A</v>
      </c>
      <c r="Q500" s="115" t="s">
        <v>22</v>
      </c>
      <c r="R500" s="115" t="s">
        <v>22</v>
      </c>
      <c r="S500" s="115" t="s">
        <v>22</v>
      </c>
      <c r="T500" s="115" t="s">
        <v>22</v>
      </c>
      <c r="U500" s="120" t="e">
        <f>INDEX(BDD_enquete_terrain_publique!V:V, MATCH(A500, BDD_enquete_terrain_publique!B:B, 0))</f>
        <v>#N/A</v>
      </c>
      <c r="V500" s="128" t="s">
        <v>22</v>
      </c>
      <c r="W500" s="121" t="e">
        <f>INDEX(BDD_enquete_terrain_publique!W:W, MATCH(A500, BDD_enquete_terrain_publique!B:B, 0))</f>
        <v>#N/A</v>
      </c>
      <c r="X500" s="122" t="e">
        <f>INDEX(BDD_enquete_terrain_publique!X:X, MATCH(A500, BDD_enquete_terrain_publique!B:B, 0))</f>
        <v>#N/A</v>
      </c>
      <c r="Y500" s="122" t="e">
        <f>INDEX(BDD_enquete_terrain_publique!Y:Y, MATCH(A500, BDD_enquete_terrain_publique!B:B, 0))</f>
        <v>#N/A</v>
      </c>
      <c r="Z500" s="121" t="e">
        <f>INDEX(BDD_enquete_terrain_publique!Z:Z, MATCH(A500, BDD_enquete_terrain_publique!B:B, 0))</f>
        <v>#N/A</v>
      </c>
      <c r="AA500" s="121" t="e">
        <f>INDEX(BDD_enquete_terrain_publique!AA:AA, MATCH(A500, BDD_enquete_terrain_publique!B:B, 0))</f>
        <v>#N/A</v>
      </c>
      <c r="AB500" s="121" t="e">
        <f>INDEX(BDD_enquete_terrain_publique!AB:AB, MATCH(A500, BDD_enquete_terrain_publique!B:B, 0))</f>
        <v>#N/A</v>
      </c>
      <c r="AC500" s="121" t="e">
        <f>Tableau1[[#This Row],[heure_enq]]-Tableau1[[#This Row],[heure_deb]]</f>
        <v>#N/A</v>
      </c>
      <c r="AD500" s="121" t="e">
        <f>Tableau1[[#This Row],[heure_fin]]-Tableau1[[#This Row],[heure_deb]]</f>
        <v>#N/A</v>
      </c>
      <c r="AE500" s="128" t="s">
        <v>22</v>
      </c>
      <c r="AF500" s="128" t="s">
        <v>22</v>
      </c>
      <c r="AG500" s="123" t="e">
        <f>INDEX(BDD_enquete_terrain_publique!BJ:BJ, MATCH(A500, BDD_enquete_terrain_publique!B:B, 0))</f>
        <v>#N/A</v>
      </c>
      <c r="AH500" s="18"/>
      <c r="AI500" s="18" t="e">
        <f>INDEX(BDD_enquete_terrain_publique!BO:BO, MATCH(A500, BDD_enquete_terrain_publique!B:B, 0))</f>
        <v>#N/A</v>
      </c>
      <c r="AJ500" s="18"/>
      <c r="AK500" s="18" t="e">
        <f>INDEX(BDD_enquete_terrain_publique!BU:BU, MATCH(A500, BDD_enquete_terrain_publique!B:B, 0))</f>
        <v>#N/A</v>
      </c>
      <c r="AL500" s="115" t="e">
        <f>INDEX(BDD_enquete_terrain_publique!BV:BV, MATCH(A500, BDD_enquete_terrain_publique!B:B, 0))</f>
        <v>#N/A</v>
      </c>
      <c r="AM500" s="18"/>
      <c r="AN500" s="115"/>
      <c r="AO500" s="115" t="e">
        <f>INDEX(BDD_enquete_terrain_publique!AL:AL, MATCH(A500, BDD_enquete_terrain_publique!B:B, 0))</f>
        <v>#N/A</v>
      </c>
      <c r="AP500" s="115"/>
      <c r="AQ500" s="115"/>
      <c r="AR500" s="124"/>
      <c r="AS500" s="115"/>
      <c r="AT500" s="122"/>
      <c r="AU50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0" s="122"/>
      <c r="AW500" s="115"/>
      <c r="AX500" s="199"/>
      <c r="AY500" s="201"/>
      <c r="AZ500" s="127"/>
    </row>
    <row r="501" spans="1:52">
      <c r="A501" s="117"/>
      <c r="B501" s="18" t="e">
        <f>INDEX(BDD_enquete_terrain_publique!C:C, MATCH(A501, BDD_enquete_terrain_publique!B:B, 0))</f>
        <v>#N/A</v>
      </c>
      <c r="C501" s="18" t="e">
        <f>INDEX(BDD_enquete_terrain_publique!D:D, MATCH(A501, BDD_enquete_terrain_publique!B:B, 0))</f>
        <v>#N/A</v>
      </c>
      <c r="D501" s="109" t="e">
        <f>INDEX(BDD_enquete_terrain_publique!E:E, MATCH(A501, BDD_enquete_terrain_publique!B:B, 0))</f>
        <v>#N/A</v>
      </c>
      <c r="E501" s="18" t="e">
        <f>INDEX(BDD_enquete_terrain_publique!F:F, MATCH(A501, BDD_enquete_terrain_publique!B:B, 0))</f>
        <v>#N/A</v>
      </c>
      <c r="F501" s="118" t="e">
        <f>INDEX(BDD_enquete_terrain_publique!G:G, MATCH(A501, BDD_enquete_terrain_publique!B:B, 0))</f>
        <v>#N/A</v>
      </c>
      <c r="G501" s="18" t="e">
        <f>INDEX(BDD_enquete_terrain_publique!H:H, MATCH(A501, BDD_enquete_terrain_publique!B:B, 0))</f>
        <v>#N/A</v>
      </c>
      <c r="H501" s="118" t="e">
        <f>INDEX(BDD_enquete_terrain_publique!I:I, MATCH(A501, BDD_enquete_terrain_publique!B:B, 0))</f>
        <v>#N/A</v>
      </c>
      <c r="I501" s="18" t="e">
        <f>INDEX(BDD_enquete_terrain_publique!J:J, MATCH(A501, BDD_enquete_terrain_publique!B:B, 0))</f>
        <v>#N/A</v>
      </c>
      <c r="J501" s="18" t="e">
        <f>INDEX(BDD_enquete_terrain_publique!K:K, MATCH(A501, BDD_enquete_terrain_publique!B:B, 0))</f>
        <v>#N/A</v>
      </c>
      <c r="K501" s="118" t="e">
        <f>INDEX(BDD_enquete_terrain_publique!L:L, MATCH(A501, BDD_enquete_terrain_publique!B:B, 0))</f>
        <v>#N/A</v>
      </c>
      <c r="L501" s="18" t="e">
        <f>INDEX(BDD_enquete_terrain_publique!M:M, MATCH(A501, BDD_enquete_terrain_publique!B:B, 0))</f>
        <v>#N/A</v>
      </c>
      <c r="M501" s="115" t="s">
        <v>22</v>
      </c>
      <c r="N501" s="115" t="s">
        <v>22</v>
      </c>
      <c r="O501" s="115" t="s">
        <v>22</v>
      </c>
      <c r="P501" s="119" t="e">
        <f>INDEX(BDD_enquete_terrain_publique!Q:Q, MATCH(A501, BDD_enquete_terrain_publique!B:B, 0))</f>
        <v>#N/A</v>
      </c>
      <c r="Q501" s="115" t="s">
        <v>22</v>
      </c>
      <c r="R501" s="115" t="s">
        <v>22</v>
      </c>
      <c r="S501" s="115" t="s">
        <v>22</v>
      </c>
      <c r="T501" s="115" t="s">
        <v>22</v>
      </c>
      <c r="U501" s="120" t="e">
        <f>INDEX(BDD_enquete_terrain_publique!V:V, MATCH(A501, BDD_enquete_terrain_publique!B:B, 0))</f>
        <v>#N/A</v>
      </c>
      <c r="V501" s="128" t="s">
        <v>22</v>
      </c>
      <c r="W501" s="121" t="e">
        <f>INDEX(BDD_enquete_terrain_publique!W:W, MATCH(A501, BDD_enquete_terrain_publique!B:B, 0))</f>
        <v>#N/A</v>
      </c>
      <c r="X501" s="122" t="e">
        <f>INDEX(BDD_enquete_terrain_publique!X:X, MATCH(A501, BDD_enquete_terrain_publique!B:B, 0))</f>
        <v>#N/A</v>
      </c>
      <c r="Y501" s="122" t="e">
        <f>INDEX(BDD_enquete_terrain_publique!Y:Y, MATCH(A501, BDD_enquete_terrain_publique!B:B, 0))</f>
        <v>#N/A</v>
      </c>
      <c r="Z501" s="121" t="e">
        <f>INDEX(BDD_enquete_terrain_publique!Z:Z, MATCH(A501, BDD_enquete_terrain_publique!B:B, 0))</f>
        <v>#N/A</v>
      </c>
      <c r="AA501" s="121" t="e">
        <f>INDEX(BDD_enquete_terrain_publique!AA:AA, MATCH(A501, BDD_enquete_terrain_publique!B:B, 0))</f>
        <v>#N/A</v>
      </c>
      <c r="AB501" s="121" t="e">
        <f>INDEX(BDD_enquete_terrain_publique!AB:AB, MATCH(A501, BDD_enquete_terrain_publique!B:B, 0))</f>
        <v>#N/A</v>
      </c>
      <c r="AC501" s="121" t="e">
        <f>Tableau1[[#This Row],[heure_enq]]-Tableau1[[#This Row],[heure_deb]]</f>
        <v>#N/A</v>
      </c>
      <c r="AD501" s="121" t="e">
        <f>Tableau1[[#This Row],[heure_fin]]-Tableau1[[#This Row],[heure_deb]]</f>
        <v>#N/A</v>
      </c>
      <c r="AE501" s="128" t="s">
        <v>22</v>
      </c>
      <c r="AF501" s="128" t="s">
        <v>22</v>
      </c>
      <c r="AG501" s="123" t="e">
        <f>INDEX(BDD_enquete_terrain_publique!BJ:BJ, MATCH(A501, BDD_enquete_terrain_publique!B:B, 0))</f>
        <v>#N/A</v>
      </c>
      <c r="AH501" s="18"/>
      <c r="AI501" s="18" t="e">
        <f>INDEX(BDD_enquete_terrain_publique!BO:BO, MATCH(A501, BDD_enquete_terrain_publique!B:B, 0))</f>
        <v>#N/A</v>
      </c>
      <c r="AJ501" s="18"/>
      <c r="AK501" s="18" t="e">
        <f>INDEX(BDD_enquete_terrain_publique!BU:BU, MATCH(A501, BDD_enquete_terrain_publique!B:B, 0))</f>
        <v>#N/A</v>
      </c>
      <c r="AL501" s="115" t="e">
        <f>INDEX(BDD_enquete_terrain_publique!BV:BV, MATCH(A501, BDD_enquete_terrain_publique!B:B, 0))</f>
        <v>#N/A</v>
      </c>
      <c r="AM501" s="18"/>
      <c r="AN501" s="115"/>
      <c r="AO501" s="115" t="e">
        <f>INDEX(BDD_enquete_terrain_publique!AL:AL, MATCH(A501, BDD_enquete_terrain_publique!B:B, 0))</f>
        <v>#N/A</v>
      </c>
      <c r="AP501" s="115"/>
      <c r="AQ501" s="115"/>
      <c r="AR501" s="124"/>
      <c r="AS501" s="115"/>
      <c r="AT501" s="122"/>
      <c r="AU50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1" s="122"/>
      <c r="AW501" s="115"/>
      <c r="AX501" s="199"/>
      <c r="AY501" s="201"/>
      <c r="AZ501" s="127"/>
    </row>
    <row r="502" spans="1:52">
      <c r="A502" s="117"/>
      <c r="B502" s="18" t="e">
        <f>INDEX(BDD_enquete_terrain_publique!C:C, MATCH(A502, BDD_enquete_terrain_publique!B:B, 0))</f>
        <v>#N/A</v>
      </c>
      <c r="C502" s="18" t="e">
        <f>INDEX(BDD_enquete_terrain_publique!D:D, MATCH(A502, BDD_enquete_terrain_publique!B:B, 0))</f>
        <v>#N/A</v>
      </c>
      <c r="D502" s="109" t="e">
        <f>INDEX(BDD_enquete_terrain_publique!E:E, MATCH(A502, BDD_enquete_terrain_publique!B:B, 0))</f>
        <v>#N/A</v>
      </c>
      <c r="E502" s="18" t="e">
        <f>INDEX(BDD_enquete_terrain_publique!F:F, MATCH(A502, BDD_enquete_terrain_publique!B:B, 0))</f>
        <v>#N/A</v>
      </c>
      <c r="F502" s="118" t="e">
        <f>INDEX(BDD_enquete_terrain_publique!G:G, MATCH(A502, BDD_enquete_terrain_publique!B:B, 0))</f>
        <v>#N/A</v>
      </c>
      <c r="G502" s="18" t="e">
        <f>INDEX(BDD_enquete_terrain_publique!H:H, MATCH(A502, BDD_enquete_terrain_publique!B:B, 0))</f>
        <v>#N/A</v>
      </c>
      <c r="H502" s="118" t="e">
        <f>INDEX(BDD_enquete_terrain_publique!I:I, MATCH(A502, BDD_enquete_terrain_publique!B:B, 0))</f>
        <v>#N/A</v>
      </c>
      <c r="I502" s="18" t="e">
        <f>INDEX(BDD_enquete_terrain_publique!J:J, MATCH(A502, BDD_enquete_terrain_publique!B:B, 0))</f>
        <v>#N/A</v>
      </c>
      <c r="J502" s="18" t="e">
        <f>INDEX(BDD_enquete_terrain_publique!K:K, MATCH(A502, BDD_enquete_terrain_publique!B:B, 0))</f>
        <v>#N/A</v>
      </c>
      <c r="K502" s="118" t="e">
        <f>INDEX(BDD_enquete_terrain_publique!L:L, MATCH(A502, BDD_enquete_terrain_publique!B:B, 0))</f>
        <v>#N/A</v>
      </c>
      <c r="L502" s="18" t="e">
        <f>INDEX(BDD_enquete_terrain_publique!M:M, MATCH(A502, BDD_enquete_terrain_publique!B:B, 0))</f>
        <v>#N/A</v>
      </c>
      <c r="M502" s="115" t="s">
        <v>22</v>
      </c>
      <c r="N502" s="115" t="s">
        <v>22</v>
      </c>
      <c r="O502" s="115" t="s">
        <v>22</v>
      </c>
      <c r="P502" s="119" t="e">
        <f>INDEX(BDD_enquete_terrain_publique!Q:Q, MATCH(A502, BDD_enquete_terrain_publique!B:B, 0))</f>
        <v>#N/A</v>
      </c>
      <c r="Q502" s="115" t="s">
        <v>22</v>
      </c>
      <c r="R502" s="115" t="s">
        <v>22</v>
      </c>
      <c r="S502" s="115" t="s">
        <v>22</v>
      </c>
      <c r="T502" s="115" t="s">
        <v>22</v>
      </c>
      <c r="U502" s="120" t="e">
        <f>INDEX(BDD_enquete_terrain_publique!V:V, MATCH(A502, BDD_enquete_terrain_publique!B:B, 0))</f>
        <v>#N/A</v>
      </c>
      <c r="V502" s="128" t="s">
        <v>22</v>
      </c>
      <c r="W502" s="121" t="e">
        <f>INDEX(BDD_enquete_terrain_publique!W:W, MATCH(A502, BDD_enquete_terrain_publique!B:B, 0))</f>
        <v>#N/A</v>
      </c>
      <c r="X502" s="122" t="e">
        <f>INDEX(BDD_enquete_terrain_publique!X:X, MATCH(A502, BDD_enquete_terrain_publique!B:B, 0))</f>
        <v>#N/A</v>
      </c>
      <c r="Y502" s="122" t="e">
        <f>INDEX(BDD_enquete_terrain_publique!Y:Y, MATCH(A502, BDD_enquete_terrain_publique!B:B, 0))</f>
        <v>#N/A</v>
      </c>
      <c r="Z502" s="121" t="e">
        <f>INDEX(BDD_enquete_terrain_publique!Z:Z, MATCH(A502, BDD_enquete_terrain_publique!B:B, 0))</f>
        <v>#N/A</v>
      </c>
      <c r="AA502" s="121" t="e">
        <f>INDEX(BDD_enquete_terrain_publique!AA:AA, MATCH(A502, BDD_enquete_terrain_publique!B:B, 0))</f>
        <v>#N/A</v>
      </c>
      <c r="AB502" s="121" t="e">
        <f>INDEX(BDD_enquete_terrain_publique!AB:AB, MATCH(A502, BDD_enquete_terrain_publique!B:B, 0))</f>
        <v>#N/A</v>
      </c>
      <c r="AC502" s="121" t="e">
        <f>Tableau1[[#This Row],[heure_enq]]-Tableau1[[#This Row],[heure_deb]]</f>
        <v>#N/A</v>
      </c>
      <c r="AD502" s="121" t="e">
        <f>Tableau1[[#This Row],[heure_fin]]-Tableau1[[#This Row],[heure_deb]]</f>
        <v>#N/A</v>
      </c>
      <c r="AE502" s="128" t="s">
        <v>22</v>
      </c>
      <c r="AF502" s="128" t="s">
        <v>22</v>
      </c>
      <c r="AG502" s="123" t="e">
        <f>INDEX(BDD_enquete_terrain_publique!BJ:BJ, MATCH(A502, BDD_enquete_terrain_publique!B:B, 0))</f>
        <v>#N/A</v>
      </c>
      <c r="AH502" s="18"/>
      <c r="AI502" s="18" t="e">
        <f>INDEX(BDD_enquete_terrain_publique!BO:BO, MATCH(A502, BDD_enquete_terrain_publique!B:B, 0))</f>
        <v>#N/A</v>
      </c>
      <c r="AJ502" s="18"/>
      <c r="AK502" s="18" t="e">
        <f>INDEX(BDD_enquete_terrain_publique!BU:BU, MATCH(A502, BDD_enquete_terrain_publique!B:B, 0))</f>
        <v>#N/A</v>
      </c>
      <c r="AL502" s="115" t="e">
        <f>INDEX(BDD_enquete_terrain_publique!BV:BV, MATCH(A502, BDD_enquete_terrain_publique!B:B, 0))</f>
        <v>#N/A</v>
      </c>
      <c r="AM502" s="18"/>
      <c r="AN502" s="115"/>
      <c r="AO502" s="115" t="e">
        <f>INDEX(BDD_enquete_terrain_publique!AL:AL, MATCH(A502, BDD_enquete_terrain_publique!B:B, 0))</f>
        <v>#N/A</v>
      </c>
      <c r="AP502" s="115"/>
      <c r="AQ502" s="115"/>
      <c r="AR502" s="124"/>
      <c r="AS502" s="115"/>
      <c r="AT502" s="122"/>
      <c r="AU50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2" s="122"/>
      <c r="AW502" s="115"/>
      <c r="AX502" s="199"/>
      <c r="AY502" s="201"/>
      <c r="AZ502" s="127"/>
    </row>
    <row r="503" spans="1:52">
      <c r="A503" s="117"/>
      <c r="B503" s="18" t="e">
        <f>INDEX(BDD_enquete_terrain_publique!C:C, MATCH(A503, BDD_enquete_terrain_publique!B:B, 0))</f>
        <v>#N/A</v>
      </c>
      <c r="C503" s="18" t="e">
        <f>INDEX(BDD_enquete_terrain_publique!D:D, MATCH(A503, BDD_enquete_terrain_publique!B:B, 0))</f>
        <v>#N/A</v>
      </c>
      <c r="D503" s="109" t="e">
        <f>INDEX(BDD_enquete_terrain_publique!E:E, MATCH(A503, BDD_enquete_terrain_publique!B:B, 0))</f>
        <v>#N/A</v>
      </c>
      <c r="E503" s="18" t="e">
        <f>INDEX(BDD_enquete_terrain_publique!F:F, MATCH(A503, BDD_enquete_terrain_publique!B:B, 0))</f>
        <v>#N/A</v>
      </c>
      <c r="F503" s="118" t="e">
        <f>INDEX(BDD_enquete_terrain_publique!G:G, MATCH(A503, BDD_enquete_terrain_publique!B:B, 0))</f>
        <v>#N/A</v>
      </c>
      <c r="G503" s="18" t="e">
        <f>INDEX(BDD_enquete_terrain_publique!H:H, MATCH(A503, BDD_enquete_terrain_publique!B:B, 0))</f>
        <v>#N/A</v>
      </c>
      <c r="H503" s="118" t="e">
        <f>INDEX(BDD_enquete_terrain_publique!I:I, MATCH(A503, BDD_enquete_terrain_publique!B:B, 0))</f>
        <v>#N/A</v>
      </c>
      <c r="I503" s="18" t="e">
        <f>INDEX(BDD_enquete_terrain_publique!J:J, MATCH(A503, BDD_enquete_terrain_publique!B:B, 0))</f>
        <v>#N/A</v>
      </c>
      <c r="J503" s="18" t="e">
        <f>INDEX(BDD_enquete_terrain_publique!K:K, MATCH(A503, BDD_enquete_terrain_publique!B:B, 0))</f>
        <v>#N/A</v>
      </c>
      <c r="K503" s="118" t="e">
        <f>INDEX(BDD_enquete_terrain_publique!L:L, MATCH(A503, BDD_enquete_terrain_publique!B:B, 0))</f>
        <v>#N/A</v>
      </c>
      <c r="L503" s="18" t="e">
        <f>INDEX(BDD_enquete_terrain_publique!M:M, MATCH(A503, BDD_enquete_terrain_publique!B:B, 0))</f>
        <v>#N/A</v>
      </c>
      <c r="M503" s="115" t="s">
        <v>22</v>
      </c>
      <c r="N503" s="115" t="s">
        <v>22</v>
      </c>
      <c r="O503" s="115" t="s">
        <v>22</v>
      </c>
      <c r="P503" s="119" t="e">
        <f>INDEX(BDD_enquete_terrain_publique!Q:Q, MATCH(A503, BDD_enquete_terrain_publique!B:B, 0))</f>
        <v>#N/A</v>
      </c>
      <c r="Q503" s="115" t="s">
        <v>22</v>
      </c>
      <c r="R503" s="115" t="s">
        <v>22</v>
      </c>
      <c r="S503" s="115" t="s">
        <v>22</v>
      </c>
      <c r="T503" s="115" t="s">
        <v>22</v>
      </c>
      <c r="U503" s="120" t="e">
        <f>INDEX(BDD_enquete_terrain_publique!V:V, MATCH(A503, BDD_enquete_terrain_publique!B:B, 0))</f>
        <v>#N/A</v>
      </c>
      <c r="V503" s="128" t="s">
        <v>22</v>
      </c>
      <c r="W503" s="121" t="e">
        <f>INDEX(BDD_enquete_terrain_publique!W:W, MATCH(A503, BDD_enquete_terrain_publique!B:B, 0))</f>
        <v>#N/A</v>
      </c>
      <c r="X503" s="122" t="e">
        <f>INDEX(BDD_enquete_terrain_publique!X:X, MATCH(A503, BDD_enquete_terrain_publique!B:B, 0))</f>
        <v>#N/A</v>
      </c>
      <c r="Y503" s="122" t="e">
        <f>INDEX(BDD_enquete_terrain_publique!Y:Y, MATCH(A503, BDD_enquete_terrain_publique!B:B, 0))</f>
        <v>#N/A</v>
      </c>
      <c r="Z503" s="121" t="e">
        <f>INDEX(BDD_enquete_terrain_publique!Z:Z, MATCH(A503, BDD_enquete_terrain_publique!B:B, 0))</f>
        <v>#N/A</v>
      </c>
      <c r="AA503" s="121" t="e">
        <f>INDEX(BDD_enquete_terrain_publique!AA:AA, MATCH(A503, BDD_enquete_terrain_publique!B:B, 0))</f>
        <v>#N/A</v>
      </c>
      <c r="AB503" s="121" t="e">
        <f>INDEX(BDD_enquete_terrain_publique!AB:AB, MATCH(A503, BDD_enquete_terrain_publique!B:B, 0))</f>
        <v>#N/A</v>
      </c>
      <c r="AC503" s="121" t="e">
        <f>Tableau1[[#This Row],[heure_enq]]-Tableau1[[#This Row],[heure_deb]]</f>
        <v>#N/A</v>
      </c>
      <c r="AD503" s="121" t="e">
        <f>Tableau1[[#This Row],[heure_fin]]-Tableau1[[#This Row],[heure_deb]]</f>
        <v>#N/A</v>
      </c>
      <c r="AE503" s="128" t="s">
        <v>22</v>
      </c>
      <c r="AF503" s="128" t="s">
        <v>22</v>
      </c>
      <c r="AG503" s="123" t="e">
        <f>INDEX(BDD_enquete_terrain_publique!BJ:BJ, MATCH(A503, BDD_enquete_terrain_publique!B:B, 0))</f>
        <v>#N/A</v>
      </c>
      <c r="AH503" s="18"/>
      <c r="AI503" s="18" t="e">
        <f>INDEX(BDD_enquete_terrain_publique!BO:BO, MATCH(A503, BDD_enquete_terrain_publique!B:B, 0))</f>
        <v>#N/A</v>
      </c>
      <c r="AJ503" s="18"/>
      <c r="AK503" s="18" t="e">
        <f>INDEX(BDD_enquete_terrain_publique!BU:BU, MATCH(A503, BDD_enquete_terrain_publique!B:B, 0))</f>
        <v>#N/A</v>
      </c>
      <c r="AL503" s="115" t="e">
        <f>INDEX(BDD_enquete_terrain_publique!BV:BV, MATCH(A503, BDD_enquete_terrain_publique!B:B, 0))</f>
        <v>#N/A</v>
      </c>
      <c r="AM503" s="18"/>
      <c r="AN503" s="115"/>
      <c r="AO503" s="115" t="e">
        <f>INDEX(BDD_enquete_terrain_publique!AL:AL, MATCH(A503, BDD_enquete_terrain_publique!B:B, 0))</f>
        <v>#N/A</v>
      </c>
      <c r="AP503" s="115"/>
      <c r="AQ503" s="115"/>
      <c r="AR503" s="124"/>
      <c r="AS503" s="115"/>
      <c r="AT503" s="122"/>
      <c r="AU50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3" s="122"/>
      <c r="AW503" s="115"/>
      <c r="AX503" s="199"/>
      <c r="AY503" s="201"/>
      <c r="AZ503" s="127"/>
    </row>
    <row r="504" spans="1:52">
      <c r="A504" s="117"/>
      <c r="B504" s="18" t="e">
        <f>INDEX(BDD_enquete_terrain_publique!C:C, MATCH(A504, BDD_enquete_terrain_publique!B:B, 0))</f>
        <v>#N/A</v>
      </c>
      <c r="C504" s="18" t="e">
        <f>INDEX(BDD_enquete_terrain_publique!D:D, MATCH(A504, BDD_enquete_terrain_publique!B:B, 0))</f>
        <v>#N/A</v>
      </c>
      <c r="D504" s="109" t="e">
        <f>INDEX(BDD_enquete_terrain_publique!E:E, MATCH(A504, BDD_enquete_terrain_publique!B:B, 0))</f>
        <v>#N/A</v>
      </c>
      <c r="E504" s="18" t="e">
        <f>INDEX(BDD_enquete_terrain_publique!F:F, MATCH(A504, BDD_enquete_terrain_publique!B:B, 0))</f>
        <v>#N/A</v>
      </c>
      <c r="F504" s="118" t="e">
        <f>INDEX(BDD_enquete_terrain_publique!G:G, MATCH(A504, BDD_enquete_terrain_publique!B:B, 0))</f>
        <v>#N/A</v>
      </c>
      <c r="G504" s="18" t="e">
        <f>INDEX(BDD_enquete_terrain_publique!H:H, MATCH(A504, BDD_enquete_terrain_publique!B:B, 0))</f>
        <v>#N/A</v>
      </c>
      <c r="H504" s="118" t="e">
        <f>INDEX(BDD_enquete_terrain_publique!I:I, MATCH(A504, BDD_enquete_terrain_publique!B:B, 0))</f>
        <v>#N/A</v>
      </c>
      <c r="I504" s="18" t="e">
        <f>INDEX(BDD_enquete_terrain_publique!J:J, MATCH(A504, BDD_enquete_terrain_publique!B:B, 0))</f>
        <v>#N/A</v>
      </c>
      <c r="J504" s="18" t="e">
        <f>INDEX(BDD_enquete_terrain_publique!K:K, MATCH(A504, BDD_enquete_terrain_publique!B:B, 0))</f>
        <v>#N/A</v>
      </c>
      <c r="K504" s="118" t="e">
        <f>INDEX(BDD_enquete_terrain_publique!L:L, MATCH(A504, BDD_enquete_terrain_publique!B:B, 0))</f>
        <v>#N/A</v>
      </c>
      <c r="L504" s="18" t="e">
        <f>INDEX(BDD_enquete_terrain_publique!M:M, MATCH(A504, BDD_enquete_terrain_publique!B:B, 0))</f>
        <v>#N/A</v>
      </c>
      <c r="M504" s="115" t="s">
        <v>22</v>
      </c>
      <c r="N504" s="115" t="s">
        <v>22</v>
      </c>
      <c r="O504" s="115" t="s">
        <v>22</v>
      </c>
      <c r="P504" s="119" t="e">
        <f>INDEX(BDD_enquete_terrain_publique!Q:Q, MATCH(A504, BDD_enquete_terrain_publique!B:B, 0))</f>
        <v>#N/A</v>
      </c>
      <c r="Q504" s="115" t="s">
        <v>22</v>
      </c>
      <c r="R504" s="115" t="s">
        <v>22</v>
      </c>
      <c r="S504" s="115" t="s">
        <v>22</v>
      </c>
      <c r="T504" s="115" t="s">
        <v>22</v>
      </c>
      <c r="U504" s="120" t="e">
        <f>INDEX(BDD_enquete_terrain_publique!V:V, MATCH(A504, BDD_enquete_terrain_publique!B:B, 0))</f>
        <v>#N/A</v>
      </c>
      <c r="V504" s="128" t="s">
        <v>22</v>
      </c>
      <c r="W504" s="121" t="e">
        <f>INDEX(BDD_enquete_terrain_publique!W:W, MATCH(A504, BDD_enquete_terrain_publique!B:B, 0))</f>
        <v>#N/A</v>
      </c>
      <c r="X504" s="122" t="e">
        <f>INDEX(BDD_enquete_terrain_publique!X:X, MATCH(A504, BDD_enquete_terrain_publique!B:B, 0))</f>
        <v>#N/A</v>
      </c>
      <c r="Y504" s="122" t="e">
        <f>INDEX(BDD_enquete_terrain_publique!Y:Y, MATCH(A504, BDD_enquete_terrain_publique!B:B, 0))</f>
        <v>#N/A</v>
      </c>
      <c r="Z504" s="121" t="e">
        <f>INDEX(BDD_enquete_terrain_publique!Z:Z, MATCH(A504, BDD_enquete_terrain_publique!B:B, 0))</f>
        <v>#N/A</v>
      </c>
      <c r="AA504" s="121" t="e">
        <f>INDEX(BDD_enquete_terrain_publique!AA:AA, MATCH(A504, BDD_enquete_terrain_publique!B:B, 0))</f>
        <v>#N/A</v>
      </c>
      <c r="AB504" s="121" t="e">
        <f>INDEX(BDD_enquete_terrain_publique!AB:AB, MATCH(A504, BDD_enquete_terrain_publique!B:B, 0))</f>
        <v>#N/A</v>
      </c>
      <c r="AC504" s="121" t="e">
        <f>Tableau1[[#This Row],[heure_enq]]-Tableau1[[#This Row],[heure_deb]]</f>
        <v>#N/A</v>
      </c>
      <c r="AD504" s="121" t="e">
        <f>Tableau1[[#This Row],[heure_fin]]-Tableau1[[#This Row],[heure_deb]]</f>
        <v>#N/A</v>
      </c>
      <c r="AE504" s="128" t="s">
        <v>22</v>
      </c>
      <c r="AF504" s="128" t="s">
        <v>22</v>
      </c>
      <c r="AG504" s="123" t="e">
        <f>INDEX(BDD_enquete_terrain_publique!BJ:BJ, MATCH(A504, BDD_enquete_terrain_publique!B:B, 0))</f>
        <v>#N/A</v>
      </c>
      <c r="AH504" s="18"/>
      <c r="AI504" s="18" t="e">
        <f>INDEX(BDD_enquete_terrain_publique!BO:BO, MATCH(A504, BDD_enquete_terrain_publique!B:B, 0))</f>
        <v>#N/A</v>
      </c>
      <c r="AJ504" s="18"/>
      <c r="AK504" s="18" t="e">
        <f>INDEX(BDD_enquete_terrain_publique!BU:BU, MATCH(A504, BDD_enquete_terrain_publique!B:B, 0))</f>
        <v>#N/A</v>
      </c>
      <c r="AL504" s="115" t="e">
        <f>INDEX(BDD_enquete_terrain_publique!BV:BV, MATCH(A504, BDD_enquete_terrain_publique!B:B, 0))</f>
        <v>#N/A</v>
      </c>
      <c r="AM504" s="18"/>
      <c r="AN504" s="115"/>
      <c r="AO504" s="115" t="e">
        <f>INDEX(BDD_enquete_terrain_publique!AL:AL, MATCH(A504, BDD_enquete_terrain_publique!B:B, 0))</f>
        <v>#N/A</v>
      </c>
      <c r="AP504" s="115"/>
      <c r="AQ504" s="115"/>
      <c r="AR504" s="124"/>
      <c r="AS504" s="115"/>
      <c r="AT504" s="122"/>
      <c r="AU50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4" s="122"/>
      <c r="AW504" s="115"/>
      <c r="AX504" s="199"/>
      <c r="AY504" s="201"/>
      <c r="AZ504" s="127"/>
    </row>
    <row r="505" spans="1:52">
      <c r="A505" s="117"/>
      <c r="B505" s="18" t="e">
        <f>INDEX(BDD_enquete_terrain_publique!C:C, MATCH(A505, BDD_enquete_terrain_publique!B:B, 0))</f>
        <v>#N/A</v>
      </c>
      <c r="C505" s="18" t="e">
        <f>INDEX(BDD_enquete_terrain_publique!D:D, MATCH(A505, BDD_enquete_terrain_publique!B:B, 0))</f>
        <v>#N/A</v>
      </c>
      <c r="D505" s="109" t="e">
        <f>INDEX(BDD_enquete_terrain_publique!E:E, MATCH(A505, BDD_enquete_terrain_publique!B:B, 0))</f>
        <v>#N/A</v>
      </c>
      <c r="E505" s="18" t="e">
        <f>INDEX(BDD_enquete_terrain_publique!F:F, MATCH(A505, BDD_enquete_terrain_publique!B:B, 0))</f>
        <v>#N/A</v>
      </c>
      <c r="F505" s="118" t="e">
        <f>INDEX(BDD_enquete_terrain_publique!G:G, MATCH(A505, BDD_enquete_terrain_publique!B:B, 0))</f>
        <v>#N/A</v>
      </c>
      <c r="G505" s="18" t="e">
        <f>INDEX(BDD_enquete_terrain_publique!H:H, MATCH(A505, BDD_enquete_terrain_publique!B:B, 0))</f>
        <v>#N/A</v>
      </c>
      <c r="H505" s="118" t="e">
        <f>INDEX(BDD_enquete_terrain_publique!I:I, MATCH(A505, BDD_enquete_terrain_publique!B:B, 0))</f>
        <v>#N/A</v>
      </c>
      <c r="I505" s="18" t="e">
        <f>INDEX(BDD_enquete_terrain_publique!J:J, MATCH(A505, BDD_enquete_terrain_publique!B:B, 0))</f>
        <v>#N/A</v>
      </c>
      <c r="J505" s="18" t="e">
        <f>INDEX(BDD_enquete_terrain_publique!K:K, MATCH(A505, BDD_enquete_terrain_publique!B:B, 0))</f>
        <v>#N/A</v>
      </c>
      <c r="K505" s="118" t="e">
        <f>INDEX(BDD_enquete_terrain_publique!L:L, MATCH(A505, BDD_enquete_terrain_publique!B:B, 0))</f>
        <v>#N/A</v>
      </c>
      <c r="L505" s="18" t="e">
        <f>INDEX(BDD_enquete_terrain_publique!M:M, MATCH(A505, BDD_enquete_terrain_publique!B:B, 0))</f>
        <v>#N/A</v>
      </c>
      <c r="M505" s="115" t="s">
        <v>22</v>
      </c>
      <c r="N505" s="115" t="s">
        <v>22</v>
      </c>
      <c r="O505" s="115" t="s">
        <v>22</v>
      </c>
      <c r="P505" s="119" t="e">
        <f>INDEX(BDD_enquete_terrain_publique!Q:Q, MATCH(A505, BDD_enquete_terrain_publique!B:B, 0))</f>
        <v>#N/A</v>
      </c>
      <c r="Q505" s="115" t="s">
        <v>22</v>
      </c>
      <c r="R505" s="115" t="s">
        <v>22</v>
      </c>
      <c r="S505" s="115" t="s">
        <v>22</v>
      </c>
      <c r="T505" s="115" t="s">
        <v>22</v>
      </c>
      <c r="U505" s="120" t="e">
        <f>INDEX(BDD_enquete_terrain_publique!V:V, MATCH(A505, BDD_enquete_terrain_publique!B:B, 0))</f>
        <v>#N/A</v>
      </c>
      <c r="V505" s="128" t="s">
        <v>22</v>
      </c>
      <c r="W505" s="121" t="e">
        <f>INDEX(BDD_enquete_terrain_publique!W:W, MATCH(A505, BDD_enquete_terrain_publique!B:B, 0))</f>
        <v>#N/A</v>
      </c>
      <c r="X505" s="122" t="e">
        <f>INDEX(BDD_enquete_terrain_publique!X:X, MATCH(A505, BDD_enquete_terrain_publique!B:B, 0))</f>
        <v>#N/A</v>
      </c>
      <c r="Y505" s="122" t="e">
        <f>INDEX(BDD_enquete_terrain_publique!Y:Y, MATCH(A505, BDD_enquete_terrain_publique!B:B, 0))</f>
        <v>#N/A</v>
      </c>
      <c r="Z505" s="121" t="e">
        <f>INDEX(BDD_enquete_terrain_publique!Z:Z, MATCH(A505, BDD_enquete_terrain_publique!B:B, 0))</f>
        <v>#N/A</v>
      </c>
      <c r="AA505" s="121" t="e">
        <f>INDEX(BDD_enquete_terrain_publique!AA:AA, MATCH(A505, BDD_enquete_terrain_publique!B:B, 0))</f>
        <v>#N/A</v>
      </c>
      <c r="AB505" s="121" t="e">
        <f>INDEX(BDD_enquete_terrain_publique!AB:AB, MATCH(A505, BDD_enquete_terrain_publique!B:B, 0))</f>
        <v>#N/A</v>
      </c>
      <c r="AC505" s="121" t="e">
        <f>Tableau1[[#This Row],[heure_enq]]-Tableau1[[#This Row],[heure_deb]]</f>
        <v>#N/A</v>
      </c>
      <c r="AD505" s="121" t="e">
        <f>Tableau1[[#This Row],[heure_fin]]-Tableau1[[#This Row],[heure_deb]]</f>
        <v>#N/A</v>
      </c>
      <c r="AE505" s="128" t="s">
        <v>22</v>
      </c>
      <c r="AF505" s="128" t="s">
        <v>22</v>
      </c>
      <c r="AG505" s="123" t="e">
        <f>INDEX(BDD_enquete_terrain_publique!BJ:BJ, MATCH(A505, BDD_enquete_terrain_publique!B:B, 0))</f>
        <v>#N/A</v>
      </c>
      <c r="AH505" s="18"/>
      <c r="AI505" s="18" t="e">
        <f>INDEX(BDD_enquete_terrain_publique!BO:BO, MATCH(A505, BDD_enquete_terrain_publique!B:B, 0))</f>
        <v>#N/A</v>
      </c>
      <c r="AJ505" s="18"/>
      <c r="AK505" s="18" t="e">
        <f>INDEX(BDD_enquete_terrain_publique!BU:BU, MATCH(A505, BDD_enquete_terrain_publique!B:B, 0))</f>
        <v>#N/A</v>
      </c>
      <c r="AL505" s="115" t="e">
        <f>INDEX(BDD_enquete_terrain_publique!BV:BV, MATCH(A505, BDD_enquete_terrain_publique!B:B, 0))</f>
        <v>#N/A</v>
      </c>
      <c r="AM505" s="18"/>
      <c r="AN505" s="115"/>
      <c r="AO505" s="115" t="e">
        <f>INDEX(BDD_enquete_terrain_publique!AL:AL, MATCH(A505, BDD_enquete_terrain_publique!B:B, 0))</f>
        <v>#N/A</v>
      </c>
      <c r="AP505" s="115"/>
      <c r="AQ505" s="115"/>
      <c r="AR505" s="124"/>
      <c r="AS505" s="115"/>
      <c r="AT505" s="122"/>
      <c r="AU50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5" s="122"/>
      <c r="AW505" s="115"/>
      <c r="AX505" s="199"/>
      <c r="AY505" s="201"/>
      <c r="AZ505" s="127"/>
    </row>
    <row r="506" spans="1:52">
      <c r="A506" s="117"/>
      <c r="B506" s="18" t="e">
        <f>INDEX(BDD_enquete_terrain_publique!C:C, MATCH(A506, BDD_enquete_terrain_publique!B:B, 0))</f>
        <v>#N/A</v>
      </c>
      <c r="C506" s="18" t="e">
        <f>INDEX(BDD_enquete_terrain_publique!D:D, MATCH(A506, BDD_enquete_terrain_publique!B:B, 0))</f>
        <v>#N/A</v>
      </c>
      <c r="D506" s="109" t="e">
        <f>INDEX(BDD_enquete_terrain_publique!E:E, MATCH(A506, BDD_enquete_terrain_publique!B:B, 0))</f>
        <v>#N/A</v>
      </c>
      <c r="E506" s="18" t="e">
        <f>INDEX(BDD_enquete_terrain_publique!F:F, MATCH(A506, BDD_enquete_terrain_publique!B:B, 0))</f>
        <v>#N/A</v>
      </c>
      <c r="F506" s="118" t="e">
        <f>INDEX(BDD_enquete_terrain_publique!G:G, MATCH(A506, BDD_enquete_terrain_publique!B:B, 0))</f>
        <v>#N/A</v>
      </c>
      <c r="G506" s="18" t="e">
        <f>INDEX(BDD_enquete_terrain_publique!H:H, MATCH(A506, BDD_enquete_terrain_publique!B:B, 0))</f>
        <v>#N/A</v>
      </c>
      <c r="H506" s="118" t="e">
        <f>INDEX(BDD_enquete_terrain_publique!I:I, MATCH(A506, BDD_enquete_terrain_publique!B:B, 0))</f>
        <v>#N/A</v>
      </c>
      <c r="I506" s="18" t="e">
        <f>INDEX(BDD_enquete_terrain_publique!J:J, MATCH(A506, BDD_enquete_terrain_publique!B:B, 0))</f>
        <v>#N/A</v>
      </c>
      <c r="J506" s="18" t="e">
        <f>INDEX(BDD_enquete_terrain_publique!K:K, MATCH(A506, BDD_enquete_terrain_publique!B:B, 0))</f>
        <v>#N/A</v>
      </c>
      <c r="K506" s="118" t="e">
        <f>INDEX(BDD_enquete_terrain_publique!L:L, MATCH(A506, BDD_enquete_terrain_publique!B:B, 0))</f>
        <v>#N/A</v>
      </c>
      <c r="L506" s="18" t="e">
        <f>INDEX(BDD_enquete_terrain_publique!M:M, MATCH(A506, BDD_enquete_terrain_publique!B:B, 0))</f>
        <v>#N/A</v>
      </c>
      <c r="M506" s="115" t="s">
        <v>22</v>
      </c>
      <c r="N506" s="115" t="s">
        <v>22</v>
      </c>
      <c r="O506" s="115" t="s">
        <v>22</v>
      </c>
      <c r="P506" s="119" t="e">
        <f>INDEX(BDD_enquete_terrain_publique!Q:Q, MATCH(A506, BDD_enquete_terrain_publique!B:B, 0))</f>
        <v>#N/A</v>
      </c>
      <c r="Q506" s="115" t="s">
        <v>22</v>
      </c>
      <c r="R506" s="115" t="s">
        <v>22</v>
      </c>
      <c r="S506" s="115" t="s">
        <v>22</v>
      </c>
      <c r="T506" s="115" t="s">
        <v>22</v>
      </c>
      <c r="U506" s="120" t="e">
        <f>INDEX(BDD_enquete_terrain_publique!V:V, MATCH(A506, BDD_enquete_terrain_publique!B:B, 0))</f>
        <v>#N/A</v>
      </c>
      <c r="V506" s="128" t="s">
        <v>22</v>
      </c>
      <c r="W506" s="121" t="e">
        <f>INDEX(BDD_enquete_terrain_publique!W:W, MATCH(A506, BDD_enquete_terrain_publique!B:B, 0))</f>
        <v>#N/A</v>
      </c>
      <c r="X506" s="122" t="e">
        <f>INDEX(BDD_enquete_terrain_publique!X:X, MATCH(A506, BDD_enquete_terrain_publique!B:B, 0))</f>
        <v>#N/A</v>
      </c>
      <c r="Y506" s="122" t="e">
        <f>INDEX(BDD_enquete_terrain_publique!Y:Y, MATCH(A506, BDD_enquete_terrain_publique!B:B, 0))</f>
        <v>#N/A</v>
      </c>
      <c r="Z506" s="121" t="e">
        <f>INDEX(BDD_enquete_terrain_publique!Z:Z, MATCH(A506, BDD_enquete_terrain_publique!B:B, 0))</f>
        <v>#N/A</v>
      </c>
      <c r="AA506" s="121" t="e">
        <f>INDEX(BDD_enquete_terrain_publique!AA:AA, MATCH(A506, BDD_enquete_terrain_publique!B:B, 0))</f>
        <v>#N/A</v>
      </c>
      <c r="AB506" s="121" t="e">
        <f>INDEX(BDD_enquete_terrain_publique!AB:AB, MATCH(A506, BDD_enquete_terrain_publique!B:B, 0))</f>
        <v>#N/A</v>
      </c>
      <c r="AC506" s="121" t="e">
        <f>Tableau1[[#This Row],[heure_enq]]-Tableau1[[#This Row],[heure_deb]]</f>
        <v>#N/A</v>
      </c>
      <c r="AD506" s="121" t="e">
        <f>Tableau1[[#This Row],[heure_fin]]-Tableau1[[#This Row],[heure_deb]]</f>
        <v>#N/A</v>
      </c>
      <c r="AE506" s="128" t="s">
        <v>22</v>
      </c>
      <c r="AF506" s="128" t="s">
        <v>22</v>
      </c>
      <c r="AG506" s="123" t="e">
        <f>INDEX(BDD_enquete_terrain_publique!BJ:BJ, MATCH(A506, BDD_enquete_terrain_publique!B:B, 0))</f>
        <v>#N/A</v>
      </c>
      <c r="AH506" s="18"/>
      <c r="AI506" s="18" t="e">
        <f>INDEX(BDD_enquete_terrain_publique!BO:BO, MATCH(A506, BDD_enquete_terrain_publique!B:B, 0))</f>
        <v>#N/A</v>
      </c>
      <c r="AJ506" s="18"/>
      <c r="AK506" s="18" t="e">
        <f>INDEX(BDD_enquete_terrain_publique!BU:BU, MATCH(A506, BDD_enquete_terrain_publique!B:B, 0))</f>
        <v>#N/A</v>
      </c>
      <c r="AL506" s="115" t="e">
        <f>INDEX(BDD_enquete_terrain_publique!BV:BV, MATCH(A506, BDD_enquete_terrain_publique!B:B, 0))</f>
        <v>#N/A</v>
      </c>
      <c r="AM506" s="18"/>
      <c r="AN506" s="115"/>
      <c r="AO506" s="115" t="e">
        <f>INDEX(BDD_enquete_terrain_publique!AL:AL, MATCH(A506, BDD_enquete_terrain_publique!B:B, 0))</f>
        <v>#N/A</v>
      </c>
      <c r="AP506" s="115"/>
      <c r="AQ506" s="115"/>
      <c r="AR506" s="124"/>
      <c r="AS506" s="115"/>
      <c r="AT506" s="122"/>
      <c r="AU50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6" s="122"/>
      <c r="AW506" s="115"/>
      <c r="AX506" s="199"/>
      <c r="AY506" s="201"/>
      <c r="AZ506" s="127"/>
    </row>
    <row r="507" spans="1:52">
      <c r="A507" s="117"/>
      <c r="B507" s="18" t="e">
        <f>INDEX(BDD_enquete_terrain_publique!C:C, MATCH(A507, BDD_enquete_terrain_publique!B:B, 0))</f>
        <v>#N/A</v>
      </c>
      <c r="C507" s="18" t="e">
        <f>INDEX(BDD_enquete_terrain_publique!D:D, MATCH(A507, BDD_enquete_terrain_publique!B:B, 0))</f>
        <v>#N/A</v>
      </c>
      <c r="D507" s="109" t="e">
        <f>INDEX(BDD_enquete_terrain_publique!E:E, MATCH(A507, BDD_enquete_terrain_publique!B:B, 0))</f>
        <v>#N/A</v>
      </c>
      <c r="E507" s="18" t="e">
        <f>INDEX(BDD_enquete_terrain_publique!F:F, MATCH(A507, BDD_enquete_terrain_publique!B:B, 0))</f>
        <v>#N/A</v>
      </c>
      <c r="F507" s="118" t="e">
        <f>INDEX(BDD_enquete_terrain_publique!G:G, MATCH(A507, BDD_enquete_terrain_publique!B:B, 0))</f>
        <v>#N/A</v>
      </c>
      <c r="G507" s="18" t="e">
        <f>INDEX(BDD_enquete_terrain_publique!H:H, MATCH(A507, BDD_enquete_terrain_publique!B:B, 0))</f>
        <v>#N/A</v>
      </c>
      <c r="H507" s="118" t="e">
        <f>INDEX(BDD_enquete_terrain_publique!I:I, MATCH(A507, BDD_enquete_terrain_publique!B:B, 0))</f>
        <v>#N/A</v>
      </c>
      <c r="I507" s="18" t="e">
        <f>INDEX(BDD_enquete_terrain_publique!J:J, MATCH(A507, BDD_enquete_terrain_publique!B:B, 0))</f>
        <v>#N/A</v>
      </c>
      <c r="J507" s="18" t="e">
        <f>INDEX(BDD_enquete_terrain_publique!K:K, MATCH(A507, BDD_enquete_terrain_publique!B:B, 0))</f>
        <v>#N/A</v>
      </c>
      <c r="K507" s="118" t="e">
        <f>INDEX(BDD_enquete_terrain_publique!L:L, MATCH(A507, BDD_enquete_terrain_publique!B:B, 0))</f>
        <v>#N/A</v>
      </c>
      <c r="L507" s="18" t="e">
        <f>INDEX(BDD_enquete_terrain_publique!M:M, MATCH(A507, BDD_enquete_terrain_publique!B:B, 0))</f>
        <v>#N/A</v>
      </c>
      <c r="M507" s="115" t="s">
        <v>22</v>
      </c>
      <c r="N507" s="115" t="s">
        <v>22</v>
      </c>
      <c r="O507" s="115" t="s">
        <v>22</v>
      </c>
      <c r="P507" s="119" t="e">
        <f>INDEX(BDD_enquete_terrain_publique!Q:Q, MATCH(A507, BDD_enquete_terrain_publique!B:B, 0))</f>
        <v>#N/A</v>
      </c>
      <c r="Q507" s="115" t="s">
        <v>22</v>
      </c>
      <c r="R507" s="115" t="s">
        <v>22</v>
      </c>
      <c r="S507" s="115" t="s">
        <v>22</v>
      </c>
      <c r="T507" s="115" t="s">
        <v>22</v>
      </c>
      <c r="U507" s="120" t="e">
        <f>INDEX(BDD_enquete_terrain_publique!V:V, MATCH(A507, BDD_enquete_terrain_publique!B:B, 0))</f>
        <v>#N/A</v>
      </c>
      <c r="V507" s="128" t="s">
        <v>22</v>
      </c>
      <c r="W507" s="121" t="e">
        <f>INDEX(BDD_enquete_terrain_publique!W:W, MATCH(A507, BDD_enquete_terrain_publique!B:B, 0))</f>
        <v>#N/A</v>
      </c>
      <c r="X507" s="122" t="e">
        <f>INDEX(BDD_enquete_terrain_publique!X:X, MATCH(A507, BDD_enquete_terrain_publique!B:B, 0))</f>
        <v>#N/A</v>
      </c>
      <c r="Y507" s="122" t="e">
        <f>INDEX(BDD_enquete_terrain_publique!Y:Y, MATCH(A507, BDD_enquete_terrain_publique!B:B, 0))</f>
        <v>#N/A</v>
      </c>
      <c r="Z507" s="121" t="e">
        <f>INDEX(BDD_enquete_terrain_publique!Z:Z, MATCH(A507, BDD_enquete_terrain_publique!B:B, 0))</f>
        <v>#N/A</v>
      </c>
      <c r="AA507" s="121" t="e">
        <f>INDEX(BDD_enquete_terrain_publique!AA:AA, MATCH(A507, BDD_enquete_terrain_publique!B:B, 0))</f>
        <v>#N/A</v>
      </c>
      <c r="AB507" s="121" t="e">
        <f>INDEX(BDD_enquete_terrain_publique!AB:AB, MATCH(A507, BDD_enquete_terrain_publique!B:B, 0))</f>
        <v>#N/A</v>
      </c>
      <c r="AC507" s="121" t="e">
        <f>Tableau1[[#This Row],[heure_enq]]-Tableau1[[#This Row],[heure_deb]]</f>
        <v>#N/A</v>
      </c>
      <c r="AD507" s="121" t="e">
        <f>Tableau1[[#This Row],[heure_fin]]-Tableau1[[#This Row],[heure_deb]]</f>
        <v>#N/A</v>
      </c>
      <c r="AE507" s="128" t="s">
        <v>22</v>
      </c>
      <c r="AF507" s="128" t="s">
        <v>22</v>
      </c>
      <c r="AG507" s="123" t="e">
        <f>INDEX(BDD_enquete_terrain_publique!BJ:BJ, MATCH(A507, BDD_enquete_terrain_publique!B:B, 0))</f>
        <v>#N/A</v>
      </c>
      <c r="AH507" s="18"/>
      <c r="AI507" s="18" t="e">
        <f>INDEX(BDD_enquete_terrain_publique!BO:BO, MATCH(A507, BDD_enquete_terrain_publique!B:B, 0))</f>
        <v>#N/A</v>
      </c>
      <c r="AJ507" s="18"/>
      <c r="AK507" s="18" t="e">
        <f>INDEX(BDD_enquete_terrain_publique!BU:BU, MATCH(A507, BDD_enquete_terrain_publique!B:B, 0))</f>
        <v>#N/A</v>
      </c>
      <c r="AL507" s="115" t="e">
        <f>INDEX(BDD_enquete_terrain_publique!BV:BV, MATCH(A507, BDD_enquete_terrain_publique!B:B, 0))</f>
        <v>#N/A</v>
      </c>
      <c r="AM507" s="18"/>
      <c r="AN507" s="115"/>
      <c r="AO507" s="115" t="e">
        <f>INDEX(BDD_enquete_terrain_publique!AL:AL, MATCH(A507, BDD_enquete_terrain_publique!B:B, 0))</f>
        <v>#N/A</v>
      </c>
      <c r="AP507" s="115"/>
      <c r="AQ507" s="115"/>
      <c r="AR507" s="124"/>
      <c r="AS507" s="115"/>
      <c r="AT507" s="122"/>
      <c r="AU50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7" s="122"/>
      <c r="AW507" s="115"/>
      <c r="AX507" s="199"/>
      <c r="AY507" s="201"/>
      <c r="AZ507" s="127"/>
    </row>
    <row r="508" spans="1:52">
      <c r="A508" s="117"/>
      <c r="B508" s="18" t="e">
        <f>INDEX(BDD_enquete_terrain_publique!C:C, MATCH(A508, BDD_enquete_terrain_publique!B:B, 0))</f>
        <v>#N/A</v>
      </c>
      <c r="C508" s="18" t="e">
        <f>INDEX(BDD_enquete_terrain_publique!D:D, MATCH(A508, BDD_enquete_terrain_publique!B:B, 0))</f>
        <v>#N/A</v>
      </c>
      <c r="D508" s="109" t="e">
        <f>INDEX(BDD_enquete_terrain_publique!E:E, MATCH(A508, BDD_enquete_terrain_publique!B:B, 0))</f>
        <v>#N/A</v>
      </c>
      <c r="E508" s="18" t="e">
        <f>INDEX(BDD_enquete_terrain_publique!F:F, MATCH(A508, BDD_enquete_terrain_publique!B:B, 0))</f>
        <v>#N/A</v>
      </c>
      <c r="F508" s="118" t="e">
        <f>INDEX(BDD_enquete_terrain_publique!G:G, MATCH(A508, BDD_enquete_terrain_publique!B:B, 0))</f>
        <v>#N/A</v>
      </c>
      <c r="G508" s="18" t="e">
        <f>INDEX(BDD_enquete_terrain_publique!H:H, MATCH(A508, BDD_enquete_terrain_publique!B:B, 0))</f>
        <v>#N/A</v>
      </c>
      <c r="H508" s="118" t="e">
        <f>INDEX(BDD_enquete_terrain_publique!I:I, MATCH(A508, BDD_enquete_terrain_publique!B:B, 0))</f>
        <v>#N/A</v>
      </c>
      <c r="I508" s="18" t="e">
        <f>INDEX(BDD_enquete_terrain_publique!J:J, MATCH(A508, BDD_enquete_terrain_publique!B:B, 0))</f>
        <v>#N/A</v>
      </c>
      <c r="J508" s="18" t="e">
        <f>INDEX(BDD_enquete_terrain_publique!K:K, MATCH(A508, BDD_enquete_terrain_publique!B:B, 0))</f>
        <v>#N/A</v>
      </c>
      <c r="K508" s="118" t="e">
        <f>INDEX(BDD_enquete_terrain_publique!L:L, MATCH(A508, BDD_enquete_terrain_publique!B:B, 0))</f>
        <v>#N/A</v>
      </c>
      <c r="L508" s="18" t="e">
        <f>INDEX(BDD_enquete_terrain_publique!M:M, MATCH(A508, BDD_enquete_terrain_publique!B:B, 0))</f>
        <v>#N/A</v>
      </c>
      <c r="M508" s="115" t="s">
        <v>22</v>
      </c>
      <c r="N508" s="115" t="s">
        <v>22</v>
      </c>
      <c r="O508" s="115" t="s">
        <v>22</v>
      </c>
      <c r="P508" s="119" t="e">
        <f>INDEX(BDD_enquete_terrain_publique!Q:Q, MATCH(A508, BDD_enquete_terrain_publique!B:B, 0))</f>
        <v>#N/A</v>
      </c>
      <c r="Q508" s="115" t="s">
        <v>22</v>
      </c>
      <c r="R508" s="115" t="s">
        <v>22</v>
      </c>
      <c r="S508" s="115" t="s">
        <v>22</v>
      </c>
      <c r="T508" s="115" t="s">
        <v>22</v>
      </c>
      <c r="U508" s="120" t="e">
        <f>INDEX(BDD_enquete_terrain_publique!V:V, MATCH(A508, BDD_enquete_terrain_publique!B:B, 0))</f>
        <v>#N/A</v>
      </c>
      <c r="V508" s="128" t="s">
        <v>22</v>
      </c>
      <c r="W508" s="121" t="e">
        <f>INDEX(BDD_enquete_terrain_publique!W:W, MATCH(A508, BDD_enquete_terrain_publique!B:B, 0))</f>
        <v>#N/A</v>
      </c>
      <c r="X508" s="122" t="e">
        <f>INDEX(BDD_enquete_terrain_publique!X:X, MATCH(A508, BDD_enquete_terrain_publique!B:B, 0))</f>
        <v>#N/A</v>
      </c>
      <c r="Y508" s="122" t="e">
        <f>INDEX(BDD_enquete_terrain_publique!Y:Y, MATCH(A508, BDD_enquete_terrain_publique!B:B, 0))</f>
        <v>#N/A</v>
      </c>
      <c r="Z508" s="121" t="e">
        <f>INDEX(BDD_enquete_terrain_publique!Z:Z, MATCH(A508, BDD_enquete_terrain_publique!B:B, 0))</f>
        <v>#N/A</v>
      </c>
      <c r="AA508" s="121" t="e">
        <f>INDEX(BDD_enquete_terrain_publique!AA:AA, MATCH(A508, BDD_enquete_terrain_publique!B:B, 0))</f>
        <v>#N/A</v>
      </c>
      <c r="AB508" s="121" t="e">
        <f>INDEX(BDD_enquete_terrain_publique!AB:AB, MATCH(A508, BDD_enquete_terrain_publique!B:B, 0))</f>
        <v>#N/A</v>
      </c>
      <c r="AC508" s="121" t="e">
        <f>Tableau1[[#This Row],[heure_enq]]-Tableau1[[#This Row],[heure_deb]]</f>
        <v>#N/A</v>
      </c>
      <c r="AD508" s="121" t="e">
        <f>Tableau1[[#This Row],[heure_fin]]-Tableau1[[#This Row],[heure_deb]]</f>
        <v>#N/A</v>
      </c>
      <c r="AE508" s="128" t="s">
        <v>22</v>
      </c>
      <c r="AF508" s="128" t="s">
        <v>22</v>
      </c>
      <c r="AG508" s="123" t="e">
        <f>INDEX(BDD_enquete_terrain_publique!BJ:BJ, MATCH(A508, BDD_enquete_terrain_publique!B:B, 0))</f>
        <v>#N/A</v>
      </c>
      <c r="AH508" s="18"/>
      <c r="AI508" s="18" t="e">
        <f>INDEX(BDD_enquete_terrain_publique!BO:BO, MATCH(A508, BDD_enquete_terrain_publique!B:B, 0))</f>
        <v>#N/A</v>
      </c>
      <c r="AJ508" s="18"/>
      <c r="AK508" s="18" t="e">
        <f>INDEX(BDD_enquete_terrain_publique!BU:BU, MATCH(A508, BDD_enquete_terrain_publique!B:B, 0))</f>
        <v>#N/A</v>
      </c>
      <c r="AL508" s="115" t="e">
        <f>INDEX(BDD_enquete_terrain_publique!BV:BV, MATCH(A508, BDD_enquete_terrain_publique!B:B, 0))</f>
        <v>#N/A</v>
      </c>
      <c r="AM508" s="18"/>
      <c r="AN508" s="115"/>
      <c r="AO508" s="115" t="e">
        <f>INDEX(BDD_enquete_terrain_publique!AL:AL, MATCH(A508, BDD_enquete_terrain_publique!B:B, 0))</f>
        <v>#N/A</v>
      </c>
      <c r="AP508" s="115"/>
      <c r="AQ508" s="115"/>
      <c r="AR508" s="124"/>
      <c r="AS508" s="115"/>
      <c r="AT508" s="122"/>
      <c r="AU50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8" s="122"/>
      <c r="AW508" s="115"/>
      <c r="AX508" s="199"/>
      <c r="AY508" s="201"/>
      <c r="AZ508" s="127"/>
    </row>
    <row r="509" spans="1:52">
      <c r="A509" s="117"/>
      <c r="B509" s="18" t="e">
        <f>INDEX(BDD_enquete_terrain_publique!C:C, MATCH(A509, BDD_enquete_terrain_publique!B:B, 0))</f>
        <v>#N/A</v>
      </c>
      <c r="C509" s="18" t="e">
        <f>INDEX(BDD_enquete_terrain_publique!D:D, MATCH(A509, BDD_enquete_terrain_publique!B:B, 0))</f>
        <v>#N/A</v>
      </c>
      <c r="D509" s="109" t="e">
        <f>INDEX(BDD_enquete_terrain_publique!E:E, MATCH(A509, BDD_enquete_terrain_publique!B:B, 0))</f>
        <v>#N/A</v>
      </c>
      <c r="E509" s="18" t="e">
        <f>INDEX(BDD_enquete_terrain_publique!F:F, MATCH(A509, BDD_enquete_terrain_publique!B:B, 0))</f>
        <v>#N/A</v>
      </c>
      <c r="F509" s="118" t="e">
        <f>INDEX(BDD_enquete_terrain_publique!G:G, MATCH(A509, BDD_enquete_terrain_publique!B:B, 0))</f>
        <v>#N/A</v>
      </c>
      <c r="G509" s="18" t="e">
        <f>INDEX(BDD_enquete_terrain_publique!H:H, MATCH(A509, BDD_enquete_terrain_publique!B:B, 0))</f>
        <v>#N/A</v>
      </c>
      <c r="H509" s="118" t="e">
        <f>INDEX(BDD_enquete_terrain_publique!I:I, MATCH(A509, BDD_enquete_terrain_publique!B:B, 0))</f>
        <v>#N/A</v>
      </c>
      <c r="I509" s="18" t="e">
        <f>INDEX(BDD_enquete_terrain_publique!J:J, MATCH(A509, BDD_enquete_terrain_publique!B:B, 0))</f>
        <v>#N/A</v>
      </c>
      <c r="J509" s="18" t="e">
        <f>INDEX(BDD_enquete_terrain_publique!K:K, MATCH(A509, BDD_enquete_terrain_publique!B:B, 0))</f>
        <v>#N/A</v>
      </c>
      <c r="K509" s="118" t="e">
        <f>INDEX(BDD_enquete_terrain_publique!L:L, MATCH(A509, BDD_enquete_terrain_publique!B:B, 0))</f>
        <v>#N/A</v>
      </c>
      <c r="L509" s="18" t="e">
        <f>INDEX(BDD_enquete_terrain_publique!M:M, MATCH(A509, BDD_enquete_terrain_publique!B:B, 0))</f>
        <v>#N/A</v>
      </c>
      <c r="M509" s="115" t="s">
        <v>22</v>
      </c>
      <c r="N509" s="115" t="s">
        <v>22</v>
      </c>
      <c r="O509" s="115" t="s">
        <v>22</v>
      </c>
      <c r="P509" s="119" t="e">
        <f>INDEX(BDD_enquete_terrain_publique!Q:Q, MATCH(A509, BDD_enquete_terrain_publique!B:B, 0))</f>
        <v>#N/A</v>
      </c>
      <c r="Q509" s="115" t="s">
        <v>22</v>
      </c>
      <c r="R509" s="115" t="s">
        <v>22</v>
      </c>
      <c r="S509" s="115" t="s">
        <v>22</v>
      </c>
      <c r="T509" s="115" t="s">
        <v>22</v>
      </c>
      <c r="U509" s="120" t="e">
        <f>INDEX(BDD_enquete_terrain_publique!V:V, MATCH(A509, BDD_enquete_terrain_publique!B:B, 0))</f>
        <v>#N/A</v>
      </c>
      <c r="V509" s="128" t="s">
        <v>22</v>
      </c>
      <c r="W509" s="121" t="e">
        <f>INDEX(BDD_enquete_terrain_publique!W:W, MATCH(A509, BDD_enquete_terrain_publique!B:B, 0))</f>
        <v>#N/A</v>
      </c>
      <c r="X509" s="122" t="e">
        <f>INDEX(BDD_enquete_terrain_publique!X:X, MATCH(A509, BDD_enquete_terrain_publique!B:B, 0))</f>
        <v>#N/A</v>
      </c>
      <c r="Y509" s="122" t="e">
        <f>INDEX(BDD_enquete_terrain_publique!Y:Y, MATCH(A509, BDD_enquete_terrain_publique!B:B, 0))</f>
        <v>#N/A</v>
      </c>
      <c r="Z509" s="121" t="e">
        <f>INDEX(BDD_enquete_terrain_publique!Z:Z, MATCH(A509, BDD_enquete_terrain_publique!B:B, 0))</f>
        <v>#N/A</v>
      </c>
      <c r="AA509" s="121" t="e">
        <f>INDEX(BDD_enquete_terrain_publique!AA:AA, MATCH(A509, BDD_enquete_terrain_publique!B:B, 0))</f>
        <v>#N/A</v>
      </c>
      <c r="AB509" s="121" t="e">
        <f>INDEX(BDD_enquete_terrain_publique!AB:AB, MATCH(A509, BDD_enquete_terrain_publique!B:B, 0))</f>
        <v>#N/A</v>
      </c>
      <c r="AC509" s="121" t="e">
        <f>Tableau1[[#This Row],[heure_enq]]-Tableau1[[#This Row],[heure_deb]]</f>
        <v>#N/A</v>
      </c>
      <c r="AD509" s="121" t="e">
        <f>Tableau1[[#This Row],[heure_fin]]-Tableau1[[#This Row],[heure_deb]]</f>
        <v>#N/A</v>
      </c>
      <c r="AE509" s="128" t="s">
        <v>22</v>
      </c>
      <c r="AF509" s="128" t="s">
        <v>22</v>
      </c>
      <c r="AG509" s="123" t="e">
        <f>INDEX(BDD_enquete_terrain_publique!BJ:BJ, MATCH(A509, BDD_enquete_terrain_publique!B:B, 0))</f>
        <v>#N/A</v>
      </c>
      <c r="AH509" s="18"/>
      <c r="AI509" s="18" t="e">
        <f>INDEX(BDD_enquete_terrain_publique!BO:BO, MATCH(A509, BDD_enquete_terrain_publique!B:B, 0))</f>
        <v>#N/A</v>
      </c>
      <c r="AJ509" s="18"/>
      <c r="AK509" s="18" t="e">
        <f>INDEX(BDD_enquete_terrain_publique!BU:BU, MATCH(A509, BDD_enquete_terrain_publique!B:B, 0))</f>
        <v>#N/A</v>
      </c>
      <c r="AL509" s="115" t="e">
        <f>INDEX(BDD_enquete_terrain_publique!BV:BV, MATCH(A509, BDD_enquete_terrain_publique!B:B, 0))</f>
        <v>#N/A</v>
      </c>
      <c r="AM509" s="18"/>
      <c r="AN509" s="115"/>
      <c r="AO509" s="115" t="e">
        <f>INDEX(BDD_enquete_terrain_publique!AL:AL, MATCH(A509, BDD_enquete_terrain_publique!B:B, 0))</f>
        <v>#N/A</v>
      </c>
      <c r="AP509" s="115"/>
      <c r="AQ509" s="115"/>
      <c r="AR509" s="124"/>
      <c r="AS509" s="115"/>
      <c r="AT509" s="122"/>
      <c r="AU50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09" s="122"/>
      <c r="AW509" s="115"/>
      <c r="AX509" s="199"/>
      <c r="AY509" s="201"/>
      <c r="AZ509" s="127"/>
    </row>
    <row r="510" spans="1:52">
      <c r="A510" s="117"/>
      <c r="B510" s="18" t="e">
        <f>INDEX(BDD_enquete_terrain_publique!C:C, MATCH(A510, BDD_enquete_terrain_publique!B:B, 0))</f>
        <v>#N/A</v>
      </c>
      <c r="C510" s="18" t="e">
        <f>INDEX(BDD_enquete_terrain_publique!D:D, MATCH(A510, BDD_enquete_terrain_publique!B:B, 0))</f>
        <v>#N/A</v>
      </c>
      <c r="D510" s="109" t="e">
        <f>INDEX(BDD_enquete_terrain_publique!E:E, MATCH(A510, BDD_enquete_terrain_publique!B:B, 0))</f>
        <v>#N/A</v>
      </c>
      <c r="E510" s="18" t="e">
        <f>INDEX(BDD_enquete_terrain_publique!F:F, MATCH(A510, BDD_enquete_terrain_publique!B:B, 0))</f>
        <v>#N/A</v>
      </c>
      <c r="F510" s="118" t="e">
        <f>INDEX(BDD_enquete_terrain_publique!G:G, MATCH(A510, BDD_enquete_terrain_publique!B:B, 0))</f>
        <v>#N/A</v>
      </c>
      <c r="G510" s="18" t="e">
        <f>INDEX(BDD_enquete_terrain_publique!H:H, MATCH(A510, BDD_enquete_terrain_publique!B:B, 0))</f>
        <v>#N/A</v>
      </c>
      <c r="H510" s="118" t="e">
        <f>INDEX(BDD_enquete_terrain_publique!I:I, MATCH(A510, BDD_enquete_terrain_publique!B:B, 0))</f>
        <v>#N/A</v>
      </c>
      <c r="I510" s="18" t="e">
        <f>INDEX(BDD_enquete_terrain_publique!J:J, MATCH(A510, BDD_enquete_terrain_publique!B:B, 0))</f>
        <v>#N/A</v>
      </c>
      <c r="J510" s="18" t="e">
        <f>INDEX(BDD_enquete_terrain_publique!K:K, MATCH(A510, BDD_enquete_terrain_publique!B:B, 0))</f>
        <v>#N/A</v>
      </c>
      <c r="K510" s="118" t="e">
        <f>INDEX(BDD_enquete_terrain_publique!L:L, MATCH(A510, BDD_enquete_terrain_publique!B:B, 0))</f>
        <v>#N/A</v>
      </c>
      <c r="L510" s="18" t="e">
        <f>INDEX(BDD_enquete_terrain_publique!M:M, MATCH(A510, BDD_enquete_terrain_publique!B:B, 0))</f>
        <v>#N/A</v>
      </c>
      <c r="M510" s="115" t="s">
        <v>22</v>
      </c>
      <c r="N510" s="115" t="s">
        <v>22</v>
      </c>
      <c r="O510" s="115" t="s">
        <v>22</v>
      </c>
      <c r="P510" s="119" t="e">
        <f>INDEX(BDD_enquete_terrain_publique!Q:Q, MATCH(A510, BDD_enquete_terrain_publique!B:B, 0))</f>
        <v>#N/A</v>
      </c>
      <c r="Q510" s="115" t="s">
        <v>22</v>
      </c>
      <c r="R510" s="115" t="s">
        <v>22</v>
      </c>
      <c r="S510" s="115" t="s">
        <v>22</v>
      </c>
      <c r="T510" s="115" t="s">
        <v>22</v>
      </c>
      <c r="U510" s="120" t="e">
        <f>INDEX(BDD_enquete_terrain_publique!V:V, MATCH(A510, BDD_enquete_terrain_publique!B:B, 0))</f>
        <v>#N/A</v>
      </c>
      <c r="V510" s="128" t="s">
        <v>22</v>
      </c>
      <c r="W510" s="121" t="e">
        <f>INDEX(BDD_enquete_terrain_publique!W:W, MATCH(A510, BDD_enquete_terrain_publique!B:B, 0))</f>
        <v>#N/A</v>
      </c>
      <c r="X510" s="122" t="e">
        <f>INDEX(BDD_enquete_terrain_publique!X:X, MATCH(A510, BDD_enquete_terrain_publique!B:B, 0))</f>
        <v>#N/A</v>
      </c>
      <c r="Y510" s="122" t="e">
        <f>INDEX(BDD_enquete_terrain_publique!Y:Y, MATCH(A510, BDD_enquete_terrain_publique!B:B, 0))</f>
        <v>#N/A</v>
      </c>
      <c r="Z510" s="121" t="e">
        <f>INDEX(BDD_enquete_terrain_publique!Z:Z, MATCH(A510, BDD_enquete_terrain_publique!B:B, 0))</f>
        <v>#N/A</v>
      </c>
      <c r="AA510" s="121" t="e">
        <f>INDEX(BDD_enquete_terrain_publique!AA:AA, MATCH(A510, BDD_enquete_terrain_publique!B:B, 0))</f>
        <v>#N/A</v>
      </c>
      <c r="AB510" s="121" t="e">
        <f>INDEX(BDD_enquete_terrain_publique!AB:AB, MATCH(A510, BDD_enquete_terrain_publique!B:B, 0))</f>
        <v>#N/A</v>
      </c>
      <c r="AC510" s="121" t="e">
        <f>Tableau1[[#This Row],[heure_enq]]-Tableau1[[#This Row],[heure_deb]]</f>
        <v>#N/A</v>
      </c>
      <c r="AD510" s="121" t="e">
        <f>Tableau1[[#This Row],[heure_fin]]-Tableau1[[#This Row],[heure_deb]]</f>
        <v>#N/A</v>
      </c>
      <c r="AE510" s="128" t="s">
        <v>22</v>
      </c>
      <c r="AF510" s="128" t="s">
        <v>22</v>
      </c>
      <c r="AG510" s="123" t="e">
        <f>INDEX(BDD_enquete_terrain_publique!BJ:BJ, MATCH(A510, BDD_enquete_terrain_publique!B:B, 0))</f>
        <v>#N/A</v>
      </c>
      <c r="AH510" s="18"/>
      <c r="AI510" s="18" t="e">
        <f>INDEX(BDD_enquete_terrain_publique!BO:BO, MATCH(A510, BDD_enquete_terrain_publique!B:B, 0))</f>
        <v>#N/A</v>
      </c>
      <c r="AJ510" s="18"/>
      <c r="AK510" s="18" t="e">
        <f>INDEX(BDD_enquete_terrain_publique!BU:BU, MATCH(A510, BDD_enquete_terrain_publique!B:B, 0))</f>
        <v>#N/A</v>
      </c>
      <c r="AL510" s="115" t="e">
        <f>INDEX(BDD_enquete_terrain_publique!BV:BV, MATCH(A510, BDD_enquete_terrain_publique!B:B, 0))</f>
        <v>#N/A</v>
      </c>
      <c r="AM510" s="18"/>
      <c r="AN510" s="115"/>
      <c r="AO510" s="115" t="e">
        <f>INDEX(BDD_enquete_terrain_publique!AL:AL, MATCH(A510, BDD_enquete_terrain_publique!B:B, 0))</f>
        <v>#N/A</v>
      </c>
      <c r="AP510" s="115"/>
      <c r="AQ510" s="115"/>
      <c r="AR510" s="124"/>
      <c r="AS510" s="115"/>
      <c r="AT510" s="122"/>
      <c r="AU51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0" s="122"/>
      <c r="AW510" s="115"/>
      <c r="AX510" s="199"/>
      <c r="AY510" s="201"/>
      <c r="AZ510" s="127"/>
    </row>
    <row r="511" spans="1:52">
      <c r="A511" s="117"/>
      <c r="B511" s="18" t="e">
        <f>INDEX(BDD_enquete_terrain_publique!C:C, MATCH(A511, BDD_enquete_terrain_publique!B:B, 0))</f>
        <v>#N/A</v>
      </c>
      <c r="C511" s="18" t="e">
        <f>INDEX(BDD_enquete_terrain_publique!D:D, MATCH(A511, BDD_enquete_terrain_publique!B:B, 0))</f>
        <v>#N/A</v>
      </c>
      <c r="D511" s="109" t="e">
        <f>INDEX(BDD_enquete_terrain_publique!E:E, MATCH(A511, BDD_enquete_terrain_publique!B:B, 0))</f>
        <v>#N/A</v>
      </c>
      <c r="E511" s="18" t="e">
        <f>INDEX(BDD_enquete_terrain_publique!F:F, MATCH(A511, BDD_enquete_terrain_publique!B:B, 0))</f>
        <v>#N/A</v>
      </c>
      <c r="F511" s="118" t="e">
        <f>INDEX(BDD_enquete_terrain_publique!G:G, MATCH(A511, BDD_enquete_terrain_publique!B:B, 0))</f>
        <v>#N/A</v>
      </c>
      <c r="G511" s="18" t="e">
        <f>INDEX(BDD_enquete_terrain_publique!H:H, MATCH(A511, BDD_enquete_terrain_publique!B:B, 0))</f>
        <v>#N/A</v>
      </c>
      <c r="H511" s="118" t="e">
        <f>INDEX(BDD_enquete_terrain_publique!I:I, MATCH(A511, BDD_enquete_terrain_publique!B:B, 0))</f>
        <v>#N/A</v>
      </c>
      <c r="I511" s="18" t="e">
        <f>INDEX(BDD_enquete_terrain_publique!J:J, MATCH(A511, BDD_enquete_terrain_publique!B:B, 0))</f>
        <v>#N/A</v>
      </c>
      <c r="J511" s="18" t="e">
        <f>INDEX(BDD_enquete_terrain_publique!K:K, MATCH(A511, BDD_enquete_terrain_publique!B:B, 0))</f>
        <v>#N/A</v>
      </c>
      <c r="K511" s="118" t="e">
        <f>INDEX(BDD_enquete_terrain_publique!L:L, MATCH(A511, BDD_enquete_terrain_publique!B:B, 0))</f>
        <v>#N/A</v>
      </c>
      <c r="L511" s="18" t="e">
        <f>INDEX(BDD_enquete_terrain_publique!M:M, MATCH(A511, BDD_enquete_terrain_publique!B:B, 0))</f>
        <v>#N/A</v>
      </c>
      <c r="M511" s="115" t="s">
        <v>22</v>
      </c>
      <c r="N511" s="115" t="s">
        <v>22</v>
      </c>
      <c r="O511" s="115" t="s">
        <v>22</v>
      </c>
      <c r="P511" s="119" t="e">
        <f>INDEX(BDD_enquete_terrain_publique!Q:Q, MATCH(A511, BDD_enquete_terrain_publique!B:B, 0))</f>
        <v>#N/A</v>
      </c>
      <c r="Q511" s="115" t="s">
        <v>22</v>
      </c>
      <c r="R511" s="115" t="s">
        <v>22</v>
      </c>
      <c r="S511" s="115" t="s">
        <v>22</v>
      </c>
      <c r="T511" s="115" t="s">
        <v>22</v>
      </c>
      <c r="U511" s="120" t="e">
        <f>INDEX(BDD_enquete_terrain_publique!V:V, MATCH(A511, BDD_enquete_terrain_publique!B:B, 0))</f>
        <v>#N/A</v>
      </c>
      <c r="V511" s="128" t="s">
        <v>22</v>
      </c>
      <c r="W511" s="121" t="e">
        <f>INDEX(BDD_enquete_terrain_publique!W:W, MATCH(A511, BDD_enquete_terrain_publique!B:B, 0))</f>
        <v>#N/A</v>
      </c>
      <c r="X511" s="122" t="e">
        <f>INDEX(BDD_enquete_terrain_publique!X:X, MATCH(A511, BDD_enquete_terrain_publique!B:B, 0))</f>
        <v>#N/A</v>
      </c>
      <c r="Y511" s="122" t="e">
        <f>INDEX(BDD_enquete_terrain_publique!Y:Y, MATCH(A511, BDD_enquete_terrain_publique!B:B, 0))</f>
        <v>#N/A</v>
      </c>
      <c r="Z511" s="121" t="e">
        <f>INDEX(BDD_enquete_terrain_publique!Z:Z, MATCH(A511, BDD_enquete_terrain_publique!B:B, 0))</f>
        <v>#N/A</v>
      </c>
      <c r="AA511" s="121" t="e">
        <f>INDEX(BDD_enquete_terrain_publique!AA:AA, MATCH(A511, BDD_enquete_terrain_publique!B:B, 0))</f>
        <v>#N/A</v>
      </c>
      <c r="AB511" s="121" t="e">
        <f>INDEX(BDD_enquete_terrain_publique!AB:AB, MATCH(A511, BDD_enquete_terrain_publique!B:B, 0))</f>
        <v>#N/A</v>
      </c>
      <c r="AC511" s="121" t="e">
        <f>Tableau1[[#This Row],[heure_enq]]-Tableau1[[#This Row],[heure_deb]]</f>
        <v>#N/A</v>
      </c>
      <c r="AD511" s="121" t="e">
        <f>Tableau1[[#This Row],[heure_fin]]-Tableau1[[#This Row],[heure_deb]]</f>
        <v>#N/A</v>
      </c>
      <c r="AE511" s="128" t="s">
        <v>22</v>
      </c>
      <c r="AF511" s="128" t="s">
        <v>22</v>
      </c>
      <c r="AG511" s="123" t="e">
        <f>INDEX(BDD_enquete_terrain_publique!BJ:BJ, MATCH(A511, BDD_enquete_terrain_publique!B:B, 0))</f>
        <v>#N/A</v>
      </c>
      <c r="AH511" s="18"/>
      <c r="AI511" s="18" t="e">
        <f>INDEX(BDD_enquete_terrain_publique!BO:BO, MATCH(A511, BDD_enquete_terrain_publique!B:B, 0))</f>
        <v>#N/A</v>
      </c>
      <c r="AJ511" s="18"/>
      <c r="AK511" s="18" t="e">
        <f>INDEX(BDD_enquete_terrain_publique!BU:BU, MATCH(A511, BDD_enquete_terrain_publique!B:B, 0))</f>
        <v>#N/A</v>
      </c>
      <c r="AL511" s="115" t="e">
        <f>INDEX(BDD_enquete_terrain_publique!BV:BV, MATCH(A511, BDD_enquete_terrain_publique!B:B, 0))</f>
        <v>#N/A</v>
      </c>
      <c r="AM511" s="18"/>
      <c r="AN511" s="115"/>
      <c r="AO511" s="115" t="e">
        <f>INDEX(BDD_enquete_terrain_publique!AL:AL, MATCH(A511, BDD_enquete_terrain_publique!B:B, 0))</f>
        <v>#N/A</v>
      </c>
      <c r="AP511" s="115"/>
      <c r="AQ511" s="115"/>
      <c r="AR511" s="124"/>
      <c r="AS511" s="115"/>
      <c r="AT511" s="122"/>
      <c r="AU51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1" s="122"/>
      <c r="AW511" s="115"/>
      <c r="AX511" s="199"/>
      <c r="AY511" s="201"/>
      <c r="AZ511" s="127"/>
    </row>
    <row r="512" spans="1:52">
      <c r="A512" s="117"/>
      <c r="B512" s="18" t="e">
        <f>INDEX(BDD_enquete_terrain_publique!C:C, MATCH(A512, BDD_enquete_terrain_publique!B:B, 0))</f>
        <v>#N/A</v>
      </c>
      <c r="C512" s="18" t="e">
        <f>INDEX(BDD_enquete_terrain_publique!D:D, MATCH(A512, BDD_enquete_terrain_publique!B:B, 0))</f>
        <v>#N/A</v>
      </c>
      <c r="D512" s="109" t="e">
        <f>INDEX(BDD_enquete_terrain_publique!E:E, MATCH(A512, BDD_enquete_terrain_publique!B:B, 0))</f>
        <v>#N/A</v>
      </c>
      <c r="E512" s="18" t="e">
        <f>INDEX(BDD_enquete_terrain_publique!F:F, MATCH(A512, BDD_enquete_terrain_publique!B:B, 0))</f>
        <v>#N/A</v>
      </c>
      <c r="F512" s="118" t="e">
        <f>INDEX(BDD_enquete_terrain_publique!G:G, MATCH(A512, BDD_enquete_terrain_publique!B:B, 0))</f>
        <v>#N/A</v>
      </c>
      <c r="G512" s="18" t="e">
        <f>INDEX(BDD_enquete_terrain_publique!H:H, MATCH(A512, BDD_enquete_terrain_publique!B:B, 0))</f>
        <v>#N/A</v>
      </c>
      <c r="H512" s="118" t="e">
        <f>INDEX(BDD_enquete_terrain_publique!I:I, MATCH(A512, BDD_enquete_terrain_publique!B:B, 0))</f>
        <v>#N/A</v>
      </c>
      <c r="I512" s="18" t="e">
        <f>INDEX(BDD_enquete_terrain_publique!J:J, MATCH(A512, BDD_enquete_terrain_publique!B:B, 0))</f>
        <v>#N/A</v>
      </c>
      <c r="J512" s="18" t="e">
        <f>INDEX(BDD_enquete_terrain_publique!K:K, MATCH(A512, BDD_enquete_terrain_publique!B:B, 0))</f>
        <v>#N/A</v>
      </c>
      <c r="K512" s="118" t="e">
        <f>INDEX(BDD_enquete_terrain_publique!L:L, MATCH(A512, BDD_enquete_terrain_publique!B:B, 0))</f>
        <v>#N/A</v>
      </c>
      <c r="L512" s="18" t="e">
        <f>INDEX(BDD_enquete_terrain_publique!M:M, MATCH(A512, BDD_enquete_terrain_publique!B:B, 0))</f>
        <v>#N/A</v>
      </c>
      <c r="M512" s="115" t="s">
        <v>22</v>
      </c>
      <c r="N512" s="115" t="s">
        <v>22</v>
      </c>
      <c r="O512" s="115" t="s">
        <v>22</v>
      </c>
      <c r="P512" s="119" t="e">
        <f>INDEX(BDD_enquete_terrain_publique!Q:Q, MATCH(A512, BDD_enquete_terrain_publique!B:B, 0))</f>
        <v>#N/A</v>
      </c>
      <c r="Q512" s="115" t="s">
        <v>22</v>
      </c>
      <c r="R512" s="115" t="s">
        <v>22</v>
      </c>
      <c r="S512" s="115" t="s">
        <v>22</v>
      </c>
      <c r="T512" s="115" t="s">
        <v>22</v>
      </c>
      <c r="U512" s="120" t="e">
        <f>INDEX(BDD_enquete_terrain_publique!V:V, MATCH(A512, BDD_enquete_terrain_publique!B:B, 0))</f>
        <v>#N/A</v>
      </c>
      <c r="V512" s="128" t="s">
        <v>22</v>
      </c>
      <c r="W512" s="121" t="e">
        <f>INDEX(BDD_enquete_terrain_publique!W:W, MATCH(A512, BDD_enquete_terrain_publique!B:B, 0))</f>
        <v>#N/A</v>
      </c>
      <c r="X512" s="122" t="e">
        <f>INDEX(BDD_enquete_terrain_publique!X:X, MATCH(A512, BDD_enquete_terrain_publique!B:B, 0))</f>
        <v>#N/A</v>
      </c>
      <c r="Y512" s="122" t="e">
        <f>INDEX(BDD_enquete_terrain_publique!Y:Y, MATCH(A512, BDD_enquete_terrain_publique!B:B, 0))</f>
        <v>#N/A</v>
      </c>
      <c r="Z512" s="121" t="e">
        <f>INDEX(BDD_enquete_terrain_publique!Z:Z, MATCH(A512, BDD_enquete_terrain_publique!B:B, 0))</f>
        <v>#N/A</v>
      </c>
      <c r="AA512" s="121" t="e">
        <f>INDEX(BDD_enquete_terrain_publique!AA:AA, MATCH(A512, BDD_enquete_terrain_publique!B:B, 0))</f>
        <v>#N/A</v>
      </c>
      <c r="AB512" s="121" t="e">
        <f>INDEX(BDD_enquete_terrain_publique!AB:AB, MATCH(A512, BDD_enquete_terrain_publique!B:B, 0))</f>
        <v>#N/A</v>
      </c>
      <c r="AC512" s="121" t="e">
        <f>Tableau1[[#This Row],[heure_enq]]-Tableau1[[#This Row],[heure_deb]]</f>
        <v>#N/A</v>
      </c>
      <c r="AD512" s="121" t="e">
        <f>Tableau1[[#This Row],[heure_fin]]-Tableau1[[#This Row],[heure_deb]]</f>
        <v>#N/A</v>
      </c>
      <c r="AE512" s="128" t="s">
        <v>22</v>
      </c>
      <c r="AF512" s="128" t="s">
        <v>22</v>
      </c>
      <c r="AG512" s="123" t="e">
        <f>INDEX(BDD_enquete_terrain_publique!BJ:BJ, MATCH(A512, BDD_enquete_terrain_publique!B:B, 0))</f>
        <v>#N/A</v>
      </c>
      <c r="AH512" s="18"/>
      <c r="AI512" s="18" t="e">
        <f>INDEX(BDD_enquete_terrain_publique!BO:BO, MATCH(A512, BDD_enquete_terrain_publique!B:B, 0))</f>
        <v>#N/A</v>
      </c>
      <c r="AJ512" s="18"/>
      <c r="AK512" s="18" t="e">
        <f>INDEX(BDD_enquete_terrain_publique!BU:BU, MATCH(A512, BDD_enquete_terrain_publique!B:B, 0))</f>
        <v>#N/A</v>
      </c>
      <c r="AL512" s="115" t="e">
        <f>INDEX(BDD_enquete_terrain_publique!BV:BV, MATCH(A512, BDD_enquete_terrain_publique!B:B, 0))</f>
        <v>#N/A</v>
      </c>
      <c r="AM512" s="18"/>
      <c r="AN512" s="115"/>
      <c r="AO512" s="115" t="e">
        <f>INDEX(BDD_enquete_terrain_publique!AL:AL, MATCH(A512, BDD_enquete_terrain_publique!B:B, 0))</f>
        <v>#N/A</v>
      </c>
      <c r="AP512" s="115"/>
      <c r="AQ512" s="115"/>
      <c r="AR512" s="124"/>
      <c r="AS512" s="115"/>
      <c r="AT512" s="122"/>
      <c r="AU51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2" s="122"/>
      <c r="AW512" s="115"/>
      <c r="AX512" s="199"/>
      <c r="AY512" s="201"/>
      <c r="AZ512" s="127"/>
    </row>
    <row r="513" spans="1:52">
      <c r="A513" s="117"/>
      <c r="B513" s="18" t="e">
        <f>INDEX(BDD_enquete_terrain_publique!C:C, MATCH(A513, BDD_enquete_terrain_publique!B:B, 0))</f>
        <v>#N/A</v>
      </c>
      <c r="C513" s="18" t="e">
        <f>INDEX(BDD_enquete_terrain_publique!D:D, MATCH(A513, BDD_enquete_terrain_publique!B:B, 0))</f>
        <v>#N/A</v>
      </c>
      <c r="D513" s="109" t="e">
        <f>INDEX(BDD_enquete_terrain_publique!E:E, MATCH(A513, BDD_enquete_terrain_publique!B:B, 0))</f>
        <v>#N/A</v>
      </c>
      <c r="E513" s="18" t="e">
        <f>INDEX(BDD_enquete_terrain_publique!F:F, MATCH(A513, BDD_enquete_terrain_publique!B:B, 0))</f>
        <v>#N/A</v>
      </c>
      <c r="F513" s="118" t="e">
        <f>INDEX(BDD_enquete_terrain_publique!G:G, MATCH(A513, BDD_enquete_terrain_publique!B:B, 0))</f>
        <v>#N/A</v>
      </c>
      <c r="G513" s="18" t="e">
        <f>INDEX(BDD_enquete_terrain_publique!H:H, MATCH(A513, BDD_enquete_terrain_publique!B:B, 0))</f>
        <v>#N/A</v>
      </c>
      <c r="H513" s="118" t="e">
        <f>INDEX(BDD_enquete_terrain_publique!I:I, MATCH(A513, BDD_enquete_terrain_publique!B:B, 0))</f>
        <v>#N/A</v>
      </c>
      <c r="I513" s="18" t="e">
        <f>INDEX(BDD_enquete_terrain_publique!J:J, MATCH(A513, BDD_enquete_terrain_publique!B:B, 0))</f>
        <v>#N/A</v>
      </c>
      <c r="J513" s="18" t="e">
        <f>INDEX(BDD_enquete_terrain_publique!K:K, MATCH(A513, BDD_enquete_terrain_publique!B:B, 0))</f>
        <v>#N/A</v>
      </c>
      <c r="K513" s="118" t="e">
        <f>INDEX(BDD_enquete_terrain_publique!L:L, MATCH(A513, BDD_enquete_terrain_publique!B:B, 0))</f>
        <v>#N/A</v>
      </c>
      <c r="L513" s="18" t="e">
        <f>INDEX(BDD_enquete_terrain_publique!M:M, MATCH(A513, BDD_enquete_terrain_publique!B:B, 0))</f>
        <v>#N/A</v>
      </c>
      <c r="M513" s="115" t="s">
        <v>22</v>
      </c>
      <c r="N513" s="115" t="s">
        <v>22</v>
      </c>
      <c r="O513" s="115" t="s">
        <v>22</v>
      </c>
      <c r="P513" s="119" t="e">
        <f>INDEX(BDD_enquete_terrain_publique!Q:Q, MATCH(A513, BDD_enquete_terrain_publique!B:B, 0))</f>
        <v>#N/A</v>
      </c>
      <c r="Q513" s="115" t="s">
        <v>22</v>
      </c>
      <c r="R513" s="115" t="s">
        <v>22</v>
      </c>
      <c r="S513" s="115" t="s">
        <v>22</v>
      </c>
      <c r="T513" s="115" t="s">
        <v>22</v>
      </c>
      <c r="U513" s="120" t="e">
        <f>INDEX(BDD_enquete_terrain_publique!V:V, MATCH(A513, BDD_enquete_terrain_publique!B:B, 0))</f>
        <v>#N/A</v>
      </c>
      <c r="V513" s="128" t="s">
        <v>22</v>
      </c>
      <c r="W513" s="121" t="e">
        <f>INDEX(BDD_enquete_terrain_publique!W:W, MATCH(A513, BDD_enquete_terrain_publique!B:B, 0))</f>
        <v>#N/A</v>
      </c>
      <c r="X513" s="122" t="e">
        <f>INDEX(BDD_enquete_terrain_publique!X:X, MATCH(A513, BDD_enquete_terrain_publique!B:B, 0))</f>
        <v>#N/A</v>
      </c>
      <c r="Y513" s="122" t="e">
        <f>INDEX(BDD_enquete_terrain_publique!Y:Y, MATCH(A513, BDD_enquete_terrain_publique!B:B, 0))</f>
        <v>#N/A</v>
      </c>
      <c r="Z513" s="121" t="e">
        <f>INDEX(BDD_enquete_terrain_publique!Z:Z, MATCH(A513, BDD_enquete_terrain_publique!B:B, 0))</f>
        <v>#N/A</v>
      </c>
      <c r="AA513" s="121" t="e">
        <f>INDEX(BDD_enquete_terrain_publique!AA:AA, MATCH(A513, BDD_enquete_terrain_publique!B:B, 0))</f>
        <v>#N/A</v>
      </c>
      <c r="AB513" s="121" t="e">
        <f>INDEX(BDD_enquete_terrain_publique!AB:AB, MATCH(A513, BDD_enquete_terrain_publique!B:B, 0))</f>
        <v>#N/A</v>
      </c>
      <c r="AC513" s="121" t="e">
        <f>Tableau1[[#This Row],[heure_enq]]-Tableau1[[#This Row],[heure_deb]]</f>
        <v>#N/A</v>
      </c>
      <c r="AD513" s="121" t="e">
        <f>Tableau1[[#This Row],[heure_fin]]-Tableau1[[#This Row],[heure_deb]]</f>
        <v>#N/A</v>
      </c>
      <c r="AE513" s="128" t="s">
        <v>22</v>
      </c>
      <c r="AF513" s="128" t="s">
        <v>22</v>
      </c>
      <c r="AG513" s="123" t="e">
        <f>INDEX(BDD_enquete_terrain_publique!BJ:BJ, MATCH(A513, BDD_enquete_terrain_publique!B:B, 0))</f>
        <v>#N/A</v>
      </c>
      <c r="AH513" s="18"/>
      <c r="AI513" s="18" t="e">
        <f>INDEX(BDD_enquete_terrain_publique!BO:BO, MATCH(A513, BDD_enquete_terrain_publique!B:B, 0))</f>
        <v>#N/A</v>
      </c>
      <c r="AJ513" s="18"/>
      <c r="AK513" s="18" t="e">
        <f>INDEX(BDD_enquete_terrain_publique!BU:BU, MATCH(A513, BDD_enquete_terrain_publique!B:B, 0))</f>
        <v>#N/A</v>
      </c>
      <c r="AL513" s="115" t="e">
        <f>INDEX(BDD_enquete_terrain_publique!BV:BV, MATCH(A513, BDD_enquete_terrain_publique!B:B, 0))</f>
        <v>#N/A</v>
      </c>
      <c r="AM513" s="18"/>
      <c r="AN513" s="115"/>
      <c r="AO513" s="115" t="e">
        <f>INDEX(BDD_enquete_terrain_publique!AL:AL, MATCH(A513, BDD_enquete_terrain_publique!B:B, 0))</f>
        <v>#N/A</v>
      </c>
      <c r="AP513" s="115"/>
      <c r="AQ513" s="115"/>
      <c r="AR513" s="124"/>
      <c r="AS513" s="115"/>
      <c r="AT513" s="122"/>
      <c r="AU51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3" s="122"/>
      <c r="AW513" s="115"/>
      <c r="AX513" s="199"/>
      <c r="AY513" s="201"/>
      <c r="AZ513" s="127"/>
    </row>
    <row r="514" spans="1:52">
      <c r="A514" s="117"/>
      <c r="B514" s="18" t="e">
        <f>INDEX(BDD_enquete_terrain_publique!C:C, MATCH(A514, BDD_enquete_terrain_publique!B:B, 0))</f>
        <v>#N/A</v>
      </c>
      <c r="C514" s="18" t="e">
        <f>INDEX(BDD_enquete_terrain_publique!D:D, MATCH(A514, BDD_enquete_terrain_publique!B:B, 0))</f>
        <v>#N/A</v>
      </c>
      <c r="D514" s="109" t="e">
        <f>INDEX(BDD_enquete_terrain_publique!E:E, MATCH(A514, BDD_enquete_terrain_publique!B:B, 0))</f>
        <v>#N/A</v>
      </c>
      <c r="E514" s="18" t="e">
        <f>INDEX(BDD_enquete_terrain_publique!F:F, MATCH(A514, BDD_enquete_terrain_publique!B:B, 0))</f>
        <v>#N/A</v>
      </c>
      <c r="F514" s="118" t="e">
        <f>INDEX(BDD_enquete_terrain_publique!G:G, MATCH(A514, BDD_enquete_terrain_publique!B:B, 0))</f>
        <v>#N/A</v>
      </c>
      <c r="G514" s="18" t="e">
        <f>INDEX(BDD_enquete_terrain_publique!H:H, MATCH(A514, BDD_enquete_terrain_publique!B:B, 0))</f>
        <v>#N/A</v>
      </c>
      <c r="H514" s="118" t="e">
        <f>INDEX(BDD_enquete_terrain_publique!I:I, MATCH(A514, BDD_enquete_terrain_publique!B:B, 0))</f>
        <v>#N/A</v>
      </c>
      <c r="I514" s="18" t="e">
        <f>INDEX(BDD_enquete_terrain_publique!J:J, MATCH(A514, BDD_enquete_terrain_publique!B:B, 0))</f>
        <v>#N/A</v>
      </c>
      <c r="J514" s="18" t="e">
        <f>INDEX(BDD_enquete_terrain_publique!K:K, MATCH(A514, BDD_enquete_terrain_publique!B:B, 0))</f>
        <v>#N/A</v>
      </c>
      <c r="K514" s="118" t="e">
        <f>INDEX(BDD_enquete_terrain_publique!L:L, MATCH(A514, BDD_enquete_terrain_publique!B:B, 0))</f>
        <v>#N/A</v>
      </c>
      <c r="L514" s="18" t="e">
        <f>INDEX(BDD_enquete_terrain_publique!M:M, MATCH(A514, BDD_enquete_terrain_publique!B:B, 0))</f>
        <v>#N/A</v>
      </c>
      <c r="M514" s="115" t="s">
        <v>22</v>
      </c>
      <c r="N514" s="115" t="s">
        <v>22</v>
      </c>
      <c r="O514" s="115" t="s">
        <v>22</v>
      </c>
      <c r="P514" s="119" t="e">
        <f>INDEX(BDD_enquete_terrain_publique!Q:Q, MATCH(A514, BDD_enquete_terrain_publique!B:B, 0))</f>
        <v>#N/A</v>
      </c>
      <c r="Q514" s="115" t="s">
        <v>22</v>
      </c>
      <c r="R514" s="115" t="s">
        <v>22</v>
      </c>
      <c r="S514" s="115" t="s">
        <v>22</v>
      </c>
      <c r="T514" s="115" t="s">
        <v>22</v>
      </c>
      <c r="U514" s="120" t="e">
        <f>INDEX(BDD_enquete_terrain_publique!V:V, MATCH(A514, BDD_enquete_terrain_publique!B:B, 0))</f>
        <v>#N/A</v>
      </c>
      <c r="V514" s="128" t="s">
        <v>22</v>
      </c>
      <c r="W514" s="121" t="e">
        <f>INDEX(BDD_enquete_terrain_publique!W:W, MATCH(A514, BDD_enquete_terrain_publique!B:B, 0))</f>
        <v>#N/A</v>
      </c>
      <c r="X514" s="122" t="e">
        <f>INDEX(BDD_enquete_terrain_publique!X:X, MATCH(A514, BDD_enquete_terrain_publique!B:B, 0))</f>
        <v>#N/A</v>
      </c>
      <c r="Y514" s="122" t="e">
        <f>INDEX(BDD_enquete_terrain_publique!Y:Y, MATCH(A514, BDD_enquete_terrain_publique!B:B, 0))</f>
        <v>#N/A</v>
      </c>
      <c r="Z514" s="121" t="e">
        <f>INDEX(BDD_enquete_terrain_publique!Z:Z, MATCH(A514, BDD_enquete_terrain_publique!B:B, 0))</f>
        <v>#N/A</v>
      </c>
      <c r="AA514" s="121" t="e">
        <f>INDEX(BDD_enquete_terrain_publique!AA:AA, MATCH(A514, BDD_enquete_terrain_publique!B:B, 0))</f>
        <v>#N/A</v>
      </c>
      <c r="AB514" s="121" t="e">
        <f>INDEX(BDD_enquete_terrain_publique!AB:AB, MATCH(A514, BDD_enquete_terrain_publique!B:B, 0))</f>
        <v>#N/A</v>
      </c>
      <c r="AC514" s="121" t="e">
        <f>Tableau1[[#This Row],[heure_enq]]-Tableau1[[#This Row],[heure_deb]]</f>
        <v>#N/A</v>
      </c>
      <c r="AD514" s="121" t="e">
        <f>Tableau1[[#This Row],[heure_fin]]-Tableau1[[#This Row],[heure_deb]]</f>
        <v>#N/A</v>
      </c>
      <c r="AE514" s="128" t="s">
        <v>22</v>
      </c>
      <c r="AF514" s="128" t="s">
        <v>22</v>
      </c>
      <c r="AG514" s="123" t="e">
        <f>INDEX(BDD_enquete_terrain_publique!BJ:BJ, MATCH(A514, BDD_enquete_terrain_publique!B:B, 0))</f>
        <v>#N/A</v>
      </c>
      <c r="AH514" s="18"/>
      <c r="AI514" s="18" t="e">
        <f>INDEX(BDD_enquete_terrain_publique!BO:BO, MATCH(A514, BDD_enquete_terrain_publique!B:B, 0))</f>
        <v>#N/A</v>
      </c>
      <c r="AJ514" s="18"/>
      <c r="AK514" s="18" t="e">
        <f>INDEX(BDD_enquete_terrain_publique!BU:BU, MATCH(A514, BDD_enquete_terrain_publique!B:B, 0))</f>
        <v>#N/A</v>
      </c>
      <c r="AL514" s="115" t="e">
        <f>INDEX(BDD_enquete_terrain_publique!BV:BV, MATCH(A514, BDD_enquete_terrain_publique!B:B, 0))</f>
        <v>#N/A</v>
      </c>
      <c r="AM514" s="18"/>
      <c r="AN514" s="115"/>
      <c r="AO514" s="115" t="e">
        <f>INDEX(BDD_enquete_terrain_publique!AL:AL, MATCH(A514, BDD_enquete_terrain_publique!B:B, 0))</f>
        <v>#N/A</v>
      </c>
      <c r="AP514" s="115"/>
      <c r="AQ514" s="115"/>
      <c r="AR514" s="124"/>
      <c r="AS514" s="115"/>
      <c r="AT514" s="122"/>
      <c r="AU51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4" s="122"/>
      <c r="AW514" s="115"/>
      <c r="AX514" s="199"/>
      <c r="AY514" s="201"/>
      <c r="AZ514" s="127"/>
    </row>
    <row r="515" spans="1:52">
      <c r="A515" s="117"/>
      <c r="B515" s="18" t="e">
        <f>INDEX(BDD_enquete_terrain_publique!C:C, MATCH(A515, BDD_enquete_terrain_publique!B:B, 0))</f>
        <v>#N/A</v>
      </c>
      <c r="C515" s="18" t="e">
        <f>INDEX(BDD_enquete_terrain_publique!D:D, MATCH(A515, BDD_enquete_terrain_publique!B:B, 0))</f>
        <v>#N/A</v>
      </c>
      <c r="D515" s="109" t="e">
        <f>INDEX(BDD_enquete_terrain_publique!E:E, MATCH(A515, BDD_enquete_terrain_publique!B:B, 0))</f>
        <v>#N/A</v>
      </c>
      <c r="E515" s="18" t="e">
        <f>INDEX(BDD_enquete_terrain_publique!F:F, MATCH(A515, BDD_enquete_terrain_publique!B:B, 0))</f>
        <v>#N/A</v>
      </c>
      <c r="F515" s="118" t="e">
        <f>INDEX(BDD_enquete_terrain_publique!G:G, MATCH(A515, BDD_enquete_terrain_publique!B:B, 0))</f>
        <v>#N/A</v>
      </c>
      <c r="G515" s="18" t="e">
        <f>INDEX(BDD_enquete_terrain_publique!H:H, MATCH(A515, BDD_enquete_terrain_publique!B:B, 0))</f>
        <v>#N/A</v>
      </c>
      <c r="H515" s="118" t="e">
        <f>INDEX(BDD_enquete_terrain_publique!I:I, MATCH(A515, BDD_enquete_terrain_publique!B:B, 0))</f>
        <v>#N/A</v>
      </c>
      <c r="I515" s="18" t="e">
        <f>INDEX(BDD_enquete_terrain_publique!J:J, MATCH(A515, BDD_enquete_terrain_publique!B:B, 0))</f>
        <v>#N/A</v>
      </c>
      <c r="J515" s="18" t="e">
        <f>INDEX(BDD_enquete_terrain_publique!K:K, MATCH(A515, BDD_enquete_terrain_publique!B:B, 0))</f>
        <v>#N/A</v>
      </c>
      <c r="K515" s="118" t="e">
        <f>INDEX(BDD_enquete_terrain_publique!L:L, MATCH(A515, BDD_enquete_terrain_publique!B:B, 0))</f>
        <v>#N/A</v>
      </c>
      <c r="L515" s="18" t="e">
        <f>INDEX(BDD_enquete_terrain_publique!M:M, MATCH(A515, BDD_enquete_terrain_publique!B:B, 0))</f>
        <v>#N/A</v>
      </c>
      <c r="M515" s="115" t="s">
        <v>22</v>
      </c>
      <c r="N515" s="115" t="s">
        <v>22</v>
      </c>
      <c r="O515" s="115" t="s">
        <v>22</v>
      </c>
      <c r="P515" s="119" t="e">
        <f>INDEX(BDD_enquete_terrain_publique!Q:Q, MATCH(A515, BDD_enquete_terrain_publique!B:B, 0))</f>
        <v>#N/A</v>
      </c>
      <c r="Q515" s="115" t="s">
        <v>22</v>
      </c>
      <c r="R515" s="115" t="s">
        <v>22</v>
      </c>
      <c r="S515" s="115" t="s">
        <v>22</v>
      </c>
      <c r="T515" s="115" t="s">
        <v>22</v>
      </c>
      <c r="U515" s="120" t="e">
        <f>INDEX(BDD_enquete_terrain_publique!V:V, MATCH(A515, BDD_enquete_terrain_publique!B:B, 0))</f>
        <v>#N/A</v>
      </c>
      <c r="V515" s="128" t="s">
        <v>22</v>
      </c>
      <c r="W515" s="121" t="e">
        <f>INDEX(BDD_enquete_terrain_publique!W:W, MATCH(A515, BDD_enquete_terrain_publique!B:B, 0))</f>
        <v>#N/A</v>
      </c>
      <c r="X515" s="122" t="e">
        <f>INDEX(BDD_enquete_terrain_publique!X:X, MATCH(A515, BDD_enquete_terrain_publique!B:B, 0))</f>
        <v>#N/A</v>
      </c>
      <c r="Y515" s="122" t="e">
        <f>INDEX(BDD_enquete_terrain_publique!Y:Y, MATCH(A515, BDD_enquete_terrain_publique!B:B, 0))</f>
        <v>#N/A</v>
      </c>
      <c r="Z515" s="121" t="e">
        <f>INDEX(BDD_enquete_terrain_publique!Z:Z, MATCH(A515, BDD_enquete_terrain_publique!B:B, 0))</f>
        <v>#N/A</v>
      </c>
      <c r="AA515" s="121" t="e">
        <f>INDEX(BDD_enquete_terrain_publique!AA:AA, MATCH(A515, BDD_enquete_terrain_publique!B:B, 0))</f>
        <v>#N/A</v>
      </c>
      <c r="AB515" s="121" t="e">
        <f>INDEX(BDD_enquete_terrain_publique!AB:AB, MATCH(A515, BDD_enquete_terrain_publique!B:B, 0))</f>
        <v>#N/A</v>
      </c>
      <c r="AC515" s="121" t="e">
        <f>Tableau1[[#This Row],[heure_enq]]-Tableau1[[#This Row],[heure_deb]]</f>
        <v>#N/A</v>
      </c>
      <c r="AD515" s="121" t="e">
        <f>Tableau1[[#This Row],[heure_fin]]-Tableau1[[#This Row],[heure_deb]]</f>
        <v>#N/A</v>
      </c>
      <c r="AE515" s="128" t="s">
        <v>22</v>
      </c>
      <c r="AF515" s="128" t="s">
        <v>22</v>
      </c>
      <c r="AG515" s="123" t="e">
        <f>INDEX(BDD_enquete_terrain_publique!BJ:BJ, MATCH(A515, BDD_enquete_terrain_publique!B:B, 0))</f>
        <v>#N/A</v>
      </c>
      <c r="AH515" s="18"/>
      <c r="AI515" s="18" t="e">
        <f>INDEX(BDD_enquete_terrain_publique!BO:BO, MATCH(A515, BDD_enquete_terrain_publique!B:B, 0))</f>
        <v>#N/A</v>
      </c>
      <c r="AJ515" s="18"/>
      <c r="AK515" s="18" t="e">
        <f>INDEX(BDD_enquete_terrain_publique!BU:BU, MATCH(A515, BDD_enquete_terrain_publique!B:B, 0))</f>
        <v>#N/A</v>
      </c>
      <c r="AL515" s="115" t="e">
        <f>INDEX(BDD_enquete_terrain_publique!BV:BV, MATCH(A515, BDD_enquete_terrain_publique!B:B, 0))</f>
        <v>#N/A</v>
      </c>
      <c r="AM515" s="18"/>
      <c r="AN515" s="115"/>
      <c r="AO515" s="115" t="e">
        <f>INDEX(BDD_enquete_terrain_publique!AL:AL, MATCH(A515, BDD_enquete_terrain_publique!B:B, 0))</f>
        <v>#N/A</v>
      </c>
      <c r="AP515" s="115"/>
      <c r="AQ515" s="115"/>
      <c r="AR515" s="124"/>
      <c r="AS515" s="115"/>
      <c r="AT515" s="122"/>
      <c r="AU51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5" s="122"/>
      <c r="AW515" s="115"/>
      <c r="AX515" s="199"/>
      <c r="AY515" s="201"/>
      <c r="AZ515" s="127"/>
    </row>
    <row r="516" spans="1:52">
      <c r="A516" s="117"/>
      <c r="B516" s="18" t="e">
        <f>INDEX(BDD_enquete_terrain_publique!C:C, MATCH(A516, BDD_enquete_terrain_publique!B:B, 0))</f>
        <v>#N/A</v>
      </c>
      <c r="C516" s="18" t="e">
        <f>INDEX(BDD_enquete_terrain_publique!D:D, MATCH(A516, BDD_enquete_terrain_publique!B:B, 0))</f>
        <v>#N/A</v>
      </c>
      <c r="D516" s="109" t="e">
        <f>INDEX(BDD_enquete_terrain_publique!E:E, MATCH(A516, BDD_enquete_terrain_publique!B:B, 0))</f>
        <v>#N/A</v>
      </c>
      <c r="E516" s="18" t="e">
        <f>INDEX(BDD_enquete_terrain_publique!F:F, MATCH(A516, BDD_enquete_terrain_publique!B:B, 0))</f>
        <v>#N/A</v>
      </c>
      <c r="F516" s="118" t="e">
        <f>INDEX(BDD_enquete_terrain_publique!G:G, MATCH(A516, BDD_enquete_terrain_publique!B:B, 0))</f>
        <v>#N/A</v>
      </c>
      <c r="G516" s="18" t="e">
        <f>INDEX(BDD_enquete_terrain_publique!H:H, MATCH(A516, BDD_enquete_terrain_publique!B:B, 0))</f>
        <v>#N/A</v>
      </c>
      <c r="H516" s="118" t="e">
        <f>INDEX(BDD_enquete_terrain_publique!I:I, MATCH(A516, BDD_enquete_terrain_publique!B:B, 0))</f>
        <v>#N/A</v>
      </c>
      <c r="I516" s="18" t="e">
        <f>INDEX(BDD_enquete_terrain_publique!J:J, MATCH(A516, BDD_enquete_terrain_publique!B:B, 0))</f>
        <v>#N/A</v>
      </c>
      <c r="J516" s="18" t="e">
        <f>INDEX(BDD_enquete_terrain_publique!K:K, MATCH(A516, BDD_enquete_terrain_publique!B:B, 0))</f>
        <v>#N/A</v>
      </c>
      <c r="K516" s="118" t="e">
        <f>INDEX(BDD_enquete_terrain_publique!L:L, MATCH(A516, BDD_enquete_terrain_publique!B:B, 0))</f>
        <v>#N/A</v>
      </c>
      <c r="L516" s="18" t="e">
        <f>INDEX(BDD_enquete_terrain_publique!M:M, MATCH(A516, BDD_enquete_terrain_publique!B:B, 0))</f>
        <v>#N/A</v>
      </c>
      <c r="M516" s="115" t="s">
        <v>22</v>
      </c>
      <c r="N516" s="115" t="s">
        <v>22</v>
      </c>
      <c r="O516" s="115" t="s">
        <v>22</v>
      </c>
      <c r="P516" s="119" t="e">
        <f>INDEX(BDD_enquete_terrain_publique!Q:Q, MATCH(A516, BDD_enquete_terrain_publique!B:B, 0))</f>
        <v>#N/A</v>
      </c>
      <c r="Q516" s="115" t="s">
        <v>22</v>
      </c>
      <c r="R516" s="115" t="s">
        <v>22</v>
      </c>
      <c r="S516" s="115" t="s">
        <v>22</v>
      </c>
      <c r="T516" s="115" t="s">
        <v>22</v>
      </c>
      <c r="U516" s="120" t="e">
        <f>INDEX(BDD_enquete_terrain_publique!V:V, MATCH(A516, BDD_enquete_terrain_publique!B:B, 0))</f>
        <v>#N/A</v>
      </c>
      <c r="V516" s="128" t="s">
        <v>22</v>
      </c>
      <c r="W516" s="121" t="e">
        <f>INDEX(BDD_enquete_terrain_publique!W:W, MATCH(A516, BDD_enquete_terrain_publique!B:B, 0))</f>
        <v>#N/A</v>
      </c>
      <c r="X516" s="122" t="e">
        <f>INDEX(BDD_enquete_terrain_publique!X:X, MATCH(A516, BDD_enquete_terrain_publique!B:B, 0))</f>
        <v>#N/A</v>
      </c>
      <c r="Y516" s="122" t="e">
        <f>INDEX(BDD_enquete_terrain_publique!Y:Y, MATCH(A516, BDD_enquete_terrain_publique!B:B, 0))</f>
        <v>#N/A</v>
      </c>
      <c r="Z516" s="121" t="e">
        <f>INDEX(BDD_enquete_terrain_publique!Z:Z, MATCH(A516, BDD_enquete_terrain_publique!B:B, 0))</f>
        <v>#N/A</v>
      </c>
      <c r="AA516" s="121" t="e">
        <f>INDEX(BDD_enquete_terrain_publique!AA:AA, MATCH(A516, BDD_enquete_terrain_publique!B:B, 0))</f>
        <v>#N/A</v>
      </c>
      <c r="AB516" s="121" t="e">
        <f>INDEX(BDD_enquete_terrain_publique!AB:AB, MATCH(A516, BDD_enquete_terrain_publique!B:B, 0))</f>
        <v>#N/A</v>
      </c>
      <c r="AC516" s="121" t="e">
        <f>Tableau1[[#This Row],[heure_enq]]-Tableau1[[#This Row],[heure_deb]]</f>
        <v>#N/A</v>
      </c>
      <c r="AD516" s="121" t="e">
        <f>Tableau1[[#This Row],[heure_fin]]-Tableau1[[#This Row],[heure_deb]]</f>
        <v>#N/A</v>
      </c>
      <c r="AE516" s="128" t="s">
        <v>22</v>
      </c>
      <c r="AF516" s="128" t="s">
        <v>22</v>
      </c>
      <c r="AG516" s="123" t="e">
        <f>INDEX(BDD_enquete_terrain_publique!BJ:BJ, MATCH(A516, BDD_enquete_terrain_publique!B:B, 0))</f>
        <v>#N/A</v>
      </c>
      <c r="AH516" s="18"/>
      <c r="AI516" s="18" t="e">
        <f>INDEX(BDD_enquete_terrain_publique!BO:BO, MATCH(A516, BDD_enquete_terrain_publique!B:B, 0))</f>
        <v>#N/A</v>
      </c>
      <c r="AJ516" s="18"/>
      <c r="AK516" s="18" t="e">
        <f>INDEX(BDD_enquete_terrain_publique!BU:BU, MATCH(A516, BDD_enquete_terrain_publique!B:B, 0))</f>
        <v>#N/A</v>
      </c>
      <c r="AL516" s="115" t="e">
        <f>INDEX(BDD_enquete_terrain_publique!BV:BV, MATCH(A516, BDD_enquete_terrain_publique!B:B, 0))</f>
        <v>#N/A</v>
      </c>
      <c r="AM516" s="18"/>
      <c r="AN516" s="115"/>
      <c r="AO516" s="115" t="e">
        <f>INDEX(BDD_enquete_terrain_publique!AL:AL, MATCH(A516, BDD_enquete_terrain_publique!B:B, 0))</f>
        <v>#N/A</v>
      </c>
      <c r="AP516" s="115"/>
      <c r="AQ516" s="115"/>
      <c r="AR516" s="124"/>
      <c r="AS516" s="115"/>
      <c r="AT516" s="122"/>
      <c r="AU51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6" s="122"/>
      <c r="AW516" s="115"/>
      <c r="AX516" s="199"/>
      <c r="AY516" s="201"/>
      <c r="AZ516" s="127"/>
    </row>
    <row r="517" spans="1:52">
      <c r="A517" s="117"/>
      <c r="B517" s="18" t="e">
        <f>INDEX(BDD_enquete_terrain_publique!C:C, MATCH(A517, BDD_enquete_terrain_publique!B:B, 0))</f>
        <v>#N/A</v>
      </c>
      <c r="C517" s="18" t="e">
        <f>INDEX(BDD_enquete_terrain_publique!D:D, MATCH(A517, BDD_enquete_terrain_publique!B:B, 0))</f>
        <v>#N/A</v>
      </c>
      <c r="D517" s="109" t="e">
        <f>INDEX(BDD_enquete_terrain_publique!E:E, MATCH(A517, BDD_enquete_terrain_publique!B:B, 0))</f>
        <v>#N/A</v>
      </c>
      <c r="E517" s="18" t="e">
        <f>INDEX(BDD_enquete_terrain_publique!F:F, MATCH(A517, BDD_enquete_terrain_publique!B:B, 0))</f>
        <v>#N/A</v>
      </c>
      <c r="F517" s="118" t="e">
        <f>INDEX(BDD_enquete_terrain_publique!G:G, MATCH(A517, BDD_enquete_terrain_publique!B:B, 0))</f>
        <v>#N/A</v>
      </c>
      <c r="G517" s="18" t="e">
        <f>INDEX(BDD_enquete_terrain_publique!H:H, MATCH(A517, BDD_enquete_terrain_publique!B:B, 0))</f>
        <v>#N/A</v>
      </c>
      <c r="H517" s="118" t="e">
        <f>INDEX(BDD_enquete_terrain_publique!I:I, MATCH(A517, BDD_enquete_terrain_publique!B:B, 0))</f>
        <v>#N/A</v>
      </c>
      <c r="I517" s="18" t="e">
        <f>INDEX(BDD_enquete_terrain_publique!J:J, MATCH(A517, BDD_enquete_terrain_publique!B:B, 0))</f>
        <v>#N/A</v>
      </c>
      <c r="J517" s="18" t="e">
        <f>INDEX(BDD_enquete_terrain_publique!K:K, MATCH(A517, BDD_enquete_terrain_publique!B:B, 0))</f>
        <v>#N/A</v>
      </c>
      <c r="K517" s="118" t="e">
        <f>INDEX(BDD_enquete_terrain_publique!L:L, MATCH(A517, BDD_enquete_terrain_publique!B:B, 0))</f>
        <v>#N/A</v>
      </c>
      <c r="L517" s="18" t="e">
        <f>INDEX(BDD_enquete_terrain_publique!M:M, MATCH(A517, BDD_enquete_terrain_publique!B:B, 0))</f>
        <v>#N/A</v>
      </c>
      <c r="M517" s="115" t="s">
        <v>22</v>
      </c>
      <c r="N517" s="115" t="s">
        <v>22</v>
      </c>
      <c r="O517" s="115" t="s">
        <v>22</v>
      </c>
      <c r="P517" s="119" t="e">
        <f>INDEX(BDD_enquete_terrain_publique!Q:Q, MATCH(A517, BDD_enquete_terrain_publique!B:B, 0))</f>
        <v>#N/A</v>
      </c>
      <c r="Q517" s="115" t="s">
        <v>22</v>
      </c>
      <c r="R517" s="115" t="s">
        <v>22</v>
      </c>
      <c r="S517" s="115" t="s">
        <v>22</v>
      </c>
      <c r="T517" s="115" t="s">
        <v>22</v>
      </c>
      <c r="U517" s="120" t="e">
        <f>INDEX(BDD_enquete_terrain_publique!V:V, MATCH(A517, BDD_enquete_terrain_publique!B:B, 0))</f>
        <v>#N/A</v>
      </c>
      <c r="V517" s="128" t="s">
        <v>22</v>
      </c>
      <c r="W517" s="121" t="e">
        <f>INDEX(BDD_enquete_terrain_publique!W:W, MATCH(A517, BDD_enquete_terrain_publique!B:B, 0))</f>
        <v>#N/A</v>
      </c>
      <c r="X517" s="122" t="e">
        <f>INDEX(BDD_enquete_terrain_publique!X:X, MATCH(A517, BDD_enquete_terrain_publique!B:B, 0))</f>
        <v>#N/A</v>
      </c>
      <c r="Y517" s="122" t="e">
        <f>INDEX(BDD_enquete_terrain_publique!Y:Y, MATCH(A517, BDD_enquete_terrain_publique!B:B, 0))</f>
        <v>#N/A</v>
      </c>
      <c r="Z517" s="121" t="e">
        <f>INDEX(BDD_enquete_terrain_publique!Z:Z, MATCH(A517, BDD_enquete_terrain_publique!B:B, 0))</f>
        <v>#N/A</v>
      </c>
      <c r="AA517" s="121" t="e">
        <f>INDEX(BDD_enquete_terrain_publique!AA:AA, MATCH(A517, BDD_enquete_terrain_publique!B:B, 0))</f>
        <v>#N/A</v>
      </c>
      <c r="AB517" s="121" t="e">
        <f>INDEX(BDD_enquete_terrain_publique!AB:AB, MATCH(A517, BDD_enquete_terrain_publique!B:B, 0))</f>
        <v>#N/A</v>
      </c>
      <c r="AC517" s="121" t="e">
        <f>Tableau1[[#This Row],[heure_enq]]-Tableau1[[#This Row],[heure_deb]]</f>
        <v>#N/A</v>
      </c>
      <c r="AD517" s="121" t="e">
        <f>Tableau1[[#This Row],[heure_fin]]-Tableau1[[#This Row],[heure_deb]]</f>
        <v>#N/A</v>
      </c>
      <c r="AE517" s="128" t="s">
        <v>22</v>
      </c>
      <c r="AF517" s="128" t="s">
        <v>22</v>
      </c>
      <c r="AG517" s="123" t="e">
        <f>INDEX(BDD_enquete_terrain_publique!BJ:BJ, MATCH(A517, BDD_enquete_terrain_publique!B:B, 0))</f>
        <v>#N/A</v>
      </c>
      <c r="AH517" s="18"/>
      <c r="AI517" s="18" t="e">
        <f>INDEX(BDD_enquete_terrain_publique!BO:BO, MATCH(A517, BDD_enquete_terrain_publique!B:B, 0))</f>
        <v>#N/A</v>
      </c>
      <c r="AJ517" s="18"/>
      <c r="AK517" s="18" t="e">
        <f>INDEX(BDD_enquete_terrain_publique!BU:BU, MATCH(A517, BDD_enquete_terrain_publique!B:B, 0))</f>
        <v>#N/A</v>
      </c>
      <c r="AL517" s="115" t="e">
        <f>INDEX(BDD_enquete_terrain_publique!BV:BV, MATCH(A517, BDD_enquete_terrain_publique!B:B, 0))</f>
        <v>#N/A</v>
      </c>
      <c r="AM517" s="18"/>
      <c r="AN517" s="115"/>
      <c r="AO517" s="115" t="e">
        <f>INDEX(BDD_enquete_terrain_publique!AL:AL, MATCH(A517, BDD_enquete_terrain_publique!B:B, 0))</f>
        <v>#N/A</v>
      </c>
      <c r="AP517" s="115"/>
      <c r="AQ517" s="115"/>
      <c r="AR517" s="124"/>
      <c r="AS517" s="115"/>
      <c r="AT517" s="122"/>
      <c r="AU51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7" s="122"/>
      <c r="AW517" s="115"/>
      <c r="AX517" s="199"/>
      <c r="AY517" s="201"/>
      <c r="AZ517" s="127"/>
    </row>
    <row r="518" spans="1:52">
      <c r="A518" s="117"/>
      <c r="B518" s="18" t="e">
        <f>INDEX(BDD_enquete_terrain_publique!C:C, MATCH(A518, BDD_enquete_terrain_publique!B:B, 0))</f>
        <v>#N/A</v>
      </c>
      <c r="C518" s="18" t="e">
        <f>INDEX(BDD_enquete_terrain_publique!D:D, MATCH(A518, BDD_enquete_terrain_publique!B:B, 0))</f>
        <v>#N/A</v>
      </c>
      <c r="D518" s="109" t="e">
        <f>INDEX(BDD_enquete_terrain_publique!E:E, MATCH(A518, BDD_enquete_terrain_publique!B:B, 0))</f>
        <v>#N/A</v>
      </c>
      <c r="E518" s="18" t="e">
        <f>INDEX(BDD_enquete_terrain_publique!F:F, MATCH(A518, BDD_enquete_terrain_publique!B:B, 0))</f>
        <v>#N/A</v>
      </c>
      <c r="F518" s="118" t="e">
        <f>INDEX(BDD_enquete_terrain_publique!G:G, MATCH(A518, BDD_enquete_terrain_publique!B:B, 0))</f>
        <v>#N/A</v>
      </c>
      <c r="G518" s="18" t="e">
        <f>INDEX(BDD_enquete_terrain_publique!H:H, MATCH(A518, BDD_enquete_terrain_publique!B:B, 0))</f>
        <v>#N/A</v>
      </c>
      <c r="H518" s="118" t="e">
        <f>INDEX(BDD_enquete_terrain_publique!I:I, MATCH(A518, BDD_enquete_terrain_publique!B:B, 0))</f>
        <v>#N/A</v>
      </c>
      <c r="I518" s="18" t="e">
        <f>INDEX(BDD_enquete_terrain_publique!J:J, MATCH(A518, BDD_enquete_terrain_publique!B:B, 0))</f>
        <v>#N/A</v>
      </c>
      <c r="J518" s="18" t="e">
        <f>INDEX(BDD_enquete_terrain_publique!K:K, MATCH(A518, BDD_enquete_terrain_publique!B:B, 0))</f>
        <v>#N/A</v>
      </c>
      <c r="K518" s="118" t="e">
        <f>INDEX(BDD_enquete_terrain_publique!L:L, MATCH(A518, BDD_enquete_terrain_publique!B:B, 0))</f>
        <v>#N/A</v>
      </c>
      <c r="L518" s="18" t="e">
        <f>INDEX(BDD_enquete_terrain_publique!M:M, MATCH(A518, BDD_enquete_terrain_publique!B:B, 0))</f>
        <v>#N/A</v>
      </c>
      <c r="M518" s="115" t="s">
        <v>22</v>
      </c>
      <c r="N518" s="115" t="s">
        <v>22</v>
      </c>
      <c r="O518" s="115" t="s">
        <v>22</v>
      </c>
      <c r="P518" s="119" t="e">
        <f>INDEX(BDD_enquete_terrain_publique!Q:Q, MATCH(A518, BDD_enquete_terrain_publique!B:B, 0))</f>
        <v>#N/A</v>
      </c>
      <c r="Q518" s="115" t="s">
        <v>22</v>
      </c>
      <c r="R518" s="115" t="s">
        <v>22</v>
      </c>
      <c r="S518" s="115" t="s">
        <v>22</v>
      </c>
      <c r="T518" s="115" t="s">
        <v>22</v>
      </c>
      <c r="U518" s="120" t="e">
        <f>INDEX(BDD_enquete_terrain_publique!V:V, MATCH(A518, BDD_enquete_terrain_publique!B:B, 0))</f>
        <v>#N/A</v>
      </c>
      <c r="V518" s="128" t="s">
        <v>22</v>
      </c>
      <c r="W518" s="121" t="e">
        <f>INDEX(BDD_enquete_terrain_publique!W:W, MATCH(A518, BDD_enquete_terrain_publique!B:B, 0))</f>
        <v>#N/A</v>
      </c>
      <c r="X518" s="122" t="e">
        <f>INDEX(BDD_enquete_terrain_publique!X:X, MATCH(A518, BDD_enquete_terrain_publique!B:B, 0))</f>
        <v>#N/A</v>
      </c>
      <c r="Y518" s="122" t="e">
        <f>INDEX(BDD_enquete_terrain_publique!Y:Y, MATCH(A518, BDD_enquete_terrain_publique!B:B, 0))</f>
        <v>#N/A</v>
      </c>
      <c r="Z518" s="121" t="e">
        <f>INDEX(BDD_enquete_terrain_publique!Z:Z, MATCH(A518, BDD_enquete_terrain_publique!B:B, 0))</f>
        <v>#N/A</v>
      </c>
      <c r="AA518" s="121" t="e">
        <f>INDEX(BDD_enquete_terrain_publique!AA:AA, MATCH(A518, BDD_enquete_terrain_publique!B:B, 0))</f>
        <v>#N/A</v>
      </c>
      <c r="AB518" s="121" t="e">
        <f>INDEX(BDD_enquete_terrain_publique!AB:AB, MATCH(A518, BDD_enquete_terrain_publique!B:B, 0))</f>
        <v>#N/A</v>
      </c>
      <c r="AC518" s="121" t="e">
        <f>Tableau1[[#This Row],[heure_enq]]-Tableau1[[#This Row],[heure_deb]]</f>
        <v>#N/A</v>
      </c>
      <c r="AD518" s="121" t="e">
        <f>Tableau1[[#This Row],[heure_fin]]-Tableau1[[#This Row],[heure_deb]]</f>
        <v>#N/A</v>
      </c>
      <c r="AE518" s="128" t="s">
        <v>22</v>
      </c>
      <c r="AF518" s="128" t="s">
        <v>22</v>
      </c>
      <c r="AG518" s="123" t="e">
        <f>INDEX(BDD_enquete_terrain_publique!BJ:BJ, MATCH(A518, BDD_enquete_terrain_publique!B:B, 0))</f>
        <v>#N/A</v>
      </c>
      <c r="AH518" s="18"/>
      <c r="AI518" s="18" t="e">
        <f>INDEX(BDD_enquete_terrain_publique!BO:BO, MATCH(A518, BDD_enquete_terrain_publique!B:B, 0))</f>
        <v>#N/A</v>
      </c>
      <c r="AJ518" s="18"/>
      <c r="AK518" s="18" t="e">
        <f>INDEX(BDD_enquete_terrain_publique!BU:BU, MATCH(A518, BDD_enquete_terrain_publique!B:B, 0))</f>
        <v>#N/A</v>
      </c>
      <c r="AL518" s="115" t="e">
        <f>INDEX(BDD_enquete_terrain_publique!BV:BV, MATCH(A518, BDD_enquete_terrain_publique!B:B, 0))</f>
        <v>#N/A</v>
      </c>
      <c r="AM518" s="18"/>
      <c r="AN518" s="115"/>
      <c r="AO518" s="115" t="e">
        <f>INDEX(BDD_enquete_terrain_publique!AL:AL, MATCH(A518, BDD_enquete_terrain_publique!B:B, 0))</f>
        <v>#N/A</v>
      </c>
      <c r="AP518" s="115"/>
      <c r="AQ518" s="115"/>
      <c r="AR518" s="124"/>
      <c r="AS518" s="115"/>
      <c r="AT518" s="122"/>
      <c r="AU51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8" s="122"/>
      <c r="AW518" s="115"/>
      <c r="AX518" s="199"/>
      <c r="AY518" s="201"/>
      <c r="AZ518" s="127"/>
    </row>
    <row r="519" spans="1:52">
      <c r="A519" s="117"/>
      <c r="B519" s="18" t="e">
        <f>INDEX(BDD_enquete_terrain_publique!C:C, MATCH(A519, BDD_enquete_terrain_publique!B:B, 0))</f>
        <v>#N/A</v>
      </c>
      <c r="C519" s="18" t="e">
        <f>INDEX(BDD_enquete_terrain_publique!D:D, MATCH(A519, BDD_enquete_terrain_publique!B:B, 0))</f>
        <v>#N/A</v>
      </c>
      <c r="D519" s="109" t="e">
        <f>INDEX(BDD_enquete_terrain_publique!E:E, MATCH(A519, BDD_enquete_terrain_publique!B:B, 0))</f>
        <v>#N/A</v>
      </c>
      <c r="E519" s="18" t="e">
        <f>INDEX(BDD_enquete_terrain_publique!F:F, MATCH(A519, BDD_enquete_terrain_publique!B:B, 0))</f>
        <v>#N/A</v>
      </c>
      <c r="F519" s="118" t="e">
        <f>INDEX(BDD_enquete_terrain_publique!G:G, MATCH(A519, BDD_enquete_terrain_publique!B:B, 0))</f>
        <v>#N/A</v>
      </c>
      <c r="G519" s="18" t="e">
        <f>INDEX(BDD_enquete_terrain_publique!H:H, MATCH(A519, BDD_enquete_terrain_publique!B:B, 0))</f>
        <v>#N/A</v>
      </c>
      <c r="H519" s="118" t="e">
        <f>INDEX(BDD_enquete_terrain_publique!I:I, MATCH(A519, BDD_enquete_terrain_publique!B:B, 0))</f>
        <v>#N/A</v>
      </c>
      <c r="I519" s="18" t="e">
        <f>INDEX(BDD_enquete_terrain_publique!J:J, MATCH(A519, BDD_enquete_terrain_publique!B:B, 0))</f>
        <v>#N/A</v>
      </c>
      <c r="J519" s="18" t="e">
        <f>INDEX(BDD_enquete_terrain_publique!K:K, MATCH(A519, BDD_enquete_terrain_publique!B:B, 0))</f>
        <v>#N/A</v>
      </c>
      <c r="K519" s="118" t="e">
        <f>INDEX(BDD_enquete_terrain_publique!L:L, MATCH(A519, BDD_enquete_terrain_publique!B:B, 0))</f>
        <v>#N/A</v>
      </c>
      <c r="L519" s="18" t="e">
        <f>INDEX(BDD_enquete_terrain_publique!M:M, MATCH(A519, BDD_enquete_terrain_publique!B:B, 0))</f>
        <v>#N/A</v>
      </c>
      <c r="M519" s="115" t="s">
        <v>22</v>
      </c>
      <c r="N519" s="115" t="s">
        <v>22</v>
      </c>
      <c r="O519" s="115" t="s">
        <v>22</v>
      </c>
      <c r="P519" s="119" t="e">
        <f>INDEX(BDD_enquete_terrain_publique!Q:Q, MATCH(A519, BDD_enquete_terrain_publique!B:B, 0))</f>
        <v>#N/A</v>
      </c>
      <c r="Q519" s="115" t="s">
        <v>22</v>
      </c>
      <c r="R519" s="115" t="s">
        <v>22</v>
      </c>
      <c r="S519" s="115" t="s">
        <v>22</v>
      </c>
      <c r="T519" s="115" t="s">
        <v>22</v>
      </c>
      <c r="U519" s="120" t="e">
        <f>INDEX(BDD_enquete_terrain_publique!V:V, MATCH(A519, BDD_enquete_terrain_publique!B:B, 0))</f>
        <v>#N/A</v>
      </c>
      <c r="V519" s="128" t="s">
        <v>22</v>
      </c>
      <c r="W519" s="121" t="e">
        <f>INDEX(BDD_enquete_terrain_publique!W:W, MATCH(A519, BDD_enquete_terrain_publique!B:B, 0))</f>
        <v>#N/A</v>
      </c>
      <c r="X519" s="122" t="e">
        <f>INDEX(BDD_enquete_terrain_publique!X:X, MATCH(A519, BDD_enquete_terrain_publique!B:B, 0))</f>
        <v>#N/A</v>
      </c>
      <c r="Y519" s="122" t="e">
        <f>INDEX(BDD_enquete_terrain_publique!Y:Y, MATCH(A519, BDD_enquete_terrain_publique!B:B, 0))</f>
        <v>#N/A</v>
      </c>
      <c r="Z519" s="121" t="e">
        <f>INDEX(BDD_enquete_terrain_publique!Z:Z, MATCH(A519, BDD_enquete_terrain_publique!B:B, 0))</f>
        <v>#N/A</v>
      </c>
      <c r="AA519" s="121" t="e">
        <f>INDEX(BDD_enquete_terrain_publique!AA:AA, MATCH(A519, BDD_enquete_terrain_publique!B:B, 0))</f>
        <v>#N/A</v>
      </c>
      <c r="AB519" s="121" t="e">
        <f>INDEX(BDD_enquete_terrain_publique!AB:AB, MATCH(A519, BDD_enquete_terrain_publique!B:B, 0))</f>
        <v>#N/A</v>
      </c>
      <c r="AC519" s="121" t="e">
        <f>Tableau1[[#This Row],[heure_enq]]-Tableau1[[#This Row],[heure_deb]]</f>
        <v>#N/A</v>
      </c>
      <c r="AD519" s="121" t="e">
        <f>Tableau1[[#This Row],[heure_fin]]-Tableau1[[#This Row],[heure_deb]]</f>
        <v>#N/A</v>
      </c>
      <c r="AE519" s="128" t="s">
        <v>22</v>
      </c>
      <c r="AF519" s="128" t="s">
        <v>22</v>
      </c>
      <c r="AG519" s="123" t="e">
        <f>INDEX(BDD_enquete_terrain_publique!BJ:BJ, MATCH(A519, BDD_enquete_terrain_publique!B:B, 0))</f>
        <v>#N/A</v>
      </c>
      <c r="AH519" s="18"/>
      <c r="AI519" s="18" t="e">
        <f>INDEX(BDD_enquete_terrain_publique!BO:BO, MATCH(A519, BDD_enquete_terrain_publique!B:B, 0))</f>
        <v>#N/A</v>
      </c>
      <c r="AJ519" s="18"/>
      <c r="AK519" s="18" t="e">
        <f>INDEX(BDD_enquete_terrain_publique!BU:BU, MATCH(A519, BDD_enquete_terrain_publique!B:B, 0))</f>
        <v>#N/A</v>
      </c>
      <c r="AL519" s="115" t="e">
        <f>INDEX(BDD_enquete_terrain_publique!BV:BV, MATCH(A519, BDD_enquete_terrain_publique!B:B, 0))</f>
        <v>#N/A</v>
      </c>
      <c r="AM519" s="18"/>
      <c r="AN519" s="115"/>
      <c r="AO519" s="115" t="e">
        <f>INDEX(BDD_enquete_terrain_publique!AL:AL, MATCH(A519, BDD_enquete_terrain_publique!B:B, 0))</f>
        <v>#N/A</v>
      </c>
      <c r="AP519" s="115"/>
      <c r="AQ519" s="115"/>
      <c r="AR519" s="124"/>
      <c r="AS519" s="115"/>
      <c r="AT519" s="122"/>
      <c r="AU51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19" s="122"/>
      <c r="AW519" s="115"/>
      <c r="AX519" s="199"/>
      <c r="AY519" s="201"/>
      <c r="AZ519" s="127"/>
    </row>
    <row r="520" spans="1:52">
      <c r="A520" s="117"/>
      <c r="B520" s="18" t="e">
        <f>INDEX(BDD_enquete_terrain_publique!C:C, MATCH(A520, BDD_enquete_terrain_publique!B:B, 0))</f>
        <v>#N/A</v>
      </c>
      <c r="C520" s="18" t="e">
        <f>INDEX(BDD_enquete_terrain_publique!D:D, MATCH(A520, BDD_enquete_terrain_publique!B:B, 0))</f>
        <v>#N/A</v>
      </c>
      <c r="D520" s="109" t="e">
        <f>INDEX(BDD_enquete_terrain_publique!E:E, MATCH(A520, BDD_enquete_terrain_publique!B:B, 0))</f>
        <v>#N/A</v>
      </c>
      <c r="E520" s="18" t="e">
        <f>INDEX(BDD_enquete_terrain_publique!F:F, MATCH(A520, BDD_enquete_terrain_publique!B:B, 0))</f>
        <v>#N/A</v>
      </c>
      <c r="F520" s="118" t="e">
        <f>INDEX(BDD_enquete_terrain_publique!G:G, MATCH(A520, BDD_enquete_terrain_publique!B:B, 0))</f>
        <v>#N/A</v>
      </c>
      <c r="G520" s="18" t="e">
        <f>INDEX(BDD_enquete_terrain_publique!H:H, MATCH(A520, BDD_enquete_terrain_publique!B:B, 0))</f>
        <v>#N/A</v>
      </c>
      <c r="H520" s="118" t="e">
        <f>INDEX(BDD_enquete_terrain_publique!I:I, MATCH(A520, BDD_enquete_terrain_publique!B:B, 0))</f>
        <v>#N/A</v>
      </c>
      <c r="I520" s="18" t="e">
        <f>INDEX(BDD_enquete_terrain_publique!J:J, MATCH(A520, BDD_enquete_terrain_publique!B:B, 0))</f>
        <v>#N/A</v>
      </c>
      <c r="J520" s="18" t="e">
        <f>INDEX(BDD_enquete_terrain_publique!K:K, MATCH(A520, BDD_enquete_terrain_publique!B:B, 0))</f>
        <v>#N/A</v>
      </c>
      <c r="K520" s="118" t="e">
        <f>INDEX(BDD_enquete_terrain_publique!L:L, MATCH(A520, BDD_enquete_terrain_publique!B:B, 0))</f>
        <v>#N/A</v>
      </c>
      <c r="L520" s="18" t="e">
        <f>INDEX(BDD_enquete_terrain_publique!M:M, MATCH(A520, BDD_enquete_terrain_publique!B:B, 0))</f>
        <v>#N/A</v>
      </c>
      <c r="M520" s="115" t="s">
        <v>22</v>
      </c>
      <c r="N520" s="115" t="s">
        <v>22</v>
      </c>
      <c r="O520" s="115" t="s">
        <v>22</v>
      </c>
      <c r="P520" s="119" t="e">
        <f>INDEX(BDD_enquete_terrain_publique!Q:Q, MATCH(A520, BDD_enquete_terrain_publique!B:B, 0))</f>
        <v>#N/A</v>
      </c>
      <c r="Q520" s="115" t="s">
        <v>22</v>
      </c>
      <c r="R520" s="115" t="s">
        <v>22</v>
      </c>
      <c r="S520" s="115" t="s">
        <v>22</v>
      </c>
      <c r="T520" s="115" t="s">
        <v>22</v>
      </c>
      <c r="U520" s="120" t="e">
        <f>INDEX(BDD_enquete_terrain_publique!V:V, MATCH(A520, BDD_enquete_terrain_publique!B:B, 0))</f>
        <v>#N/A</v>
      </c>
      <c r="V520" s="128" t="s">
        <v>22</v>
      </c>
      <c r="W520" s="121" t="e">
        <f>INDEX(BDD_enquete_terrain_publique!W:W, MATCH(A520, BDD_enquete_terrain_publique!B:B, 0))</f>
        <v>#N/A</v>
      </c>
      <c r="X520" s="122" t="e">
        <f>INDEX(BDD_enquete_terrain_publique!X:X, MATCH(A520, BDD_enquete_terrain_publique!B:B, 0))</f>
        <v>#N/A</v>
      </c>
      <c r="Y520" s="122" t="e">
        <f>INDEX(BDD_enquete_terrain_publique!Y:Y, MATCH(A520, BDD_enquete_terrain_publique!B:B, 0))</f>
        <v>#N/A</v>
      </c>
      <c r="Z520" s="121" t="e">
        <f>INDEX(BDD_enquete_terrain_publique!Z:Z, MATCH(A520, BDD_enquete_terrain_publique!B:B, 0))</f>
        <v>#N/A</v>
      </c>
      <c r="AA520" s="121" t="e">
        <f>INDEX(BDD_enquete_terrain_publique!AA:AA, MATCH(A520, BDD_enquete_terrain_publique!B:B, 0))</f>
        <v>#N/A</v>
      </c>
      <c r="AB520" s="121" t="e">
        <f>INDEX(BDD_enquete_terrain_publique!AB:AB, MATCH(A520, BDD_enquete_terrain_publique!B:B, 0))</f>
        <v>#N/A</v>
      </c>
      <c r="AC520" s="121" t="e">
        <f>Tableau1[[#This Row],[heure_enq]]-Tableau1[[#This Row],[heure_deb]]</f>
        <v>#N/A</v>
      </c>
      <c r="AD520" s="121" t="e">
        <f>Tableau1[[#This Row],[heure_fin]]-Tableau1[[#This Row],[heure_deb]]</f>
        <v>#N/A</v>
      </c>
      <c r="AE520" s="128" t="s">
        <v>22</v>
      </c>
      <c r="AF520" s="128" t="s">
        <v>22</v>
      </c>
      <c r="AG520" s="123" t="e">
        <f>INDEX(BDD_enquete_terrain_publique!BJ:BJ, MATCH(A520, BDD_enquete_terrain_publique!B:B, 0))</f>
        <v>#N/A</v>
      </c>
      <c r="AH520" s="18"/>
      <c r="AI520" s="18" t="e">
        <f>INDEX(BDD_enquete_terrain_publique!BO:BO, MATCH(A520, BDD_enquete_terrain_publique!B:B, 0))</f>
        <v>#N/A</v>
      </c>
      <c r="AJ520" s="18"/>
      <c r="AK520" s="18" t="e">
        <f>INDEX(BDD_enquete_terrain_publique!BU:BU, MATCH(A520, BDD_enquete_terrain_publique!B:B, 0))</f>
        <v>#N/A</v>
      </c>
      <c r="AL520" s="115" t="e">
        <f>INDEX(BDD_enquete_terrain_publique!BV:BV, MATCH(A520, BDD_enquete_terrain_publique!B:B, 0))</f>
        <v>#N/A</v>
      </c>
      <c r="AM520" s="18"/>
      <c r="AN520" s="115"/>
      <c r="AO520" s="115" t="e">
        <f>INDEX(BDD_enquete_terrain_publique!AL:AL, MATCH(A520, BDD_enquete_terrain_publique!B:B, 0))</f>
        <v>#N/A</v>
      </c>
      <c r="AP520" s="115"/>
      <c r="AQ520" s="115"/>
      <c r="AR520" s="124"/>
      <c r="AS520" s="115"/>
      <c r="AT520" s="122"/>
      <c r="AU52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0" s="122"/>
      <c r="AW520" s="115"/>
      <c r="AX520" s="199"/>
      <c r="AY520" s="201"/>
      <c r="AZ520" s="127"/>
    </row>
    <row r="521" spans="1:52">
      <c r="A521" s="117"/>
      <c r="B521" s="18" t="e">
        <f>INDEX(BDD_enquete_terrain_publique!C:C, MATCH(A521, BDD_enquete_terrain_publique!B:B, 0))</f>
        <v>#N/A</v>
      </c>
      <c r="C521" s="18" t="e">
        <f>INDEX(BDD_enquete_terrain_publique!D:D, MATCH(A521, BDD_enquete_terrain_publique!B:B, 0))</f>
        <v>#N/A</v>
      </c>
      <c r="D521" s="109" t="e">
        <f>INDEX(BDD_enquete_terrain_publique!E:E, MATCH(A521, BDD_enquete_terrain_publique!B:B, 0))</f>
        <v>#N/A</v>
      </c>
      <c r="E521" s="18" t="e">
        <f>INDEX(BDD_enquete_terrain_publique!F:F, MATCH(A521, BDD_enquete_terrain_publique!B:B, 0))</f>
        <v>#N/A</v>
      </c>
      <c r="F521" s="118" t="e">
        <f>INDEX(BDD_enquete_terrain_publique!G:G, MATCH(A521, BDD_enquete_terrain_publique!B:B, 0))</f>
        <v>#N/A</v>
      </c>
      <c r="G521" s="18" t="e">
        <f>INDEX(BDD_enquete_terrain_publique!H:H, MATCH(A521, BDD_enquete_terrain_publique!B:B, 0))</f>
        <v>#N/A</v>
      </c>
      <c r="H521" s="118" t="e">
        <f>INDEX(BDD_enquete_terrain_publique!I:I, MATCH(A521, BDD_enquete_terrain_publique!B:B, 0))</f>
        <v>#N/A</v>
      </c>
      <c r="I521" s="18" t="e">
        <f>INDEX(BDD_enquete_terrain_publique!J:J, MATCH(A521, BDD_enquete_terrain_publique!B:B, 0))</f>
        <v>#N/A</v>
      </c>
      <c r="J521" s="18" t="e">
        <f>INDEX(BDD_enquete_terrain_publique!K:K, MATCH(A521, BDD_enquete_terrain_publique!B:B, 0))</f>
        <v>#N/A</v>
      </c>
      <c r="K521" s="118" t="e">
        <f>INDEX(BDD_enquete_terrain_publique!L:L, MATCH(A521, BDD_enquete_terrain_publique!B:B, 0))</f>
        <v>#N/A</v>
      </c>
      <c r="L521" s="18" t="e">
        <f>INDEX(BDD_enquete_terrain_publique!M:M, MATCH(A521, BDD_enquete_terrain_publique!B:B, 0))</f>
        <v>#N/A</v>
      </c>
      <c r="M521" s="115" t="s">
        <v>22</v>
      </c>
      <c r="N521" s="115" t="s">
        <v>22</v>
      </c>
      <c r="O521" s="115" t="s">
        <v>22</v>
      </c>
      <c r="P521" s="119" t="e">
        <f>INDEX(BDD_enquete_terrain_publique!Q:Q, MATCH(A521, BDD_enquete_terrain_publique!B:B, 0))</f>
        <v>#N/A</v>
      </c>
      <c r="Q521" s="115" t="s">
        <v>22</v>
      </c>
      <c r="R521" s="115" t="s">
        <v>22</v>
      </c>
      <c r="S521" s="115" t="s">
        <v>22</v>
      </c>
      <c r="T521" s="115" t="s">
        <v>22</v>
      </c>
      <c r="U521" s="120" t="e">
        <f>INDEX(BDD_enquete_terrain_publique!V:V, MATCH(A521, BDD_enquete_terrain_publique!B:B, 0))</f>
        <v>#N/A</v>
      </c>
      <c r="V521" s="128" t="s">
        <v>22</v>
      </c>
      <c r="W521" s="121" t="e">
        <f>INDEX(BDD_enquete_terrain_publique!W:W, MATCH(A521, BDD_enquete_terrain_publique!B:B, 0))</f>
        <v>#N/A</v>
      </c>
      <c r="X521" s="122" t="e">
        <f>INDEX(BDD_enquete_terrain_publique!X:X, MATCH(A521, BDD_enquete_terrain_publique!B:B, 0))</f>
        <v>#N/A</v>
      </c>
      <c r="Y521" s="122" t="e">
        <f>INDEX(BDD_enquete_terrain_publique!Y:Y, MATCH(A521, BDD_enquete_terrain_publique!B:B, 0))</f>
        <v>#N/A</v>
      </c>
      <c r="Z521" s="121" t="e">
        <f>INDEX(BDD_enquete_terrain_publique!Z:Z, MATCH(A521, BDD_enquete_terrain_publique!B:B, 0))</f>
        <v>#N/A</v>
      </c>
      <c r="AA521" s="121" t="e">
        <f>INDEX(BDD_enquete_terrain_publique!AA:AA, MATCH(A521, BDD_enquete_terrain_publique!B:B, 0))</f>
        <v>#N/A</v>
      </c>
      <c r="AB521" s="121" t="e">
        <f>INDEX(BDD_enquete_terrain_publique!AB:AB, MATCH(A521, BDD_enquete_terrain_publique!B:B, 0))</f>
        <v>#N/A</v>
      </c>
      <c r="AC521" s="121" t="e">
        <f>Tableau1[[#This Row],[heure_enq]]-Tableau1[[#This Row],[heure_deb]]</f>
        <v>#N/A</v>
      </c>
      <c r="AD521" s="121" t="e">
        <f>Tableau1[[#This Row],[heure_fin]]-Tableau1[[#This Row],[heure_deb]]</f>
        <v>#N/A</v>
      </c>
      <c r="AE521" s="128" t="s">
        <v>22</v>
      </c>
      <c r="AF521" s="128" t="s">
        <v>22</v>
      </c>
      <c r="AG521" s="123" t="e">
        <f>INDEX(BDD_enquete_terrain_publique!BJ:BJ, MATCH(A521, BDD_enquete_terrain_publique!B:B, 0))</f>
        <v>#N/A</v>
      </c>
      <c r="AH521" s="18"/>
      <c r="AI521" s="18" t="e">
        <f>INDEX(BDD_enquete_terrain_publique!BO:BO, MATCH(A521, BDD_enquete_terrain_publique!B:B, 0))</f>
        <v>#N/A</v>
      </c>
      <c r="AJ521" s="18"/>
      <c r="AK521" s="18" t="e">
        <f>INDEX(BDD_enquete_terrain_publique!BU:BU, MATCH(A521, BDD_enquete_terrain_publique!B:B, 0))</f>
        <v>#N/A</v>
      </c>
      <c r="AL521" s="115" t="e">
        <f>INDEX(BDD_enquete_terrain_publique!BV:BV, MATCH(A521, BDD_enquete_terrain_publique!B:B, 0))</f>
        <v>#N/A</v>
      </c>
      <c r="AM521" s="18"/>
      <c r="AN521" s="115"/>
      <c r="AO521" s="115" t="e">
        <f>INDEX(BDD_enquete_terrain_publique!AL:AL, MATCH(A521, BDD_enquete_terrain_publique!B:B, 0))</f>
        <v>#N/A</v>
      </c>
      <c r="AP521" s="115"/>
      <c r="AQ521" s="115"/>
      <c r="AR521" s="124"/>
      <c r="AS521" s="115"/>
      <c r="AT521" s="122"/>
      <c r="AU52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1" s="122"/>
      <c r="AW521" s="115"/>
      <c r="AX521" s="199"/>
      <c r="AY521" s="201"/>
      <c r="AZ521" s="127"/>
    </row>
    <row r="522" spans="1:52">
      <c r="A522" s="117"/>
      <c r="B522" s="18" t="e">
        <f>INDEX(BDD_enquete_terrain_publique!C:C, MATCH(A522, BDD_enquete_terrain_publique!B:B, 0))</f>
        <v>#N/A</v>
      </c>
      <c r="C522" s="18" t="e">
        <f>INDEX(BDD_enquete_terrain_publique!D:D, MATCH(A522, BDD_enquete_terrain_publique!B:B, 0))</f>
        <v>#N/A</v>
      </c>
      <c r="D522" s="109" t="e">
        <f>INDEX(BDD_enquete_terrain_publique!E:E, MATCH(A522, BDD_enquete_terrain_publique!B:B, 0))</f>
        <v>#N/A</v>
      </c>
      <c r="E522" s="18" t="e">
        <f>INDEX(BDD_enquete_terrain_publique!F:F, MATCH(A522, BDD_enquete_terrain_publique!B:B, 0))</f>
        <v>#N/A</v>
      </c>
      <c r="F522" s="118" t="e">
        <f>INDEX(BDD_enquete_terrain_publique!G:G, MATCH(A522, BDD_enquete_terrain_publique!B:B, 0))</f>
        <v>#N/A</v>
      </c>
      <c r="G522" s="18" t="e">
        <f>INDEX(BDD_enquete_terrain_publique!H:H, MATCH(A522, BDD_enquete_terrain_publique!B:B, 0))</f>
        <v>#N/A</v>
      </c>
      <c r="H522" s="118" t="e">
        <f>INDEX(BDD_enquete_terrain_publique!I:I, MATCH(A522, BDD_enquete_terrain_publique!B:B, 0))</f>
        <v>#N/A</v>
      </c>
      <c r="I522" s="18" t="e">
        <f>INDEX(BDD_enquete_terrain_publique!J:J, MATCH(A522, BDD_enquete_terrain_publique!B:B, 0))</f>
        <v>#N/A</v>
      </c>
      <c r="J522" s="18" t="e">
        <f>INDEX(BDD_enquete_terrain_publique!K:K, MATCH(A522, BDD_enquete_terrain_publique!B:B, 0))</f>
        <v>#N/A</v>
      </c>
      <c r="K522" s="118" t="e">
        <f>INDEX(BDD_enquete_terrain_publique!L:L, MATCH(A522, BDD_enquete_terrain_publique!B:B, 0))</f>
        <v>#N/A</v>
      </c>
      <c r="L522" s="18" t="e">
        <f>INDEX(BDD_enquete_terrain_publique!M:M, MATCH(A522, BDD_enquete_terrain_publique!B:B, 0))</f>
        <v>#N/A</v>
      </c>
      <c r="M522" s="115" t="s">
        <v>22</v>
      </c>
      <c r="N522" s="115" t="s">
        <v>22</v>
      </c>
      <c r="O522" s="115" t="s">
        <v>22</v>
      </c>
      <c r="P522" s="119" t="e">
        <f>INDEX(BDD_enquete_terrain_publique!Q:Q, MATCH(A522, BDD_enquete_terrain_publique!B:B, 0))</f>
        <v>#N/A</v>
      </c>
      <c r="Q522" s="115" t="s">
        <v>22</v>
      </c>
      <c r="R522" s="115" t="s">
        <v>22</v>
      </c>
      <c r="S522" s="115" t="s">
        <v>22</v>
      </c>
      <c r="T522" s="115" t="s">
        <v>22</v>
      </c>
      <c r="U522" s="120" t="e">
        <f>INDEX(BDD_enquete_terrain_publique!V:V, MATCH(A522, BDD_enquete_terrain_publique!B:B, 0))</f>
        <v>#N/A</v>
      </c>
      <c r="V522" s="128" t="s">
        <v>22</v>
      </c>
      <c r="W522" s="121" t="e">
        <f>INDEX(BDD_enquete_terrain_publique!W:W, MATCH(A522, BDD_enquete_terrain_publique!B:B, 0))</f>
        <v>#N/A</v>
      </c>
      <c r="X522" s="122" t="e">
        <f>INDEX(BDD_enquete_terrain_publique!X:X, MATCH(A522, BDD_enquete_terrain_publique!B:B, 0))</f>
        <v>#N/A</v>
      </c>
      <c r="Y522" s="122" t="e">
        <f>INDEX(BDD_enquete_terrain_publique!Y:Y, MATCH(A522, BDD_enquete_terrain_publique!B:B, 0))</f>
        <v>#N/A</v>
      </c>
      <c r="Z522" s="121" t="e">
        <f>INDEX(BDD_enquete_terrain_publique!Z:Z, MATCH(A522, BDD_enquete_terrain_publique!B:B, 0))</f>
        <v>#N/A</v>
      </c>
      <c r="AA522" s="121" t="e">
        <f>INDEX(BDD_enquete_terrain_publique!AA:AA, MATCH(A522, BDD_enquete_terrain_publique!B:B, 0))</f>
        <v>#N/A</v>
      </c>
      <c r="AB522" s="121" t="e">
        <f>INDEX(BDD_enquete_terrain_publique!AB:AB, MATCH(A522, BDD_enquete_terrain_publique!B:B, 0))</f>
        <v>#N/A</v>
      </c>
      <c r="AC522" s="121" t="e">
        <f>Tableau1[[#This Row],[heure_enq]]-Tableau1[[#This Row],[heure_deb]]</f>
        <v>#N/A</v>
      </c>
      <c r="AD522" s="121" t="e">
        <f>Tableau1[[#This Row],[heure_fin]]-Tableau1[[#This Row],[heure_deb]]</f>
        <v>#N/A</v>
      </c>
      <c r="AE522" s="128" t="s">
        <v>22</v>
      </c>
      <c r="AF522" s="128" t="s">
        <v>22</v>
      </c>
      <c r="AG522" s="123" t="e">
        <f>INDEX(BDD_enquete_terrain_publique!BJ:BJ, MATCH(A522, BDD_enquete_terrain_publique!B:B, 0))</f>
        <v>#N/A</v>
      </c>
      <c r="AH522" s="18"/>
      <c r="AI522" s="18" t="e">
        <f>INDEX(BDD_enquete_terrain_publique!BO:BO, MATCH(A522, BDD_enquete_terrain_publique!B:B, 0))</f>
        <v>#N/A</v>
      </c>
      <c r="AJ522" s="18"/>
      <c r="AK522" s="18" t="e">
        <f>INDEX(BDD_enquete_terrain_publique!BU:BU, MATCH(A522, BDD_enquete_terrain_publique!B:B, 0))</f>
        <v>#N/A</v>
      </c>
      <c r="AL522" s="115" t="e">
        <f>INDEX(BDD_enquete_terrain_publique!BV:BV, MATCH(A522, BDD_enquete_terrain_publique!B:B, 0))</f>
        <v>#N/A</v>
      </c>
      <c r="AM522" s="18"/>
      <c r="AN522" s="115"/>
      <c r="AO522" s="115" t="e">
        <f>INDEX(BDD_enquete_terrain_publique!AL:AL, MATCH(A522, BDD_enquete_terrain_publique!B:B, 0))</f>
        <v>#N/A</v>
      </c>
      <c r="AP522" s="115"/>
      <c r="AQ522" s="115"/>
      <c r="AR522" s="124"/>
      <c r="AS522" s="115"/>
      <c r="AT522" s="122"/>
      <c r="AU52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2" s="122"/>
      <c r="AW522" s="115"/>
      <c r="AX522" s="199"/>
      <c r="AY522" s="201"/>
      <c r="AZ522" s="127"/>
    </row>
    <row r="523" spans="1:52">
      <c r="A523" s="117"/>
      <c r="B523" s="18" t="e">
        <f>INDEX(BDD_enquete_terrain_publique!C:C, MATCH(A523, BDD_enquete_terrain_publique!B:B, 0))</f>
        <v>#N/A</v>
      </c>
      <c r="C523" s="18" t="e">
        <f>INDEX(BDD_enquete_terrain_publique!D:D, MATCH(A523, BDD_enquete_terrain_publique!B:B, 0))</f>
        <v>#N/A</v>
      </c>
      <c r="D523" s="109" t="e">
        <f>INDEX(BDD_enquete_terrain_publique!E:E, MATCH(A523, BDD_enquete_terrain_publique!B:B, 0))</f>
        <v>#N/A</v>
      </c>
      <c r="E523" s="18" t="e">
        <f>INDEX(BDD_enquete_terrain_publique!F:F, MATCH(A523, BDD_enquete_terrain_publique!B:B, 0))</f>
        <v>#N/A</v>
      </c>
      <c r="F523" s="118" t="e">
        <f>INDEX(BDD_enquete_terrain_publique!G:G, MATCH(A523, BDD_enquete_terrain_publique!B:B, 0))</f>
        <v>#N/A</v>
      </c>
      <c r="G523" s="18" t="e">
        <f>INDEX(BDD_enquete_terrain_publique!H:H, MATCH(A523, BDD_enquete_terrain_publique!B:B, 0))</f>
        <v>#N/A</v>
      </c>
      <c r="H523" s="118" t="e">
        <f>INDEX(BDD_enquete_terrain_publique!I:I, MATCH(A523, BDD_enquete_terrain_publique!B:B, 0))</f>
        <v>#N/A</v>
      </c>
      <c r="I523" s="18" t="e">
        <f>INDEX(BDD_enquete_terrain_publique!J:J, MATCH(A523, BDD_enquete_terrain_publique!B:B, 0))</f>
        <v>#N/A</v>
      </c>
      <c r="J523" s="18" t="e">
        <f>INDEX(BDD_enquete_terrain_publique!K:K, MATCH(A523, BDD_enquete_terrain_publique!B:B, 0))</f>
        <v>#N/A</v>
      </c>
      <c r="K523" s="118" t="e">
        <f>INDEX(BDD_enquete_terrain_publique!L:L, MATCH(A523, BDD_enquete_terrain_publique!B:B, 0))</f>
        <v>#N/A</v>
      </c>
      <c r="L523" s="18" t="e">
        <f>INDEX(BDD_enquete_terrain_publique!M:M, MATCH(A523, BDD_enquete_terrain_publique!B:B, 0))</f>
        <v>#N/A</v>
      </c>
      <c r="M523" s="115" t="s">
        <v>22</v>
      </c>
      <c r="N523" s="115" t="s">
        <v>22</v>
      </c>
      <c r="O523" s="115" t="s">
        <v>22</v>
      </c>
      <c r="P523" s="119" t="e">
        <f>INDEX(BDD_enquete_terrain_publique!Q:Q, MATCH(A523, BDD_enquete_terrain_publique!B:B, 0))</f>
        <v>#N/A</v>
      </c>
      <c r="Q523" s="115" t="s">
        <v>22</v>
      </c>
      <c r="R523" s="115" t="s">
        <v>22</v>
      </c>
      <c r="S523" s="115" t="s">
        <v>22</v>
      </c>
      <c r="T523" s="115" t="s">
        <v>22</v>
      </c>
      <c r="U523" s="120" t="e">
        <f>INDEX(BDD_enquete_terrain_publique!V:V, MATCH(A523, BDD_enquete_terrain_publique!B:B, 0))</f>
        <v>#N/A</v>
      </c>
      <c r="V523" s="128" t="s">
        <v>22</v>
      </c>
      <c r="W523" s="121" t="e">
        <f>INDEX(BDD_enquete_terrain_publique!W:W, MATCH(A523, BDD_enquete_terrain_publique!B:B, 0))</f>
        <v>#N/A</v>
      </c>
      <c r="X523" s="122" t="e">
        <f>INDEX(BDD_enquete_terrain_publique!X:X, MATCH(A523, BDD_enquete_terrain_publique!B:B, 0))</f>
        <v>#N/A</v>
      </c>
      <c r="Y523" s="122" t="e">
        <f>INDEX(BDD_enquete_terrain_publique!Y:Y, MATCH(A523, BDD_enquete_terrain_publique!B:B, 0))</f>
        <v>#N/A</v>
      </c>
      <c r="Z523" s="121" t="e">
        <f>INDEX(BDD_enquete_terrain_publique!Z:Z, MATCH(A523, BDD_enquete_terrain_publique!B:B, 0))</f>
        <v>#N/A</v>
      </c>
      <c r="AA523" s="121" t="e">
        <f>INDEX(BDD_enquete_terrain_publique!AA:AA, MATCH(A523, BDD_enquete_terrain_publique!B:B, 0))</f>
        <v>#N/A</v>
      </c>
      <c r="AB523" s="121" t="e">
        <f>INDEX(BDD_enquete_terrain_publique!AB:AB, MATCH(A523, BDD_enquete_terrain_publique!B:B, 0))</f>
        <v>#N/A</v>
      </c>
      <c r="AC523" s="121" t="e">
        <f>Tableau1[[#This Row],[heure_enq]]-Tableau1[[#This Row],[heure_deb]]</f>
        <v>#N/A</v>
      </c>
      <c r="AD523" s="121" t="e">
        <f>Tableau1[[#This Row],[heure_fin]]-Tableau1[[#This Row],[heure_deb]]</f>
        <v>#N/A</v>
      </c>
      <c r="AE523" s="128" t="s">
        <v>22</v>
      </c>
      <c r="AF523" s="128" t="s">
        <v>22</v>
      </c>
      <c r="AG523" s="123" t="e">
        <f>INDEX(BDD_enquete_terrain_publique!BJ:BJ, MATCH(A523, BDD_enquete_terrain_publique!B:B, 0))</f>
        <v>#N/A</v>
      </c>
      <c r="AH523" s="18"/>
      <c r="AI523" s="18" t="e">
        <f>INDEX(BDD_enquete_terrain_publique!BO:BO, MATCH(A523, BDD_enquete_terrain_publique!B:B, 0))</f>
        <v>#N/A</v>
      </c>
      <c r="AJ523" s="18"/>
      <c r="AK523" s="18" t="e">
        <f>INDEX(BDD_enquete_terrain_publique!BU:BU, MATCH(A523, BDD_enquete_terrain_publique!B:B, 0))</f>
        <v>#N/A</v>
      </c>
      <c r="AL523" s="115" t="e">
        <f>INDEX(BDD_enquete_terrain_publique!BV:BV, MATCH(A523, BDD_enquete_terrain_publique!B:B, 0))</f>
        <v>#N/A</v>
      </c>
      <c r="AM523" s="18"/>
      <c r="AN523" s="115"/>
      <c r="AO523" s="115" t="e">
        <f>INDEX(BDD_enquete_terrain_publique!AL:AL, MATCH(A523, BDD_enquete_terrain_publique!B:B, 0))</f>
        <v>#N/A</v>
      </c>
      <c r="AP523" s="115"/>
      <c r="AQ523" s="115"/>
      <c r="AR523" s="124"/>
      <c r="AS523" s="115"/>
      <c r="AT523" s="122"/>
      <c r="AU52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3" s="122"/>
      <c r="AW523" s="115"/>
      <c r="AX523" s="199"/>
      <c r="AY523" s="201"/>
      <c r="AZ523" s="127"/>
    </row>
    <row r="524" spans="1:52">
      <c r="A524" s="117"/>
      <c r="B524" s="18" t="e">
        <f>INDEX(BDD_enquete_terrain_publique!C:C, MATCH(A524, BDD_enquete_terrain_publique!B:B, 0))</f>
        <v>#N/A</v>
      </c>
      <c r="C524" s="18" t="e">
        <f>INDEX(BDD_enquete_terrain_publique!D:D, MATCH(A524, BDD_enquete_terrain_publique!B:B, 0))</f>
        <v>#N/A</v>
      </c>
      <c r="D524" s="109" t="e">
        <f>INDEX(BDD_enquete_terrain_publique!E:E, MATCH(A524, BDD_enquete_terrain_publique!B:B, 0))</f>
        <v>#N/A</v>
      </c>
      <c r="E524" s="18" t="e">
        <f>INDEX(BDD_enquete_terrain_publique!F:F, MATCH(A524, BDD_enquete_terrain_publique!B:B, 0))</f>
        <v>#N/A</v>
      </c>
      <c r="F524" s="118" t="e">
        <f>INDEX(BDD_enquete_terrain_publique!G:G, MATCH(A524, BDD_enquete_terrain_publique!B:B, 0))</f>
        <v>#N/A</v>
      </c>
      <c r="G524" s="18" t="e">
        <f>INDEX(BDD_enquete_terrain_publique!H:H, MATCH(A524, BDD_enquete_terrain_publique!B:B, 0))</f>
        <v>#N/A</v>
      </c>
      <c r="H524" s="118" t="e">
        <f>INDEX(BDD_enquete_terrain_publique!I:I, MATCH(A524, BDD_enquete_terrain_publique!B:B, 0))</f>
        <v>#N/A</v>
      </c>
      <c r="I524" s="18" t="e">
        <f>INDEX(BDD_enquete_terrain_publique!J:J, MATCH(A524, BDD_enquete_terrain_publique!B:B, 0))</f>
        <v>#N/A</v>
      </c>
      <c r="J524" s="18" t="e">
        <f>INDEX(BDD_enquete_terrain_publique!K:K, MATCH(A524, BDD_enquete_terrain_publique!B:B, 0))</f>
        <v>#N/A</v>
      </c>
      <c r="K524" s="118" t="e">
        <f>INDEX(BDD_enquete_terrain_publique!L:L, MATCH(A524, BDD_enquete_terrain_publique!B:B, 0))</f>
        <v>#N/A</v>
      </c>
      <c r="L524" s="18" t="e">
        <f>INDEX(BDD_enquete_terrain_publique!M:M, MATCH(A524, BDD_enquete_terrain_publique!B:B, 0))</f>
        <v>#N/A</v>
      </c>
      <c r="M524" s="115" t="s">
        <v>22</v>
      </c>
      <c r="N524" s="115" t="s">
        <v>22</v>
      </c>
      <c r="O524" s="115" t="s">
        <v>22</v>
      </c>
      <c r="P524" s="119" t="e">
        <f>INDEX(BDD_enquete_terrain_publique!Q:Q, MATCH(A524, BDD_enquete_terrain_publique!B:B, 0))</f>
        <v>#N/A</v>
      </c>
      <c r="Q524" s="115" t="s">
        <v>22</v>
      </c>
      <c r="R524" s="115" t="s">
        <v>22</v>
      </c>
      <c r="S524" s="115" t="s">
        <v>22</v>
      </c>
      <c r="T524" s="115" t="s">
        <v>22</v>
      </c>
      <c r="U524" s="120" t="e">
        <f>INDEX(BDD_enquete_terrain_publique!V:V, MATCH(A524, BDD_enquete_terrain_publique!B:B, 0))</f>
        <v>#N/A</v>
      </c>
      <c r="V524" s="128" t="s">
        <v>22</v>
      </c>
      <c r="W524" s="121" t="e">
        <f>INDEX(BDD_enquete_terrain_publique!W:W, MATCH(A524, BDD_enquete_terrain_publique!B:B, 0))</f>
        <v>#N/A</v>
      </c>
      <c r="X524" s="122" t="e">
        <f>INDEX(BDD_enquete_terrain_publique!X:X, MATCH(A524, BDD_enquete_terrain_publique!B:B, 0))</f>
        <v>#N/A</v>
      </c>
      <c r="Y524" s="122" t="e">
        <f>INDEX(BDD_enquete_terrain_publique!Y:Y, MATCH(A524, BDD_enquete_terrain_publique!B:B, 0))</f>
        <v>#N/A</v>
      </c>
      <c r="Z524" s="121" t="e">
        <f>INDEX(BDD_enquete_terrain_publique!Z:Z, MATCH(A524, BDD_enquete_terrain_publique!B:B, 0))</f>
        <v>#N/A</v>
      </c>
      <c r="AA524" s="121" t="e">
        <f>INDEX(BDD_enquete_terrain_publique!AA:AA, MATCH(A524, BDD_enquete_terrain_publique!B:B, 0))</f>
        <v>#N/A</v>
      </c>
      <c r="AB524" s="121" t="e">
        <f>INDEX(BDD_enquete_terrain_publique!AB:AB, MATCH(A524, BDD_enquete_terrain_publique!B:B, 0))</f>
        <v>#N/A</v>
      </c>
      <c r="AC524" s="121" t="e">
        <f>Tableau1[[#This Row],[heure_enq]]-Tableau1[[#This Row],[heure_deb]]</f>
        <v>#N/A</v>
      </c>
      <c r="AD524" s="121" t="e">
        <f>Tableau1[[#This Row],[heure_fin]]-Tableau1[[#This Row],[heure_deb]]</f>
        <v>#N/A</v>
      </c>
      <c r="AE524" s="128" t="s">
        <v>22</v>
      </c>
      <c r="AF524" s="128" t="s">
        <v>22</v>
      </c>
      <c r="AG524" s="123" t="e">
        <f>INDEX(BDD_enquete_terrain_publique!BJ:BJ, MATCH(A524, BDD_enquete_terrain_publique!B:B, 0))</f>
        <v>#N/A</v>
      </c>
      <c r="AH524" s="18"/>
      <c r="AI524" s="18" t="e">
        <f>INDEX(BDD_enquete_terrain_publique!BO:BO, MATCH(A524, BDD_enquete_terrain_publique!B:B, 0))</f>
        <v>#N/A</v>
      </c>
      <c r="AJ524" s="18"/>
      <c r="AK524" s="18" t="e">
        <f>INDEX(BDD_enquete_terrain_publique!BU:BU, MATCH(A524, BDD_enquete_terrain_publique!B:B, 0))</f>
        <v>#N/A</v>
      </c>
      <c r="AL524" s="115" t="e">
        <f>INDEX(BDD_enquete_terrain_publique!BV:BV, MATCH(A524, BDD_enquete_terrain_publique!B:B, 0))</f>
        <v>#N/A</v>
      </c>
      <c r="AM524" s="18"/>
      <c r="AN524" s="115"/>
      <c r="AO524" s="115" t="e">
        <f>INDEX(BDD_enquete_terrain_publique!AL:AL, MATCH(A524, BDD_enquete_terrain_publique!B:B, 0))</f>
        <v>#N/A</v>
      </c>
      <c r="AP524" s="115"/>
      <c r="AQ524" s="115"/>
      <c r="AR524" s="124"/>
      <c r="AS524" s="115"/>
      <c r="AT524" s="122"/>
      <c r="AU52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4" s="122"/>
      <c r="AW524" s="115"/>
      <c r="AX524" s="199"/>
      <c r="AY524" s="201"/>
      <c r="AZ524" s="127"/>
    </row>
    <row r="525" spans="1:52">
      <c r="A525" s="117"/>
      <c r="B525" s="18" t="e">
        <f>INDEX(BDD_enquete_terrain_publique!C:C, MATCH(A525, BDD_enquete_terrain_publique!B:B, 0))</f>
        <v>#N/A</v>
      </c>
      <c r="C525" s="18" t="e">
        <f>INDEX(BDD_enquete_terrain_publique!D:D, MATCH(A525, BDD_enquete_terrain_publique!B:B, 0))</f>
        <v>#N/A</v>
      </c>
      <c r="D525" s="109" t="e">
        <f>INDEX(BDD_enquete_terrain_publique!E:E, MATCH(A525, BDD_enquete_terrain_publique!B:B, 0))</f>
        <v>#N/A</v>
      </c>
      <c r="E525" s="18" t="e">
        <f>INDEX(BDD_enquete_terrain_publique!F:F, MATCH(A525, BDD_enquete_terrain_publique!B:B, 0))</f>
        <v>#N/A</v>
      </c>
      <c r="F525" s="118" t="e">
        <f>INDEX(BDD_enquete_terrain_publique!G:G, MATCH(A525, BDD_enquete_terrain_publique!B:B, 0))</f>
        <v>#N/A</v>
      </c>
      <c r="G525" s="18" t="e">
        <f>INDEX(BDD_enquete_terrain_publique!H:H, MATCH(A525, BDD_enquete_terrain_publique!B:B, 0))</f>
        <v>#N/A</v>
      </c>
      <c r="H525" s="118" t="e">
        <f>INDEX(BDD_enquete_terrain_publique!I:I, MATCH(A525, BDD_enquete_terrain_publique!B:B, 0))</f>
        <v>#N/A</v>
      </c>
      <c r="I525" s="18" t="e">
        <f>INDEX(BDD_enquete_terrain_publique!J:J, MATCH(A525, BDD_enquete_terrain_publique!B:B, 0))</f>
        <v>#N/A</v>
      </c>
      <c r="J525" s="18" t="e">
        <f>INDEX(BDD_enquete_terrain_publique!K:K, MATCH(A525, BDD_enquete_terrain_publique!B:B, 0))</f>
        <v>#N/A</v>
      </c>
      <c r="K525" s="118" t="e">
        <f>INDEX(BDD_enquete_terrain_publique!L:L, MATCH(A525, BDD_enquete_terrain_publique!B:B, 0))</f>
        <v>#N/A</v>
      </c>
      <c r="L525" s="18" t="e">
        <f>INDEX(BDD_enquete_terrain_publique!M:M, MATCH(A525, BDD_enquete_terrain_publique!B:B, 0))</f>
        <v>#N/A</v>
      </c>
      <c r="M525" s="115" t="s">
        <v>22</v>
      </c>
      <c r="N525" s="115" t="s">
        <v>22</v>
      </c>
      <c r="O525" s="115" t="s">
        <v>22</v>
      </c>
      <c r="P525" s="119" t="e">
        <f>INDEX(BDD_enquete_terrain_publique!Q:Q, MATCH(A525, BDD_enquete_terrain_publique!B:B, 0))</f>
        <v>#N/A</v>
      </c>
      <c r="Q525" s="115" t="s">
        <v>22</v>
      </c>
      <c r="R525" s="115" t="s">
        <v>22</v>
      </c>
      <c r="S525" s="115" t="s">
        <v>22</v>
      </c>
      <c r="T525" s="115" t="s">
        <v>22</v>
      </c>
      <c r="U525" s="120" t="e">
        <f>INDEX(BDD_enquete_terrain_publique!V:V, MATCH(A525, BDD_enquete_terrain_publique!B:B, 0))</f>
        <v>#N/A</v>
      </c>
      <c r="V525" s="128" t="s">
        <v>22</v>
      </c>
      <c r="W525" s="121" t="e">
        <f>INDEX(BDD_enquete_terrain_publique!W:W, MATCH(A525, BDD_enquete_terrain_publique!B:B, 0))</f>
        <v>#N/A</v>
      </c>
      <c r="X525" s="122" t="e">
        <f>INDEX(BDD_enquete_terrain_publique!X:X, MATCH(A525, BDD_enquete_terrain_publique!B:B, 0))</f>
        <v>#N/A</v>
      </c>
      <c r="Y525" s="122" t="e">
        <f>INDEX(BDD_enquete_terrain_publique!Y:Y, MATCH(A525, BDD_enquete_terrain_publique!B:B, 0))</f>
        <v>#N/A</v>
      </c>
      <c r="Z525" s="121" t="e">
        <f>INDEX(BDD_enquete_terrain_publique!Z:Z, MATCH(A525, BDD_enquete_terrain_publique!B:B, 0))</f>
        <v>#N/A</v>
      </c>
      <c r="AA525" s="121" t="e">
        <f>INDEX(BDD_enquete_terrain_publique!AA:AA, MATCH(A525, BDD_enquete_terrain_publique!B:B, 0))</f>
        <v>#N/A</v>
      </c>
      <c r="AB525" s="121" t="e">
        <f>INDEX(BDD_enquete_terrain_publique!AB:AB, MATCH(A525, BDD_enquete_terrain_publique!B:B, 0))</f>
        <v>#N/A</v>
      </c>
      <c r="AC525" s="121" t="e">
        <f>Tableau1[[#This Row],[heure_enq]]-Tableau1[[#This Row],[heure_deb]]</f>
        <v>#N/A</v>
      </c>
      <c r="AD525" s="121" t="e">
        <f>Tableau1[[#This Row],[heure_fin]]-Tableau1[[#This Row],[heure_deb]]</f>
        <v>#N/A</v>
      </c>
      <c r="AE525" s="128" t="s">
        <v>22</v>
      </c>
      <c r="AF525" s="128" t="s">
        <v>22</v>
      </c>
      <c r="AG525" s="123" t="e">
        <f>INDEX(BDD_enquete_terrain_publique!BJ:BJ, MATCH(A525, BDD_enquete_terrain_publique!B:B, 0))</f>
        <v>#N/A</v>
      </c>
      <c r="AH525" s="18"/>
      <c r="AI525" s="18" t="e">
        <f>INDEX(BDD_enquete_terrain_publique!BO:BO, MATCH(A525, BDD_enquete_terrain_publique!B:B, 0))</f>
        <v>#N/A</v>
      </c>
      <c r="AJ525" s="18"/>
      <c r="AK525" s="18" t="e">
        <f>INDEX(BDD_enquete_terrain_publique!BU:BU, MATCH(A525, BDD_enquete_terrain_publique!B:B, 0))</f>
        <v>#N/A</v>
      </c>
      <c r="AL525" s="115" t="e">
        <f>INDEX(BDD_enquete_terrain_publique!BV:BV, MATCH(A525, BDD_enquete_terrain_publique!B:B, 0))</f>
        <v>#N/A</v>
      </c>
      <c r="AM525" s="18"/>
      <c r="AN525" s="115"/>
      <c r="AO525" s="115" t="e">
        <f>INDEX(BDD_enquete_terrain_publique!AL:AL, MATCH(A525, BDD_enquete_terrain_publique!B:B, 0))</f>
        <v>#N/A</v>
      </c>
      <c r="AP525" s="115"/>
      <c r="AQ525" s="115"/>
      <c r="AR525" s="124"/>
      <c r="AS525" s="115"/>
      <c r="AT525" s="122"/>
      <c r="AU52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5" s="122"/>
      <c r="AW525" s="115"/>
      <c r="AX525" s="199"/>
      <c r="AY525" s="201"/>
      <c r="AZ525" s="127"/>
    </row>
    <row r="526" spans="1:52">
      <c r="A526" s="117"/>
      <c r="B526" s="18" t="e">
        <f>INDEX(BDD_enquete_terrain_publique!C:C, MATCH(A526, BDD_enquete_terrain_publique!B:B, 0))</f>
        <v>#N/A</v>
      </c>
      <c r="C526" s="18" t="e">
        <f>INDEX(BDD_enquete_terrain_publique!D:D, MATCH(A526, BDD_enquete_terrain_publique!B:B, 0))</f>
        <v>#N/A</v>
      </c>
      <c r="D526" s="109" t="e">
        <f>INDEX(BDD_enquete_terrain_publique!E:E, MATCH(A526, BDD_enquete_terrain_publique!B:B, 0))</f>
        <v>#N/A</v>
      </c>
      <c r="E526" s="18" t="e">
        <f>INDEX(BDD_enquete_terrain_publique!F:F, MATCH(A526, BDD_enquete_terrain_publique!B:B, 0))</f>
        <v>#N/A</v>
      </c>
      <c r="F526" s="118" t="e">
        <f>INDEX(BDD_enquete_terrain_publique!G:G, MATCH(A526, BDD_enquete_terrain_publique!B:B, 0))</f>
        <v>#N/A</v>
      </c>
      <c r="G526" s="18" t="e">
        <f>INDEX(BDD_enquete_terrain_publique!H:H, MATCH(A526, BDD_enquete_terrain_publique!B:B, 0))</f>
        <v>#N/A</v>
      </c>
      <c r="H526" s="118" t="e">
        <f>INDEX(BDD_enquete_terrain_publique!I:I, MATCH(A526, BDD_enquete_terrain_publique!B:B, 0))</f>
        <v>#N/A</v>
      </c>
      <c r="I526" s="18" t="e">
        <f>INDEX(BDD_enquete_terrain_publique!J:J, MATCH(A526, BDD_enquete_terrain_publique!B:B, 0))</f>
        <v>#N/A</v>
      </c>
      <c r="J526" s="18" t="e">
        <f>INDEX(BDD_enquete_terrain_publique!K:K, MATCH(A526, BDD_enquete_terrain_publique!B:B, 0))</f>
        <v>#N/A</v>
      </c>
      <c r="K526" s="118" t="e">
        <f>INDEX(BDD_enquete_terrain_publique!L:L, MATCH(A526, BDD_enquete_terrain_publique!B:B, 0))</f>
        <v>#N/A</v>
      </c>
      <c r="L526" s="18" t="e">
        <f>INDEX(BDD_enquete_terrain_publique!M:M, MATCH(A526, BDD_enquete_terrain_publique!B:B, 0))</f>
        <v>#N/A</v>
      </c>
      <c r="M526" s="115" t="s">
        <v>22</v>
      </c>
      <c r="N526" s="115" t="s">
        <v>22</v>
      </c>
      <c r="O526" s="115" t="s">
        <v>22</v>
      </c>
      <c r="P526" s="119" t="e">
        <f>INDEX(BDD_enquete_terrain_publique!Q:Q, MATCH(A526, BDD_enquete_terrain_publique!B:B, 0))</f>
        <v>#N/A</v>
      </c>
      <c r="Q526" s="115" t="s">
        <v>22</v>
      </c>
      <c r="R526" s="115" t="s">
        <v>22</v>
      </c>
      <c r="S526" s="115" t="s">
        <v>22</v>
      </c>
      <c r="T526" s="115" t="s">
        <v>22</v>
      </c>
      <c r="U526" s="120" t="e">
        <f>INDEX(BDD_enquete_terrain_publique!V:V, MATCH(A526, BDD_enquete_terrain_publique!B:B, 0))</f>
        <v>#N/A</v>
      </c>
      <c r="V526" s="128" t="s">
        <v>22</v>
      </c>
      <c r="W526" s="121" t="e">
        <f>INDEX(BDD_enquete_terrain_publique!W:W, MATCH(A526, BDD_enquete_terrain_publique!B:B, 0))</f>
        <v>#N/A</v>
      </c>
      <c r="X526" s="122" t="e">
        <f>INDEX(BDD_enquete_terrain_publique!X:X, MATCH(A526, BDD_enquete_terrain_publique!B:B, 0))</f>
        <v>#N/A</v>
      </c>
      <c r="Y526" s="122" t="e">
        <f>INDEX(BDD_enquete_terrain_publique!Y:Y, MATCH(A526, BDD_enquete_terrain_publique!B:B, 0))</f>
        <v>#N/A</v>
      </c>
      <c r="Z526" s="121" t="e">
        <f>INDEX(BDD_enquete_terrain_publique!Z:Z, MATCH(A526, BDD_enquete_terrain_publique!B:B, 0))</f>
        <v>#N/A</v>
      </c>
      <c r="AA526" s="121" t="e">
        <f>INDEX(BDD_enquete_terrain_publique!AA:AA, MATCH(A526, BDD_enquete_terrain_publique!B:B, 0))</f>
        <v>#N/A</v>
      </c>
      <c r="AB526" s="121" t="e">
        <f>INDEX(BDD_enquete_terrain_publique!AB:AB, MATCH(A526, BDD_enquete_terrain_publique!B:B, 0))</f>
        <v>#N/A</v>
      </c>
      <c r="AC526" s="121" t="e">
        <f>Tableau1[[#This Row],[heure_enq]]-Tableau1[[#This Row],[heure_deb]]</f>
        <v>#N/A</v>
      </c>
      <c r="AD526" s="121" t="e">
        <f>Tableau1[[#This Row],[heure_fin]]-Tableau1[[#This Row],[heure_deb]]</f>
        <v>#N/A</v>
      </c>
      <c r="AE526" s="128" t="s">
        <v>22</v>
      </c>
      <c r="AF526" s="128" t="s">
        <v>22</v>
      </c>
      <c r="AG526" s="123" t="e">
        <f>INDEX(BDD_enquete_terrain_publique!BJ:BJ, MATCH(A526, BDD_enquete_terrain_publique!B:B, 0))</f>
        <v>#N/A</v>
      </c>
      <c r="AH526" s="18"/>
      <c r="AI526" s="18" t="e">
        <f>INDEX(BDD_enquete_terrain_publique!BO:BO, MATCH(A526, BDD_enquete_terrain_publique!B:B, 0))</f>
        <v>#N/A</v>
      </c>
      <c r="AJ526" s="18"/>
      <c r="AK526" s="18" t="e">
        <f>INDEX(BDD_enquete_terrain_publique!BU:BU, MATCH(A526, BDD_enquete_terrain_publique!B:B, 0))</f>
        <v>#N/A</v>
      </c>
      <c r="AL526" s="115" t="e">
        <f>INDEX(BDD_enquete_terrain_publique!BV:BV, MATCH(A526, BDD_enquete_terrain_publique!B:B, 0))</f>
        <v>#N/A</v>
      </c>
      <c r="AM526" s="18"/>
      <c r="AN526" s="115"/>
      <c r="AO526" s="115" t="e">
        <f>INDEX(BDD_enquete_terrain_publique!AL:AL, MATCH(A526, BDD_enquete_terrain_publique!B:B, 0))</f>
        <v>#N/A</v>
      </c>
      <c r="AP526" s="115"/>
      <c r="AQ526" s="115"/>
      <c r="AR526" s="124"/>
      <c r="AS526" s="115"/>
      <c r="AT526" s="122"/>
      <c r="AU52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6" s="122"/>
      <c r="AW526" s="115"/>
      <c r="AX526" s="199"/>
      <c r="AY526" s="201"/>
      <c r="AZ526" s="127"/>
    </row>
    <row r="527" spans="1:52">
      <c r="A527" s="117"/>
      <c r="B527" s="18" t="e">
        <f>INDEX(BDD_enquete_terrain_publique!C:C, MATCH(A527, BDD_enquete_terrain_publique!B:B, 0))</f>
        <v>#N/A</v>
      </c>
      <c r="C527" s="18" t="e">
        <f>INDEX(BDD_enquete_terrain_publique!D:D, MATCH(A527, BDD_enquete_terrain_publique!B:B, 0))</f>
        <v>#N/A</v>
      </c>
      <c r="D527" s="109" t="e">
        <f>INDEX(BDD_enquete_terrain_publique!E:E, MATCH(A527, BDD_enquete_terrain_publique!B:B, 0))</f>
        <v>#N/A</v>
      </c>
      <c r="E527" s="18" t="e">
        <f>INDEX(BDD_enquete_terrain_publique!F:F, MATCH(A527, BDD_enquete_terrain_publique!B:B, 0))</f>
        <v>#N/A</v>
      </c>
      <c r="F527" s="118" t="e">
        <f>INDEX(BDD_enquete_terrain_publique!G:G, MATCH(A527, BDD_enquete_terrain_publique!B:B, 0))</f>
        <v>#N/A</v>
      </c>
      <c r="G527" s="18" t="e">
        <f>INDEX(BDD_enquete_terrain_publique!H:H, MATCH(A527, BDD_enquete_terrain_publique!B:B, 0))</f>
        <v>#N/A</v>
      </c>
      <c r="H527" s="118" t="e">
        <f>INDEX(BDD_enquete_terrain_publique!I:I, MATCH(A527, BDD_enquete_terrain_publique!B:B, 0))</f>
        <v>#N/A</v>
      </c>
      <c r="I527" s="18" t="e">
        <f>INDEX(BDD_enquete_terrain_publique!J:J, MATCH(A527, BDD_enquete_terrain_publique!B:B, 0))</f>
        <v>#N/A</v>
      </c>
      <c r="J527" s="18" t="e">
        <f>INDEX(BDD_enquete_terrain_publique!K:K, MATCH(A527, BDD_enquete_terrain_publique!B:B, 0))</f>
        <v>#N/A</v>
      </c>
      <c r="K527" s="118" t="e">
        <f>INDEX(BDD_enquete_terrain_publique!L:L, MATCH(A527, BDD_enquete_terrain_publique!B:B, 0))</f>
        <v>#N/A</v>
      </c>
      <c r="L527" s="18" t="e">
        <f>INDEX(BDD_enquete_terrain_publique!M:M, MATCH(A527, BDD_enquete_terrain_publique!B:B, 0))</f>
        <v>#N/A</v>
      </c>
      <c r="M527" s="115" t="s">
        <v>22</v>
      </c>
      <c r="N527" s="115" t="s">
        <v>22</v>
      </c>
      <c r="O527" s="115" t="s">
        <v>22</v>
      </c>
      <c r="P527" s="119" t="e">
        <f>INDEX(BDD_enquete_terrain_publique!Q:Q, MATCH(A527, BDD_enquete_terrain_publique!B:B, 0))</f>
        <v>#N/A</v>
      </c>
      <c r="Q527" s="115" t="s">
        <v>22</v>
      </c>
      <c r="R527" s="115" t="s">
        <v>22</v>
      </c>
      <c r="S527" s="115" t="s">
        <v>22</v>
      </c>
      <c r="T527" s="115" t="s">
        <v>22</v>
      </c>
      <c r="U527" s="120" t="e">
        <f>INDEX(BDD_enquete_terrain_publique!V:V, MATCH(A527, BDD_enquete_terrain_publique!B:B, 0))</f>
        <v>#N/A</v>
      </c>
      <c r="V527" s="128" t="s">
        <v>22</v>
      </c>
      <c r="W527" s="121" t="e">
        <f>INDEX(BDD_enquete_terrain_publique!W:W, MATCH(A527, BDD_enquete_terrain_publique!B:B, 0))</f>
        <v>#N/A</v>
      </c>
      <c r="X527" s="122" t="e">
        <f>INDEX(BDD_enquete_terrain_publique!X:X, MATCH(A527, BDD_enquete_terrain_publique!B:B, 0))</f>
        <v>#N/A</v>
      </c>
      <c r="Y527" s="122" t="e">
        <f>INDEX(BDD_enquete_terrain_publique!Y:Y, MATCH(A527, BDD_enquete_terrain_publique!B:B, 0))</f>
        <v>#N/A</v>
      </c>
      <c r="Z527" s="121" t="e">
        <f>INDEX(BDD_enquete_terrain_publique!Z:Z, MATCH(A527, BDD_enquete_terrain_publique!B:B, 0))</f>
        <v>#N/A</v>
      </c>
      <c r="AA527" s="121" t="e">
        <f>INDEX(BDD_enquete_terrain_publique!AA:AA, MATCH(A527, BDD_enquete_terrain_publique!B:B, 0))</f>
        <v>#N/A</v>
      </c>
      <c r="AB527" s="121" t="e">
        <f>INDEX(BDD_enquete_terrain_publique!AB:AB, MATCH(A527, BDD_enquete_terrain_publique!B:B, 0))</f>
        <v>#N/A</v>
      </c>
      <c r="AC527" s="121" t="e">
        <f>Tableau1[[#This Row],[heure_enq]]-Tableau1[[#This Row],[heure_deb]]</f>
        <v>#N/A</v>
      </c>
      <c r="AD527" s="121" t="e">
        <f>Tableau1[[#This Row],[heure_fin]]-Tableau1[[#This Row],[heure_deb]]</f>
        <v>#N/A</v>
      </c>
      <c r="AE527" s="128" t="s">
        <v>22</v>
      </c>
      <c r="AF527" s="128" t="s">
        <v>22</v>
      </c>
      <c r="AG527" s="123" t="e">
        <f>INDEX(BDD_enquete_terrain_publique!BJ:BJ, MATCH(A527, BDD_enquete_terrain_publique!B:B, 0))</f>
        <v>#N/A</v>
      </c>
      <c r="AH527" s="18"/>
      <c r="AI527" s="18" t="e">
        <f>INDEX(BDD_enquete_terrain_publique!BO:BO, MATCH(A527, BDD_enquete_terrain_publique!B:B, 0))</f>
        <v>#N/A</v>
      </c>
      <c r="AJ527" s="18"/>
      <c r="AK527" s="18" t="e">
        <f>INDEX(BDD_enquete_terrain_publique!BU:BU, MATCH(A527, BDD_enquete_terrain_publique!B:B, 0))</f>
        <v>#N/A</v>
      </c>
      <c r="AL527" s="115" t="e">
        <f>INDEX(BDD_enquete_terrain_publique!BV:BV, MATCH(A527, BDD_enquete_terrain_publique!B:B, 0))</f>
        <v>#N/A</v>
      </c>
      <c r="AM527" s="18"/>
      <c r="AN527" s="115"/>
      <c r="AO527" s="115" t="e">
        <f>INDEX(BDD_enquete_terrain_publique!AL:AL, MATCH(A527, BDD_enquete_terrain_publique!B:B, 0))</f>
        <v>#N/A</v>
      </c>
      <c r="AP527" s="115"/>
      <c r="AQ527" s="115"/>
      <c r="AR527" s="124"/>
      <c r="AS527" s="115"/>
      <c r="AT527" s="122"/>
      <c r="AU52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7" s="122"/>
      <c r="AW527" s="115"/>
      <c r="AX527" s="199"/>
      <c r="AY527" s="201"/>
      <c r="AZ527" s="127"/>
    </row>
    <row r="528" spans="1:52">
      <c r="A528" s="117"/>
      <c r="B528" s="18" t="e">
        <f>INDEX(BDD_enquete_terrain_publique!C:C, MATCH(A528, BDD_enquete_terrain_publique!B:B, 0))</f>
        <v>#N/A</v>
      </c>
      <c r="C528" s="18" t="e">
        <f>INDEX(BDD_enquete_terrain_publique!D:D, MATCH(A528, BDD_enquete_terrain_publique!B:B, 0))</f>
        <v>#N/A</v>
      </c>
      <c r="D528" s="109" t="e">
        <f>INDEX(BDD_enquete_terrain_publique!E:E, MATCH(A528, BDD_enquete_terrain_publique!B:B, 0))</f>
        <v>#N/A</v>
      </c>
      <c r="E528" s="18" t="e">
        <f>INDEX(BDD_enquete_terrain_publique!F:F, MATCH(A528, BDD_enquete_terrain_publique!B:B, 0))</f>
        <v>#N/A</v>
      </c>
      <c r="F528" s="118" t="e">
        <f>INDEX(BDD_enquete_terrain_publique!G:G, MATCH(A528, BDD_enquete_terrain_publique!B:B, 0))</f>
        <v>#N/A</v>
      </c>
      <c r="G528" s="18" t="e">
        <f>INDEX(BDD_enquete_terrain_publique!H:H, MATCH(A528, BDD_enquete_terrain_publique!B:B, 0))</f>
        <v>#N/A</v>
      </c>
      <c r="H528" s="118" t="e">
        <f>INDEX(BDD_enquete_terrain_publique!I:I, MATCH(A528, BDD_enquete_terrain_publique!B:B, 0))</f>
        <v>#N/A</v>
      </c>
      <c r="I528" s="18" t="e">
        <f>INDEX(BDD_enquete_terrain_publique!J:J, MATCH(A528, BDD_enquete_terrain_publique!B:B, 0))</f>
        <v>#N/A</v>
      </c>
      <c r="J528" s="18" t="e">
        <f>INDEX(BDD_enquete_terrain_publique!K:K, MATCH(A528, BDD_enquete_terrain_publique!B:B, 0))</f>
        <v>#N/A</v>
      </c>
      <c r="K528" s="118" t="e">
        <f>INDEX(BDD_enquete_terrain_publique!L:L, MATCH(A528, BDD_enquete_terrain_publique!B:B, 0))</f>
        <v>#N/A</v>
      </c>
      <c r="L528" s="18" t="e">
        <f>INDEX(BDD_enquete_terrain_publique!M:M, MATCH(A528, BDD_enquete_terrain_publique!B:B, 0))</f>
        <v>#N/A</v>
      </c>
      <c r="M528" s="115" t="s">
        <v>22</v>
      </c>
      <c r="N528" s="115" t="s">
        <v>22</v>
      </c>
      <c r="O528" s="115" t="s">
        <v>22</v>
      </c>
      <c r="P528" s="119" t="e">
        <f>INDEX(BDD_enquete_terrain_publique!Q:Q, MATCH(A528, BDD_enquete_terrain_publique!B:B, 0))</f>
        <v>#N/A</v>
      </c>
      <c r="Q528" s="115" t="s">
        <v>22</v>
      </c>
      <c r="R528" s="115" t="s">
        <v>22</v>
      </c>
      <c r="S528" s="115" t="s">
        <v>22</v>
      </c>
      <c r="T528" s="115" t="s">
        <v>22</v>
      </c>
      <c r="U528" s="120" t="e">
        <f>INDEX(BDD_enquete_terrain_publique!V:V, MATCH(A528, BDD_enquete_terrain_publique!B:B, 0))</f>
        <v>#N/A</v>
      </c>
      <c r="V528" s="128" t="s">
        <v>22</v>
      </c>
      <c r="W528" s="121" t="e">
        <f>INDEX(BDD_enquete_terrain_publique!W:W, MATCH(A528, BDD_enquete_terrain_publique!B:B, 0))</f>
        <v>#N/A</v>
      </c>
      <c r="X528" s="122" t="e">
        <f>INDEX(BDD_enquete_terrain_publique!X:X, MATCH(A528, BDD_enquete_terrain_publique!B:B, 0))</f>
        <v>#N/A</v>
      </c>
      <c r="Y528" s="122" t="e">
        <f>INDEX(BDD_enquete_terrain_publique!Y:Y, MATCH(A528, BDD_enquete_terrain_publique!B:B, 0))</f>
        <v>#N/A</v>
      </c>
      <c r="Z528" s="121" t="e">
        <f>INDEX(BDD_enquete_terrain_publique!Z:Z, MATCH(A528, BDD_enquete_terrain_publique!B:B, 0))</f>
        <v>#N/A</v>
      </c>
      <c r="AA528" s="121" t="e">
        <f>INDEX(BDD_enquete_terrain_publique!AA:AA, MATCH(A528, BDD_enquete_terrain_publique!B:B, 0))</f>
        <v>#N/A</v>
      </c>
      <c r="AB528" s="121" t="e">
        <f>INDEX(BDD_enquete_terrain_publique!AB:AB, MATCH(A528, BDD_enquete_terrain_publique!B:B, 0))</f>
        <v>#N/A</v>
      </c>
      <c r="AC528" s="121" t="e">
        <f>Tableau1[[#This Row],[heure_enq]]-Tableau1[[#This Row],[heure_deb]]</f>
        <v>#N/A</v>
      </c>
      <c r="AD528" s="121" t="e">
        <f>Tableau1[[#This Row],[heure_fin]]-Tableau1[[#This Row],[heure_deb]]</f>
        <v>#N/A</v>
      </c>
      <c r="AE528" s="128" t="s">
        <v>22</v>
      </c>
      <c r="AF528" s="128" t="s">
        <v>22</v>
      </c>
      <c r="AG528" s="123" t="e">
        <f>INDEX(BDD_enquete_terrain_publique!BJ:BJ, MATCH(A528, BDD_enquete_terrain_publique!B:B, 0))</f>
        <v>#N/A</v>
      </c>
      <c r="AH528" s="18"/>
      <c r="AI528" s="18" t="e">
        <f>INDEX(BDD_enquete_terrain_publique!BO:BO, MATCH(A528, BDD_enquete_terrain_publique!B:B, 0))</f>
        <v>#N/A</v>
      </c>
      <c r="AJ528" s="18"/>
      <c r="AK528" s="18" t="e">
        <f>INDEX(BDD_enquete_terrain_publique!BU:BU, MATCH(A528, BDD_enquete_terrain_publique!B:B, 0))</f>
        <v>#N/A</v>
      </c>
      <c r="AL528" s="115" t="e">
        <f>INDEX(BDD_enquete_terrain_publique!BV:BV, MATCH(A528, BDD_enquete_terrain_publique!B:B, 0))</f>
        <v>#N/A</v>
      </c>
      <c r="AM528" s="18"/>
      <c r="AN528" s="115"/>
      <c r="AO528" s="115" t="e">
        <f>INDEX(BDD_enquete_terrain_publique!AL:AL, MATCH(A528, BDD_enquete_terrain_publique!B:B, 0))</f>
        <v>#N/A</v>
      </c>
      <c r="AP528" s="115"/>
      <c r="AQ528" s="115"/>
      <c r="AR528" s="124"/>
      <c r="AS528" s="115"/>
      <c r="AT528" s="122"/>
      <c r="AU52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8" s="122"/>
      <c r="AW528" s="115"/>
      <c r="AX528" s="199"/>
      <c r="AY528" s="201"/>
      <c r="AZ528" s="127"/>
    </row>
    <row r="529" spans="1:52">
      <c r="A529" s="117"/>
      <c r="B529" s="18" t="e">
        <f>INDEX(BDD_enquete_terrain_publique!C:C, MATCH(A529, BDD_enquete_terrain_publique!B:B, 0))</f>
        <v>#N/A</v>
      </c>
      <c r="C529" s="18" t="e">
        <f>INDEX(BDD_enquete_terrain_publique!D:D, MATCH(A529, BDD_enquete_terrain_publique!B:B, 0))</f>
        <v>#N/A</v>
      </c>
      <c r="D529" s="109" t="e">
        <f>INDEX(BDD_enquete_terrain_publique!E:E, MATCH(A529, BDD_enquete_terrain_publique!B:B, 0))</f>
        <v>#N/A</v>
      </c>
      <c r="E529" s="18" t="e">
        <f>INDEX(BDD_enquete_terrain_publique!F:F, MATCH(A529, BDD_enquete_terrain_publique!B:B, 0))</f>
        <v>#N/A</v>
      </c>
      <c r="F529" s="118" t="e">
        <f>INDEX(BDD_enquete_terrain_publique!G:G, MATCH(A529, BDD_enquete_terrain_publique!B:B, 0))</f>
        <v>#N/A</v>
      </c>
      <c r="G529" s="18" t="e">
        <f>INDEX(BDD_enquete_terrain_publique!H:H, MATCH(A529, BDD_enquete_terrain_publique!B:B, 0))</f>
        <v>#N/A</v>
      </c>
      <c r="H529" s="118" t="e">
        <f>INDEX(BDD_enquete_terrain_publique!I:I, MATCH(A529, BDD_enquete_terrain_publique!B:B, 0))</f>
        <v>#N/A</v>
      </c>
      <c r="I529" s="18" t="e">
        <f>INDEX(BDD_enquete_terrain_publique!J:J, MATCH(A529, BDD_enquete_terrain_publique!B:B, 0))</f>
        <v>#N/A</v>
      </c>
      <c r="J529" s="18" t="e">
        <f>INDEX(BDD_enquete_terrain_publique!K:K, MATCH(A529, BDD_enquete_terrain_publique!B:B, 0))</f>
        <v>#N/A</v>
      </c>
      <c r="K529" s="118" t="e">
        <f>INDEX(BDD_enquete_terrain_publique!L:L, MATCH(A529, BDD_enquete_terrain_publique!B:B, 0))</f>
        <v>#N/A</v>
      </c>
      <c r="L529" s="18" t="e">
        <f>INDEX(BDD_enquete_terrain_publique!M:M, MATCH(A529, BDD_enquete_terrain_publique!B:B, 0))</f>
        <v>#N/A</v>
      </c>
      <c r="M529" s="115" t="s">
        <v>22</v>
      </c>
      <c r="N529" s="115" t="s">
        <v>22</v>
      </c>
      <c r="O529" s="115" t="s">
        <v>22</v>
      </c>
      <c r="P529" s="119" t="e">
        <f>INDEX(BDD_enquete_terrain_publique!Q:Q, MATCH(A529, BDD_enquete_terrain_publique!B:B, 0))</f>
        <v>#N/A</v>
      </c>
      <c r="Q529" s="115" t="s">
        <v>22</v>
      </c>
      <c r="R529" s="115" t="s">
        <v>22</v>
      </c>
      <c r="S529" s="115" t="s">
        <v>22</v>
      </c>
      <c r="T529" s="115" t="s">
        <v>22</v>
      </c>
      <c r="U529" s="120" t="e">
        <f>INDEX(BDD_enquete_terrain_publique!V:V, MATCH(A529, BDD_enquete_terrain_publique!B:B, 0))</f>
        <v>#N/A</v>
      </c>
      <c r="V529" s="128" t="s">
        <v>22</v>
      </c>
      <c r="W529" s="121" t="e">
        <f>INDEX(BDD_enquete_terrain_publique!W:W, MATCH(A529, BDD_enquete_terrain_publique!B:B, 0))</f>
        <v>#N/A</v>
      </c>
      <c r="X529" s="122" t="e">
        <f>INDEX(BDD_enquete_terrain_publique!X:X, MATCH(A529, BDD_enquete_terrain_publique!B:B, 0))</f>
        <v>#N/A</v>
      </c>
      <c r="Y529" s="122" t="e">
        <f>INDEX(BDD_enquete_terrain_publique!Y:Y, MATCH(A529, BDD_enquete_terrain_publique!B:B, 0))</f>
        <v>#N/A</v>
      </c>
      <c r="Z529" s="121" t="e">
        <f>INDEX(BDD_enquete_terrain_publique!Z:Z, MATCH(A529, BDD_enquete_terrain_publique!B:B, 0))</f>
        <v>#N/A</v>
      </c>
      <c r="AA529" s="121" t="e">
        <f>INDEX(BDD_enquete_terrain_publique!AA:AA, MATCH(A529, BDD_enquete_terrain_publique!B:B, 0))</f>
        <v>#N/A</v>
      </c>
      <c r="AB529" s="121" t="e">
        <f>INDEX(BDD_enquete_terrain_publique!AB:AB, MATCH(A529, BDD_enquete_terrain_publique!B:B, 0))</f>
        <v>#N/A</v>
      </c>
      <c r="AC529" s="121" t="e">
        <f>Tableau1[[#This Row],[heure_enq]]-Tableau1[[#This Row],[heure_deb]]</f>
        <v>#N/A</v>
      </c>
      <c r="AD529" s="121" t="e">
        <f>Tableau1[[#This Row],[heure_fin]]-Tableau1[[#This Row],[heure_deb]]</f>
        <v>#N/A</v>
      </c>
      <c r="AE529" s="128" t="s">
        <v>22</v>
      </c>
      <c r="AF529" s="128" t="s">
        <v>22</v>
      </c>
      <c r="AG529" s="123" t="e">
        <f>INDEX(BDD_enquete_terrain_publique!BJ:BJ, MATCH(A529, BDD_enquete_terrain_publique!B:B, 0))</f>
        <v>#N/A</v>
      </c>
      <c r="AH529" s="18"/>
      <c r="AI529" s="18" t="e">
        <f>INDEX(BDD_enquete_terrain_publique!BO:BO, MATCH(A529, BDD_enquete_terrain_publique!B:B, 0))</f>
        <v>#N/A</v>
      </c>
      <c r="AJ529" s="18"/>
      <c r="AK529" s="18" t="e">
        <f>INDEX(BDD_enquete_terrain_publique!BU:BU, MATCH(A529, BDD_enquete_terrain_publique!B:B, 0))</f>
        <v>#N/A</v>
      </c>
      <c r="AL529" s="115" t="e">
        <f>INDEX(BDD_enquete_terrain_publique!BV:BV, MATCH(A529, BDD_enquete_terrain_publique!B:B, 0))</f>
        <v>#N/A</v>
      </c>
      <c r="AM529" s="18"/>
      <c r="AN529" s="115"/>
      <c r="AO529" s="115" t="e">
        <f>INDEX(BDD_enquete_terrain_publique!AL:AL, MATCH(A529, BDD_enquete_terrain_publique!B:B, 0))</f>
        <v>#N/A</v>
      </c>
      <c r="AP529" s="115"/>
      <c r="AQ529" s="115"/>
      <c r="AR529" s="124"/>
      <c r="AS529" s="115"/>
      <c r="AT529" s="122"/>
      <c r="AU52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29" s="122"/>
      <c r="AW529" s="115"/>
      <c r="AX529" s="199"/>
      <c r="AY529" s="201"/>
      <c r="AZ529" s="127"/>
    </row>
    <row r="530" spans="1:52">
      <c r="A530" s="117"/>
      <c r="B530" s="18" t="e">
        <f>INDEX(BDD_enquete_terrain_publique!C:C, MATCH(A530, BDD_enquete_terrain_publique!B:B, 0))</f>
        <v>#N/A</v>
      </c>
      <c r="C530" s="18" t="e">
        <f>INDEX(BDD_enquete_terrain_publique!D:D, MATCH(A530, BDD_enquete_terrain_publique!B:B, 0))</f>
        <v>#N/A</v>
      </c>
      <c r="D530" s="109" t="e">
        <f>INDEX(BDD_enquete_terrain_publique!E:E, MATCH(A530, BDD_enquete_terrain_publique!B:B, 0))</f>
        <v>#N/A</v>
      </c>
      <c r="E530" s="18" t="e">
        <f>INDEX(BDD_enquete_terrain_publique!F:F, MATCH(A530, BDD_enquete_terrain_publique!B:B, 0))</f>
        <v>#N/A</v>
      </c>
      <c r="F530" s="118" t="e">
        <f>INDEX(BDD_enquete_terrain_publique!G:G, MATCH(A530, BDD_enquete_terrain_publique!B:B, 0))</f>
        <v>#N/A</v>
      </c>
      <c r="G530" s="18" t="e">
        <f>INDEX(BDD_enquete_terrain_publique!H:H, MATCH(A530, BDD_enquete_terrain_publique!B:B, 0))</f>
        <v>#N/A</v>
      </c>
      <c r="H530" s="118" t="e">
        <f>INDEX(BDD_enquete_terrain_publique!I:I, MATCH(A530, BDD_enquete_terrain_publique!B:B, 0))</f>
        <v>#N/A</v>
      </c>
      <c r="I530" s="18" t="e">
        <f>INDEX(BDD_enquete_terrain_publique!J:J, MATCH(A530, BDD_enquete_terrain_publique!B:B, 0))</f>
        <v>#N/A</v>
      </c>
      <c r="J530" s="18" t="e">
        <f>INDEX(BDD_enquete_terrain_publique!K:K, MATCH(A530, BDD_enquete_terrain_publique!B:B, 0))</f>
        <v>#N/A</v>
      </c>
      <c r="K530" s="118" t="e">
        <f>INDEX(BDD_enquete_terrain_publique!L:L, MATCH(A530, BDD_enquete_terrain_publique!B:B, 0))</f>
        <v>#N/A</v>
      </c>
      <c r="L530" s="18" t="e">
        <f>INDEX(BDD_enquete_terrain_publique!M:M, MATCH(A530, BDD_enquete_terrain_publique!B:B, 0))</f>
        <v>#N/A</v>
      </c>
      <c r="M530" s="115" t="s">
        <v>22</v>
      </c>
      <c r="N530" s="115" t="s">
        <v>22</v>
      </c>
      <c r="O530" s="115" t="s">
        <v>22</v>
      </c>
      <c r="P530" s="119" t="e">
        <f>INDEX(BDD_enquete_terrain_publique!Q:Q, MATCH(A530, BDD_enquete_terrain_publique!B:B, 0))</f>
        <v>#N/A</v>
      </c>
      <c r="Q530" s="115" t="s">
        <v>22</v>
      </c>
      <c r="R530" s="115" t="s">
        <v>22</v>
      </c>
      <c r="S530" s="115" t="s">
        <v>22</v>
      </c>
      <c r="T530" s="115" t="s">
        <v>22</v>
      </c>
      <c r="U530" s="120" t="e">
        <f>INDEX(BDD_enquete_terrain_publique!V:V, MATCH(A530, BDD_enquete_terrain_publique!B:B, 0))</f>
        <v>#N/A</v>
      </c>
      <c r="V530" s="128" t="s">
        <v>22</v>
      </c>
      <c r="W530" s="121" t="e">
        <f>INDEX(BDD_enquete_terrain_publique!W:W, MATCH(A530, BDD_enquete_terrain_publique!B:B, 0))</f>
        <v>#N/A</v>
      </c>
      <c r="X530" s="122" t="e">
        <f>INDEX(BDD_enquete_terrain_publique!X:X, MATCH(A530, BDD_enquete_terrain_publique!B:B, 0))</f>
        <v>#N/A</v>
      </c>
      <c r="Y530" s="122" t="e">
        <f>INDEX(BDD_enquete_terrain_publique!Y:Y, MATCH(A530, BDD_enquete_terrain_publique!B:B, 0))</f>
        <v>#N/A</v>
      </c>
      <c r="Z530" s="121" t="e">
        <f>INDEX(BDD_enquete_terrain_publique!Z:Z, MATCH(A530, BDD_enquete_terrain_publique!B:B, 0))</f>
        <v>#N/A</v>
      </c>
      <c r="AA530" s="121" t="e">
        <f>INDEX(BDD_enquete_terrain_publique!AA:AA, MATCH(A530, BDD_enquete_terrain_publique!B:B, 0))</f>
        <v>#N/A</v>
      </c>
      <c r="AB530" s="121" t="e">
        <f>INDEX(BDD_enquete_terrain_publique!AB:AB, MATCH(A530, BDD_enquete_terrain_publique!B:B, 0))</f>
        <v>#N/A</v>
      </c>
      <c r="AC530" s="121" t="e">
        <f>Tableau1[[#This Row],[heure_enq]]-Tableau1[[#This Row],[heure_deb]]</f>
        <v>#N/A</v>
      </c>
      <c r="AD530" s="121" t="e">
        <f>Tableau1[[#This Row],[heure_fin]]-Tableau1[[#This Row],[heure_deb]]</f>
        <v>#N/A</v>
      </c>
      <c r="AE530" s="128" t="s">
        <v>22</v>
      </c>
      <c r="AF530" s="128" t="s">
        <v>22</v>
      </c>
      <c r="AG530" s="123" t="e">
        <f>INDEX(BDD_enquete_terrain_publique!BJ:BJ, MATCH(A530, BDD_enquete_terrain_publique!B:B, 0))</f>
        <v>#N/A</v>
      </c>
      <c r="AH530" s="18"/>
      <c r="AI530" s="18" t="e">
        <f>INDEX(BDD_enquete_terrain_publique!BO:BO, MATCH(A530, BDD_enquete_terrain_publique!B:B, 0))</f>
        <v>#N/A</v>
      </c>
      <c r="AJ530" s="18"/>
      <c r="AK530" s="18" t="e">
        <f>INDEX(BDD_enquete_terrain_publique!BU:BU, MATCH(A530, BDD_enquete_terrain_publique!B:B, 0))</f>
        <v>#N/A</v>
      </c>
      <c r="AL530" s="115" t="e">
        <f>INDEX(BDD_enquete_terrain_publique!BV:BV, MATCH(A530, BDD_enquete_terrain_publique!B:B, 0))</f>
        <v>#N/A</v>
      </c>
      <c r="AM530" s="18"/>
      <c r="AN530" s="115"/>
      <c r="AO530" s="115" t="e">
        <f>INDEX(BDD_enquete_terrain_publique!AL:AL, MATCH(A530, BDD_enquete_terrain_publique!B:B, 0))</f>
        <v>#N/A</v>
      </c>
      <c r="AP530" s="115"/>
      <c r="AQ530" s="115"/>
      <c r="AR530" s="124"/>
      <c r="AS530" s="115"/>
      <c r="AT530" s="122"/>
      <c r="AU53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0" s="122"/>
      <c r="AW530" s="115"/>
      <c r="AX530" s="199"/>
      <c r="AY530" s="201"/>
      <c r="AZ530" s="127"/>
    </row>
    <row r="531" spans="1:52">
      <c r="A531" s="117"/>
      <c r="B531" s="18" t="e">
        <f>INDEX(BDD_enquete_terrain_publique!C:C, MATCH(A531, BDD_enquete_terrain_publique!B:B, 0))</f>
        <v>#N/A</v>
      </c>
      <c r="C531" s="18" t="e">
        <f>INDEX(BDD_enquete_terrain_publique!D:D, MATCH(A531, BDD_enquete_terrain_publique!B:B, 0))</f>
        <v>#N/A</v>
      </c>
      <c r="D531" s="109" t="e">
        <f>INDEX(BDD_enquete_terrain_publique!E:E, MATCH(A531, BDD_enquete_terrain_publique!B:B, 0))</f>
        <v>#N/A</v>
      </c>
      <c r="E531" s="18" t="e">
        <f>INDEX(BDD_enquete_terrain_publique!F:F, MATCH(A531, BDD_enquete_terrain_publique!B:B, 0))</f>
        <v>#N/A</v>
      </c>
      <c r="F531" s="118" t="e">
        <f>INDEX(BDD_enquete_terrain_publique!G:G, MATCH(A531, BDD_enquete_terrain_publique!B:B, 0))</f>
        <v>#N/A</v>
      </c>
      <c r="G531" s="18" t="e">
        <f>INDEX(BDD_enquete_terrain_publique!H:H, MATCH(A531, BDD_enquete_terrain_publique!B:B, 0))</f>
        <v>#N/A</v>
      </c>
      <c r="H531" s="118" t="e">
        <f>INDEX(BDD_enquete_terrain_publique!I:I, MATCH(A531, BDD_enquete_terrain_publique!B:B, 0))</f>
        <v>#N/A</v>
      </c>
      <c r="I531" s="18" t="e">
        <f>INDEX(BDD_enquete_terrain_publique!J:J, MATCH(A531, BDD_enquete_terrain_publique!B:B, 0))</f>
        <v>#N/A</v>
      </c>
      <c r="J531" s="18" t="e">
        <f>INDEX(BDD_enquete_terrain_publique!K:K, MATCH(A531, BDD_enquete_terrain_publique!B:B, 0))</f>
        <v>#N/A</v>
      </c>
      <c r="K531" s="118" t="e">
        <f>INDEX(BDD_enquete_terrain_publique!L:L, MATCH(A531, BDD_enquete_terrain_publique!B:B, 0))</f>
        <v>#N/A</v>
      </c>
      <c r="L531" s="18" t="e">
        <f>INDEX(BDD_enquete_terrain_publique!M:M, MATCH(A531, BDD_enquete_terrain_publique!B:B, 0))</f>
        <v>#N/A</v>
      </c>
      <c r="M531" s="115" t="s">
        <v>22</v>
      </c>
      <c r="N531" s="115" t="s">
        <v>22</v>
      </c>
      <c r="O531" s="115" t="s">
        <v>22</v>
      </c>
      <c r="P531" s="119" t="e">
        <f>INDEX(BDD_enquete_terrain_publique!Q:Q, MATCH(A531, BDD_enquete_terrain_publique!B:B, 0))</f>
        <v>#N/A</v>
      </c>
      <c r="Q531" s="115" t="s">
        <v>22</v>
      </c>
      <c r="R531" s="115" t="s">
        <v>22</v>
      </c>
      <c r="S531" s="115" t="s">
        <v>22</v>
      </c>
      <c r="T531" s="115" t="s">
        <v>22</v>
      </c>
      <c r="U531" s="120" t="e">
        <f>INDEX(BDD_enquete_terrain_publique!V:V, MATCH(A531, BDD_enquete_terrain_publique!B:B, 0))</f>
        <v>#N/A</v>
      </c>
      <c r="V531" s="128" t="s">
        <v>22</v>
      </c>
      <c r="W531" s="121" t="e">
        <f>INDEX(BDD_enquete_terrain_publique!W:W, MATCH(A531, BDD_enquete_terrain_publique!B:B, 0))</f>
        <v>#N/A</v>
      </c>
      <c r="X531" s="122" t="e">
        <f>INDEX(BDD_enquete_terrain_publique!X:X, MATCH(A531, BDD_enquete_terrain_publique!B:B, 0))</f>
        <v>#N/A</v>
      </c>
      <c r="Y531" s="122" t="e">
        <f>INDEX(BDD_enquete_terrain_publique!Y:Y, MATCH(A531, BDD_enquete_terrain_publique!B:B, 0))</f>
        <v>#N/A</v>
      </c>
      <c r="Z531" s="121" t="e">
        <f>INDEX(BDD_enquete_terrain_publique!Z:Z, MATCH(A531, BDD_enquete_terrain_publique!B:B, 0))</f>
        <v>#N/A</v>
      </c>
      <c r="AA531" s="121" t="e">
        <f>INDEX(BDD_enquete_terrain_publique!AA:AA, MATCH(A531, BDD_enquete_terrain_publique!B:B, 0))</f>
        <v>#N/A</v>
      </c>
      <c r="AB531" s="121" t="e">
        <f>INDEX(BDD_enquete_terrain_publique!AB:AB, MATCH(A531, BDD_enquete_terrain_publique!B:B, 0))</f>
        <v>#N/A</v>
      </c>
      <c r="AC531" s="121" t="e">
        <f>Tableau1[[#This Row],[heure_enq]]-Tableau1[[#This Row],[heure_deb]]</f>
        <v>#N/A</v>
      </c>
      <c r="AD531" s="121" t="e">
        <f>Tableau1[[#This Row],[heure_fin]]-Tableau1[[#This Row],[heure_deb]]</f>
        <v>#N/A</v>
      </c>
      <c r="AE531" s="128" t="s">
        <v>22</v>
      </c>
      <c r="AF531" s="128" t="s">
        <v>22</v>
      </c>
      <c r="AG531" s="123" t="e">
        <f>INDEX(BDD_enquete_terrain_publique!BJ:BJ, MATCH(A531, BDD_enquete_terrain_publique!B:B, 0))</f>
        <v>#N/A</v>
      </c>
      <c r="AH531" s="18"/>
      <c r="AI531" s="18" t="e">
        <f>INDEX(BDD_enquete_terrain_publique!BO:BO, MATCH(A531, BDD_enquete_terrain_publique!B:B, 0))</f>
        <v>#N/A</v>
      </c>
      <c r="AJ531" s="18"/>
      <c r="AK531" s="18" t="e">
        <f>INDEX(BDD_enquete_terrain_publique!BU:BU, MATCH(A531, BDD_enquete_terrain_publique!B:B, 0))</f>
        <v>#N/A</v>
      </c>
      <c r="AL531" s="115" t="e">
        <f>INDEX(BDD_enquete_terrain_publique!BV:BV, MATCH(A531, BDD_enquete_terrain_publique!B:B, 0))</f>
        <v>#N/A</v>
      </c>
      <c r="AM531" s="18"/>
      <c r="AN531" s="115"/>
      <c r="AO531" s="115" t="e">
        <f>INDEX(BDD_enquete_terrain_publique!AL:AL, MATCH(A531, BDD_enquete_terrain_publique!B:B, 0))</f>
        <v>#N/A</v>
      </c>
      <c r="AP531" s="115"/>
      <c r="AQ531" s="115"/>
      <c r="AR531" s="124"/>
      <c r="AS531" s="115"/>
      <c r="AT531" s="122"/>
      <c r="AU53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1" s="122"/>
      <c r="AW531" s="115"/>
      <c r="AX531" s="199"/>
      <c r="AY531" s="201"/>
      <c r="AZ531" s="127"/>
    </row>
    <row r="532" spans="1:52">
      <c r="A532" s="117"/>
      <c r="B532" s="18" t="e">
        <f>INDEX(BDD_enquete_terrain_publique!C:C, MATCH(A532, BDD_enquete_terrain_publique!B:B, 0))</f>
        <v>#N/A</v>
      </c>
      <c r="C532" s="18" t="e">
        <f>INDEX(BDD_enquete_terrain_publique!D:D, MATCH(A532, BDD_enquete_terrain_publique!B:B, 0))</f>
        <v>#N/A</v>
      </c>
      <c r="D532" s="109" t="e">
        <f>INDEX(BDD_enquete_terrain_publique!E:E, MATCH(A532, BDD_enquete_terrain_publique!B:B, 0))</f>
        <v>#N/A</v>
      </c>
      <c r="E532" s="18" t="e">
        <f>INDEX(BDD_enquete_terrain_publique!F:F, MATCH(A532, BDD_enquete_terrain_publique!B:B, 0))</f>
        <v>#N/A</v>
      </c>
      <c r="F532" s="118" t="e">
        <f>INDEX(BDD_enquete_terrain_publique!G:G, MATCH(A532, BDD_enquete_terrain_publique!B:B, 0))</f>
        <v>#N/A</v>
      </c>
      <c r="G532" s="18" t="e">
        <f>INDEX(BDD_enquete_terrain_publique!H:H, MATCH(A532, BDD_enquete_terrain_publique!B:B, 0))</f>
        <v>#N/A</v>
      </c>
      <c r="H532" s="118" t="e">
        <f>INDEX(BDD_enquete_terrain_publique!I:I, MATCH(A532, BDD_enquete_terrain_publique!B:B, 0))</f>
        <v>#N/A</v>
      </c>
      <c r="I532" s="18" t="e">
        <f>INDEX(BDD_enquete_terrain_publique!J:J, MATCH(A532, BDD_enquete_terrain_publique!B:B, 0))</f>
        <v>#N/A</v>
      </c>
      <c r="J532" s="18" t="e">
        <f>INDEX(BDD_enquete_terrain_publique!K:K, MATCH(A532, BDD_enquete_terrain_publique!B:B, 0))</f>
        <v>#N/A</v>
      </c>
      <c r="K532" s="118" t="e">
        <f>INDEX(BDD_enquete_terrain_publique!L:L, MATCH(A532, BDD_enquete_terrain_publique!B:B, 0))</f>
        <v>#N/A</v>
      </c>
      <c r="L532" s="18" t="e">
        <f>INDEX(BDD_enquete_terrain_publique!M:M, MATCH(A532, BDD_enquete_terrain_publique!B:B, 0))</f>
        <v>#N/A</v>
      </c>
      <c r="M532" s="115" t="s">
        <v>22</v>
      </c>
      <c r="N532" s="115" t="s">
        <v>22</v>
      </c>
      <c r="O532" s="115" t="s">
        <v>22</v>
      </c>
      <c r="P532" s="119" t="e">
        <f>INDEX(BDD_enquete_terrain_publique!Q:Q, MATCH(A532, BDD_enquete_terrain_publique!B:B, 0))</f>
        <v>#N/A</v>
      </c>
      <c r="Q532" s="115" t="s">
        <v>22</v>
      </c>
      <c r="R532" s="115" t="s">
        <v>22</v>
      </c>
      <c r="S532" s="115" t="s">
        <v>22</v>
      </c>
      <c r="T532" s="115" t="s">
        <v>22</v>
      </c>
      <c r="U532" s="120" t="e">
        <f>INDEX(BDD_enquete_terrain_publique!V:V, MATCH(A532, BDD_enquete_terrain_publique!B:B, 0))</f>
        <v>#N/A</v>
      </c>
      <c r="V532" s="128" t="s">
        <v>22</v>
      </c>
      <c r="W532" s="121" t="e">
        <f>INDEX(BDD_enquete_terrain_publique!W:W, MATCH(A532, BDD_enquete_terrain_publique!B:B, 0))</f>
        <v>#N/A</v>
      </c>
      <c r="X532" s="122" t="e">
        <f>INDEX(BDD_enquete_terrain_publique!X:X, MATCH(A532, BDD_enquete_terrain_publique!B:B, 0))</f>
        <v>#N/A</v>
      </c>
      <c r="Y532" s="122" t="e">
        <f>INDEX(BDD_enquete_terrain_publique!Y:Y, MATCH(A532, BDD_enquete_terrain_publique!B:B, 0))</f>
        <v>#N/A</v>
      </c>
      <c r="Z532" s="121" t="e">
        <f>INDEX(BDD_enquete_terrain_publique!Z:Z, MATCH(A532, BDD_enquete_terrain_publique!B:B, 0))</f>
        <v>#N/A</v>
      </c>
      <c r="AA532" s="121" t="e">
        <f>INDEX(BDD_enquete_terrain_publique!AA:AA, MATCH(A532, BDD_enquete_terrain_publique!B:B, 0))</f>
        <v>#N/A</v>
      </c>
      <c r="AB532" s="121" t="e">
        <f>INDEX(BDD_enquete_terrain_publique!AB:AB, MATCH(A532, BDD_enquete_terrain_publique!B:B, 0))</f>
        <v>#N/A</v>
      </c>
      <c r="AC532" s="121" t="e">
        <f>Tableau1[[#This Row],[heure_enq]]-Tableau1[[#This Row],[heure_deb]]</f>
        <v>#N/A</v>
      </c>
      <c r="AD532" s="121" t="e">
        <f>Tableau1[[#This Row],[heure_fin]]-Tableau1[[#This Row],[heure_deb]]</f>
        <v>#N/A</v>
      </c>
      <c r="AE532" s="128" t="s">
        <v>22</v>
      </c>
      <c r="AF532" s="128" t="s">
        <v>22</v>
      </c>
      <c r="AG532" s="123" t="e">
        <f>INDEX(BDD_enquete_terrain_publique!BJ:BJ, MATCH(A532, BDD_enquete_terrain_publique!B:B, 0))</f>
        <v>#N/A</v>
      </c>
      <c r="AH532" s="18"/>
      <c r="AI532" s="18" t="e">
        <f>INDEX(BDD_enquete_terrain_publique!BO:BO, MATCH(A532, BDD_enquete_terrain_publique!B:B, 0))</f>
        <v>#N/A</v>
      </c>
      <c r="AJ532" s="18"/>
      <c r="AK532" s="18" t="e">
        <f>INDEX(BDD_enquete_terrain_publique!BU:BU, MATCH(A532, BDD_enquete_terrain_publique!B:B, 0))</f>
        <v>#N/A</v>
      </c>
      <c r="AL532" s="115" t="e">
        <f>INDEX(BDD_enquete_terrain_publique!BV:BV, MATCH(A532, BDD_enquete_terrain_publique!B:B, 0))</f>
        <v>#N/A</v>
      </c>
      <c r="AM532" s="18"/>
      <c r="AN532" s="115"/>
      <c r="AO532" s="115" t="e">
        <f>INDEX(BDD_enquete_terrain_publique!AL:AL, MATCH(A532, BDD_enquete_terrain_publique!B:B, 0))</f>
        <v>#N/A</v>
      </c>
      <c r="AP532" s="115"/>
      <c r="AQ532" s="115"/>
      <c r="AR532" s="124"/>
      <c r="AS532" s="115"/>
      <c r="AT532" s="122"/>
      <c r="AU53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2" s="122"/>
      <c r="AW532" s="115"/>
      <c r="AX532" s="199"/>
      <c r="AY532" s="201"/>
      <c r="AZ532" s="127"/>
    </row>
    <row r="533" spans="1:52">
      <c r="A533" s="117"/>
      <c r="B533" s="18" t="e">
        <f>INDEX(BDD_enquete_terrain_publique!C:C, MATCH(A533, BDD_enquete_terrain_publique!B:B, 0))</f>
        <v>#N/A</v>
      </c>
      <c r="C533" s="18" t="e">
        <f>INDEX(BDD_enquete_terrain_publique!D:D, MATCH(A533, BDD_enquete_terrain_publique!B:B, 0))</f>
        <v>#N/A</v>
      </c>
      <c r="D533" s="109" t="e">
        <f>INDEX(BDD_enquete_terrain_publique!E:E, MATCH(A533, BDD_enquete_terrain_publique!B:B, 0))</f>
        <v>#N/A</v>
      </c>
      <c r="E533" s="18" t="e">
        <f>INDEX(BDD_enquete_terrain_publique!F:F, MATCH(A533, BDD_enquete_terrain_publique!B:B, 0))</f>
        <v>#N/A</v>
      </c>
      <c r="F533" s="118" t="e">
        <f>INDEX(BDD_enquete_terrain_publique!G:G, MATCH(A533, BDD_enquete_terrain_publique!B:B, 0))</f>
        <v>#N/A</v>
      </c>
      <c r="G533" s="18" t="e">
        <f>INDEX(BDD_enquete_terrain_publique!H:H, MATCH(A533, BDD_enquete_terrain_publique!B:B, 0))</f>
        <v>#N/A</v>
      </c>
      <c r="H533" s="118" t="e">
        <f>INDEX(BDD_enquete_terrain_publique!I:I, MATCH(A533, BDD_enquete_terrain_publique!B:B, 0))</f>
        <v>#N/A</v>
      </c>
      <c r="I533" s="18" t="e">
        <f>INDEX(BDD_enquete_terrain_publique!J:J, MATCH(A533, BDD_enquete_terrain_publique!B:B, 0))</f>
        <v>#N/A</v>
      </c>
      <c r="J533" s="18" t="e">
        <f>INDEX(BDD_enquete_terrain_publique!K:K, MATCH(A533, BDD_enquete_terrain_publique!B:B, 0))</f>
        <v>#N/A</v>
      </c>
      <c r="K533" s="118" t="e">
        <f>INDEX(BDD_enquete_terrain_publique!L:L, MATCH(A533, BDD_enquete_terrain_publique!B:B, 0))</f>
        <v>#N/A</v>
      </c>
      <c r="L533" s="18" t="e">
        <f>INDEX(BDD_enquete_terrain_publique!M:M, MATCH(A533, BDD_enquete_terrain_publique!B:B, 0))</f>
        <v>#N/A</v>
      </c>
      <c r="M533" s="115" t="s">
        <v>22</v>
      </c>
      <c r="N533" s="115" t="s">
        <v>22</v>
      </c>
      <c r="O533" s="115" t="s">
        <v>22</v>
      </c>
      <c r="P533" s="119" t="e">
        <f>INDEX(BDD_enquete_terrain_publique!Q:Q, MATCH(A533, BDD_enquete_terrain_publique!B:B, 0))</f>
        <v>#N/A</v>
      </c>
      <c r="Q533" s="115" t="s">
        <v>22</v>
      </c>
      <c r="R533" s="115" t="s">
        <v>22</v>
      </c>
      <c r="S533" s="115" t="s">
        <v>22</v>
      </c>
      <c r="T533" s="115" t="s">
        <v>22</v>
      </c>
      <c r="U533" s="120" t="e">
        <f>INDEX(BDD_enquete_terrain_publique!V:V, MATCH(A533, BDD_enquete_terrain_publique!B:B, 0))</f>
        <v>#N/A</v>
      </c>
      <c r="V533" s="128" t="s">
        <v>22</v>
      </c>
      <c r="W533" s="121" t="e">
        <f>INDEX(BDD_enquete_terrain_publique!W:W, MATCH(A533, BDD_enquete_terrain_publique!B:B, 0))</f>
        <v>#N/A</v>
      </c>
      <c r="X533" s="122" t="e">
        <f>INDEX(BDD_enquete_terrain_publique!X:X, MATCH(A533, BDD_enquete_terrain_publique!B:B, 0))</f>
        <v>#N/A</v>
      </c>
      <c r="Y533" s="122" t="e">
        <f>INDEX(BDD_enquete_terrain_publique!Y:Y, MATCH(A533, BDD_enquete_terrain_publique!B:B, 0))</f>
        <v>#N/A</v>
      </c>
      <c r="Z533" s="121" t="e">
        <f>INDEX(BDD_enquete_terrain_publique!Z:Z, MATCH(A533, BDD_enquete_terrain_publique!B:B, 0))</f>
        <v>#N/A</v>
      </c>
      <c r="AA533" s="121" t="e">
        <f>INDEX(BDD_enquete_terrain_publique!AA:AA, MATCH(A533, BDD_enquete_terrain_publique!B:B, 0))</f>
        <v>#N/A</v>
      </c>
      <c r="AB533" s="121" t="e">
        <f>INDEX(BDD_enquete_terrain_publique!AB:AB, MATCH(A533, BDD_enquete_terrain_publique!B:B, 0))</f>
        <v>#N/A</v>
      </c>
      <c r="AC533" s="121" t="e">
        <f>Tableau1[[#This Row],[heure_enq]]-Tableau1[[#This Row],[heure_deb]]</f>
        <v>#N/A</v>
      </c>
      <c r="AD533" s="121" t="e">
        <f>Tableau1[[#This Row],[heure_fin]]-Tableau1[[#This Row],[heure_deb]]</f>
        <v>#N/A</v>
      </c>
      <c r="AE533" s="128" t="s">
        <v>22</v>
      </c>
      <c r="AF533" s="128" t="s">
        <v>22</v>
      </c>
      <c r="AG533" s="123" t="e">
        <f>INDEX(BDD_enquete_terrain_publique!BJ:BJ, MATCH(A533, BDD_enquete_terrain_publique!B:B, 0))</f>
        <v>#N/A</v>
      </c>
      <c r="AH533" s="18"/>
      <c r="AI533" s="18" t="e">
        <f>INDEX(BDD_enquete_terrain_publique!BO:BO, MATCH(A533, BDD_enquete_terrain_publique!B:B, 0))</f>
        <v>#N/A</v>
      </c>
      <c r="AJ533" s="18"/>
      <c r="AK533" s="18" t="e">
        <f>INDEX(BDD_enquete_terrain_publique!BU:BU, MATCH(A533, BDD_enquete_terrain_publique!B:B, 0))</f>
        <v>#N/A</v>
      </c>
      <c r="AL533" s="115" t="e">
        <f>INDEX(BDD_enquete_terrain_publique!BV:BV, MATCH(A533, BDD_enquete_terrain_publique!B:B, 0))</f>
        <v>#N/A</v>
      </c>
      <c r="AM533" s="18"/>
      <c r="AN533" s="115"/>
      <c r="AO533" s="115" t="e">
        <f>INDEX(BDD_enquete_terrain_publique!AL:AL, MATCH(A533, BDD_enquete_terrain_publique!B:B, 0))</f>
        <v>#N/A</v>
      </c>
      <c r="AP533" s="115"/>
      <c r="AQ533" s="115"/>
      <c r="AR533" s="124"/>
      <c r="AS533" s="115"/>
      <c r="AT533" s="122"/>
      <c r="AU53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3" s="122"/>
      <c r="AW533" s="115"/>
      <c r="AX533" s="199"/>
      <c r="AY533" s="201"/>
      <c r="AZ533" s="127"/>
    </row>
    <row r="534" spans="1:52">
      <c r="A534" s="117"/>
      <c r="B534" s="18" t="e">
        <f>INDEX(BDD_enquete_terrain_publique!C:C, MATCH(A534, BDD_enquete_terrain_publique!B:B, 0))</f>
        <v>#N/A</v>
      </c>
      <c r="C534" s="18" t="e">
        <f>INDEX(BDD_enquete_terrain_publique!D:D, MATCH(A534, BDD_enquete_terrain_publique!B:B, 0))</f>
        <v>#N/A</v>
      </c>
      <c r="D534" s="109" t="e">
        <f>INDEX(BDD_enquete_terrain_publique!E:E, MATCH(A534, BDD_enquete_terrain_publique!B:B, 0))</f>
        <v>#N/A</v>
      </c>
      <c r="E534" s="18" t="e">
        <f>INDEX(BDD_enquete_terrain_publique!F:F, MATCH(A534, BDD_enquete_terrain_publique!B:B, 0))</f>
        <v>#N/A</v>
      </c>
      <c r="F534" s="118" t="e">
        <f>INDEX(BDD_enquete_terrain_publique!G:G, MATCH(A534, BDD_enquete_terrain_publique!B:B, 0))</f>
        <v>#N/A</v>
      </c>
      <c r="G534" s="18" t="e">
        <f>INDEX(BDD_enquete_terrain_publique!H:H, MATCH(A534, BDD_enquete_terrain_publique!B:B, 0))</f>
        <v>#N/A</v>
      </c>
      <c r="H534" s="118" t="e">
        <f>INDEX(BDD_enquete_terrain_publique!I:I, MATCH(A534, BDD_enquete_terrain_publique!B:B, 0))</f>
        <v>#N/A</v>
      </c>
      <c r="I534" s="18" t="e">
        <f>INDEX(BDD_enquete_terrain_publique!J:J, MATCH(A534, BDD_enquete_terrain_publique!B:B, 0))</f>
        <v>#N/A</v>
      </c>
      <c r="J534" s="18" t="e">
        <f>INDEX(BDD_enquete_terrain_publique!K:K, MATCH(A534, BDD_enquete_terrain_publique!B:B, 0))</f>
        <v>#N/A</v>
      </c>
      <c r="K534" s="118" t="e">
        <f>INDEX(BDD_enquete_terrain_publique!L:L, MATCH(A534, BDD_enquete_terrain_publique!B:B, 0))</f>
        <v>#N/A</v>
      </c>
      <c r="L534" s="18" t="e">
        <f>INDEX(BDD_enquete_terrain_publique!M:M, MATCH(A534, BDD_enquete_terrain_publique!B:B, 0))</f>
        <v>#N/A</v>
      </c>
      <c r="M534" s="115" t="s">
        <v>22</v>
      </c>
      <c r="N534" s="115" t="s">
        <v>22</v>
      </c>
      <c r="O534" s="115" t="s">
        <v>22</v>
      </c>
      <c r="P534" s="119" t="e">
        <f>INDEX(BDD_enquete_terrain_publique!Q:Q, MATCH(A534, BDD_enquete_terrain_publique!B:B, 0))</f>
        <v>#N/A</v>
      </c>
      <c r="Q534" s="115" t="s">
        <v>22</v>
      </c>
      <c r="R534" s="115" t="s">
        <v>22</v>
      </c>
      <c r="S534" s="115" t="s">
        <v>22</v>
      </c>
      <c r="T534" s="115" t="s">
        <v>22</v>
      </c>
      <c r="U534" s="120" t="e">
        <f>INDEX(BDD_enquete_terrain_publique!V:V, MATCH(A534, BDD_enquete_terrain_publique!B:B, 0))</f>
        <v>#N/A</v>
      </c>
      <c r="V534" s="128" t="s">
        <v>22</v>
      </c>
      <c r="W534" s="121" t="e">
        <f>INDEX(BDD_enquete_terrain_publique!W:W, MATCH(A534, BDD_enquete_terrain_publique!B:B, 0))</f>
        <v>#N/A</v>
      </c>
      <c r="X534" s="122" t="e">
        <f>INDEX(BDD_enquete_terrain_publique!X:X, MATCH(A534, BDD_enquete_terrain_publique!B:B, 0))</f>
        <v>#N/A</v>
      </c>
      <c r="Y534" s="122" t="e">
        <f>INDEX(BDD_enquete_terrain_publique!Y:Y, MATCH(A534, BDD_enquete_terrain_publique!B:B, 0))</f>
        <v>#N/A</v>
      </c>
      <c r="Z534" s="121" t="e">
        <f>INDEX(BDD_enquete_terrain_publique!Z:Z, MATCH(A534, BDD_enquete_terrain_publique!B:B, 0))</f>
        <v>#N/A</v>
      </c>
      <c r="AA534" s="121" t="e">
        <f>INDEX(BDD_enquete_terrain_publique!AA:AA, MATCH(A534, BDD_enquete_terrain_publique!B:B, 0))</f>
        <v>#N/A</v>
      </c>
      <c r="AB534" s="121" t="e">
        <f>INDEX(BDD_enquete_terrain_publique!AB:AB, MATCH(A534, BDD_enquete_terrain_publique!B:B, 0))</f>
        <v>#N/A</v>
      </c>
      <c r="AC534" s="121" t="e">
        <f>Tableau1[[#This Row],[heure_enq]]-Tableau1[[#This Row],[heure_deb]]</f>
        <v>#N/A</v>
      </c>
      <c r="AD534" s="121" t="e">
        <f>Tableau1[[#This Row],[heure_fin]]-Tableau1[[#This Row],[heure_deb]]</f>
        <v>#N/A</v>
      </c>
      <c r="AE534" s="128" t="s">
        <v>22</v>
      </c>
      <c r="AF534" s="128" t="s">
        <v>22</v>
      </c>
      <c r="AG534" s="123" t="e">
        <f>INDEX(BDD_enquete_terrain_publique!BJ:BJ, MATCH(A534, BDD_enquete_terrain_publique!B:B, 0))</f>
        <v>#N/A</v>
      </c>
      <c r="AH534" s="18"/>
      <c r="AI534" s="18" t="e">
        <f>INDEX(BDD_enquete_terrain_publique!BO:BO, MATCH(A534, BDD_enquete_terrain_publique!B:B, 0))</f>
        <v>#N/A</v>
      </c>
      <c r="AJ534" s="18"/>
      <c r="AK534" s="18" t="e">
        <f>INDEX(BDD_enquete_terrain_publique!BU:BU, MATCH(A534, BDD_enquete_terrain_publique!B:B, 0))</f>
        <v>#N/A</v>
      </c>
      <c r="AL534" s="115" t="e">
        <f>INDEX(BDD_enquete_terrain_publique!BV:BV, MATCH(A534, BDD_enquete_terrain_publique!B:B, 0))</f>
        <v>#N/A</v>
      </c>
      <c r="AM534" s="18"/>
      <c r="AN534" s="115"/>
      <c r="AO534" s="115" t="e">
        <f>INDEX(BDD_enquete_terrain_publique!AL:AL, MATCH(A534, BDD_enquete_terrain_publique!B:B, 0))</f>
        <v>#N/A</v>
      </c>
      <c r="AP534" s="115"/>
      <c r="AQ534" s="115"/>
      <c r="AR534" s="124"/>
      <c r="AS534" s="115"/>
      <c r="AT534" s="122"/>
      <c r="AU53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4" s="122"/>
      <c r="AW534" s="115"/>
      <c r="AX534" s="199"/>
      <c r="AY534" s="201"/>
      <c r="AZ534" s="127"/>
    </row>
    <row r="535" spans="1:52">
      <c r="A535" s="117"/>
      <c r="B535" s="18" t="e">
        <f>INDEX(BDD_enquete_terrain_publique!C:C, MATCH(A535, BDD_enquete_terrain_publique!B:B, 0))</f>
        <v>#N/A</v>
      </c>
      <c r="C535" s="18" t="e">
        <f>INDEX(BDD_enquete_terrain_publique!D:D, MATCH(A535, BDD_enquete_terrain_publique!B:B, 0))</f>
        <v>#N/A</v>
      </c>
      <c r="D535" s="109" t="e">
        <f>INDEX(BDD_enquete_terrain_publique!E:E, MATCH(A535, BDD_enquete_terrain_publique!B:B, 0))</f>
        <v>#N/A</v>
      </c>
      <c r="E535" s="18" t="e">
        <f>INDEX(BDD_enquete_terrain_publique!F:F, MATCH(A535, BDD_enquete_terrain_publique!B:B, 0))</f>
        <v>#N/A</v>
      </c>
      <c r="F535" s="118" t="e">
        <f>INDEX(BDD_enquete_terrain_publique!G:G, MATCH(A535, BDD_enquete_terrain_publique!B:B, 0))</f>
        <v>#N/A</v>
      </c>
      <c r="G535" s="18" t="e">
        <f>INDEX(BDD_enquete_terrain_publique!H:H, MATCH(A535, BDD_enquete_terrain_publique!B:B, 0))</f>
        <v>#N/A</v>
      </c>
      <c r="H535" s="118" t="e">
        <f>INDEX(BDD_enquete_terrain_publique!I:I, MATCH(A535, BDD_enquete_terrain_publique!B:B, 0))</f>
        <v>#N/A</v>
      </c>
      <c r="I535" s="18" t="e">
        <f>INDEX(BDD_enquete_terrain_publique!J:J, MATCH(A535, BDD_enquete_terrain_publique!B:B, 0))</f>
        <v>#N/A</v>
      </c>
      <c r="J535" s="18" t="e">
        <f>INDEX(BDD_enquete_terrain_publique!K:K, MATCH(A535, BDD_enquete_terrain_publique!B:B, 0))</f>
        <v>#N/A</v>
      </c>
      <c r="K535" s="118" t="e">
        <f>INDEX(BDD_enquete_terrain_publique!L:L, MATCH(A535, BDD_enquete_terrain_publique!B:B, 0))</f>
        <v>#N/A</v>
      </c>
      <c r="L535" s="18" t="e">
        <f>INDEX(BDD_enquete_terrain_publique!M:M, MATCH(A535, BDD_enquete_terrain_publique!B:B, 0))</f>
        <v>#N/A</v>
      </c>
      <c r="M535" s="115" t="s">
        <v>22</v>
      </c>
      <c r="N535" s="115" t="s">
        <v>22</v>
      </c>
      <c r="O535" s="115" t="s">
        <v>22</v>
      </c>
      <c r="P535" s="119" t="e">
        <f>INDEX(BDD_enquete_terrain_publique!Q:Q, MATCH(A535, BDD_enquete_terrain_publique!B:B, 0))</f>
        <v>#N/A</v>
      </c>
      <c r="Q535" s="115" t="s">
        <v>22</v>
      </c>
      <c r="R535" s="115" t="s">
        <v>22</v>
      </c>
      <c r="S535" s="115" t="s">
        <v>22</v>
      </c>
      <c r="T535" s="115" t="s">
        <v>22</v>
      </c>
      <c r="U535" s="120" t="e">
        <f>INDEX(BDD_enquete_terrain_publique!V:V, MATCH(A535, BDD_enquete_terrain_publique!B:B, 0))</f>
        <v>#N/A</v>
      </c>
      <c r="V535" s="128" t="s">
        <v>22</v>
      </c>
      <c r="W535" s="121" t="e">
        <f>INDEX(BDD_enquete_terrain_publique!W:W, MATCH(A535, BDD_enquete_terrain_publique!B:B, 0))</f>
        <v>#N/A</v>
      </c>
      <c r="X535" s="122" t="e">
        <f>INDEX(BDD_enquete_terrain_publique!X:X, MATCH(A535, BDD_enquete_terrain_publique!B:B, 0))</f>
        <v>#N/A</v>
      </c>
      <c r="Y535" s="122" t="e">
        <f>INDEX(BDD_enquete_terrain_publique!Y:Y, MATCH(A535, BDD_enquete_terrain_publique!B:B, 0))</f>
        <v>#N/A</v>
      </c>
      <c r="Z535" s="121" t="e">
        <f>INDEX(BDD_enquete_terrain_publique!Z:Z, MATCH(A535, BDD_enquete_terrain_publique!B:B, 0))</f>
        <v>#N/A</v>
      </c>
      <c r="AA535" s="121" t="e">
        <f>INDEX(BDD_enquete_terrain_publique!AA:AA, MATCH(A535, BDD_enquete_terrain_publique!B:B, 0))</f>
        <v>#N/A</v>
      </c>
      <c r="AB535" s="121" t="e">
        <f>INDEX(BDD_enquete_terrain_publique!AB:AB, MATCH(A535, BDD_enquete_terrain_publique!B:B, 0))</f>
        <v>#N/A</v>
      </c>
      <c r="AC535" s="121" t="e">
        <f>Tableau1[[#This Row],[heure_enq]]-Tableau1[[#This Row],[heure_deb]]</f>
        <v>#N/A</v>
      </c>
      <c r="AD535" s="121" t="e">
        <f>Tableau1[[#This Row],[heure_fin]]-Tableau1[[#This Row],[heure_deb]]</f>
        <v>#N/A</v>
      </c>
      <c r="AE535" s="128" t="s">
        <v>22</v>
      </c>
      <c r="AF535" s="128" t="s">
        <v>22</v>
      </c>
      <c r="AG535" s="123" t="e">
        <f>INDEX(BDD_enquete_terrain_publique!BJ:BJ, MATCH(A535, BDD_enquete_terrain_publique!B:B, 0))</f>
        <v>#N/A</v>
      </c>
      <c r="AH535" s="18"/>
      <c r="AI535" s="18" t="e">
        <f>INDEX(BDD_enquete_terrain_publique!BO:BO, MATCH(A535, BDD_enquete_terrain_publique!B:B, 0))</f>
        <v>#N/A</v>
      </c>
      <c r="AJ535" s="18"/>
      <c r="AK535" s="18" t="e">
        <f>INDEX(BDD_enquete_terrain_publique!BU:BU, MATCH(A535, BDD_enquete_terrain_publique!B:B, 0))</f>
        <v>#N/A</v>
      </c>
      <c r="AL535" s="115" t="e">
        <f>INDEX(BDD_enquete_terrain_publique!BV:BV, MATCH(A535, BDD_enquete_terrain_publique!B:B, 0))</f>
        <v>#N/A</v>
      </c>
      <c r="AM535" s="18"/>
      <c r="AN535" s="115"/>
      <c r="AO535" s="115" t="e">
        <f>INDEX(BDD_enquete_terrain_publique!AL:AL, MATCH(A535, BDD_enquete_terrain_publique!B:B, 0))</f>
        <v>#N/A</v>
      </c>
      <c r="AP535" s="115"/>
      <c r="AQ535" s="115"/>
      <c r="AR535" s="124"/>
      <c r="AS535" s="115"/>
      <c r="AT535" s="122"/>
      <c r="AU53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5" s="122"/>
      <c r="AW535" s="115"/>
      <c r="AX535" s="199"/>
      <c r="AY535" s="201"/>
      <c r="AZ535" s="127"/>
    </row>
    <row r="536" spans="1:52">
      <c r="A536" s="117"/>
      <c r="B536" s="18" t="e">
        <f>INDEX(BDD_enquete_terrain_publique!C:C, MATCH(A536, BDD_enquete_terrain_publique!B:B, 0))</f>
        <v>#N/A</v>
      </c>
      <c r="C536" s="18" t="e">
        <f>INDEX(BDD_enquete_terrain_publique!D:D, MATCH(A536, BDD_enquete_terrain_publique!B:B, 0))</f>
        <v>#N/A</v>
      </c>
      <c r="D536" s="109" t="e">
        <f>INDEX(BDD_enquete_terrain_publique!E:E, MATCH(A536, BDD_enquete_terrain_publique!B:B, 0))</f>
        <v>#N/A</v>
      </c>
      <c r="E536" s="18" t="e">
        <f>INDEX(BDD_enquete_terrain_publique!F:F, MATCH(A536, BDD_enquete_terrain_publique!B:B, 0))</f>
        <v>#N/A</v>
      </c>
      <c r="F536" s="118" t="e">
        <f>INDEX(BDD_enquete_terrain_publique!G:G, MATCH(A536, BDD_enquete_terrain_publique!B:B, 0))</f>
        <v>#N/A</v>
      </c>
      <c r="G536" s="18" t="e">
        <f>INDEX(BDD_enquete_terrain_publique!H:H, MATCH(A536, BDD_enquete_terrain_publique!B:B, 0))</f>
        <v>#N/A</v>
      </c>
      <c r="H536" s="118" t="e">
        <f>INDEX(BDD_enquete_terrain_publique!I:I, MATCH(A536, BDD_enquete_terrain_publique!B:B, 0))</f>
        <v>#N/A</v>
      </c>
      <c r="I536" s="18" t="e">
        <f>INDEX(BDD_enquete_terrain_publique!J:J, MATCH(A536, BDD_enquete_terrain_publique!B:B, 0))</f>
        <v>#N/A</v>
      </c>
      <c r="J536" s="18" t="e">
        <f>INDEX(BDD_enquete_terrain_publique!K:K, MATCH(A536, BDD_enquete_terrain_publique!B:B, 0))</f>
        <v>#N/A</v>
      </c>
      <c r="K536" s="118" t="e">
        <f>INDEX(BDD_enquete_terrain_publique!L:L, MATCH(A536, BDD_enquete_terrain_publique!B:B, 0))</f>
        <v>#N/A</v>
      </c>
      <c r="L536" s="18" t="e">
        <f>INDEX(BDD_enquete_terrain_publique!M:M, MATCH(A536, BDD_enquete_terrain_publique!B:B, 0))</f>
        <v>#N/A</v>
      </c>
      <c r="M536" s="115" t="s">
        <v>22</v>
      </c>
      <c r="N536" s="115" t="s">
        <v>22</v>
      </c>
      <c r="O536" s="115" t="s">
        <v>22</v>
      </c>
      <c r="P536" s="119" t="e">
        <f>INDEX(BDD_enquete_terrain_publique!Q:Q, MATCH(A536, BDD_enquete_terrain_publique!B:B, 0))</f>
        <v>#N/A</v>
      </c>
      <c r="Q536" s="115" t="s">
        <v>22</v>
      </c>
      <c r="R536" s="115" t="s">
        <v>22</v>
      </c>
      <c r="S536" s="115" t="s">
        <v>22</v>
      </c>
      <c r="T536" s="115" t="s">
        <v>22</v>
      </c>
      <c r="U536" s="120" t="e">
        <f>INDEX(BDD_enquete_terrain_publique!V:V, MATCH(A536, BDD_enquete_terrain_publique!B:B, 0))</f>
        <v>#N/A</v>
      </c>
      <c r="V536" s="128" t="s">
        <v>22</v>
      </c>
      <c r="W536" s="121" t="e">
        <f>INDEX(BDD_enquete_terrain_publique!W:W, MATCH(A536, BDD_enquete_terrain_publique!B:B, 0))</f>
        <v>#N/A</v>
      </c>
      <c r="X536" s="122" t="e">
        <f>INDEX(BDD_enquete_terrain_publique!X:X, MATCH(A536, BDD_enquete_terrain_publique!B:B, 0))</f>
        <v>#N/A</v>
      </c>
      <c r="Y536" s="122" t="e">
        <f>INDEX(BDD_enquete_terrain_publique!Y:Y, MATCH(A536, BDD_enquete_terrain_publique!B:B, 0))</f>
        <v>#N/A</v>
      </c>
      <c r="Z536" s="121" t="e">
        <f>INDEX(BDD_enquete_terrain_publique!Z:Z, MATCH(A536, BDD_enquete_terrain_publique!B:B, 0))</f>
        <v>#N/A</v>
      </c>
      <c r="AA536" s="121" t="e">
        <f>INDEX(BDD_enquete_terrain_publique!AA:AA, MATCH(A536, BDD_enquete_terrain_publique!B:B, 0))</f>
        <v>#N/A</v>
      </c>
      <c r="AB536" s="121" t="e">
        <f>INDEX(BDD_enquete_terrain_publique!AB:AB, MATCH(A536, BDD_enquete_terrain_publique!B:B, 0))</f>
        <v>#N/A</v>
      </c>
      <c r="AC536" s="121" t="e">
        <f>Tableau1[[#This Row],[heure_enq]]-Tableau1[[#This Row],[heure_deb]]</f>
        <v>#N/A</v>
      </c>
      <c r="AD536" s="121" t="e">
        <f>Tableau1[[#This Row],[heure_fin]]-Tableau1[[#This Row],[heure_deb]]</f>
        <v>#N/A</v>
      </c>
      <c r="AE536" s="128" t="s">
        <v>22</v>
      </c>
      <c r="AF536" s="128" t="s">
        <v>22</v>
      </c>
      <c r="AG536" s="123" t="e">
        <f>INDEX(BDD_enquete_terrain_publique!BJ:BJ, MATCH(A536, BDD_enquete_terrain_publique!B:B, 0))</f>
        <v>#N/A</v>
      </c>
      <c r="AH536" s="18"/>
      <c r="AI536" s="18" t="e">
        <f>INDEX(BDD_enquete_terrain_publique!BO:BO, MATCH(A536, BDD_enquete_terrain_publique!B:B, 0))</f>
        <v>#N/A</v>
      </c>
      <c r="AJ536" s="18"/>
      <c r="AK536" s="18" t="e">
        <f>INDEX(BDD_enquete_terrain_publique!BU:BU, MATCH(A536, BDD_enquete_terrain_publique!B:B, 0))</f>
        <v>#N/A</v>
      </c>
      <c r="AL536" s="115" t="e">
        <f>INDEX(BDD_enquete_terrain_publique!BV:BV, MATCH(A536, BDD_enquete_terrain_publique!B:B, 0))</f>
        <v>#N/A</v>
      </c>
      <c r="AM536" s="18"/>
      <c r="AN536" s="115"/>
      <c r="AO536" s="115" t="e">
        <f>INDEX(BDD_enquete_terrain_publique!AL:AL, MATCH(A536, BDD_enquete_terrain_publique!B:B, 0))</f>
        <v>#N/A</v>
      </c>
      <c r="AP536" s="115"/>
      <c r="AQ536" s="115"/>
      <c r="AR536" s="124"/>
      <c r="AS536" s="115"/>
      <c r="AT536" s="122"/>
      <c r="AU53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6" s="122"/>
      <c r="AW536" s="115"/>
      <c r="AX536" s="199"/>
      <c r="AY536" s="201"/>
      <c r="AZ536" s="127"/>
    </row>
    <row r="537" spans="1:52">
      <c r="A537" s="117"/>
      <c r="B537" s="18" t="e">
        <f>INDEX(BDD_enquete_terrain_publique!C:C, MATCH(A537, BDD_enquete_terrain_publique!B:B, 0))</f>
        <v>#N/A</v>
      </c>
      <c r="C537" s="18" t="e">
        <f>INDEX(BDD_enquete_terrain_publique!D:D, MATCH(A537, BDD_enquete_terrain_publique!B:B, 0))</f>
        <v>#N/A</v>
      </c>
      <c r="D537" s="109" t="e">
        <f>INDEX(BDD_enquete_terrain_publique!E:E, MATCH(A537, BDD_enquete_terrain_publique!B:B, 0))</f>
        <v>#N/A</v>
      </c>
      <c r="E537" s="18" t="e">
        <f>INDEX(BDD_enquete_terrain_publique!F:F, MATCH(A537, BDD_enquete_terrain_publique!B:B, 0))</f>
        <v>#N/A</v>
      </c>
      <c r="F537" s="118" t="e">
        <f>INDEX(BDD_enquete_terrain_publique!G:G, MATCH(A537, BDD_enquete_terrain_publique!B:B, 0))</f>
        <v>#N/A</v>
      </c>
      <c r="G537" s="18" t="e">
        <f>INDEX(BDD_enquete_terrain_publique!H:H, MATCH(A537, BDD_enquete_terrain_publique!B:B, 0))</f>
        <v>#N/A</v>
      </c>
      <c r="H537" s="118" t="e">
        <f>INDEX(BDD_enquete_terrain_publique!I:I, MATCH(A537, BDD_enquete_terrain_publique!B:B, 0))</f>
        <v>#N/A</v>
      </c>
      <c r="I537" s="18" t="e">
        <f>INDEX(BDD_enquete_terrain_publique!J:J, MATCH(A537, BDD_enquete_terrain_publique!B:B, 0))</f>
        <v>#N/A</v>
      </c>
      <c r="J537" s="18" t="e">
        <f>INDEX(BDD_enquete_terrain_publique!K:K, MATCH(A537, BDD_enquete_terrain_publique!B:B, 0))</f>
        <v>#N/A</v>
      </c>
      <c r="K537" s="118" t="e">
        <f>INDEX(BDD_enquete_terrain_publique!L:L, MATCH(A537, BDD_enquete_terrain_publique!B:B, 0))</f>
        <v>#N/A</v>
      </c>
      <c r="L537" s="18" t="e">
        <f>INDEX(BDD_enquete_terrain_publique!M:M, MATCH(A537, BDD_enquete_terrain_publique!B:B, 0))</f>
        <v>#N/A</v>
      </c>
      <c r="M537" s="115" t="s">
        <v>22</v>
      </c>
      <c r="N537" s="115" t="s">
        <v>22</v>
      </c>
      <c r="O537" s="115" t="s">
        <v>22</v>
      </c>
      <c r="P537" s="119" t="e">
        <f>INDEX(BDD_enquete_terrain_publique!Q:Q, MATCH(A537, BDD_enquete_terrain_publique!B:B, 0))</f>
        <v>#N/A</v>
      </c>
      <c r="Q537" s="115" t="s">
        <v>22</v>
      </c>
      <c r="R537" s="115" t="s">
        <v>22</v>
      </c>
      <c r="S537" s="115" t="s">
        <v>22</v>
      </c>
      <c r="T537" s="115" t="s">
        <v>22</v>
      </c>
      <c r="U537" s="120" t="e">
        <f>INDEX(BDD_enquete_terrain_publique!V:V, MATCH(A537, BDD_enquete_terrain_publique!B:B, 0))</f>
        <v>#N/A</v>
      </c>
      <c r="V537" s="128" t="s">
        <v>22</v>
      </c>
      <c r="W537" s="121" t="e">
        <f>INDEX(BDD_enquete_terrain_publique!W:W, MATCH(A537, BDD_enquete_terrain_publique!B:B, 0))</f>
        <v>#N/A</v>
      </c>
      <c r="X537" s="122" t="e">
        <f>INDEX(BDD_enquete_terrain_publique!X:X, MATCH(A537, BDD_enquete_terrain_publique!B:B, 0))</f>
        <v>#N/A</v>
      </c>
      <c r="Y537" s="122" t="e">
        <f>INDEX(BDD_enquete_terrain_publique!Y:Y, MATCH(A537, BDD_enquete_terrain_publique!B:B, 0))</f>
        <v>#N/A</v>
      </c>
      <c r="Z537" s="121" t="e">
        <f>INDEX(BDD_enquete_terrain_publique!Z:Z, MATCH(A537, BDD_enquete_terrain_publique!B:B, 0))</f>
        <v>#N/A</v>
      </c>
      <c r="AA537" s="121" t="e">
        <f>INDEX(BDD_enquete_terrain_publique!AA:AA, MATCH(A537, BDD_enquete_terrain_publique!B:B, 0))</f>
        <v>#N/A</v>
      </c>
      <c r="AB537" s="121" t="e">
        <f>INDEX(BDD_enquete_terrain_publique!AB:AB, MATCH(A537, BDD_enquete_terrain_publique!B:B, 0))</f>
        <v>#N/A</v>
      </c>
      <c r="AC537" s="121" t="e">
        <f>Tableau1[[#This Row],[heure_enq]]-Tableau1[[#This Row],[heure_deb]]</f>
        <v>#N/A</v>
      </c>
      <c r="AD537" s="121" t="e">
        <f>Tableau1[[#This Row],[heure_fin]]-Tableau1[[#This Row],[heure_deb]]</f>
        <v>#N/A</v>
      </c>
      <c r="AE537" s="128" t="s">
        <v>22</v>
      </c>
      <c r="AF537" s="128" t="s">
        <v>22</v>
      </c>
      <c r="AG537" s="123" t="e">
        <f>INDEX(BDD_enquete_terrain_publique!BJ:BJ, MATCH(A537, BDD_enquete_terrain_publique!B:B, 0))</f>
        <v>#N/A</v>
      </c>
      <c r="AH537" s="18"/>
      <c r="AI537" s="18" t="e">
        <f>INDEX(BDD_enquete_terrain_publique!BO:BO, MATCH(A537, BDD_enquete_terrain_publique!B:B, 0))</f>
        <v>#N/A</v>
      </c>
      <c r="AJ537" s="18"/>
      <c r="AK537" s="18" t="e">
        <f>INDEX(BDD_enquete_terrain_publique!BU:BU, MATCH(A537, BDD_enquete_terrain_publique!B:B, 0))</f>
        <v>#N/A</v>
      </c>
      <c r="AL537" s="115" t="e">
        <f>INDEX(BDD_enquete_terrain_publique!BV:BV, MATCH(A537, BDD_enquete_terrain_publique!B:B, 0))</f>
        <v>#N/A</v>
      </c>
      <c r="AM537" s="18"/>
      <c r="AN537" s="115"/>
      <c r="AO537" s="115" t="e">
        <f>INDEX(BDD_enquete_terrain_publique!AL:AL, MATCH(A537, BDD_enquete_terrain_publique!B:B, 0))</f>
        <v>#N/A</v>
      </c>
      <c r="AP537" s="115"/>
      <c r="AQ537" s="115"/>
      <c r="AR537" s="124"/>
      <c r="AS537" s="115"/>
      <c r="AT537" s="122"/>
      <c r="AU53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7" s="122"/>
      <c r="AW537" s="115"/>
      <c r="AX537" s="199"/>
      <c r="AY537" s="201"/>
      <c r="AZ537" s="127"/>
    </row>
    <row r="538" spans="1:52">
      <c r="A538" s="117"/>
      <c r="B538" s="18" t="e">
        <f>INDEX(BDD_enquete_terrain_publique!C:C, MATCH(A538, BDD_enquete_terrain_publique!B:B, 0))</f>
        <v>#N/A</v>
      </c>
      <c r="C538" s="18" t="e">
        <f>INDEX(BDD_enquete_terrain_publique!D:D, MATCH(A538, BDD_enquete_terrain_publique!B:B, 0))</f>
        <v>#N/A</v>
      </c>
      <c r="D538" s="109" t="e">
        <f>INDEX(BDD_enquete_terrain_publique!E:E, MATCH(A538, BDD_enquete_terrain_publique!B:B, 0))</f>
        <v>#N/A</v>
      </c>
      <c r="E538" s="18" t="e">
        <f>INDEX(BDD_enquete_terrain_publique!F:F, MATCH(A538, BDD_enquete_terrain_publique!B:B, 0))</f>
        <v>#N/A</v>
      </c>
      <c r="F538" s="118" t="e">
        <f>INDEX(BDD_enquete_terrain_publique!G:G, MATCH(A538, BDD_enquete_terrain_publique!B:B, 0))</f>
        <v>#N/A</v>
      </c>
      <c r="G538" s="18" t="e">
        <f>INDEX(BDD_enquete_terrain_publique!H:H, MATCH(A538, BDD_enquete_terrain_publique!B:B, 0))</f>
        <v>#N/A</v>
      </c>
      <c r="H538" s="118" t="e">
        <f>INDEX(BDD_enquete_terrain_publique!I:I, MATCH(A538, BDD_enquete_terrain_publique!B:B, 0))</f>
        <v>#N/A</v>
      </c>
      <c r="I538" s="18" t="e">
        <f>INDEX(BDD_enquete_terrain_publique!J:J, MATCH(A538, BDD_enquete_terrain_publique!B:B, 0))</f>
        <v>#N/A</v>
      </c>
      <c r="J538" s="18" t="e">
        <f>INDEX(BDD_enquete_terrain_publique!K:K, MATCH(A538, BDD_enquete_terrain_publique!B:B, 0))</f>
        <v>#N/A</v>
      </c>
      <c r="K538" s="118" t="e">
        <f>INDEX(BDD_enquete_terrain_publique!L:L, MATCH(A538, BDD_enquete_terrain_publique!B:B, 0))</f>
        <v>#N/A</v>
      </c>
      <c r="L538" s="18" t="e">
        <f>INDEX(BDD_enquete_terrain_publique!M:M, MATCH(A538, BDD_enquete_terrain_publique!B:B, 0))</f>
        <v>#N/A</v>
      </c>
      <c r="M538" s="115" t="s">
        <v>22</v>
      </c>
      <c r="N538" s="115" t="s">
        <v>22</v>
      </c>
      <c r="O538" s="115" t="s">
        <v>22</v>
      </c>
      <c r="P538" s="119" t="e">
        <f>INDEX(BDD_enquete_terrain_publique!Q:Q, MATCH(A538, BDD_enquete_terrain_publique!B:B, 0))</f>
        <v>#N/A</v>
      </c>
      <c r="Q538" s="115" t="s">
        <v>22</v>
      </c>
      <c r="R538" s="115" t="s">
        <v>22</v>
      </c>
      <c r="S538" s="115" t="s">
        <v>22</v>
      </c>
      <c r="T538" s="115" t="s">
        <v>22</v>
      </c>
      <c r="U538" s="120" t="e">
        <f>INDEX(BDD_enquete_terrain_publique!V:V, MATCH(A538, BDD_enquete_terrain_publique!B:B, 0))</f>
        <v>#N/A</v>
      </c>
      <c r="V538" s="128" t="s">
        <v>22</v>
      </c>
      <c r="W538" s="121" t="e">
        <f>INDEX(BDD_enquete_terrain_publique!W:W, MATCH(A538, BDD_enquete_terrain_publique!B:B, 0))</f>
        <v>#N/A</v>
      </c>
      <c r="X538" s="122" t="e">
        <f>INDEX(BDD_enquete_terrain_publique!X:X, MATCH(A538, BDD_enquete_terrain_publique!B:B, 0))</f>
        <v>#N/A</v>
      </c>
      <c r="Y538" s="122" t="e">
        <f>INDEX(BDD_enquete_terrain_publique!Y:Y, MATCH(A538, BDD_enquete_terrain_publique!B:B, 0))</f>
        <v>#N/A</v>
      </c>
      <c r="Z538" s="121" t="e">
        <f>INDEX(BDD_enquete_terrain_publique!Z:Z, MATCH(A538, BDD_enquete_terrain_publique!B:B, 0))</f>
        <v>#N/A</v>
      </c>
      <c r="AA538" s="121" t="e">
        <f>INDEX(BDD_enquete_terrain_publique!AA:AA, MATCH(A538, BDD_enquete_terrain_publique!B:B, 0))</f>
        <v>#N/A</v>
      </c>
      <c r="AB538" s="121" t="e">
        <f>INDEX(BDD_enquete_terrain_publique!AB:AB, MATCH(A538, BDD_enquete_terrain_publique!B:B, 0))</f>
        <v>#N/A</v>
      </c>
      <c r="AC538" s="121" t="e">
        <f>Tableau1[[#This Row],[heure_enq]]-Tableau1[[#This Row],[heure_deb]]</f>
        <v>#N/A</v>
      </c>
      <c r="AD538" s="121" t="e">
        <f>Tableau1[[#This Row],[heure_fin]]-Tableau1[[#This Row],[heure_deb]]</f>
        <v>#N/A</v>
      </c>
      <c r="AE538" s="128" t="s">
        <v>22</v>
      </c>
      <c r="AF538" s="128" t="s">
        <v>22</v>
      </c>
      <c r="AG538" s="123" t="e">
        <f>INDEX(BDD_enquete_terrain_publique!BJ:BJ, MATCH(A538, BDD_enquete_terrain_publique!B:B, 0))</f>
        <v>#N/A</v>
      </c>
      <c r="AH538" s="18"/>
      <c r="AI538" s="18" t="e">
        <f>INDEX(BDD_enquete_terrain_publique!BO:BO, MATCH(A538, BDD_enquete_terrain_publique!B:B, 0))</f>
        <v>#N/A</v>
      </c>
      <c r="AJ538" s="18"/>
      <c r="AK538" s="18" t="e">
        <f>INDEX(BDD_enquete_terrain_publique!BU:BU, MATCH(A538, BDD_enquete_terrain_publique!B:B, 0))</f>
        <v>#N/A</v>
      </c>
      <c r="AL538" s="115" t="e">
        <f>INDEX(BDD_enquete_terrain_publique!BV:BV, MATCH(A538, BDD_enquete_terrain_publique!B:B, 0))</f>
        <v>#N/A</v>
      </c>
      <c r="AM538" s="18"/>
      <c r="AN538" s="115"/>
      <c r="AO538" s="115" t="e">
        <f>INDEX(BDD_enquete_terrain_publique!AL:AL, MATCH(A538, BDD_enquete_terrain_publique!B:B, 0))</f>
        <v>#N/A</v>
      </c>
      <c r="AP538" s="115"/>
      <c r="AQ538" s="115"/>
      <c r="AR538" s="124"/>
      <c r="AS538" s="115"/>
      <c r="AT538" s="122"/>
      <c r="AU53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8" s="122"/>
      <c r="AW538" s="115"/>
      <c r="AX538" s="199"/>
      <c r="AY538" s="201"/>
      <c r="AZ538" s="127"/>
    </row>
    <row r="539" spans="1:52">
      <c r="A539" s="117"/>
      <c r="B539" s="18" t="e">
        <f>INDEX(BDD_enquete_terrain_publique!C:C, MATCH(A539, BDD_enquete_terrain_publique!B:B, 0))</f>
        <v>#N/A</v>
      </c>
      <c r="C539" s="18" t="e">
        <f>INDEX(BDD_enquete_terrain_publique!D:D, MATCH(A539, BDD_enquete_terrain_publique!B:B, 0))</f>
        <v>#N/A</v>
      </c>
      <c r="D539" s="109" t="e">
        <f>INDEX(BDD_enquete_terrain_publique!E:E, MATCH(A539, BDD_enquete_terrain_publique!B:B, 0))</f>
        <v>#N/A</v>
      </c>
      <c r="E539" s="18" t="e">
        <f>INDEX(BDD_enquete_terrain_publique!F:F, MATCH(A539, BDD_enquete_terrain_publique!B:B, 0))</f>
        <v>#N/A</v>
      </c>
      <c r="F539" s="118" t="e">
        <f>INDEX(BDD_enquete_terrain_publique!G:G, MATCH(A539, BDD_enquete_terrain_publique!B:B, 0))</f>
        <v>#N/A</v>
      </c>
      <c r="G539" s="18" t="e">
        <f>INDEX(BDD_enquete_terrain_publique!H:H, MATCH(A539, BDD_enquete_terrain_publique!B:B, 0))</f>
        <v>#N/A</v>
      </c>
      <c r="H539" s="118" t="e">
        <f>INDEX(BDD_enquete_terrain_publique!I:I, MATCH(A539, BDD_enquete_terrain_publique!B:B, 0))</f>
        <v>#N/A</v>
      </c>
      <c r="I539" s="18" t="e">
        <f>INDEX(BDD_enquete_terrain_publique!J:J, MATCH(A539, BDD_enquete_terrain_publique!B:B, 0))</f>
        <v>#N/A</v>
      </c>
      <c r="J539" s="18" t="e">
        <f>INDEX(BDD_enquete_terrain_publique!K:K, MATCH(A539, BDD_enquete_terrain_publique!B:B, 0))</f>
        <v>#N/A</v>
      </c>
      <c r="K539" s="118" t="e">
        <f>INDEX(BDD_enquete_terrain_publique!L:L, MATCH(A539, BDD_enquete_terrain_publique!B:B, 0))</f>
        <v>#N/A</v>
      </c>
      <c r="L539" s="18" t="e">
        <f>INDEX(BDD_enquete_terrain_publique!M:M, MATCH(A539, BDD_enquete_terrain_publique!B:B, 0))</f>
        <v>#N/A</v>
      </c>
      <c r="M539" s="115" t="s">
        <v>22</v>
      </c>
      <c r="N539" s="115" t="s">
        <v>22</v>
      </c>
      <c r="O539" s="115" t="s">
        <v>22</v>
      </c>
      <c r="P539" s="119" t="e">
        <f>INDEX(BDD_enquete_terrain_publique!Q:Q, MATCH(A539, BDD_enquete_terrain_publique!B:B, 0))</f>
        <v>#N/A</v>
      </c>
      <c r="Q539" s="115" t="s">
        <v>22</v>
      </c>
      <c r="R539" s="115" t="s">
        <v>22</v>
      </c>
      <c r="S539" s="115" t="s">
        <v>22</v>
      </c>
      <c r="T539" s="115" t="s">
        <v>22</v>
      </c>
      <c r="U539" s="120" t="e">
        <f>INDEX(BDD_enquete_terrain_publique!V:V, MATCH(A539, BDD_enquete_terrain_publique!B:B, 0))</f>
        <v>#N/A</v>
      </c>
      <c r="V539" s="128" t="s">
        <v>22</v>
      </c>
      <c r="W539" s="121" t="e">
        <f>INDEX(BDD_enquete_terrain_publique!W:W, MATCH(A539, BDD_enquete_terrain_publique!B:B, 0))</f>
        <v>#N/A</v>
      </c>
      <c r="X539" s="122" t="e">
        <f>INDEX(BDD_enquete_terrain_publique!X:X, MATCH(A539, BDD_enquete_terrain_publique!B:B, 0))</f>
        <v>#N/A</v>
      </c>
      <c r="Y539" s="122" t="e">
        <f>INDEX(BDD_enquete_terrain_publique!Y:Y, MATCH(A539, BDD_enquete_terrain_publique!B:B, 0))</f>
        <v>#N/A</v>
      </c>
      <c r="Z539" s="121" t="e">
        <f>INDEX(BDD_enquete_terrain_publique!Z:Z, MATCH(A539, BDD_enquete_terrain_publique!B:B, 0))</f>
        <v>#N/A</v>
      </c>
      <c r="AA539" s="121" t="e">
        <f>INDEX(BDD_enquete_terrain_publique!AA:AA, MATCH(A539, BDD_enquete_terrain_publique!B:B, 0))</f>
        <v>#N/A</v>
      </c>
      <c r="AB539" s="121" t="e">
        <f>INDEX(BDD_enquete_terrain_publique!AB:AB, MATCH(A539, BDD_enquete_terrain_publique!B:B, 0))</f>
        <v>#N/A</v>
      </c>
      <c r="AC539" s="121" t="e">
        <f>Tableau1[[#This Row],[heure_enq]]-Tableau1[[#This Row],[heure_deb]]</f>
        <v>#N/A</v>
      </c>
      <c r="AD539" s="121" t="e">
        <f>Tableau1[[#This Row],[heure_fin]]-Tableau1[[#This Row],[heure_deb]]</f>
        <v>#N/A</v>
      </c>
      <c r="AE539" s="128" t="s">
        <v>22</v>
      </c>
      <c r="AF539" s="128" t="s">
        <v>22</v>
      </c>
      <c r="AG539" s="123" t="e">
        <f>INDEX(BDD_enquete_terrain_publique!BJ:BJ, MATCH(A539, BDD_enquete_terrain_publique!B:B, 0))</f>
        <v>#N/A</v>
      </c>
      <c r="AH539" s="18"/>
      <c r="AI539" s="18" t="e">
        <f>INDEX(BDD_enquete_terrain_publique!BO:BO, MATCH(A539, BDD_enquete_terrain_publique!B:B, 0))</f>
        <v>#N/A</v>
      </c>
      <c r="AJ539" s="18"/>
      <c r="AK539" s="18" t="e">
        <f>INDEX(BDD_enquete_terrain_publique!BU:BU, MATCH(A539, BDD_enquete_terrain_publique!B:B, 0))</f>
        <v>#N/A</v>
      </c>
      <c r="AL539" s="115" t="e">
        <f>INDEX(BDD_enquete_terrain_publique!BV:BV, MATCH(A539, BDD_enquete_terrain_publique!B:B, 0))</f>
        <v>#N/A</v>
      </c>
      <c r="AM539" s="18"/>
      <c r="AN539" s="115"/>
      <c r="AO539" s="115" t="e">
        <f>INDEX(BDD_enquete_terrain_publique!AL:AL, MATCH(A539, BDD_enquete_terrain_publique!B:B, 0))</f>
        <v>#N/A</v>
      </c>
      <c r="AP539" s="115"/>
      <c r="AQ539" s="115"/>
      <c r="AR539" s="124"/>
      <c r="AS539" s="115"/>
      <c r="AT539" s="122"/>
      <c r="AU53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39" s="122"/>
      <c r="AW539" s="115"/>
      <c r="AX539" s="199"/>
      <c r="AY539" s="201"/>
      <c r="AZ539" s="127"/>
    </row>
    <row r="540" spans="1:52">
      <c r="A540" s="117"/>
      <c r="B540" s="18" t="e">
        <f>INDEX(BDD_enquete_terrain_publique!C:C, MATCH(A540, BDD_enquete_terrain_publique!B:B, 0))</f>
        <v>#N/A</v>
      </c>
      <c r="C540" s="18" t="e">
        <f>INDEX(BDD_enquete_terrain_publique!D:D, MATCH(A540, BDD_enquete_terrain_publique!B:B, 0))</f>
        <v>#N/A</v>
      </c>
      <c r="D540" s="109" t="e">
        <f>INDEX(BDD_enquete_terrain_publique!E:E, MATCH(A540, BDD_enquete_terrain_publique!B:B, 0))</f>
        <v>#N/A</v>
      </c>
      <c r="E540" s="18" t="e">
        <f>INDEX(BDD_enquete_terrain_publique!F:F, MATCH(A540, BDD_enquete_terrain_publique!B:B, 0))</f>
        <v>#N/A</v>
      </c>
      <c r="F540" s="118" t="e">
        <f>INDEX(BDD_enquete_terrain_publique!G:G, MATCH(A540, BDD_enquete_terrain_publique!B:B, 0))</f>
        <v>#N/A</v>
      </c>
      <c r="G540" s="18" t="e">
        <f>INDEX(BDD_enquete_terrain_publique!H:H, MATCH(A540, BDD_enquete_terrain_publique!B:B, 0))</f>
        <v>#N/A</v>
      </c>
      <c r="H540" s="118" t="e">
        <f>INDEX(BDD_enquete_terrain_publique!I:I, MATCH(A540, BDD_enquete_terrain_publique!B:B, 0))</f>
        <v>#N/A</v>
      </c>
      <c r="I540" s="18" t="e">
        <f>INDEX(BDD_enquete_terrain_publique!J:J, MATCH(A540, BDD_enquete_terrain_publique!B:B, 0))</f>
        <v>#N/A</v>
      </c>
      <c r="J540" s="18" t="e">
        <f>INDEX(BDD_enquete_terrain_publique!K:K, MATCH(A540, BDD_enquete_terrain_publique!B:B, 0))</f>
        <v>#N/A</v>
      </c>
      <c r="K540" s="118" t="e">
        <f>INDEX(BDD_enquete_terrain_publique!L:L, MATCH(A540, BDD_enquete_terrain_publique!B:B, 0))</f>
        <v>#N/A</v>
      </c>
      <c r="L540" s="18" t="e">
        <f>INDEX(BDD_enquete_terrain_publique!M:M, MATCH(A540, BDD_enquete_terrain_publique!B:B, 0))</f>
        <v>#N/A</v>
      </c>
      <c r="M540" s="115" t="s">
        <v>22</v>
      </c>
      <c r="N540" s="115" t="s">
        <v>22</v>
      </c>
      <c r="O540" s="115" t="s">
        <v>22</v>
      </c>
      <c r="P540" s="119" t="e">
        <f>INDEX(BDD_enquete_terrain_publique!Q:Q, MATCH(A540, BDD_enquete_terrain_publique!B:B, 0))</f>
        <v>#N/A</v>
      </c>
      <c r="Q540" s="115" t="s">
        <v>22</v>
      </c>
      <c r="R540" s="115" t="s">
        <v>22</v>
      </c>
      <c r="S540" s="115" t="s">
        <v>22</v>
      </c>
      <c r="T540" s="115" t="s">
        <v>22</v>
      </c>
      <c r="U540" s="120" t="e">
        <f>INDEX(BDD_enquete_terrain_publique!V:V, MATCH(A540, BDD_enquete_terrain_publique!B:B, 0))</f>
        <v>#N/A</v>
      </c>
      <c r="V540" s="128" t="s">
        <v>22</v>
      </c>
      <c r="W540" s="121" t="e">
        <f>INDEX(BDD_enquete_terrain_publique!W:W, MATCH(A540, BDD_enquete_terrain_publique!B:B, 0))</f>
        <v>#N/A</v>
      </c>
      <c r="X540" s="122" t="e">
        <f>INDEX(BDD_enquete_terrain_publique!X:X, MATCH(A540, BDD_enquete_terrain_publique!B:B, 0))</f>
        <v>#N/A</v>
      </c>
      <c r="Y540" s="122" t="e">
        <f>INDEX(BDD_enquete_terrain_publique!Y:Y, MATCH(A540, BDD_enquete_terrain_publique!B:B, 0))</f>
        <v>#N/A</v>
      </c>
      <c r="Z540" s="121" t="e">
        <f>INDEX(BDD_enquete_terrain_publique!Z:Z, MATCH(A540, BDD_enquete_terrain_publique!B:B, 0))</f>
        <v>#N/A</v>
      </c>
      <c r="AA540" s="121" t="e">
        <f>INDEX(BDD_enquete_terrain_publique!AA:AA, MATCH(A540, BDD_enquete_terrain_publique!B:B, 0))</f>
        <v>#N/A</v>
      </c>
      <c r="AB540" s="121" t="e">
        <f>INDEX(BDD_enquete_terrain_publique!AB:AB, MATCH(A540, BDD_enquete_terrain_publique!B:B, 0))</f>
        <v>#N/A</v>
      </c>
      <c r="AC540" s="121" t="e">
        <f>Tableau1[[#This Row],[heure_enq]]-Tableau1[[#This Row],[heure_deb]]</f>
        <v>#N/A</v>
      </c>
      <c r="AD540" s="121" t="e">
        <f>Tableau1[[#This Row],[heure_fin]]-Tableau1[[#This Row],[heure_deb]]</f>
        <v>#N/A</v>
      </c>
      <c r="AE540" s="128" t="s">
        <v>22</v>
      </c>
      <c r="AF540" s="128" t="s">
        <v>22</v>
      </c>
      <c r="AG540" s="123" t="e">
        <f>INDEX(BDD_enquete_terrain_publique!BJ:BJ, MATCH(A540, BDD_enquete_terrain_publique!B:B, 0))</f>
        <v>#N/A</v>
      </c>
      <c r="AH540" s="18"/>
      <c r="AI540" s="18" t="e">
        <f>INDEX(BDD_enquete_terrain_publique!BO:BO, MATCH(A540, BDD_enquete_terrain_publique!B:B, 0))</f>
        <v>#N/A</v>
      </c>
      <c r="AJ540" s="18"/>
      <c r="AK540" s="18" t="e">
        <f>INDEX(BDD_enquete_terrain_publique!BU:BU, MATCH(A540, BDD_enquete_terrain_publique!B:B, 0))</f>
        <v>#N/A</v>
      </c>
      <c r="AL540" s="115" t="e">
        <f>INDEX(BDD_enquete_terrain_publique!BV:BV, MATCH(A540, BDD_enquete_terrain_publique!B:B, 0))</f>
        <v>#N/A</v>
      </c>
      <c r="AM540" s="18"/>
      <c r="AN540" s="115"/>
      <c r="AO540" s="115" t="e">
        <f>INDEX(BDD_enquete_terrain_publique!AL:AL, MATCH(A540, BDD_enquete_terrain_publique!B:B, 0))</f>
        <v>#N/A</v>
      </c>
      <c r="AP540" s="115"/>
      <c r="AQ540" s="115"/>
      <c r="AR540" s="124"/>
      <c r="AS540" s="115"/>
      <c r="AT540" s="122"/>
      <c r="AU54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0" s="122"/>
      <c r="AW540" s="115"/>
      <c r="AX540" s="199"/>
      <c r="AY540" s="201"/>
      <c r="AZ540" s="127"/>
    </row>
    <row r="541" spans="1:52">
      <c r="A541" s="117"/>
      <c r="B541" s="18" t="e">
        <f>INDEX(BDD_enquete_terrain_publique!C:C, MATCH(A541, BDD_enquete_terrain_publique!B:B, 0))</f>
        <v>#N/A</v>
      </c>
      <c r="C541" s="18" t="e">
        <f>INDEX(BDD_enquete_terrain_publique!D:D, MATCH(A541, BDD_enquete_terrain_publique!B:B, 0))</f>
        <v>#N/A</v>
      </c>
      <c r="D541" s="109" t="e">
        <f>INDEX(BDD_enquete_terrain_publique!E:E, MATCH(A541, BDD_enquete_terrain_publique!B:B, 0))</f>
        <v>#N/A</v>
      </c>
      <c r="E541" s="18" t="e">
        <f>INDEX(BDD_enquete_terrain_publique!F:F, MATCH(A541, BDD_enquete_terrain_publique!B:B, 0))</f>
        <v>#N/A</v>
      </c>
      <c r="F541" s="118" t="e">
        <f>INDEX(BDD_enquete_terrain_publique!G:G, MATCH(A541, BDD_enquete_terrain_publique!B:B, 0))</f>
        <v>#N/A</v>
      </c>
      <c r="G541" s="18" t="e">
        <f>INDEX(BDD_enquete_terrain_publique!H:H, MATCH(A541, BDD_enquete_terrain_publique!B:B, 0))</f>
        <v>#N/A</v>
      </c>
      <c r="H541" s="118" t="e">
        <f>INDEX(BDD_enquete_terrain_publique!I:I, MATCH(A541, BDD_enquete_terrain_publique!B:B, 0))</f>
        <v>#N/A</v>
      </c>
      <c r="I541" s="18" t="e">
        <f>INDEX(BDD_enquete_terrain_publique!J:J, MATCH(A541, BDD_enquete_terrain_publique!B:B, 0))</f>
        <v>#N/A</v>
      </c>
      <c r="J541" s="18" t="e">
        <f>INDEX(BDD_enquete_terrain_publique!K:K, MATCH(A541, BDD_enquete_terrain_publique!B:B, 0))</f>
        <v>#N/A</v>
      </c>
      <c r="K541" s="118" t="e">
        <f>INDEX(BDD_enquete_terrain_publique!L:L, MATCH(A541, BDD_enquete_terrain_publique!B:B, 0))</f>
        <v>#N/A</v>
      </c>
      <c r="L541" s="18" t="e">
        <f>INDEX(BDD_enquete_terrain_publique!M:M, MATCH(A541, BDD_enquete_terrain_publique!B:B, 0))</f>
        <v>#N/A</v>
      </c>
      <c r="M541" s="115" t="s">
        <v>22</v>
      </c>
      <c r="N541" s="115" t="s">
        <v>22</v>
      </c>
      <c r="O541" s="115" t="s">
        <v>22</v>
      </c>
      <c r="P541" s="119" t="e">
        <f>INDEX(BDD_enquete_terrain_publique!Q:Q, MATCH(A541, BDD_enquete_terrain_publique!B:B, 0))</f>
        <v>#N/A</v>
      </c>
      <c r="Q541" s="115" t="s">
        <v>22</v>
      </c>
      <c r="R541" s="115" t="s">
        <v>22</v>
      </c>
      <c r="S541" s="115" t="s">
        <v>22</v>
      </c>
      <c r="T541" s="115" t="s">
        <v>22</v>
      </c>
      <c r="U541" s="120" t="e">
        <f>INDEX(BDD_enquete_terrain_publique!V:V, MATCH(A541, BDD_enquete_terrain_publique!B:B, 0))</f>
        <v>#N/A</v>
      </c>
      <c r="V541" s="128" t="s">
        <v>22</v>
      </c>
      <c r="W541" s="121" t="e">
        <f>INDEX(BDD_enquete_terrain_publique!W:W, MATCH(A541, BDD_enquete_terrain_publique!B:B, 0))</f>
        <v>#N/A</v>
      </c>
      <c r="X541" s="122" t="e">
        <f>INDEX(BDD_enquete_terrain_publique!X:X, MATCH(A541, BDD_enquete_terrain_publique!B:B, 0))</f>
        <v>#N/A</v>
      </c>
      <c r="Y541" s="122" t="e">
        <f>INDEX(BDD_enquete_terrain_publique!Y:Y, MATCH(A541, BDD_enquete_terrain_publique!B:B, 0))</f>
        <v>#N/A</v>
      </c>
      <c r="Z541" s="121" t="e">
        <f>INDEX(BDD_enquete_terrain_publique!Z:Z, MATCH(A541, BDD_enquete_terrain_publique!B:B, 0))</f>
        <v>#N/A</v>
      </c>
      <c r="AA541" s="121" t="e">
        <f>INDEX(BDD_enquete_terrain_publique!AA:AA, MATCH(A541, BDD_enquete_terrain_publique!B:B, 0))</f>
        <v>#N/A</v>
      </c>
      <c r="AB541" s="121" t="e">
        <f>INDEX(BDD_enquete_terrain_publique!AB:AB, MATCH(A541, BDD_enquete_terrain_publique!B:B, 0))</f>
        <v>#N/A</v>
      </c>
      <c r="AC541" s="121" t="e">
        <f>Tableau1[[#This Row],[heure_enq]]-Tableau1[[#This Row],[heure_deb]]</f>
        <v>#N/A</v>
      </c>
      <c r="AD541" s="121" t="e">
        <f>Tableau1[[#This Row],[heure_fin]]-Tableau1[[#This Row],[heure_deb]]</f>
        <v>#N/A</v>
      </c>
      <c r="AE541" s="128" t="s">
        <v>22</v>
      </c>
      <c r="AF541" s="128" t="s">
        <v>22</v>
      </c>
      <c r="AG541" s="123" t="e">
        <f>INDEX(BDD_enquete_terrain_publique!BJ:BJ, MATCH(A541, BDD_enquete_terrain_publique!B:B, 0))</f>
        <v>#N/A</v>
      </c>
      <c r="AH541" s="18"/>
      <c r="AI541" s="18" t="e">
        <f>INDEX(BDD_enquete_terrain_publique!BO:BO, MATCH(A541, BDD_enquete_terrain_publique!B:B, 0))</f>
        <v>#N/A</v>
      </c>
      <c r="AJ541" s="18"/>
      <c r="AK541" s="18" t="e">
        <f>INDEX(BDD_enquete_terrain_publique!BU:BU, MATCH(A541, BDD_enquete_terrain_publique!B:B, 0))</f>
        <v>#N/A</v>
      </c>
      <c r="AL541" s="115" t="e">
        <f>INDEX(BDD_enquete_terrain_publique!BV:BV, MATCH(A541, BDD_enquete_terrain_publique!B:B, 0))</f>
        <v>#N/A</v>
      </c>
      <c r="AM541" s="18"/>
      <c r="AN541" s="115"/>
      <c r="AO541" s="115" t="e">
        <f>INDEX(BDD_enquete_terrain_publique!AL:AL, MATCH(A541, BDD_enquete_terrain_publique!B:B, 0))</f>
        <v>#N/A</v>
      </c>
      <c r="AP541" s="115"/>
      <c r="AQ541" s="115"/>
      <c r="AR541" s="124"/>
      <c r="AS541" s="115"/>
      <c r="AT541" s="122"/>
      <c r="AU54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1" s="122"/>
      <c r="AW541" s="115"/>
      <c r="AX541" s="199"/>
      <c r="AY541" s="201"/>
      <c r="AZ541" s="127"/>
    </row>
    <row r="542" spans="1:52">
      <c r="A542" s="117"/>
      <c r="B542" s="18" t="e">
        <f>INDEX(BDD_enquete_terrain_publique!C:C, MATCH(A542, BDD_enquete_terrain_publique!B:B, 0))</f>
        <v>#N/A</v>
      </c>
      <c r="C542" s="18" t="e">
        <f>INDEX(BDD_enquete_terrain_publique!D:D, MATCH(A542, BDD_enquete_terrain_publique!B:B, 0))</f>
        <v>#N/A</v>
      </c>
      <c r="D542" s="109" t="e">
        <f>INDEX(BDD_enquete_terrain_publique!E:E, MATCH(A542, BDD_enquete_terrain_publique!B:B, 0))</f>
        <v>#N/A</v>
      </c>
      <c r="E542" s="18" t="e">
        <f>INDEX(BDD_enquete_terrain_publique!F:F, MATCH(A542, BDD_enquete_terrain_publique!B:B, 0))</f>
        <v>#N/A</v>
      </c>
      <c r="F542" s="118" t="e">
        <f>INDEX(BDD_enquete_terrain_publique!G:G, MATCH(A542, BDD_enquete_terrain_publique!B:B, 0))</f>
        <v>#N/A</v>
      </c>
      <c r="G542" s="18" t="e">
        <f>INDEX(BDD_enquete_terrain_publique!H:H, MATCH(A542, BDD_enquete_terrain_publique!B:B, 0))</f>
        <v>#N/A</v>
      </c>
      <c r="H542" s="118" t="e">
        <f>INDEX(BDD_enquete_terrain_publique!I:I, MATCH(A542, BDD_enquete_terrain_publique!B:B, 0))</f>
        <v>#N/A</v>
      </c>
      <c r="I542" s="18" t="e">
        <f>INDEX(BDD_enquete_terrain_publique!J:J, MATCH(A542, BDD_enquete_terrain_publique!B:B, 0))</f>
        <v>#N/A</v>
      </c>
      <c r="J542" s="18" t="e">
        <f>INDEX(BDD_enquete_terrain_publique!K:K, MATCH(A542, BDD_enquete_terrain_publique!B:B, 0))</f>
        <v>#N/A</v>
      </c>
      <c r="K542" s="118" t="e">
        <f>INDEX(BDD_enquete_terrain_publique!L:L, MATCH(A542, BDD_enquete_terrain_publique!B:B, 0))</f>
        <v>#N/A</v>
      </c>
      <c r="L542" s="18" t="e">
        <f>INDEX(BDD_enquete_terrain_publique!M:M, MATCH(A542, BDD_enquete_terrain_publique!B:B, 0))</f>
        <v>#N/A</v>
      </c>
      <c r="M542" s="115" t="s">
        <v>22</v>
      </c>
      <c r="N542" s="115" t="s">
        <v>22</v>
      </c>
      <c r="O542" s="115" t="s">
        <v>22</v>
      </c>
      <c r="P542" s="119" t="e">
        <f>INDEX(BDD_enquete_terrain_publique!Q:Q, MATCH(A542, BDD_enquete_terrain_publique!B:B, 0))</f>
        <v>#N/A</v>
      </c>
      <c r="Q542" s="115" t="s">
        <v>22</v>
      </c>
      <c r="R542" s="115" t="s">
        <v>22</v>
      </c>
      <c r="S542" s="115" t="s">
        <v>22</v>
      </c>
      <c r="T542" s="115" t="s">
        <v>22</v>
      </c>
      <c r="U542" s="120" t="e">
        <f>INDEX(BDD_enquete_terrain_publique!V:V, MATCH(A542, BDD_enquete_terrain_publique!B:B, 0))</f>
        <v>#N/A</v>
      </c>
      <c r="V542" s="128" t="s">
        <v>22</v>
      </c>
      <c r="W542" s="121" t="e">
        <f>INDEX(BDD_enquete_terrain_publique!W:W, MATCH(A542, BDD_enquete_terrain_publique!B:B, 0))</f>
        <v>#N/A</v>
      </c>
      <c r="X542" s="122" t="e">
        <f>INDEX(BDD_enquete_terrain_publique!X:X, MATCH(A542, BDD_enquete_terrain_publique!B:B, 0))</f>
        <v>#N/A</v>
      </c>
      <c r="Y542" s="122" t="e">
        <f>INDEX(BDD_enquete_terrain_publique!Y:Y, MATCH(A542, BDD_enquete_terrain_publique!B:B, 0))</f>
        <v>#N/A</v>
      </c>
      <c r="Z542" s="121" t="e">
        <f>INDEX(BDD_enquete_terrain_publique!Z:Z, MATCH(A542, BDD_enquete_terrain_publique!B:B, 0))</f>
        <v>#N/A</v>
      </c>
      <c r="AA542" s="121" t="e">
        <f>INDEX(BDD_enquete_terrain_publique!AA:AA, MATCH(A542, BDD_enquete_terrain_publique!B:B, 0))</f>
        <v>#N/A</v>
      </c>
      <c r="AB542" s="121" t="e">
        <f>INDEX(BDD_enquete_terrain_publique!AB:AB, MATCH(A542, BDD_enquete_terrain_publique!B:B, 0))</f>
        <v>#N/A</v>
      </c>
      <c r="AC542" s="121" t="e">
        <f>Tableau1[[#This Row],[heure_enq]]-Tableau1[[#This Row],[heure_deb]]</f>
        <v>#N/A</v>
      </c>
      <c r="AD542" s="121" t="e">
        <f>Tableau1[[#This Row],[heure_fin]]-Tableau1[[#This Row],[heure_deb]]</f>
        <v>#N/A</v>
      </c>
      <c r="AE542" s="128" t="s">
        <v>22</v>
      </c>
      <c r="AF542" s="128" t="s">
        <v>22</v>
      </c>
      <c r="AG542" s="123" t="e">
        <f>INDEX(BDD_enquete_terrain_publique!BJ:BJ, MATCH(A542, BDD_enquete_terrain_publique!B:B, 0))</f>
        <v>#N/A</v>
      </c>
      <c r="AH542" s="18"/>
      <c r="AI542" s="18" t="e">
        <f>INDEX(BDD_enquete_terrain_publique!BO:BO, MATCH(A542, BDD_enquete_terrain_publique!B:B, 0))</f>
        <v>#N/A</v>
      </c>
      <c r="AJ542" s="18"/>
      <c r="AK542" s="18" t="e">
        <f>INDEX(BDD_enquete_terrain_publique!BU:BU, MATCH(A542, BDD_enquete_terrain_publique!B:B, 0))</f>
        <v>#N/A</v>
      </c>
      <c r="AL542" s="115" t="e">
        <f>INDEX(BDD_enquete_terrain_publique!BV:BV, MATCH(A542, BDD_enquete_terrain_publique!B:B, 0))</f>
        <v>#N/A</v>
      </c>
      <c r="AM542" s="18"/>
      <c r="AN542" s="115"/>
      <c r="AO542" s="115" t="e">
        <f>INDEX(BDD_enquete_terrain_publique!AL:AL, MATCH(A542, BDD_enquete_terrain_publique!B:B, 0))</f>
        <v>#N/A</v>
      </c>
      <c r="AP542" s="115"/>
      <c r="AQ542" s="115"/>
      <c r="AR542" s="124"/>
      <c r="AS542" s="115"/>
      <c r="AT542" s="122"/>
      <c r="AU54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2" s="122"/>
      <c r="AW542" s="115"/>
      <c r="AX542" s="199"/>
      <c r="AY542" s="201"/>
      <c r="AZ542" s="127"/>
    </row>
    <row r="543" spans="1:52">
      <c r="A543" s="117"/>
      <c r="B543" s="18" t="e">
        <f>INDEX(BDD_enquete_terrain_publique!C:C, MATCH(A543, BDD_enquete_terrain_publique!B:B, 0))</f>
        <v>#N/A</v>
      </c>
      <c r="C543" s="18" t="e">
        <f>INDEX(BDD_enquete_terrain_publique!D:D, MATCH(A543, BDD_enquete_terrain_publique!B:B, 0))</f>
        <v>#N/A</v>
      </c>
      <c r="D543" s="109" t="e">
        <f>INDEX(BDD_enquete_terrain_publique!E:E, MATCH(A543, BDD_enquete_terrain_publique!B:B, 0))</f>
        <v>#N/A</v>
      </c>
      <c r="E543" s="18" t="e">
        <f>INDEX(BDD_enquete_terrain_publique!F:F, MATCH(A543, BDD_enquete_terrain_publique!B:B, 0))</f>
        <v>#N/A</v>
      </c>
      <c r="F543" s="118" t="e">
        <f>INDEX(BDD_enquete_terrain_publique!G:G, MATCH(A543, BDD_enquete_terrain_publique!B:B, 0))</f>
        <v>#N/A</v>
      </c>
      <c r="G543" s="18" t="e">
        <f>INDEX(BDD_enquete_terrain_publique!H:H, MATCH(A543, BDD_enquete_terrain_publique!B:B, 0))</f>
        <v>#N/A</v>
      </c>
      <c r="H543" s="118" t="e">
        <f>INDEX(BDD_enquete_terrain_publique!I:I, MATCH(A543, BDD_enquete_terrain_publique!B:B, 0))</f>
        <v>#N/A</v>
      </c>
      <c r="I543" s="18" t="e">
        <f>INDEX(BDD_enquete_terrain_publique!J:J, MATCH(A543, BDD_enquete_terrain_publique!B:B, 0))</f>
        <v>#N/A</v>
      </c>
      <c r="J543" s="18" t="e">
        <f>INDEX(BDD_enquete_terrain_publique!K:K, MATCH(A543, BDD_enquete_terrain_publique!B:B, 0))</f>
        <v>#N/A</v>
      </c>
      <c r="K543" s="118" t="e">
        <f>INDEX(BDD_enquete_terrain_publique!L:L, MATCH(A543, BDD_enquete_terrain_publique!B:B, 0))</f>
        <v>#N/A</v>
      </c>
      <c r="L543" s="18" t="e">
        <f>INDEX(BDD_enquete_terrain_publique!M:M, MATCH(A543, BDD_enquete_terrain_publique!B:B, 0))</f>
        <v>#N/A</v>
      </c>
      <c r="M543" s="115" t="s">
        <v>22</v>
      </c>
      <c r="N543" s="115" t="s">
        <v>22</v>
      </c>
      <c r="O543" s="115" t="s">
        <v>22</v>
      </c>
      <c r="P543" s="119" t="e">
        <f>INDEX(BDD_enquete_terrain_publique!Q:Q, MATCH(A543, BDD_enquete_terrain_publique!B:B, 0))</f>
        <v>#N/A</v>
      </c>
      <c r="Q543" s="115" t="s">
        <v>22</v>
      </c>
      <c r="R543" s="115" t="s">
        <v>22</v>
      </c>
      <c r="S543" s="115" t="s">
        <v>22</v>
      </c>
      <c r="T543" s="115" t="s">
        <v>22</v>
      </c>
      <c r="U543" s="120" t="e">
        <f>INDEX(BDD_enquete_terrain_publique!V:V, MATCH(A543, BDD_enquete_terrain_publique!B:B, 0))</f>
        <v>#N/A</v>
      </c>
      <c r="V543" s="128" t="s">
        <v>22</v>
      </c>
      <c r="W543" s="121" t="e">
        <f>INDEX(BDD_enquete_terrain_publique!W:W, MATCH(A543, BDD_enquete_terrain_publique!B:B, 0))</f>
        <v>#N/A</v>
      </c>
      <c r="X543" s="122" t="e">
        <f>INDEX(BDD_enquete_terrain_publique!X:X, MATCH(A543, BDD_enquete_terrain_publique!B:B, 0))</f>
        <v>#N/A</v>
      </c>
      <c r="Y543" s="122" t="e">
        <f>INDEX(BDD_enquete_terrain_publique!Y:Y, MATCH(A543, BDD_enquete_terrain_publique!B:B, 0))</f>
        <v>#N/A</v>
      </c>
      <c r="Z543" s="121" t="e">
        <f>INDEX(BDD_enquete_terrain_publique!Z:Z, MATCH(A543, BDD_enquete_terrain_publique!B:B, 0))</f>
        <v>#N/A</v>
      </c>
      <c r="AA543" s="121" t="e">
        <f>INDEX(BDD_enquete_terrain_publique!AA:AA, MATCH(A543, BDD_enquete_terrain_publique!B:B, 0))</f>
        <v>#N/A</v>
      </c>
      <c r="AB543" s="121" t="e">
        <f>INDEX(BDD_enquete_terrain_publique!AB:AB, MATCH(A543, BDD_enquete_terrain_publique!B:B, 0))</f>
        <v>#N/A</v>
      </c>
      <c r="AC543" s="121" t="e">
        <f>Tableau1[[#This Row],[heure_enq]]-Tableau1[[#This Row],[heure_deb]]</f>
        <v>#N/A</v>
      </c>
      <c r="AD543" s="121" t="e">
        <f>Tableau1[[#This Row],[heure_fin]]-Tableau1[[#This Row],[heure_deb]]</f>
        <v>#N/A</v>
      </c>
      <c r="AE543" s="128" t="s">
        <v>22</v>
      </c>
      <c r="AF543" s="128" t="s">
        <v>22</v>
      </c>
      <c r="AG543" s="123" t="e">
        <f>INDEX(BDD_enquete_terrain_publique!BJ:BJ, MATCH(A543, BDD_enquete_terrain_publique!B:B, 0))</f>
        <v>#N/A</v>
      </c>
      <c r="AH543" s="18"/>
      <c r="AI543" s="18" t="e">
        <f>INDEX(BDD_enquete_terrain_publique!BO:BO, MATCH(A543, BDD_enquete_terrain_publique!B:B, 0))</f>
        <v>#N/A</v>
      </c>
      <c r="AJ543" s="18"/>
      <c r="AK543" s="18" t="e">
        <f>INDEX(BDD_enquete_terrain_publique!BU:BU, MATCH(A543, BDD_enquete_terrain_publique!B:B, 0))</f>
        <v>#N/A</v>
      </c>
      <c r="AL543" s="115" t="e">
        <f>INDEX(BDD_enquete_terrain_publique!BV:BV, MATCH(A543, BDD_enquete_terrain_publique!B:B, 0))</f>
        <v>#N/A</v>
      </c>
      <c r="AM543" s="18"/>
      <c r="AN543" s="115"/>
      <c r="AO543" s="115" t="e">
        <f>INDEX(BDD_enquete_terrain_publique!AL:AL, MATCH(A543, BDD_enquete_terrain_publique!B:B, 0))</f>
        <v>#N/A</v>
      </c>
      <c r="AP543" s="115"/>
      <c r="AQ543" s="115"/>
      <c r="AR543" s="124"/>
      <c r="AS543" s="115"/>
      <c r="AT543" s="122"/>
      <c r="AU54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3" s="122"/>
      <c r="AW543" s="115"/>
      <c r="AX543" s="199"/>
      <c r="AY543" s="201"/>
      <c r="AZ543" s="127"/>
    </row>
    <row r="544" spans="1:52">
      <c r="A544" s="117"/>
      <c r="B544" s="18" t="e">
        <f>INDEX(BDD_enquete_terrain_publique!C:C, MATCH(A544, BDD_enquete_terrain_publique!B:B, 0))</f>
        <v>#N/A</v>
      </c>
      <c r="C544" s="18" t="e">
        <f>INDEX(BDD_enquete_terrain_publique!D:D, MATCH(A544, BDD_enquete_terrain_publique!B:B, 0))</f>
        <v>#N/A</v>
      </c>
      <c r="D544" s="109" t="e">
        <f>INDEX(BDD_enquete_terrain_publique!E:E, MATCH(A544, BDD_enquete_terrain_publique!B:B, 0))</f>
        <v>#N/A</v>
      </c>
      <c r="E544" s="18" t="e">
        <f>INDEX(BDD_enquete_terrain_publique!F:F, MATCH(A544, BDD_enquete_terrain_publique!B:B, 0))</f>
        <v>#N/A</v>
      </c>
      <c r="F544" s="118" t="e">
        <f>INDEX(BDD_enquete_terrain_publique!G:G, MATCH(A544, BDD_enquete_terrain_publique!B:B, 0))</f>
        <v>#N/A</v>
      </c>
      <c r="G544" s="18" t="e">
        <f>INDEX(BDD_enquete_terrain_publique!H:H, MATCH(A544, BDD_enquete_terrain_publique!B:B, 0))</f>
        <v>#N/A</v>
      </c>
      <c r="H544" s="118" t="e">
        <f>INDEX(BDD_enquete_terrain_publique!I:I, MATCH(A544, BDD_enquete_terrain_publique!B:B, 0))</f>
        <v>#N/A</v>
      </c>
      <c r="I544" s="18" t="e">
        <f>INDEX(BDD_enquete_terrain_publique!J:J, MATCH(A544, BDD_enquete_terrain_publique!B:B, 0))</f>
        <v>#N/A</v>
      </c>
      <c r="J544" s="18" t="e">
        <f>INDEX(BDD_enquete_terrain_publique!K:K, MATCH(A544, BDD_enquete_terrain_publique!B:B, 0))</f>
        <v>#N/A</v>
      </c>
      <c r="K544" s="118" t="e">
        <f>INDEX(BDD_enquete_terrain_publique!L:L, MATCH(A544, BDD_enquete_terrain_publique!B:B, 0))</f>
        <v>#N/A</v>
      </c>
      <c r="L544" s="18" t="e">
        <f>INDEX(BDD_enquete_terrain_publique!M:M, MATCH(A544, BDD_enquete_terrain_publique!B:B, 0))</f>
        <v>#N/A</v>
      </c>
      <c r="M544" s="115" t="s">
        <v>22</v>
      </c>
      <c r="N544" s="115" t="s">
        <v>22</v>
      </c>
      <c r="O544" s="115" t="s">
        <v>22</v>
      </c>
      <c r="P544" s="119" t="e">
        <f>INDEX(BDD_enquete_terrain_publique!Q:Q, MATCH(A544, BDD_enquete_terrain_publique!B:B, 0))</f>
        <v>#N/A</v>
      </c>
      <c r="Q544" s="115" t="s">
        <v>22</v>
      </c>
      <c r="R544" s="115" t="s">
        <v>22</v>
      </c>
      <c r="S544" s="115" t="s">
        <v>22</v>
      </c>
      <c r="T544" s="115" t="s">
        <v>22</v>
      </c>
      <c r="U544" s="120" t="e">
        <f>INDEX(BDD_enquete_terrain_publique!V:V, MATCH(A544, BDD_enquete_terrain_publique!B:B, 0))</f>
        <v>#N/A</v>
      </c>
      <c r="V544" s="128" t="s">
        <v>22</v>
      </c>
      <c r="W544" s="121" t="e">
        <f>INDEX(BDD_enquete_terrain_publique!W:W, MATCH(A544, BDD_enquete_terrain_publique!B:B, 0))</f>
        <v>#N/A</v>
      </c>
      <c r="X544" s="122" t="e">
        <f>INDEX(BDD_enquete_terrain_publique!X:X, MATCH(A544, BDD_enquete_terrain_publique!B:B, 0))</f>
        <v>#N/A</v>
      </c>
      <c r="Y544" s="122" t="e">
        <f>INDEX(BDD_enquete_terrain_publique!Y:Y, MATCH(A544, BDD_enquete_terrain_publique!B:B, 0))</f>
        <v>#N/A</v>
      </c>
      <c r="Z544" s="121" t="e">
        <f>INDEX(BDD_enquete_terrain_publique!Z:Z, MATCH(A544, BDD_enquete_terrain_publique!B:B, 0))</f>
        <v>#N/A</v>
      </c>
      <c r="AA544" s="121" t="e">
        <f>INDEX(BDD_enquete_terrain_publique!AA:AA, MATCH(A544, BDD_enquete_terrain_publique!B:B, 0))</f>
        <v>#N/A</v>
      </c>
      <c r="AB544" s="121" t="e">
        <f>INDEX(BDD_enquete_terrain_publique!AB:AB, MATCH(A544, BDD_enquete_terrain_publique!B:B, 0))</f>
        <v>#N/A</v>
      </c>
      <c r="AC544" s="121" t="e">
        <f>Tableau1[[#This Row],[heure_enq]]-Tableau1[[#This Row],[heure_deb]]</f>
        <v>#N/A</v>
      </c>
      <c r="AD544" s="121" t="e">
        <f>Tableau1[[#This Row],[heure_fin]]-Tableau1[[#This Row],[heure_deb]]</f>
        <v>#N/A</v>
      </c>
      <c r="AE544" s="128" t="s">
        <v>22</v>
      </c>
      <c r="AF544" s="128" t="s">
        <v>22</v>
      </c>
      <c r="AG544" s="123" t="e">
        <f>INDEX(BDD_enquete_terrain_publique!BJ:BJ, MATCH(A544, BDD_enquete_terrain_publique!B:B, 0))</f>
        <v>#N/A</v>
      </c>
      <c r="AH544" s="18"/>
      <c r="AI544" s="18" t="e">
        <f>INDEX(BDD_enquete_terrain_publique!BO:BO, MATCH(A544, BDD_enquete_terrain_publique!B:B, 0))</f>
        <v>#N/A</v>
      </c>
      <c r="AJ544" s="18"/>
      <c r="AK544" s="18" t="e">
        <f>INDEX(BDD_enquete_terrain_publique!BU:BU, MATCH(A544, BDD_enquete_terrain_publique!B:B, 0))</f>
        <v>#N/A</v>
      </c>
      <c r="AL544" s="115" t="e">
        <f>INDEX(BDD_enquete_terrain_publique!BV:BV, MATCH(A544, BDD_enquete_terrain_publique!B:B, 0))</f>
        <v>#N/A</v>
      </c>
      <c r="AM544" s="18"/>
      <c r="AN544" s="115"/>
      <c r="AO544" s="115" t="e">
        <f>INDEX(BDD_enquete_terrain_publique!AL:AL, MATCH(A544, BDD_enquete_terrain_publique!B:B, 0))</f>
        <v>#N/A</v>
      </c>
      <c r="AP544" s="115"/>
      <c r="AQ544" s="115"/>
      <c r="AR544" s="124"/>
      <c r="AS544" s="115"/>
      <c r="AT544" s="122"/>
      <c r="AU54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4" s="122"/>
      <c r="AW544" s="115"/>
      <c r="AX544" s="199"/>
      <c r="AY544" s="201"/>
      <c r="AZ544" s="127"/>
    </row>
    <row r="545" spans="1:52">
      <c r="A545" s="117"/>
      <c r="B545" s="18" t="e">
        <f>INDEX(BDD_enquete_terrain_publique!C:C, MATCH(A545, BDD_enquete_terrain_publique!B:B, 0))</f>
        <v>#N/A</v>
      </c>
      <c r="C545" s="18" t="e">
        <f>INDEX(BDD_enquete_terrain_publique!D:D, MATCH(A545, BDD_enquete_terrain_publique!B:B, 0))</f>
        <v>#N/A</v>
      </c>
      <c r="D545" s="109" t="e">
        <f>INDEX(BDD_enquete_terrain_publique!E:E, MATCH(A545, BDD_enquete_terrain_publique!B:B, 0))</f>
        <v>#N/A</v>
      </c>
      <c r="E545" s="18" t="e">
        <f>INDEX(BDD_enquete_terrain_publique!F:F, MATCH(A545, BDD_enquete_terrain_publique!B:B, 0))</f>
        <v>#N/A</v>
      </c>
      <c r="F545" s="118" t="e">
        <f>INDEX(BDD_enquete_terrain_publique!G:G, MATCH(A545, BDD_enquete_terrain_publique!B:B, 0))</f>
        <v>#N/A</v>
      </c>
      <c r="G545" s="18" t="e">
        <f>INDEX(BDD_enquete_terrain_publique!H:H, MATCH(A545, BDD_enquete_terrain_publique!B:B, 0))</f>
        <v>#N/A</v>
      </c>
      <c r="H545" s="118" t="e">
        <f>INDEX(BDD_enquete_terrain_publique!I:I, MATCH(A545, BDD_enquete_terrain_publique!B:B, 0))</f>
        <v>#N/A</v>
      </c>
      <c r="I545" s="18" t="e">
        <f>INDEX(BDD_enquete_terrain_publique!J:J, MATCH(A545, BDD_enquete_terrain_publique!B:B, 0))</f>
        <v>#N/A</v>
      </c>
      <c r="J545" s="18" t="e">
        <f>INDEX(BDD_enquete_terrain_publique!K:K, MATCH(A545, BDD_enquete_terrain_publique!B:B, 0))</f>
        <v>#N/A</v>
      </c>
      <c r="K545" s="118" t="e">
        <f>INDEX(BDD_enquete_terrain_publique!L:L, MATCH(A545, BDD_enquete_terrain_publique!B:B, 0))</f>
        <v>#N/A</v>
      </c>
      <c r="L545" s="18" t="e">
        <f>INDEX(BDD_enquete_terrain_publique!M:M, MATCH(A545, BDD_enquete_terrain_publique!B:B, 0))</f>
        <v>#N/A</v>
      </c>
      <c r="M545" s="115" t="s">
        <v>22</v>
      </c>
      <c r="N545" s="115" t="s">
        <v>22</v>
      </c>
      <c r="O545" s="115" t="s">
        <v>22</v>
      </c>
      <c r="P545" s="119" t="e">
        <f>INDEX(BDD_enquete_terrain_publique!Q:Q, MATCH(A545, BDD_enquete_terrain_publique!B:B, 0))</f>
        <v>#N/A</v>
      </c>
      <c r="Q545" s="115" t="s">
        <v>22</v>
      </c>
      <c r="R545" s="115" t="s">
        <v>22</v>
      </c>
      <c r="S545" s="115" t="s">
        <v>22</v>
      </c>
      <c r="T545" s="115" t="s">
        <v>22</v>
      </c>
      <c r="U545" s="120" t="e">
        <f>INDEX(BDD_enquete_terrain_publique!V:V, MATCH(A545, BDD_enquete_terrain_publique!B:B, 0))</f>
        <v>#N/A</v>
      </c>
      <c r="V545" s="128" t="s">
        <v>22</v>
      </c>
      <c r="W545" s="121" t="e">
        <f>INDEX(BDD_enquete_terrain_publique!W:W, MATCH(A545, BDD_enquete_terrain_publique!B:B, 0))</f>
        <v>#N/A</v>
      </c>
      <c r="X545" s="122" t="e">
        <f>INDEX(BDD_enquete_terrain_publique!X:X, MATCH(A545, BDD_enquete_terrain_publique!B:B, 0))</f>
        <v>#N/A</v>
      </c>
      <c r="Y545" s="122" t="e">
        <f>INDEX(BDD_enquete_terrain_publique!Y:Y, MATCH(A545, BDD_enquete_terrain_publique!B:B, 0))</f>
        <v>#N/A</v>
      </c>
      <c r="Z545" s="121" t="e">
        <f>INDEX(BDD_enquete_terrain_publique!Z:Z, MATCH(A545, BDD_enquete_terrain_publique!B:B, 0))</f>
        <v>#N/A</v>
      </c>
      <c r="AA545" s="121" t="e">
        <f>INDEX(BDD_enquete_terrain_publique!AA:AA, MATCH(A545, BDD_enquete_terrain_publique!B:B, 0))</f>
        <v>#N/A</v>
      </c>
      <c r="AB545" s="121" t="e">
        <f>INDEX(BDD_enquete_terrain_publique!AB:AB, MATCH(A545, BDD_enquete_terrain_publique!B:B, 0))</f>
        <v>#N/A</v>
      </c>
      <c r="AC545" s="121" t="e">
        <f>Tableau1[[#This Row],[heure_enq]]-Tableau1[[#This Row],[heure_deb]]</f>
        <v>#N/A</v>
      </c>
      <c r="AD545" s="121" t="e">
        <f>Tableau1[[#This Row],[heure_fin]]-Tableau1[[#This Row],[heure_deb]]</f>
        <v>#N/A</v>
      </c>
      <c r="AE545" s="128" t="s">
        <v>22</v>
      </c>
      <c r="AF545" s="128" t="s">
        <v>22</v>
      </c>
      <c r="AG545" s="123" t="e">
        <f>INDEX(BDD_enquete_terrain_publique!BJ:BJ, MATCH(A545, BDD_enquete_terrain_publique!B:B, 0))</f>
        <v>#N/A</v>
      </c>
      <c r="AH545" s="18"/>
      <c r="AI545" s="18" t="e">
        <f>INDEX(BDD_enquete_terrain_publique!BO:BO, MATCH(A545, BDD_enquete_terrain_publique!B:B, 0))</f>
        <v>#N/A</v>
      </c>
      <c r="AJ545" s="18"/>
      <c r="AK545" s="18" t="e">
        <f>INDEX(BDD_enquete_terrain_publique!BU:BU, MATCH(A545, BDD_enquete_terrain_publique!B:B, 0))</f>
        <v>#N/A</v>
      </c>
      <c r="AL545" s="115" t="e">
        <f>INDEX(BDD_enquete_terrain_publique!BV:BV, MATCH(A545, BDD_enquete_terrain_publique!B:B, 0))</f>
        <v>#N/A</v>
      </c>
      <c r="AM545" s="18"/>
      <c r="AN545" s="115"/>
      <c r="AO545" s="115" t="e">
        <f>INDEX(BDD_enquete_terrain_publique!AL:AL, MATCH(A545, BDD_enquete_terrain_publique!B:B, 0))</f>
        <v>#N/A</v>
      </c>
      <c r="AP545" s="115"/>
      <c r="AQ545" s="115"/>
      <c r="AR545" s="124"/>
      <c r="AS545" s="115"/>
      <c r="AT545" s="122"/>
      <c r="AU54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5" s="122"/>
      <c r="AW545" s="115"/>
      <c r="AX545" s="199"/>
      <c r="AY545" s="201"/>
      <c r="AZ545" s="127"/>
    </row>
    <row r="546" spans="1:52">
      <c r="A546" s="117"/>
      <c r="B546" s="18" t="e">
        <f>INDEX(BDD_enquete_terrain_publique!C:C, MATCH(A546, BDD_enquete_terrain_publique!B:B, 0))</f>
        <v>#N/A</v>
      </c>
      <c r="C546" s="18" t="e">
        <f>INDEX(BDD_enquete_terrain_publique!D:D, MATCH(A546, BDD_enquete_terrain_publique!B:B, 0))</f>
        <v>#N/A</v>
      </c>
      <c r="D546" s="109" t="e">
        <f>INDEX(BDD_enquete_terrain_publique!E:E, MATCH(A546, BDD_enquete_terrain_publique!B:B, 0))</f>
        <v>#N/A</v>
      </c>
      <c r="E546" s="18" t="e">
        <f>INDEX(BDD_enquete_terrain_publique!F:F, MATCH(A546, BDD_enquete_terrain_publique!B:B, 0))</f>
        <v>#N/A</v>
      </c>
      <c r="F546" s="118" t="e">
        <f>INDEX(BDD_enquete_terrain_publique!G:G, MATCH(A546, BDD_enquete_terrain_publique!B:B, 0))</f>
        <v>#N/A</v>
      </c>
      <c r="G546" s="18" t="e">
        <f>INDEX(BDD_enquete_terrain_publique!H:H, MATCH(A546, BDD_enquete_terrain_publique!B:B, 0))</f>
        <v>#N/A</v>
      </c>
      <c r="H546" s="118" t="e">
        <f>INDEX(BDD_enquete_terrain_publique!I:I, MATCH(A546, BDD_enquete_terrain_publique!B:B, 0))</f>
        <v>#N/A</v>
      </c>
      <c r="I546" s="18" t="e">
        <f>INDEX(BDD_enquete_terrain_publique!J:J, MATCH(A546, BDD_enquete_terrain_publique!B:B, 0))</f>
        <v>#N/A</v>
      </c>
      <c r="J546" s="18" t="e">
        <f>INDEX(BDD_enquete_terrain_publique!K:K, MATCH(A546, BDD_enquete_terrain_publique!B:B, 0))</f>
        <v>#N/A</v>
      </c>
      <c r="K546" s="118" t="e">
        <f>INDEX(BDD_enquete_terrain_publique!L:L, MATCH(A546, BDD_enquete_terrain_publique!B:B, 0))</f>
        <v>#N/A</v>
      </c>
      <c r="L546" s="18" t="e">
        <f>INDEX(BDD_enquete_terrain_publique!M:M, MATCH(A546, BDD_enquete_terrain_publique!B:B, 0))</f>
        <v>#N/A</v>
      </c>
      <c r="M546" s="115" t="s">
        <v>22</v>
      </c>
      <c r="N546" s="115" t="s">
        <v>22</v>
      </c>
      <c r="O546" s="115" t="s">
        <v>22</v>
      </c>
      <c r="P546" s="119" t="e">
        <f>INDEX(BDD_enquete_terrain_publique!Q:Q, MATCH(A546, BDD_enquete_terrain_publique!B:B, 0))</f>
        <v>#N/A</v>
      </c>
      <c r="Q546" s="115" t="s">
        <v>22</v>
      </c>
      <c r="R546" s="115" t="s">
        <v>22</v>
      </c>
      <c r="S546" s="115" t="s">
        <v>22</v>
      </c>
      <c r="T546" s="115" t="s">
        <v>22</v>
      </c>
      <c r="U546" s="120" t="e">
        <f>INDEX(BDD_enquete_terrain_publique!V:V, MATCH(A546, BDD_enquete_terrain_publique!B:B, 0))</f>
        <v>#N/A</v>
      </c>
      <c r="V546" s="128" t="s">
        <v>22</v>
      </c>
      <c r="W546" s="121" t="e">
        <f>INDEX(BDD_enquete_terrain_publique!W:W, MATCH(A546, BDD_enquete_terrain_publique!B:B, 0))</f>
        <v>#N/A</v>
      </c>
      <c r="X546" s="122" t="e">
        <f>INDEX(BDD_enquete_terrain_publique!X:X, MATCH(A546, BDD_enquete_terrain_publique!B:B, 0))</f>
        <v>#N/A</v>
      </c>
      <c r="Y546" s="122" t="e">
        <f>INDEX(BDD_enquete_terrain_publique!Y:Y, MATCH(A546, BDD_enquete_terrain_publique!B:B, 0))</f>
        <v>#N/A</v>
      </c>
      <c r="Z546" s="121" t="e">
        <f>INDEX(BDD_enquete_terrain_publique!Z:Z, MATCH(A546, BDD_enquete_terrain_publique!B:B, 0))</f>
        <v>#N/A</v>
      </c>
      <c r="AA546" s="121" t="e">
        <f>INDEX(BDD_enquete_terrain_publique!AA:AA, MATCH(A546, BDD_enquete_terrain_publique!B:B, 0))</f>
        <v>#N/A</v>
      </c>
      <c r="AB546" s="121" t="e">
        <f>INDEX(BDD_enquete_terrain_publique!AB:AB, MATCH(A546, BDD_enquete_terrain_publique!B:B, 0))</f>
        <v>#N/A</v>
      </c>
      <c r="AC546" s="121" t="e">
        <f>Tableau1[[#This Row],[heure_enq]]-Tableau1[[#This Row],[heure_deb]]</f>
        <v>#N/A</v>
      </c>
      <c r="AD546" s="121" t="e">
        <f>Tableau1[[#This Row],[heure_fin]]-Tableau1[[#This Row],[heure_deb]]</f>
        <v>#N/A</v>
      </c>
      <c r="AE546" s="128" t="s">
        <v>22</v>
      </c>
      <c r="AF546" s="128" t="s">
        <v>22</v>
      </c>
      <c r="AG546" s="123" t="e">
        <f>INDEX(BDD_enquete_terrain_publique!BJ:BJ, MATCH(A546, BDD_enquete_terrain_publique!B:B, 0))</f>
        <v>#N/A</v>
      </c>
      <c r="AH546" s="18"/>
      <c r="AI546" s="18" t="e">
        <f>INDEX(BDD_enquete_terrain_publique!BO:BO, MATCH(A546, BDD_enquete_terrain_publique!B:B, 0))</f>
        <v>#N/A</v>
      </c>
      <c r="AJ546" s="18"/>
      <c r="AK546" s="18" t="e">
        <f>INDEX(BDD_enquete_terrain_publique!BU:BU, MATCH(A546, BDD_enquete_terrain_publique!B:B, 0))</f>
        <v>#N/A</v>
      </c>
      <c r="AL546" s="115" t="e">
        <f>INDEX(BDD_enquete_terrain_publique!BV:BV, MATCH(A546, BDD_enquete_terrain_publique!B:B, 0))</f>
        <v>#N/A</v>
      </c>
      <c r="AM546" s="18"/>
      <c r="AN546" s="115"/>
      <c r="AO546" s="115" t="e">
        <f>INDEX(BDD_enquete_terrain_publique!AL:AL, MATCH(A546, BDD_enquete_terrain_publique!B:B, 0))</f>
        <v>#N/A</v>
      </c>
      <c r="AP546" s="115"/>
      <c r="AQ546" s="115"/>
      <c r="AR546" s="124"/>
      <c r="AS546" s="115"/>
      <c r="AT546" s="122"/>
      <c r="AU54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6" s="122"/>
      <c r="AW546" s="115"/>
      <c r="AX546" s="199"/>
      <c r="AY546" s="201"/>
      <c r="AZ546" s="127"/>
    </row>
    <row r="547" spans="1:52">
      <c r="A547" s="117"/>
      <c r="B547" s="18" t="e">
        <f>INDEX(BDD_enquete_terrain_publique!C:C, MATCH(A547, BDD_enquete_terrain_publique!B:B, 0))</f>
        <v>#N/A</v>
      </c>
      <c r="C547" s="18" t="e">
        <f>INDEX(BDD_enquete_terrain_publique!D:D, MATCH(A547, BDD_enquete_terrain_publique!B:B, 0))</f>
        <v>#N/A</v>
      </c>
      <c r="D547" s="109" t="e">
        <f>INDEX(BDD_enquete_terrain_publique!E:E, MATCH(A547, BDD_enquete_terrain_publique!B:B, 0))</f>
        <v>#N/A</v>
      </c>
      <c r="E547" s="18" t="e">
        <f>INDEX(BDD_enquete_terrain_publique!F:F, MATCH(A547, BDD_enquete_terrain_publique!B:B, 0))</f>
        <v>#N/A</v>
      </c>
      <c r="F547" s="118" t="e">
        <f>INDEX(BDD_enquete_terrain_publique!G:G, MATCH(A547, BDD_enquete_terrain_publique!B:B, 0))</f>
        <v>#N/A</v>
      </c>
      <c r="G547" s="18" t="e">
        <f>INDEX(BDD_enquete_terrain_publique!H:H, MATCH(A547, BDD_enquete_terrain_publique!B:B, 0))</f>
        <v>#N/A</v>
      </c>
      <c r="H547" s="118" t="e">
        <f>INDEX(BDD_enquete_terrain_publique!I:I, MATCH(A547, BDD_enquete_terrain_publique!B:B, 0))</f>
        <v>#N/A</v>
      </c>
      <c r="I547" s="18" t="e">
        <f>INDEX(BDD_enquete_terrain_publique!J:J, MATCH(A547, BDD_enquete_terrain_publique!B:B, 0))</f>
        <v>#N/A</v>
      </c>
      <c r="J547" s="18" t="e">
        <f>INDEX(BDD_enquete_terrain_publique!K:K, MATCH(A547, BDD_enquete_terrain_publique!B:B, 0))</f>
        <v>#N/A</v>
      </c>
      <c r="K547" s="118" t="e">
        <f>INDEX(BDD_enquete_terrain_publique!L:L, MATCH(A547, BDD_enquete_terrain_publique!B:B, 0))</f>
        <v>#N/A</v>
      </c>
      <c r="L547" s="18" t="e">
        <f>INDEX(BDD_enquete_terrain_publique!M:M, MATCH(A547, BDD_enquete_terrain_publique!B:B, 0))</f>
        <v>#N/A</v>
      </c>
      <c r="M547" s="115" t="s">
        <v>22</v>
      </c>
      <c r="N547" s="115" t="s">
        <v>22</v>
      </c>
      <c r="O547" s="115" t="s">
        <v>22</v>
      </c>
      <c r="P547" s="119" t="e">
        <f>INDEX(BDD_enquete_terrain_publique!Q:Q, MATCH(A547, BDD_enquete_terrain_publique!B:B, 0))</f>
        <v>#N/A</v>
      </c>
      <c r="Q547" s="115" t="s">
        <v>22</v>
      </c>
      <c r="R547" s="115" t="s">
        <v>22</v>
      </c>
      <c r="S547" s="115" t="s">
        <v>22</v>
      </c>
      <c r="T547" s="115" t="s">
        <v>22</v>
      </c>
      <c r="U547" s="120" t="e">
        <f>INDEX(BDD_enquete_terrain_publique!V:V, MATCH(A547, BDD_enquete_terrain_publique!B:B, 0))</f>
        <v>#N/A</v>
      </c>
      <c r="V547" s="128" t="s">
        <v>22</v>
      </c>
      <c r="W547" s="121" t="e">
        <f>INDEX(BDD_enquete_terrain_publique!W:W, MATCH(A547, BDD_enquete_terrain_publique!B:B, 0))</f>
        <v>#N/A</v>
      </c>
      <c r="X547" s="122" t="e">
        <f>INDEX(BDD_enquete_terrain_publique!X:X, MATCH(A547, BDD_enquete_terrain_publique!B:B, 0))</f>
        <v>#N/A</v>
      </c>
      <c r="Y547" s="122" t="e">
        <f>INDEX(BDD_enquete_terrain_publique!Y:Y, MATCH(A547, BDD_enquete_terrain_publique!B:B, 0))</f>
        <v>#N/A</v>
      </c>
      <c r="Z547" s="121" t="e">
        <f>INDEX(BDD_enquete_terrain_publique!Z:Z, MATCH(A547, BDD_enquete_terrain_publique!B:B, 0))</f>
        <v>#N/A</v>
      </c>
      <c r="AA547" s="121" t="e">
        <f>INDEX(BDD_enquete_terrain_publique!AA:AA, MATCH(A547, BDD_enquete_terrain_publique!B:B, 0))</f>
        <v>#N/A</v>
      </c>
      <c r="AB547" s="121" t="e">
        <f>INDEX(BDD_enquete_terrain_publique!AB:AB, MATCH(A547, BDD_enquete_terrain_publique!B:B, 0))</f>
        <v>#N/A</v>
      </c>
      <c r="AC547" s="121" t="e">
        <f>Tableau1[[#This Row],[heure_enq]]-Tableau1[[#This Row],[heure_deb]]</f>
        <v>#N/A</v>
      </c>
      <c r="AD547" s="121" t="e">
        <f>Tableau1[[#This Row],[heure_fin]]-Tableau1[[#This Row],[heure_deb]]</f>
        <v>#N/A</v>
      </c>
      <c r="AE547" s="128" t="s">
        <v>22</v>
      </c>
      <c r="AF547" s="128" t="s">
        <v>22</v>
      </c>
      <c r="AG547" s="123" t="e">
        <f>INDEX(BDD_enquete_terrain_publique!BJ:BJ, MATCH(A547, BDD_enquete_terrain_publique!B:B, 0))</f>
        <v>#N/A</v>
      </c>
      <c r="AH547" s="18"/>
      <c r="AI547" s="18" t="e">
        <f>INDEX(BDD_enquete_terrain_publique!BO:BO, MATCH(A547, BDD_enquete_terrain_publique!B:B, 0))</f>
        <v>#N/A</v>
      </c>
      <c r="AJ547" s="18"/>
      <c r="AK547" s="18" t="e">
        <f>INDEX(BDD_enquete_terrain_publique!BU:BU, MATCH(A547, BDD_enquete_terrain_publique!B:B, 0))</f>
        <v>#N/A</v>
      </c>
      <c r="AL547" s="115" t="e">
        <f>INDEX(BDD_enquete_terrain_publique!BV:BV, MATCH(A547, BDD_enquete_terrain_publique!B:B, 0))</f>
        <v>#N/A</v>
      </c>
      <c r="AM547" s="18"/>
      <c r="AN547" s="115"/>
      <c r="AO547" s="115" t="e">
        <f>INDEX(BDD_enquete_terrain_publique!AL:AL, MATCH(A547, BDD_enquete_terrain_publique!B:B, 0))</f>
        <v>#N/A</v>
      </c>
      <c r="AP547" s="115"/>
      <c r="AQ547" s="115"/>
      <c r="AR547" s="124"/>
      <c r="AS547" s="115"/>
      <c r="AT547" s="122"/>
      <c r="AU54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7" s="122"/>
      <c r="AW547" s="115"/>
      <c r="AX547" s="199"/>
      <c r="AY547" s="201"/>
      <c r="AZ547" s="127"/>
    </row>
    <row r="548" spans="1:52">
      <c r="A548" s="117"/>
      <c r="B548" s="18" t="e">
        <f>INDEX(BDD_enquete_terrain_publique!C:C, MATCH(A548, BDD_enquete_terrain_publique!B:B, 0))</f>
        <v>#N/A</v>
      </c>
      <c r="C548" s="18" t="e">
        <f>INDEX(BDD_enquete_terrain_publique!D:D, MATCH(A548, BDD_enquete_terrain_publique!B:B, 0))</f>
        <v>#N/A</v>
      </c>
      <c r="D548" s="109" t="e">
        <f>INDEX(BDD_enquete_terrain_publique!E:E, MATCH(A548, BDD_enquete_terrain_publique!B:B, 0))</f>
        <v>#N/A</v>
      </c>
      <c r="E548" s="18" t="e">
        <f>INDEX(BDD_enquete_terrain_publique!F:F, MATCH(A548, BDD_enquete_terrain_publique!B:B, 0))</f>
        <v>#N/A</v>
      </c>
      <c r="F548" s="118" t="e">
        <f>INDEX(BDD_enquete_terrain_publique!G:G, MATCH(A548, BDD_enquete_terrain_publique!B:B, 0))</f>
        <v>#N/A</v>
      </c>
      <c r="G548" s="18" t="e">
        <f>INDEX(BDD_enquete_terrain_publique!H:H, MATCH(A548, BDD_enquete_terrain_publique!B:B, 0))</f>
        <v>#N/A</v>
      </c>
      <c r="H548" s="118" t="e">
        <f>INDEX(BDD_enquete_terrain_publique!I:I, MATCH(A548, BDD_enquete_terrain_publique!B:B, 0))</f>
        <v>#N/A</v>
      </c>
      <c r="I548" s="18" t="e">
        <f>INDEX(BDD_enquete_terrain_publique!J:J, MATCH(A548, BDD_enquete_terrain_publique!B:B, 0))</f>
        <v>#N/A</v>
      </c>
      <c r="J548" s="18" t="e">
        <f>INDEX(BDD_enquete_terrain_publique!K:K, MATCH(A548, BDD_enquete_terrain_publique!B:B, 0))</f>
        <v>#N/A</v>
      </c>
      <c r="K548" s="118" t="e">
        <f>INDEX(BDD_enquete_terrain_publique!L:L, MATCH(A548, BDD_enquete_terrain_publique!B:B, 0))</f>
        <v>#N/A</v>
      </c>
      <c r="L548" s="18" t="e">
        <f>INDEX(BDD_enquete_terrain_publique!M:M, MATCH(A548, BDD_enquete_terrain_publique!B:B, 0))</f>
        <v>#N/A</v>
      </c>
      <c r="M548" s="115" t="s">
        <v>22</v>
      </c>
      <c r="N548" s="115" t="s">
        <v>22</v>
      </c>
      <c r="O548" s="115" t="s">
        <v>22</v>
      </c>
      <c r="P548" s="119" t="e">
        <f>INDEX(BDD_enquete_terrain_publique!Q:Q, MATCH(A548, BDD_enquete_terrain_publique!B:B, 0))</f>
        <v>#N/A</v>
      </c>
      <c r="Q548" s="115" t="s">
        <v>22</v>
      </c>
      <c r="R548" s="115" t="s">
        <v>22</v>
      </c>
      <c r="S548" s="115" t="s">
        <v>22</v>
      </c>
      <c r="T548" s="115" t="s">
        <v>22</v>
      </c>
      <c r="U548" s="120" t="e">
        <f>INDEX(BDD_enquete_terrain_publique!V:V, MATCH(A548, BDD_enquete_terrain_publique!B:B, 0))</f>
        <v>#N/A</v>
      </c>
      <c r="V548" s="128" t="s">
        <v>22</v>
      </c>
      <c r="W548" s="121" t="e">
        <f>INDEX(BDD_enquete_terrain_publique!W:W, MATCH(A548, BDD_enquete_terrain_publique!B:B, 0))</f>
        <v>#N/A</v>
      </c>
      <c r="X548" s="122" t="e">
        <f>INDEX(BDD_enquete_terrain_publique!X:X, MATCH(A548, BDD_enquete_terrain_publique!B:B, 0))</f>
        <v>#N/A</v>
      </c>
      <c r="Y548" s="122" t="e">
        <f>INDEX(BDD_enquete_terrain_publique!Y:Y, MATCH(A548, BDD_enquete_terrain_publique!B:B, 0))</f>
        <v>#N/A</v>
      </c>
      <c r="Z548" s="121" t="e">
        <f>INDEX(BDD_enquete_terrain_publique!Z:Z, MATCH(A548, BDD_enquete_terrain_publique!B:B, 0))</f>
        <v>#N/A</v>
      </c>
      <c r="AA548" s="121" t="e">
        <f>INDEX(BDD_enquete_terrain_publique!AA:AA, MATCH(A548, BDD_enquete_terrain_publique!B:B, 0))</f>
        <v>#N/A</v>
      </c>
      <c r="AB548" s="121" t="e">
        <f>INDEX(BDD_enquete_terrain_publique!AB:AB, MATCH(A548, BDD_enquete_terrain_publique!B:B, 0))</f>
        <v>#N/A</v>
      </c>
      <c r="AC548" s="121" t="e">
        <f>Tableau1[[#This Row],[heure_enq]]-Tableau1[[#This Row],[heure_deb]]</f>
        <v>#N/A</v>
      </c>
      <c r="AD548" s="121" t="e">
        <f>Tableau1[[#This Row],[heure_fin]]-Tableau1[[#This Row],[heure_deb]]</f>
        <v>#N/A</v>
      </c>
      <c r="AE548" s="128" t="s">
        <v>22</v>
      </c>
      <c r="AF548" s="128" t="s">
        <v>22</v>
      </c>
      <c r="AG548" s="123" t="e">
        <f>INDEX(BDD_enquete_terrain_publique!BJ:BJ, MATCH(A548, BDD_enquete_terrain_publique!B:B, 0))</f>
        <v>#N/A</v>
      </c>
      <c r="AH548" s="18"/>
      <c r="AI548" s="18" t="e">
        <f>INDEX(BDD_enquete_terrain_publique!BO:BO, MATCH(A548, BDD_enquete_terrain_publique!B:B, 0))</f>
        <v>#N/A</v>
      </c>
      <c r="AJ548" s="18"/>
      <c r="AK548" s="18" t="e">
        <f>INDEX(BDD_enquete_terrain_publique!BU:BU, MATCH(A548, BDD_enquete_terrain_publique!B:B, 0))</f>
        <v>#N/A</v>
      </c>
      <c r="AL548" s="115" t="e">
        <f>INDEX(BDD_enquete_terrain_publique!BV:BV, MATCH(A548, BDD_enquete_terrain_publique!B:B, 0))</f>
        <v>#N/A</v>
      </c>
      <c r="AM548" s="18"/>
      <c r="AN548" s="115"/>
      <c r="AO548" s="115" t="e">
        <f>INDEX(BDD_enquete_terrain_publique!AL:AL, MATCH(A548, BDD_enquete_terrain_publique!B:B, 0))</f>
        <v>#N/A</v>
      </c>
      <c r="AP548" s="115"/>
      <c r="AQ548" s="115"/>
      <c r="AR548" s="124"/>
      <c r="AS548" s="115"/>
      <c r="AT548" s="122"/>
      <c r="AU54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8" s="122"/>
      <c r="AW548" s="115"/>
      <c r="AX548" s="199"/>
      <c r="AY548" s="201"/>
      <c r="AZ548" s="127"/>
    </row>
    <row r="549" spans="1:52">
      <c r="A549" s="117"/>
      <c r="B549" s="18" t="e">
        <f>INDEX(BDD_enquete_terrain_publique!C:C, MATCH(A549, BDD_enquete_terrain_publique!B:B, 0))</f>
        <v>#N/A</v>
      </c>
      <c r="C549" s="18" t="e">
        <f>INDEX(BDD_enquete_terrain_publique!D:D, MATCH(A549, BDD_enquete_terrain_publique!B:B, 0))</f>
        <v>#N/A</v>
      </c>
      <c r="D549" s="109" t="e">
        <f>INDEX(BDD_enquete_terrain_publique!E:E, MATCH(A549, BDD_enquete_terrain_publique!B:B, 0))</f>
        <v>#N/A</v>
      </c>
      <c r="E549" s="18" t="e">
        <f>INDEX(BDD_enquete_terrain_publique!F:F, MATCH(A549, BDD_enquete_terrain_publique!B:B, 0))</f>
        <v>#N/A</v>
      </c>
      <c r="F549" s="118" t="e">
        <f>INDEX(BDD_enquete_terrain_publique!G:G, MATCH(A549, BDD_enquete_terrain_publique!B:B, 0))</f>
        <v>#N/A</v>
      </c>
      <c r="G549" s="18" t="e">
        <f>INDEX(BDD_enquete_terrain_publique!H:H, MATCH(A549, BDD_enquete_terrain_publique!B:B, 0))</f>
        <v>#N/A</v>
      </c>
      <c r="H549" s="118" t="e">
        <f>INDEX(BDD_enquete_terrain_publique!I:I, MATCH(A549, BDD_enquete_terrain_publique!B:B, 0))</f>
        <v>#N/A</v>
      </c>
      <c r="I549" s="18" t="e">
        <f>INDEX(BDD_enquete_terrain_publique!J:J, MATCH(A549, BDD_enquete_terrain_publique!B:B, 0))</f>
        <v>#N/A</v>
      </c>
      <c r="J549" s="18" t="e">
        <f>INDEX(BDD_enquete_terrain_publique!K:K, MATCH(A549, BDD_enquete_terrain_publique!B:B, 0))</f>
        <v>#N/A</v>
      </c>
      <c r="K549" s="118" t="e">
        <f>INDEX(BDD_enquete_terrain_publique!L:L, MATCH(A549, BDD_enquete_terrain_publique!B:B, 0))</f>
        <v>#N/A</v>
      </c>
      <c r="L549" s="18" t="e">
        <f>INDEX(BDD_enquete_terrain_publique!M:M, MATCH(A549, BDD_enquete_terrain_publique!B:B, 0))</f>
        <v>#N/A</v>
      </c>
      <c r="M549" s="115" t="s">
        <v>22</v>
      </c>
      <c r="N549" s="115" t="s">
        <v>22</v>
      </c>
      <c r="O549" s="115" t="s">
        <v>22</v>
      </c>
      <c r="P549" s="119" t="e">
        <f>INDEX(BDD_enquete_terrain_publique!Q:Q, MATCH(A549, BDD_enquete_terrain_publique!B:B, 0))</f>
        <v>#N/A</v>
      </c>
      <c r="Q549" s="115" t="s">
        <v>22</v>
      </c>
      <c r="R549" s="115" t="s">
        <v>22</v>
      </c>
      <c r="S549" s="115" t="s">
        <v>22</v>
      </c>
      <c r="T549" s="115" t="s">
        <v>22</v>
      </c>
      <c r="U549" s="120" t="e">
        <f>INDEX(BDD_enquete_terrain_publique!V:V, MATCH(A549, BDD_enquete_terrain_publique!B:B, 0))</f>
        <v>#N/A</v>
      </c>
      <c r="V549" s="128" t="s">
        <v>22</v>
      </c>
      <c r="W549" s="121" t="e">
        <f>INDEX(BDD_enquete_terrain_publique!W:W, MATCH(A549, BDD_enquete_terrain_publique!B:B, 0))</f>
        <v>#N/A</v>
      </c>
      <c r="X549" s="122" t="e">
        <f>INDEX(BDD_enquete_terrain_publique!X:X, MATCH(A549, BDD_enquete_terrain_publique!B:B, 0))</f>
        <v>#N/A</v>
      </c>
      <c r="Y549" s="122" t="e">
        <f>INDEX(BDD_enquete_terrain_publique!Y:Y, MATCH(A549, BDD_enquete_terrain_publique!B:B, 0))</f>
        <v>#N/A</v>
      </c>
      <c r="Z549" s="121" t="e">
        <f>INDEX(BDD_enquete_terrain_publique!Z:Z, MATCH(A549, BDD_enquete_terrain_publique!B:B, 0))</f>
        <v>#N/A</v>
      </c>
      <c r="AA549" s="121" t="e">
        <f>INDEX(BDD_enquete_terrain_publique!AA:AA, MATCH(A549, BDD_enquete_terrain_publique!B:B, 0))</f>
        <v>#N/A</v>
      </c>
      <c r="AB549" s="121" t="e">
        <f>INDEX(BDD_enquete_terrain_publique!AB:AB, MATCH(A549, BDD_enquete_terrain_publique!B:B, 0))</f>
        <v>#N/A</v>
      </c>
      <c r="AC549" s="121" t="e">
        <f>Tableau1[[#This Row],[heure_enq]]-Tableau1[[#This Row],[heure_deb]]</f>
        <v>#N/A</v>
      </c>
      <c r="AD549" s="121" t="e">
        <f>Tableau1[[#This Row],[heure_fin]]-Tableau1[[#This Row],[heure_deb]]</f>
        <v>#N/A</v>
      </c>
      <c r="AE549" s="128" t="s">
        <v>22</v>
      </c>
      <c r="AF549" s="128" t="s">
        <v>22</v>
      </c>
      <c r="AG549" s="123" t="e">
        <f>INDEX(BDD_enquete_terrain_publique!BJ:BJ, MATCH(A549, BDD_enquete_terrain_publique!B:B, 0))</f>
        <v>#N/A</v>
      </c>
      <c r="AH549" s="18"/>
      <c r="AI549" s="18" t="e">
        <f>INDEX(BDD_enquete_terrain_publique!BO:BO, MATCH(A549, BDD_enquete_terrain_publique!B:B, 0))</f>
        <v>#N/A</v>
      </c>
      <c r="AJ549" s="18"/>
      <c r="AK549" s="18" t="e">
        <f>INDEX(BDD_enquete_terrain_publique!BU:BU, MATCH(A549, BDD_enquete_terrain_publique!B:B, 0))</f>
        <v>#N/A</v>
      </c>
      <c r="AL549" s="115" t="e">
        <f>INDEX(BDD_enquete_terrain_publique!BV:BV, MATCH(A549, BDD_enquete_terrain_publique!B:B, 0))</f>
        <v>#N/A</v>
      </c>
      <c r="AM549" s="18"/>
      <c r="AN549" s="115"/>
      <c r="AO549" s="115" t="e">
        <f>INDEX(BDD_enquete_terrain_publique!AL:AL, MATCH(A549, BDD_enquete_terrain_publique!B:B, 0))</f>
        <v>#N/A</v>
      </c>
      <c r="AP549" s="115"/>
      <c r="AQ549" s="115"/>
      <c r="AR549" s="124"/>
      <c r="AS549" s="115"/>
      <c r="AT549" s="122"/>
      <c r="AU54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49" s="122"/>
      <c r="AW549" s="115"/>
      <c r="AX549" s="199"/>
      <c r="AY549" s="201"/>
      <c r="AZ549" s="127"/>
    </row>
    <row r="550" spans="1:52">
      <c r="A550" s="117"/>
      <c r="B550" s="18" t="e">
        <f>INDEX(BDD_enquete_terrain_publique!C:C, MATCH(A550, BDD_enquete_terrain_publique!B:B, 0))</f>
        <v>#N/A</v>
      </c>
      <c r="C550" s="18" t="e">
        <f>INDEX(BDD_enquete_terrain_publique!D:D, MATCH(A550, BDD_enquete_terrain_publique!B:B, 0))</f>
        <v>#N/A</v>
      </c>
      <c r="D550" s="109" t="e">
        <f>INDEX(BDD_enquete_terrain_publique!E:E, MATCH(A550, BDD_enquete_terrain_publique!B:B, 0))</f>
        <v>#N/A</v>
      </c>
      <c r="E550" s="18" t="e">
        <f>INDEX(BDD_enquete_terrain_publique!F:F, MATCH(A550, BDD_enquete_terrain_publique!B:B, 0))</f>
        <v>#N/A</v>
      </c>
      <c r="F550" s="118" t="e">
        <f>INDEX(BDD_enquete_terrain_publique!G:G, MATCH(A550, BDD_enquete_terrain_publique!B:B, 0))</f>
        <v>#N/A</v>
      </c>
      <c r="G550" s="18" t="e">
        <f>INDEX(BDD_enquete_terrain_publique!H:H, MATCH(A550, BDD_enquete_terrain_publique!B:B, 0))</f>
        <v>#N/A</v>
      </c>
      <c r="H550" s="118" t="e">
        <f>INDEX(BDD_enquete_terrain_publique!I:I, MATCH(A550, BDD_enquete_terrain_publique!B:B, 0))</f>
        <v>#N/A</v>
      </c>
      <c r="I550" s="18" t="e">
        <f>INDEX(BDD_enquete_terrain_publique!J:J, MATCH(A550, BDD_enquete_terrain_publique!B:B, 0))</f>
        <v>#N/A</v>
      </c>
      <c r="J550" s="18" t="e">
        <f>INDEX(BDD_enquete_terrain_publique!K:K, MATCH(A550, BDD_enquete_terrain_publique!B:B, 0))</f>
        <v>#N/A</v>
      </c>
      <c r="K550" s="118" t="e">
        <f>INDEX(BDD_enquete_terrain_publique!L:L, MATCH(A550, BDD_enquete_terrain_publique!B:B, 0))</f>
        <v>#N/A</v>
      </c>
      <c r="L550" s="18" t="e">
        <f>INDEX(BDD_enquete_terrain_publique!M:M, MATCH(A550, BDD_enquete_terrain_publique!B:B, 0))</f>
        <v>#N/A</v>
      </c>
      <c r="M550" s="115" t="s">
        <v>22</v>
      </c>
      <c r="N550" s="115" t="s">
        <v>22</v>
      </c>
      <c r="O550" s="115" t="s">
        <v>22</v>
      </c>
      <c r="P550" s="119" t="e">
        <f>INDEX(BDD_enquete_terrain_publique!Q:Q, MATCH(A550, BDD_enquete_terrain_publique!B:B, 0))</f>
        <v>#N/A</v>
      </c>
      <c r="Q550" s="115" t="s">
        <v>22</v>
      </c>
      <c r="R550" s="115" t="s">
        <v>22</v>
      </c>
      <c r="S550" s="115" t="s">
        <v>22</v>
      </c>
      <c r="T550" s="115" t="s">
        <v>22</v>
      </c>
      <c r="U550" s="120" t="e">
        <f>INDEX(BDD_enquete_terrain_publique!V:V, MATCH(A550, BDD_enquete_terrain_publique!B:B, 0))</f>
        <v>#N/A</v>
      </c>
      <c r="V550" s="128" t="s">
        <v>22</v>
      </c>
      <c r="W550" s="121" t="e">
        <f>INDEX(BDD_enquete_terrain_publique!W:W, MATCH(A550, BDD_enquete_terrain_publique!B:B, 0))</f>
        <v>#N/A</v>
      </c>
      <c r="X550" s="122" t="e">
        <f>INDEX(BDD_enquete_terrain_publique!X:X, MATCH(A550, BDD_enquete_terrain_publique!B:B, 0))</f>
        <v>#N/A</v>
      </c>
      <c r="Y550" s="122" t="e">
        <f>INDEX(BDD_enquete_terrain_publique!Y:Y, MATCH(A550, BDD_enquete_terrain_publique!B:B, 0))</f>
        <v>#N/A</v>
      </c>
      <c r="Z550" s="121" t="e">
        <f>INDEX(BDD_enquete_terrain_publique!Z:Z, MATCH(A550, BDD_enquete_terrain_publique!B:B, 0))</f>
        <v>#N/A</v>
      </c>
      <c r="AA550" s="121" t="e">
        <f>INDEX(BDD_enquete_terrain_publique!AA:AA, MATCH(A550, BDD_enquete_terrain_publique!B:B, 0))</f>
        <v>#N/A</v>
      </c>
      <c r="AB550" s="121" t="e">
        <f>INDEX(BDD_enquete_terrain_publique!AB:AB, MATCH(A550, BDD_enquete_terrain_publique!B:B, 0))</f>
        <v>#N/A</v>
      </c>
      <c r="AC550" s="121" t="e">
        <f>Tableau1[[#This Row],[heure_enq]]-Tableau1[[#This Row],[heure_deb]]</f>
        <v>#N/A</v>
      </c>
      <c r="AD550" s="121" t="e">
        <f>Tableau1[[#This Row],[heure_fin]]-Tableau1[[#This Row],[heure_deb]]</f>
        <v>#N/A</v>
      </c>
      <c r="AE550" s="128" t="s">
        <v>22</v>
      </c>
      <c r="AF550" s="128" t="s">
        <v>22</v>
      </c>
      <c r="AG550" s="123" t="e">
        <f>INDEX(BDD_enquete_terrain_publique!BJ:BJ, MATCH(A550, BDD_enquete_terrain_publique!B:B, 0))</f>
        <v>#N/A</v>
      </c>
      <c r="AH550" s="18"/>
      <c r="AI550" s="18" t="e">
        <f>INDEX(BDD_enquete_terrain_publique!BO:BO, MATCH(A550, BDD_enquete_terrain_publique!B:B, 0))</f>
        <v>#N/A</v>
      </c>
      <c r="AJ550" s="18"/>
      <c r="AK550" s="18" t="e">
        <f>INDEX(BDD_enquete_terrain_publique!BU:BU, MATCH(A550, BDD_enquete_terrain_publique!B:B, 0))</f>
        <v>#N/A</v>
      </c>
      <c r="AL550" s="115" t="e">
        <f>INDEX(BDD_enquete_terrain_publique!BV:BV, MATCH(A550, BDD_enquete_terrain_publique!B:B, 0))</f>
        <v>#N/A</v>
      </c>
      <c r="AM550" s="18"/>
      <c r="AN550" s="115"/>
      <c r="AO550" s="115" t="e">
        <f>INDEX(BDD_enquete_terrain_publique!AL:AL, MATCH(A550, BDD_enquete_terrain_publique!B:B, 0))</f>
        <v>#N/A</v>
      </c>
      <c r="AP550" s="115"/>
      <c r="AQ550" s="115"/>
      <c r="AR550" s="124"/>
      <c r="AS550" s="115"/>
      <c r="AT550" s="122"/>
      <c r="AU55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0" s="122"/>
      <c r="AW550" s="115"/>
      <c r="AX550" s="199"/>
      <c r="AY550" s="201"/>
      <c r="AZ550" s="127"/>
    </row>
    <row r="551" spans="1:52">
      <c r="A551" s="117"/>
      <c r="B551" s="18" t="e">
        <f>INDEX(BDD_enquete_terrain_publique!C:C, MATCH(A551, BDD_enquete_terrain_publique!B:B, 0))</f>
        <v>#N/A</v>
      </c>
      <c r="C551" s="18" t="e">
        <f>INDEX(BDD_enquete_terrain_publique!D:D, MATCH(A551, BDD_enquete_terrain_publique!B:B, 0))</f>
        <v>#N/A</v>
      </c>
      <c r="D551" s="109" t="e">
        <f>INDEX(BDD_enquete_terrain_publique!E:E, MATCH(A551, BDD_enquete_terrain_publique!B:B, 0))</f>
        <v>#N/A</v>
      </c>
      <c r="E551" s="18" t="e">
        <f>INDEX(BDD_enquete_terrain_publique!F:F, MATCH(A551, BDD_enquete_terrain_publique!B:B, 0))</f>
        <v>#N/A</v>
      </c>
      <c r="F551" s="118" t="e">
        <f>INDEX(BDD_enquete_terrain_publique!G:G, MATCH(A551, BDD_enquete_terrain_publique!B:B, 0))</f>
        <v>#N/A</v>
      </c>
      <c r="G551" s="18" t="e">
        <f>INDEX(BDD_enquete_terrain_publique!H:H, MATCH(A551, BDD_enquete_terrain_publique!B:B, 0))</f>
        <v>#N/A</v>
      </c>
      <c r="H551" s="118" t="e">
        <f>INDEX(BDD_enquete_terrain_publique!I:I, MATCH(A551, BDD_enquete_terrain_publique!B:B, 0))</f>
        <v>#N/A</v>
      </c>
      <c r="I551" s="18" t="e">
        <f>INDEX(BDD_enquete_terrain_publique!J:J, MATCH(A551, BDD_enquete_terrain_publique!B:B, 0))</f>
        <v>#N/A</v>
      </c>
      <c r="J551" s="18" t="e">
        <f>INDEX(BDD_enquete_terrain_publique!K:K, MATCH(A551, BDD_enquete_terrain_publique!B:B, 0))</f>
        <v>#N/A</v>
      </c>
      <c r="K551" s="118" t="e">
        <f>INDEX(BDD_enquete_terrain_publique!L:L, MATCH(A551, BDD_enquete_terrain_publique!B:B, 0))</f>
        <v>#N/A</v>
      </c>
      <c r="L551" s="18" t="e">
        <f>INDEX(BDD_enquete_terrain_publique!M:M, MATCH(A551, BDD_enquete_terrain_publique!B:B, 0))</f>
        <v>#N/A</v>
      </c>
      <c r="M551" s="115" t="s">
        <v>22</v>
      </c>
      <c r="N551" s="115" t="s">
        <v>22</v>
      </c>
      <c r="O551" s="115" t="s">
        <v>22</v>
      </c>
      <c r="P551" s="119" t="e">
        <f>INDEX(BDD_enquete_terrain_publique!Q:Q, MATCH(A551, BDD_enquete_terrain_publique!B:B, 0))</f>
        <v>#N/A</v>
      </c>
      <c r="Q551" s="115" t="s">
        <v>22</v>
      </c>
      <c r="R551" s="115" t="s">
        <v>22</v>
      </c>
      <c r="S551" s="115" t="s">
        <v>22</v>
      </c>
      <c r="T551" s="115" t="s">
        <v>22</v>
      </c>
      <c r="U551" s="120" t="e">
        <f>INDEX(BDD_enquete_terrain_publique!V:V, MATCH(A551, BDD_enquete_terrain_publique!B:B, 0))</f>
        <v>#N/A</v>
      </c>
      <c r="V551" s="128" t="s">
        <v>22</v>
      </c>
      <c r="W551" s="121" t="e">
        <f>INDEX(BDD_enquete_terrain_publique!W:W, MATCH(A551, BDD_enquete_terrain_publique!B:B, 0))</f>
        <v>#N/A</v>
      </c>
      <c r="X551" s="122" t="e">
        <f>INDEX(BDD_enquete_terrain_publique!X:X, MATCH(A551, BDD_enquete_terrain_publique!B:B, 0))</f>
        <v>#N/A</v>
      </c>
      <c r="Y551" s="122" t="e">
        <f>INDEX(BDD_enquete_terrain_publique!Y:Y, MATCH(A551, BDD_enquete_terrain_publique!B:B, 0))</f>
        <v>#N/A</v>
      </c>
      <c r="Z551" s="121" t="e">
        <f>INDEX(BDD_enquete_terrain_publique!Z:Z, MATCH(A551, BDD_enquete_terrain_publique!B:B, 0))</f>
        <v>#N/A</v>
      </c>
      <c r="AA551" s="121" t="e">
        <f>INDEX(BDD_enquete_terrain_publique!AA:AA, MATCH(A551, BDD_enquete_terrain_publique!B:B, 0))</f>
        <v>#N/A</v>
      </c>
      <c r="AB551" s="121" t="e">
        <f>INDEX(BDD_enquete_terrain_publique!AB:AB, MATCH(A551, BDD_enquete_terrain_publique!B:B, 0))</f>
        <v>#N/A</v>
      </c>
      <c r="AC551" s="121" t="e">
        <f>Tableau1[[#This Row],[heure_enq]]-Tableau1[[#This Row],[heure_deb]]</f>
        <v>#N/A</v>
      </c>
      <c r="AD551" s="121" t="e">
        <f>Tableau1[[#This Row],[heure_fin]]-Tableau1[[#This Row],[heure_deb]]</f>
        <v>#N/A</v>
      </c>
      <c r="AE551" s="128" t="s">
        <v>22</v>
      </c>
      <c r="AF551" s="128" t="s">
        <v>22</v>
      </c>
      <c r="AG551" s="123" t="e">
        <f>INDEX(BDD_enquete_terrain_publique!BJ:BJ, MATCH(A551, BDD_enquete_terrain_publique!B:B, 0))</f>
        <v>#N/A</v>
      </c>
      <c r="AH551" s="18"/>
      <c r="AI551" s="18" t="e">
        <f>INDEX(BDD_enquete_terrain_publique!BO:BO, MATCH(A551, BDD_enquete_terrain_publique!B:B, 0))</f>
        <v>#N/A</v>
      </c>
      <c r="AJ551" s="18"/>
      <c r="AK551" s="18" t="e">
        <f>INDEX(BDD_enquete_terrain_publique!BU:BU, MATCH(A551, BDD_enquete_terrain_publique!B:B, 0))</f>
        <v>#N/A</v>
      </c>
      <c r="AL551" s="115" t="e">
        <f>INDEX(BDD_enquete_terrain_publique!BV:BV, MATCH(A551, BDD_enquete_terrain_publique!B:B, 0))</f>
        <v>#N/A</v>
      </c>
      <c r="AM551" s="18"/>
      <c r="AN551" s="115"/>
      <c r="AO551" s="115" t="e">
        <f>INDEX(BDD_enquete_terrain_publique!AL:AL, MATCH(A551, BDD_enquete_terrain_publique!B:B, 0))</f>
        <v>#N/A</v>
      </c>
      <c r="AP551" s="115"/>
      <c r="AQ551" s="115"/>
      <c r="AR551" s="124"/>
      <c r="AS551" s="115"/>
      <c r="AT551" s="122"/>
      <c r="AU55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1" s="122"/>
      <c r="AW551" s="115"/>
      <c r="AX551" s="199"/>
      <c r="AY551" s="201"/>
      <c r="AZ551" s="127"/>
    </row>
    <row r="552" spans="1:52">
      <c r="A552" s="117"/>
      <c r="B552" s="18" t="e">
        <f>INDEX(BDD_enquete_terrain_publique!C:C, MATCH(A552, BDD_enquete_terrain_publique!B:B, 0))</f>
        <v>#N/A</v>
      </c>
      <c r="C552" s="18" t="e">
        <f>INDEX(BDD_enquete_terrain_publique!D:D, MATCH(A552, BDD_enquete_terrain_publique!B:B, 0))</f>
        <v>#N/A</v>
      </c>
      <c r="D552" s="109" t="e">
        <f>INDEX(BDD_enquete_terrain_publique!E:E, MATCH(A552, BDD_enquete_terrain_publique!B:B, 0))</f>
        <v>#N/A</v>
      </c>
      <c r="E552" s="18" t="e">
        <f>INDEX(BDD_enquete_terrain_publique!F:F, MATCH(A552, BDD_enquete_terrain_publique!B:B, 0))</f>
        <v>#N/A</v>
      </c>
      <c r="F552" s="118" t="e">
        <f>INDEX(BDD_enquete_terrain_publique!G:G, MATCH(A552, BDD_enquete_terrain_publique!B:B, 0))</f>
        <v>#N/A</v>
      </c>
      <c r="G552" s="18" t="e">
        <f>INDEX(BDD_enquete_terrain_publique!H:H, MATCH(A552, BDD_enquete_terrain_publique!B:B, 0))</f>
        <v>#N/A</v>
      </c>
      <c r="H552" s="118" t="e">
        <f>INDEX(BDD_enquete_terrain_publique!I:I, MATCH(A552, BDD_enquete_terrain_publique!B:B, 0))</f>
        <v>#N/A</v>
      </c>
      <c r="I552" s="18" t="e">
        <f>INDEX(BDD_enquete_terrain_publique!J:J, MATCH(A552, BDD_enquete_terrain_publique!B:B, 0))</f>
        <v>#N/A</v>
      </c>
      <c r="J552" s="18" t="e">
        <f>INDEX(BDD_enquete_terrain_publique!K:K, MATCH(A552, BDD_enquete_terrain_publique!B:B, 0))</f>
        <v>#N/A</v>
      </c>
      <c r="K552" s="118" t="e">
        <f>INDEX(BDD_enquete_terrain_publique!L:L, MATCH(A552, BDD_enquete_terrain_publique!B:B, 0))</f>
        <v>#N/A</v>
      </c>
      <c r="L552" s="18" t="e">
        <f>INDEX(BDD_enquete_terrain_publique!M:M, MATCH(A552, BDD_enquete_terrain_publique!B:B, 0))</f>
        <v>#N/A</v>
      </c>
      <c r="M552" s="115" t="s">
        <v>22</v>
      </c>
      <c r="N552" s="115" t="s">
        <v>22</v>
      </c>
      <c r="O552" s="115" t="s">
        <v>22</v>
      </c>
      <c r="P552" s="119" t="e">
        <f>INDEX(BDD_enquete_terrain_publique!Q:Q, MATCH(A552, BDD_enquete_terrain_publique!B:B, 0))</f>
        <v>#N/A</v>
      </c>
      <c r="Q552" s="115" t="s">
        <v>22</v>
      </c>
      <c r="R552" s="115" t="s">
        <v>22</v>
      </c>
      <c r="S552" s="115" t="s">
        <v>22</v>
      </c>
      <c r="T552" s="115" t="s">
        <v>22</v>
      </c>
      <c r="U552" s="120" t="e">
        <f>INDEX(BDD_enquete_terrain_publique!V:V, MATCH(A552, BDD_enquete_terrain_publique!B:B, 0))</f>
        <v>#N/A</v>
      </c>
      <c r="V552" s="128" t="s">
        <v>22</v>
      </c>
      <c r="W552" s="121" t="e">
        <f>INDEX(BDD_enquete_terrain_publique!W:W, MATCH(A552, BDD_enquete_terrain_publique!B:B, 0))</f>
        <v>#N/A</v>
      </c>
      <c r="X552" s="122" t="e">
        <f>INDEX(BDD_enquete_terrain_publique!X:X, MATCH(A552, BDD_enquete_terrain_publique!B:B, 0))</f>
        <v>#N/A</v>
      </c>
      <c r="Y552" s="122" t="e">
        <f>INDEX(BDD_enquete_terrain_publique!Y:Y, MATCH(A552, BDD_enquete_terrain_publique!B:B, 0))</f>
        <v>#N/A</v>
      </c>
      <c r="Z552" s="121" t="e">
        <f>INDEX(BDD_enquete_terrain_publique!Z:Z, MATCH(A552, BDD_enquete_terrain_publique!B:B, 0))</f>
        <v>#N/A</v>
      </c>
      <c r="AA552" s="121" t="e">
        <f>INDEX(BDD_enquete_terrain_publique!AA:AA, MATCH(A552, BDD_enquete_terrain_publique!B:B, 0))</f>
        <v>#N/A</v>
      </c>
      <c r="AB552" s="121" t="e">
        <f>INDEX(BDD_enquete_terrain_publique!AB:AB, MATCH(A552, BDD_enquete_terrain_publique!B:B, 0))</f>
        <v>#N/A</v>
      </c>
      <c r="AC552" s="121" t="e">
        <f>Tableau1[[#This Row],[heure_enq]]-Tableau1[[#This Row],[heure_deb]]</f>
        <v>#N/A</v>
      </c>
      <c r="AD552" s="121" t="e">
        <f>Tableau1[[#This Row],[heure_fin]]-Tableau1[[#This Row],[heure_deb]]</f>
        <v>#N/A</v>
      </c>
      <c r="AE552" s="128" t="s">
        <v>22</v>
      </c>
      <c r="AF552" s="128" t="s">
        <v>22</v>
      </c>
      <c r="AG552" s="123" t="e">
        <f>INDEX(BDD_enquete_terrain_publique!BJ:BJ, MATCH(A552, BDD_enquete_terrain_publique!B:B, 0))</f>
        <v>#N/A</v>
      </c>
      <c r="AH552" s="18"/>
      <c r="AI552" s="18" t="e">
        <f>INDEX(BDD_enquete_terrain_publique!BO:BO, MATCH(A552, BDD_enquete_terrain_publique!B:B, 0))</f>
        <v>#N/A</v>
      </c>
      <c r="AJ552" s="18"/>
      <c r="AK552" s="18" t="e">
        <f>INDEX(BDD_enquete_terrain_publique!BU:BU, MATCH(A552, BDD_enquete_terrain_publique!B:B, 0))</f>
        <v>#N/A</v>
      </c>
      <c r="AL552" s="115" t="e">
        <f>INDEX(BDD_enquete_terrain_publique!BV:BV, MATCH(A552, BDD_enquete_terrain_publique!B:B, 0))</f>
        <v>#N/A</v>
      </c>
      <c r="AM552" s="18"/>
      <c r="AN552" s="115"/>
      <c r="AO552" s="115" t="e">
        <f>INDEX(BDD_enquete_terrain_publique!AL:AL, MATCH(A552, BDD_enquete_terrain_publique!B:B, 0))</f>
        <v>#N/A</v>
      </c>
      <c r="AP552" s="115"/>
      <c r="AQ552" s="115"/>
      <c r="AR552" s="124"/>
      <c r="AS552" s="115"/>
      <c r="AT552" s="122"/>
      <c r="AU55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2" s="122"/>
      <c r="AW552" s="115"/>
      <c r="AX552" s="199"/>
      <c r="AY552" s="201"/>
      <c r="AZ552" s="127"/>
    </row>
    <row r="553" spans="1:52">
      <c r="A553" s="117"/>
      <c r="B553" s="18" t="e">
        <f>INDEX(BDD_enquete_terrain_publique!C:C, MATCH(A553, BDD_enquete_terrain_publique!B:B, 0))</f>
        <v>#N/A</v>
      </c>
      <c r="C553" s="18" t="e">
        <f>INDEX(BDD_enquete_terrain_publique!D:D, MATCH(A553, BDD_enquete_terrain_publique!B:B, 0))</f>
        <v>#N/A</v>
      </c>
      <c r="D553" s="109" t="e">
        <f>INDEX(BDD_enquete_terrain_publique!E:E, MATCH(A553, BDD_enquete_terrain_publique!B:B, 0))</f>
        <v>#N/A</v>
      </c>
      <c r="E553" s="18" t="e">
        <f>INDEX(BDD_enquete_terrain_publique!F:F, MATCH(A553, BDD_enquete_terrain_publique!B:B, 0))</f>
        <v>#N/A</v>
      </c>
      <c r="F553" s="118" t="e">
        <f>INDEX(BDD_enquete_terrain_publique!G:G, MATCH(A553, BDD_enquete_terrain_publique!B:B, 0))</f>
        <v>#N/A</v>
      </c>
      <c r="G553" s="18" t="e">
        <f>INDEX(BDD_enquete_terrain_publique!H:H, MATCH(A553, BDD_enquete_terrain_publique!B:B, 0))</f>
        <v>#N/A</v>
      </c>
      <c r="H553" s="118" t="e">
        <f>INDEX(BDD_enquete_terrain_publique!I:I, MATCH(A553, BDD_enquete_terrain_publique!B:B, 0))</f>
        <v>#N/A</v>
      </c>
      <c r="I553" s="18" t="e">
        <f>INDEX(BDD_enquete_terrain_publique!J:J, MATCH(A553, BDD_enquete_terrain_publique!B:B, 0))</f>
        <v>#N/A</v>
      </c>
      <c r="J553" s="18" t="e">
        <f>INDEX(BDD_enquete_terrain_publique!K:K, MATCH(A553, BDD_enquete_terrain_publique!B:B, 0))</f>
        <v>#N/A</v>
      </c>
      <c r="K553" s="118" t="e">
        <f>INDEX(BDD_enquete_terrain_publique!L:L, MATCH(A553, BDD_enquete_terrain_publique!B:B, 0))</f>
        <v>#N/A</v>
      </c>
      <c r="L553" s="18" t="e">
        <f>INDEX(BDD_enquete_terrain_publique!M:M, MATCH(A553, BDD_enquete_terrain_publique!B:B, 0))</f>
        <v>#N/A</v>
      </c>
      <c r="M553" s="115" t="s">
        <v>22</v>
      </c>
      <c r="N553" s="115" t="s">
        <v>22</v>
      </c>
      <c r="O553" s="115" t="s">
        <v>22</v>
      </c>
      <c r="P553" s="119" t="e">
        <f>INDEX(BDD_enquete_terrain_publique!Q:Q, MATCH(A553, BDD_enquete_terrain_publique!B:B, 0))</f>
        <v>#N/A</v>
      </c>
      <c r="Q553" s="115" t="s">
        <v>22</v>
      </c>
      <c r="R553" s="115" t="s">
        <v>22</v>
      </c>
      <c r="S553" s="115" t="s">
        <v>22</v>
      </c>
      <c r="T553" s="115" t="s">
        <v>22</v>
      </c>
      <c r="U553" s="120" t="e">
        <f>INDEX(BDD_enquete_terrain_publique!V:V, MATCH(A553, BDD_enquete_terrain_publique!B:B, 0))</f>
        <v>#N/A</v>
      </c>
      <c r="V553" s="128" t="s">
        <v>22</v>
      </c>
      <c r="W553" s="121" t="e">
        <f>INDEX(BDD_enquete_terrain_publique!W:W, MATCH(A553, BDD_enquete_terrain_publique!B:B, 0))</f>
        <v>#N/A</v>
      </c>
      <c r="X553" s="122" t="e">
        <f>INDEX(BDD_enquete_terrain_publique!X:X, MATCH(A553, BDD_enquete_terrain_publique!B:B, 0))</f>
        <v>#N/A</v>
      </c>
      <c r="Y553" s="122" t="e">
        <f>INDEX(BDD_enquete_terrain_publique!Y:Y, MATCH(A553, BDD_enquete_terrain_publique!B:B, 0))</f>
        <v>#N/A</v>
      </c>
      <c r="Z553" s="121" t="e">
        <f>INDEX(BDD_enquete_terrain_publique!Z:Z, MATCH(A553, BDD_enquete_terrain_publique!B:B, 0))</f>
        <v>#N/A</v>
      </c>
      <c r="AA553" s="121" t="e">
        <f>INDEX(BDD_enquete_terrain_publique!AA:AA, MATCH(A553, BDD_enquete_terrain_publique!B:B, 0))</f>
        <v>#N/A</v>
      </c>
      <c r="AB553" s="121" t="e">
        <f>INDEX(BDD_enquete_terrain_publique!AB:AB, MATCH(A553, BDD_enquete_terrain_publique!B:B, 0))</f>
        <v>#N/A</v>
      </c>
      <c r="AC553" s="121" t="e">
        <f>Tableau1[[#This Row],[heure_enq]]-Tableau1[[#This Row],[heure_deb]]</f>
        <v>#N/A</v>
      </c>
      <c r="AD553" s="121" t="e">
        <f>Tableau1[[#This Row],[heure_fin]]-Tableau1[[#This Row],[heure_deb]]</f>
        <v>#N/A</v>
      </c>
      <c r="AE553" s="128" t="s">
        <v>22</v>
      </c>
      <c r="AF553" s="128" t="s">
        <v>22</v>
      </c>
      <c r="AG553" s="123" t="e">
        <f>INDEX(BDD_enquete_terrain_publique!BJ:BJ, MATCH(A553, BDD_enquete_terrain_publique!B:B, 0))</f>
        <v>#N/A</v>
      </c>
      <c r="AH553" s="18"/>
      <c r="AI553" s="18" t="e">
        <f>INDEX(BDD_enquete_terrain_publique!BO:BO, MATCH(A553, BDD_enquete_terrain_publique!B:B, 0))</f>
        <v>#N/A</v>
      </c>
      <c r="AJ553" s="18"/>
      <c r="AK553" s="18" t="e">
        <f>INDEX(BDD_enquete_terrain_publique!BU:BU, MATCH(A553, BDD_enquete_terrain_publique!B:B, 0))</f>
        <v>#N/A</v>
      </c>
      <c r="AL553" s="115" t="e">
        <f>INDEX(BDD_enquete_terrain_publique!BV:BV, MATCH(A553, BDD_enquete_terrain_publique!B:B, 0))</f>
        <v>#N/A</v>
      </c>
      <c r="AM553" s="18"/>
      <c r="AN553" s="115"/>
      <c r="AO553" s="115" t="e">
        <f>INDEX(BDD_enquete_terrain_publique!AL:AL, MATCH(A553, BDD_enquete_terrain_publique!B:B, 0))</f>
        <v>#N/A</v>
      </c>
      <c r="AP553" s="115"/>
      <c r="AQ553" s="115"/>
      <c r="AR553" s="124"/>
      <c r="AS553" s="115"/>
      <c r="AT553" s="122"/>
      <c r="AU55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3" s="122"/>
      <c r="AW553" s="115"/>
      <c r="AX553" s="199"/>
      <c r="AY553" s="201"/>
      <c r="AZ553" s="127"/>
    </row>
    <row r="554" spans="1:52">
      <c r="A554" s="117"/>
      <c r="B554" s="18" t="e">
        <f>INDEX(BDD_enquete_terrain_publique!C:C, MATCH(A554, BDD_enquete_terrain_publique!B:B, 0))</f>
        <v>#N/A</v>
      </c>
      <c r="C554" s="18" t="e">
        <f>INDEX(BDD_enquete_terrain_publique!D:D, MATCH(A554, BDD_enquete_terrain_publique!B:B, 0))</f>
        <v>#N/A</v>
      </c>
      <c r="D554" s="109" t="e">
        <f>INDEX(BDD_enquete_terrain_publique!E:E, MATCH(A554, BDD_enquete_terrain_publique!B:B, 0))</f>
        <v>#N/A</v>
      </c>
      <c r="E554" s="18" t="e">
        <f>INDEX(BDD_enquete_terrain_publique!F:F, MATCH(A554, BDD_enquete_terrain_publique!B:B, 0))</f>
        <v>#N/A</v>
      </c>
      <c r="F554" s="118" t="e">
        <f>INDEX(BDD_enquete_terrain_publique!G:G, MATCH(A554, BDD_enquete_terrain_publique!B:B, 0))</f>
        <v>#N/A</v>
      </c>
      <c r="G554" s="18" t="e">
        <f>INDEX(BDD_enquete_terrain_publique!H:H, MATCH(A554, BDD_enquete_terrain_publique!B:B, 0))</f>
        <v>#N/A</v>
      </c>
      <c r="H554" s="118" t="e">
        <f>INDEX(BDD_enquete_terrain_publique!I:I, MATCH(A554, BDD_enquete_terrain_publique!B:B, 0))</f>
        <v>#N/A</v>
      </c>
      <c r="I554" s="18" t="e">
        <f>INDEX(BDD_enquete_terrain_publique!J:J, MATCH(A554, BDD_enquete_terrain_publique!B:B, 0))</f>
        <v>#N/A</v>
      </c>
      <c r="J554" s="18" t="e">
        <f>INDEX(BDD_enquete_terrain_publique!K:K, MATCH(A554, BDD_enquete_terrain_publique!B:B, 0))</f>
        <v>#N/A</v>
      </c>
      <c r="K554" s="118" t="e">
        <f>INDEX(BDD_enquete_terrain_publique!L:L, MATCH(A554, BDD_enquete_terrain_publique!B:B, 0))</f>
        <v>#N/A</v>
      </c>
      <c r="L554" s="18" t="e">
        <f>INDEX(BDD_enquete_terrain_publique!M:M, MATCH(A554, BDD_enquete_terrain_publique!B:B, 0))</f>
        <v>#N/A</v>
      </c>
      <c r="M554" s="115" t="s">
        <v>22</v>
      </c>
      <c r="N554" s="115" t="s">
        <v>22</v>
      </c>
      <c r="O554" s="115" t="s">
        <v>22</v>
      </c>
      <c r="P554" s="119" t="e">
        <f>INDEX(BDD_enquete_terrain_publique!Q:Q, MATCH(A554, BDD_enquete_terrain_publique!B:B, 0))</f>
        <v>#N/A</v>
      </c>
      <c r="Q554" s="115" t="s">
        <v>22</v>
      </c>
      <c r="R554" s="115" t="s">
        <v>22</v>
      </c>
      <c r="S554" s="115" t="s">
        <v>22</v>
      </c>
      <c r="T554" s="115" t="s">
        <v>22</v>
      </c>
      <c r="U554" s="120" t="e">
        <f>INDEX(BDD_enquete_terrain_publique!V:V, MATCH(A554, BDD_enquete_terrain_publique!B:B, 0))</f>
        <v>#N/A</v>
      </c>
      <c r="V554" s="128" t="s">
        <v>22</v>
      </c>
      <c r="W554" s="121" t="e">
        <f>INDEX(BDD_enquete_terrain_publique!W:W, MATCH(A554, BDD_enquete_terrain_publique!B:B, 0))</f>
        <v>#N/A</v>
      </c>
      <c r="X554" s="122" t="e">
        <f>INDEX(BDD_enquete_terrain_publique!X:X, MATCH(A554, BDD_enquete_terrain_publique!B:B, 0))</f>
        <v>#N/A</v>
      </c>
      <c r="Y554" s="122" t="e">
        <f>INDEX(BDD_enquete_terrain_publique!Y:Y, MATCH(A554, BDD_enquete_terrain_publique!B:B, 0))</f>
        <v>#N/A</v>
      </c>
      <c r="Z554" s="121" t="e">
        <f>INDEX(BDD_enquete_terrain_publique!Z:Z, MATCH(A554, BDD_enquete_terrain_publique!B:B, 0))</f>
        <v>#N/A</v>
      </c>
      <c r="AA554" s="121" t="e">
        <f>INDEX(BDD_enquete_terrain_publique!AA:AA, MATCH(A554, BDD_enquete_terrain_publique!B:B, 0))</f>
        <v>#N/A</v>
      </c>
      <c r="AB554" s="121" t="e">
        <f>INDEX(BDD_enquete_terrain_publique!AB:AB, MATCH(A554, BDD_enquete_terrain_publique!B:B, 0))</f>
        <v>#N/A</v>
      </c>
      <c r="AC554" s="121" t="e">
        <f>Tableau1[[#This Row],[heure_enq]]-Tableau1[[#This Row],[heure_deb]]</f>
        <v>#N/A</v>
      </c>
      <c r="AD554" s="121" t="e">
        <f>Tableau1[[#This Row],[heure_fin]]-Tableau1[[#This Row],[heure_deb]]</f>
        <v>#N/A</v>
      </c>
      <c r="AE554" s="128" t="s">
        <v>22</v>
      </c>
      <c r="AF554" s="128" t="s">
        <v>22</v>
      </c>
      <c r="AG554" s="123" t="e">
        <f>INDEX(BDD_enquete_terrain_publique!BJ:BJ, MATCH(A554, BDD_enquete_terrain_publique!B:B, 0))</f>
        <v>#N/A</v>
      </c>
      <c r="AH554" s="18"/>
      <c r="AI554" s="18" t="e">
        <f>INDEX(BDD_enquete_terrain_publique!BO:BO, MATCH(A554, BDD_enquete_terrain_publique!B:B, 0))</f>
        <v>#N/A</v>
      </c>
      <c r="AJ554" s="18"/>
      <c r="AK554" s="18" t="e">
        <f>INDEX(BDD_enquete_terrain_publique!BU:BU, MATCH(A554, BDD_enquete_terrain_publique!B:B, 0))</f>
        <v>#N/A</v>
      </c>
      <c r="AL554" s="115" t="e">
        <f>INDEX(BDD_enquete_terrain_publique!BV:BV, MATCH(A554, BDD_enquete_terrain_publique!B:B, 0))</f>
        <v>#N/A</v>
      </c>
      <c r="AM554" s="18"/>
      <c r="AN554" s="115"/>
      <c r="AO554" s="115" t="e">
        <f>INDEX(BDD_enquete_terrain_publique!AL:AL, MATCH(A554, BDD_enquete_terrain_publique!B:B, 0))</f>
        <v>#N/A</v>
      </c>
      <c r="AP554" s="115"/>
      <c r="AQ554" s="115"/>
      <c r="AR554" s="124"/>
      <c r="AS554" s="115"/>
      <c r="AT554" s="122"/>
      <c r="AU55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4" s="122"/>
      <c r="AW554" s="115"/>
      <c r="AX554" s="199"/>
      <c r="AY554" s="201"/>
      <c r="AZ554" s="127"/>
    </row>
    <row r="555" spans="1:52">
      <c r="A555" s="117"/>
      <c r="B555" s="18" t="e">
        <f>INDEX(BDD_enquete_terrain_publique!C:C, MATCH(A555, BDD_enquete_terrain_publique!B:B, 0))</f>
        <v>#N/A</v>
      </c>
      <c r="C555" s="18" t="e">
        <f>INDEX(BDD_enquete_terrain_publique!D:D, MATCH(A555, BDD_enquete_terrain_publique!B:B, 0))</f>
        <v>#N/A</v>
      </c>
      <c r="D555" s="109" t="e">
        <f>INDEX(BDD_enquete_terrain_publique!E:E, MATCH(A555, BDD_enquete_terrain_publique!B:B, 0))</f>
        <v>#N/A</v>
      </c>
      <c r="E555" s="18" t="e">
        <f>INDEX(BDD_enquete_terrain_publique!F:F, MATCH(A555, BDD_enquete_terrain_publique!B:B, 0))</f>
        <v>#N/A</v>
      </c>
      <c r="F555" s="118" t="e">
        <f>INDEX(BDD_enquete_terrain_publique!G:G, MATCH(A555, BDD_enquete_terrain_publique!B:B, 0))</f>
        <v>#N/A</v>
      </c>
      <c r="G555" s="18" t="e">
        <f>INDEX(BDD_enquete_terrain_publique!H:H, MATCH(A555, BDD_enquete_terrain_publique!B:B, 0))</f>
        <v>#N/A</v>
      </c>
      <c r="H555" s="118" t="e">
        <f>INDEX(BDD_enquete_terrain_publique!I:I, MATCH(A555, BDD_enquete_terrain_publique!B:B, 0))</f>
        <v>#N/A</v>
      </c>
      <c r="I555" s="18" t="e">
        <f>INDEX(BDD_enquete_terrain_publique!J:J, MATCH(A555, BDD_enquete_terrain_publique!B:B, 0))</f>
        <v>#N/A</v>
      </c>
      <c r="J555" s="18" t="e">
        <f>INDEX(BDD_enquete_terrain_publique!K:K, MATCH(A555, BDD_enquete_terrain_publique!B:B, 0))</f>
        <v>#N/A</v>
      </c>
      <c r="K555" s="118" t="e">
        <f>INDEX(BDD_enquete_terrain_publique!L:L, MATCH(A555, BDD_enquete_terrain_publique!B:B, 0))</f>
        <v>#N/A</v>
      </c>
      <c r="L555" s="18" t="e">
        <f>INDEX(BDD_enquete_terrain_publique!M:M, MATCH(A555, BDD_enquete_terrain_publique!B:B, 0))</f>
        <v>#N/A</v>
      </c>
      <c r="M555" s="115" t="s">
        <v>22</v>
      </c>
      <c r="N555" s="115" t="s">
        <v>22</v>
      </c>
      <c r="O555" s="115" t="s">
        <v>22</v>
      </c>
      <c r="P555" s="119" t="e">
        <f>INDEX(BDD_enquete_terrain_publique!Q:Q, MATCH(A555, BDD_enquete_terrain_publique!B:B, 0))</f>
        <v>#N/A</v>
      </c>
      <c r="Q555" s="115" t="s">
        <v>22</v>
      </c>
      <c r="R555" s="115" t="s">
        <v>22</v>
      </c>
      <c r="S555" s="115" t="s">
        <v>22</v>
      </c>
      <c r="T555" s="115" t="s">
        <v>22</v>
      </c>
      <c r="U555" s="120" t="e">
        <f>INDEX(BDD_enquete_terrain_publique!V:V, MATCH(A555, BDD_enquete_terrain_publique!B:B, 0))</f>
        <v>#N/A</v>
      </c>
      <c r="V555" s="128" t="s">
        <v>22</v>
      </c>
      <c r="W555" s="121" t="e">
        <f>INDEX(BDD_enquete_terrain_publique!W:W, MATCH(A555, BDD_enquete_terrain_publique!B:B, 0))</f>
        <v>#N/A</v>
      </c>
      <c r="X555" s="122" t="e">
        <f>INDEX(BDD_enquete_terrain_publique!X:X, MATCH(A555, BDD_enquete_terrain_publique!B:B, 0))</f>
        <v>#N/A</v>
      </c>
      <c r="Y555" s="122" t="e">
        <f>INDEX(BDD_enquete_terrain_publique!Y:Y, MATCH(A555, BDD_enquete_terrain_publique!B:B, 0))</f>
        <v>#N/A</v>
      </c>
      <c r="Z555" s="121" t="e">
        <f>INDEX(BDD_enquete_terrain_publique!Z:Z, MATCH(A555, BDD_enquete_terrain_publique!B:B, 0))</f>
        <v>#N/A</v>
      </c>
      <c r="AA555" s="121" t="e">
        <f>INDEX(BDD_enquete_terrain_publique!AA:AA, MATCH(A555, BDD_enquete_terrain_publique!B:B, 0))</f>
        <v>#N/A</v>
      </c>
      <c r="AB555" s="121" t="e">
        <f>INDEX(BDD_enquete_terrain_publique!AB:AB, MATCH(A555, BDD_enquete_terrain_publique!B:B, 0))</f>
        <v>#N/A</v>
      </c>
      <c r="AC555" s="121" t="e">
        <f>Tableau1[[#This Row],[heure_enq]]-Tableau1[[#This Row],[heure_deb]]</f>
        <v>#N/A</v>
      </c>
      <c r="AD555" s="121" t="e">
        <f>Tableau1[[#This Row],[heure_fin]]-Tableau1[[#This Row],[heure_deb]]</f>
        <v>#N/A</v>
      </c>
      <c r="AE555" s="128" t="s">
        <v>22</v>
      </c>
      <c r="AF555" s="128" t="s">
        <v>22</v>
      </c>
      <c r="AG555" s="123" t="e">
        <f>INDEX(BDD_enquete_terrain_publique!BJ:BJ, MATCH(A555, BDD_enquete_terrain_publique!B:B, 0))</f>
        <v>#N/A</v>
      </c>
      <c r="AH555" s="18"/>
      <c r="AI555" s="18" t="e">
        <f>INDEX(BDD_enquete_terrain_publique!BO:BO, MATCH(A555, BDD_enquete_terrain_publique!B:B, 0))</f>
        <v>#N/A</v>
      </c>
      <c r="AJ555" s="18"/>
      <c r="AK555" s="18" t="e">
        <f>INDEX(BDD_enquete_terrain_publique!BU:BU, MATCH(A555, BDD_enquete_terrain_publique!B:B, 0))</f>
        <v>#N/A</v>
      </c>
      <c r="AL555" s="115" t="e">
        <f>INDEX(BDD_enquete_terrain_publique!BV:BV, MATCH(A555, BDD_enquete_terrain_publique!B:B, 0))</f>
        <v>#N/A</v>
      </c>
      <c r="AM555" s="18"/>
      <c r="AN555" s="115"/>
      <c r="AO555" s="115" t="e">
        <f>INDEX(BDD_enquete_terrain_publique!AL:AL, MATCH(A555, BDD_enquete_terrain_publique!B:B, 0))</f>
        <v>#N/A</v>
      </c>
      <c r="AP555" s="115"/>
      <c r="AQ555" s="115"/>
      <c r="AR555" s="124"/>
      <c r="AS555" s="115"/>
      <c r="AT555" s="122"/>
      <c r="AU55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5" s="122"/>
      <c r="AW555" s="115"/>
      <c r="AX555" s="199"/>
      <c r="AY555" s="201"/>
      <c r="AZ555" s="127"/>
    </row>
    <row r="556" spans="1:52">
      <c r="A556" s="117"/>
      <c r="B556" s="18" t="e">
        <f>INDEX(BDD_enquete_terrain_publique!C:C, MATCH(A556, BDD_enquete_terrain_publique!B:B, 0))</f>
        <v>#N/A</v>
      </c>
      <c r="C556" s="18" t="e">
        <f>INDEX(BDD_enquete_terrain_publique!D:D, MATCH(A556, BDD_enquete_terrain_publique!B:B, 0))</f>
        <v>#N/A</v>
      </c>
      <c r="D556" s="109" t="e">
        <f>INDEX(BDD_enquete_terrain_publique!E:E, MATCH(A556, BDD_enquete_terrain_publique!B:B, 0))</f>
        <v>#N/A</v>
      </c>
      <c r="E556" s="18" t="e">
        <f>INDEX(BDD_enquete_terrain_publique!F:F, MATCH(A556, BDD_enquete_terrain_publique!B:B, 0))</f>
        <v>#N/A</v>
      </c>
      <c r="F556" s="118" t="e">
        <f>INDEX(BDD_enquete_terrain_publique!G:G, MATCH(A556, BDD_enquete_terrain_publique!B:B, 0))</f>
        <v>#N/A</v>
      </c>
      <c r="G556" s="18" t="e">
        <f>INDEX(BDD_enquete_terrain_publique!H:H, MATCH(A556, BDD_enquete_terrain_publique!B:B, 0))</f>
        <v>#N/A</v>
      </c>
      <c r="H556" s="118" t="e">
        <f>INDEX(BDD_enquete_terrain_publique!I:I, MATCH(A556, BDD_enquete_terrain_publique!B:B, 0))</f>
        <v>#N/A</v>
      </c>
      <c r="I556" s="18" t="e">
        <f>INDEX(BDD_enquete_terrain_publique!J:J, MATCH(A556, BDD_enquete_terrain_publique!B:B, 0))</f>
        <v>#N/A</v>
      </c>
      <c r="J556" s="18" t="e">
        <f>INDEX(BDD_enquete_terrain_publique!K:K, MATCH(A556, BDD_enquete_terrain_publique!B:B, 0))</f>
        <v>#N/A</v>
      </c>
      <c r="K556" s="118" t="e">
        <f>INDEX(BDD_enquete_terrain_publique!L:L, MATCH(A556, BDD_enquete_terrain_publique!B:B, 0))</f>
        <v>#N/A</v>
      </c>
      <c r="L556" s="18" t="e">
        <f>INDEX(BDD_enquete_terrain_publique!M:M, MATCH(A556, BDD_enquete_terrain_publique!B:B, 0))</f>
        <v>#N/A</v>
      </c>
      <c r="M556" s="115" t="s">
        <v>22</v>
      </c>
      <c r="N556" s="115" t="s">
        <v>22</v>
      </c>
      <c r="O556" s="115" t="s">
        <v>22</v>
      </c>
      <c r="P556" s="119" t="e">
        <f>INDEX(BDD_enquete_terrain_publique!Q:Q, MATCH(A556, BDD_enquete_terrain_publique!B:B, 0))</f>
        <v>#N/A</v>
      </c>
      <c r="Q556" s="115" t="s">
        <v>22</v>
      </c>
      <c r="R556" s="115" t="s">
        <v>22</v>
      </c>
      <c r="S556" s="115" t="s">
        <v>22</v>
      </c>
      <c r="T556" s="115" t="s">
        <v>22</v>
      </c>
      <c r="U556" s="120" t="e">
        <f>INDEX(BDD_enquete_terrain_publique!V:V, MATCH(A556, BDD_enquete_terrain_publique!B:B, 0))</f>
        <v>#N/A</v>
      </c>
      <c r="V556" s="128" t="s">
        <v>22</v>
      </c>
      <c r="W556" s="121" t="e">
        <f>INDEX(BDD_enquete_terrain_publique!W:W, MATCH(A556, BDD_enquete_terrain_publique!B:B, 0))</f>
        <v>#N/A</v>
      </c>
      <c r="X556" s="122" t="e">
        <f>INDEX(BDD_enquete_terrain_publique!X:X, MATCH(A556, BDD_enquete_terrain_publique!B:B, 0))</f>
        <v>#N/A</v>
      </c>
      <c r="Y556" s="122" t="e">
        <f>INDEX(BDD_enquete_terrain_publique!Y:Y, MATCH(A556, BDD_enquete_terrain_publique!B:B, 0))</f>
        <v>#N/A</v>
      </c>
      <c r="Z556" s="121" t="e">
        <f>INDEX(BDD_enquete_terrain_publique!Z:Z, MATCH(A556, BDD_enquete_terrain_publique!B:B, 0))</f>
        <v>#N/A</v>
      </c>
      <c r="AA556" s="121" t="e">
        <f>INDEX(BDD_enquete_terrain_publique!AA:AA, MATCH(A556, BDD_enquete_terrain_publique!B:B, 0))</f>
        <v>#N/A</v>
      </c>
      <c r="AB556" s="121" t="e">
        <f>INDEX(BDD_enquete_terrain_publique!AB:AB, MATCH(A556, BDD_enquete_terrain_publique!B:B, 0))</f>
        <v>#N/A</v>
      </c>
      <c r="AC556" s="121" t="e">
        <f>Tableau1[[#This Row],[heure_enq]]-Tableau1[[#This Row],[heure_deb]]</f>
        <v>#N/A</v>
      </c>
      <c r="AD556" s="121" t="e">
        <f>Tableau1[[#This Row],[heure_fin]]-Tableau1[[#This Row],[heure_deb]]</f>
        <v>#N/A</v>
      </c>
      <c r="AE556" s="128" t="s">
        <v>22</v>
      </c>
      <c r="AF556" s="128" t="s">
        <v>22</v>
      </c>
      <c r="AG556" s="123" t="e">
        <f>INDEX(BDD_enquete_terrain_publique!BJ:BJ, MATCH(A556, BDD_enquete_terrain_publique!B:B, 0))</f>
        <v>#N/A</v>
      </c>
      <c r="AH556" s="18"/>
      <c r="AI556" s="18" t="e">
        <f>INDEX(BDD_enquete_terrain_publique!BO:BO, MATCH(A556, BDD_enquete_terrain_publique!B:B, 0))</f>
        <v>#N/A</v>
      </c>
      <c r="AJ556" s="18"/>
      <c r="AK556" s="18" t="e">
        <f>INDEX(BDD_enquete_terrain_publique!BU:BU, MATCH(A556, BDD_enquete_terrain_publique!B:B, 0))</f>
        <v>#N/A</v>
      </c>
      <c r="AL556" s="115" t="e">
        <f>INDEX(BDD_enquete_terrain_publique!BV:BV, MATCH(A556, BDD_enquete_terrain_publique!B:B, 0))</f>
        <v>#N/A</v>
      </c>
      <c r="AM556" s="18"/>
      <c r="AN556" s="115"/>
      <c r="AO556" s="115" t="e">
        <f>INDEX(BDD_enquete_terrain_publique!AL:AL, MATCH(A556, BDD_enquete_terrain_publique!B:B, 0))</f>
        <v>#N/A</v>
      </c>
      <c r="AP556" s="115"/>
      <c r="AQ556" s="115"/>
      <c r="AR556" s="124"/>
      <c r="AS556" s="115"/>
      <c r="AT556" s="122"/>
      <c r="AU55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6" s="122"/>
      <c r="AW556" s="115"/>
      <c r="AX556" s="199"/>
      <c r="AY556" s="201"/>
      <c r="AZ556" s="127"/>
    </row>
    <row r="557" spans="1:52">
      <c r="A557" s="117"/>
      <c r="B557" s="18" t="e">
        <f>INDEX(BDD_enquete_terrain_publique!C:C, MATCH(A557, BDD_enquete_terrain_publique!B:B, 0))</f>
        <v>#N/A</v>
      </c>
      <c r="C557" s="18" t="e">
        <f>INDEX(BDD_enquete_terrain_publique!D:D, MATCH(A557, BDD_enquete_terrain_publique!B:B, 0))</f>
        <v>#N/A</v>
      </c>
      <c r="D557" s="109" t="e">
        <f>INDEX(BDD_enquete_terrain_publique!E:E, MATCH(A557, BDD_enquete_terrain_publique!B:B, 0))</f>
        <v>#N/A</v>
      </c>
      <c r="E557" s="18" t="e">
        <f>INDEX(BDD_enquete_terrain_publique!F:F, MATCH(A557, BDD_enquete_terrain_publique!B:B, 0))</f>
        <v>#N/A</v>
      </c>
      <c r="F557" s="118" t="e">
        <f>INDEX(BDD_enquete_terrain_publique!G:G, MATCH(A557, BDD_enquete_terrain_publique!B:B, 0))</f>
        <v>#N/A</v>
      </c>
      <c r="G557" s="18" t="e">
        <f>INDEX(BDD_enquete_terrain_publique!H:H, MATCH(A557, BDD_enquete_terrain_publique!B:B, 0))</f>
        <v>#N/A</v>
      </c>
      <c r="H557" s="118" t="e">
        <f>INDEX(BDD_enquete_terrain_publique!I:I, MATCH(A557, BDD_enquete_terrain_publique!B:B, 0))</f>
        <v>#N/A</v>
      </c>
      <c r="I557" s="18" t="e">
        <f>INDEX(BDD_enquete_terrain_publique!J:J, MATCH(A557, BDD_enquete_terrain_publique!B:B, 0))</f>
        <v>#N/A</v>
      </c>
      <c r="J557" s="18" t="e">
        <f>INDEX(BDD_enquete_terrain_publique!K:K, MATCH(A557, BDD_enquete_terrain_publique!B:B, 0))</f>
        <v>#N/A</v>
      </c>
      <c r="K557" s="118" t="e">
        <f>INDEX(BDD_enquete_terrain_publique!L:L, MATCH(A557, BDD_enquete_terrain_publique!B:B, 0))</f>
        <v>#N/A</v>
      </c>
      <c r="L557" s="18" t="e">
        <f>INDEX(BDD_enquete_terrain_publique!M:M, MATCH(A557, BDD_enquete_terrain_publique!B:B, 0))</f>
        <v>#N/A</v>
      </c>
      <c r="M557" s="115" t="s">
        <v>22</v>
      </c>
      <c r="N557" s="115" t="s">
        <v>22</v>
      </c>
      <c r="O557" s="115" t="s">
        <v>22</v>
      </c>
      <c r="P557" s="119" t="e">
        <f>INDEX(BDD_enquete_terrain_publique!Q:Q, MATCH(A557, BDD_enquete_terrain_publique!B:B, 0))</f>
        <v>#N/A</v>
      </c>
      <c r="Q557" s="115" t="s">
        <v>22</v>
      </c>
      <c r="R557" s="115" t="s">
        <v>22</v>
      </c>
      <c r="S557" s="115" t="s">
        <v>22</v>
      </c>
      <c r="T557" s="115" t="s">
        <v>22</v>
      </c>
      <c r="U557" s="120" t="e">
        <f>INDEX(BDD_enquete_terrain_publique!V:V, MATCH(A557, BDD_enquete_terrain_publique!B:B, 0))</f>
        <v>#N/A</v>
      </c>
      <c r="V557" s="128" t="s">
        <v>22</v>
      </c>
      <c r="W557" s="121" t="e">
        <f>INDEX(BDD_enquete_terrain_publique!W:W, MATCH(A557, BDD_enquete_terrain_publique!B:B, 0))</f>
        <v>#N/A</v>
      </c>
      <c r="X557" s="122" t="e">
        <f>INDEX(BDD_enquete_terrain_publique!X:X, MATCH(A557, BDD_enquete_terrain_publique!B:B, 0))</f>
        <v>#N/A</v>
      </c>
      <c r="Y557" s="122" t="e">
        <f>INDEX(BDD_enquete_terrain_publique!Y:Y, MATCH(A557, BDD_enquete_terrain_publique!B:B, 0))</f>
        <v>#N/A</v>
      </c>
      <c r="Z557" s="121" t="e">
        <f>INDEX(BDD_enquete_terrain_publique!Z:Z, MATCH(A557, BDD_enquete_terrain_publique!B:B, 0))</f>
        <v>#N/A</v>
      </c>
      <c r="AA557" s="121" t="e">
        <f>INDEX(BDD_enquete_terrain_publique!AA:AA, MATCH(A557, BDD_enquete_terrain_publique!B:B, 0))</f>
        <v>#N/A</v>
      </c>
      <c r="AB557" s="121" t="e">
        <f>INDEX(BDD_enquete_terrain_publique!AB:AB, MATCH(A557, BDD_enquete_terrain_publique!B:B, 0))</f>
        <v>#N/A</v>
      </c>
      <c r="AC557" s="121" t="e">
        <f>Tableau1[[#This Row],[heure_enq]]-Tableau1[[#This Row],[heure_deb]]</f>
        <v>#N/A</v>
      </c>
      <c r="AD557" s="121" t="e">
        <f>Tableau1[[#This Row],[heure_fin]]-Tableau1[[#This Row],[heure_deb]]</f>
        <v>#N/A</v>
      </c>
      <c r="AE557" s="128" t="s">
        <v>22</v>
      </c>
      <c r="AF557" s="128" t="s">
        <v>22</v>
      </c>
      <c r="AG557" s="123" t="e">
        <f>INDEX(BDD_enquete_terrain_publique!BJ:BJ, MATCH(A557, BDD_enquete_terrain_publique!B:B, 0))</f>
        <v>#N/A</v>
      </c>
      <c r="AH557" s="18"/>
      <c r="AI557" s="18" t="e">
        <f>INDEX(BDD_enquete_terrain_publique!BO:BO, MATCH(A557, BDD_enquete_terrain_publique!B:B, 0))</f>
        <v>#N/A</v>
      </c>
      <c r="AJ557" s="18"/>
      <c r="AK557" s="18" t="e">
        <f>INDEX(BDD_enquete_terrain_publique!BU:BU, MATCH(A557, BDD_enquete_terrain_publique!B:B, 0))</f>
        <v>#N/A</v>
      </c>
      <c r="AL557" s="115" t="e">
        <f>INDEX(BDD_enquete_terrain_publique!BV:BV, MATCH(A557, BDD_enquete_terrain_publique!B:B, 0))</f>
        <v>#N/A</v>
      </c>
      <c r="AM557" s="18"/>
      <c r="AN557" s="115"/>
      <c r="AO557" s="115" t="e">
        <f>INDEX(BDD_enquete_terrain_publique!AL:AL, MATCH(A557, BDD_enquete_terrain_publique!B:B, 0))</f>
        <v>#N/A</v>
      </c>
      <c r="AP557" s="115"/>
      <c r="AQ557" s="115"/>
      <c r="AR557" s="124"/>
      <c r="AS557" s="115"/>
      <c r="AT557" s="122"/>
      <c r="AU55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7" s="122"/>
      <c r="AW557" s="115"/>
      <c r="AX557" s="199"/>
      <c r="AY557" s="201"/>
      <c r="AZ557" s="127"/>
    </row>
    <row r="558" spans="1:52">
      <c r="A558" s="117"/>
      <c r="B558" s="18" t="e">
        <f>INDEX(BDD_enquete_terrain_publique!C:C, MATCH(A558, BDD_enquete_terrain_publique!B:B, 0))</f>
        <v>#N/A</v>
      </c>
      <c r="C558" s="18" t="e">
        <f>INDEX(BDD_enquete_terrain_publique!D:D, MATCH(A558, BDD_enquete_terrain_publique!B:B, 0))</f>
        <v>#N/A</v>
      </c>
      <c r="D558" s="109" t="e">
        <f>INDEX(BDD_enquete_terrain_publique!E:E, MATCH(A558, BDD_enquete_terrain_publique!B:B, 0))</f>
        <v>#N/A</v>
      </c>
      <c r="E558" s="18" t="e">
        <f>INDEX(BDD_enquete_terrain_publique!F:F, MATCH(A558, BDD_enquete_terrain_publique!B:B, 0))</f>
        <v>#N/A</v>
      </c>
      <c r="F558" s="118" t="e">
        <f>INDEX(BDD_enquete_terrain_publique!G:G, MATCH(A558, BDD_enquete_terrain_publique!B:B, 0))</f>
        <v>#N/A</v>
      </c>
      <c r="G558" s="18" t="e">
        <f>INDEX(BDD_enquete_terrain_publique!H:H, MATCH(A558, BDD_enquete_terrain_publique!B:B, 0))</f>
        <v>#N/A</v>
      </c>
      <c r="H558" s="118" t="e">
        <f>INDEX(BDD_enquete_terrain_publique!I:I, MATCH(A558, BDD_enquete_terrain_publique!B:B, 0))</f>
        <v>#N/A</v>
      </c>
      <c r="I558" s="18" t="e">
        <f>INDEX(BDD_enquete_terrain_publique!J:J, MATCH(A558, BDD_enquete_terrain_publique!B:B, 0))</f>
        <v>#N/A</v>
      </c>
      <c r="J558" s="18" t="e">
        <f>INDEX(BDD_enquete_terrain_publique!K:K, MATCH(A558, BDD_enquete_terrain_publique!B:B, 0))</f>
        <v>#N/A</v>
      </c>
      <c r="K558" s="118" t="e">
        <f>INDEX(BDD_enquete_terrain_publique!L:L, MATCH(A558, BDD_enquete_terrain_publique!B:B, 0))</f>
        <v>#N/A</v>
      </c>
      <c r="L558" s="18" t="e">
        <f>INDEX(BDD_enquete_terrain_publique!M:M, MATCH(A558, BDD_enquete_terrain_publique!B:B, 0))</f>
        <v>#N/A</v>
      </c>
      <c r="M558" s="115" t="s">
        <v>22</v>
      </c>
      <c r="N558" s="115" t="s">
        <v>22</v>
      </c>
      <c r="O558" s="115" t="s">
        <v>22</v>
      </c>
      <c r="P558" s="119" t="e">
        <f>INDEX(BDD_enquete_terrain_publique!Q:Q, MATCH(A558, BDD_enquete_terrain_publique!B:B, 0))</f>
        <v>#N/A</v>
      </c>
      <c r="Q558" s="115" t="s">
        <v>22</v>
      </c>
      <c r="R558" s="115" t="s">
        <v>22</v>
      </c>
      <c r="S558" s="115" t="s">
        <v>22</v>
      </c>
      <c r="T558" s="115" t="s">
        <v>22</v>
      </c>
      <c r="U558" s="120" t="e">
        <f>INDEX(BDD_enquete_terrain_publique!V:V, MATCH(A558, BDD_enquete_terrain_publique!B:B, 0))</f>
        <v>#N/A</v>
      </c>
      <c r="V558" s="128" t="s">
        <v>22</v>
      </c>
      <c r="W558" s="121" t="e">
        <f>INDEX(BDD_enquete_terrain_publique!W:W, MATCH(A558, BDD_enquete_terrain_publique!B:B, 0))</f>
        <v>#N/A</v>
      </c>
      <c r="X558" s="122" t="e">
        <f>INDEX(BDD_enquete_terrain_publique!X:X, MATCH(A558, BDD_enquete_terrain_publique!B:B, 0))</f>
        <v>#N/A</v>
      </c>
      <c r="Y558" s="122" t="e">
        <f>INDEX(BDD_enquete_terrain_publique!Y:Y, MATCH(A558, BDD_enquete_terrain_publique!B:B, 0))</f>
        <v>#N/A</v>
      </c>
      <c r="Z558" s="121" t="e">
        <f>INDEX(BDD_enquete_terrain_publique!Z:Z, MATCH(A558, BDD_enquete_terrain_publique!B:B, 0))</f>
        <v>#N/A</v>
      </c>
      <c r="AA558" s="121" t="e">
        <f>INDEX(BDD_enquete_terrain_publique!AA:AA, MATCH(A558, BDD_enquete_terrain_publique!B:B, 0))</f>
        <v>#N/A</v>
      </c>
      <c r="AB558" s="121" t="e">
        <f>INDEX(BDD_enquete_terrain_publique!AB:AB, MATCH(A558, BDD_enquete_terrain_publique!B:B, 0))</f>
        <v>#N/A</v>
      </c>
      <c r="AC558" s="121" t="e">
        <f>Tableau1[[#This Row],[heure_enq]]-Tableau1[[#This Row],[heure_deb]]</f>
        <v>#N/A</v>
      </c>
      <c r="AD558" s="121" t="e">
        <f>Tableau1[[#This Row],[heure_fin]]-Tableau1[[#This Row],[heure_deb]]</f>
        <v>#N/A</v>
      </c>
      <c r="AE558" s="128" t="s">
        <v>22</v>
      </c>
      <c r="AF558" s="128" t="s">
        <v>22</v>
      </c>
      <c r="AG558" s="123" t="e">
        <f>INDEX(BDD_enquete_terrain_publique!BJ:BJ, MATCH(A558, BDD_enquete_terrain_publique!B:B, 0))</f>
        <v>#N/A</v>
      </c>
      <c r="AH558" s="18"/>
      <c r="AI558" s="18" t="e">
        <f>INDEX(BDD_enquete_terrain_publique!BO:BO, MATCH(A558, BDD_enquete_terrain_publique!B:B, 0))</f>
        <v>#N/A</v>
      </c>
      <c r="AJ558" s="18"/>
      <c r="AK558" s="18" t="e">
        <f>INDEX(BDD_enquete_terrain_publique!BU:BU, MATCH(A558, BDD_enquete_terrain_publique!B:B, 0))</f>
        <v>#N/A</v>
      </c>
      <c r="AL558" s="115" t="e">
        <f>INDEX(BDD_enquete_terrain_publique!BV:BV, MATCH(A558, BDD_enquete_terrain_publique!B:B, 0))</f>
        <v>#N/A</v>
      </c>
      <c r="AM558" s="18"/>
      <c r="AN558" s="115"/>
      <c r="AO558" s="115" t="e">
        <f>INDEX(BDD_enquete_terrain_publique!AL:AL, MATCH(A558, BDD_enquete_terrain_publique!B:B, 0))</f>
        <v>#N/A</v>
      </c>
      <c r="AP558" s="115"/>
      <c r="AQ558" s="115"/>
      <c r="AR558" s="124"/>
      <c r="AS558" s="115"/>
      <c r="AT558" s="122"/>
      <c r="AU55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8" s="122"/>
      <c r="AW558" s="115"/>
      <c r="AX558" s="199"/>
      <c r="AY558" s="201"/>
      <c r="AZ558" s="127"/>
    </row>
    <row r="559" spans="1:52">
      <c r="A559" s="117"/>
      <c r="B559" s="18" t="e">
        <f>INDEX(BDD_enquete_terrain_publique!C:C, MATCH(A559, BDD_enquete_terrain_publique!B:B, 0))</f>
        <v>#N/A</v>
      </c>
      <c r="C559" s="18" t="e">
        <f>INDEX(BDD_enquete_terrain_publique!D:D, MATCH(A559, BDD_enquete_terrain_publique!B:B, 0))</f>
        <v>#N/A</v>
      </c>
      <c r="D559" s="109" t="e">
        <f>INDEX(BDD_enquete_terrain_publique!E:E, MATCH(A559, BDD_enquete_terrain_publique!B:B, 0))</f>
        <v>#N/A</v>
      </c>
      <c r="E559" s="18" t="e">
        <f>INDEX(BDD_enquete_terrain_publique!F:F, MATCH(A559, BDD_enquete_terrain_publique!B:B, 0))</f>
        <v>#N/A</v>
      </c>
      <c r="F559" s="118" t="e">
        <f>INDEX(BDD_enquete_terrain_publique!G:G, MATCH(A559, BDD_enquete_terrain_publique!B:B, 0))</f>
        <v>#N/A</v>
      </c>
      <c r="G559" s="18" t="e">
        <f>INDEX(BDD_enquete_terrain_publique!H:H, MATCH(A559, BDD_enquete_terrain_publique!B:B, 0))</f>
        <v>#N/A</v>
      </c>
      <c r="H559" s="118" t="e">
        <f>INDEX(BDD_enquete_terrain_publique!I:I, MATCH(A559, BDD_enquete_terrain_publique!B:B, 0))</f>
        <v>#N/A</v>
      </c>
      <c r="I559" s="18" t="e">
        <f>INDEX(BDD_enquete_terrain_publique!J:J, MATCH(A559, BDD_enquete_terrain_publique!B:B, 0))</f>
        <v>#N/A</v>
      </c>
      <c r="J559" s="18" t="e">
        <f>INDEX(BDD_enquete_terrain_publique!K:K, MATCH(A559, BDD_enquete_terrain_publique!B:B, 0))</f>
        <v>#N/A</v>
      </c>
      <c r="K559" s="118" t="e">
        <f>INDEX(BDD_enquete_terrain_publique!L:L, MATCH(A559, BDD_enquete_terrain_publique!B:B, 0))</f>
        <v>#N/A</v>
      </c>
      <c r="L559" s="18" t="e">
        <f>INDEX(BDD_enquete_terrain_publique!M:M, MATCH(A559, BDD_enquete_terrain_publique!B:B, 0))</f>
        <v>#N/A</v>
      </c>
      <c r="M559" s="115" t="s">
        <v>22</v>
      </c>
      <c r="N559" s="115" t="s">
        <v>22</v>
      </c>
      <c r="O559" s="115" t="s">
        <v>22</v>
      </c>
      <c r="P559" s="119" t="e">
        <f>INDEX(BDD_enquete_terrain_publique!Q:Q, MATCH(A559, BDD_enquete_terrain_publique!B:B, 0))</f>
        <v>#N/A</v>
      </c>
      <c r="Q559" s="115" t="s">
        <v>22</v>
      </c>
      <c r="R559" s="115" t="s">
        <v>22</v>
      </c>
      <c r="S559" s="115" t="s">
        <v>22</v>
      </c>
      <c r="T559" s="115" t="s">
        <v>22</v>
      </c>
      <c r="U559" s="120" t="e">
        <f>INDEX(BDD_enquete_terrain_publique!V:V, MATCH(A559, BDD_enquete_terrain_publique!B:B, 0))</f>
        <v>#N/A</v>
      </c>
      <c r="V559" s="128" t="s">
        <v>22</v>
      </c>
      <c r="W559" s="121" t="e">
        <f>INDEX(BDD_enquete_terrain_publique!W:W, MATCH(A559, BDD_enquete_terrain_publique!B:B, 0))</f>
        <v>#N/A</v>
      </c>
      <c r="X559" s="122" t="e">
        <f>INDEX(BDD_enquete_terrain_publique!X:X, MATCH(A559, BDD_enquete_terrain_publique!B:B, 0))</f>
        <v>#N/A</v>
      </c>
      <c r="Y559" s="122" t="e">
        <f>INDEX(BDD_enquete_terrain_publique!Y:Y, MATCH(A559, BDD_enquete_terrain_publique!B:B, 0))</f>
        <v>#N/A</v>
      </c>
      <c r="Z559" s="121" t="e">
        <f>INDEX(BDD_enquete_terrain_publique!Z:Z, MATCH(A559, BDD_enquete_terrain_publique!B:B, 0))</f>
        <v>#N/A</v>
      </c>
      <c r="AA559" s="121" t="e">
        <f>INDEX(BDD_enquete_terrain_publique!AA:AA, MATCH(A559, BDD_enquete_terrain_publique!B:B, 0))</f>
        <v>#N/A</v>
      </c>
      <c r="AB559" s="121" t="e">
        <f>INDEX(BDD_enquete_terrain_publique!AB:AB, MATCH(A559, BDD_enquete_terrain_publique!B:B, 0))</f>
        <v>#N/A</v>
      </c>
      <c r="AC559" s="121" t="e">
        <f>Tableau1[[#This Row],[heure_enq]]-Tableau1[[#This Row],[heure_deb]]</f>
        <v>#N/A</v>
      </c>
      <c r="AD559" s="121" t="e">
        <f>Tableau1[[#This Row],[heure_fin]]-Tableau1[[#This Row],[heure_deb]]</f>
        <v>#N/A</v>
      </c>
      <c r="AE559" s="128" t="s">
        <v>22</v>
      </c>
      <c r="AF559" s="128" t="s">
        <v>22</v>
      </c>
      <c r="AG559" s="123" t="e">
        <f>INDEX(BDD_enquete_terrain_publique!BJ:BJ, MATCH(A559, BDD_enquete_terrain_publique!B:B, 0))</f>
        <v>#N/A</v>
      </c>
      <c r="AH559" s="18"/>
      <c r="AI559" s="18" t="e">
        <f>INDEX(BDD_enquete_terrain_publique!BO:BO, MATCH(A559, BDD_enquete_terrain_publique!B:B, 0))</f>
        <v>#N/A</v>
      </c>
      <c r="AJ559" s="18"/>
      <c r="AK559" s="18" t="e">
        <f>INDEX(BDD_enquete_terrain_publique!BU:BU, MATCH(A559, BDD_enquete_terrain_publique!B:B, 0))</f>
        <v>#N/A</v>
      </c>
      <c r="AL559" s="115" t="e">
        <f>INDEX(BDD_enquete_terrain_publique!BV:BV, MATCH(A559, BDD_enquete_terrain_publique!B:B, 0))</f>
        <v>#N/A</v>
      </c>
      <c r="AM559" s="18"/>
      <c r="AN559" s="115"/>
      <c r="AO559" s="115" t="e">
        <f>INDEX(BDD_enquete_terrain_publique!AL:AL, MATCH(A559, BDD_enquete_terrain_publique!B:B, 0))</f>
        <v>#N/A</v>
      </c>
      <c r="AP559" s="115"/>
      <c r="AQ559" s="115"/>
      <c r="AR559" s="124"/>
      <c r="AS559" s="115"/>
      <c r="AT559" s="122"/>
      <c r="AU55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59" s="122"/>
      <c r="AW559" s="115"/>
      <c r="AX559" s="199"/>
      <c r="AY559" s="201"/>
      <c r="AZ559" s="127"/>
    </row>
    <row r="560" spans="1:52">
      <c r="A560" s="117"/>
      <c r="B560" s="18" t="e">
        <f>INDEX(BDD_enquete_terrain_publique!C:C, MATCH(A560, BDD_enquete_terrain_publique!B:B, 0))</f>
        <v>#N/A</v>
      </c>
      <c r="C560" s="18" t="e">
        <f>INDEX(BDD_enquete_terrain_publique!D:D, MATCH(A560, BDD_enquete_terrain_publique!B:B, 0))</f>
        <v>#N/A</v>
      </c>
      <c r="D560" s="109" t="e">
        <f>INDEX(BDD_enquete_terrain_publique!E:E, MATCH(A560, BDD_enquete_terrain_publique!B:B, 0))</f>
        <v>#N/A</v>
      </c>
      <c r="E560" s="18" t="e">
        <f>INDEX(BDD_enquete_terrain_publique!F:F, MATCH(A560, BDD_enquete_terrain_publique!B:B, 0))</f>
        <v>#N/A</v>
      </c>
      <c r="F560" s="118" t="e">
        <f>INDEX(BDD_enquete_terrain_publique!G:G, MATCH(A560, BDD_enquete_terrain_publique!B:B, 0))</f>
        <v>#N/A</v>
      </c>
      <c r="G560" s="18" t="e">
        <f>INDEX(BDD_enquete_terrain_publique!H:H, MATCH(A560, BDD_enquete_terrain_publique!B:B, 0))</f>
        <v>#N/A</v>
      </c>
      <c r="H560" s="118" t="e">
        <f>INDEX(BDD_enquete_terrain_publique!I:I, MATCH(A560, BDD_enquete_terrain_publique!B:B, 0))</f>
        <v>#N/A</v>
      </c>
      <c r="I560" s="18" t="e">
        <f>INDEX(BDD_enquete_terrain_publique!J:J, MATCH(A560, BDD_enquete_terrain_publique!B:B, 0))</f>
        <v>#N/A</v>
      </c>
      <c r="J560" s="18" t="e">
        <f>INDEX(BDD_enquete_terrain_publique!K:K, MATCH(A560, BDD_enquete_terrain_publique!B:B, 0))</f>
        <v>#N/A</v>
      </c>
      <c r="K560" s="118" t="e">
        <f>INDEX(BDD_enquete_terrain_publique!L:L, MATCH(A560, BDD_enquete_terrain_publique!B:B, 0))</f>
        <v>#N/A</v>
      </c>
      <c r="L560" s="18" t="e">
        <f>INDEX(BDD_enquete_terrain_publique!M:M, MATCH(A560, BDD_enquete_terrain_publique!B:B, 0))</f>
        <v>#N/A</v>
      </c>
      <c r="M560" s="115" t="s">
        <v>22</v>
      </c>
      <c r="N560" s="115" t="s">
        <v>22</v>
      </c>
      <c r="O560" s="115" t="s">
        <v>22</v>
      </c>
      <c r="P560" s="119" t="e">
        <f>INDEX(BDD_enquete_terrain_publique!Q:Q, MATCH(A560, BDD_enquete_terrain_publique!B:B, 0))</f>
        <v>#N/A</v>
      </c>
      <c r="Q560" s="115" t="s">
        <v>22</v>
      </c>
      <c r="R560" s="115" t="s">
        <v>22</v>
      </c>
      <c r="S560" s="115" t="s">
        <v>22</v>
      </c>
      <c r="T560" s="115" t="s">
        <v>22</v>
      </c>
      <c r="U560" s="120" t="e">
        <f>INDEX(BDD_enquete_terrain_publique!V:V, MATCH(A560, BDD_enquete_terrain_publique!B:B, 0))</f>
        <v>#N/A</v>
      </c>
      <c r="V560" s="128" t="s">
        <v>22</v>
      </c>
      <c r="W560" s="121" t="e">
        <f>INDEX(BDD_enquete_terrain_publique!W:W, MATCH(A560, BDD_enquete_terrain_publique!B:B, 0))</f>
        <v>#N/A</v>
      </c>
      <c r="X560" s="122" t="e">
        <f>INDEX(BDD_enquete_terrain_publique!X:X, MATCH(A560, BDD_enquete_terrain_publique!B:B, 0))</f>
        <v>#N/A</v>
      </c>
      <c r="Y560" s="122" t="e">
        <f>INDEX(BDD_enquete_terrain_publique!Y:Y, MATCH(A560, BDD_enquete_terrain_publique!B:B, 0))</f>
        <v>#N/A</v>
      </c>
      <c r="Z560" s="121" t="e">
        <f>INDEX(BDD_enquete_terrain_publique!Z:Z, MATCH(A560, BDD_enquete_terrain_publique!B:B, 0))</f>
        <v>#N/A</v>
      </c>
      <c r="AA560" s="121" t="e">
        <f>INDEX(BDD_enquete_terrain_publique!AA:AA, MATCH(A560, BDD_enquete_terrain_publique!B:B, 0))</f>
        <v>#N/A</v>
      </c>
      <c r="AB560" s="121" t="e">
        <f>INDEX(BDD_enquete_terrain_publique!AB:AB, MATCH(A560, BDD_enquete_terrain_publique!B:B, 0))</f>
        <v>#N/A</v>
      </c>
      <c r="AC560" s="121" t="e">
        <f>Tableau1[[#This Row],[heure_enq]]-Tableau1[[#This Row],[heure_deb]]</f>
        <v>#N/A</v>
      </c>
      <c r="AD560" s="121" t="e">
        <f>Tableau1[[#This Row],[heure_fin]]-Tableau1[[#This Row],[heure_deb]]</f>
        <v>#N/A</v>
      </c>
      <c r="AE560" s="128" t="s">
        <v>22</v>
      </c>
      <c r="AF560" s="128" t="s">
        <v>22</v>
      </c>
      <c r="AG560" s="123" t="e">
        <f>INDEX(BDD_enquete_terrain_publique!BJ:BJ, MATCH(A560, BDD_enquete_terrain_publique!B:B, 0))</f>
        <v>#N/A</v>
      </c>
      <c r="AH560" s="18"/>
      <c r="AI560" s="18" t="e">
        <f>INDEX(BDD_enquete_terrain_publique!BO:BO, MATCH(A560, BDD_enquete_terrain_publique!B:B, 0))</f>
        <v>#N/A</v>
      </c>
      <c r="AJ560" s="18"/>
      <c r="AK560" s="18" t="e">
        <f>INDEX(BDD_enquete_terrain_publique!BU:BU, MATCH(A560, BDD_enquete_terrain_publique!B:B, 0))</f>
        <v>#N/A</v>
      </c>
      <c r="AL560" s="115" t="e">
        <f>INDEX(BDD_enquete_terrain_publique!BV:BV, MATCH(A560, BDD_enquete_terrain_publique!B:B, 0))</f>
        <v>#N/A</v>
      </c>
      <c r="AM560" s="18"/>
      <c r="AN560" s="115"/>
      <c r="AO560" s="115" t="e">
        <f>INDEX(BDD_enquete_terrain_publique!AL:AL, MATCH(A560, BDD_enquete_terrain_publique!B:B, 0))</f>
        <v>#N/A</v>
      </c>
      <c r="AP560" s="115"/>
      <c r="AQ560" s="115"/>
      <c r="AR560" s="124"/>
      <c r="AS560" s="115"/>
      <c r="AT560" s="122"/>
      <c r="AU56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0" s="122"/>
      <c r="AW560" s="115"/>
      <c r="AX560" s="199"/>
      <c r="AY560" s="201"/>
      <c r="AZ560" s="127"/>
    </row>
    <row r="561" spans="1:52">
      <c r="A561" s="117"/>
      <c r="B561" s="18" t="e">
        <f>INDEX(BDD_enquete_terrain_publique!C:C, MATCH(A561, BDD_enquete_terrain_publique!B:B, 0))</f>
        <v>#N/A</v>
      </c>
      <c r="C561" s="18" t="e">
        <f>INDEX(BDD_enquete_terrain_publique!D:D, MATCH(A561, BDD_enquete_terrain_publique!B:B, 0))</f>
        <v>#N/A</v>
      </c>
      <c r="D561" s="109" t="e">
        <f>INDEX(BDD_enquete_terrain_publique!E:E, MATCH(A561, BDD_enquete_terrain_publique!B:B, 0))</f>
        <v>#N/A</v>
      </c>
      <c r="E561" s="18" t="e">
        <f>INDEX(BDD_enquete_terrain_publique!F:F, MATCH(A561, BDD_enquete_terrain_publique!B:B, 0))</f>
        <v>#N/A</v>
      </c>
      <c r="F561" s="118" t="e">
        <f>INDEX(BDD_enquete_terrain_publique!G:G, MATCH(A561, BDD_enquete_terrain_publique!B:B, 0))</f>
        <v>#N/A</v>
      </c>
      <c r="G561" s="18" t="e">
        <f>INDEX(BDD_enquete_terrain_publique!H:H, MATCH(A561, BDD_enquete_terrain_publique!B:B, 0))</f>
        <v>#N/A</v>
      </c>
      <c r="H561" s="118" t="e">
        <f>INDEX(BDD_enquete_terrain_publique!I:I, MATCH(A561, BDD_enquete_terrain_publique!B:B, 0))</f>
        <v>#N/A</v>
      </c>
      <c r="I561" s="18" t="e">
        <f>INDEX(BDD_enquete_terrain_publique!J:J, MATCH(A561, BDD_enquete_terrain_publique!B:B, 0))</f>
        <v>#N/A</v>
      </c>
      <c r="J561" s="18" t="e">
        <f>INDEX(BDD_enquete_terrain_publique!K:K, MATCH(A561, BDD_enquete_terrain_publique!B:B, 0))</f>
        <v>#N/A</v>
      </c>
      <c r="K561" s="118" t="e">
        <f>INDEX(BDD_enquete_terrain_publique!L:L, MATCH(A561, BDD_enquete_terrain_publique!B:B, 0))</f>
        <v>#N/A</v>
      </c>
      <c r="L561" s="18" t="e">
        <f>INDEX(BDD_enquete_terrain_publique!M:M, MATCH(A561, BDD_enquete_terrain_publique!B:B, 0))</f>
        <v>#N/A</v>
      </c>
      <c r="M561" s="115" t="s">
        <v>22</v>
      </c>
      <c r="N561" s="115" t="s">
        <v>22</v>
      </c>
      <c r="O561" s="115" t="s">
        <v>22</v>
      </c>
      <c r="P561" s="119" t="e">
        <f>INDEX(BDD_enquete_terrain_publique!Q:Q, MATCH(A561, BDD_enquete_terrain_publique!B:B, 0))</f>
        <v>#N/A</v>
      </c>
      <c r="Q561" s="115" t="s">
        <v>22</v>
      </c>
      <c r="R561" s="115" t="s">
        <v>22</v>
      </c>
      <c r="S561" s="115" t="s">
        <v>22</v>
      </c>
      <c r="T561" s="115" t="s">
        <v>22</v>
      </c>
      <c r="U561" s="120" t="e">
        <f>INDEX(BDD_enquete_terrain_publique!V:V, MATCH(A561, BDD_enquete_terrain_publique!B:B, 0))</f>
        <v>#N/A</v>
      </c>
      <c r="V561" s="128" t="s">
        <v>22</v>
      </c>
      <c r="W561" s="121" t="e">
        <f>INDEX(BDD_enquete_terrain_publique!W:W, MATCH(A561, BDD_enquete_terrain_publique!B:B, 0))</f>
        <v>#N/A</v>
      </c>
      <c r="X561" s="122" t="e">
        <f>INDEX(BDD_enquete_terrain_publique!X:X, MATCH(A561, BDD_enquete_terrain_publique!B:B, 0))</f>
        <v>#N/A</v>
      </c>
      <c r="Y561" s="122" t="e">
        <f>INDEX(BDD_enquete_terrain_publique!Y:Y, MATCH(A561, BDD_enquete_terrain_publique!B:B, 0))</f>
        <v>#N/A</v>
      </c>
      <c r="Z561" s="121" t="e">
        <f>INDEX(BDD_enquete_terrain_publique!Z:Z, MATCH(A561, BDD_enquete_terrain_publique!B:B, 0))</f>
        <v>#N/A</v>
      </c>
      <c r="AA561" s="121" t="e">
        <f>INDEX(BDD_enquete_terrain_publique!AA:AA, MATCH(A561, BDD_enquete_terrain_publique!B:B, 0))</f>
        <v>#N/A</v>
      </c>
      <c r="AB561" s="121" t="e">
        <f>INDEX(BDD_enquete_terrain_publique!AB:AB, MATCH(A561, BDD_enquete_terrain_publique!B:B, 0))</f>
        <v>#N/A</v>
      </c>
      <c r="AC561" s="121" t="e">
        <f>Tableau1[[#This Row],[heure_enq]]-Tableau1[[#This Row],[heure_deb]]</f>
        <v>#N/A</v>
      </c>
      <c r="AD561" s="121" t="e">
        <f>Tableau1[[#This Row],[heure_fin]]-Tableau1[[#This Row],[heure_deb]]</f>
        <v>#N/A</v>
      </c>
      <c r="AE561" s="128" t="s">
        <v>22</v>
      </c>
      <c r="AF561" s="128" t="s">
        <v>22</v>
      </c>
      <c r="AG561" s="123" t="e">
        <f>INDEX(BDD_enquete_terrain_publique!BJ:BJ, MATCH(A561, BDD_enquete_terrain_publique!B:B, 0))</f>
        <v>#N/A</v>
      </c>
      <c r="AH561" s="18"/>
      <c r="AI561" s="18" t="e">
        <f>INDEX(BDD_enquete_terrain_publique!BO:BO, MATCH(A561, BDD_enquete_terrain_publique!B:B, 0))</f>
        <v>#N/A</v>
      </c>
      <c r="AJ561" s="18"/>
      <c r="AK561" s="18" t="e">
        <f>INDEX(BDD_enquete_terrain_publique!BU:BU, MATCH(A561, BDD_enquete_terrain_publique!B:B, 0))</f>
        <v>#N/A</v>
      </c>
      <c r="AL561" s="115" t="e">
        <f>INDEX(BDD_enquete_terrain_publique!BV:BV, MATCH(A561, BDD_enquete_terrain_publique!B:B, 0))</f>
        <v>#N/A</v>
      </c>
      <c r="AM561" s="18"/>
      <c r="AN561" s="115"/>
      <c r="AO561" s="115" t="e">
        <f>INDEX(BDD_enquete_terrain_publique!AL:AL, MATCH(A561, BDD_enquete_terrain_publique!B:B, 0))</f>
        <v>#N/A</v>
      </c>
      <c r="AP561" s="115"/>
      <c r="AQ561" s="115"/>
      <c r="AR561" s="124"/>
      <c r="AS561" s="115"/>
      <c r="AT561" s="122"/>
      <c r="AU56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1" s="122"/>
      <c r="AW561" s="115"/>
      <c r="AX561" s="199"/>
      <c r="AY561" s="201"/>
      <c r="AZ561" s="127"/>
    </row>
    <row r="562" spans="1:52">
      <c r="A562" s="117"/>
      <c r="B562" s="18" t="e">
        <f>INDEX(BDD_enquete_terrain_publique!C:C, MATCH(A562, BDD_enquete_terrain_publique!B:B, 0))</f>
        <v>#N/A</v>
      </c>
      <c r="C562" s="18" t="e">
        <f>INDEX(BDD_enquete_terrain_publique!D:D, MATCH(A562, BDD_enquete_terrain_publique!B:B, 0))</f>
        <v>#N/A</v>
      </c>
      <c r="D562" s="109" t="e">
        <f>INDEX(BDD_enquete_terrain_publique!E:E, MATCH(A562, BDD_enquete_terrain_publique!B:B, 0))</f>
        <v>#N/A</v>
      </c>
      <c r="E562" s="18" t="e">
        <f>INDEX(BDD_enquete_terrain_publique!F:F, MATCH(A562, BDD_enquete_terrain_publique!B:B, 0))</f>
        <v>#N/A</v>
      </c>
      <c r="F562" s="118" t="e">
        <f>INDEX(BDD_enquete_terrain_publique!G:G, MATCH(A562, BDD_enquete_terrain_publique!B:B, 0))</f>
        <v>#N/A</v>
      </c>
      <c r="G562" s="18" t="e">
        <f>INDEX(BDD_enquete_terrain_publique!H:H, MATCH(A562, BDD_enquete_terrain_publique!B:B, 0))</f>
        <v>#N/A</v>
      </c>
      <c r="H562" s="118" t="e">
        <f>INDEX(BDD_enquete_terrain_publique!I:I, MATCH(A562, BDD_enquete_terrain_publique!B:B, 0))</f>
        <v>#N/A</v>
      </c>
      <c r="I562" s="18" t="e">
        <f>INDEX(BDD_enquete_terrain_publique!J:J, MATCH(A562, BDD_enquete_terrain_publique!B:B, 0))</f>
        <v>#N/A</v>
      </c>
      <c r="J562" s="18" t="e">
        <f>INDEX(BDD_enquete_terrain_publique!K:K, MATCH(A562, BDD_enquete_terrain_publique!B:B, 0))</f>
        <v>#N/A</v>
      </c>
      <c r="K562" s="118" t="e">
        <f>INDEX(BDD_enquete_terrain_publique!L:L, MATCH(A562, BDD_enquete_terrain_publique!B:B, 0))</f>
        <v>#N/A</v>
      </c>
      <c r="L562" s="18" t="e">
        <f>INDEX(BDD_enquete_terrain_publique!M:M, MATCH(A562, BDD_enquete_terrain_publique!B:B, 0))</f>
        <v>#N/A</v>
      </c>
      <c r="M562" s="115" t="s">
        <v>22</v>
      </c>
      <c r="N562" s="115" t="s">
        <v>22</v>
      </c>
      <c r="O562" s="115" t="s">
        <v>22</v>
      </c>
      <c r="P562" s="119" t="e">
        <f>INDEX(BDD_enquete_terrain_publique!Q:Q, MATCH(A562, BDD_enquete_terrain_publique!B:B, 0))</f>
        <v>#N/A</v>
      </c>
      <c r="Q562" s="115" t="s">
        <v>22</v>
      </c>
      <c r="R562" s="115" t="s">
        <v>22</v>
      </c>
      <c r="S562" s="115" t="s">
        <v>22</v>
      </c>
      <c r="T562" s="115" t="s">
        <v>22</v>
      </c>
      <c r="U562" s="120" t="e">
        <f>INDEX(BDD_enquete_terrain_publique!V:V, MATCH(A562, BDD_enquete_terrain_publique!B:B, 0))</f>
        <v>#N/A</v>
      </c>
      <c r="V562" s="128" t="s">
        <v>22</v>
      </c>
      <c r="W562" s="121" t="e">
        <f>INDEX(BDD_enquete_terrain_publique!W:W, MATCH(A562, BDD_enquete_terrain_publique!B:B, 0))</f>
        <v>#N/A</v>
      </c>
      <c r="X562" s="122" t="e">
        <f>INDEX(BDD_enquete_terrain_publique!X:X, MATCH(A562, BDD_enquete_terrain_publique!B:B, 0))</f>
        <v>#N/A</v>
      </c>
      <c r="Y562" s="122" t="e">
        <f>INDEX(BDD_enquete_terrain_publique!Y:Y, MATCH(A562, BDD_enquete_terrain_publique!B:B, 0))</f>
        <v>#N/A</v>
      </c>
      <c r="Z562" s="121" t="e">
        <f>INDEX(BDD_enquete_terrain_publique!Z:Z, MATCH(A562, BDD_enquete_terrain_publique!B:B, 0))</f>
        <v>#N/A</v>
      </c>
      <c r="AA562" s="121" t="e">
        <f>INDEX(BDD_enquete_terrain_publique!AA:AA, MATCH(A562, BDD_enquete_terrain_publique!B:B, 0))</f>
        <v>#N/A</v>
      </c>
      <c r="AB562" s="121" t="e">
        <f>INDEX(BDD_enquete_terrain_publique!AB:AB, MATCH(A562, BDD_enquete_terrain_publique!B:B, 0))</f>
        <v>#N/A</v>
      </c>
      <c r="AC562" s="121" t="e">
        <f>Tableau1[[#This Row],[heure_enq]]-Tableau1[[#This Row],[heure_deb]]</f>
        <v>#N/A</v>
      </c>
      <c r="AD562" s="121" t="e">
        <f>Tableau1[[#This Row],[heure_fin]]-Tableau1[[#This Row],[heure_deb]]</f>
        <v>#N/A</v>
      </c>
      <c r="AE562" s="128" t="s">
        <v>22</v>
      </c>
      <c r="AF562" s="128" t="s">
        <v>22</v>
      </c>
      <c r="AG562" s="123" t="e">
        <f>INDEX(BDD_enquete_terrain_publique!BJ:BJ, MATCH(A562, BDD_enquete_terrain_publique!B:B, 0))</f>
        <v>#N/A</v>
      </c>
      <c r="AH562" s="18"/>
      <c r="AI562" s="18" t="e">
        <f>INDEX(BDD_enquete_terrain_publique!BO:BO, MATCH(A562, BDD_enquete_terrain_publique!B:B, 0))</f>
        <v>#N/A</v>
      </c>
      <c r="AJ562" s="18"/>
      <c r="AK562" s="18" t="e">
        <f>INDEX(BDD_enquete_terrain_publique!BU:BU, MATCH(A562, BDD_enquete_terrain_publique!B:B, 0))</f>
        <v>#N/A</v>
      </c>
      <c r="AL562" s="115" t="e">
        <f>INDEX(BDD_enquete_terrain_publique!BV:BV, MATCH(A562, BDD_enquete_terrain_publique!B:B, 0))</f>
        <v>#N/A</v>
      </c>
      <c r="AM562" s="18"/>
      <c r="AN562" s="115"/>
      <c r="AO562" s="115" t="e">
        <f>INDEX(BDD_enquete_terrain_publique!AL:AL, MATCH(A562, BDD_enquete_terrain_publique!B:B, 0))</f>
        <v>#N/A</v>
      </c>
      <c r="AP562" s="115"/>
      <c r="AQ562" s="115"/>
      <c r="AR562" s="124"/>
      <c r="AS562" s="115"/>
      <c r="AT562" s="122"/>
      <c r="AU56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2" s="122"/>
      <c r="AW562" s="115"/>
      <c r="AX562" s="199"/>
      <c r="AY562" s="201"/>
      <c r="AZ562" s="127"/>
    </row>
    <row r="563" spans="1:52">
      <c r="A563" s="117"/>
      <c r="B563" s="18" t="e">
        <f>INDEX(BDD_enquete_terrain_publique!C:C, MATCH(A563, BDD_enquete_terrain_publique!B:B, 0))</f>
        <v>#N/A</v>
      </c>
      <c r="C563" s="18" t="e">
        <f>INDEX(BDD_enquete_terrain_publique!D:D, MATCH(A563, BDD_enquete_terrain_publique!B:B, 0))</f>
        <v>#N/A</v>
      </c>
      <c r="D563" s="109" t="e">
        <f>INDEX(BDD_enquete_terrain_publique!E:E, MATCH(A563, BDD_enquete_terrain_publique!B:B, 0))</f>
        <v>#N/A</v>
      </c>
      <c r="E563" s="18" t="e">
        <f>INDEX(BDD_enquete_terrain_publique!F:F, MATCH(A563, BDD_enquete_terrain_publique!B:B, 0))</f>
        <v>#N/A</v>
      </c>
      <c r="F563" s="118" t="e">
        <f>INDEX(BDD_enquete_terrain_publique!G:G, MATCH(A563, BDD_enquete_terrain_publique!B:B, 0))</f>
        <v>#N/A</v>
      </c>
      <c r="G563" s="18" t="e">
        <f>INDEX(BDD_enquete_terrain_publique!H:H, MATCH(A563, BDD_enquete_terrain_publique!B:B, 0))</f>
        <v>#N/A</v>
      </c>
      <c r="H563" s="118" t="e">
        <f>INDEX(BDD_enquete_terrain_publique!I:I, MATCH(A563, BDD_enquete_terrain_publique!B:B, 0))</f>
        <v>#N/A</v>
      </c>
      <c r="I563" s="18" t="e">
        <f>INDEX(BDD_enquete_terrain_publique!J:J, MATCH(A563, BDD_enquete_terrain_publique!B:B, 0))</f>
        <v>#N/A</v>
      </c>
      <c r="J563" s="18" t="e">
        <f>INDEX(BDD_enquete_terrain_publique!K:K, MATCH(A563, BDD_enquete_terrain_publique!B:B, 0))</f>
        <v>#N/A</v>
      </c>
      <c r="K563" s="118" t="e">
        <f>INDEX(BDD_enquete_terrain_publique!L:L, MATCH(A563, BDD_enquete_terrain_publique!B:B, 0))</f>
        <v>#N/A</v>
      </c>
      <c r="L563" s="18" t="e">
        <f>INDEX(BDD_enquete_terrain_publique!M:M, MATCH(A563, BDD_enquete_terrain_publique!B:B, 0))</f>
        <v>#N/A</v>
      </c>
      <c r="M563" s="115" t="s">
        <v>22</v>
      </c>
      <c r="N563" s="115" t="s">
        <v>22</v>
      </c>
      <c r="O563" s="115" t="s">
        <v>22</v>
      </c>
      <c r="P563" s="119" t="e">
        <f>INDEX(BDD_enquete_terrain_publique!Q:Q, MATCH(A563, BDD_enquete_terrain_publique!B:B, 0))</f>
        <v>#N/A</v>
      </c>
      <c r="Q563" s="115" t="s">
        <v>22</v>
      </c>
      <c r="R563" s="115" t="s">
        <v>22</v>
      </c>
      <c r="S563" s="115" t="s">
        <v>22</v>
      </c>
      <c r="T563" s="115" t="s">
        <v>22</v>
      </c>
      <c r="U563" s="120" t="e">
        <f>INDEX(BDD_enquete_terrain_publique!V:V, MATCH(A563, BDD_enquete_terrain_publique!B:B, 0))</f>
        <v>#N/A</v>
      </c>
      <c r="V563" s="128" t="s">
        <v>22</v>
      </c>
      <c r="W563" s="121" t="e">
        <f>INDEX(BDD_enquete_terrain_publique!W:W, MATCH(A563, BDD_enquete_terrain_publique!B:B, 0))</f>
        <v>#N/A</v>
      </c>
      <c r="X563" s="122" t="e">
        <f>INDEX(BDD_enquete_terrain_publique!X:X, MATCH(A563, BDD_enquete_terrain_publique!B:B, 0))</f>
        <v>#N/A</v>
      </c>
      <c r="Y563" s="122" t="e">
        <f>INDEX(BDD_enquete_terrain_publique!Y:Y, MATCH(A563, BDD_enquete_terrain_publique!B:B, 0))</f>
        <v>#N/A</v>
      </c>
      <c r="Z563" s="121" t="e">
        <f>INDEX(BDD_enquete_terrain_publique!Z:Z, MATCH(A563, BDD_enquete_terrain_publique!B:B, 0))</f>
        <v>#N/A</v>
      </c>
      <c r="AA563" s="121" t="e">
        <f>INDEX(BDD_enquete_terrain_publique!AA:AA, MATCH(A563, BDD_enquete_terrain_publique!B:B, 0))</f>
        <v>#N/A</v>
      </c>
      <c r="AB563" s="121" t="e">
        <f>INDEX(BDD_enquete_terrain_publique!AB:AB, MATCH(A563, BDD_enquete_terrain_publique!B:B, 0))</f>
        <v>#N/A</v>
      </c>
      <c r="AC563" s="121" t="e">
        <f>Tableau1[[#This Row],[heure_enq]]-Tableau1[[#This Row],[heure_deb]]</f>
        <v>#N/A</v>
      </c>
      <c r="AD563" s="121" t="e">
        <f>Tableau1[[#This Row],[heure_fin]]-Tableau1[[#This Row],[heure_deb]]</f>
        <v>#N/A</v>
      </c>
      <c r="AE563" s="128" t="s">
        <v>22</v>
      </c>
      <c r="AF563" s="128" t="s">
        <v>22</v>
      </c>
      <c r="AG563" s="123" t="e">
        <f>INDEX(BDD_enquete_terrain_publique!BJ:BJ, MATCH(A563, BDD_enquete_terrain_publique!B:B, 0))</f>
        <v>#N/A</v>
      </c>
      <c r="AH563" s="18"/>
      <c r="AI563" s="18" t="e">
        <f>INDEX(BDD_enquete_terrain_publique!BO:BO, MATCH(A563, BDD_enquete_terrain_publique!B:B, 0))</f>
        <v>#N/A</v>
      </c>
      <c r="AJ563" s="18"/>
      <c r="AK563" s="18" t="e">
        <f>INDEX(BDD_enquete_terrain_publique!BU:BU, MATCH(A563, BDD_enquete_terrain_publique!B:B, 0))</f>
        <v>#N/A</v>
      </c>
      <c r="AL563" s="115" t="e">
        <f>INDEX(BDD_enquete_terrain_publique!BV:BV, MATCH(A563, BDD_enquete_terrain_publique!B:B, 0))</f>
        <v>#N/A</v>
      </c>
      <c r="AM563" s="18"/>
      <c r="AN563" s="115"/>
      <c r="AO563" s="115" t="e">
        <f>INDEX(BDD_enquete_terrain_publique!AL:AL, MATCH(A563, BDD_enquete_terrain_publique!B:B, 0))</f>
        <v>#N/A</v>
      </c>
      <c r="AP563" s="115"/>
      <c r="AQ563" s="115"/>
      <c r="AR563" s="124"/>
      <c r="AS563" s="115"/>
      <c r="AT563" s="122"/>
      <c r="AU56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3" s="122"/>
      <c r="AW563" s="115"/>
      <c r="AX563" s="199"/>
      <c r="AY563" s="201"/>
      <c r="AZ563" s="127"/>
    </row>
    <row r="564" spans="1:52">
      <c r="A564" s="117"/>
      <c r="B564" s="18" t="e">
        <f>INDEX(BDD_enquete_terrain_publique!C:C, MATCH(A564, BDD_enquete_terrain_publique!B:B, 0))</f>
        <v>#N/A</v>
      </c>
      <c r="C564" s="18" t="e">
        <f>INDEX(BDD_enquete_terrain_publique!D:D, MATCH(A564, BDD_enquete_terrain_publique!B:B, 0))</f>
        <v>#N/A</v>
      </c>
      <c r="D564" s="109" t="e">
        <f>INDEX(BDD_enquete_terrain_publique!E:E, MATCH(A564, BDD_enquete_terrain_publique!B:B, 0))</f>
        <v>#N/A</v>
      </c>
      <c r="E564" s="18" t="e">
        <f>INDEX(BDD_enquete_terrain_publique!F:F, MATCH(A564, BDD_enquete_terrain_publique!B:B, 0))</f>
        <v>#N/A</v>
      </c>
      <c r="F564" s="118" t="e">
        <f>INDEX(BDD_enquete_terrain_publique!G:G, MATCH(A564, BDD_enquete_terrain_publique!B:B, 0))</f>
        <v>#N/A</v>
      </c>
      <c r="G564" s="18" t="e">
        <f>INDEX(BDD_enquete_terrain_publique!H:H, MATCH(A564, BDD_enquete_terrain_publique!B:B, 0))</f>
        <v>#N/A</v>
      </c>
      <c r="H564" s="118" t="e">
        <f>INDEX(BDD_enquete_terrain_publique!I:I, MATCH(A564, BDD_enquete_terrain_publique!B:B, 0))</f>
        <v>#N/A</v>
      </c>
      <c r="I564" s="18" t="e">
        <f>INDEX(BDD_enquete_terrain_publique!J:J, MATCH(A564, BDD_enquete_terrain_publique!B:B, 0))</f>
        <v>#N/A</v>
      </c>
      <c r="J564" s="18" t="e">
        <f>INDEX(BDD_enquete_terrain_publique!K:K, MATCH(A564, BDD_enquete_terrain_publique!B:B, 0))</f>
        <v>#N/A</v>
      </c>
      <c r="K564" s="118" t="e">
        <f>INDEX(BDD_enquete_terrain_publique!L:L, MATCH(A564, BDD_enquete_terrain_publique!B:B, 0))</f>
        <v>#N/A</v>
      </c>
      <c r="L564" s="18" t="e">
        <f>INDEX(BDD_enquete_terrain_publique!M:M, MATCH(A564, BDD_enquete_terrain_publique!B:B, 0))</f>
        <v>#N/A</v>
      </c>
      <c r="M564" s="115" t="s">
        <v>22</v>
      </c>
      <c r="N564" s="115" t="s">
        <v>22</v>
      </c>
      <c r="O564" s="115" t="s">
        <v>22</v>
      </c>
      <c r="P564" s="119" t="e">
        <f>INDEX(BDD_enquete_terrain_publique!Q:Q, MATCH(A564, BDD_enquete_terrain_publique!B:B, 0))</f>
        <v>#N/A</v>
      </c>
      <c r="Q564" s="115" t="s">
        <v>22</v>
      </c>
      <c r="R564" s="115" t="s">
        <v>22</v>
      </c>
      <c r="S564" s="115" t="s">
        <v>22</v>
      </c>
      <c r="T564" s="115" t="s">
        <v>22</v>
      </c>
      <c r="U564" s="120" t="e">
        <f>INDEX(BDD_enquete_terrain_publique!V:V, MATCH(A564, BDD_enquete_terrain_publique!B:B, 0))</f>
        <v>#N/A</v>
      </c>
      <c r="V564" s="128" t="s">
        <v>22</v>
      </c>
      <c r="W564" s="121" t="e">
        <f>INDEX(BDD_enquete_terrain_publique!W:W, MATCH(A564, BDD_enquete_terrain_publique!B:B, 0))</f>
        <v>#N/A</v>
      </c>
      <c r="X564" s="122" t="e">
        <f>INDEX(BDD_enquete_terrain_publique!X:X, MATCH(A564, BDD_enquete_terrain_publique!B:B, 0))</f>
        <v>#N/A</v>
      </c>
      <c r="Y564" s="122" t="e">
        <f>INDEX(BDD_enquete_terrain_publique!Y:Y, MATCH(A564, BDD_enquete_terrain_publique!B:B, 0))</f>
        <v>#N/A</v>
      </c>
      <c r="Z564" s="121" t="e">
        <f>INDEX(BDD_enquete_terrain_publique!Z:Z, MATCH(A564, BDD_enquete_terrain_publique!B:B, 0))</f>
        <v>#N/A</v>
      </c>
      <c r="AA564" s="121" t="e">
        <f>INDEX(BDD_enquete_terrain_publique!AA:AA, MATCH(A564, BDD_enquete_terrain_publique!B:B, 0))</f>
        <v>#N/A</v>
      </c>
      <c r="AB564" s="121" t="e">
        <f>INDEX(BDD_enquete_terrain_publique!AB:AB, MATCH(A564, BDD_enquete_terrain_publique!B:B, 0))</f>
        <v>#N/A</v>
      </c>
      <c r="AC564" s="121" t="e">
        <f>Tableau1[[#This Row],[heure_enq]]-Tableau1[[#This Row],[heure_deb]]</f>
        <v>#N/A</v>
      </c>
      <c r="AD564" s="121" t="e">
        <f>Tableau1[[#This Row],[heure_fin]]-Tableau1[[#This Row],[heure_deb]]</f>
        <v>#N/A</v>
      </c>
      <c r="AE564" s="128" t="s">
        <v>22</v>
      </c>
      <c r="AF564" s="128" t="s">
        <v>22</v>
      </c>
      <c r="AG564" s="123" t="e">
        <f>INDEX(BDD_enquete_terrain_publique!BJ:BJ, MATCH(A564, BDD_enquete_terrain_publique!B:B, 0))</f>
        <v>#N/A</v>
      </c>
      <c r="AH564" s="18"/>
      <c r="AI564" s="18" t="e">
        <f>INDEX(BDD_enquete_terrain_publique!BO:BO, MATCH(A564, BDD_enquete_terrain_publique!B:B, 0))</f>
        <v>#N/A</v>
      </c>
      <c r="AJ564" s="18"/>
      <c r="AK564" s="18" t="e">
        <f>INDEX(BDD_enquete_terrain_publique!BU:BU, MATCH(A564, BDD_enquete_terrain_publique!B:B, 0))</f>
        <v>#N/A</v>
      </c>
      <c r="AL564" s="115" t="e">
        <f>INDEX(BDD_enquete_terrain_publique!BV:BV, MATCH(A564, BDD_enquete_terrain_publique!B:B, 0))</f>
        <v>#N/A</v>
      </c>
      <c r="AM564" s="18"/>
      <c r="AN564" s="115"/>
      <c r="AO564" s="115" t="e">
        <f>INDEX(BDD_enquete_terrain_publique!AL:AL, MATCH(A564, BDD_enquete_terrain_publique!B:B, 0))</f>
        <v>#N/A</v>
      </c>
      <c r="AP564" s="115"/>
      <c r="AQ564" s="115"/>
      <c r="AR564" s="124"/>
      <c r="AS564" s="115"/>
      <c r="AT564" s="122"/>
      <c r="AU56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4" s="122"/>
      <c r="AW564" s="115"/>
      <c r="AX564" s="199"/>
      <c r="AY564" s="201"/>
      <c r="AZ564" s="127"/>
    </row>
    <row r="565" spans="1:52">
      <c r="A565" s="117"/>
      <c r="B565" s="18" t="e">
        <f>INDEX(BDD_enquete_terrain_publique!C:C, MATCH(A565, BDD_enquete_terrain_publique!B:B, 0))</f>
        <v>#N/A</v>
      </c>
      <c r="C565" s="18" t="e">
        <f>INDEX(BDD_enquete_terrain_publique!D:D, MATCH(A565, BDD_enquete_terrain_publique!B:B, 0))</f>
        <v>#N/A</v>
      </c>
      <c r="D565" s="109" t="e">
        <f>INDEX(BDD_enquete_terrain_publique!E:E, MATCH(A565, BDD_enquete_terrain_publique!B:B, 0))</f>
        <v>#N/A</v>
      </c>
      <c r="E565" s="18" t="e">
        <f>INDEX(BDD_enquete_terrain_publique!F:F, MATCH(A565, BDD_enquete_terrain_publique!B:B, 0))</f>
        <v>#N/A</v>
      </c>
      <c r="F565" s="118" t="e">
        <f>INDEX(BDD_enquete_terrain_publique!G:G, MATCH(A565, BDD_enquete_terrain_publique!B:B, 0))</f>
        <v>#N/A</v>
      </c>
      <c r="G565" s="18" t="e">
        <f>INDEX(BDD_enquete_terrain_publique!H:H, MATCH(A565, BDD_enquete_terrain_publique!B:B, 0))</f>
        <v>#N/A</v>
      </c>
      <c r="H565" s="118" t="e">
        <f>INDEX(BDD_enquete_terrain_publique!I:I, MATCH(A565, BDD_enquete_terrain_publique!B:B, 0))</f>
        <v>#N/A</v>
      </c>
      <c r="I565" s="18" t="e">
        <f>INDEX(BDD_enquete_terrain_publique!J:J, MATCH(A565, BDD_enquete_terrain_publique!B:B, 0))</f>
        <v>#N/A</v>
      </c>
      <c r="J565" s="18" t="e">
        <f>INDEX(BDD_enquete_terrain_publique!K:K, MATCH(A565, BDD_enquete_terrain_publique!B:B, 0))</f>
        <v>#N/A</v>
      </c>
      <c r="K565" s="118" t="e">
        <f>INDEX(BDD_enquete_terrain_publique!L:L, MATCH(A565, BDD_enquete_terrain_publique!B:B, 0))</f>
        <v>#N/A</v>
      </c>
      <c r="L565" s="18" t="e">
        <f>INDEX(BDD_enquete_terrain_publique!M:M, MATCH(A565, BDD_enquete_terrain_publique!B:B, 0))</f>
        <v>#N/A</v>
      </c>
      <c r="M565" s="115" t="s">
        <v>22</v>
      </c>
      <c r="N565" s="115" t="s">
        <v>22</v>
      </c>
      <c r="O565" s="115" t="s">
        <v>22</v>
      </c>
      <c r="P565" s="119" t="e">
        <f>INDEX(BDD_enquete_terrain_publique!Q:Q, MATCH(A565, BDD_enquete_terrain_publique!B:B, 0))</f>
        <v>#N/A</v>
      </c>
      <c r="Q565" s="115" t="s">
        <v>22</v>
      </c>
      <c r="R565" s="115" t="s">
        <v>22</v>
      </c>
      <c r="S565" s="115" t="s">
        <v>22</v>
      </c>
      <c r="T565" s="115" t="s">
        <v>22</v>
      </c>
      <c r="U565" s="120" t="e">
        <f>INDEX(BDD_enquete_terrain_publique!V:V, MATCH(A565, BDD_enquete_terrain_publique!B:B, 0))</f>
        <v>#N/A</v>
      </c>
      <c r="V565" s="128" t="s">
        <v>22</v>
      </c>
      <c r="W565" s="121" t="e">
        <f>INDEX(BDD_enquete_terrain_publique!W:W, MATCH(A565, BDD_enquete_terrain_publique!B:B, 0))</f>
        <v>#N/A</v>
      </c>
      <c r="X565" s="122" t="e">
        <f>INDEX(BDD_enquete_terrain_publique!X:X, MATCH(A565, BDD_enquete_terrain_publique!B:B, 0))</f>
        <v>#N/A</v>
      </c>
      <c r="Y565" s="122" t="e">
        <f>INDEX(BDD_enquete_terrain_publique!Y:Y, MATCH(A565, BDD_enquete_terrain_publique!B:B, 0))</f>
        <v>#N/A</v>
      </c>
      <c r="Z565" s="121" t="e">
        <f>INDEX(BDD_enquete_terrain_publique!Z:Z, MATCH(A565, BDD_enquete_terrain_publique!B:B, 0))</f>
        <v>#N/A</v>
      </c>
      <c r="AA565" s="121" t="e">
        <f>INDEX(BDD_enquete_terrain_publique!AA:AA, MATCH(A565, BDD_enquete_terrain_publique!B:B, 0))</f>
        <v>#N/A</v>
      </c>
      <c r="AB565" s="121" t="e">
        <f>INDEX(BDD_enquete_terrain_publique!AB:AB, MATCH(A565, BDD_enquete_terrain_publique!B:B, 0))</f>
        <v>#N/A</v>
      </c>
      <c r="AC565" s="121" t="e">
        <f>Tableau1[[#This Row],[heure_enq]]-Tableau1[[#This Row],[heure_deb]]</f>
        <v>#N/A</v>
      </c>
      <c r="AD565" s="121" t="e">
        <f>Tableau1[[#This Row],[heure_fin]]-Tableau1[[#This Row],[heure_deb]]</f>
        <v>#N/A</v>
      </c>
      <c r="AE565" s="128" t="s">
        <v>22</v>
      </c>
      <c r="AF565" s="128" t="s">
        <v>22</v>
      </c>
      <c r="AG565" s="123" t="e">
        <f>INDEX(BDD_enquete_terrain_publique!BJ:BJ, MATCH(A565, BDD_enquete_terrain_publique!B:B, 0))</f>
        <v>#N/A</v>
      </c>
      <c r="AH565" s="18"/>
      <c r="AI565" s="18" t="e">
        <f>INDEX(BDD_enquete_terrain_publique!BO:BO, MATCH(A565, BDD_enquete_terrain_publique!B:B, 0))</f>
        <v>#N/A</v>
      </c>
      <c r="AJ565" s="18"/>
      <c r="AK565" s="18" t="e">
        <f>INDEX(BDD_enquete_terrain_publique!BU:BU, MATCH(A565, BDD_enquete_terrain_publique!B:B, 0))</f>
        <v>#N/A</v>
      </c>
      <c r="AL565" s="115" t="e">
        <f>INDEX(BDD_enquete_terrain_publique!BV:BV, MATCH(A565, BDD_enquete_terrain_publique!B:B, 0))</f>
        <v>#N/A</v>
      </c>
      <c r="AM565" s="18"/>
      <c r="AN565" s="115"/>
      <c r="AO565" s="115" t="e">
        <f>INDEX(BDD_enquete_terrain_publique!AL:AL, MATCH(A565, BDD_enquete_terrain_publique!B:B, 0))</f>
        <v>#N/A</v>
      </c>
      <c r="AP565" s="115"/>
      <c r="AQ565" s="115"/>
      <c r="AR565" s="124"/>
      <c r="AS565" s="115"/>
      <c r="AT565" s="122"/>
      <c r="AU56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5" s="122"/>
      <c r="AW565" s="115"/>
      <c r="AX565" s="199"/>
      <c r="AY565" s="201"/>
      <c r="AZ565" s="127"/>
    </row>
    <row r="566" spans="1:52">
      <c r="A566" s="117"/>
      <c r="B566" s="18" t="e">
        <f>INDEX(BDD_enquete_terrain_publique!C:C, MATCH(A566, BDD_enquete_terrain_publique!B:B, 0))</f>
        <v>#N/A</v>
      </c>
      <c r="C566" s="18" t="e">
        <f>INDEX(BDD_enquete_terrain_publique!D:D, MATCH(A566, BDD_enquete_terrain_publique!B:B, 0))</f>
        <v>#N/A</v>
      </c>
      <c r="D566" s="109" t="e">
        <f>INDEX(BDD_enquete_terrain_publique!E:E, MATCH(A566, BDD_enquete_terrain_publique!B:B, 0))</f>
        <v>#N/A</v>
      </c>
      <c r="E566" s="18" t="e">
        <f>INDEX(BDD_enquete_terrain_publique!F:F, MATCH(A566, BDD_enquete_terrain_publique!B:B, 0))</f>
        <v>#N/A</v>
      </c>
      <c r="F566" s="118" t="e">
        <f>INDEX(BDD_enquete_terrain_publique!G:G, MATCH(A566, BDD_enquete_terrain_publique!B:B, 0))</f>
        <v>#N/A</v>
      </c>
      <c r="G566" s="18" t="e">
        <f>INDEX(BDD_enquete_terrain_publique!H:H, MATCH(A566, BDD_enquete_terrain_publique!B:B, 0))</f>
        <v>#N/A</v>
      </c>
      <c r="H566" s="118" t="e">
        <f>INDEX(BDD_enquete_terrain_publique!I:I, MATCH(A566, BDD_enquete_terrain_publique!B:B, 0))</f>
        <v>#N/A</v>
      </c>
      <c r="I566" s="18" t="e">
        <f>INDEX(BDD_enquete_terrain_publique!J:J, MATCH(A566, BDD_enquete_terrain_publique!B:B, 0))</f>
        <v>#N/A</v>
      </c>
      <c r="J566" s="18" t="e">
        <f>INDEX(BDD_enquete_terrain_publique!K:K, MATCH(A566, BDD_enquete_terrain_publique!B:B, 0))</f>
        <v>#N/A</v>
      </c>
      <c r="K566" s="118" t="e">
        <f>INDEX(BDD_enquete_terrain_publique!L:L, MATCH(A566, BDD_enquete_terrain_publique!B:B, 0))</f>
        <v>#N/A</v>
      </c>
      <c r="L566" s="18" t="e">
        <f>INDEX(BDD_enquete_terrain_publique!M:M, MATCH(A566, BDD_enquete_terrain_publique!B:B, 0))</f>
        <v>#N/A</v>
      </c>
      <c r="M566" s="115" t="s">
        <v>22</v>
      </c>
      <c r="N566" s="115" t="s">
        <v>22</v>
      </c>
      <c r="O566" s="115" t="s">
        <v>22</v>
      </c>
      <c r="P566" s="119" t="e">
        <f>INDEX(BDD_enquete_terrain_publique!Q:Q, MATCH(A566, BDD_enquete_terrain_publique!B:B, 0))</f>
        <v>#N/A</v>
      </c>
      <c r="Q566" s="115" t="s">
        <v>22</v>
      </c>
      <c r="R566" s="115" t="s">
        <v>22</v>
      </c>
      <c r="S566" s="115" t="s">
        <v>22</v>
      </c>
      <c r="T566" s="115" t="s">
        <v>22</v>
      </c>
      <c r="U566" s="120" t="e">
        <f>INDEX(BDD_enquete_terrain_publique!V:V, MATCH(A566, BDD_enquete_terrain_publique!B:B, 0))</f>
        <v>#N/A</v>
      </c>
      <c r="V566" s="128" t="s">
        <v>22</v>
      </c>
      <c r="W566" s="121" t="e">
        <f>INDEX(BDD_enquete_terrain_publique!W:W, MATCH(A566, BDD_enquete_terrain_publique!B:B, 0))</f>
        <v>#N/A</v>
      </c>
      <c r="X566" s="122" t="e">
        <f>INDEX(BDD_enquete_terrain_publique!X:X, MATCH(A566, BDD_enquete_terrain_publique!B:B, 0))</f>
        <v>#N/A</v>
      </c>
      <c r="Y566" s="122" t="e">
        <f>INDEX(BDD_enquete_terrain_publique!Y:Y, MATCH(A566, BDD_enquete_terrain_publique!B:B, 0))</f>
        <v>#N/A</v>
      </c>
      <c r="Z566" s="121" t="e">
        <f>INDEX(BDD_enquete_terrain_publique!Z:Z, MATCH(A566, BDD_enquete_terrain_publique!B:B, 0))</f>
        <v>#N/A</v>
      </c>
      <c r="AA566" s="121" t="e">
        <f>INDEX(BDD_enquete_terrain_publique!AA:AA, MATCH(A566, BDD_enquete_terrain_publique!B:B, 0))</f>
        <v>#N/A</v>
      </c>
      <c r="AB566" s="121" t="e">
        <f>INDEX(BDD_enquete_terrain_publique!AB:AB, MATCH(A566, BDD_enquete_terrain_publique!B:B, 0))</f>
        <v>#N/A</v>
      </c>
      <c r="AC566" s="121" t="e">
        <f>Tableau1[[#This Row],[heure_enq]]-Tableau1[[#This Row],[heure_deb]]</f>
        <v>#N/A</v>
      </c>
      <c r="AD566" s="121" t="e">
        <f>Tableau1[[#This Row],[heure_fin]]-Tableau1[[#This Row],[heure_deb]]</f>
        <v>#N/A</v>
      </c>
      <c r="AE566" s="128" t="s">
        <v>22</v>
      </c>
      <c r="AF566" s="128" t="s">
        <v>22</v>
      </c>
      <c r="AG566" s="123" t="e">
        <f>INDEX(BDD_enquete_terrain_publique!BJ:BJ, MATCH(A566, BDD_enquete_terrain_publique!B:B, 0))</f>
        <v>#N/A</v>
      </c>
      <c r="AH566" s="18"/>
      <c r="AI566" s="18" t="e">
        <f>INDEX(BDD_enquete_terrain_publique!BO:BO, MATCH(A566, BDD_enquete_terrain_publique!B:B, 0))</f>
        <v>#N/A</v>
      </c>
      <c r="AJ566" s="18"/>
      <c r="AK566" s="18" t="e">
        <f>INDEX(BDD_enquete_terrain_publique!BU:BU, MATCH(A566, BDD_enquete_terrain_publique!B:B, 0))</f>
        <v>#N/A</v>
      </c>
      <c r="AL566" s="115" t="e">
        <f>INDEX(BDD_enquete_terrain_publique!BV:BV, MATCH(A566, BDD_enquete_terrain_publique!B:B, 0))</f>
        <v>#N/A</v>
      </c>
      <c r="AM566" s="18"/>
      <c r="AN566" s="115"/>
      <c r="AO566" s="115" t="e">
        <f>INDEX(BDD_enquete_terrain_publique!AL:AL, MATCH(A566, BDD_enquete_terrain_publique!B:B, 0))</f>
        <v>#N/A</v>
      </c>
      <c r="AP566" s="115"/>
      <c r="AQ566" s="115"/>
      <c r="AR566" s="124"/>
      <c r="AS566" s="115"/>
      <c r="AT566" s="122"/>
      <c r="AU56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6" s="122"/>
      <c r="AW566" s="115"/>
      <c r="AX566" s="199"/>
      <c r="AY566" s="201"/>
      <c r="AZ566" s="127"/>
    </row>
    <row r="567" spans="1:52">
      <c r="A567" s="117"/>
      <c r="B567" s="18" t="e">
        <f>INDEX(BDD_enquete_terrain_publique!C:C, MATCH(A567, BDD_enquete_terrain_publique!B:B, 0))</f>
        <v>#N/A</v>
      </c>
      <c r="C567" s="18" t="e">
        <f>INDEX(BDD_enquete_terrain_publique!D:D, MATCH(A567, BDD_enquete_terrain_publique!B:B, 0))</f>
        <v>#N/A</v>
      </c>
      <c r="D567" s="109" t="e">
        <f>INDEX(BDD_enquete_terrain_publique!E:E, MATCH(A567, BDD_enquete_terrain_publique!B:B, 0))</f>
        <v>#N/A</v>
      </c>
      <c r="E567" s="18" t="e">
        <f>INDEX(BDD_enquete_terrain_publique!F:F, MATCH(A567, BDD_enquete_terrain_publique!B:B, 0))</f>
        <v>#N/A</v>
      </c>
      <c r="F567" s="118" t="e">
        <f>INDEX(BDD_enquete_terrain_publique!G:G, MATCH(A567, BDD_enquete_terrain_publique!B:B, 0))</f>
        <v>#N/A</v>
      </c>
      <c r="G567" s="18" t="e">
        <f>INDEX(BDD_enquete_terrain_publique!H:H, MATCH(A567, BDD_enquete_terrain_publique!B:B, 0))</f>
        <v>#N/A</v>
      </c>
      <c r="H567" s="118" t="e">
        <f>INDEX(BDD_enquete_terrain_publique!I:I, MATCH(A567, BDD_enquete_terrain_publique!B:B, 0))</f>
        <v>#N/A</v>
      </c>
      <c r="I567" s="18" t="e">
        <f>INDEX(BDD_enquete_terrain_publique!J:J, MATCH(A567, BDD_enquete_terrain_publique!B:B, 0))</f>
        <v>#N/A</v>
      </c>
      <c r="J567" s="18" t="e">
        <f>INDEX(BDD_enquete_terrain_publique!K:K, MATCH(A567, BDD_enquete_terrain_publique!B:B, 0))</f>
        <v>#N/A</v>
      </c>
      <c r="K567" s="118" t="e">
        <f>INDEX(BDD_enquete_terrain_publique!L:L, MATCH(A567, BDD_enquete_terrain_publique!B:B, 0))</f>
        <v>#N/A</v>
      </c>
      <c r="L567" s="18" t="e">
        <f>INDEX(BDD_enquete_terrain_publique!M:M, MATCH(A567, BDD_enquete_terrain_publique!B:B, 0))</f>
        <v>#N/A</v>
      </c>
      <c r="M567" s="115" t="s">
        <v>22</v>
      </c>
      <c r="N567" s="115" t="s">
        <v>22</v>
      </c>
      <c r="O567" s="115" t="s">
        <v>22</v>
      </c>
      <c r="P567" s="119" t="e">
        <f>INDEX(BDD_enquete_terrain_publique!Q:Q, MATCH(A567, BDD_enquete_terrain_publique!B:B, 0))</f>
        <v>#N/A</v>
      </c>
      <c r="Q567" s="115" t="s">
        <v>22</v>
      </c>
      <c r="R567" s="115" t="s">
        <v>22</v>
      </c>
      <c r="S567" s="115" t="s">
        <v>22</v>
      </c>
      <c r="T567" s="115" t="s">
        <v>22</v>
      </c>
      <c r="U567" s="120" t="e">
        <f>INDEX(BDD_enquete_terrain_publique!V:V, MATCH(A567, BDD_enquete_terrain_publique!B:B, 0))</f>
        <v>#N/A</v>
      </c>
      <c r="V567" s="128" t="s">
        <v>22</v>
      </c>
      <c r="W567" s="121" t="e">
        <f>INDEX(BDD_enquete_terrain_publique!W:W, MATCH(A567, BDD_enquete_terrain_publique!B:B, 0))</f>
        <v>#N/A</v>
      </c>
      <c r="X567" s="122" t="e">
        <f>INDEX(BDD_enquete_terrain_publique!X:X, MATCH(A567, BDD_enquete_terrain_publique!B:B, 0))</f>
        <v>#N/A</v>
      </c>
      <c r="Y567" s="122" t="e">
        <f>INDEX(BDD_enquete_terrain_publique!Y:Y, MATCH(A567, BDD_enquete_terrain_publique!B:B, 0))</f>
        <v>#N/A</v>
      </c>
      <c r="Z567" s="121" t="e">
        <f>INDEX(BDD_enquete_terrain_publique!Z:Z, MATCH(A567, BDD_enquete_terrain_publique!B:B, 0))</f>
        <v>#N/A</v>
      </c>
      <c r="AA567" s="121" t="e">
        <f>INDEX(BDD_enquete_terrain_publique!AA:AA, MATCH(A567, BDD_enquete_terrain_publique!B:B, 0))</f>
        <v>#N/A</v>
      </c>
      <c r="AB567" s="121" t="e">
        <f>INDEX(BDD_enquete_terrain_publique!AB:AB, MATCH(A567, BDD_enquete_terrain_publique!B:B, 0))</f>
        <v>#N/A</v>
      </c>
      <c r="AC567" s="121" t="e">
        <f>Tableau1[[#This Row],[heure_enq]]-Tableau1[[#This Row],[heure_deb]]</f>
        <v>#N/A</v>
      </c>
      <c r="AD567" s="121" t="e">
        <f>Tableau1[[#This Row],[heure_fin]]-Tableau1[[#This Row],[heure_deb]]</f>
        <v>#N/A</v>
      </c>
      <c r="AE567" s="128" t="s">
        <v>22</v>
      </c>
      <c r="AF567" s="128" t="s">
        <v>22</v>
      </c>
      <c r="AG567" s="123" t="e">
        <f>INDEX(BDD_enquete_terrain_publique!BJ:BJ, MATCH(A567, BDD_enquete_terrain_publique!B:B, 0))</f>
        <v>#N/A</v>
      </c>
      <c r="AH567" s="18"/>
      <c r="AI567" s="18" t="e">
        <f>INDEX(BDD_enquete_terrain_publique!BO:BO, MATCH(A567, BDD_enquete_terrain_publique!B:B, 0))</f>
        <v>#N/A</v>
      </c>
      <c r="AJ567" s="18"/>
      <c r="AK567" s="18" t="e">
        <f>INDEX(BDD_enquete_terrain_publique!BU:BU, MATCH(A567, BDD_enquete_terrain_publique!B:B, 0))</f>
        <v>#N/A</v>
      </c>
      <c r="AL567" s="115" t="e">
        <f>INDEX(BDD_enquete_terrain_publique!BV:BV, MATCH(A567, BDD_enquete_terrain_publique!B:B, 0))</f>
        <v>#N/A</v>
      </c>
      <c r="AM567" s="18"/>
      <c r="AN567" s="115"/>
      <c r="AO567" s="115" t="e">
        <f>INDEX(BDD_enquete_terrain_publique!AL:AL, MATCH(A567, BDD_enquete_terrain_publique!B:B, 0))</f>
        <v>#N/A</v>
      </c>
      <c r="AP567" s="115"/>
      <c r="AQ567" s="115"/>
      <c r="AR567" s="124"/>
      <c r="AS567" s="115"/>
      <c r="AT567" s="122"/>
      <c r="AU56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7" s="122"/>
      <c r="AW567" s="115"/>
      <c r="AX567" s="199"/>
      <c r="AY567" s="201"/>
      <c r="AZ567" s="127"/>
    </row>
    <row r="568" spans="1:52">
      <c r="A568" s="117"/>
      <c r="B568" s="18" t="e">
        <f>INDEX(BDD_enquete_terrain_publique!C:C, MATCH(A568, BDD_enquete_terrain_publique!B:B, 0))</f>
        <v>#N/A</v>
      </c>
      <c r="C568" s="18" t="e">
        <f>INDEX(BDD_enquete_terrain_publique!D:D, MATCH(A568, BDD_enquete_terrain_publique!B:B, 0))</f>
        <v>#N/A</v>
      </c>
      <c r="D568" s="109" t="e">
        <f>INDEX(BDD_enquete_terrain_publique!E:E, MATCH(A568, BDD_enquete_terrain_publique!B:B, 0))</f>
        <v>#N/A</v>
      </c>
      <c r="E568" s="18" t="e">
        <f>INDEX(BDD_enquete_terrain_publique!F:F, MATCH(A568, BDD_enquete_terrain_publique!B:B, 0))</f>
        <v>#N/A</v>
      </c>
      <c r="F568" s="118" t="e">
        <f>INDEX(BDD_enquete_terrain_publique!G:G, MATCH(A568, BDD_enquete_terrain_publique!B:B, 0))</f>
        <v>#N/A</v>
      </c>
      <c r="G568" s="18" t="e">
        <f>INDEX(BDD_enquete_terrain_publique!H:H, MATCH(A568, BDD_enquete_terrain_publique!B:B, 0))</f>
        <v>#N/A</v>
      </c>
      <c r="H568" s="118" t="e">
        <f>INDEX(BDD_enquete_terrain_publique!I:I, MATCH(A568, BDD_enquete_terrain_publique!B:B, 0))</f>
        <v>#N/A</v>
      </c>
      <c r="I568" s="18" t="e">
        <f>INDEX(BDD_enquete_terrain_publique!J:J, MATCH(A568, BDD_enquete_terrain_publique!B:B, 0))</f>
        <v>#N/A</v>
      </c>
      <c r="J568" s="18" t="e">
        <f>INDEX(BDD_enquete_terrain_publique!K:K, MATCH(A568, BDD_enquete_terrain_publique!B:B, 0))</f>
        <v>#N/A</v>
      </c>
      <c r="K568" s="118" t="e">
        <f>INDEX(BDD_enquete_terrain_publique!L:L, MATCH(A568, BDD_enquete_terrain_publique!B:B, 0))</f>
        <v>#N/A</v>
      </c>
      <c r="L568" s="18" t="e">
        <f>INDEX(BDD_enquete_terrain_publique!M:M, MATCH(A568, BDD_enquete_terrain_publique!B:B, 0))</f>
        <v>#N/A</v>
      </c>
      <c r="M568" s="115" t="s">
        <v>22</v>
      </c>
      <c r="N568" s="115" t="s">
        <v>22</v>
      </c>
      <c r="O568" s="115" t="s">
        <v>22</v>
      </c>
      <c r="P568" s="119" t="e">
        <f>INDEX(BDD_enquete_terrain_publique!Q:Q, MATCH(A568, BDD_enquete_terrain_publique!B:B, 0))</f>
        <v>#N/A</v>
      </c>
      <c r="Q568" s="115" t="s">
        <v>22</v>
      </c>
      <c r="R568" s="115" t="s">
        <v>22</v>
      </c>
      <c r="S568" s="115" t="s">
        <v>22</v>
      </c>
      <c r="T568" s="115" t="s">
        <v>22</v>
      </c>
      <c r="U568" s="120" t="e">
        <f>INDEX(BDD_enquete_terrain_publique!V:V, MATCH(A568, BDD_enquete_terrain_publique!B:B, 0))</f>
        <v>#N/A</v>
      </c>
      <c r="V568" s="128" t="s">
        <v>22</v>
      </c>
      <c r="W568" s="121" t="e">
        <f>INDEX(BDD_enquete_terrain_publique!W:W, MATCH(A568, BDD_enquete_terrain_publique!B:B, 0))</f>
        <v>#N/A</v>
      </c>
      <c r="X568" s="122" t="e">
        <f>INDEX(BDD_enquete_terrain_publique!X:X, MATCH(A568, BDD_enquete_terrain_publique!B:B, 0))</f>
        <v>#N/A</v>
      </c>
      <c r="Y568" s="122" t="e">
        <f>INDEX(BDD_enquete_terrain_publique!Y:Y, MATCH(A568, BDD_enquete_terrain_publique!B:B, 0))</f>
        <v>#N/A</v>
      </c>
      <c r="Z568" s="121" t="e">
        <f>INDEX(BDD_enquete_terrain_publique!Z:Z, MATCH(A568, BDD_enquete_terrain_publique!B:B, 0))</f>
        <v>#N/A</v>
      </c>
      <c r="AA568" s="121" t="e">
        <f>INDEX(BDD_enquete_terrain_publique!AA:AA, MATCH(A568, BDD_enquete_terrain_publique!B:B, 0))</f>
        <v>#N/A</v>
      </c>
      <c r="AB568" s="121" t="e">
        <f>INDEX(BDD_enquete_terrain_publique!AB:AB, MATCH(A568, BDD_enquete_terrain_publique!B:B, 0))</f>
        <v>#N/A</v>
      </c>
      <c r="AC568" s="121" t="e">
        <f>Tableau1[[#This Row],[heure_enq]]-Tableau1[[#This Row],[heure_deb]]</f>
        <v>#N/A</v>
      </c>
      <c r="AD568" s="121" t="e">
        <f>Tableau1[[#This Row],[heure_fin]]-Tableau1[[#This Row],[heure_deb]]</f>
        <v>#N/A</v>
      </c>
      <c r="AE568" s="128" t="s">
        <v>22</v>
      </c>
      <c r="AF568" s="128" t="s">
        <v>22</v>
      </c>
      <c r="AG568" s="123" t="e">
        <f>INDEX(BDD_enquete_terrain_publique!BJ:BJ, MATCH(A568, BDD_enquete_terrain_publique!B:B, 0))</f>
        <v>#N/A</v>
      </c>
      <c r="AH568" s="18"/>
      <c r="AI568" s="18" t="e">
        <f>INDEX(BDD_enquete_terrain_publique!BO:BO, MATCH(A568, BDD_enquete_terrain_publique!B:B, 0))</f>
        <v>#N/A</v>
      </c>
      <c r="AJ568" s="18"/>
      <c r="AK568" s="18" t="e">
        <f>INDEX(BDD_enquete_terrain_publique!BU:BU, MATCH(A568, BDD_enquete_terrain_publique!B:B, 0))</f>
        <v>#N/A</v>
      </c>
      <c r="AL568" s="115" t="e">
        <f>INDEX(BDD_enquete_terrain_publique!BV:BV, MATCH(A568, BDD_enquete_terrain_publique!B:B, 0))</f>
        <v>#N/A</v>
      </c>
      <c r="AM568" s="18"/>
      <c r="AN568" s="115"/>
      <c r="AO568" s="115" t="e">
        <f>INDEX(BDD_enquete_terrain_publique!AL:AL, MATCH(A568, BDD_enquete_terrain_publique!B:B, 0))</f>
        <v>#N/A</v>
      </c>
      <c r="AP568" s="115"/>
      <c r="AQ568" s="115"/>
      <c r="AR568" s="124"/>
      <c r="AS568" s="115"/>
      <c r="AT568" s="122"/>
      <c r="AU56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8" s="122"/>
      <c r="AW568" s="115"/>
      <c r="AX568" s="199"/>
      <c r="AY568" s="201"/>
      <c r="AZ568" s="127"/>
    </row>
    <row r="569" spans="1:52">
      <c r="A569" s="117"/>
      <c r="B569" s="18" t="e">
        <f>INDEX(BDD_enquete_terrain_publique!C:C, MATCH(A569, BDD_enquete_terrain_publique!B:B, 0))</f>
        <v>#N/A</v>
      </c>
      <c r="C569" s="18" t="e">
        <f>INDEX(BDD_enquete_terrain_publique!D:D, MATCH(A569, BDD_enquete_terrain_publique!B:B, 0))</f>
        <v>#N/A</v>
      </c>
      <c r="D569" s="109" t="e">
        <f>INDEX(BDD_enquete_terrain_publique!E:E, MATCH(A569, BDD_enquete_terrain_publique!B:B, 0))</f>
        <v>#N/A</v>
      </c>
      <c r="E569" s="18" t="e">
        <f>INDEX(BDD_enquete_terrain_publique!F:F, MATCH(A569, BDD_enquete_terrain_publique!B:B, 0))</f>
        <v>#N/A</v>
      </c>
      <c r="F569" s="118" t="e">
        <f>INDEX(BDD_enquete_terrain_publique!G:G, MATCH(A569, BDD_enquete_terrain_publique!B:B, 0))</f>
        <v>#N/A</v>
      </c>
      <c r="G569" s="18" t="e">
        <f>INDEX(BDD_enquete_terrain_publique!H:H, MATCH(A569, BDD_enquete_terrain_publique!B:B, 0))</f>
        <v>#N/A</v>
      </c>
      <c r="H569" s="118" t="e">
        <f>INDEX(BDD_enquete_terrain_publique!I:I, MATCH(A569, BDD_enquete_terrain_publique!B:B, 0))</f>
        <v>#N/A</v>
      </c>
      <c r="I569" s="18" t="e">
        <f>INDEX(BDD_enquete_terrain_publique!J:J, MATCH(A569, BDD_enquete_terrain_publique!B:B, 0))</f>
        <v>#N/A</v>
      </c>
      <c r="J569" s="18" t="e">
        <f>INDEX(BDD_enquete_terrain_publique!K:K, MATCH(A569, BDD_enquete_terrain_publique!B:B, 0))</f>
        <v>#N/A</v>
      </c>
      <c r="K569" s="118" t="e">
        <f>INDEX(BDD_enquete_terrain_publique!L:L, MATCH(A569, BDD_enquete_terrain_publique!B:B, 0))</f>
        <v>#N/A</v>
      </c>
      <c r="L569" s="18" t="e">
        <f>INDEX(BDD_enquete_terrain_publique!M:M, MATCH(A569, BDD_enquete_terrain_publique!B:B, 0))</f>
        <v>#N/A</v>
      </c>
      <c r="M569" s="115" t="s">
        <v>22</v>
      </c>
      <c r="N569" s="115" t="s">
        <v>22</v>
      </c>
      <c r="O569" s="115" t="s">
        <v>22</v>
      </c>
      <c r="P569" s="119" t="e">
        <f>INDEX(BDD_enquete_terrain_publique!Q:Q, MATCH(A569, BDD_enquete_terrain_publique!B:B, 0))</f>
        <v>#N/A</v>
      </c>
      <c r="Q569" s="115" t="s">
        <v>22</v>
      </c>
      <c r="R569" s="115" t="s">
        <v>22</v>
      </c>
      <c r="S569" s="115" t="s">
        <v>22</v>
      </c>
      <c r="T569" s="115" t="s">
        <v>22</v>
      </c>
      <c r="U569" s="120" t="e">
        <f>INDEX(BDD_enquete_terrain_publique!V:V, MATCH(A569, BDD_enquete_terrain_publique!B:B, 0))</f>
        <v>#N/A</v>
      </c>
      <c r="V569" s="128" t="s">
        <v>22</v>
      </c>
      <c r="W569" s="121" t="e">
        <f>INDEX(BDD_enquete_terrain_publique!W:W, MATCH(A569, BDD_enquete_terrain_publique!B:B, 0))</f>
        <v>#N/A</v>
      </c>
      <c r="X569" s="122" t="e">
        <f>INDEX(BDD_enquete_terrain_publique!X:X, MATCH(A569, BDD_enquete_terrain_publique!B:B, 0))</f>
        <v>#N/A</v>
      </c>
      <c r="Y569" s="122" t="e">
        <f>INDEX(BDD_enquete_terrain_publique!Y:Y, MATCH(A569, BDD_enquete_terrain_publique!B:B, 0))</f>
        <v>#N/A</v>
      </c>
      <c r="Z569" s="121" t="e">
        <f>INDEX(BDD_enquete_terrain_publique!Z:Z, MATCH(A569, BDD_enquete_terrain_publique!B:B, 0))</f>
        <v>#N/A</v>
      </c>
      <c r="AA569" s="121" t="e">
        <f>INDEX(BDD_enquete_terrain_publique!AA:AA, MATCH(A569, BDD_enquete_terrain_publique!B:B, 0))</f>
        <v>#N/A</v>
      </c>
      <c r="AB569" s="121" t="e">
        <f>INDEX(BDD_enquete_terrain_publique!AB:AB, MATCH(A569, BDD_enquete_terrain_publique!B:B, 0))</f>
        <v>#N/A</v>
      </c>
      <c r="AC569" s="121" t="e">
        <f>Tableau1[[#This Row],[heure_enq]]-Tableau1[[#This Row],[heure_deb]]</f>
        <v>#N/A</v>
      </c>
      <c r="AD569" s="121" t="e">
        <f>Tableau1[[#This Row],[heure_fin]]-Tableau1[[#This Row],[heure_deb]]</f>
        <v>#N/A</v>
      </c>
      <c r="AE569" s="128" t="s">
        <v>22</v>
      </c>
      <c r="AF569" s="128" t="s">
        <v>22</v>
      </c>
      <c r="AG569" s="123" t="e">
        <f>INDEX(BDD_enquete_terrain_publique!BJ:BJ, MATCH(A569, BDD_enquete_terrain_publique!B:B, 0))</f>
        <v>#N/A</v>
      </c>
      <c r="AH569" s="18"/>
      <c r="AI569" s="18" t="e">
        <f>INDEX(BDD_enquete_terrain_publique!BO:BO, MATCH(A569, BDD_enquete_terrain_publique!B:B, 0))</f>
        <v>#N/A</v>
      </c>
      <c r="AJ569" s="18"/>
      <c r="AK569" s="18" t="e">
        <f>INDEX(BDD_enquete_terrain_publique!BU:BU, MATCH(A569, BDD_enquete_terrain_publique!B:B, 0))</f>
        <v>#N/A</v>
      </c>
      <c r="AL569" s="115" t="e">
        <f>INDEX(BDD_enquete_terrain_publique!BV:BV, MATCH(A569, BDD_enquete_terrain_publique!B:B, 0))</f>
        <v>#N/A</v>
      </c>
      <c r="AM569" s="18"/>
      <c r="AN569" s="115"/>
      <c r="AO569" s="115" t="e">
        <f>INDEX(BDD_enquete_terrain_publique!AL:AL, MATCH(A569, BDD_enquete_terrain_publique!B:B, 0))</f>
        <v>#N/A</v>
      </c>
      <c r="AP569" s="115"/>
      <c r="AQ569" s="115"/>
      <c r="AR569" s="124"/>
      <c r="AS569" s="115"/>
      <c r="AT569" s="122"/>
      <c r="AU56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69" s="122"/>
      <c r="AW569" s="115"/>
      <c r="AX569" s="199"/>
      <c r="AY569" s="201"/>
      <c r="AZ569" s="127"/>
    </row>
    <row r="570" spans="1:52">
      <c r="A570" s="117"/>
      <c r="B570" s="18" t="e">
        <f>INDEX(BDD_enquete_terrain_publique!C:C, MATCH(A570, BDD_enquete_terrain_publique!B:B, 0))</f>
        <v>#N/A</v>
      </c>
      <c r="C570" s="18" t="e">
        <f>INDEX(BDD_enquete_terrain_publique!D:D, MATCH(A570, BDD_enquete_terrain_publique!B:B, 0))</f>
        <v>#N/A</v>
      </c>
      <c r="D570" s="109" t="e">
        <f>INDEX(BDD_enquete_terrain_publique!E:E, MATCH(A570, BDD_enquete_terrain_publique!B:B, 0))</f>
        <v>#N/A</v>
      </c>
      <c r="E570" s="18" t="e">
        <f>INDEX(BDD_enquete_terrain_publique!F:F, MATCH(A570, BDD_enquete_terrain_publique!B:B, 0))</f>
        <v>#N/A</v>
      </c>
      <c r="F570" s="118" t="e">
        <f>INDEX(BDD_enquete_terrain_publique!G:G, MATCH(A570, BDD_enquete_terrain_publique!B:B, 0))</f>
        <v>#N/A</v>
      </c>
      <c r="G570" s="18" t="e">
        <f>INDEX(BDD_enquete_terrain_publique!H:H, MATCH(A570, BDD_enquete_terrain_publique!B:B, 0))</f>
        <v>#N/A</v>
      </c>
      <c r="H570" s="118" t="e">
        <f>INDEX(BDD_enquete_terrain_publique!I:I, MATCH(A570, BDD_enquete_terrain_publique!B:B, 0))</f>
        <v>#N/A</v>
      </c>
      <c r="I570" s="18" t="e">
        <f>INDEX(BDD_enquete_terrain_publique!J:J, MATCH(A570, BDD_enquete_terrain_publique!B:B, 0))</f>
        <v>#N/A</v>
      </c>
      <c r="J570" s="18" t="e">
        <f>INDEX(BDD_enquete_terrain_publique!K:K, MATCH(A570, BDD_enquete_terrain_publique!B:B, 0))</f>
        <v>#N/A</v>
      </c>
      <c r="K570" s="118" t="e">
        <f>INDEX(BDD_enquete_terrain_publique!L:L, MATCH(A570, BDD_enquete_terrain_publique!B:B, 0))</f>
        <v>#N/A</v>
      </c>
      <c r="L570" s="18" t="e">
        <f>INDEX(BDD_enquete_terrain_publique!M:M, MATCH(A570, BDD_enquete_terrain_publique!B:B, 0))</f>
        <v>#N/A</v>
      </c>
      <c r="M570" s="115" t="s">
        <v>22</v>
      </c>
      <c r="N570" s="115" t="s">
        <v>22</v>
      </c>
      <c r="O570" s="115" t="s">
        <v>22</v>
      </c>
      <c r="P570" s="119" t="e">
        <f>INDEX(BDD_enquete_terrain_publique!Q:Q, MATCH(A570, BDD_enquete_terrain_publique!B:B, 0))</f>
        <v>#N/A</v>
      </c>
      <c r="Q570" s="115" t="s">
        <v>22</v>
      </c>
      <c r="R570" s="115" t="s">
        <v>22</v>
      </c>
      <c r="S570" s="115" t="s">
        <v>22</v>
      </c>
      <c r="T570" s="115" t="s">
        <v>22</v>
      </c>
      <c r="U570" s="120" t="e">
        <f>INDEX(BDD_enquete_terrain_publique!V:V, MATCH(A570, BDD_enquete_terrain_publique!B:B, 0))</f>
        <v>#N/A</v>
      </c>
      <c r="V570" s="128" t="s">
        <v>22</v>
      </c>
      <c r="W570" s="121" t="e">
        <f>INDEX(BDD_enquete_terrain_publique!W:W, MATCH(A570, BDD_enquete_terrain_publique!B:B, 0))</f>
        <v>#N/A</v>
      </c>
      <c r="X570" s="122" t="e">
        <f>INDEX(BDD_enquete_terrain_publique!X:X, MATCH(A570, BDD_enquete_terrain_publique!B:B, 0))</f>
        <v>#N/A</v>
      </c>
      <c r="Y570" s="122" t="e">
        <f>INDEX(BDD_enquete_terrain_publique!Y:Y, MATCH(A570, BDD_enquete_terrain_publique!B:B, 0))</f>
        <v>#N/A</v>
      </c>
      <c r="Z570" s="121" t="e">
        <f>INDEX(BDD_enquete_terrain_publique!Z:Z, MATCH(A570, BDD_enquete_terrain_publique!B:B, 0))</f>
        <v>#N/A</v>
      </c>
      <c r="AA570" s="121" t="e">
        <f>INDEX(BDD_enquete_terrain_publique!AA:AA, MATCH(A570, BDD_enquete_terrain_publique!B:B, 0))</f>
        <v>#N/A</v>
      </c>
      <c r="AB570" s="121" t="e">
        <f>INDEX(BDD_enquete_terrain_publique!AB:AB, MATCH(A570, BDD_enquete_terrain_publique!B:B, 0))</f>
        <v>#N/A</v>
      </c>
      <c r="AC570" s="121" t="e">
        <f>Tableau1[[#This Row],[heure_enq]]-Tableau1[[#This Row],[heure_deb]]</f>
        <v>#N/A</v>
      </c>
      <c r="AD570" s="121" t="e">
        <f>Tableau1[[#This Row],[heure_fin]]-Tableau1[[#This Row],[heure_deb]]</f>
        <v>#N/A</v>
      </c>
      <c r="AE570" s="128" t="s">
        <v>22</v>
      </c>
      <c r="AF570" s="128" t="s">
        <v>22</v>
      </c>
      <c r="AG570" s="123" t="e">
        <f>INDEX(BDD_enquete_terrain_publique!BJ:BJ, MATCH(A570, BDD_enquete_terrain_publique!B:B, 0))</f>
        <v>#N/A</v>
      </c>
      <c r="AH570" s="18"/>
      <c r="AI570" s="18" t="e">
        <f>INDEX(BDD_enquete_terrain_publique!BO:BO, MATCH(A570, BDD_enquete_terrain_publique!B:B, 0))</f>
        <v>#N/A</v>
      </c>
      <c r="AJ570" s="18"/>
      <c r="AK570" s="18" t="e">
        <f>INDEX(BDD_enquete_terrain_publique!BU:BU, MATCH(A570, BDD_enquete_terrain_publique!B:B, 0))</f>
        <v>#N/A</v>
      </c>
      <c r="AL570" s="115" t="e">
        <f>INDEX(BDD_enquete_terrain_publique!BV:BV, MATCH(A570, BDD_enquete_terrain_publique!B:B, 0))</f>
        <v>#N/A</v>
      </c>
      <c r="AM570" s="18"/>
      <c r="AN570" s="115"/>
      <c r="AO570" s="115" t="e">
        <f>INDEX(BDD_enquete_terrain_publique!AL:AL, MATCH(A570, BDD_enquete_terrain_publique!B:B, 0))</f>
        <v>#N/A</v>
      </c>
      <c r="AP570" s="115"/>
      <c r="AQ570" s="115"/>
      <c r="AR570" s="124"/>
      <c r="AS570" s="115"/>
      <c r="AT570" s="122"/>
      <c r="AU57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0" s="122"/>
      <c r="AW570" s="115"/>
      <c r="AX570" s="199"/>
      <c r="AY570" s="201"/>
      <c r="AZ570" s="127"/>
    </row>
    <row r="571" spans="1:52">
      <c r="A571" s="117"/>
      <c r="B571" s="18" t="e">
        <f>INDEX(BDD_enquete_terrain_publique!C:C, MATCH(A571, BDD_enquete_terrain_publique!B:B, 0))</f>
        <v>#N/A</v>
      </c>
      <c r="C571" s="18" t="e">
        <f>INDEX(BDD_enquete_terrain_publique!D:D, MATCH(A571, BDD_enquete_terrain_publique!B:B, 0))</f>
        <v>#N/A</v>
      </c>
      <c r="D571" s="109" t="e">
        <f>INDEX(BDD_enquete_terrain_publique!E:E, MATCH(A571, BDD_enquete_terrain_publique!B:B, 0))</f>
        <v>#N/A</v>
      </c>
      <c r="E571" s="18" t="e">
        <f>INDEX(BDD_enquete_terrain_publique!F:F, MATCH(A571, BDD_enquete_terrain_publique!B:B, 0))</f>
        <v>#N/A</v>
      </c>
      <c r="F571" s="118" t="e">
        <f>INDEX(BDD_enquete_terrain_publique!G:G, MATCH(A571, BDD_enquete_terrain_publique!B:B, 0))</f>
        <v>#N/A</v>
      </c>
      <c r="G571" s="18" t="e">
        <f>INDEX(BDD_enquete_terrain_publique!H:H, MATCH(A571, BDD_enquete_terrain_publique!B:B, 0))</f>
        <v>#N/A</v>
      </c>
      <c r="H571" s="118" t="e">
        <f>INDEX(BDD_enquete_terrain_publique!I:I, MATCH(A571, BDD_enquete_terrain_publique!B:B, 0))</f>
        <v>#N/A</v>
      </c>
      <c r="I571" s="18" t="e">
        <f>INDEX(BDD_enquete_terrain_publique!J:J, MATCH(A571, BDD_enquete_terrain_publique!B:B, 0))</f>
        <v>#N/A</v>
      </c>
      <c r="J571" s="18" t="e">
        <f>INDEX(BDD_enquete_terrain_publique!K:K, MATCH(A571, BDD_enquete_terrain_publique!B:B, 0))</f>
        <v>#N/A</v>
      </c>
      <c r="K571" s="118" t="e">
        <f>INDEX(BDD_enquete_terrain_publique!L:L, MATCH(A571, BDD_enquete_terrain_publique!B:B, 0))</f>
        <v>#N/A</v>
      </c>
      <c r="L571" s="18" t="e">
        <f>INDEX(BDD_enquete_terrain_publique!M:M, MATCH(A571, BDD_enquete_terrain_publique!B:B, 0))</f>
        <v>#N/A</v>
      </c>
      <c r="M571" s="115" t="s">
        <v>22</v>
      </c>
      <c r="N571" s="115" t="s">
        <v>22</v>
      </c>
      <c r="O571" s="115" t="s">
        <v>22</v>
      </c>
      <c r="P571" s="119" t="e">
        <f>INDEX(BDD_enquete_terrain_publique!Q:Q, MATCH(A571, BDD_enquete_terrain_publique!B:B, 0))</f>
        <v>#N/A</v>
      </c>
      <c r="Q571" s="115" t="s">
        <v>22</v>
      </c>
      <c r="R571" s="115" t="s">
        <v>22</v>
      </c>
      <c r="S571" s="115" t="s">
        <v>22</v>
      </c>
      <c r="T571" s="115" t="s">
        <v>22</v>
      </c>
      <c r="U571" s="120" t="e">
        <f>INDEX(BDD_enquete_terrain_publique!V:V, MATCH(A571, BDD_enquete_terrain_publique!B:B, 0))</f>
        <v>#N/A</v>
      </c>
      <c r="V571" s="128" t="s">
        <v>22</v>
      </c>
      <c r="W571" s="121" t="e">
        <f>INDEX(BDD_enquete_terrain_publique!W:W, MATCH(A571, BDD_enquete_terrain_publique!B:B, 0))</f>
        <v>#N/A</v>
      </c>
      <c r="X571" s="122" t="e">
        <f>INDEX(BDD_enquete_terrain_publique!X:X, MATCH(A571, BDD_enquete_terrain_publique!B:B, 0))</f>
        <v>#N/A</v>
      </c>
      <c r="Y571" s="122" t="e">
        <f>INDEX(BDD_enquete_terrain_publique!Y:Y, MATCH(A571, BDD_enquete_terrain_publique!B:B, 0))</f>
        <v>#N/A</v>
      </c>
      <c r="Z571" s="121" t="e">
        <f>INDEX(BDD_enquete_terrain_publique!Z:Z, MATCH(A571, BDD_enquete_terrain_publique!B:B, 0))</f>
        <v>#N/A</v>
      </c>
      <c r="AA571" s="121" t="e">
        <f>INDEX(BDD_enquete_terrain_publique!AA:AA, MATCH(A571, BDD_enquete_terrain_publique!B:B, 0))</f>
        <v>#N/A</v>
      </c>
      <c r="AB571" s="121" t="e">
        <f>INDEX(BDD_enquete_terrain_publique!AB:AB, MATCH(A571, BDD_enquete_terrain_publique!B:B, 0))</f>
        <v>#N/A</v>
      </c>
      <c r="AC571" s="121" t="e">
        <f>Tableau1[[#This Row],[heure_enq]]-Tableau1[[#This Row],[heure_deb]]</f>
        <v>#N/A</v>
      </c>
      <c r="AD571" s="121" t="e">
        <f>Tableau1[[#This Row],[heure_fin]]-Tableau1[[#This Row],[heure_deb]]</f>
        <v>#N/A</v>
      </c>
      <c r="AE571" s="128" t="s">
        <v>22</v>
      </c>
      <c r="AF571" s="128" t="s">
        <v>22</v>
      </c>
      <c r="AG571" s="123" t="e">
        <f>INDEX(BDD_enquete_terrain_publique!BJ:BJ, MATCH(A571, BDD_enquete_terrain_publique!B:B, 0))</f>
        <v>#N/A</v>
      </c>
      <c r="AH571" s="18"/>
      <c r="AI571" s="18" t="e">
        <f>INDEX(BDD_enquete_terrain_publique!BO:BO, MATCH(A571, BDD_enquete_terrain_publique!B:B, 0))</f>
        <v>#N/A</v>
      </c>
      <c r="AJ571" s="18"/>
      <c r="AK571" s="18" t="e">
        <f>INDEX(BDD_enquete_terrain_publique!BU:BU, MATCH(A571, BDD_enquete_terrain_publique!B:B, 0))</f>
        <v>#N/A</v>
      </c>
      <c r="AL571" s="115" t="e">
        <f>INDEX(BDD_enquete_terrain_publique!BV:BV, MATCH(A571, BDD_enquete_terrain_publique!B:B, 0))</f>
        <v>#N/A</v>
      </c>
      <c r="AM571" s="18"/>
      <c r="AN571" s="115"/>
      <c r="AO571" s="115" t="e">
        <f>INDEX(BDD_enquete_terrain_publique!AL:AL, MATCH(A571, BDD_enquete_terrain_publique!B:B, 0))</f>
        <v>#N/A</v>
      </c>
      <c r="AP571" s="115"/>
      <c r="AQ571" s="115"/>
      <c r="AR571" s="124"/>
      <c r="AS571" s="115"/>
      <c r="AT571" s="122"/>
      <c r="AU57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1" s="122"/>
      <c r="AW571" s="115"/>
      <c r="AX571" s="199"/>
      <c r="AY571" s="201"/>
      <c r="AZ571" s="127"/>
    </row>
    <row r="572" spans="1:52">
      <c r="A572" s="117"/>
      <c r="B572" s="18" t="e">
        <f>INDEX(BDD_enquete_terrain_publique!C:C, MATCH(A572, BDD_enquete_terrain_publique!B:B, 0))</f>
        <v>#N/A</v>
      </c>
      <c r="C572" s="18" t="e">
        <f>INDEX(BDD_enquete_terrain_publique!D:D, MATCH(A572, BDD_enquete_terrain_publique!B:B, 0))</f>
        <v>#N/A</v>
      </c>
      <c r="D572" s="109" t="e">
        <f>INDEX(BDD_enquete_terrain_publique!E:E, MATCH(A572, BDD_enquete_terrain_publique!B:B, 0))</f>
        <v>#N/A</v>
      </c>
      <c r="E572" s="18" t="e">
        <f>INDEX(BDD_enquete_terrain_publique!F:F, MATCH(A572, BDD_enquete_terrain_publique!B:B, 0))</f>
        <v>#N/A</v>
      </c>
      <c r="F572" s="118" t="e">
        <f>INDEX(BDD_enquete_terrain_publique!G:G, MATCH(A572, BDD_enquete_terrain_publique!B:B, 0))</f>
        <v>#N/A</v>
      </c>
      <c r="G572" s="18" t="e">
        <f>INDEX(BDD_enquete_terrain_publique!H:H, MATCH(A572, BDD_enquete_terrain_publique!B:B, 0))</f>
        <v>#N/A</v>
      </c>
      <c r="H572" s="118" t="e">
        <f>INDEX(BDD_enquete_terrain_publique!I:I, MATCH(A572, BDD_enquete_terrain_publique!B:B, 0))</f>
        <v>#N/A</v>
      </c>
      <c r="I572" s="18" t="e">
        <f>INDEX(BDD_enquete_terrain_publique!J:J, MATCH(A572, BDD_enquete_terrain_publique!B:B, 0))</f>
        <v>#N/A</v>
      </c>
      <c r="J572" s="18" t="e">
        <f>INDEX(BDD_enquete_terrain_publique!K:K, MATCH(A572, BDD_enquete_terrain_publique!B:B, 0))</f>
        <v>#N/A</v>
      </c>
      <c r="K572" s="118" t="e">
        <f>INDEX(BDD_enquete_terrain_publique!L:L, MATCH(A572, BDD_enquete_terrain_publique!B:B, 0))</f>
        <v>#N/A</v>
      </c>
      <c r="L572" s="18" t="e">
        <f>INDEX(BDD_enquete_terrain_publique!M:M, MATCH(A572, BDD_enquete_terrain_publique!B:B, 0))</f>
        <v>#N/A</v>
      </c>
      <c r="M572" s="115" t="s">
        <v>22</v>
      </c>
      <c r="N572" s="115" t="s">
        <v>22</v>
      </c>
      <c r="O572" s="115" t="s">
        <v>22</v>
      </c>
      <c r="P572" s="119" t="e">
        <f>INDEX(BDD_enquete_terrain_publique!Q:Q, MATCH(A572, BDD_enquete_terrain_publique!B:B, 0))</f>
        <v>#N/A</v>
      </c>
      <c r="Q572" s="115" t="s">
        <v>22</v>
      </c>
      <c r="R572" s="115" t="s">
        <v>22</v>
      </c>
      <c r="S572" s="115" t="s">
        <v>22</v>
      </c>
      <c r="T572" s="115" t="s">
        <v>22</v>
      </c>
      <c r="U572" s="120" t="e">
        <f>INDEX(BDD_enquete_terrain_publique!V:V, MATCH(A572, BDD_enquete_terrain_publique!B:B, 0))</f>
        <v>#N/A</v>
      </c>
      <c r="V572" s="128" t="s">
        <v>22</v>
      </c>
      <c r="W572" s="121" t="e">
        <f>INDEX(BDD_enquete_terrain_publique!W:W, MATCH(A572, BDD_enquete_terrain_publique!B:B, 0))</f>
        <v>#N/A</v>
      </c>
      <c r="X572" s="122" t="e">
        <f>INDEX(BDD_enquete_terrain_publique!X:X, MATCH(A572, BDD_enquete_terrain_publique!B:B, 0))</f>
        <v>#N/A</v>
      </c>
      <c r="Y572" s="122" t="e">
        <f>INDEX(BDD_enquete_terrain_publique!Y:Y, MATCH(A572, BDD_enquete_terrain_publique!B:B, 0))</f>
        <v>#N/A</v>
      </c>
      <c r="Z572" s="121" t="e">
        <f>INDEX(BDD_enquete_terrain_publique!Z:Z, MATCH(A572, BDD_enquete_terrain_publique!B:B, 0))</f>
        <v>#N/A</v>
      </c>
      <c r="AA572" s="121" t="e">
        <f>INDEX(BDD_enquete_terrain_publique!AA:AA, MATCH(A572, BDD_enquete_terrain_publique!B:B, 0))</f>
        <v>#N/A</v>
      </c>
      <c r="AB572" s="121" t="e">
        <f>INDEX(BDD_enquete_terrain_publique!AB:AB, MATCH(A572, BDD_enquete_terrain_publique!B:B, 0))</f>
        <v>#N/A</v>
      </c>
      <c r="AC572" s="121" t="e">
        <f>Tableau1[[#This Row],[heure_enq]]-Tableau1[[#This Row],[heure_deb]]</f>
        <v>#N/A</v>
      </c>
      <c r="AD572" s="121" t="e">
        <f>Tableau1[[#This Row],[heure_fin]]-Tableau1[[#This Row],[heure_deb]]</f>
        <v>#N/A</v>
      </c>
      <c r="AE572" s="128" t="s">
        <v>22</v>
      </c>
      <c r="AF572" s="128" t="s">
        <v>22</v>
      </c>
      <c r="AG572" s="123" t="e">
        <f>INDEX(BDD_enquete_terrain_publique!BJ:BJ, MATCH(A572, BDD_enquete_terrain_publique!B:B, 0))</f>
        <v>#N/A</v>
      </c>
      <c r="AH572" s="18"/>
      <c r="AI572" s="18" t="e">
        <f>INDEX(BDD_enquete_terrain_publique!BO:BO, MATCH(A572, BDD_enquete_terrain_publique!B:B, 0))</f>
        <v>#N/A</v>
      </c>
      <c r="AJ572" s="18"/>
      <c r="AK572" s="18" t="e">
        <f>INDEX(BDD_enquete_terrain_publique!BU:BU, MATCH(A572, BDD_enquete_terrain_publique!B:B, 0))</f>
        <v>#N/A</v>
      </c>
      <c r="AL572" s="115" t="e">
        <f>INDEX(BDD_enquete_terrain_publique!BV:BV, MATCH(A572, BDD_enquete_terrain_publique!B:B, 0))</f>
        <v>#N/A</v>
      </c>
      <c r="AM572" s="18"/>
      <c r="AN572" s="115"/>
      <c r="AO572" s="115" t="e">
        <f>INDEX(BDD_enquete_terrain_publique!AL:AL, MATCH(A572, BDD_enquete_terrain_publique!B:B, 0))</f>
        <v>#N/A</v>
      </c>
      <c r="AP572" s="115"/>
      <c r="AQ572" s="115"/>
      <c r="AR572" s="124"/>
      <c r="AS572" s="115"/>
      <c r="AT572" s="122"/>
      <c r="AU57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2" s="122"/>
      <c r="AW572" s="115"/>
      <c r="AX572" s="199"/>
      <c r="AY572" s="201"/>
      <c r="AZ572" s="127"/>
    </row>
    <row r="573" spans="1:52">
      <c r="A573" s="117"/>
      <c r="B573" s="18" t="e">
        <f>INDEX(BDD_enquete_terrain_publique!C:C, MATCH(A573, BDD_enquete_terrain_publique!B:B, 0))</f>
        <v>#N/A</v>
      </c>
      <c r="C573" s="18" t="e">
        <f>INDEX(BDD_enquete_terrain_publique!D:D, MATCH(A573, BDD_enquete_terrain_publique!B:B, 0))</f>
        <v>#N/A</v>
      </c>
      <c r="D573" s="109" t="e">
        <f>INDEX(BDD_enquete_terrain_publique!E:E, MATCH(A573, BDD_enquete_terrain_publique!B:B, 0))</f>
        <v>#N/A</v>
      </c>
      <c r="E573" s="18" t="e">
        <f>INDEX(BDD_enquete_terrain_publique!F:F, MATCH(A573, BDD_enquete_terrain_publique!B:B, 0))</f>
        <v>#N/A</v>
      </c>
      <c r="F573" s="118" t="e">
        <f>INDEX(BDD_enquete_terrain_publique!G:G, MATCH(A573, BDD_enquete_terrain_publique!B:B, 0))</f>
        <v>#N/A</v>
      </c>
      <c r="G573" s="18" t="e">
        <f>INDEX(BDD_enquete_terrain_publique!H:H, MATCH(A573, BDD_enquete_terrain_publique!B:B, 0))</f>
        <v>#N/A</v>
      </c>
      <c r="H573" s="118" t="e">
        <f>INDEX(BDD_enquete_terrain_publique!I:I, MATCH(A573, BDD_enquete_terrain_publique!B:B, 0))</f>
        <v>#N/A</v>
      </c>
      <c r="I573" s="18" t="e">
        <f>INDEX(BDD_enquete_terrain_publique!J:J, MATCH(A573, BDD_enquete_terrain_publique!B:B, 0))</f>
        <v>#N/A</v>
      </c>
      <c r="J573" s="18" t="e">
        <f>INDEX(BDD_enquete_terrain_publique!K:K, MATCH(A573, BDD_enquete_terrain_publique!B:B, 0))</f>
        <v>#N/A</v>
      </c>
      <c r="K573" s="118" t="e">
        <f>INDEX(BDD_enquete_terrain_publique!L:L, MATCH(A573, BDD_enquete_terrain_publique!B:B, 0))</f>
        <v>#N/A</v>
      </c>
      <c r="L573" s="18" t="e">
        <f>INDEX(BDD_enquete_terrain_publique!M:M, MATCH(A573, BDD_enquete_terrain_publique!B:B, 0))</f>
        <v>#N/A</v>
      </c>
      <c r="M573" s="115" t="s">
        <v>22</v>
      </c>
      <c r="N573" s="115" t="s">
        <v>22</v>
      </c>
      <c r="O573" s="115" t="s">
        <v>22</v>
      </c>
      <c r="P573" s="119" t="e">
        <f>INDEX(BDD_enquete_terrain_publique!Q:Q, MATCH(A573, BDD_enquete_terrain_publique!B:B, 0))</f>
        <v>#N/A</v>
      </c>
      <c r="Q573" s="115" t="s">
        <v>22</v>
      </c>
      <c r="R573" s="115" t="s">
        <v>22</v>
      </c>
      <c r="S573" s="115" t="s">
        <v>22</v>
      </c>
      <c r="T573" s="115" t="s">
        <v>22</v>
      </c>
      <c r="U573" s="120" t="e">
        <f>INDEX(BDD_enquete_terrain_publique!V:V, MATCH(A573, BDD_enquete_terrain_publique!B:B, 0))</f>
        <v>#N/A</v>
      </c>
      <c r="V573" s="128" t="s">
        <v>22</v>
      </c>
      <c r="W573" s="121" t="e">
        <f>INDEX(BDD_enquete_terrain_publique!W:W, MATCH(A573, BDD_enquete_terrain_publique!B:B, 0))</f>
        <v>#N/A</v>
      </c>
      <c r="X573" s="122" t="e">
        <f>INDEX(BDD_enquete_terrain_publique!X:X, MATCH(A573, BDD_enquete_terrain_publique!B:B, 0))</f>
        <v>#N/A</v>
      </c>
      <c r="Y573" s="122" t="e">
        <f>INDEX(BDD_enquete_terrain_publique!Y:Y, MATCH(A573, BDD_enquete_terrain_publique!B:B, 0))</f>
        <v>#N/A</v>
      </c>
      <c r="Z573" s="121" t="e">
        <f>INDEX(BDD_enquete_terrain_publique!Z:Z, MATCH(A573, BDD_enquete_terrain_publique!B:B, 0))</f>
        <v>#N/A</v>
      </c>
      <c r="AA573" s="121" t="e">
        <f>INDEX(BDD_enquete_terrain_publique!AA:AA, MATCH(A573, BDD_enquete_terrain_publique!B:B, 0))</f>
        <v>#N/A</v>
      </c>
      <c r="AB573" s="121" t="e">
        <f>INDEX(BDD_enquete_terrain_publique!AB:AB, MATCH(A573, BDD_enquete_terrain_publique!B:B, 0))</f>
        <v>#N/A</v>
      </c>
      <c r="AC573" s="121" t="e">
        <f>Tableau1[[#This Row],[heure_enq]]-Tableau1[[#This Row],[heure_deb]]</f>
        <v>#N/A</v>
      </c>
      <c r="AD573" s="121" t="e">
        <f>Tableau1[[#This Row],[heure_fin]]-Tableau1[[#This Row],[heure_deb]]</f>
        <v>#N/A</v>
      </c>
      <c r="AE573" s="128" t="s">
        <v>22</v>
      </c>
      <c r="AF573" s="128" t="s">
        <v>22</v>
      </c>
      <c r="AG573" s="123" t="e">
        <f>INDEX(BDD_enquete_terrain_publique!BJ:BJ, MATCH(A573, BDD_enquete_terrain_publique!B:B, 0))</f>
        <v>#N/A</v>
      </c>
      <c r="AH573" s="18"/>
      <c r="AI573" s="18" t="e">
        <f>INDEX(BDD_enquete_terrain_publique!BO:BO, MATCH(A573, BDD_enquete_terrain_publique!B:B, 0))</f>
        <v>#N/A</v>
      </c>
      <c r="AJ573" s="18"/>
      <c r="AK573" s="18" t="e">
        <f>INDEX(BDD_enquete_terrain_publique!BU:BU, MATCH(A573, BDD_enquete_terrain_publique!B:B, 0))</f>
        <v>#N/A</v>
      </c>
      <c r="AL573" s="115" t="e">
        <f>INDEX(BDD_enquete_terrain_publique!BV:BV, MATCH(A573, BDD_enquete_terrain_publique!B:B, 0))</f>
        <v>#N/A</v>
      </c>
      <c r="AM573" s="18"/>
      <c r="AN573" s="115"/>
      <c r="AO573" s="115" t="e">
        <f>INDEX(BDD_enquete_terrain_publique!AL:AL, MATCH(A573, BDD_enquete_terrain_publique!B:B, 0))</f>
        <v>#N/A</v>
      </c>
      <c r="AP573" s="115"/>
      <c r="AQ573" s="115"/>
      <c r="AR573" s="124"/>
      <c r="AS573" s="115"/>
      <c r="AT573" s="122"/>
      <c r="AU57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3" s="122"/>
      <c r="AW573" s="115"/>
      <c r="AX573" s="199"/>
      <c r="AY573" s="201"/>
      <c r="AZ573" s="127"/>
    </row>
    <row r="574" spans="1:52">
      <c r="A574" s="117"/>
      <c r="B574" s="18" t="e">
        <f>INDEX(BDD_enquete_terrain_publique!C:C, MATCH(A574, BDD_enquete_terrain_publique!B:B, 0))</f>
        <v>#N/A</v>
      </c>
      <c r="C574" s="18" t="e">
        <f>INDEX(BDD_enquete_terrain_publique!D:D, MATCH(A574, BDD_enquete_terrain_publique!B:B, 0))</f>
        <v>#N/A</v>
      </c>
      <c r="D574" s="109" t="e">
        <f>INDEX(BDD_enquete_terrain_publique!E:E, MATCH(A574, BDD_enquete_terrain_publique!B:B, 0))</f>
        <v>#N/A</v>
      </c>
      <c r="E574" s="18" t="e">
        <f>INDEX(BDD_enquete_terrain_publique!F:F, MATCH(A574, BDD_enquete_terrain_publique!B:B, 0))</f>
        <v>#N/A</v>
      </c>
      <c r="F574" s="118" t="e">
        <f>INDEX(BDD_enquete_terrain_publique!G:G, MATCH(A574, BDD_enquete_terrain_publique!B:B, 0))</f>
        <v>#N/A</v>
      </c>
      <c r="G574" s="18" t="e">
        <f>INDEX(BDD_enquete_terrain_publique!H:H, MATCH(A574, BDD_enquete_terrain_publique!B:B, 0))</f>
        <v>#N/A</v>
      </c>
      <c r="H574" s="118" t="e">
        <f>INDEX(BDD_enquete_terrain_publique!I:I, MATCH(A574, BDD_enquete_terrain_publique!B:B, 0))</f>
        <v>#N/A</v>
      </c>
      <c r="I574" s="18" t="e">
        <f>INDEX(BDD_enquete_terrain_publique!J:J, MATCH(A574, BDD_enquete_terrain_publique!B:B, 0))</f>
        <v>#N/A</v>
      </c>
      <c r="J574" s="18" t="e">
        <f>INDEX(BDD_enquete_terrain_publique!K:K, MATCH(A574, BDD_enquete_terrain_publique!B:B, 0))</f>
        <v>#N/A</v>
      </c>
      <c r="K574" s="118" t="e">
        <f>INDEX(BDD_enquete_terrain_publique!L:L, MATCH(A574, BDD_enquete_terrain_publique!B:B, 0))</f>
        <v>#N/A</v>
      </c>
      <c r="L574" s="18" t="e">
        <f>INDEX(BDD_enquete_terrain_publique!M:M, MATCH(A574, BDD_enquete_terrain_publique!B:B, 0))</f>
        <v>#N/A</v>
      </c>
      <c r="M574" s="115" t="s">
        <v>22</v>
      </c>
      <c r="N574" s="115" t="s">
        <v>22</v>
      </c>
      <c r="O574" s="115" t="s">
        <v>22</v>
      </c>
      <c r="P574" s="119" t="e">
        <f>INDEX(BDD_enquete_terrain_publique!Q:Q, MATCH(A574, BDD_enquete_terrain_publique!B:B, 0))</f>
        <v>#N/A</v>
      </c>
      <c r="Q574" s="115" t="s">
        <v>22</v>
      </c>
      <c r="R574" s="115" t="s">
        <v>22</v>
      </c>
      <c r="S574" s="115" t="s">
        <v>22</v>
      </c>
      <c r="T574" s="115" t="s">
        <v>22</v>
      </c>
      <c r="U574" s="120" t="e">
        <f>INDEX(BDD_enquete_terrain_publique!V:V, MATCH(A574, BDD_enquete_terrain_publique!B:B, 0))</f>
        <v>#N/A</v>
      </c>
      <c r="V574" s="128" t="s">
        <v>22</v>
      </c>
      <c r="W574" s="121" t="e">
        <f>INDEX(BDD_enquete_terrain_publique!W:W, MATCH(A574, BDD_enquete_terrain_publique!B:B, 0))</f>
        <v>#N/A</v>
      </c>
      <c r="X574" s="122" t="e">
        <f>INDEX(BDD_enquete_terrain_publique!X:X, MATCH(A574, BDD_enquete_terrain_publique!B:B, 0))</f>
        <v>#N/A</v>
      </c>
      <c r="Y574" s="122" t="e">
        <f>INDEX(BDD_enquete_terrain_publique!Y:Y, MATCH(A574, BDD_enquete_terrain_publique!B:B, 0))</f>
        <v>#N/A</v>
      </c>
      <c r="Z574" s="121" t="e">
        <f>INDEX(BDD_enquete_terrain_publique!Z:Z, MATCH(A574, BDD_enquete_terrain_publique!B:B, 0))</f>
        <v>#N/A</v>
      </c>
      <c r="AA574" s="121" t="e">
        <f>INDEX(BDD_enquete_terrain_publique!AA:AA, MATCH(A574, BDD_enquete_terrain_publique!B:B, 0))</f>
        <v>#N/A</v>
      </c>
      <c r="AB574" s="121" t="e">
        <f>INDEX(BDD_enquete_terrain_publique!AB:AB, MATCH(A574, BDD_enquete_terrain_publique!B:B, 0))</f>
        <v>#N/A</v>
      </c>
      <c r="AC574" s="121" t="e">
        <f>Tableau1[[#This Row],[heure_enq]]-Tableau1[[#This Row],[heure_deb]]</f>
        <v>#N/A</v>
      </c>
      <c r="AD574" s="121" t="e">
        <f>Tableau1[[#This Row],[heure_fin]]-Tableau1[[#This Row],[heure_deb]]</f>
        <v>#N/A</v>
      </c>
      <c r="AE574" s="128" t="s">
        <v>22</v>
      </c>
      <c r="AF574" s="128" t="s">
        <v>22</v>
      </c>
      <c r="AG574" s="123" t="e">
        <f>INDEX(BDD_enquete_terrain_publique!BJ:BJ, MATCH(A574, BDD_enquete_terrain_publique!B:B, 0))</f>
        <v>#N/A</v>
      </c>
      <c r="AH574" s="18"/>
      <c r="AI574" s="18" t="e">
        <f>INDEX(BDD_enquete_terrain_publique!BO:BO, MATCH(A574, BDD_enquete_terrain_publique!B:B, 0))</f>
        <v>#N/A</v>
      </c>
      <c r="AJ574" s="18"/>
      <c r="AK574" s="18" t="e">
        <f>INDEX(BDD_enquete_terrain_publique!BU:BU, MATCH(A574, BDD_enquete_terrain_publique!B:B, 0))</f>
        <v>#N/A</v>
      </c>
      <c r="AL574" s="115" t="e">
        <f>INDEX(BDD_enquete_terrain_publique!BV:BV, MATCH(A574, BDD_enquete_terrain_publique!B:B, 0))</f>
        <v>#N/A</v>
      </c>
      <c r="AM574" s="18"/>
      <c r="AN574" s="115"/>
      <c r="AO574" s="115" t="e">
        <f>INDEX(BDD_enquete_terrain_publique!AL:AL, MATCH(A574, BDD_enquete_terrain_publique!B:B, 0))</f>
        <v>#N/A</v>
      </c>
      <c r="AP574" s="115"/>
      <c r="AQ574" s="115"/>
      <c r="AR574" s="124"/>
      <c r="AS574" s="115"/>
      <c r="AT574" s="122"/>
      <c r="AU57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4" s="122"/>
      <c r="AW574" s="115"/>
      <c r="AX574" s="199"/>
      <c r="AY574" s="201"/>
      <c r="AZ574" s="127"/>
    </row>
    <row r="575" spans="1:52">
      <c r="A575" s="117"/>
      <c r="B575" s="18" t="e">
        <f>INDEX(BDD_enquete_terrain_publique!C:C, MATCH(A575, BDD_enquete_terrain_publique!B:B, 0))</f>
        <v>#N/A</v>
      </c>
      <c r="C575" s="18" t="e">
        <f>INDEX(BDD_enquete_terrain_publique!D:D, MATCH(A575, BDD_enquete_terrain_publique!B:B, 0))</f>
        <v>#N/A</v>
      </c>
      <c r="D575" s="109" t="e">
        <f>INDEX(BDD_enquete_terrain_publique!E:E, MATCH(A575, BDD_enquete_terrain_publique!B:B, 0))</f>
        <v>#N/A</v>
      </c>
      <c r="E575" s="18" t="e">
        <f>INDEX(BDD_enquete_terrain_publique!F:F, MATCH(A575, BDD_enquete_terrain_publique!B:B, 0))</f>
        <v>#N/A</v>
      </c>
      <c r="F575" s="118" t="e">
        <f>INDEX(BDD_enquete_terrain_publique!G:G, MATCH(A575, BDD_enquete_terrain_publique!B:B, 0))</f>
        <v>#N/A</v>
      </c>
      <c r="G575" s="18" t="e">
        <f>INDEX(BDD_enquete_terrain_publique!H:H, MATCH(A575, BDD_enquete_terrain_publique!B:B, 0))</f>
        <v>#N/A</v>
      </c>
      <c r="H575" s="118" t="e">
        <f>INDEX(BDD_enquete_terrain_publique!I:I, MATCH(A575, BDD_enquete_terrain_publique!B:B, 0))</f>
        <v>#N/A</v>
      </c>
      <c r="I575" s="18" t="e">
        <f>INDEX(BDD_enquete_terrain_publique!J:J, MATCH(A575, BDD_enquete_terrain_publique!B:B, 0))</f>
        <v>#N/A</v>
      </c>
      <c r="J575" s="18" t="e">
        <f>INDEX(BDD_enquete_terrain_publique!K:K, MATCH(A575, BDD_enquete_terrain_publique!B:B, 0))</f>
        <v>#N/A</v>
      </c>
      <c r="K575" s="118" t="e">
        <f>INDEX(BDD_enquete_terrain_publique!L:L, MATCH(A575, BDD_enquete_terrain_publique!B:B, 0))</f>
        <v>#N/A</v>
      </c>
      <c r="L575" s="18" t="e">
        <f>INDEX(BDD_enquete_terrain_publique!M:M, MATCH(A575, BDD_enquete_terrain_publique!B:B, 0))</f>
        <v>#N/A</v>
      </c>
      <c r="M575" s="115" t="s">
        <v>22</v>
      </c>
      <c r="N575" s="115" t="s">
        <v>22</v>
      </c>
      <c r="O575" s="115" t="s">
        <v>22</v>
      </c>
      <c r="P575" s="119" t="e">
        <f>INDEX(BDD_enquete_terrain_publique!Q:Q, MATCH(A575, BDD_enquete_terrain_publique!B:B, 0))</f>
        <v>#N/A</v>
      </c>
      <c r="Q575" s="115" t="s">
        <v>22</v>
      </c>
      <c r="R575" s="115" t="s">
        <v>22</v>
      </c>
      <c r="S575" s="115" t="s">
        <v>22</v>
      </c>
      <c r="T575" s="115" t="s">
        <v>22</v>
      </c>
      <c r="U575" s="120" t="e">
        <f>INDEX(BDD_enquete_terrain_publique!V:V, MATCH(A575, BDD_enquete_terrain_publique!B:B, 0))</f>
        <v>#N/A</v>
      </c>
      <c r="V575" s="128" t="s">
        <v>22</v>
      </c>
      <c r="W575" s="121" t="e">
        <f>INDEX(BDD_enquete_terrain_publique!W:W, MATCH(A575, BDD_enquete_terrain_publique!B:B, 0))</f>
        <v>#N/A</v>
      </c>
      <c r="X575" s="122" t="e">
        <f>INDEX(BDD_enquete_terrain_publique!X:X, MATCH(A575, BDD_enquete_terrain_publique!B:B, 0))</f>
        <v>#N/A</v>
      </c>
      <c r="Y575" s="122" t="e">
        <f>INDEX(BDD_enquete_terrain_publique!Y:Y, MATCH(A575, BDD_enquete_terrain_publique!B:B, 0))</f>
        <v>#N/A</v>
      </c>
      <c r="Z575" s="121" t="e">
        <f>INDEX(BDD_enquete_terrain_publique!Z:Z, MATCH(A575, BDD_enquete_terrain_publique!B:B, 0))</f>
        <v>#N/A</v>
      </c>
      <c r="AA575" s="121" t="e">
        <f>INDEX(BDD_enquete_terrain_publique!AA:AA, MATCH(A575, BDD_enquete_terrain_publique!B:B, 0))</f>
        <v>#N/A</v>
      </c>
      <c r="AB575" s="121" t="e">
        <f>INDEX(BDD_enquete_terrain_publique!AB:AB, MATCH(A575, BDD_enquete_terrain_publique!B:B, 0))</f>
        <v>#N/A</v>
      </c>
      <c r="AC575" s="121" t="e">
        <f>Tableau1[[#This Row],[heure_enq]]-Tableau1[[#This Row],[heure_deb]]</f>
        <v>#N/A</v>
      </c>
      <c r="AD575" s="121" t="e">
        <f>Tableau1[[#This Row],[heure_fin]]-Tableau1[[#This Row],[heure_deb]]</f>
        <v>#N/A</v>
      </c>
      <c r="AE575" s="128" t="s">
        <v>22</v>
      </c>
      <c r="AF575" s="128" t="s">
        <v>22</v>
      </c>
      <c r="AG575" s="123" t="e">
        <f>INDEX(BDD_enquete_terrain_publique!BJ:BJ, MATCH(A575, BDD_enquete_terrain_publique!B:B, 0))</f>
        <v>#N/A</v>
      </c>
      <c r="AH575" s="18"/>
      <c r="AI575" s="18" t="e">
        <f>INDEX(BDD_enquete_terrain_publique!BO:BO, MATCH(A575, BDD_enquete_terrain_publique!B:B, 0))</f>
        <v>#N/A</v>
      </c>
      <c r="AJ575" s="18"/>
      <c r="AK575" s="18" t="e">
        <f>INDEX(BDD_enquete_terrain_publique!BU:BU, MATCH(A575, BDD_enquete_terrain_publique!B:B, 0))</f>
        <v>#N/A</v>
      </c>
      <c r="AL575" s="115" t="e">
        <f>INDEX(BDD_enquete_terrain_publique!BV:BV, MATCH(A575, BDD_enquete_terrain_publique!B:B, 0))</f>
        <v>#N/A</v>
      </c>
      <c r="AM575" s="18"/>
      <c r="AN575" s="115"/>
      <c r="AO575" s="115" t="e">
        <f>INDEX(BDD_enquete_terrain_publique!AL:AL, MATCH(A575, BDD_enquete_terrain_publique!B:B, 0))</f>
        <v>#N/A</v>
      </c>
      <c r="AP575" s="115"/>
      <c r="AQ575" s="115"/>
      <c r="AR575" s="124"/>
      <c r="AS575" s="115"/>
      <c r="AT575" s="122"/>
      <c r="AU57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5" s="122"/>
      <c r="AW575" s="115"/>
      <c r="AX575" s="199"/>
      <c r="AY575" s="201"/>
      <c r="AZ575" s="127"/>
    </row>
    <row r="576" spans="1:52">
      <c r="A576" s="117"/>
      <c r="B576" s="18" t="e">
        <f>INDEX(BDD_enquete_terrain_publique!C:C, MATCH(A576, BDD_enquete_terrain_publique!B:B, 0))</f>
        <v>#N/A</v>
      </c>
      <c r="C576" s="18" t="e">
        <f>INDEX(BDD_enquete_terrain_publique!D:D, MATCH(A576, BDD_enquete_terrain_publique!B:B, 0))</f>
        <v>#N/A</v>
      </c>
      <c r="D576" s="109" t="e">
        <f>INDEX(BDD_enquete_terrain_publique!E:E, MATCH(A576, BDD_enquete_terrain_publique!B:B, 0))</f>
        <v>#N/A</v>
      </c>
      <c r="E576" s="18" t="e">
        <f>INDEX(BDD_enquete_terrain_publique!F:F, MATCH(A576, BDD_enquete_terrain_publique!B:B, 0))</f>
        <v>#N/A</v>
      </c>
      <c r="F576" s="118" t="e">
        <f>INDEX(BDD_enquete_terrain_publique!G:G, MATCH(A576, BDD_enquete_terrain_publique!B:B, 0))</f>
        <v>#N/A</v>
      </c>
      <c r="G576" s="18" t="e">
        <f>INDEX(BDD_enquete_terrain_publique!H:H, MATCH(A576, BDD_enquete_terrain_publique!B:B, 0))</f>
        <v>#N/A</v>
      </c>
      <c r="H576" s="118" t="e">
        <f>INDEX(BDD_enquete_terrain_publique!I:I, MATCH(A576, BDD_enquete_terrain_publique!B:B, 0))</f>
        <v>#N/A</v>
      </c>
      <c r="I576" s="18" t="e">
        <f>INDEX(BDD_enquete_terrain_publique!J:J, MATCH(A576, BDD_enquete_terrain_publique!B:B, 0))</f>
        <v>#N/A</v>
      </c>
      <c r="J576" s="18" t="e">
        <f>INDEX(BDD_enquete_terrain_publique!K:K, MATCH(A576, BDD_enquete_terrain_publique!B:B, 0))</f>
        <v>#N/A</v>
      </c>
      <c r="K576" s="118" t="e">
        <f>INDEX(BDD_enquete_terrain_publique!L:L, MATCH(A576, BDD_enquete_terrain_publique!B:B, 0))</f>
        <v>#N/A</v>
      </c>
      <c r="L576" s="18" t="e">
        <f>INDEX(BDD_enquete_terrain_publique!M:M, MATCH(A576, BDD_enquete_terrain_publique!B:B, 0))</f>
        <v>#N/A</v>
      </c>
      <c r="M576" s="115" t="s">
        <v>22</v>
      </c>
      <c r="N576" s="115" t="s">
        <v>22</v>
      </c>
      <c r="O576" s="115" t="s">
        <v>22</v>
      </c>
      <c r="P576" s="119" t="e">
        <f>INDEX(BDD_enquete_terrain_publique!Q:Q, MATCH(A576, BDD_enquete_terrain_publique!B:B, 0))</f>
        <v>#N/A</v>
      </c>
      <c r="Q576" s="115" t="s">
        <v>22</v>
      </c>
      <c r="R576" s="115" t="s">
        <v>22</v>
      </c>
      <c r="S576" s="115" t="s">
        <v>22</v>
      </c>
      <c r="T576" s="115" t="s">
        <v>22</v>
      </c>
      <c r="U576" s="120" t="e">
        <f>INDEX(BDD_enquete_terrain_publique!V:V, MATCH(A576, BDD_enquete_terrain_publique!B:B, 0))</f>
        <v>#N/A</v>
      </c>
      <c r="V576" s="128" t="s">
        <v>22</v>
      </c>
      <c r="W576" s="121" t="e">
        <f>INDEX(BDD_enquete_terrain_publique!W:W, MATCH(A576, BDD_enquete_terrain_publique!B:B, 0))</f>
        <v>#N/A</v>
      </c>
      <c r="X576" s="122" t="e">
        <f>INDEX(BDD_enquete_terrain_publique!X:X, MATCH(A576, BDD_enquete_terrain_publique!B:B, 0))</f>
        <v>#N/A</v>
      </c>
      <c r="Y576" s="122" t="e">
        <f>INDEX(BDD_enquete_terrain_publique!Y:Y, MATCH(A576, BDD_enquete_terrain_publique!B:B, 0))</f>
        <v>#N/A</v>
      </c>
      <c r="Z576" s="121" t="e">
        <f>INDEX(BDD_enquete_terrain_publique!Z:Z, MATCH(A576, BDD_enquete_terrain_publique!B:B, 0))</f>
        <v>#N/A</v>
      </c>
      <c r="AA576" s="121" t="e">
        <f>INDEX(BDD_enquete_terrain_publique!AA:AA, MATCH(A576, BDD_enquete_terrain_publique!B:B, 0))</f>
        <v>#N/A</v>
      </c>
      <c r="AB576" s="121" t="e">
        <f>INDEX(BDD_enquete_terrain_publique!AB:AB, MATCH(A576, BDD_enquete_terrain_publique!B:B, 0))</f>
        <v>#N/A</v>
      </c>
      <c r="AC576" s="121" t="e">
        <f>Tableau1[[#This Row],[heure_enq]]-Tableau1[[#This Row],[heure_deb]]</f>
        <v>#N/A</v>
      </c>
      <c r="AD576" s="121" t="e">
        <f>Tableau1[[#This Row],[heure_fin]]-Tableau1[[#This Row],[heure_deb]]</f>
        <v>#N/A</v>
      </c>
      <c r="AE576" s="128" t="s">
        <v>22</v>
      </c>
      <c r="AF576" s="128" t="s">
        <v>22</v>
      </c>
      <c r="AG576" s="123" t="e">
        <f>INDEX(BDD_enquete_terrain_publique!BJ:BJ, MATCH(A576, BDD_enquete_terrain_publique!B:B, 0))</f>
        <v>#N/A</v>
      </c>
      <c r="AH576" s="18"/>
      <c r="AI576" s="18" t="e">
        <f>INDEX(BDD_enquete_terrain_publique!BO:BO, MATCH(A576, BDD_enquete_terrain_publique!B:B, 0))</f>
        <v>#N/A</v>
      </c>
      <c r="AJ576" s="18"/>
      <c r="AK576" s="18" t="e">
        <f>INDEX(BDD_enquete_terrain_publique!BU:BU, MATCH(A576, BDD_enquete_terrain_publique!B:B, 0))</f>
        <v>#N/A</v>
      </c>
      <c r="AL576" s="115" t="e">
        <f>INDEX(BDD_enquete_terrain_publique!BV:BV, MATCH(A576, BDD_enquete_terrain_publique!B:B, 0))</f>
        <v>#N/A</v>
      </c>
      <c r="AM576" s="18"/>
      <c r="AN576" s="115"/>
      <c r="AO576" s="115" t="e">
        <f>INDEX(BDD_enquete_terrain_publique!AL:AL, MATCH(A576, BDD_enquete_terrain_publique!B:B, 0))</f>
        <v>#N/A</v>
      </c>
      <c r="AP576" s="115"/>
      <c r="AQ576" s="115"/>
      <c r="AR576" s="124"/>
      <c r="AS576" s="115"/>
      <c r="AT576" s="122"/>
      <c r="AU57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6" s="122"/>
      <c r="AW576" s="115"/>
      <c r="AX576" s="199"/>
      <c r="AY576" s="201"/>
      <c r="AZ576" s="127"/>
    </row>
    <row r="577" spans="1:52">
      <c r="A577" s="117"/>
      <c r="B577" s="18" t="e">
        <f>INDEX(BDD_enquete_terrain_publique!C:C, MATCH(A577, BDD_enquete_terrain_publique!B:B, 0))</f>
        <v>#N/A</v>
      </c>
      <c r="C577" s="18" t="e">
        <f>INDEX(BDD_enquete_terrain_publique!D:D, MATCH(A577, BDD_enquete_terrain_publique!B:B, 0))</f>
        <v>#N/A</v>
      </c>
      <c r="D577" s="109" t="e">
        <f>INDEX(BDD_enquete_terrain_publique!E:E, MATCH(A577, BDD_enquete_terrain_publique!B:B, 0))</f>
        <v>#N/A</v>
      </c>
      <c r="E577" s="18" t="e">
        <f>INDEX(BDD_enquete_terrain_publique!F:F, MATCH(A577, BDD_enquete_terrain_publique!B:B, 0))</f>
        <v>#N/A</v>
      </c>
      <c r="F577" s="118" t="e">
        <f>INDEX(BDD_enquete_terrain_publique!G:G, MATCH(A577, BDD_enquete_terrain_publique!B:B, 0))</f>
        <v>#N/A</v>
      </c>
      <c r="G577" s="18" t="e">
        <f>INDEX(BDD_enquete_terrain_publique!H:H, MATCH(A577, BDD_enquete_terrain_publique!B:B, 0))</f>
        <v>#N/A</v>
      </c>
      <c r="H577" s="118" t="e">
        <f>INDEX(BDD_enquete_terrain_publique!I:I, MATCH(A577, BDD_enquete_terrain_publique!B:B, 0))</f>
        <v>#N/A</v>
      </c>
      <c r="I577" s="18" t="e">
        <f>INDEX(BDD_enquete_terrain_publique!J:J, MATCH(A577, BDD_enquete_terrain_publique!B:B, 0))</f>
        <v>#N/A</v>
      </c>
      <c r="J577" s="18" t="e">
        <f>INDEX(BDD_enquete_terrain_publique!K:K, MATCH(A577, BDD_enquete_terrain_publique!B:B, 0))</f>
        <v>#N/A</v>
      </c>
      <c r="K577" s="118" t="e">
        <f>INDEX(BDD_enquete_terrain_publique!L:L, MATCH(A577, BDD_enquete_terrain_publique!B:B, 0))</f>
        <v>#N/A</v>
      </c>
      <c r="L577" s="18" t="e">
        <f>INDEX(BDD_enquete_terrain_publique!M:M, MATCH(A577, BDD_enquete_terrain_publique!B:B, 0))</f>
        <v>#N/A</v>
      </c>
      <c r="M577" s="115" t="s">
        <v>22</v>
      </c>
      <c r="N577" s="115" t="s">
        <v>22</v>
      </c>
      <c r="O577" s="115" t="s">
        <v>22</v>
      </c>
      <c r="P577" s="119" t="e">
        <f>INDEX(BDD_enquete_terrain_publique!Q:Q, MATCH(A577, BDD_enquete_terrain_publique!B:B, 0))</f>
        <v>#N/A</v>
      </c>
      <c r="Q577" s="115" t="s">
        <v>22</v>
      </c>
      <c r="R577" s="115" t="s">
        <v>22</v>
      </c>
      <c r="S577" s="115" t="s">
        <v>22</v>
      </c>
      <c r="T577" s="115" t="s">
        <v>22</v>
      </c>
      <c r="U577" s="120" t="e">
        <f>INDEX(BDD_enquete_terrain_publique!V:V, MATCH(A577, BDD_enquete_terrain_publique!B:B, 0))</f>
        <v>#N/A</v>
      </c>
      <c r="V577" s="128" t="s">
        <v>22</v>
      </c>
      <c r="W577" s="121" t="e">
        <f>INDEX(BDD_enquete_terrain_publique!W:W, MATCH(A577, BDD_enquete_terrain_publique!B:B, 0))</f>
        <v>#N/A</v>
      </c>
      <c r="X577" s="122" t="e">
        <f>INDEX(BDD_enquete_terrain_publique!X:X, MATCH(A577, BDD_enquete_terrain_publique!B:B, 0))</f>
        <v>#N/A</v>
      </c>
      <c r="Y577" s="122" t="e">
        <f>INDEX(BDD_enquete_terrain_publique!Y:Y, MATCH(A577, BDD_enquete_terrain_publique!B:B, 0))</f>
        <v>#N/A</v>
      </c>
      <c r="Z577" s="121" t="e">
        <f>INDEX(BDD_enquete_terrain_publique!Z:Z, MATCH(A577, BDD_enquete_terrain_publique!B:B, 0))</f>
        <v>#N/A</v>
      </c>
      <c r="AA577" s="121" t="e">
        <f>INDEX(BDD_enquete_terrain_publique!AA:AA, MATCH(A577, BDD_enquete_terrain_publique!B:B, 0))</f>
        <v>#N/A</v>
      </c>
      <c r="AB577" s="121" t="e">
        <f>INDEX(BDD_enquete_terrain_publique!AB:AB, MATCH(A577, BDD_enquete_terrain_publique!B:B, 0))</f>
        <v>#N/A</v>
      </c>
      <c r="AC577" s="121" t="e">
        <f>Tableau1[[#This Row],[heure_enq]]-Tableau1[[#This Row],[heure_deb]]</f>
        <v>#N/A</v>
      </c>
      <c r="AD577" s="121" t="e">
        <f>Tableau1[[#This Row],[heure_fin]]-Tableau1[[#This Row],[heure_deb]]</f>
        <v>#N/A</v>
      </c>
      <c r="AE577" s="128" t="s">
        <v>22</v>
      </c>
      <c r="AF577" s="128" t="s">
        <v>22</v>
      </c>
      <c r="AG577" s="123" t="e">
        <f>INDEX(BDD_enquete_terrain_publique!BJ:BJ, MATCH(A577, BDD_enquete_terrain_publique!B:B, 0))</f>
        <v>#N/A</v>
      </c>
      <c r="AH577" s="18"/>
      <c r="AI577" s="18" t="e">
        <f>INDEX(BDD_enquete_terrain_publique!BO:BO, MATCH(A577, BDD_enquete_terrain_publique!B:B, 0))</f>
        <v>#N/A</v>
      </c>
      <c r="AJ577" s="18"/>
      <c r="AK577" s="18" t="e">
        <f>INDEX(BDD_enquete_terrain_publique!BU:BU, MATCH(A577, BDD_enquete_terrain_publique!B:B, 0))</f>
        <v>#N/A</v>
      </c>
      <c r="AL577" s="115" t="e">
        <f>INDEX(BDD_enquete_terrain_publique!BV:BV, MATCH(A577, BDD_enquete_terrain_publique!B:B, 0))</f>
        <v>#N/A</v>
      </c>
      <c r="AM577" s="18"/>
      <c r="AN577" s="115"/>
      <c r="AO577" s="115" t="e">
        <f>INDEX(BDD_enquete_terrain_publique!AL:AL, MATCH(A577, BDD_enquete_terrain_publique!B:B, 0))</f>
        <v>#N/A</v>
      </c>
      <c r="AP577" s="115"/>
      <c r="AQ577" s="115"/>
      <c r="AR577" s="124"/>
      <c r="AS577" s="115"/>
      <c r="AT577" s="122"/>
      <c r="AU57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7" s="122"/>
      <c r="AW577" s="115"/>
      <c r="AX577" s="199"/>
      <c r="AY577" s="201"/>
      <c r="AZ577" s="127"/>
    </row>
    <row r="578" spans="1:52">
      <c r="A578" s="117"/>
      <c r="B578" s="18" t="e">
        <f>INDEX(BDD_enquete_terrain_publique!C:C, MATCH(A578, BDD_enquete_terrain_publique!B:B, 0))</f>
        <v>#N/A</v>
      </c>
      <c r="C578" s="18" t="e">
        <f>INDEX(BDD_enquete_terrain_publique!D:D, MATCH(A578, BDD_enquete_terrain_publique!B:B, 0))</f>
        <v>#N/A</v>
      </c>
      <c r="D578" s="109" t="e">
        <f>INDEX(BDD_enquete_terrain_publique!E:E, MATCH(A578, BDD_enquete_terrain_publique!B:B, 0))</f>
        <v>#N/A</v>
      </c>
      <c r="E578" s="18" t="e">
        <f>INDEX(BDD_enquete_terrain_publique!F:F, MATCH(A578, BDD_enquete_terrain_publique!B:B, 0))</f>
        <v>#N/A</v>
      </c>
      <c r="F578" s="118" t="e">
        <f>INDEX(BDD_enquete_terrain_publique!G:G, MATCH(A578, BDD_enquete_terrain_publique!B:B, 0))</f>
        <v>#N/A</v>
      </c>
      <c r="G578" s="18" t="e">
        <f>INDEX(BDD_enquete_terrain_publique!H:H, MATCH(A578, BDD_enquete_terrain_publique!B:B, 0))</f>
        <v>#N/A</v>
      </c>
      <c r="H578" s="118" t="e">
        <f>INDEX(BDD_enquete_terrain_publique!I:I, MATCH(A578, BDD_enquete_terrain_publique!B:B, 0))</f>
        <v>#N/A</v>
      </c>
      <c r="I578" s="18" t="e">
        <f>INDEX(BDD_enquete_terrain_publique!J:J, MATCH(A578, BDD_enquete_terrain_publique!B:B, 0))</f>
        <v>#N/A</v>
      </c>
      <c r="J578" s="18" t="e">
        <f>INDEX(BDD_enquete_terrain_publique!K:K, MATCH(A578, BDD_enquete_terrain_publique!B:B, 0))</f>
        <v>#N/A</v>
      </c>
      <c r="K578" s="118" t="e">
        <f>INDEX(BDD_enquete_terrain_publique!L:L, MATCH(A578, BDD_enquete_terrain_publique!B:B, 0))</f>
        <v>#N/A</v>
      </c>
      <c r="L578" s="18" t="e">
        <f>INDEX(BDD_enquete_terrain_publique!M:M, MATCH(A578, BDD_enquete_terrain_publique!B:B, 0))</f>
        <v>#N/A</v>
      </c>
      <c r="M578" s="115" t="s">
        <v>22</v>
      </c>
      <c r="N578" s="115" t="s">
        <v>22</v>
      </c>
      <c r="O578" s="115" t="s">
        <v>22</v>
      </c>
      <c r="P578" s="119" t="e">
        <f>INDEX(BDD_enquete_terrain_publique!Q:Q, MATCH(A578, BDD_enquete_terrain_publique!B:B, 0))</f>
        <v>#N/A</v>
      </c>
      <c r="Q578" s="115" t="s">
        <v>22</v>
      </c>
      <c r="R578" s="115" t="s">
        <v>22</v>
      </c>
      <c r="S578" s="115" t="s">
        <v>22</v>
      </c>
      <c r="T578" s="115" t="s">
        <v>22</v>
      </c>
      <c r="U578" s="120" t="e">
        <f>INDEX(BDD_enquete_terrain_publique!V:V, MATCH(A578, BDD_enquete_terrain_publique!B:B, 0))</f>
        <v>#N/A</v>
      </c>
      <c r="V578" s="128" t="s">
        <v>22</v>
      </c>
      <c r="W578" s="121" t="e">
        <f>INDEX(BDD_enquete_terrain_publique!W:W, MATCH(A578, BDD_enquete_terrain_publique!B:B, 0))</f>
        <v>#N/A</v>
      </c>
      <c r="X578" s="122" t="e">
        <f>INDEX(BDD_enquete_terrain_publique!X:X, MATCH(A578, BDD_enquete_terrain_publique!B:B, 0))</f>
        <v>#N/A</v>
      </c>
      <c r="Y578" s="122" t="e">
        <f>INDEX(BDD_enquete_terrain_publique!Y:Y, MATCH(A578, BDD_enquete_terrain_publique!B:B, 0))</f>
        <v>#N/A</v>
      </c>
      <c r="Z578" s="121" t="e">
        <f>INDEX(BDD_enquete_terrain_publique!Z:Z, MATCH(A578, BDD_enquete_terrain_publique!B:B, 0))</f>
        <v>#N/A</v>
      </c>
      <c r="AA578" s="121" t="e">
        <f>INDEX(BDD_enquete_terrain_publique!AA:AA, MATCH(A578, BDD_enquete_terrain_publique!B:B, 0))</f>
        <v>#N/A</v>
      </c>
      <c r="AB578" s="121" t="e">
        <f>INDEX(BDD_enquete_terrain_publique!AB:AB, MATCH(A578, BDD_enquete_terrain_publique!B:B, 0))</f>
        <v>#N/A</v>
      </c>
      <c r="AC578" s="121" t="e">
        <f>Tableau1[[#This Row],[heure_enq]]-Tableau1[[#This Row],[heure_deb]]</f>
        <v>#N/A</v>
      </c>
      <c r="AD578" s="121" t="e">
        <f>Tableau1[[#This Row],[heure_fin]]-Tableau1[[#This Row],[heure_deb]]</f>
        <v>#N/A</v>
      </c>
      <c r="AE578" s="128" t="s">
        <v>22</v>
      </c>
      <c r="AF578" s="128" t="s">
        <v>22</v>
      </c>
      <c r="AG578" s="123" t="e">
        <f>INDEX(BDD_enquete_terrain_publique!BJ:BJ, MATCH(A578, BDD_enquete_terrain_publique!B:B, 0))</f>
        <v>#N/A</v>
      </c>
      <c r="AH578" s="18"/>
      <c r="AI578" s="18" t="e">
        <f>INDEX(BDD_enquete_terrain_publique!BO:BO, MATCH(A578, BDD_enquete_terrain_publique!B:B, 0))</f>
        <v>#N/A</v>
      </c>
      <c r="AJ578" s="18"/>
      <c r="AK578" s="18" t="e">
        <f>INDEX(BDD_enquete_terrain_publique!BU:BU, MATCH(A578, BDD_enquete_terrain_publique!B:B, 0))</f>
        <v>#N/A</v>
      </c>
      <c r="AL578" s="115" t="e">
        <f>INDEX(BDD_enquete_terrain_publique!BV:BV, MATCH(A578, BDD_enquete_terrain_publique!B:B, 0))</f>
        <v>#N/A</v>
      </c>
      <c r="AM578" s="18"/>
      <c r="AN578" s="115"/>
      <c r="AO578" s="115" t="e">
        <f>INDEX(BDD_enquete_terrain_publique!AL:AL, MATCH(A578, BDD_enquete_terrain_publique!B:B, 0))</f>
        <v>#N/A</v>
      </c>
      <c r="AP578" s="115"/>
      <c r="AQ578" s="115"/>
      <c r="AR578" s="124"/>
      <c r="AS578" s="115"/>
      <c r="AT578" s="122"/>
      <c r="AU57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8" s="122"/>
      <c r="AW578" s="115"/>
      <c r="AX578" s="199"/>
      <c r="AY578" s="201"/>
      <c r="AZ578" s="127"/>
    </row>
    <row r="579" spans="1:52">
      <c r="A579" s="117"/>
      <c r="B579" s="18" t="e">
        <f>INDEX(BDD_enquete_terrain_publique!C:C, MATCH(A579, BDD_enquete_terrain_publique!B:B, 0))</f>
        <v>#N/A</v>
      </c>
      <c r="C579" s="18" t="e">
        <f>INDEX(BDD_enquete_terrain_publique!D:D, MATCH(A579, BDD_enquete_terrain_publique!B:B, 0))</f>
        <v>#N/A</v>
      </c>
      <c r="D579" s="109" t="e">
        <f>INDEX(BDD_enquete_terrain_publique!E:E, MATCH(A579, BDD_enquete_terrain_publique!B:B, 0))</f>
        <v>#N/A</v>
      </c>
      <c r="E579" s="18" t="e">
        <f>INDEX(BDD_enquete_terrain_publique!F:F, MATCH(A579, BDD_enquete_terrain_publique!B:B, 0))</f>
        <v>#N/A</v>
      </c>
      <c r="F579" s="118" t="e">
        <f>INDEX(BDD_enquete_terrain_publique!G:G, MATCH(A579, BDD_enquete_terrain_publique!B:B, 0))</f>
        <v>#N/A</v>
      </c>
      <c r="G579" s="18" t="e">
        <f>INDEX(BDD_enquete_terrain_publique!H:H, MATCH(A579, BDD_enquete_terrain_publique!B:B, 0))</f>
        <v>#N/A</v>
      </c>
      <c r="H579" s="118" t="e">
        <f>INDEX(BDD_enquete_terrain_publique!I:I, MATCH(A579, BDD_enquete_terrain_publique!B:B, 0))</f>
        <v>#N/A</v>
      </c>
      <c r="I579" s="18" t="e">
        <f>INDEX(BDD_enquete_terrain_publique!J:J, MATCH(A579, BDD_enquete_terrain_publique!B:B, 0))</f>
        <v>#N/A</v>
      </c>
      <c r="J579" s="18" t="e">
        <f>INDEX(BDD_enquete_terrain_publique!K:K, MATCH(A579, BDD_enquete_terrain_publique!B:B, 0))</f>
        <v>#N/A</v>
      </c>
      <c r="K579" s="118" t="e">
        <f>INDEX(BDD_enquete_terrain_publique!L:L, MATCH(A579, BDD_enquete_terrain_publique!B:B, 0))</f>
        <v>#N/A</v>
      </c>
      <c r="L579" s="18" t="e">
        <f>INDEX(BDD_enquete_terrain_publique!M:M, MATCH(A579, BDD_enquete_terrain_publique!B:B, 0))</f>
        <v>#N/A</v>
      </c>
      <c r="M579" s="115" t="s">
        <v>22</v>
      </c>
      <c r="N579" s="115" t="s">
        <v>22</v>
      </c>
      <c r="O579" s="115" t="s">
        <v>22</v>
      </c>
      <c r="P579" s="119" t="e">
        <f>INDEX(BDD_enquete_terrain_publique!Q:Q, MATCH(A579, BDD_enquete_terrain_publique!B:B, 0))</f>
        <v>#N/A</v>
      </c>
      <c r="Q579" s="115" t="s">
        <v>22</v>
      </c>
      <c r="R579" s="115" t="s">
        <v>22</v>
      </c>
      <c r="S579" s="115" t="s">
        <v>22</v>
      </c>
      <c r="T579" s="115" t="s">
        <v>22</v>
      </c>
      <c r="U579" s="120" t="e">
        <f>INDEX(BDD_enquete_terrain_publique!V:V, MATCH(A579, BDD_enquete_terrain_publique!B:B, 0))</f>
        <v>#N/A</v>
      </c>
      <c r="V579" s="128" t="s">
        <v>22</v>
      </c>
      <c r="W579" s="121" t="e">
        <f>INDEX(BDD_enquete_terrain_publique!W:W, MATCH(A579, BDD_enquete_terrain_publique!B:B, 0))</f>
        <v>#N/A</v>
      </c>
      <c r="X579" s="122" t="e">
        <f>INDEX(BDD_enquete_terrain_publique!X:X, MATCH(A579, BDD_enquete_terrain_publique!B:B, 0))</f>
        <v>#N/A</v>
      </c>
      <c r="Y579" s="122" t="e">
        <f>INDEX(BDD_enquete_terrain_publique!Y:Y, MATCH(A579, BDD_enquete_terrain_publique!B:B, 0))</f>
        <v>#N/A</v>
      </c>
      <c r="Z579" s="121" t="e">
        <f>INDEX(BDD_enquete_terrain_publique!Z:Z, MATCH(A579, BDD_enquete_terrain_publique!B:B, 0))</f>
        <v>#N/A</v>
      </c>
      <c r="AA579" s="121" t="e">
        <f>INDEX(BDD_enquete_terrain_publique!AA:AA, MATCH(A579, BDD_enquete_terrain_publique!B:B, 0))</f>
        <v>#N/A</v>
      </c>
      <c r="AB579" s="121" t="e">
        <f>INDEX(BDD_enquete_terrain_publique!AB:AB, MATCH(A579, BDD_enquete_terrain_publique!B:B, 0))</f>
        <v>#N/A</v>
      </c>
      <c r="AC579" s="121" t="e">
        <f>Tableau1[[#This Row],[heure_enq]]-Tableau1[[#This Row],[heure_deb]]</f>
        <v>#N/A</v>
      </c>
      <c r="AD579" s="121" t="e">
        <f>Tableau1[[#This Row],[heure_fin]]-Tableau1[[#This Row],[heure_deb]]</f>
        <v>#N/A</v>
      </c>
      <c r="AE579" s="128" t="s">
        <v>22</v>
      </c>
      <c r="AF579" s="128" t="s">
        <v>22</v>
      </c>
      <c r="AG579" s="123" t="e">
        <f>INDEX(BDD_enquete_terrain_publique!BJ:BJ, MATCH(A579, BDD_enquete_terrain_publique!B:B, 0))</f>
        <v>#N/A</v>
      </c>
      <c r="AH579" s="18"/>
      <c r="AI579" s="18" t="e">
        <f>INDEX(BDD_enquete_terrain_publique!BO:BO, MATCH(A579, BDD_enquete_terrain_publique!B:B, 0))</f>
        <v>#N/A</v>
      </c>
      <c r="AJ579" s="18"/>
      <c r="AK579" s="18" t="e">
        <f>INDEX(BDD_enquete_terrain_publique!BU:BU, MATCH(A579, BDD_enquete_terrain_publique!B:B, 0))</f>
        <v>#N/A</v>
      </c>
      <c r="AL579" s="115" t="e">
        <f>INDEX(BDD_enquete_terrain_publique!BV:BV, MATCH(A579, BDD_enquete_terrain_publique!B:B, 0))</f>
        <v>#N/A</v>
      </c>
      <c r="AM579" s="18"/>
      <c r="AN579" s="115"/>
      <c r="AO579" s="115" t="e">
        <f>INDEX(BDD_enquete_terrain_publique!AL:AL, MATCH(A579, BDD_enquete_terrain_publique!B:B, 0))</f>
        <v>#N/A</v>
      </c>
      <c r="AP579" s="115"/>
      <c r="AQ579" s="115"/>
      <c r="AR579" s="124"/>
      <c r="AS579" s="115"/>
      <c r="AT579" s="122"/>
      <c r="AU57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79" s="122"/>
      <c r="AW579" s="115"/>
      <c r="AX579" s="199"/>
      <c r="AY579" s="201"/>
      <c r="AZ579" s="127"/>
    </row>
    <row r="580" spans="1:52">
      <c r="A580" s="117"/>
      <c r="B580" s="18" t="e">
        <f>INDEX(BDD_enquete_terrain_publique!C:C, MATCH(A580, BDD_enquete_terrain_publique!B:B, 0))</f>
        <v>#N/A</v>
      </c>
      <c r="C580" s="18" t="e">
        <f>INDEX(BDD_enquete_terrain_publique!D:D, MATCH(A580, BDD_enquete_terrain_publique!B:B, 0))</f>
        <v>#N/A</v>
      </c>
      <c r="D580" s="109" t="e">
        <f>INDEX(BDD_enquete_terrain_publique!E:E, MATCH(A580, BDD_enquete_terrain_publique!B:B, 0))</f>
        <v>#N/A</v>
      </c>
      <c r="E580" s="18" t="e">
        <f>INDEX(BDD_enquete_terrain_publique!F:F, MATCH(A580, BDD_enquete_terrain_publique!B:B, 0))</f>
        <v>#N/A</v>
      </c>
      <c r="F580" s="118" t="e">
        <f>INDEX(BDD_enquete_terrain_publique!G:G, MATCH(A580, BDD_enquete_terrain_publique!B:B, 0))</f>
        <v>#N/A</v>
      </c>
      <c r="G580" s="18" t="e">
        <f>INDEX(BDD_enquete_terrain_publique!H:H, MATCH(A580, BDD_enquete_terrain_publique!B:B, 0))</f>
        <v>#N/A</v>
      </c>
      <c r="H580" s="118" t="e">
        <f>INDEX(BDD_enquete_terrain_publique!I:I, MATCH(A580, BDD_enquete_terrain_publique!B:B, 0))</f>
        <v>#N/A</v>
      </c>
      <c r="I580" s="18" t="e">
        <f>INDEX(BDD_enquete_terrain_publique!J:J, MATCH(A580, BDD_enquete_terrain_publique!B:B, 0))</f>
        <v>#N/A</v>
      </c>
      <c r="J580" s="18" t="e">
        <f>INDEX(BDD_enquete_terrain_publique!K:K, MATCH(A580, BDD_enquete_terrain_publique!B:B, 0))</f>
        <v>#N/A</v>
      </c>
      <c r="K580" s="118" t="e">
        <f>INDEX(BDD_enquete_terrain_publique!L:L, MATCH(A580, BDD_enquete_terrain_publique!B:B, 0))</f>
        <v>#N/A</v>
      </c>
      <c r="L580" s="18" t="e">
        <f>INDEX(BDD_enquete_terrain_publique!M:M, MATCH(A580, BDD_enquete_terrain_publique!B:B, 0))</f>
        <v>#N/A</v>
      </c>
      <c r="M580" s="115" t="s">
        <v>22</v>
      </c>
      <c r="N580" s="115" t="s">
        <v>22</v>
      </c>
      <c r="O580" s="115" t="s">
        <v>22</v>
      </c>
      <c r="P580" s="119" t="e">
        <f>INDEX(BDD_enquete_terrain_publique!Q:Q, MATCH(A580, BDD_enquete_terrain_publique!B:B, 0))</f>
        <v>#N/A</v>
      </c>
      <c r="Q580" s="115" t="s">
        <v>22</v>
      </c>
      <c r="R580" s="115" t="s">
        <v>22</v>
      </c>
      <c r="S580" s="115" t="s">
        <v>22</v>
      </c>
      <c r="T580" s="115" t="s">
        <v>22</v>
      </c>
      <c r="U580" s="120" t="e">
        <f>INDEX(BDD_enquete_terrain_publique!V:V, MATCH(A580, BDD_enquete_terrain_publique!B:B, 0))</f>
        <v>#N/A</v>
      </c>
      <c r="V580" s="128" t="s">
        <v>22</v>
      </c>
      <c r="W580" s="121" t="e">
        <f>INDEX(BDD_enquete_terrain_publique!W:W, MATCH(A580, BDD_enquete_terrain_publique!B:B, 0))</f>
        <v>#N/A</v>
      </c>
      <c r="X580" s="122" t="e">
        <f>INDEX(BDD_enquete_terrain_publique!X:X, MATCH(A580, BDD_enquete_terrain_publique!B:B, 0))</f>
        <v>#N/A</v>
      </c>
      <c r="Y580" s="122" t="e">
        <f>INDEX(BDD_enquete_terrain_publique!Y:Y, MATCH(A580, BDD_enquete_terrain_publique!B:B, 0))</f>
        <v>#N/A</v>
      </c>
      <c r="Z580" s="121" t="e">
        <f>INDEX(BDD_enquete_terrain_publique!Z:Z, MATCH(A580, BDD_enquete_terrain_publique!B:B, 0))</f>
        <v>#N/A</v>
      </c>
      <c r="AA580" s="121" t="e">
        <f>INDEX(BDD_enquete_terrain_publique!AA:AA, MATCH(A580, BDD_enquete_terrain_publique!B:B, 0))</f>
        <v>#N/A</v>
      </c>
      <c r="AB580" s="121" t="e">
        <f>INDEX(BDD_enquete_terrain_publique!AB:AB, MATCH(A580, BDD_enquete_terrain_publique!B:B, 0))</f>
        <v>#N/A</v>
      </c>
      <c r="AC580" s="121" t="e">
        <f>Tableau1[[#This Row],[heure_enq]]-Tableau1[[#This Row],[heure_deb]]</f>
        <v>#N/A</v>
      </c>
      <c r="AD580" s="121" t="e">
        <f>Tableau1[[#This Row],[heure_fin]]-Tableau1[[#This Row],[heure_deb]]</f>
        <v>#N/A</v>
      </c>
      <c r="AE580" s="128" t="s">
        <v>22</v>
      </c>
      <c r="AF580" s="128" t="s">
        <v>22</v>
      </c>
      <c r="AG580" s="123" t="e">
        <f>INDEX(BDD_enquete_terrain_publique!BJ:BJ, MATCH(A580, BDD_enquete_terrain_publique!B:B, 0))</f>
        <v>#N/A</v>
      </c>
      <c r="AH580" s="18"/>
      <c r="AI580" s="18" t="e">
        <f>INDEX(BDD_enquete_terrain_publique!BO:BO, MATCH(A580, BDD_enquete_terrain_publique!B:B, 0))</f>
        <v>#N/A</v>
      </c>
      <c r="AJ580" s="18"/>
      <c r="AK580" s="18" t="e">
        <f>INDEX(BDD_enquete_terrain_publique!BU:BU, MATCH(A580, BDD_enquete_terrain_publique!B:B, 0))</f>
        <v>#N/A</v>
      </c>
      <c r="AL580" s="115" t="e">
        <f>INDEX(BDD_enquete_terrain_publique!BV:BV, MATCH(A580, BDD_enquete_terrain_publique!B:B, 0))</f>
        <v>#N/A</v>
      </c>
      <c r="AM580" s="18"/>
      <c r="AN580" s="115"/>
      <c r="AO580" s="115" t="e">
        <f>INDEX(BDD_enquete_terrain_publique!AL:AL, MATCH(A580, BDD_enquete_terrain_publique!B:B, 0))</f>
        <v>#N/A</v>
      </c>
      <c r="AP580" s="115"/>
      <c r="AQ580" s="115"/>
      <c r="AR580" s="124"/>
      <c r="AS580" s="115"/>
      <c r="AT580" s="122"/>
      <c r="AU58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0" s="122"/>
      <c r="AW580" s="115"/>
      <c r="AX580" s="199"/>
      <c r="AY580" s="201"/>
      <c r="AZ580" s="127"/>
    </row>
    <row r="581" spans="1:52">
      <c r="A581" s="117"/>
      <c r="B581" s="18" t="e">
        <f>INDEX(BDD_enquete_terrain_publique!C:C, MATCH(A581, BDD_enquete_terrain_publique!B:B, 0))</f>
        <v>#N/A</v>
      </c>
      <c r="C581" s="18" t="e">
        <f>INDEX(BDD_enquete_terrain_publique!D:D, MATCH(A581, BDD_enquete_terrain_publique!B:B, 0))</f>
        <v>#N/A</v>
      </c>
      <c r="D581" s="109" t="e">
        <f>INDEX(BDD_enquete_terrain_publique!E:E, MATCH(A581, BDD_enquete_terrain_publique!B:B, 0))</f>
        <v>#N/A</v>
      </c>
      <c r="E581" s="18" t="e">
        <f>INDEX(BDD_enquete_terrain_publique!F:F, MATCH(A581, BDD_enquete_terrain_publique!B:B, 0))</f>
        <v>#N/A</v>
      </c>
      <c r="F581" s="118" t="e">
        <f>INDEX(BDD_enquete_terrain_publique!G:G, MATCH(A581, BDD_enquete_terrain_publique!B:B, 0))</f>
        <v>#N/A</v>
      </c>
      <c r="G581" s="18" t="e">
        <f>INDEX(BDD_enquete_terrain_publique!H:H, MATCH(A581, BDD_enquete_terrain_publique!B:B, 0))</f>
        <v>#N/A</v>
      </c>
      <c r="H581" s="118" t="e">
        <f>INDEX(BDD_enquete_terrain_publique!I:I, MATCH(A581, BDD_enquete_terrain_publique!B:B, 0))</f>
        <v>#N/A</v>
      </c>
      <c r="I581" s="18" t="e">
        <f>INDEX(BDD_enquete_terrain_publique!J:J, MATCH(A581, BDD_enquete_terrain_publique!B:B, 0))</f>
        <v>#N/A</v>
      </c>
      <c r="J581" s="18" t="e">
        <f>INDEX(BDD_enquete_terrain_publique!K:K, MATCH(A581, BDD_enquete_terrain_publique!B:B, 0))</f>
        <v>#N/A</v>
      </c>
      <c r="K581" s="118" t="e">
        <f>INDEX(BDD_enquete_terrain_publique!L:L, MATCH(A581, BDD_enquete_terrain_publique!B:B, 0))</f>
        <v>#N/A</v>
      </c>
      <c r="L581" s="18" t="e">
        <f>INDEX(BDD_enquete_terrain_publique!M:M, MATCH(A581, BDD_enquete_terrain_publique!B:B, 0))</f>
        <v>#N/A</v>
      </c>
      <c r="M581" s="115" t="s">
        <v>22</v>
      </c>
      <c r="N581" s="115" t="s">
        <v>22</v>
      </c>
      <c r="O581" s="115" t="s">
        <v>22</v>
      </c>
      <c r="P581" s="119" t="e">
        <f>INDEX(BDD_enquete_terrain_publique!Q:Q, MATCH(A581, BDD_enquete_terrain_publique!B:B, 0))</f>
        <v>#N/A</v>
      </c>
      <c r="Q581" s="115" t="s">
        <v>22</v>
      </c>
      <c r="R581" s="115" t="s">
        <v>22</v>
      </c>
      <c r="S581" s="115" t="s">
        <v>22</v>
      </c>
      <c r="T581" s="115" t="s">
        <v>22</v>
      </c>
      <c r="U581" s="120" t="e">
        <f>INDEX(BDD_enquete_terrain_publique!V:V, MATCH(A581, BDD_enquete_terrain_publique!B:B, 0))</f>
        <v>#N/A</v>
      </c>
      <c r="V581" s="128" t="s">
        <v>22</v>
      </c>
      <c r="W581" s="121" t="e">
        <f>INDEX(BDD_enquete_terrain_publique!W:W, MATCH(A581, BDD_enquete_terrain_publique!B:B, 0))</f>
        <v>#N/A</v>
      </c>
      <c r="X581" s="122" t="e">
        <f>INDEX(BDD_enquete_terrain_publique!X:X, MATCH(A581, BDD_enquete_terrain_publique!B:B, 0))</f>
        <v>#N/A</v>
      </c>
      <c r="Y581" s="122" t="e">
        <f>INDEX(BDD_enquete_terrain_publique!Y:Y, MATCH(A581, BDD_enquete_terrain_publique!B:B, 0))</f>
        <v>#N/A</v>
      </c>
      <c r="Z581" s="121" t="e">
        <f>INDEX(BDD_enquete_terrain_publique!Z:Z, MATCH(A581, BDD_enquete_terrain_publique!B:B, 0))</f>
        <v>#N/A</v>
      </c>
      <c r="AA581" s="121" t="e">
        <f>INDEX(BDD_enquete_terrain_publique!AA:AA, MATCH(A581, BDD_enquete_terrain_publique!B:B, 0))</f>
        <v>#N/A</v>
      </c>
      <c r="AB581" s="121" t="e">
        <f>INDEX(BDD_enquete_terrain_publique!AB:AB, MATCH(A581, BDD_enquete_terrain_publique!B:B, 0))</f>
        <v>#N/A</v>
      </c>
      <c r="AC581" s="121" t="e">
        <f>Tableau1[[#This Row],[heure_enq]]-Tableau1[[#This Row],[heure_deb]]</f>
        <v>#N/A</v>
      </c>
      <c r="AD581" s="121" t="e">
        <f>Tableau1[[#This Row],[heure_fin]]-Tableau1[[#This Row],[heure_deb]]</f>
        <v>#N/A</v>
      </c>
      <c r="AE581" s="128" t="s">
        <v>22</v>
      </c>
      <c r="AF581" s="128" t="s">
        <v>22</v>
      </c>
      <c r="AG581" s="123" t="e">
        <f>INDEX(BDD_enquete_terrain_publique!BJ:BJ, MATCH(A581, BDD_enquete_terrain_publique!B:B, 0))</f>
        <v>#N/A</v>
      </c>
      <c r="AH581" s="18"/>
      <c r="AI581" s="18" t="e">
        <f>INDEX(BDD_enquete_terrain_publique!BO:BO, MATCH(A581, BDD_enquete_terrain_publique!B:B, 0))</f>
        <v>#N/A</v>
      </c>
      <c r="AJ581" s="18"/>
      <c r="AK581" s="18" t="e">
        <f>INDEX(BDD_enquete_terrain_publique!BU:BU, MATCH(A581, BDD_enquete_terrain_publique!B:B, 0))</f>
        <v>#N/A</v>
      </c>
      <c r="AL581" s="115" t="e">
        <f>INDEX(BDD_enquete_terrain_publique!BV:BV, MATCH(A581, BDD_enquete_terrain_publique!B:B, 0))</f>
        <v>#N/A</v>
      </c>
      <c r="AM581" s="18"/>
      <c r="AN581" s="115"/>
      <c r="AO581" s="115" t="e">
        <f>INDEX(BDD_enquete_terrain_publique!AL:AL, MATCH(A581, BDD_enquete_terrain_publique!B:B, 0))</f>
        <v>#N/A</v>
      </c>
      <c r="AP581" s="115"/>
      <c r="AQ581" s="115"/>
      <c r="AR581" s="124"/>
      <c r="AS581" s="115"/>
      <c r="AT581" s="122"/>
      <c r="AU58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1" s="122"/>
      <c r="AW581" s="115"/>
      <c r="AX581" s="199"/>
      <c r="AY581" s="201"/>
      <c r="AZ581" s="127"/>
    </row>
    <row r="582" spans="1:52">
      <c r="A582" s="117"/>
      <c r="B582" s="18" t="e">
        <f>INDEX(BDD_enquete_terrain_publique!C:C, MATCH(A582, BDD_enquete_terrain_publique!B:B, 0))</f>
        <v>#N/A</v>
      </c>
      <c r="C582" s="18" t="e">
        <f>INDEX(BDD_enquete_terrain_publique!D:D, MATCH(A582, BDD_enquete_terrain_publique!B:B, 0))</f>
        <v>#N/A</v>
      </c>
      <c r="D582" s="109" t="e">
        <f>INDEX(BDD_enquete_terrain_publique!E:E, MATCH(A582, BDD_enquete_terrain_publique!B:B, 0))</f>
        <v>#N/A</v>
      </c>
      <c r="E582" s="18" t="e">
        <f>INDEX(BDD_enquete_terrain_publique!F:F, MATCH(A582, BDD_enquete_terrain_publique!B:B, 0))</f>
        <v>#N/A</v>
      </c>
      <c r="F582" s="118" t="e">
        <f>INDEX(BDD_enquete_terrain_publique!G:G, MATCH(A582, BDD_enquete_terrain_publique!B:B, 0))</f>
        <v>#N/A</v>
      </c>
      <c r="G582" s="18" t="e">
        <f>INDEX(BDD_enquete_terrain_publique!H:H, MATCH(A582, BDD_enquete_terrain_publique!B:B, 0))</f>
        <v>#N/A</v>
      </c>
      <c r="H582" s="118" t="e">
        <f>INDEX(BDD_enquete_terrain_publique!I:I, MATCH(A582, BDD_enquete_terrain_publique!B:B, 0))</f>
        <v>#N/A</v>
      </c>
      <c r="I582" s="18" t="e">
        <f>INDEX(BDD_enquete_terrain_publique!J:J, MATCH(A582, BDD_enquete_terrain_publique!B:B, 0))</f>
        <v>#N/A</v>
      </c>
      <c r="J582" s="18" t="e">
        <f>INDEX(BDD_enquete_terrain_publique!K:K, MATCH(A582, BDD_enquete_terrain_publique!B:B, 0))</f>
        <v>#N/A</v>
      </c>
      <c r="K582" s="118" t="e">
        <f>INDEX(BDD_enquete_terrain_publique!L:L, MATCH(A582, BDD_enquete_terrain_publique!B:B, 0))</f>
        <v>#N/A</v>
      </c>
      <c r="L582" s="18" t="e">
        <f>INDEX(BDD_enquete_terrain_publique!M:M, MATCH(A582, BDD_enquete_terrain_publique!B:B, 0))</f>
        <v>#N/A</v>
      </c>
      <c r="M582" s="115" t="s">
        <v>22</v>
      </c>
      <c r="N582" s="115" t="s">
        <v>22</v>
      </c>
      <c r="O582" s="115" t="s">
        <v>22</v>
      </c>
      <c r="P582" s="119" t="e">
        <f>INDEX(BDD_enquete_terrain_publique!Q:Q, MATCH(A582, BDD_enquete_terrain_publique!B:B, 0))</f>
        <v>#N/A</v>
      </c>
      <c r="Q582" s="115" t="s">
        <v>22</v>
      </c>
      <c r="R582" s="115" t="s">
        <v>22</v>
      </c>
      <c r="S582" s="115" t="s">
        <v>22</v>
      </c>
      <c r="T582" s="115" t="s">
        <v>22</v>
      </c>
      <c r="U582" s="120" t="e">
        <f>INDEX(BDD_enquete_terrain_publique!V:V, MATCH(A582, BDD_enquete_terrain_publique!B:B, 0))</f>
        <v>#N/A</v>
      </c>
      <c r="V582" s="128" t="s">
        <v>22</v>
      </c>
      <c r="W582" s="121" t="e">
        <f>INDEX(BDD_enquete_terrain_publique!W:W, MATCH(A582, BDD_enquete_terrain_publique!B:B, 0))</f>
        <v>#N/A</v>
      </c>
      <c r="X582" s="122" t="e">
        <f>INDEX(BDD_enquete_terrain_publique!X:X, MATCH(A582, BDD_enquete_terrain_publique!B:B, 0))</f>
        <v>#N/A</v>
      </c>
      <c r="Y582" s="122" t="e">
        <f>INDEX(BDD_enquete_terrain_publique!Y:Y, MATCH(A582, BDD_enquete_terrain_publique!B:B, 0))</f>
        <v>#N/A</v>
      </c>
      <c r="Z582" s="121" t="e">
        <f>INDEX(BDD_enquete_terrain_publique!Z:Z, MATCH(A582, BDD_enquete_terrain_publique!B:B, 0))</f>
        <v>#N/A</v>
      </c>
      <c r="AA582" s="121" t="e">
        <f>INDEX(BDD_enquete_terrain_publique!AA:AA, MATCH(A582, BDD_enquete_terrain_publique!B:B, 0))</f>
        <v>#N/A</v>
      </c>
      <c r="AB582" s="121" t="e">
        <f>INDEX(BDD_enquete_terrain_publique!AB:AB, MATCH(A582, BDD_enquete_terrain_publique!B:B, 0))</f>
        <v>#N/A</v>
      </c>
      <c r="AC582" s="121" t="e">
        <f>Tableau1[[#This Row],[heure_enq]]-Tableau1[[#This Row],[heure_deb]]</f>
        <v>#N/A</v>
      </c>
      <c r="AD582" s="121" t="e">
        <f>Tableau1[[#This Row],[heure_fin]]-Tableau1[[#This Row],[heure_deb]]</f>
        <v>#N/A</v>
      </c>
      <c r="AE582" s="128" t="s">
        <v>22</v>
      </c>
      <c r="AF582" s="128" t="s">
        <v>22</v>
      </c>
      <c r="AG582" s="123" t="e">
        <f>INDEX(BDD_enquete_terrain_publique!BJ:BJ, MATCH(A582, BDD_enquete_terrain_publique!B:B, 0))</f>
        <v>#N/A</v>
      </c>
      <c r="AH582" s="18"/>
      <c r="AI582" s="18" t="e">
        <f>INDEX(BDD_enquete_terrain_publique!BO:BO, MATCH(A582, BDD_enquete_terrain_publique!B:B, 0))</f>
        <v>#N/A</v>
      </c>
      <c r="AJ582" s="18"/>
      <c r="AK582" s="18" t="e">
        <f>INDEX(BDD_enquete_terrain_publique!BU:BU, MATCH(A582, BDD_enquete_terrain_publique!B:B, 0))</f>
        <v>#N/A</v>
      </c>
      <c r="AL582" s="115" t="e">
        <f>INDEX(BDD_enquete_terrain_publique!BV:BV, MATCH(A582, BDD_enquete_terrain_publique!B:B, 0))</f>
        <v>#N/A</v>
      </c>
      <c r="AM582" s="18"/>
      <c r="AN582" s="115"/>
      <c r="AO582" s="115" t="e">
        <f>INDEX(BDD_enquete_terrain_publique!AL:AL, MATCH(A582, BDD_enquete_terrain_publique!B:B, 0))</f>
        <v>#N/A</v>
      </c>
      <c r="AP582" s="115"/>
      <c r="AQ582" s="115"/>
      <c r="AR582" s="124"/>
      <c r="AS582" s="115"/>
      <c r="AT582" s="122"/>
      <c r="AU58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2" s="122"/>
      <c r="AW582" s="115"/>
      <c r="AX582" s="199"/>
      <c r="AY582" s="201"/>
      <c r="AZ582" s="127"/>
    </row>
    <row r="583" spans="1:52">
      <c r="A583" s="117"/>
      <c r="B583" s="18" t="e">
        <f>INDEX(BDD_enquete_terrain_publique!C:C, MATCH(A583, BDD_enquete_terrain_publique!B:B, 0))</f>
        <v>#N/A</v>
      </c>
      <c r="C583" s="18" t="e">
        <f>INDEX(BDD_enquete_terrain_publique!D:D, MATCH(A583, BDD_enquete_terrain_publique!B:B, 0))</f>
        <v>#N/A</v>
      </c>
      <c r="D583" s="109" t="e">
        <f>INDEX(BDD_enquete_terrain_publique!E:E, MATCH(A583, BDD_enquete_terrain_publique!B:B, 0))</f>
        <v>#N/A</v>
      </c>
      <c r="E583" s="18" t="e">
        <f>INDEX(BDD_enquete_terrain_publique!F:F, MATCH(A583, BDD_enquete_terrain_publique!B:B, 0))</f>
        <v>#N/A</v>
      </c>
      <c r="F583" s="118" t="e">
        <f>INDEX(BDD_enquete_terrain_publique!G:G, MATCH(A583, BDD_enquete_terrain_publique!B:B, 0))</f>
        <v>#N/A</v>
      </c>
      <c r="G583" s="18" t="e">
        <f>INDEX(BDD_enquete_terrain_publique!H:H, MATCH(A583, BDD_enquete_terrain_publique!B:B, 0))</f>
        <v>#N/A</v>
      </c>
      <c r="H583" s="118" t="e">
        <f>INDEX(BDD_enquete_terrain_publique!I:I, MATCH(A583, BDD_enquete_terrain_publique!B:B, 0))</f>
        <v>#N/A</v>
      </c>
      <c r="I583" s="18" t="e">
        <f>INDEX(BDD_enquete_terrain_publique!J:J, MATCH(A583, BDD_enquete_terrain_publique!B:B, 0))</f>
        <v>#N/A</v>
      </c>
      <c r="J583" s="18" t="e">
        <f>INDEX(BDD_enquete_terrain_publique!K:K, MATCH(A583, BDD_enquete_terrain_publique!B:B, 0))</f>
        <v>#N/A</v>
      </c>
      <c r="K583" s="118" t="e">
        <f>INDEX(BDD_enquete_terrain_publique!L:L, MATCH(A583, BDD_enquete_terrain_publique!B:B, 0))</f>
        <v>#N/A</v>
      </c>
      <c r="L583" s="18" t="e">
        <f>INDEX(BDD_enquete_terrain_publique!M:M, MATCH(A583, BDD_enquete_terrain_publique!B:B, 0))</f>
        <v>#N/A</v>
      </c>
      <c r="M583" s="115" t="s">
        <v>22</v>
      </c>
      <c r="N583" s="115" t="s">
        <v>22</v>
      </c>
      <c r="O583" s="115" t="s">
        <v>22</v>
      </c>
      <c r="P583" s="119" t="e">
        <f>INDEX(BDD_enquete_terrain_publique!Q:Q, MATCH(A583, BDD_enquete_terrain_publique!B:B, 0))</f>
        <v>#N/A</v>
      </c>
      <c r="Q583" s="115" t="s">
        <v>22</v>
      </c>
      <c r="R583" s="115" t="s">
        <v>22</v>
      </c>
      <c r="S583" s="115" t="s">
        <v>22</v>
      </c>
      <c r="T583" s="115" t="s">
        <v>22</v>
      </c>
      <c r="U583" s="120" t="e">
        <f>INDEX(BDD_enquete_terrain_publique!V:V, MATCH(A583, BDD_enquete_terrain_publique!B:B, 0))</f>
        <v>#N/A</v>
      </c>
      <c r="V583" s="128" t="s">
        <v>22</v>
      </c>
      <c r="W583" s="121" t="e">
        <f>INDEX(BDD_enquete_terrain_publique!W:W, MATCH(A583, BDD_enquete_terrain_publique!B:B, 0))</f>
        <v>#N/A</v>
      </c>
      <c r="X583" s="122" t="e">
        <f>INDEX(BDD_enquete_terrain_publique!X:X, MATCH(A583, BDD_enquete_terrain_publique!B:B, 0))</f>
        <v>#N/A</v>
      </c>
      <c r="Y583" s="122" t="e">
        <f>INDEX(BDD_enquete_terrain_publique!Y:Y, MATCH(A583, BDD_enquete_terrain_publique!B:B, 0))</f>
        <v>#N/A</v>
      </c>
      <c r="Z583" s="121" t="e">
        <f>INDEX(BDD_enquete_terrain_publique!Z:Z, MATCH(A583, BDD_enquete_terrain_publique!B:B, 0))</f>
        <v>#N/A</v>
      </c>
      <c r="AA583" s="121" t="e">
        <f>INDEX(BDD_enquete_terrain_publique!AA:AA, MATCH(A583, BDD_enquete_terrain_publique!B:B, 0))</f>
        <v>#N/A</v>
      </c>
      <c r="AB583" s="121" t="e">
        <f>INDEX(BDD_enquete_terrain_publique!AB:AB, MATCH(A583, BDD_enquete_terrain_publique!B:B, 0))</f>
        <v>#N/A</v>
      </c>
      <c r="AC583" s="121" t="e">
        <f>Tableau1[[#This Row],[heure_enq]]-Tableau1[[#This Row],[heure_deb]]</f>
        <v>#N/A</v>
      </c>
      <c r="AD583" s="121" t="e">
        <f>Tableau1[[#This Row],[heure_fin]]-Tableau1[[#This Row],[heure_deb]]</f>
        <v>#N/A</v>
      </c>
      <c r="AE583" s="128" t="s">
        <v>22</v>
      </c>
      <c r="AF583" s="128" t="s">
        <v>22</v>
      </c>
      <c r="AG583" s="123" t="e">
        <f>INDEX(BDD_enquete_terrain_publique!BJ:BJ, MATCH(A583, BDD_enquete_terrain_publique!B:B, 0))</f>
        <v>#N/A</v>
      </c>
      <c r="AH583" s="18"/>
      <c r="AI583" s="18" t="e">
        <f>INDEX(BDD_enquete_terrain_publique!BO:BO, MATCH(A583, BDD_enquete_terrain_publique!B:B, 0))</f>
        <v>#N/A</v>
      </c>
      <c r="AJ583" s="18"/>
      <c r="AK583" s="18" t="e">
        <f>INDEX(BDD_enquete_terrain_publique!BU:BU, MATCH(A583, BDD_enquete_terrain_publique!B:B, 0))</f>
        <v>#N/A</v>
      </c>
      <c r="AL583" s="115" t="e">
        <f>INDEX(BDD_enquete_terrain_publique!BV:BV, MATCH(A583, BDD_enquete_terrain_publique!B:B, 0))</f>
        <v>#N/A</v>
      </c>
      <c r="AM583" s="18"/>
      <c r="AN583" s="115"/>
      <c r="AO583" s="115" t="e">
        <f>INDEX(BDD_enquete_terrain_publique!AL:AL, MATCH(A583, BDD_enquete_terrain_publique!B:B, 0))</f>
        <v>#N/A</v>
      </c>
      <c r="AP583" s="115"/>
      <c r="AQ583" s="115"/>
      <c r="AR583" s="124"/>
      <c r="AS583" s="115"/>
      <c r="AT583" s="122"/>
      <c r="AU58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3" s="122"/>
      <c r="AW583" s="115"/>
      <c r="AX583" s="199"/>
      <c r="AY583" s="201"/>
      <c r="AZ583" s="127"/>
    </row>
    <row r="584" spans="1:52">
      <c r="A584" s="117"/>
      <c r="B584" s="18" t="e">
        <f>INDEX(BDD_enquete_terrain_publique!C:C, MATCH(A584, BDD_enquete_terrain_publique!B:B, 0))</f>
        <v>#N/A</v>
      </c>
      <c r="C584" s="18" t="e">
        <f>INDEX(BDD_enquete_terrain_publique!D:D, MATCH(A584, BDD_enquete_terrain_publique!B:B, 0))</f>
        <v>#N/A</v>
      </c>
      <c r="D584" s="109" t="e">
        <f>INDEX(BDD_enquete_terrain_publique!E:E, MATCH(A584, BDD_enquete_terrain_publique!B:B, 0))</f>
        <v>#N/A</v>
      </c>
      <c r="E584" s="18" t="e">
        <f>INDEX(BDD_enquete_terrain_publique!F:F, MATCH(A584, BDD_enquete_terrain_publique!B:B, 0))</f>
        <v>#N/A</v>
      </c>
      <c r="F584" s="118" t="e">
        <f>INDEX(BDD_enquete_terrain_publique!G:G, MATCH(A584, BDD_enquete_terrain_publique!B:B, 0))</f>
        <v>#N/A</v>
      </c>
      <c r="G584" s="18" t="e">
        <f>INDEX(BDD_enquete_terrain_publique!H:H, MATCH(A584, BDD_enquete_terrain_publique!B:B, 0))</f>
        <v>#N/A</v>
      </c>
      <c r="H584" s="118" t="e">
        <f>INDEX(BDD_enquete_terrain_publique!I:I, MATCH(A584, BDD_enquete_terrain_publique!B:B, 0))</f>
        <v>#N/A</v>
      </c>
      <c r="I584" s="18" t="e">
        <f>INDEX(BDD_enquete_terrain_publique!J:J, MATCH(A584, BDD_enquete_terrain_publique!B:B, 0))</f>
        <v>#N/A</v>
      </c>
      <c r="J584" s="18" t="e">
        <f>INDEX(BDD_enquete_terrain_publique!K:K, MATCH(A584, BDD_enquete_terrain_publique!B:B, 0))</f>
        <v>#N/A</v>
      </c>
      <c r="K584" s="118" t="e">
        <f>INDEX(BDD_enquete_terrain_publique!L:L, MATCH(A584, BDD_enquete_terrain_publique!B:B, 0))</f>
        <v>#N/A</v>
      </c>
      <c r="L584" s="18" t="e">
        <f>INDEX(BDD_enquete_terrain_publique!M:M, MATCH(A584, BDD_enquete_terrain_publique!B:B, 0))</f>
        <v>#N/A</v>
      </c>
      <c r="M584" s="115" t="s">
        <v>22</v>
      </c>
      <c r="N584" s="115" t="s">
        <v>22</v>
      </c>
      <c r="O584" s="115" t="s">
        <v>22</v>
      </c>
      <c r="P584" s="119" t="e">
        <f>INDEX(BDD_enquete_terrain_publique!Q:Q, MATCH(A584, BDD_enquete_terrain_publique!B:B, 0))</f>
        <v>#N/A</v>
      </c>
      <c r="Q584" s="115" t="s">
        <v>22</v>
      </c>
      <c r="R584" s="115" t="s">
        <v>22</v>
      </c>
      <c r="S584" s="115" t="s">
        <v>22</v>
      </c>
      <c r="T584" s="115" t="s">
        <v>22</v>
      </c>
      <c r="U584" s="120" t="e">
        <f>INDEX(BDD_enquete_terrain_publique!V:V, MATCH(A584, BDD_enquete_terrain_publique!B:B, 0))</f>
        <v>#N/A</v>
      </c>
      <c r="V584" s="128" t="s">
        <v>22</v>
      </c>
      <c r="W584" s="121" t="e">
        <f>INDEX(BDD_enquete_terrain_publique!W:W, MATCH(A584, BDD_enquete_terrain_publique!B:B, 0))</f>
        <v>#N/A</v>
      </c>
      <c r="X584" s="122" t="e">
        <f>INDEX(BDD_enquete_terrain_publique!X:X, MATCH(A584, BDD_enquete_terrain_publique!B:B, 0))</f>
        <v>#N/A</v>
      </c>
      <c r="Y584" s="122" t="e">
        <f>INDEX(BDD_enquete_terrain_publique!Y:Y, MATCH(A584, BDD_enquete_terrain_publique!B:B, 0))</f>
        <v>#N/A</v>
      </c>
      <c r="Z584" s="121" t="e">
        <f>INDEX(BDD_enquete_terrain_publique!Z:Z, MATCH(A584, BDD_enquete_terrain_publique!B:B, 0))</f>
        <v>#N/A</v>
      </c>
      <c r="AA584" s="121" t="e">
        <f>INDEX(BDD_enquete_terrain_publique!AA:AA, MATCH(A584, BDD_enquete_terrain_publique!B:B, 0))</f>
        <v>#N/A</v>
      </c>
      <c r="AB584" s="121" t="e">
        <f>INDEX(BDD_enquete_terrain_publique!AB:AB, MATCH(A584, BDD_enquete_terrain_publique!B:B, 0))</f>
        <v>#N/A</v>
      </c>
      <c r="AC584" s="121" t="e">
        <f>Tableau1[[#This Row],[heure_enq]]-Tableau1[[#This Row],[heure_deb]]</f>
        <v>#N/A</v>
      </c>
      <c r="AD584" s="121" t="e">
        <f>Tableau1[[#This Row],[heure_fin]]-Tableau1[[#This Row],[heure_deb]]</f>
        <v>#N/A</v>
      </c>
      <c r="AE584" s="128" t="s">
        <v>22</v>
      </c>
      <c r="AF584" s="128" t="s">
        <v>22</v>
      </c>
      <c r="AG584" s="123" t="e">
        <f>INDEX(BDD_enquete_terrain_publique!BJ:BJ, MATCH(A584, BDD_enquete_terrain_publique!B:B, 0))</f>
        <v>#N/A</v>
      </c>
      <c r="AH584" s="18"/>
      <c r="AI584" s="18" t="e">
        <f>INDEX(BDD_enquete_terrain_publique!BO:BO, MATCH(A584, BDD_enquete_terrain_publique!B:B, 0))</f>
        <v>#N/A</v>
      </c>
      <c r="AJ584" s="18"/>
      <c r="AK584" s="18" t="e">
        <f>INDEX(BDD_enquete_terrain_publique!BU:BU, MATCH(A584, BDD_enquete_terrain_publique!B:B, 0))</f>
        <v>#N/A</v>
      </c>
      <c r="AL584" s="115" t="e">
        <f>INDEX(BDD_enquete_terrain_publique!BV:BV, MATCH(A584, BDD_enquete_terrain_publique!B:B, 0))</f>
        <v>#N/A</v>
      </c>
      <c r="AM584" s="18"/>
      <c r="AN584" s="115"/>
      <c r="AO584" s="115" t="e">
        <f>INDEX(BDD_enquete_terrain_publique!AL:AL, MATCH(A584, BDD_enquete_terrain_publique!B:B, 0))</f>
        <v>#N/A</v>
      </c>
      <c r="AP584" s="115"/>
      <c r="AQ584" s="115"/>
      <c r="AR584" s="124"/>
      <c r="AS584" s="115"/>
      <c r="AT584" s="122"/>
      <c r="AU58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4" s="122"/>
      <c r="AW584" s="115"/>
      <c r="AX584" s="199"/>
      <c r="AY584" s="201"/>
      <c r="AZ584" s="127"/>
    </row>
    <row r="585" spans="1:52">
      <c r="A585" s="117"/>
      <c r="B585" s="18" t="e">
        <f>INDEX(BDD_enquete_terrain_publique!C:C, MATCH(A585, BDD_enquete_terrain_publique!B:B, 0))</f>
        <v>#N/A</v>
      </c>
      <c r="C585" s="18" t="e">
        <f>INDEX(BDD_enquete_terrain_publique!D:D, MATCH(A585, BDD_enquete_terrain_publique!B:B, 0))</f>
        <v>#N/A</v>
      </c>
      <c r="D585" s="109" t="e">
        <f>INDEX(BDD_enquete_terrain_publique!E:E, MATCH(A585, BDD_enquete_terrain_publique!B:B, 0))</f>
        <v>#N/A</v>
      </c>
      <c r="E585" s="18" t="e">
        <f>INDEX(BDD_enquete_terrain_publique!F:F, MATCH(A585, BDD_enquete_terrain_publique!B:B, 0))</f>
        <v>#N/A</v>
      </c>
      <c r="F585" s="118" t="e">
        <f>INDEX(BDD_enquete_terrain_publique!G:G, MATCH(A585, BDD_enquete_terrain_publique!B:B, 0))</f>
        <v>#N/A</v>
      </c>
      <c r="G585" s="18" t="e">
        <f>INDEX(BDD_enquete_terrain_publique!H:H, MATCH(A585, BDD_enquete_terrain_publique!B:B, 0))</f>
        <v>#N/A</v>
      </c>
      <c r="H585" s="118" t="e">
        <f>INDEX(BDD_enquete_terrain_publique!I:I, MATCH(A585, BDD_enquete_terrain_publique!B:B, 0))</f>
        <v>#N/A</v>
      </c>
      <c r="I585" s="18" t="e">
        <f>INDEX(BDD_enquete_terrain_publique!J:J, MATCH(A585, BDD_enquete_terrain_publique!B:B, 0))</f>
        <v>#N/A</v>
      </c>
      <c r="J585" s="18" t="e">
        <f>INDEX(BDD_enquete_terrain_publique!K:K, MATCH(A585, BDD_enquete_terrain_publique!B:B, 0))</f>
        <v>#N/A</v>
      </c>
      <c r="K585" s="118" t="e">
        <f>INDEX(BDD_enquete_terrain_publique!L:L, MATCH(A585, BDD_enquete_terrain_publique!B:B, 0))</f>
        <v>#N/A</v>
      </c>
      <c r="L585" s="18" t="e">
        <f>INDEX(BDD_enquete_terrain_publique!M:M, MATCH(A585, BDD_enquete_terrain_publique!B:B, 0))</f>
        <v>#N/A</v>
      </c>
      <c r="M585" s="115" t="s">
        <v>22</v>
      </c>
      <c r="N585" s="115" t="s">
        <v>22</v>
      </c>
      <c r="O585" s="115" t="s">
        <v>22</v>
      </c>
      <c r="P585" s="119" t="e">
        <f>INDEX(BDD_enquete_terrain_publique!Q:Q, MATCH(A585, BDD_enquete_terrain_publique!B:B, 0))</f>
        <v>#N/A</v>
      </c>
      <c r="Q585" s="115" t="s">
        <v>22</v>
      </c>
      <c r="R585" s="115" t="s">
        <v>22</v>
      </c>
      <c r="S585" s="115" t="s">
        <v>22</v>
      </c>
      <c r="T585" s="115" t="s">
        <v>22</v>
      </c>
      <c r="U585" s="120" t="e">
        <f>INDEX(BDD_enquete_terrain_publique!V:V, MATCH(A585, BDD_enquete_terrain_publique!B:B, 0))</f>
        <v>#N/A</v>
      </c>
      <c r="V585" s="128" t="s">
        <v>22</v>
      </c>
      <c r="W585" s="121" t="e">
        <f>INDEX(BDD_enquete_terrain_publique!W:W, MATCH(A585, BDD_enquete_terrain_publique!B:B, 0))</f>
        <v>#N/A</v>
      </c>
      <c r="X585" s="122" t="e">
        <f>INDEX(BDD_enquete_terrain_publique!X:X, MATCH(A585, BDD_enquete_terrain_publique!B:B, 0))</f>
        <v>#N/A</v>
      </c>
      <c r="Y585" s="122" t="e">
        <f>INDEX(BDD_enquete_terrain_publique!Y:Y, MATCH(A585, BDD_enquete_terrain_publique!B:B, 0))</f>
        <v>#N/A</v>
      </c>
      <c r="Z585" s="121" t="e">
        <f>INDEX(BDD_enquete_terrain_publique!Z:Z, MATCH(A585, BDD_enquete_terrain_publique!B:B, 0))</f>
        <v>#N/A</v>
      </c>
      <c r="AA585" s="121" t="e">
        <f>INDEX(BDD_enquete_terrain_publique!AA:AA, MATCH(A585, BDD_enquete_terrain_publique!B:B, 0))</f>
        <v>#N/A</v>
      </c>
      <c r="AB585" s="121" t="e">
        <f>INDEX(BDD_enquete_terrain_publique!AB:AB, MATCH(A585, BDD_enquete_terrain_publique!B:B, 0))</f>
        <v>#N/A</v>
      </c>
      <c r="AC585" s="121" t="e">
        <f>Tableau1[[#This Row],[heure_enq]]-Tableau1[[#This Row],[heure_deb]]</f>
        <v>#N/A</v>
      </c>
      <c r="AD585" s="121" t="e">
        <f>Tableau1[[#This Row],[heure_fin]]-Tableau1[[#This Row],[heure_deb]]</f>
        <v>#N/A</v>
      </c>
      <c r="AE585" s="128" t="s">
        <v>22</v>
      </c>
      <c r="AF585" s="128" t="s">
        <v>22</v>
      </c>
      <c r="AG585" s="123" t="e">
        <f>INDEX(BDD_enquete_terrain_publique!BJ:BJ, MATCH(A585, BDD_enquete_terrain_publique!B:B, 0))</f>
        <v>#N/A</v>
      </c>
      <c r="AH585" s="18"/>
      <c r="AI585" s="18" t="e">
        <f>INDEX(BDD_enquete_terrain_publique!BO:BO, MATCH(A585, BDD_enquete_terrain_publique!B:B, 0))</f>
        <v>#N/A</v>
      </c>
      <c r="AJ585" s="18"/>
      <c r="AK585" s="18" t="e">
        <f>INDEX(BDD_enquete_terrain_publique!BU:BU, MATCH(A585, BDD_enquete_terrain_publique!B:B, 0))</f>
        <v>#N/A</v>
      </c>
      <c r="AL585" s="115" t="e">
        <f>INDEX(BDD_enquete_terrain_publique!BV:BV, MATCH(A585, BDD_enquete_terrain_publique!B:B, 0))</f>
        <v>#N/A</v>
      </c>
      <c r="AM585" s="18"/>
      <c r="AN585" s="115"/>
      <c r="AO585" s="115" t="e">
        <f>INDEX(BDD_enquete_terrain_publique!AL:AL, MATCH(A585, BDD_enquete_terrain_publique!B:B, 0))</f>
        <v>#N/A</v>
      </c>
      <c r="AP585" s="115"/>
      <c r="AQ585" s="115"/>
      <c r="AR585" s="124"/>
      <c r="AS585" s="115"/>
      <c r="AT585" s="122"/>
      <c r="AU58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5" s="122"/>
      <c r="AW585" s="115"/>
      <c r="AX585" s="199"/>
      <c r="AY585" s="201"/>
      <c r="AZ585" s="127"/>
    </row>
    <row r="586" spans="1:52">
      <c r="A586" s="117"/>
      <c r="B586" s="18" t="e">
        <f>INDEX(BDD_enquete_terrain_publique!C:C, MATCH(A586, BDD_enquete_terrain_publique!B:B, 0))</f>
        <v>#N/A</v>
      </c>
      <c r="C586" s="18" t="e">
        <f>INDEX(BDD_enquete_terrain_publique!D:D, MATCH(A586, BDD_enquete_terrain_publique!B:B, 0))</f>
        <v>#N/A</v>
      </c>
      <c r="D586" s="109" t="e">
        <f>INDEX(BDD_enquete_terrain_publique!E:E, MATCH(A586, BDD_enquete_terrain_publique!B:B, 0))</f>
        <v>#N/A</v>
      </c>
      <c r="E586" s="18" t="e">
        <f>INDEX(BDD_enquete_terrain_publique!F:F, MATCH(A586, BDD_enquete_terrain_publique!B:B, 0))</f>
        <v>#N/A</v>
      </c>
      <c r="F586" s="118" t="e">
        <f>INDEX(BDD_enquete_terrain_publique!G:G, MATCH(A586, BDD_enquete_terrain_publique!B:B, 0))</f>
        <v>#N/A</v>
      </c>
      <c r="G586" s="18" t="e">
        <f>INDEX(BDD_enquete_terrain_publique!H:H, MATCH(A586, BDD_enquete_terrain_publique!B:B, 0))</f>
        <v>#N/A</v>
      </c>
      <c r="H586" s="118" t="e">
        <f>INDEX(BDD_enquete_terrain_publique!I:I, MATCH(A586, BDD_enquete_terrain_publique!B:B, 0))</f>
        <v>#N/A</v>
      </c>
      <c r="I586" s="18" t="e">
        <f>INDEX(BDD_enquete_terrain_publique!J:J, MATCH(A586, BDD_enquete_terrain_publique!B:B, 0))</f>
        <v>#N/A</v>
      </c>
      <c r="J586" s="18" t="e">
        <f>INDEX(BDD_enquete_terrain_publique!K:K, MATCH(A586, BDD_enquete_terrain_publique!B:B, 0))</f>
        <v>#N/A</v>
      </c>
      <c r="K586" s="118" t="e">
        <f>INDEX(BDD_enquete_terrain_publique!L:L, MATCH(A586, BDD_enquete_terrain_publique!B:B, 0))</f>
        <v>#N/A</v>
      </c>
      <c r="L586" s="18" t="e">
        <f>INDEX(BDD_enquete_terrain_publique!M:M, MATCH(A586, BDD_enquete_terrain_publique!B:B, 0))</f>
        <v>#N/A</v>
      </c>
      <c r="M586" s="115" t="s">
        <v>22</v>
      </c>
      <c r="N586" s="115" t="s">
        <v>22</v>
      </c>
      <c r="O586" s="115" t="s">
        <v>22</v>
      </c>
      <c r="P586" s="119" t="e">
        <f>INDEX(BDD_enquete_terrain_publique!Q:Q, MATCH(A586, BDD_enquete_terrain_publique!B:B, 0))</f>
        <v>#N/A</v>
      </c>
      <c r="Q586" s="115" t="s">
        <v>22</v>
      </c>
      <c r="R586" s="115" t="s">
        <v>22</v>
      </c>
      <c r="S586" s="115" t="s">
        <v>22</v>
      </c>
      <c r="T586" s="115" t="s">
        <v>22</v>
      </c>
      <c r="U586" s="120" t="e">
        <f>INDEX(BDD_enquete_terrain_publique!V:V, MATCH(A586, BDD_enquete_terrain_publique!B:B, 0))</f>
        <v>#N/A</v>
      </c>
      <c r="V586" s="128" t="s">
        <v>22</v>
      </c>
      <c r="W586" s="121" t="e">
        <f>INDEX(BDD_enquete_terrain_publique!W:W, MATCH(A586, BDD_enquete_terrain_publique!B:B, 0))</f>
        <v>#N/A</v>
      </c>
      <c r="X586" s="122" t="e">
        <f>INDEX(BDD_enquete_terrain_publique!X:X, MATCH(A586, BDD_enquete_terrain_publique!B:B, 0))</f>
        <v>#N/A</v>
      </c>
      <c r="Y586" s="122" t="e">
        <f>INDEX(BDD_enquete_terrain_publique!Y:Y, MATCH(A586, BDD_enquete_terrain_publique!B:B, 0))</f>
        <v>#N/A</v>
      </c>
      <c r="Z586" s="121" t="e">
        <f>INDEX(BDD_enquete_terrain_publique!Z:Z, MATCH(A586, BDD_enquete_terrain_publique!B:B, 0))</f>
        <v>#N/A</v>
      </c>
      <c r="AA586" s="121" t="e">
        <f>INDEX(BDD_enquete_terrain_publique!AA:AA, MATCH(A586, BDD_enquete_terrain_publique!B:B, 0))</f>
        <v>#N/A</v>
      </c>
      <c r="AB586" s="121" t="e">
        <f>INDEX(BDD_enquete_terrain_publique!AB:AB, MATCH(A586, BDD_enquete_terrain_publique!B:B, 0))</f>
        <v>#N/A</v>
      </c>
      <c r="AC586" s="121" t="e">
        <f>Tableau1[[#This Row],[heure_enq]]-Tableau1[[#This Row],[heure_deb]]</f>
        <v>#N/A</v>
      </c>
      <c r="AD586" s="121" t="e">
        <f>Tableau1[[#This Row],[heure_fin]]-Tableau1[[#This Row],[heure_deb]]</f>
        <v>#N/A</v>
      </c>
      <c r="AE586" s="128" t="s">
        <v>22</v>
      </c>
      <c r="AF586" s="128" t="s">
        <v>22</v>
      </c>
      <c r="AG586" s="123" t="e">
        <f>INDEX(BDD_enquete_terrain_publique!BJ:BJ, MATCH(A586, BDD_enquete_terrain_publique!B:B, 0))</f>
        <v>#N/A</v>
      </c>
      <c r="AH586" s="18"/>
      <c r="AI586" s="18" t="e">
        <f>INDEX(BDD_enquete_terrain_publique!BO:BO, MATCH(A586, BDD_enquete_terrain_publique!B:B, 0))</f>
        <v>#N/A</v>
      </c>
      <c r="AJ586" s="18"/>
      <c r="AK586" s="18" t="e">
        <f>INDEX(BDD_enquete_terrain_publique!BU:BU, MATCH(A586, BDD_enquete_terrain_publique!B:B, 0))</f>
        <v>#N/A</v>
      </c>
      <c r="AL586" s="115" t="e">
        <f>INDEX(BDD_enquete_terrain_publique!BV:BV, MATCH(A586, BDD_enquete_terrain_publique!B:B, 0))</f>
        <v>#N/A</v>
      </c>
      <c r="AM586" s="18"/>
      <c r="AN586" s="115"/>
      <c r="AO586" s="115" t="e">
        <f>INDEX(BDD_enquete_terrain_publique!AL:AL, MATCH(A586, BDD_enquete_terrain_publique!B:B, 0))</f>
        <v>#N/A</v>
      </c>
      <c r="AP586" s="115"/>
      <c r="AQ586" s="115"/>
      <c r="AR586" s="124"/>
      <c r="AS586" s="115"/>
      <c r="AT586" s="122"/>
      <c r="AU58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6" s="122"/>
      <c r="AW586" s="115"/>
      <c r="AX586" s="199"/>
      <c r="AY586" s="201"/>
      <c r="AZ586" s="127"/>
    </row>
    <row r="587" spans="1:52">
      <c r="A587" s="117"/>
      <c r="B587" s="18" t="e">
        <f>INDEX(BDD_enquete_terrain_publique!C:C, MATCH(A587, BDD_enquete_terrain_publique!B:B, 0))</f>
        <v>#N/A</v>
      </c>
      <c r="C587" s="18" t="e">
        <f>INDEX(BDD_enquete_terrain_publique!D:D, MATCH(A587, BDD_enquete_terrain_publique!B:B, 0))</f>
        <v>#N/A</v>
      </c>
      <c r="D587" s="109" t="e">
        <f>INDEX(BDD_enquete_terrain_publique!E:E, MATCH(A587, BDD_enquete_terrain_publique!B:B, 0))</f>
        <v>#N/A</v>
      </c>
      <c r="E587" s="18" t="e">
        <f>INDEX(BDD_enquete_terrain_publique!F:F, MATCH(A587, BDD_enquete_terrain_publique!B:B, 0))</f>
        <v>#N/A</v>
      </c>
      <c r="F587" s="118" t="e">
        <f>INDEX(BDD_enquete_terrain_publique!G:G, MATCH(A587, BDD_enquete_terrain_publique!B:B, 0))</f>
        <v>#N/A</v>
      </c>
      <c r="G587" s="18" t="e">
        <f>INDEX(BDD_enquete_terrain_publique!H:H, MATCH(A587, BDD_enquete_terrain_publique!B:B, 0))</f>
        <v>#N/A</v>
      </c>
      <c r="H587" s="118" t="e">
        <f>INDEX(BDD_enquete_terrain_publique!I:I, MATCH(A587, BDD_enquete_terrain_publique!B:B, 0))</f>
        <v>#N/A</v>
      </c>
      <c r="I587" s="18" t="e">
        <f>INDEX(BDD_enquete_terrain_publique!J:J, MATCH(A587, BDD_enquete_terrain_publique!B:B, 0))</f>
        <v>#N/A</v>
      </c>
      <c r="J587" s="18" t="e">
        <f>INDEX(BDD_enquete_terrain_publique!K:K, MATCH(A587, BDD_enquete_terrain_publique!B:B, 0))</f>
        <v>#N/A</v>
      </c>
      <c r="K587" s="118" t="e">
        <f>INDEX(BDD_enquete_terrain_publique!L:L, MATCH(A587, BDD_enquete_terrain_publique!B:B, 0))</f>
        <v>#N/A</v>
      </c>
      <c r="L587" s="18" t="e">
        <f>INDEX(BDD_enquete_terrain_publique!M:M, MATCH(A587, BDD_enquete_terrain_publique!B:B, 0))</f>
        <v>#N/A</v>
      </c>
      <c r="M587" s="115" t="s">
        <v>22</v>
      </c>
      <c r="N587" s="115" t="s">
        <v>22</v>
      </c>
      <c r="O587" s="115" t="s">
        <v>22</v>
      </c>
      <c r="P587" s="119" t="e">
        <f>INDEX(BDD_enquete_terrain_publique!Q:Q, MATCH(A587, BDD_enquete_terrain_publique!B:B, 0))</f>
        <v>#N/A</v>
      </c>
      <c r="Q587" s="115" t="s">
        <v>22</v>
      </c>
      <c r="R587" s="115" t="s">
        <v>22</v>
      </c>
      <c r="S587" s="115" t="s">
        <v>22</v>
      </c>
      <c r="T587" s="115" t="s">
        <v>22</v>
      </c>
      <c r="U587" s="120" t="e">
        <f>INDEX(BDD_enquete_terrain_publique!V:V, MATCH(A587, BDD_enquete_terrain_publique!B:B, 0))</f>
        <v>#N/A</v>
      </c>
      <c r="V587" s="128" t="s">
        <v>22</v>
      </c>
      <c r="W587" s="121" t="e">
        <f>INDEX(BDD_enquete_terrain_publique!W:W, MATCH(A587, BDD_enquete_terrain_publique!B:B, 0))</f>
        <v>#N/A</v>
      </c>
      <c r="X587" s="122" t="e">
        <f>INDEX(BDD_enquete_terrain_publique!X:X, MATCH(A587, BDD_enquete_terrain_publique!B:B, 0))</f>
        <v>#N/A</v>
      </c>
      <c r="Y587" s="122" t="e">
        <f>INDEX(BDD_enquete_terrain_publique!Y:Y, MATCH(A587, BDD_enquete_terrain_publique!B:B, 0))</f>
        <v>#N/A</v>
      </c>
      <c r="Z587" s="121" t="e">
        <f>INDEX(BDD_enquete_terrain_publique!Z:Z, MATCH(A587, BDD_enquete_terrain_publique!B:B, 0))</f>
        <v>#N/A</v>
      </c>
      <c r="AA587" s="121" t="e">
        <f>INDEX(BDD_enquete_terrain_publique!AA:AA, MATCH(A587, BDD_enquete_terrain_publique!B:B, 0))</f>
        <v>#N/A</v>
      </c>
      <c r="AB587" s="121" t="e">
        <f>INDEX(BDD_enquete_terrain_publique!AB:AB, MATCH(A587, BDD_enquete_terrain_publique!B:B, 0))</f>
        <v>#N/A</v>
      </c>
      <c r="AC587" s="121" t="e">
        <f>Tableau1[[#This Row],[heure_enq]]-Tableau1[[#This Row],[heure_deb]]</f>
        <v>#N/A</v>
      </c>
      <c r="AD587" s="121" t="e">
        <f>Tableau1[[#This Row],[heure_fin]]-Tableau1[[#This Row],[heure_deb]]</f>
        <v>#N/A</v>
      </c>
      <c r="AE587" s="128" t="s">
        <v>22</v>
      </c>
      <c r="AF587" s="128" t="s">
        <v>22</v>
      </c>
      <c r="AG587" s="123" t="e">
        <f>INDEX(BDD_enquete_terrain_publique!BJ:BJ, MATCH(A587, BDD_enquete_terrain_publique!B:B, 0))</f>
        <v>#N/A</v>
      </c>
      <c r="AH587" s="18"/>
      <c r="AI587" s="18" t="e">
        <f>INDEX(BDD_enquete_terrain_publique!BO:BO, MATCH(A587, BDD_enquete_terrain_publique!B:B, 0))</f>
        <v>#N/A</v>
      </c>
      <c r="AJ587" s="18"/>
      <c r="AK587" s="18" t="e">
        <f>INDEX(BDD_enquete_terrain_publique!BU:BU, MATCH(A587, BDD_enquete_terrain_publique!B:B, 0))</f>
        <v>#N/A</v>
      </c>
      <c r="AL587" s="115" t="e">
        <f>INDEX(BDD_enquete_terrain_publique!BV:BV, MATCH(A587, BDD_enquete_terrain_publique!B:B, 0))</f>
        <v>#N/A</v>
      </c>
      <c r="AM587" s="18"/>
      <c r="AN587" s="115"/>
      <c r="AO587" s="115" t="e">
        <f>INDEX(BDD_enquete_terrain_publique!AL:AL, MATCH(A587, BDD_enquete_terrain_publique!B:B, 0))</f>
        <v>#N/A</v>
      </c>
      <c r="AP587" s="115"/>
      <c r="AQ587" s="115"/>
      <c r="AR587" s="124"/>
      <c r="AS587" s="115"/>
      <c r="AT587" s="122"/>
      <c r="AU58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7" s="122"/>
      <c r="AW587" s="115"/>
      <c r="AX587" s="199"/>
      <c r="AY587" s="201"/>
      <c r="AZ587" s="127"/>
    </row>
    <row r="588" spans="1:52">
      <c r="A588" s="117"/>
      <c r="B588" s="18" t="e">
        <f>INDEX(BDD_enquete_terrain_publique!C:C, MATCH(A588, BDD_enquete_terrain_publique!B:B, 0))</f>
        <v>#N/A</v>
      </c>
      <c r="C588" s="18" t="e">
        <f>INDEX(BDD_enquete_terrain_publique!D:D, MATCH(A588, BDD_enquete_terrain_publique!B:B, 0))</f>
        <v>#N/A</v>
      </c>
      <c r="D588" s="109" t="e">
        <f>INDEX(BDD_enquete_terrain_publique!E:E, MATCH(A588, BDD_enquete_terrain_publique!B:B, 0))</f>
        <v>#N/A</v>
      </c>
      <c r="E588" s="18" t="e">
        <f>INDEX(BDD_enquete_terrain_publique!F:F, MATCH(A588, BDD_enquete_terrain_publique!B:B, 0))</f>
        <v>#N/A</v>
      </c>
      <c r="F588" s="118" t="e">
        <f>INDEX(BDD_enquete_terrain_publique!G:G, MATCH(A588, BDD_enquete_terrain_publique!B:B, 0))</f>
        <v>#N/A</v>
      </c>
      <c r="G588" s="18" t="e">
        <f>INDEX(BDD_enquete_terrain_publique!H:H, MATCH(A588, BDD_enquete_terrain_publique!B:B, 0))</f>
        <v>#N/A</v>
      </c>
      <c r="H588" s="118" t="e">
        <f>INDEX(BDD_enquete_terrain_publique!I:I, MATCH(A588, BDD_enquete_terrain_publique!B:B, 0))</f>
        <v>#N/A</v>
      </c>
      <c r="I588" s="18" t="e">
        <f>INDEX(BDD_enquete_terrain_publique!J:J, MATCH(A588, BDD_enquete_terrain_publique!B:B, 0))</f>
        <v>#N/A</v>
      </c>
      <c r="J588" s="18" t="e">
        <f>INDEX(BDD_enquete_terrain_publique!K:K, MATCH(A588, BDD_enquete_terrain_publique!B:B, 0))</f>
        <v>#N/A</v>
      </c>
      <c r="K588" s="118" t="e">
        <f>INDEX(BDD_enquete_terrain_publique!L:L, MATCH(A588, BDD_enquete_terrain_publique!B:B, 0))</f>
        <v>#N/A</v>
      </c>
      <c r="L588" s="18" t="e">
        <f>INDEX(BDD_enquete_terrain_publique!M:M, MATCH(A588, BDD_enquete_terrain_publique!B:B, 0))</f>
        <v>#N/A</v>
      </c>
      <c r="M588" s="115" t="s">
        <v>22</v>
      </c>
      <c r="N588" s="115" t="s">
        <v>22</v>
      </c>
      <c r="O588" s="115" t="s">
        <v>22</v>
      </c>
      <c r="P588" s="119" t="e">
        <f>INDEX(BDD_enquete_terrain_publique!Q:Q, MATCH(A588, BDD_enquete_terrain_publique!B:B, 0))</f>
        <v>#N/A</v>
      </c>
      <c r="Q588" s="115" t="s">
        <v>22</v>
      </c>
      <c r="R588" s="115" t="s">
        <v>22</v>
      </c>
      <c r="S588" s="115" t="s">
        <v>22</v>
      </c>
      <c r="T588" s="115" t="s">
        <v>22</v>
      </c>
      <c r="U588" s="120" t="e">
        <f>INDEX(BDD_enquete_terrain_publique!V:V, MATCH(A588, BDD_enquete_terrain_publique!B:B, 0))</f>
        <v>#N/A</v>
      </c>
      <c r="V588" s="128" t="s">
        <v>22</v>
      </c>
      <c r="W588" s="121" t="e">
        <f>INDEX(BDD_enquete_terrain_publique!W:W, MATCH(A588, BDD_enquete_terrain_publique!B:B, 0))</f>
        <v>#N/A</v>
      </c>
      <c r="X588" s="122" t="e">
        <f>INDEX(BDD_enquete_terrain_publique!X:X, MATCH(A588, BDD_enquete_terrain_publique!B:B, 0))</f>
        <v>#N/A</v>
      </c>
      <c r="Y588" s="122" t="e">
        <f>INDEX(BDD_enquete_terrain_publique!Y:Y, MATCH(A588, BDD_enquete_terrain_publique!B:B, 0))</f>
        <v>#N/A</v>
      </c>
      <c r="Z588" s="121" t="e">
        <f>INDEX(BDD_enquete_terrain_publique!Z:Z, MATCH(A588, BDD_enquete_terrain_publique!B:B, 0))</f>
        <v>#N/A</v>
      </c>
      <c r="AA588" s="121" t="e">
        <f>INDEX(BDD_enquete_terrain_publique!AA:AA, MATCH(A588, BDD_enquete_terrain_publique!B:B, 0))</f>
        <v>#N/A</v>
      </c>
      <c r="AB588" s="121" t="e">
        <f>INDEX(BDD_enquete_terrain_publique!AB:AB, MATCH(A588, BDD_enquete_terrain_publique!B:B, 0))</f>
        <v>#N/A</v>
      </c>
      <c r="AC588" s="121" t="e">
        <f>Tableau1[[#This Row],[heure_enq]]-Tableau1[[#This Row],[heure_deb]]</f>
        <v>#N/A</v>
      </c>
      <c r="AD588" s="121" t="e">
        <f>Tableau1[[#This Row],[heure_fin]]-Tableau1[[#This Row],[heure_deb]]</f>
        <v>#N/A</v>
      </c>
      <c r="AE588" s="128" t="s">
        <v>22</v>
      </c>
      <c r="AF588" s="128" t="s">
        <v>22</v>
      </c>
      <c r="AG588" s="123" t="e">
        <f>INDEX(BDD_enquete_terrain_publique!BJ:BJ, MATCH(A588, BDD_enquete_terrain_publique!B:B, 0))</f>
        <v>#N/A</v>
      </c>
      <c r="AH588" s="18"/>
      <c r="AI588" s="18" t="e">
        <f>INDEX(BDD_enquete_terrain_publique!BO:BO, MATCH(A588, BDD_enquete_terrain_publique!B:B, 0))</f>
        <v>#N/A</v>
      </c>
      <c r="AJ588" s="18"/>
      <c r="AK588" s="18" t="e">
        <f>INDEX(BDD_enquete_terrain_publique!BU:BU, MATCH(A588, BDD_enquete_terrain_publique!B:B, 0))</f>
        <v>#N/A</v>
      </c>
      <c r="AL588" s="115" t="e">
        <f>INDEX(BDD_enquete_terrain_publique!BV:BV, MATCH(A588, BDD_enquete_terrain_publique!B:B, 0))</f>
        <v>#N/A</v>
      </c>
      <c r="AM588" s="18"/>
      <c r="AN588" s="115"/>
      <c r="AO588" s="115" t="e">
        <f>INDEX(BDD_enquete_terrain_publique!AL:AL, MATCH(A588, BDD_enquete_terrain_publique!B:B, 0))</f>
        <v>#N/A</v>
      </c>
      <c r="AP588" s="115"/>
      <c r="AQ588" s="115"/>
      <c r="AR588" s="124"/>
      <c r="AS588" s="115"/>
      <c r="AT588" s="122"/>
      <c r="AU58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8" s="122"/>
      <c r="AW588" s="115"/>
      <c r="AX588" s="199"/>
      <c r="AY588" s="201"/>
      <c r="AZ588" s="127"/>
    </row>
    <row r="589" spans="1:52">
      <c r="A589" s="117"/>
      <c r="B589" s="18" t="e">
        <f>INDEX(BDD_enquete_terrain_publique!C:C, MATCH(A589, BDD_enquete_terrain_publique!B:B, 0))</f>
        <v>#N/A</v>
      </c>
      <c r="C589" s="18" t="e">
        <f>INDEX(BDD_enquete_terrain_publique!D:D, MATCH(A589, BDD_enquete_terrain_publique!B:B, 0))</f>
        <v>#N/A</v>
      </c>
      <c r="D589" s="109" t="e">
        <f>INDEX(BDD_enquete_terrain_publique!E:E, MATCH(A589, BDD_enquete_terrain_publique!B:B, 0))</f>
        <v>#N/A</v>
      </c>
      <c r="E589" s="18" t="e">
        <f>INDEX(BDD_enquete_terrain_publique!F:F, MATCH(A589, BDD_enquete_terrain_publique!B:B, 0))</f>
        <v>#N/A</v>
      </c>
      <c r="F589" s="118" t="e">
        <f>INDEX(BDD_enquete_terrain_publique!G:G, MATCH(A589, BDD_enquete_terrain_publique!B:B, 0))</f>
        <v>#N/A</v>
      </c>
      <c r="G589" s="18" t="e">
        <f>INDEX(BDD_enquete_terrain_publique!H:H, MATCH(A589, BDD_enquete_terrain_publique!B:B, 0))</f>
        <v>#N/A</v>
      </c>
      <c r="H589" s="118" t="e">
        <f>INDEX(BDD_enquete_terrain_publique!I:I, MATCH(A589, BDD_enquete_terrain_publique!B:B, 0))</f>
        <v>#N/A</v>
      </c>
      <c r="I589" s="18" t="e">
        <f>INDEX(BDD_enquete_terrain_publique!J:J, MATCH(A589, BDD_enquete_terrain_publique!B:B, 0))</f>
        <v>#N/A</v>
      </c>
      <c r="J589" s="18" t="e">
        <f>INDEX(BDD_enquete_terrain_publique!K:K, MATCH(A589, BDD_enquete_terrain_publique!B:B, 0))</f>
        <v>#N/A</v>
      </c>
      <c r="K589" s="118" t="e">
        <f>INDEX(BDD_enquete_terrain_publique!L:L, MATCH(A589, BDD_enquete_terrain_publique!B:B, 0))</f>
        <v>#N/A</v>
      </c>
      <c r="L589" s="18" t="e">
        <f>INDEX(BDD_enquete_terrain_publique!M:M, MATCH(A589, BDD_enquete_terrain_publique!B:B, 0))</f>
        <v>#N/A</v>
      </c>
      <c r="M589" s="115" t="s">
        <v>22</v>
      </c>
      <c r="N589" s="115" t="s">
        <v>22</v>
      </c>
      <c r="O589" s="115" t="s">
        <v>22</v>
      </c>
      <c r="P589" s="119" t="e">
        <f>INDEX(BDD_enquete_terrain_publique!Q:Q, MATCH(A589, BDD_enquete_terrain_publique!B:B, 0))</f>
        <v>#N/A</v>
      </c>
      <c r="Q589" s="115" t="s">
        <v>22</v>
      </c>
      <c r="R589" s="115" t="s">
        <v>22</v>
      </c>
      <c r="S589" s="115" t="s">
        <v>22</v>
      </c>
      <c r="T589" s="115" t="s">
        <v>22</v>
      </c>
      <c r="U589" s="120" t="e">
        <f>INDEX(BDD_enquete_terrain_publique!V:V, MATCH(A589, BDD_enquete_terrain_publique!B:B, 0))</f>
        <v>#N/A</v>
      </c>
      <c r="V589" s="128" t="s">
        <v>22</v>
      </c>
      <c r="W589" s="121" t="e">
        <f>INDEX(BDD_enquete_terrain_publique!W:W, MATCH(A589, BDD_enquete_terrain_publique!B:B, 0))</f>
        <v>#N/A</v>
      </c>
      <c r="X589" s="122" t="e">
        <f>INDEX(BDD_enquete_terrain_publique!X:X, MATCH(A589, BDD_enquete_terrain_publique!B:B, 0))</f>
        <v>#N/A</v>
      </c>
      <c r="Y589" s="122" t="e">
        <f>INDEX(BDD_enquete_terrain_publique!Y:Y, MATCH(A589, BDD_enquete_terrain_publique!B:B, 0))</f>
        <v>#N/A</v>
      </c>
      <c r="Z589" s="121" t="e">
        <f>INDEX(BDD_enquete_terrain_publique!Z:Z, MATCH(A589, BDD_enquete_terrain_publique!B:B, 0))</f>
        <v>#N/A</v>
      </c>
      <c r="AA589" s="121" t="e">
        <f>INDEX(BDD_enquete_terrain_publique!AA:AA, MATCH(A589, BDD_enquete_terrain_publique!B:B, 0))</f>
        <v>#N/A</v>
      </c>
      <c r="AB589" s="121" t="e">
        <f>INDEX(BDD_enquete_terrain_publique!AB:AB, MATCH(A589, BDD_enquete_terrain_publique!B:B, 0))</f>
        <v>#N/A</v>
      </c>
      <c r="AC589" s="121" t="e">
        <f>Tableau1[[#This Row],[heure_enq]]-Tableau1[[#This Row],[heure_deb]]</f>
        <v>#N/A</v>
      </c>
      <c r="AD589" s="121" t="e">
        <f>Tableau1[[#This Row],[heure_fin]]-Tableau1[[#This Row],[heure_deb]]</f>
        <v>#N/A</v>
      </c>
      <c r="AE589" s="128" t="s">
        <v>22</v>
      </c>
      <c r="AF589" s="128" t="s">
        <v>22</v>
      </c>
      <c r="AG589" s="123" t="e">
        <f>INDEX(BDD_enquete_terrain_publique!BJ:BJ, MATCH(A589, BDD_enquete_terrain_publique!B:B, 0))</f>
        <v>#N/A</v>
      </c>
      <c r="AH589" s="18"/>
      <c r="AI589" s="18" t="e">
        <f>INDEX(BDD_enquete_terrain_publique!BO:BO, MATCH(A589, BDD_enquete_terrain_publique!B:B, 0))</f>
        <v>#N/A</v>
      </c>
      <c r="AJ589" s="18"/>
      <c r="AK589" s="18" t="e">
        <f>INDEX(BDD_enquete_terrain_publique!BU:BU, MATCH(A589, BDD_enquete_terrain_publique!B:B, 0))</f>
        <v>#N/A</v>
      </c>
      <c r="AL589" s="115" t="e">
        <f>INDEX(BDD_enquete_terrain_publique!BV:BV, MATCH(A589, BDD_enquete_terrain_publique!B:B, 0))</f>
        <v>#N/A</v>
      </c>
      <c r="AM589" s="18"/>
      <c r="AN589" s="115"/>
      <c r="AO589" s="115" t="e">
        <f>INDEX(BDD_enquete_terrain_publique!AL:AL, MATCH(A589, BDD_enquete_terrain_publique!B:B, 0))</f>
        <v>#N/A</v>
      </c>
      <c r="AP589" s="115"/>
      <c r="AQ589" s="115"/>
      <c r="AR589" s="124"/>
      <c r="AS589" s="115"/>
      <c r="AT589" s="122"/>
      <c r="AU58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89" s="122"/>
      <c r="AW589" s="115"/>
      <c r="AX589" s="199"/>
      <c r="AY589" s="201"/>
      <c r="AZ589" s="127"/>
    </row>
    <row r="590" spans="1:52">
      <c r="A590" s="117"/>
      <c r="B590" s="18" t="e">
        <f>INDEX(BDD_enquete_terrain_publique!C:C, MATCH(A590, BDD_enquete_terrain_publique!B:B, 0))</f>
        <v>#N/A</v>
      </c>
      <c r="C590" s="18" t="e">
        <f>INDEX(BDD_enquete_terrain_publique!D:D, MATCH(A590, BDD_enquete_terrain_publique!B:B, 0))</f>
        <v>#N/A</v>
      </c>
      <c r="D590" s="109" t="e">
        <f>INDEX(BDD_enquete_terrain_publique!E:E, MATCH(A590, BDD_enquete_terrain_publique!B:B, 0))</f>
        <v>#N/A</v>
      </c>
      <c r="E590" s="18" t="e">
        <f>INDEX(BDD_enquete_terrain_publique!F:F, MATCH(A590, BDD_enquete_terrain_publique!B:B, 0))</f>
        <v>#N/A</v>
      </c>
      <c r="F590" s="118" t="e">
        <f>INDEX(BDD_enquete_terrain_publique!G:G, MATCH(A590, BDD_enquete_terrain_publique!B:B, 0))</f>
        <v>#N/A</v>
      </c>
      <c r="G590" s="18" t="e">
        <f>INDEX(BDD_enquete_terrain_publique!H:H, MATCH(A590, BDD_enquete_terrain_publique!B:B, 0))</f>
        <v>#N/A</v>
      </c>
      <c r="H590" s="118" t="e">
        <f>INDEX(BDD_enquete_terrain_publique!I:I, MATCH(A590, BDD_enquete_terrain_publique!B:B, 0))</f>
        <v>#N/A</v>
      </c>
      <c r="I590" s="18" t="e">
        <f>INDEX(BDD_enquete_terrain_publique!J:J, MATCH(A590, BDD_enquete_terrain_publique!B:B, 0))</f>
        <v>#N/A</v>
      </c>
      <c r="J590" s="18" t="e">
        <f>INDEX(BDD_enquete_terrain_publique!K:K, MATCH(A590, BDD_enquete_terrain_publique!B:B, 0))</f>
        <v>#N/A</v>
      </c>
      <c r="K590" s="118" t="e">
        <f>INDEX(BDD_enquete_terrain_publique!L:L, MATCH(A590, BDD_enquete_terrain_publique!B:B, 0))</f>
        <v>#N/A</v>
      </c>
      <c r="L590" s="18" t="e">
        <f>INDEX(BDD_enquete_terrain_publique!M:M, MATCH(A590, BDD_enquete_terrain_publique!B:B, 0))</f>
        <v>#N/A</v>
      </c>
      <c r="M590" s="115" t="s">
        <v>22</v>
      </c>
      <c r="N590" s="115" t="s">
        <v>22</v>
      </c>
      <c r="O590" s="115" t="s">
        <v>22</v>
      </c>
      <c r="P590" s="119" t="e">
        <f>INDEX(BDD_enquete_terrain_publique!Q:Q, MATCH(A590, BDD_enquete_terrain_publique!B:B, 0))</f>
        <v>#N/A</v>
      </c>
      <c r="Q590" s="115" t="s">
        <v>22</v>
      </c>
      <c r="R590" s="115" t="s">
        <v>22</v>
      </c>
      <c r="S590" s="115" t="s">
        <v>22</v>
      </c>
      <c r="T590" s="115" t="s">
        <v>22</v>
      </c>
      <c r="U590" s="120" t="e">
        <f>INDEX(BDD_enquete_terrain_publique!V:V, MATCH(A590, BDD_enquete_terrain_publique!B:B, 0))</f>
        <v>#N/A</v>
      </c>
      <c r="V590" s="128" t="s">
        <v>22</v>
      </c>
      <c r="W590" s="121" t="e">
        <f>INDEX(BDD_enquete_terrain_publique!W:W, MATCH(A590, BDD_enquete_terrain_publique!B:B, 0))</f>
        <v>#N/A</v>
      </c>
      <c r="X590" s="122" t="e">
        <f>INDEX(BDD_enquete_terrain_publique!X:X, MATCH(A590, BDD_enquete_terrain_publique!B:B, 0))</f>
        <v>#N/A</v>
      </c>
      <c r="Y590" s="122" t="e">
        <f>INDEX(BDD_enquete_terrain_publique!Y:Y, MATCH(A590, BDD_enquete_terrain_publique!B:B, 0))</f>
        <v>#N/A</v>
      </c>
      <c r="Z590" s="121" t="e">
        <f>INDEX(BDD_enquete_terrain_publique!Z:Z, MATCH(A590, BDD_enquete_terrain_publique!B:B, 0))</f>
        <v>#N/A</v>
      </c>
      <c r="AA590" s="121" t="e">
        <f>INDEX(BDD_enquete_terrain_publique!AA:AA, MATCH(A590, BDD_enquete_terrain_publique!B:B, 0))</f>
        <v>#N/A</v>
      </c>
      <c r="AB590" s="121" t="e">
        <f>INDEX(BDD_enquete_terrain_publique!AB:AB, MATCH(A590, BDD_enquete_terrain_publique!B:B, 0))</f>
        <v>#N/A</v>
      </c>
      <c r="AC590" s="121" t="e">
        <f>Tableau1[[#This Row],[heure_enq]]-Tableau1[[#This Row],[heure_deb]]</f>
        <v>#N/A</v>
      </c>
      <c r="AD590" s="121" t="e">
        <f>Tableau1[[#This Row],[heure_fin]]-Tableau1[[#This Row],[heure_deb]]</f>
        <v>#N/A</v>
      </c>
      <c r="AE590" s="128" t="s">
        <v>22</v>
      </c>
      <c r="AF590" s="128" t="s">
        <v>22</v>
      </c>
      <c r="AG590" s="123" t="e">
        <f>INDEX(BDD_enquete_terrain_publique!BJ:BJ, MATCH(A590, BDD_enquete_terrain_publique!B:B, 0))</f>
        <v>#N/A</v>
      </c>
      <c r="AH590" s="18"/>
      <c r="AI590" s="18" t="e">
        <f>INDEX(BDD_enquete_terrain_publique!BO:BO, MATCH(A590, BDD_enquete_terrain_publique!B:B, 0))</f>
        <v>#N/A</v>
      </c>
      <c r="AJ590" s="18"/>
      <c r="AK590" s="18" t="e">
        <f>INDEX(BDD_enquete_terrain_publique!BU:BU, MATCH(A590, BDD_enquete_terrain_publique!B:B, 0))</f>
        <v>#N/A</v>
      </c>
      <c r="AL590" s="115" t="e">
        <f>INDEX(BDD_enquete_terrain_publique!BV:BV, MATCH(A590, BDD_enquete_terrain_publique!B:B, 0))</f>
        <v>#N/A</v>
      </c>
      <c r="AM590" s="18"/>
      <c r="AN590" s="115"/>
      <c r="AO590" s="115" t="e">
        <f>INDEX(BDD_enquete_terrain_publique!AL:AL, MATCH(A590, BDD_enquete_terrain_publique!B:B, 0))</f>
        <v>#N/A</v>
      </c>
      <c r="AP590" s="115"/>
      <c r="AQ590" s="115"/>
      <c r="AR590" s="124"/>
      <c r="AS590" s="115"/>
      <c r="AT590" s="122"/>
      <c r="AU59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0" s="122"/>
      <c r="AW590" s="115"/>
      <c r="AX590" s="199"/>
      <c r="AY590" s="201"/>
      <c r="AZ590" s="127"/>
    </row>
    <row r="591" spans="1:52">
      <c r="A591" s="117"/>
      <c r="B591" s="18" t="e">
        <f>INDEX(BDD_enquete_terrain_publique!C:C, MATCH(A591, BDD_enquete_terrain_publique!B:B, 0))</f>
        <v>#N/A</v>
      </c>
      <c r="C591" s="18" t="e">
        <f>INDEX(BDD_enquete_terrain_publique!D:D, MATCH(A591, BDD_enquete_terrain_publique!B:B, 0))</f>
        <v>#N/A</v>
      </c>
      <c r="D591" s="109" t="e">
        <f>INDEX(BDD_enquete_terrain_publique!E:E, MATCH(A591, BDD_enquete_terrain_publique!B:B, 0))</f>
        <v>#N/A</v>
      </c>
      <c r="E591" s="18" t="e">
        <f>INDEX(BDD_enquete_terrain_publique!F:F, MATCH(A591, BDD_enquete_terrain_publique!B:B, 0))</f>
        <v>#N/A</v>
      </c>
      <c r="F591" s="118" t="e">
        <f>INDEX(BDD_enquete_terrain_publique!G:G, MATCH(A591, BDD_enquete_terrain_publique!B:B, 0))</f>
        <v>#N/A</v>
      </c>
      <c r="G591" s="18" t="e">
        <f>INDEX(BDD_enquete_terrain_publique!H:H, MATCH(A591, BDD_enquete_terrain_publique!B:B, 0))</f>
        <v>#N/A</v>
      </c>
      <c r="H591" s="118" t="e">
        <f>INDEX(BDD_enquete_terrain_publique!I:I, MATCH(A591, BDD_enquete_terrain_publique!B:B, 0))</f>
        <v>#N/A</v>
      </c>
      <c r="I591" s="18" t="e">
        <f>INDEX(BDD_enquete_terrain_publique!J:J, MATCH(A591, BDD_enquete_terrain_publique!B:B, 0))</f>
        <v>#N/A</v>
      </c>
      <c r="J591" s="18" t="e">
        <f>INDEX(BDD_enquete_terrain_publique!K:K, MATCH(A591, BDD_enquete_terrain_publique!B:B, 0))</f>
        <v>#N/A</v>
      </c>
      <c r="K591" s="118" t="e">
        <f>INDEX(BDD_enquete_terrain_publique!L:L, MATCH(A591, BDD_enquete_terrain_publique!B:B, 0))</f>
        <v>#N/A</v>
      </c>
      <c r="L591" s="18" t="e">
        <f>INDEX(BDD_enquete_terrain_publique!M:M, MATCH(A591, BDD_enquete_terrain_publique!B:B, 0))</f>
        <v>#N/A</v>
      </c>
      <c r="M591" s="115" t="s">
        <v>22</v>
      </c>
      <c r="N591" s="115" t="s">
        <v>22</v>
      </c>
      <c r="O591" s="115" t="s">
        <v>22</v>
      </c>
      <c r="P591" s="119" t="e">
        <f>INDEX(BDD_enquete_terrain_publique!Q:Q, MATCH(A591, BDD_enquete_terrain_publique!B:B, 0))</f>
        <v>#N/A</v>
      </c>
      <c r="Q591" s="115" t="s">
        <v>22</v>
      </c>
      <c r="R591" s="115" t="s">
        <v>22</v>
      </c>
      <c r="S591" s="115" t="s">
        <v>22</v>
      </c>
      <c r="T591" s="115" t="s">
        <v>22</v>
      </c>
      <c r="U591" s="120" t="e">
        <f>INDEX(BDD_enquete_terrain_publique!V:V, MATCH(A591, BDD_enquete_terrain_publique!B:B, 0))</f>
        <v>#N/A</v>
      </c>
      <c r="V591" s="128" t="s">
        <v>22</v>
      </c>
      <c r="W591" s="121" t="e">
        <f>INDEX(BDD_enquete_terrain_publique!W:W, MATCH(A591, BDD_enquete_terrain_publique!B:B, 0))</f>
        <v>#N/A</v>
      </c>
      <c r="X591" s="122" t="e">
        <f>INDEX(BDD_enquete_terrain_publique!X:X, MATCH(A591, BDD_enquete_terrain_publique!B:B, 0))</f>
        <v>#N/A</v>
      </c>
      <c r="Y591" s="122" t="e">
        <f>INDEX(BDD_enquete_terrain_publique!Y:Y, MATCH(A591, BDD_enquete_terrain_publique!B:B, 0))</f>
        <v>#N/A</v>
      </c>
      <c r="Z591" s="121" t="e">
        <f>INDEX(BDD_enquete_terrain_publique!Z:Z, MATCH(A591, BDD_enquete_terrain_publique!B:B, 0))</f>
        <v>#N/A</v>
      </c>
      <c r="AA591" s="121" t="e">
        <f>INDEX(BDD_enquete_terrain_publique!AA:AA, MATCH(A591, BDD_enquete_terrain_publique!B:B, 0))</f>
        <v>#N/A</v>
      </c>
      <c r="AB591" s="121" t="e">
        <f>INDEX(BDD_enquete_terrain_publique!AB:AB, MATCH(A591, BDD_enquete_terrain_publique!B:B, 0))</f>
        <v>#N/A</v>
      </c>
      <c r="AC591" s="121" t="e">
        <f>Tableau1[[#This Row],[heure_enq]]-Tableau1[[#This Row],[heure_deb]]</f>
        <v>#N/A</v>
      </c>
      <c r="AD591" s="121" t="e">
        <f>Tableau1[[#This Row],[heure_fin]]-Tableau1[[#This Row],[heure_deb]]</f>
        <v>#N/A</v>
      </c>
      <c r="AE591" s="128" t="s">
        <v>22</v>
      </c>
      <c r="AF591" s="128" t="s">
        <v>22</v>
      </c>
      <c r="AG591" s="123" t="e">
        <f>INDEX(BDD_enquete_terrain_publique!BJ:BJ, MATCH(A591, BDD_enquete_terrain_publique!B:B, 0))</f>
        <v>#N/A</v>
      </c>
      <c r="AH591" s="18"/>
      <c r="AI591" s="18" t="e">
        <f>INDEX(BDD_enquete_terrain_publique!BO:BO, MATCH(A591, BDD_enquete_terrain_publique!B:B, 0))</f>
        <v>#N/A</v>
      </c>
      <c r="AJ591" s="18"/>
      <c r="AK591" s="18" t="e">
        <f>INDEX(BDD_enquete_terrain_publique!BU:BU, MATCH(A591, BDD_enquete_terrain_publique!B:B, 0))</f>
        <v>#N/A</v>
      </c>
      <c r="AL591" s="115" t="e">
        <f>INDEX(BDD_enquete_terrain_publique!BV:BV, MATCH(A591, BDD_enquete_terrain_publique!B:B, 0))</f>
        <v>#N/A</v>
      </c>
      <c r="AM591" s="18"/>
      <c r="AN591" s="115"/>
      <c r="AO591" s="115" t="e">
        <f>INDEX(BDD_enquete_terrain_publique!AL:AL, MATCH(A591, BDD_enquete_terrain_publique!B:B, 0))</f>
        <v>#N/A</v>
      </c>
      <c r="AP591" s="115"/>
      <c r="AQ591" s="115"/>
      <c r="AR591" s="124"/>
      <c r="AS591" s="115"/>
      <c r="AT591" s="122"/>
      <c r="AU59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1" s="122"/>
      <c r="AW591" s="115"/>
      <c r="AX591" s="199"/>
      <c r="AY591" s="201"/>
      <c r="AZ591" s="127"/>
    </row>
    <row r="592" spans="1:52">
      <c r="A592" s="117"/>
      <c r="B592" s="18" t="e">
        <f>INDEX(BDD_enquete_terrain_publique!C:C, MATCH(A592, BDD_enquete_terrain_publique!B:B, 0))</f>
        <v>#N/A</v>
      </c>
      <c r="C592" s="18" t="e">
        <f>INDEX(BDD_enquete_terrain_publique!D:D, MATCH(A592, BDD_enquete_terrain_publique!B:B, 0))</f>
        <v>#N/A</v>
      </c>
      <c r="D592" s="109" t="e">
        <f>INDEX(BDD_enquete_terrain_publique!E:E, MATCH(A592, BDD_enquete_terrain_publique!B:B, 0))</f>
        <v>#N/A</v>
      </c>
      <c r="E592" s="18" t="e">
        <f>INDEX(BDD_enquete_terrain_publique!F:F, MATCH(A592, BDD_enquete_terrain_publique!B:B, 0))</f>
        <v>#N/A</v>
      </c>
      <c r="F592" s="118" t="e">
        <f>INDEX(BDD_enquete_terrain_publique!G:G, MATCH(A592, BDD_enquete_terrain_publique!B:B, 0))</f>
        <v>#N/A</v>
      </c>
      <c r="G592" s="18" t="e">
        <f>INDEX(BDD_enquete_terrain_publique!H:H, MATCH(A592, BDD_enquete_terrain_publique!B:B, 0))</f>
        <v>#N/A</v>
      </c>
      <c r="H592" s="118" t="e">
        <f>INDEX(BDD_enquete_terrain_publique!I:I, MATCH(A592, BDD_enquete_terrain_publique!B:B, 0))</f>
        <v>#N/A</v>
      </c>
      <c r="I592" s="18" t="e">
        <f>INDEX(BDD_enquete_terrain_publique!J:J, MATCH(A592, BDD_enquete_terrain_publique!B:B, 0))</f>
        <v>#N/A</v>
      </c>
      <c r="J592" s="18" t="e">
        <f>INDEX(BDD_enquete_terrain_publique!K:K, MATCH(A592, BDD_enquete_terrain_publique!B:B, 0))</f>
        <v>#N/A</v>
      </c>
      <c r="K592" s="118" t="e">
        <f>INDEX(BDD_enquete_terrain_publique!L:L, MATCH(A592, BDD_enquete_terrain_publique!B:B, 0))</f>
        <v>#N/A</v>
      </c>
      <c r="L592" s="18" t="e">
        <f>INDEX(BDD_enquete_terrain_publique!M:M, MATCH(A592, BDD_enquete_terrain_publique!B:B, 0))</f>
        <v>#N/A</v>
      </c>
      <c r="M592" s="115" t="s">
        <v>22</v>
      </c>
      <c r="N592" s="115" t="s">
        <v>22</v>
      </c>
      <c r="O592" s="115" t="s">
        <v>22</v>
      </c>
      <c r="P592" s="119" t="e">
        <f>INDEX(BDD_enquete_terrain_publique!Q:Q, MATCH(A592, BDD_enquete_terrain_publique!B:B, 0))</f>
        <v>#N/A</v>
      </c>
      <c r="Q592" s="115" t="s">
        <v>22</v>
      </c>
      <c r="R592" s="115" t="s">
        <v>22</v>
      </c>
      <c r="S592" s="115" t="s">
        <v>22</v>
      </c>
      <c r="T592" s="115" t="s">
        <v>22</v>
      </c>
      <c r="U592" s="120" t="e">
        <f>INDEX(BDD_enquete_terrain_publique!V:V, MATCH(A592, BDD_enquete_terrain_publique!B:B, 0))</f>
        <v>#N/A</v>
      </c>
      <c r="V592" s="128" t="s">
        <v>22</v>
      </c>
      <c r="W592" s="121" t="e">
        <f>INDEX(BDD_enquete_terrain_publique!W:W, MATCH(A592, BDD_enquete_terrain_publique!B:B, 0))</f>
        <v>#N/A</v>
      </c>
      <c r="X592" s="122" t="e">
        <f>INDEX(BDD_enquete_terrain_publique!X:X, MATCH(A592, BDD_enquete_terrain_publique!B:B, 0))</f>
        <v>#N/A</v>
      </c>
      <c r="Y592" s="122" t="e">
        <f>INDEX(BDD_enquete_terrain_publique!Y:Y, MATCH(A592, BDD_enquete_terrain_publique!B:B, 0))</f>
        <v>#N/A</v>
      </c>
      <c r="Z592" s="121" t="e">
        <f>INDEX(BDD_enquete_terrain_publique!Z:Z, MATCH(A592, BDD_enquete_terrain_publique!B:B, 0))</f>
        <v>#N/A</v>
      </c>
      <c r="AA592" s="121" t="e">
        <f>INDEX(BDD_enquete_terrain_publique!AA:AA, MATCH(A592, BDD_enquete_terrain_publique!B:B, 0))</f>
        <v>#N/A</v>
      </c>
      <c r="AB592" s="121" t="e">
        <f>INDEX(BDD_enquete_terrain_publique!AB:AB, MATCH(A592, BDD_enquete_terrain_publique!B:B, 0))</f>
        <v>#N/A</v>
      </c>
      <c r="AC592" s="121" t="e">
        <f>Tableau1[[#This Row],[heure_enq]]-Tableau1[[#This Row],[heure_deb]]</f>
        <v>#N/A</v>
      </c>
      <c r="AD592" s="121" t="e">
        <f>Tableau1[[#This Row],[heure_fin]]-Tableau1[[#This Row],[heure_deb]]</f>
        <v>#N/A</v>
      </c>
      <c r="AE592" s="128" t="s">
        <v>22</v>
      </c>
      <c r="AF592" s="128" t="s">
        <v>22</v>
      </c>
      <c r="AG592" s="123" t="e">
        <f>INDEX(BDD_enquete_terrain_publique!BJ:BJ, MATCH(A592, BDD_enquete_terrain_publique!B:B, 0))</f>
        <v>#N/A</v>
      </c>
      <c r="AH592" s="18"/>
      <c r="AI592" s="18" t="e">
        <f>INDEX(BDD_enquete_terrain_publique!BO:BO, MATCH(A592, BDD_enquete_terrain_publique!B:B, 0))</f>
        <v>#N/A</v>
      </c>
      <c r="AJ592" s="18"/>
      <c r="AK592" s="18" t="e">
        <f>INDEX(BDD_enquete_terrain_publique!BU:BU, MATCH(A592, BDD_enquete_terrain_publique!B:B, 0))</f>
        <v>#N/A</v>
      </c>
      <c r="AL592" s="115" t="e">
        <f>INDEX(BDD_enquete_terrain_publique!BV:BV, MATCH(A592, BDD_enquete_terrain_publique!B:B, 0))</f>
        <v>#N/A</v>
      </c>
      <c r="AM592" s="18"/>
      <c r="AN592" s="115"/>
      <c r="AO592" s="115" t="e">
        <f>INDEX(BDD_enquete_terrain_publique!AL:AL, MATCH(A592, BDD_enquete_terrain_publique!B:B, 0))</f>
        <v>#N/A</v>
      </c>
      <c r="AP592" s="115"/>
      <c r="AQ592" s="115"/>
      <c r="AR592" s="124"/>
      <c r="AS592" s="115"/>
      <c r="AT592" s="122"/>
      <c r="AU59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2" s="122"/>
      <c r="AW592" s="115"/>
      <c r="AX592" s="199"/>
      <c r="AY592" s="201"/>
      <c r="AZ592" s="127"/>
    </row>
    <row r="593" spans="1:52">
      <c r="A593" s="117"/>
      <c r="B593" s="18" t="e">
        <f>INDEX(BDD_enquete_terrain_publique!C:C, MATCH(A593, BDD_enquete_terrain_publique!B:B, 0))</f>
        <v>#N/A</v>
      </c>
      <c r="C593" s="18" t="e">
        <f>INDEX(BDD_enquete_terrain_publique!D:D, MATCH(A593, BDD_enquete_terrain_publique!B:B, 0))</f>
        <v>#N/A</v>
      </c>
      <c r="D593" s="109" t="e">
        <f>INDEX(BDD_enquete_terrain_publique!E:E, MATCH(A593, BDD_enquete_terrain_publique!B:B, 0))</f>
        <v>#N/A</v>
      </c>
      <c r="E593" s="18" t="e">
        <f>INDEX(BDD_enquete_terrain_publique!F:F, MATCH(A593, BDD_enquete_terrain_publique!B:B, 0))</f>
        <v>#N/A</v>
      </c>
      <c r="F593" s="118" t="e">
        <f>INDEX(BDD_enquete_terrain_publique!G:G, MATCH(A593, BDD_enquete_terrain_publique!B:B, 0))</f>
        <v>#N/A</v>
      </c>
      <c r="G593" s="18" t="e">
        <f>INDEX(BDD_enquete_terrain_publique!H:H, MATCH(A593, BDD_enquete_terrain_publique!B:B, 0))</f>
        <v>#N/A</v>
      </c>
      <c r="H593" s="118" t="e">
        <f>INDEX(BDD_enquete_terrain_publique!I:I, MATCH(A593, BDD_enquete_terrain_publique!B:B, 0))</f>
        <v>#N/A</v>
      </c>
      <c r="I593" s="18" t="e">
        <f>INDEX(BDD_enquete_terrain_publique!J:J, MATCH(A593, BDD_enquete_terrain_publique!B:B, 0))</f>
        <v>#N/A</v>
      </c>
      <c r="J593" s="18" t="e">
        <f>INDEX(BDD_enquete_terrain_publique!K:K, MATCH(A593, BDD_enquete_terrain_publique!B:B, 0))</f>
        <v>#N/A</v>
      </c>
      <c r="K593" s="118" t="e">
        <f>INDEX(BDD_enquete_terrain_publique!L:L, MATCH(A593, BDD_enquete_terrain_publique!B:B, 0))</f>
        <v>#N/A</v>
      </c>
      <c r="L593" s="18" t="e">
        <f>INDEX(BDD_enquete_terrain_publique!M:M, MATCH(A593, BDD_enquete_terrain_publique!B:B, 0))</f>
        <v>#N/A</v>
      </c>
      <c r="M593" s="115" t="s">
        <v>22</v>
      </c>
      <c r="N593" s="115" t="s">
        <v>22</v>
      </c>
      <c r="O593" s="115" t="s">
        <v>22</v>
      </c>
      <c r="P593" s="119" t="e">
        <f>INDEX(BDD_enquete_terrain_publique!Q:Q, MATCH(A593, BDD_enquete_terrain_publique!B:B, 0))</f>
        <v>#N/A</v>
      </c>
      <c r="Q593" s="115" t="s">
        <v>22</v>
      </c>
      <c r="R593" s="115" t="s">
        <v>22</v>
      </c>
      <c r="S593" s="115" t="s">
        <v>22</v>
      </c>
      <c r="T593" s="115" t="s">
        <v>22</v>
      </c>
      <c r="U593" s="120" t="e">
        <f>INDEX(BDD_enquete_terrain_publique!V:V, MATCH(A593, BDD_enquete_terrain_publique!B:B, 0))</f>
        <v>#N/A</v>
      </c>
      <c r="V593" s="128" t="s">
        <v>22</v>
      </c>
      <c r="W593" s="121" t="e">
        <f>INDEX(BDD_enquete_terrain_publique!W:W, MATCH(A593, BDD_enquete_terrain_publique!B:B, 0))</f>
        <v>#N/A</v>
      </c>
      <c r="X593" s="122" t="e">
        <f>INDEX(BDD_enquete_terrain_publique!X:X, MATCH(A593, BDD_enquete_terrain_publique!B:B, 0))</f>
        <v>#N/A</v>
      </c>
      <c r="Y593" s="122" t="e">
        <f>INDEX(BDD_enquete_terrain_publique!Y:Y, MATCH(A593, BDD_enquete_terrain_publique!B:B, 0))</f>
        <v>#N/A</v>
      </c>
      <c r="Z593" s="121" t="e">
        <f>INDEX(BDD_enquete_terrain_publique!Z:Z, MATCH(A593, BDD_enquete_terrain_publique!B:B, 0))</f>
        <v>#N/A</v>
      </c>
      <c r="AA593" s="121" t="e">
        <f>INDEX(BDD_enquete_terrain_publique!AA:AA, MATCH(A593, BDD_enquete_terrain_publique!B:B, 0))</f>
        <v>#N/A</v>
      </c>
      <c r="AB593" s="121" t="e">
        <f>INDEX(BDD_enquete_terrain_publique!AB:AB, MATCH(A593, BDD_enquete_terrain_publique!B:B, 0))</f>
        <v>#N/A</v>
      </c>
      <c r="AC593" s="121" t="e">
        <f>Tableau1[[#This Row],[heure_enq]]-Tableau1[[#This Row],[heure_deb]]</f>
        <v>#N/A</v>
      </c>
      <c r="AD593" s="121" t="e">
        <f>Tableau1[[#This Row],[heure_fin]]-Tableau1[[#This Row],[heure_deb]]</f>
        <v>#N/A</v>
      </c>
      <c r="AE593" s="128" t="s">
        <v>22</v>
      </c>
      <c r="AF593" s="128" t="s">
        <v>22</v>
      </c>
      <c r="AG593" s="123" t="e">
        <f>INDEX(BDD_enquete_terrain_publique!BJ:BJ, MATCH(A593, BDD_enquete_terrain_publique!B:B, 0))</f>
        <v>#N/A</v>
      </c>
      <c r="AH593" s="18"/>
      <c r="AI593" s="18" t="e">
        <f>INDEX(BDD_enquete_terrain_publique!BO:BO, MATCH(A593, BDD_enquete_terrain_publique!B:B, 0))</f>
        <v>#N/A</v>
      </c>
      <c r="AJ593" s="18"/>
      <c r="AK593" s="18" t="e">
        <f>INDEX(BDD_enquete_terrain_publique!BU:BU, MATCH(A593, BDD_enquete_terrain_publique!B:B, 0))</f>
        <v>#N/A</v>
      </c>
      <c r="AL593" s="115" t="e">
        <f>INDEX(BDD_enquete_terrain_publique!BV:BV, MATCH(A593, BDD_enquete_terrain_publique!B:B, 0))</f>
        <v>#N/A</v>
      </c>
      <c r="AM593" s="18"/>
      <c r="AN593" s="115"/>
      <c r="AO593" s="115" t="e">
        <f>INDEX(BDD_enquete_terrain_publique!AL:AL, MATCH(A593, BDD_enquete_terrain_publique!B:B, 0))</f>
        <v>#N/A</v>
      </c>
      <c r="AP593" s="115"/>
      <c r="AQ593" s="115"/>
      <c r="AR593" s="124"/>
      <c r="AS593" s="115"/>
      <c r="AT593" s="122"/>
      <c r="AU59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3" s="122"/>
      <c r="AW593" s="115"/>
      <c r="AX593" s="199"/>
      <c r="AY593" s="201"/>
      <c r="AZ593" s="127"/>
    </row>
    <row r="594" spans="1:52">
      <c r="A594" s="117"/>
      <c r="B594" s="18" t="e">
        <f>INDEX(BDD_enquete_terrain_publique!C:C, MATCH(A594, BDD_enquete_terrain_publique!B:B, 0))</f>
        <v>#N/A</v>
      </c>
      <c r="C594" s="18" t="e">
        <f>INDEX(BDD_enquete_terrain_publique!D:D, MATCH(A594, BDD_enquete_terrain_publique!B:B, 0))</f>
        <v>#N/A</v>
      </c>
      <c r="D594" s="109" t="e">
        <f>INDEX(BDD_enquete_terrain_publique!E:E, MATCH(A594, BDD_enquete_terrain_publique!B:B, 0))</f>
        <v>#N/A</v>
      </c>
      <c r="E594" s="18" t="e">
        <f>INDEX(BDD_enquete_terrain_publique!F:F, MATCH(A594, BDD_enquete_terrain_publique!B:B, 0))</f>
        <v>#N/A</v>
      </c>
      <c r="F594" s="118" t="e">
        <f>INDEX(BDD_enquete_terrain_publique!G:G, MATCH(A594, BDD_enquete_terrain_publique!B:B, 0))</f>
        <v>#N/A</v>
      </c>
      <c r="G594" s="18" t="e">
        <f>INDEX(BDD_enquete_terrain_publique!H:H, MATCH(A594, BDD_enquete_terrain_publique!B:B, 0))</f>
        <v>#N/A</v>
      </c>
      <c r="H594" s="118" t="e">
        <f>INDEX(BDD_enquete_terrain_publique!I:I, MATCH(A594, BDD_enquete_terrain_publique!B:B, 0))</f>
        <v>#N/A</v>
      </c>
      <c r="I594" s="18" t="e">
        <f>INDEX(BDD_enquete_terrain_publique!J:J, MATCH(A594, BDD_enquete_terrain_publique!B:B, 0))</f>
        <v>#N/A</v>
      </c>
      <c r="J594" s="18" t="e">
        <f>INDEX(BDD_enquete_terrain_publique!K:K, MATCH(A594, BDD_enquete_terrain_publique!B:B, 0))</f>
        <v>#N/A</v>
      </c>
      <c r="K594" s="118" t="e">
        <f>INDEX(BDD_enquete_terrain_publique!L:L, MATCH(A594, BDD_enquete_terrain_publique!B:B, 0))</f>
        <v>#N/A</v>
      </c>
      <c r="L594" s="18" t="e">
        <f>INDEX(BDD_enquete_terrain_publique!M:M, MATCH(A594, BDD_enquete_terrain_publique!B:B, 0))</f>
        <v>#N/A</v>
      </c>
      <c r="M594" s="115" t="s">
        <v>22</v>
      </c>
      <c r="N594" s="115" t="s">
        <v>22</v>
      </c>
      <c r="O594" s="115" t="s">
        <v>22</v>
      </c>
      <c r="P594" s="119" t="e">
        <f>INDEX(BDD_enquete_terrain_publique!Q:Q, MATCH(A594, BDD_enquete_terrain_publique!B:B, 0))</f>
        <v>#N/A</v>
      </c>
      <c r="Q594" s="115" t="s">
        <v>22</v>
      </c>
      <c r="R594" s="115" t="s">
        <v>22</v>
      </c>
      <c r="S594" s="115" t="s">
        <v>22</v>
      </c>
      <c r="T594" s="115" t="s">
        <v>22</v>
      </c>
      <c r="U594" s="120" t="e">
        <f>INDEX(BDD_enquete_terrain_publique!V:V, MATCH(A594, BDD_enquete_terrain_publique!B:B, 0))</f>
        <v>#N/A</v>
      </c>
      <c r="V594" s="128" t="s">
        <v>22</v>
      </c>
      <c r="W594" s="121" t="e">
        <f>INDEX(BDD_enquete_terrain_publique!W:W, MATCH(A594, BDD_enquete_terrain_publique!B:B, 0))</f>
        <v>#N/A</v>
      </c>
      <c r="X594" s="122" t="e">
        <f>INDEX(BDD_enquete_terrain_publique!X:X, MATCH(A594, BDD_enquete_terrain_publique!B:B, 0))</f>
        <v>#N/A</v>
      </c>
      <c r="Y594" s="122" t="e">
        <f>INDEX(BDD_enquete_terrain_publique!Y:Y, MATCH(A594, BDD_enquete_terrain_publique!B:B, 0))</f>
        <v>#N/A</v>
      </c>
      <c r="Z594" s="121" t="e">
        <f>INDEX(BDD_enquete_terrain_publique!Z:Z, MATCH(A594, BDD_enquete_terrain_publique!B:B, 0))</f>
        <v>#N/A</v>
      </c>
      <c r="AA594" s="121" t="e">
        <f>INDEX(BDD_enquete_terrain_publique!AA:AA, MATCH(A594, BDD_enquete_terrain_publique!B:B, 0))</f>
        <v>#N/A</v>
      </c>
      <c r="AB594" s="121" t="e">
        <f>INDEX(BDD_enquete_terrain_publique!AB:AB, MATCH(A594, BDD_enquete_terrain_publique!B:B, 0))</f>
        <v>#N/A</v>
      </c>
      <c r="AC594" s="121" t="e">
        <f>Tableau1[[#This Row],[heure_enq]]-Tableau1[[#This Row],[heure_deb]]</f>
        <v>#N/A</v>
      </c>
      <c r="AD594" s="121" t="e">
        <f>Tableau1[[#This Row],[heure_fin]]-Tableau1[[#This Row],[heure_deb]]</f>
        <v>#N/A</v>
      </c>
      <c r="AE594" s="128" t="s">
        <v>22</v>
      </c>
      <c r="AF594" s="128" t="s">
        <v>22</v>
      </c>
      <c r="AG594" s="123" t="e">
        <f>INDEX(BDD_enquete_terrain_publique!BJ:BJ, MATCH(A594, BDD_enquete_terrain_publique!B:B, 0))</f>
        <v>#N/A</v>
      </c>
      <c r="AH594" s="18"/>
      <c r="AI594" s="18" t="e">
        <f>INDEX(BDD_enquete_terrain_publique!BO:BO, MATCH(A594, BDD_enquete_terrain_publique!B:B, 0))</f>
        <v>#N/A</v>
      </c>
      <c r="AJ594" s="18"/>
      <c r="AK594" s="18" t="e">
        <f>INDEX(BDD_enquete_terrain_publique!BU:BU, MATCH(A594, BDD_enquete_terrain_publique!B:B, 0))</f>
        <v>#N/A</v>
      </c>
      <c r="AL594" s="115" t="e">
        <f>INDEX(BDD_enquete_terrain_publique!BV:BV, MATCH(A594, BDD_enquete_terrain_publique!B:B, 0))</f>
        <v>#N/A</v>
      </c>
      <c r="AM594" s="18"/>
      <c r="AN594" s="115"/>
      <c r="AO594" s="115" t="e">
        <f>INDEX(BDD_enquete_terrain_publique!AL:AL, MATCH(A594, BDD_enquete_terrain_publique!B:B, 0))</f>
        <v>#N/A</v>
      </c>
      <c r="AP594" s="115"/>
      <c r="AQ594" s="115"/>
      <c r="AR594" s="124"/>
      <c r="AS594" s="115"/>
      <c r="AT594" s="122"/>
      <c r="AU59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4" s="122"/>
      <c r="AW594" s="115"/>
      <c r="AX594" s="199"/>
      <c r="AY594" s="201"/>
      <c r="AZ594" s="127"/>
    </row>
    <row r="595" spans="1:52">
      <c r="A595" s="117"/>
      <c r="B595" s="18" t="e">
        <f>INDEX(BDD_enquete_terrain_publique!C:C, MATCH(A595, BDD_enquete_terrain_publique!B:B, 0))</f>
        <v>#N/A</v>
      </c>
      <c r="C595" s="18" t="e">
        <f>INDEX(BDD_enquete_terrain_publique!D:D, MATCH(A595, BDD_enquete_terrain_publique!B:B, 0))</f>
        <v>#N/A</v>
      </c>
      <c r="D595" s="109" t="e">
        <f>INDEX(BDD_enquete_terrain_publique!E:E, MATCH(A595, BDD_enquete_terrain_publique!B:B, 0))</f>
        <v>#N/A</v>
      </c>
      <c r="E595" s="18" t="e">
        <f>INDEX(BDD_enquete_terrain_publique!F:F, MATCH(A595, BDD_enquete_terrain_publique!B:B, 0))</f>
        <v>#N/A</v>
      </c>
      <c r="F595" s="118" t="e">
        <f>INDEX(BDD_enquete_terrain_publique!G:G, MATCH(A595, BDD_enquete_terrain_publique!B:B, 0))</f>
        <v>#N/A</v>
      </c>
      <c r="G595" s="18" t="e">
        <f>INDEX(BDD_enquete_terrain_publique!H:H, MATCH(A595, BDD_enquete_terrain_publique!B:B, 0))</f>
        <v>#N/A</v>
      </c>
      <c r="H595" s="118" t="e">
        <f>INDEX(BDD_enquete_terrain_publique!I:I, MATCH(A595, BDD_enquete_terrain_publique!B:B, 0))</f>
        <v>#N/A</v>
      </c>
      <c r="I595" s="18" t="e">
        <f>INDEX(BDD_enquete_terrain_publique!J:J, MATCH(A595, BDD_enquete_terrain_publique!B:B, 0))</f>
        <v>#N/A</v>
      </c>
      <c r="J595" s="18" t="e">
        <f>INDEX(BDD_enquete_terrain_publique!K:K, MATCH(A595, BDD_enquete_terrain_publique!B:B, 0))</f>
        <v>#N/A</v>
      </c>
      <c r="K595" s="118" t="e">
        <f>INDEX(BDD_enquete_terrain_publique!L:L, MATCH(A595, BDD_enquete_terrain_publique!B:B, 0))</f>
        <v>#N/A</v>
      </c>
      <c r="L595" s="18" t="e">
        <f>INDEX(BDD_enquete_terrain_publique!M:M, MATCH(A595, BDD_enquete_terrain_publique!B:B, 0))</f>
        <v>#N/A</v>
      </c>
      <c r="M595" s="115" t="s">
        <v>22</v>
      </c>
      <c r="N595" s="115" t="s">
        <v>22</v>
      </c>
      <c r="O595" s="115" t="s">
        <v>22</v>
      </c>
      <c r="P595" s="119" t="e">
        <f>INDEX(BDD_enquete_terrain_publique!Q:Q, MATCH(A595, BDD_enquete_terrain_publique!B:B, 0))</f>
        <v>#N/A</v>
      </c>
      <c r="Q595" s="115" t="s">
        <v>22</v>
      </c>
      <c r="R595" s="115" t="s">
        <v>22</v>
      </c>
      <c r="S595" s="115" t="s">
        <v>22</v>
      </c>
      <c r="T595" s="115" t="s">
        <v>22</v>
      </c>
      <c r="U595" s="120" t="e">
        <f>INDEX(BDD_enquete_terrain_publique!V:V, MATCH(A595, BDD_enquete_terrain_publique!B:B, 0))</f>
        <v>#N/A</v>
      </c>
      <c r="V595" s="128" t="s">
        <v>22</v>
      </c>
      <c r="W595" s="121" t="e">
        <f>INDEX(BDD_enquete_terrain_publique!W:W, MATCH(A595, BDD_enquete_terrain_publique!B:B, 0))</f>
        <v>#N/A</v>
      </c>
      <c r="X595" s="122" t="e">
        <f>INDEX(BDD_enquete_terrain_publique!X:X, MATCH(A595, BDD_enquete_terrain_publique!B:B, 0))</f>
        <v>#N/A</v>
      </c>
      <c r="Y595" s="122" t="e">
        <f>INDEX(BDD_enquete_terrain_publique!Y:Y, MATCH(A595, BDD_enquete_terrain_publique!B:B, 0))</f>
        <v>#N/A</v>
      </c>
      <c r="Z595" s="121" t="e">
        <f>INDEX(BDD_enquete_terrain_publique!Z:Z, MATCH(A595, BDD_enquete_terrain_publique!B:B, 0))</f>
        <v>#N/A</v>
      </c>
      <c r="AA595" s="121" t="e">
        <f>INDEX(BDD_enquete_terrain_publique!AA:AA, MATCH(A595, BDD_enquete_terrain_publique!B:B, 0))</f>
        <v>#N/A</v>
      </c>
      <c r="AB595" s="121" t="e">
        <f>INDEX(BDD_enquete_terrain_publique!AB:AB, MATCH(A595, BDD_enquete_terrain_publique!B:B, 0))</f>
        <v>#N/A</v>
      </c>
      <c r="AC595" s="121" t="e">
        <f>Tableau1[[#This Row],[heure_enq]]-Tableau1[[#This Row],[heure_deb]]</f>
        <v>#N/A</v>
      </c>
      <c r="AD595" s="121" t="e">
        <f>Tableau1[[#This Row],[heure_fin]]-Tableau1[[#This Row],[heure_deb]]</f>
        <v>#N/A</v>
      </c>
      <c r="AE595" s="128" t="s">
        <v>22</v>
      </c>
      <c r="AF595" s="128" t="s">
        <v>22</v>
      </c>
      <c r="AG595" s="123" t="e">
        <f>INDEX(BDD_enquete_terrain_publique!BJ:BJ, MATCH(A595, BDD_enquete_terrain_publique!B:B, 0))</f>
        <v>#N/A</v>
      </c>
      <c r="AH595" s="18"/>
      <c r="AI595" s="18" t="e">
        <f>INDEX(BDD_enquete_terrain_publique!BO:BO, MATCH(A595, BDD_enquete_terrain_publique!B:B, 0))</f>
        <v>#N/A</v>
      </c>
      <c r="AJ595" s="18"/>
      <c r="AK595" s="18" t="e">
        <f>INDEX(BDD_enquete_terrain_publique!BU:BU, MATCH(A595, BDD_enquete_terrain_publique!B:B, 0))</f>
        <v>#N/A</v>
      </c>
      <c r="AL595" s="115" t="e">
        <f>INDEX(BDD_enquete_terrain_publique!BV:BV, MATCH(A595, BDD_enquete_terrain_publique!B:B, 0))</f>
        <v>#N/A</v>
      </c>
      <c r="AM595" s="18"/>
      <c r="AN595" s="115"/>
      <c r="AO595" s="115" t="e">
        <f>INDEX(BDD_enquete_terrain_publique!AL:AL, MATCH(A595, BDD_enquete_terrain_publique!B:B, 0))</f>
        <v>#N/A</v>
      </c>
      <c r="AP595" s="115"/>
      <c r="AQ595" s="115"/>
      <c r="AR595" s="124"/>
      <c r="AS595" s="115"/>
      <c r="AT595" s="122"/>
      <c r="AU59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5" s="122"/>
      <c r="AW595" s="115"/>
      <c r="AX595" s="199"/>
      <c r="AY595" s="201"/>
      <c r="AZ595" s="127"/>
    </row>
    <row r="596" spans="1:52">
      <c r="A596" s="117"/>
      <c r="B596" s="18" t="e">
        <f>INDEX(BDD_enquete_terrain_publique!C:C, MATCH(A596, BDD_enquete_terrain_publique!B:B, 0))</f>
        <v>#N/A</v>
      </c>
      <c r="C596" s="18" t="e">
        <f>INDEX(BDD_enquete_terrain_publique!D:D, MATCH(A596, BDD_enquete_terrain_publique!B:B, 0))</f>
        <v>#N/A</v>
      </c>
      <c r="D596" s="109" t="e">
        <f>INDEX(BDD_enquete_terrain_publique!E:E, MATCH(A596, BDD_enquete_terrain_publique!B:B, 0))</f>
        <v>#N/A</v>
      </c>
      <c r="E596" s="18" t="e">
        <f>INDEX(BDD_enquete_terrain_publique!F:F, MATCH(A596, BDD_enquete_terrain_publique!B:B, 0))</f>
        <v>#N/A</v>
      </c>
      <c r="F596" s="118" t="e">
        <f>INDEX(BDD_enquete_terrain_publique!G:G, MATCH(A596, BDD_enquete_terrain_publique!B:B, 0))</f>
        <v>#N/A</v>
      </c>
      <c r="G596" s="18" t="e">
        <f>INDEX(BDD_enquete_terrain_publique!H:H, MATCH(A596, BDD_enquete_terrain_publique!B:B, 0))</f>
        <v>#N/A</v>
      </c>
      <c r="H596" s="118" t="e">
        <f>INDEX(BDD_enquete_terrain_publique!I:I, MATCH(A596, BDD_enquete_terrain_publique!B:B, 0))</f>
        <v>#N/A</v>
      </c>
      <c r="I596" s="18" t="e">
        <f>INDEX(BDD_enquete_terrain_publique!J:J, MATCH(A596, BDD_enquete_terrain_publique!B:B, 0))</f>
        <v>#N/A</v>
      </c>
      <c r="J596" s="18" t="e">
        <f>INDEX(BDD_enquete_terrain_publique!K:K, MATCH(A596, BDD_enquete_terrain_publique!B:B, 0))</f>
        <v>#N/A</v>
      </c>
      <c r="K596" s="118" t="e">
        <f>INDEX(BDD_enquete_terrain_publique!L:L, MATCH(A596, BDD_enquete_terrain_publique!B:B, 0))</f>
        <v>#N/A</v>
      </c>
      <c r="L596" s="18" t="e">
        <f>INDEX(BDD_enquete_terrain_publique!M:M, MATCH(A596, BDD_enquete_terrain_publique!B:B, 0))</f>
        <v>#N/A</v>
      </c>
      <c r="M596" s="115" t="s">
        <v>22</v>
      </c>
      <c r="N596" s="115" t="s">
        <v>22</v>
      </c>
      <c r="O596" s="115" t="s">
        <v>22</v>
      </c>
      <c r="P596" s="119" t="e">
        <f>INDEX(BDD_enquete_terrain_publique!Q:Q, MATCH(A596, BDD_enquete_terrain_publique!B:B, 0))</f>
        <v>#N/A</v>
      </c>
      <c r="Q596" s="115" t="s">
        <v>22</v>
      </c>
      <c r="R596" s="115" t="s">
        <v>22</v>
      </c>
      <c r="S596" s="115" t="s">
        <v>22</v>
      </c>
      <c r="T596" s="115" t="s">
        <v>22</v>
      </c>
      <c r="U596" s="120" t="e">
        <f>INDEX(BDD_enquete_terrain_publique!V:V, MATCH(A596, BDD_enquete_terrain_publique!B:B, 0))</f>
        <v>#N/A</v>
      </c>
      <c r="V596" s="128" t="s">
        <v>22</v>
      </c>
      <c r="W596" s="121" t="e">
        <f>INDEX(BDD_enquete_terrain_publique!W:W, MATCH(A596, BDD_enquete_terrain_publique!B:B, 0))</f>
        <v>#N/A</v>
      </c>
      <c r="X596" s="122" t="e">
        <f>INDEX(BDD_enquete_terrain_publique!X:X, MATCH(A596, BDD_enquete_terrain_publique!B:B, 0))</f>
        <v>#N/A</v>
      </c>
      <c r="Y596" s="122" t="e">
        <f>INDEX(BDD_enquete_terrain_publique!Y:Y, MATCH(A596, BDD_enquete_terrain_publique!B:B, 0))</f>
        <v>#N/A</v>
      </c>
      <c r="Z596" s="121" t="e">
        <f>INDEX(BDD_enquete_terrain_publique!Z:Z, MATCH(A596, BDD_enquete_terrain_publique!B:B, 0))</f>
        <v>#N/A</v>
      </c>
      <c r="AA596" s="121" t="e">
        <f>INDEX(BDD_enquete_terrain_publique!AA:AA, MATCH(A596, BDD_enquete_terrain_publique!B:B, 0))</f>
        <v>#N/A</v>
      </c>
      <c r="AB596" s="121" t="e">
        <f>INDEX(BDD_enquete_terrain_publique!AB:AB, MATCH(A596, BDD_enquete_terrain_publique!B:B, 0))</f>
        <v>#N/A</v>
      </c>
      <c r="AC596" s="121" t="e">
        <f>Tableau1[[#This Row],[heure_enq]]-Tableau1[[#This Row],[heure_deb]]</f>
        <v>#N/A</v>
      </c>
      <c r="AD596" s="121" t="e">
        <f>Tableau1[[#This Row],[heure_fin]]-Tableau1[[#This Row],[heure_deb]]</f>
        <v>#N/A</v>
      </c>
      <c r="AE596" s="128" t="s">
        <v>22</v>
      </c>
      <c r="AF596" s="128" t="s">
        <v>22</v>
      </c>
      <c r="AG596" s="123" t="e">
        <f>INDEX(BDD_enquete_terrain_publique!BJ:BJ, MATCH(A596, BDD_enquete_terrain_publique!B:B, 0))</f>
        <v>#N/A</v>
      </c>
      <c r="AH596" s="18"/>
      <c r="AI596" s="18" t="e">
        <f>INDEX(BDD_enquete_terrain_publique!BO:BO, MATCH(A596, BDD_enquete_terrain_publique!B:B, 0))</f>
        <v>#N/A</v>
      </c>
      <c r="AJ596" s="18"/>
      <c r="AK596" s="18" t="e">
        <f>INDEX(BDD_enquete_terrain_publique!BU:BU, MATCH(A596, BDD_enquete_terrain_publique!B:B, 0))</f>
        <v>#N/A</v>
      </c>
      <c r="AL596" s="115" t="e">
        <f>INDEX(BDD_enquete_terrain_publique!BV:BV, MATCH(A596, BDD_enquete_terrain_publique!B:B, 0))</f>
        <v>#N/A</v>
      </c>
      <c r="AM596" s="18"/>
      <c r="AN596" s="115"/>
      <c r="AO596" s="115" t="e">
        <f>INDEX(BDD_enquete_terrain_publique!AL:AL, MATCH(A596, BDD_enquete_terrain_publique!B:B, 0))</f>
        <v>#N/A</v>
      </c>
      <c r="AP596" s="115"/>
      <c r="AQ596" s="115"/>
      <c r="AR596" s="124"/>
      <c r="AS596" s="115"/>
      <c r="AT596" s="122"/>
      <c r="AU59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6" s="122"/>
      <c r="AW596" s="115"/>
      <c r="AX596" s="199"/>
      <c r="AY596" s="201"/>
      <c r="AZ596" s="127"/>
    </row>
    <row r="597" spans="1:52">
      <c r="A597" s="117"/>
      <c r="B597" s="18" t="e">
        <f>INDEX(BDD_enquete_terrain_publique!C:C, MATCH(A597, BDD_enquete_terrain_publique!B:B, 0))</f>
        <v>#N/A</v>
      </c>
      <c r="C597" s="18" t="e">
        <f>INDEX(BDD_enquete_terrain_publique!D:D, MATCH(A597, BDD_enquete_terrain_publique!B:B, 0))</f>
        <v>#N/A</v>
      </c>
      <c r="D597" s="109" t="e">
        <f>INDEX(BDD_enquete_terrain_publique!E:E, MATCH(A597, BDD_enquete_terrain_publique!B:B, 0))</f>
        <v>#N/A</v>
      </c>
      <c r="E597" s="18" t="e">
        <f>INDEX(BDD_enquete_terrain_publique!F:F, MATCH(A597, BDD_enquete_terrain_publique!B:B, 0))</f>
        <v>#N/A</v>
      </c>
      <c r="F597" s="118" t="e">
        <f>INDEX(BDD_enquete_terrain_publique!G:G, MATCH(A597, BDD_enquete_terrain_publique!B:B, 0))</f>
        <v>#N/A</v>
      </c>
      <c r="G597" s="18" t="e">
        <f>INDEX(BDD_enquete_terrain_publique!H:H, MATCH(A597, BDD_enquete_terrain_publique!B:B, 0))</f>
        <v>#N/A</v>
      </c>
      <c r="H597" s="118" t="e">
        <f>INDEX(BDD_enquete_terrain_publique!I:I, MATCH(A597, BDD_enquete_terrain_publique!B:B, 0))</f>
        <v>#N/A</v>
      </c>
      <c r="I597" s="18" t="e">
        <f>INDEX(BDD_enquete_terrain_publique!J:J, MATCH(A597, BDD_enquete_terrain_publique!B:B, 0))</f>
        <v>#N/A</v>
      </c>
      <c r="J597" s="18" t="e">
        <f>INDEX(BDD_enquete_terrain_publique!K:K, MATCH(A597, BDD_enquete_terrain_publique!B:B, 0))</f>
        <v>#N/A</v>
      </c>
      <c r="K597" s="118" t="e">
        <f>INDEX(BDD_enquete_terrain_publique!L:L, MATCH(A597, BDD_enquete_terrain_publique!B:B, 0))</f>
        <v>#N/A</v>
      </c>
      <c r="L597" s="18" t="e">
        <f>INDEX(BDD_enquete_terrain_publique!M:M, MATCH(A597, BDD_enquete_terrain_publique!B:B, 0))</f>
        <v>#N/A</v>
      </c>
      <c r="M597" s="115" t="s">
        <v>22</v>
      </c>
      <c r="N597" s="115" t="s">
        <v>22</v>
      </c>
      <c r="O597" s="115" t="s">
        <v>22</v>
      </c>
      <c r="P597" s="119" t="e">
        <f>INDEX(BDD_enquete_terrain_publique!Q:Q, MATCH(A597, BDD_enquete_terrain_publique!B:B, 0))</f>
        <v>#N/A</v>
      </c>
      <c r="Q597" s="115" t="s">
        <v>22</v>
      </c>
      <c r="R597" s="115" t="s">
        <v>22</v>
      </c>
      <c r="S597" s="115" t="s">
        <v>22</v>
      </c>
      <c r="T597" s="115" t="s">
        <v>22</v>
      </c>
      <c r="U597" s="120" t="e">
        <f>INDEX(BDD_enquete_terrain_publique!V:V, MATCH(A597, BDD_enquete_terrain_publique!B:B, 0))</f>
        <v>#N/A</v>
      </c>
      <c r="V597" s="128" t="s">
        <v>22</v>
      </c>
      <c r="W597" s="121" t="e">
        <f>INDEX(BDD_enquete_terrain_publique!W:W, MATCH(A597, BDD_enquete_terrain_publique!B:B, 0))</f>
        <v>#N/A</v>
      </c>
      <c r="X597" s="122" t="e">
        <f>INDEX(BDD_enquete_terrain_publique!X:X, MATCH(A597, BDD_enquete_terrain_publique!B:B, 0))</f>
        <v>#N/A</v>
      </c>
      <c r="Y597" s="122" t="e">
        <f>INDEX(BDD_enquete_terrain_publique!Y:Y, MATCH(A597, BDD_enquete_terrain_publique!B:B, 0))</f>
        <v>#N/A</v>
      </c>
      <c r="Z597" s="121" t="e">
        <f>INDEX(BDD_enquete_terrain_publique!Z:Z, MATCH(A597, BDD_enquete_terrain_publique!B:B, 0))</f>
        <v>#N/A</v>
      </c>
      <c r="AA597" s="121" t="e">
        <f>INDEX(BDD_enquete_terrain_publique!AA:AA, MATCH(A597, BDD_enquete_terrain_publique!B:B, 0))</f>
        <v>#N/A</v>
      </c>
      <c r="AB597" s="121" t="e">
        <f>INDEX(BDD_enquete_terrain_publique!AB:AB, MATCH(A597, BDD_enquete_terrain_publique!B:B, 0))</f>
        <v>#N/A</v>
      </c>
      <c r="AC597" s="121" t="e">
        <f>Tableau1[[#This Row],[heure_enq]]-Tableau1[[#This Row],[heure_deb]]</f>
        <v>#N/A</v>
      </c>
      <c r="AD597" s="121" t="e">
        <f>Tableau1[[#This Row],[heure_fin]]-Tableau1[[#This Row],[heure_deb]]</f>
        <v>#N/A</v>
      </c>
      <c r="AE597" s="128" t="s">
        <v>22</v>
      </c>
      <c r="AF597" s="128" t="s">
        <v>22</v>
      </c>
      <c r="AG597" s="123" t="e">
        <f>INDEX(BDD_enquete_terrain_publique!BJ:BJ, MATCH(A597, BDD_enquete_terrain_publique!B:B, 0))</f>
        <v>#N/A</v>
      </c>
      <c r="AH597" s="18"/>
      <c r="AI597" s="18" t="e">
        <f>INDEX(BDD_enquete_terrain_publique!BO:BO, MATCH(A597, BDD_enquete_terrain_publique!B:B, 0))</f>
        <v>#N/A</v>
      </c>
      <c r="AJ597" s="18"/>
      <c r="AK597" s="18" t="e">
        <f>INDEX(BDD_enquete_terrain_publique!BU:BU, MATCH(A597, BDD_enquete_terrain_publique!B:B, 0))</f>
        <v>#N/A</v>
      </c>
      <c r="AL597" s="115" t="e">
        <f>INDEX(BDD_enquete_terrain_publique!BV:BV, MATCH(A597, BDD_enquete_terrain_publique!B:B, 0))</f>
        <v>#N/A</v>
      </c>
      <c r="AM597" s="18"/>
      <c r="AN597" s="115"/>
      <c r="AO597" s="115" t="e">
        <f>INDEX(BDD_enquete_terrain_publique!AL:AL, MATCH(A597, BDD_enquete_terrain_publique!B:B, 0))</f>
        <v>#N/A</v>
      </c>
      <c r="AP597" s="115"/>
      <c r="AQ597" s="115"/>
      <c r="AR597" s="124"/>
      <c r="AS597" s="115"/>
      <c r="AT597" s="122"/>
      <c r="AU59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7" s="122"/>
      <c r="AW597" s="115"/>
      <c r="AX597" s="199"/>
      <c r="AY597" s="201"/>
      <c r="AZ597" s="127"/>
    </row>
    <row r="598" spans="1:52">
      <c r="A598" s="117"/>
      <c r="B598" s="18" t="e">
        <f>INDEX(BDD_enquete_terrain_publique!C:C, MATCH(A598, BDD_enquete_terrain_publique!B:B, 0))</f>
        <v>#N/A</v>
      </c>
      <c r="C598" s="18" t="e">
        <f>INDEX(BDD_enquete_terrain_publique!D:D, MATCH(A598, BDD_enquete_terrain_publique!B:B, 0))</f>
        <v>#N/A</v>
      </c>
      <c r="D598" s="109" t="e">
        <f>INDEX(BDD_enquete_terrain_publique!E:E, MATCH(A598, BDD_enquete_terrain_publique!B:B, 0))</f>
        <v>#N/A</v>
      </c>
      <c r="E598" s="18" t="e">
        <f>INDEX(BDD_enquete_terrain_publique!F:F, MATCH(A598, BDD_enquete_terrain_publique!B:B, 0))</f>
        <v>#N/A</v>
      </c>
      <c r="F598" s="118" t="e">
        <f>INDEX(BDD_enquete_terrain_publique!G:G, MATCH(A598, BDD_enquete_terrain_publique!B:B, 0))</f>
        <v>#N/A</v>
      </c>
      <c r="G598" s="18" t="e">
        <f>INDEX(BDD_enquete_terrain_publique!H:H, MATCH(A598, BDD_enquete_terrain_publique!B:B, 0))</f>
        <v>#N/A</v>
      </c>
      <c r="H598" s="118" t="e">
        <f>INDEX(BDD_enquete_terrain_publique!I:I, MATCH(A598, BDD_enquete_terrain_publique!B:B, 0))</f>
        <v>#N/A</v>
      </c>
      <c r="I598" s="18" t="e">
        <f>INDEX(BDD_enquete_terrain_publique!J:J, MATCH(A598, BDD_enquete_terrain_publique!B:B, 0))</f>
        <v>#N/A</v>
      </c>
      <c r="J598" s="18" t="e">
        <f>INDEX(BDD_enquete_terrain_publique!K:K, MATCH(A598, BDD_enquete_terrain_publique!B:B, 0))</f>
        <v>#N/A</v>
      </c>
      <c r="K598" s="118" t="e">
        <f>INDEX(BDD_enquete_terrain_publique!L:L, MATCH(A598, BDD_enquete_terrain_publique!B:B, 0))</f>
        <v>#N/A</v>
      </c>
      <c r="L598" s="18" t="e">
        <f>INDEX(BDD_enquete_terrain_publique!M:M, MATCH(A598, BDD_enquete_terrain_publique!B:B, 0))</f>
        <v>#N/A</v>
      </c>
      <c r="M598" s="115" t="s">
        <v>22</v>
      </c>
      <c r="N598" s="115" t="s">
        <v>22</v>
      </c>
      <c r="O598" s="115" t="s">
        <v>22</v>
      </c>
      <c r="P598" s="119" t="e">
        <f>INDEX(BDD_enquete_terrain_publique!Q:Q, MATCH(A598, BDD_enquete_terrain_publique!B:B, 0))</f>
        <v>#N/A</v>
      </c>
      <c r="Q598" s="115" t="s">
        <v>22</v>
      </c>
      <c r="R598" s="115" t="s">
        <v>22</v>
      </c>
      <c r="S598" s="115" t="s">
        <v>22</v>
      </c>
      <c r="T598" s="115" t="s">
        <v>22</v>
      </c>
      <c r="U598" s="120" t="e">
        <f>INDEX(BDD_enquete_terrain_publique!V:V, MATCH(A598, BDD_enquete_terrain_publique!B:B, 0))</f>
        <v>#N/A</v>
      </c>
      <c r="V598" s="128" t="s">
        <v>22</v>
      </c>
      <c r="W598" s="121" t="e">
        <f>INDEX(BDD_enquete_terrain_publique!W:W, MATCH(A598, BDD_enquete_terrain_publique!B:B, 0))</f>
        <v>#N/A</v>
      </c>
      <c r="X598" s="122" t="e">
        <f>INDEX(BDD_enquete_terrain_publique!X:X, MATCH(A598, BDD_enquete_terrain_publique!B:B, 0))</f>
        <v>#N/A</v>
      </c>
      <c r="Y598" s="122" t="e">
        <f>INDEX(BDD_enquete_terrain_publique!Y:Y, MATCH(A598, BDD_enquete_terrain_publique!B:B, 0))</f>
        <v>#N/A</v>
      </c>
      <c r="Z598" s="121" t="e">
        <f>INDEX(BDD_enquete_terrain_publique!Z:Z, MATCH(A598, BDD_enquete_terrain_publique!B:B, 0))</f>
        <v>#N/A</v>
      </c>
      <c r="AA598" s="121" t="e">
        <f>INDEX(BDD_enquete_terrain_publique!AA:AA, MATCH(A598, BDD_enquete_terrain_publique!B:B, 0))</f>
        <v>#N/A</v>
      </c>
      <c r="AB598" s="121" t="e">
        <f>INDEX(BDD_enquete_terrain_publique!AB:AB, MATCH(A598, BDD_enquete_terrain_publique!B:B, 0))</f>
        <v>#N/A</v>
      </c>
      <c r="AC598" s="121" t="e">
        <f>Tableau1[[#This Row],[heure_enq]]-Tableau1[[#This Row],[heure_deb]]</f>
        <v>#N/A</v>
      </c>
      <c r="AD598" s="121" t="e">
        <f>Tableau1[[#This Row],[heure_fin]]-Tableau1[[#This Row],[heure_deb]]</f>
        <v>#N/A</v>
      </c>
      <c r="AE598" s="128" t="s">
        <v>22</v>
      </c>
      <c r="AF598" s="128" t="s">
        <v>22</v>
      </c>
      <c r="AG598" s="123" t="e">
        <f>INDEX(BDD_enquete_terrain_publique!BJ:BJ, MATCH(A598, BDD_enquete_terrain_publique!B:B, 0))</f>
        <v>#N/A</v>
      </c>
      <c r="AH598" s="18"/>
      <c r="AI598" s="18" t="e">
        <f>INDEX(BDD_enquete_terrain_publique!BO:BO, MATCH(A598, BDD_enquete_terrain_publique!B:B, 0))</f>
        <v>#N/A</v>
      </c>
      <c r="AJ598" s="18"/>
      <c r="AK598" s="18" t="e">
        <f>INDEX(BDD_enquete_terrain_publique!BU:BU, MATCH(A598, BDD_enquete_terrain_publique!B:B, 0))</f>
        <v>#N/A</v>
      </c>
      <c r="AL598" s="115" t="e">
        <f>INDEX(BDD_enquete_terrain_publique!BV:BV, MATCH(A598, BDD_enquete_terrain_publique!B:B, 0))</f>
        <v>#N/A</v>
      </c>
      <c r="AM598" s="18"/>
      <c r="AN598" s="115"/>
      <c r="AO598" s="115" t="e">
        <f>INDEX(BDD_enquete_terrain_publique!AL:AL, MATCH(A598, BDD_enquete_terrain_publique!B:B, 0))</f>
        <v>#N/A</v>
      </c>
      <c r="AP598" s="115"/>
      <c r="AQ598" s="115"/>
      <c r="AR598" s="124"/>
      <c r="AS598" s="115"/>
      <c r="AT598" s="122"/>
      <c r="AU59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8" s="122"/>
      <c r="AW598" s="115"/>
      <c r="AX598" s="199"/>
      <c r="AY598" s="201"/>
      <c r="AZ598" s="127"/>
    </row>
    <row r="599" spans="1:52">
      <c r="A599" s="117"/>
      <c r="B599" s="18" t="e">
        <f>INDEX(BDD_enquete_terrain_publique!C:C, MATCH(A599, BDD_enquete_terrain_publique!B:B, 0))</f>
        <v>#N/A</v>
      </c>
      <c r="C599" s="18" t="e">
        <f>INDEX(BDD_enquete_terrain_publique!D:D, MATCH(A599, BDD_enquete_terrain_publique!B:B, 0))</f>
        <v>#N/A</v>
      </c>
      <c r="D599" s="109" t="e">
        <f>INDEX(BDD_enquete_terrain_publique!E:E, MATCH(A599, BDD_enquete_terrain_publique!B:B, 0))</f>
        <v>#N/A</v>
      </c>
      <c r="E599" s="18" t="e">
        <f>INDEX(BDD_enquete_terrain_publique!F:F, MATCH(A599, BDD_enquete_terrain_publique!B:B, 0))</f>
        <v>#N/A</v>
      </c>
      <c r="F599" s="118" t="e">
        <f>INDEX(BDD_enquete_terrain_publique!G:G, MATCH(A599, BDD_enquete_terrain_publique!B:B, 0))</f>
        <v>#N/A</v>
      </c>
      <c r="G599" s="18" t="e">
        <f>INDEX(BDD_enquete_terrain_publique!H:H, MATCH(A599, BDD_enquete_terrain_publique!B:B, 0))</f>
        <v>#N/A</v>
      </c>
      <c r="H599" s="118" t="e">
        <f>INDEX(BDD_enquete_terrain_publique!I:I, MATCH(A599, BDD_enquete_terrain_publique!B:B, 0))</f>
        <v>#N/A</v>
      </c>
      <c r="I599" s="18" t="e">
        <f>INDEX(BDD_enquete_terrain_publique!J:J, MATCH(A599, BDD_enquete_terrain_publique!B:B, 0))</f>
        <v>#N/A</v>
      </c>
      <c r="J599" s="18" t="e">
        <f>INDEX(BDD_enquete_terrain_publique!K:K, MATCH(A599, BDD_enquete_terrain_publique!B:B, 0))</f>
        <v>#N/A</v>
      </c>
      <c r="K599" s="118" t="e">
        <f>INDEX(BDD_enquete_terrain_publique!L:L, MATCH(A599, BDD_enquete_terrain_publique!B:B, 0))</f>
        <v>#N/A</v>
      </c>
      <c r="L599" s="18" t="e">
        <f>INDEX(BDD_enquete_terrain_publique!M:M, MATCH(A599, BDD_enquete_terrain_publique!B:B, 0))</f>
        <v>#N/A</v>
      </c>
      <c r="M599" s="115" t="s">
        <v>22</v>
      </c>
      <c r="N599" s="115" t="s">
        <v>22</v>
      </c>
      <c r="O599" s="115" t="s">
        <v>22</v>
      </c>
      <c r="P599" s="119" t="e">
        <f>INDEX(BDD_enquete_terrain_publique!Q:Q, MATCH(A599, BDD_enquete_terrain_publique!B:B, 0))</f>
        <v>#N/A</v>
      </c>
      <c r="Q599" s="115" t="s">
        <v>22</v>
      </c>
      <c r="R599" s="115" t="s">
        <v>22</v>
      </c>
      <c r="S599" s="115" t="s">
        <v>22</v>
      </c>
      <c r="T599" s="115" t="s">
        <v>22</v>
      </c>
      <c r="U599" s="120" t="e">
        <f>INDEX(BDD_enquete_terrain_publique!V:V, MATCH(A599, BDD_enquete_terrain_publique!B:B, 0))</f>
        <v>#N/A</v>
      </c>
      <c r="V599" s="128" t="s">
        <v>22</v>
      </c>
      <c r="W599" s="121" t="e">
        <f>INDEX(BDD_enquete_terrain_publique!W:W, MATCH(A599, BDD_enquete_terrain_publique!B:B, 0))</f>
        <v>#N/A</v>
      </c>
      <c r="X599" s="122" t="e">
        <f>INDEX(BDD_enquete_terrain_publique!X:X, MATCH(A599, BDD_enquete_terrain_publique!B:B, 0))</f>
        <v>#N/A</v>
      </c>
      <c r="Y599" s="122" t="e">
        <f>INDEX(BDD_enquete_terrain_publique!Y:Y, MATCH(A599, BDD_enquete_terrain_publique!B:B, 0))</f>
        <v>#N/A</v>
      </c>
      <c r="Z599" s="121" t="e">
        <f>INDEX(BDD_enquete_terrain_publique!Z:Z, MATCH(A599, BDD_enquete_terrain_publique!B:B, 0))</f>
        <v>#N/A</v>
      </c>
      <c r="AA599" s="121" t="e">
        <f>INDEX(BDD_enquete_terrain_publique!AA:AA, MATCH(A599, BDD_enquete_terrain_publique!B:B, 0))</f>
        <v>#N/A</v>
      </c>
      <c r="AB599" s="121" t="e">
        <f>INDEX(BDD_enquete_terrain_publique!AB:AB, MATCH(A599, BDD_enquete_terrain_publique!B:B, 0))</f>
        <v>#N/A</v>
      </c>
      <c r="AC599" s="121" t="e">
        <f>Tableau1[[#This Row],[heure_enq]]-Tableau1[[#This Row],[heure_deb]]</f>
        <v>#N/A</v>
      </c>
      <c r="AD599" s="121" t="e">
        <f>Tableau1[[#This Row],[heure_fin]]-Tableau1[[#This Row],[heure_deb]]</f>
        <v>#N/A</v>
      </c>
      <c r="AE599" s="128" t="s">
        <v>22</v>
      </c>
      <c r="AF599" s="128" t="s">
        <v>22</v>
      </c>
      <c r="AG599" s="123" t="e">
        <f>INDEX(BDD_enquete_terrain_publique!BJ:BJ, MATCH(A599, BDD_enquete_terrain_publique!B:B, 0))</f>
        <v>#N/A</v>
      </c>
      <c r="AH599" s="18"/>
      <c r="AI599" s="18" t="e">
        <f>INDEX(BDD_enquete_terrain_publique!BO:BO, MATCH(A599, BDD_enquete_terrain_publique!B:B, 0))</f>
        <v>#N/A</v>
      </c>
      <c r="AJ599" s="18"/>
      <c r="AK599" s="18" t="e">
        <f>INDEX(BDD_enquete_terrain_publique!BU:BU, MATCH(A599, BDD_enquete_terrain_publique!B:B, 0))</f>
        <v>#N/A</v>
      </c>
      <c r="AL599" s="115" t="e">
        <f>INDEX(BDD_enquete_terrain_publique!BV:BV, MATCH(A599, BDD_enquete_terrain_publique!B:B, 0))</f>
        <v>#N/A</v>
      </c>
      <c r="AM599" s="18"/>
      <c r="AN599" s="115"/>
      <c r="AO599" s="115" t="e">
        <f>INDEX(BDD_enquete_terrain_publique!AL:AL, MATCH(A599, BDD_enquete_terrain_publique!B:B, 0))</f>
        <v>#N/A</v>
      </c>
      <c r="AP599" s="115"/>
      <c r="AQ599" s="115"/>
      <c r="AR599" s="124"/>
      <c r="AS599" s="115"/>
      <c r="AT599" s="122"/>
      <c r="AU59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599" s="122"/>
      <c r="AW599" s="115"/>
      <c r="AX599" s="199"/>
      <c r="AY599" s="201"/>
      <c r="AZ599" s="127"/>
    </row>
    <row r="600" spans="1:52">
      <c r="A600" s="117"/>
      <c r="B600" s="18" t="e">
        <f>INDEX(BDD_enquete_terrain_publique!C:C, MATCH(A600, BDD_enquete_terrain_publique!B:B, 0))</f>
        <v>#N/A</v>
      </c>
      <c r="C600" s="18" t="e">
        <f>INDEX(BDD_enquete_terrain_publique!D:D, MATCH(A600, BDD_enquete_terrain_publique!B:B, 0))</f>
        <v>#N/A</v>
      </c>
      <c r="D600" s="109" t="e">
        <f>INDEX(BDD_enquete_terrain_publique!E:E, MATCH(A600, BDD_enquete_terrain_publique!B:B, 0))</f>
        <v>#N/A</v>
      </c>
      <c r="E600" s="18" t="e">
        <f>INDEX(BDD_enquete_terrain_publique!F:F, MATCH(A600, BDD_enquete_terrain_publique!B:B, 0))</f>
        <v>#N/A</v>
      </c>
      <c r="F600" s="118" t="e">
        <f>INDEX(BDD_enquete_terrain_publique!G:G, MATCH(A600, BDD_enquete_terrain_publique!B:B, 0))</f>
        <v>#N/A</v>
      </c>
      <c r="G600" s="18" t="e">
        <f>INDEX(BDD_enquete_terrain_publique!H:H, MATCH(A600, BDD_enquete_terrain_publique!B:B, 0))</f>
        <v>#N/A</v>
      </c>
      <c r="H600" s="118" t="e">
        <f>INDEX(BDD_enquete_terrain_publique!I:I, MATCH(A600, BDD_enquete_terrain_publique!B:B, 0))</f>
        <v>#N/A</v>
      </c>
      <c r="I600" s="18" t="e">
        <f>INDEX(BDD_enquete_terrain_publique!J:J, MATCH(A600, BDD_enquete_terrain_publique!B:B, 0))</f>
        <v>#N/A</v>
      </c>
      <c r="J600" s="18" t="e">
        <f>INDEX(BDD_enquete_terrain_publique!K:K, MATCH(A600, BDD_enquete_terrain_publique!B:B, 0))</f>
        <v>#N/A</v>
      </c>
      <c r="K600" s="118" t="e">
        <f>INDEX(BDD_enquete_terrain_publique!L:L, MATCH(A600, BDD_enquete_terrain_publique!B:B, 0))</f>
        <v>#N/A</v>
      </c>
      <c r="L600" s="18" t="e">
        <f>INDEX(BDD_enquete_terrain_publique!M:M, MATCH(A600, BDD_enquete_terrain_publique!B:B, 0))</f>
        <v>#N/A</v>
      </c>
      <c r="M600" s="115" t="s">
        <v>22</v>
      </c>
      <c r="N600" s="115" t="s">
        <v>22</v>
      </c>
      <c r="O600" s="115" t="s">
        <v>22</v>
      </c>
      <c r="P600" s="119" t="e">
        <f>INDEX(BDD_enquete_terrain_publique!Q:Q, MATCH(A600, BDD_enquete_terrain_publique!B:B, 0))</f>
        <v>#N/A</v>
      </c>
      <c r="Q600" s="115" t="s">
        <v>22</v>
      </c>
      <c r="R600" s="115" t="s">
        <v>22</v>
      </c>
      <c r="S600" s="115" t="s">
        <v>22</v>
      </c>
      <c r="T600" s="115" t="s">
        <v>22</v>
      </c>
      <c r="U600" s="120" t="e">
        <f>INDEX(BDD_enquete_terrain_publique!V:V, MATCH(A600, BDD_enquete_terrain_publique!B:B, 0))</f>
        <v>#N/A</v>
      </c>
      <c r="V600" s="128" t="s">
        <v>22</v>
      </c>
      <c r="W600" s="121" t="e">
        <f>INDEX(BDD_enquete_terrain_publique!W:W, MATCH(A600, BDD_enquete_terrain_publique!B:B, 0))</f>
        <v>#N/A</v>
      </c>
      <c r="X600" s="122" t="e">
        <f>INDEX(BDD_enquete_terrain_publique!X:X, MATCH(A600, BDD_enquete_terrain_publique!B:B, 0))</f>
        <v>#N/A</v>
      </c>
      <c r="Y600" s="122" t="e">
        <f>INDEX(BDD_enquete_terrain_publique!Y:Y, MATCH(A600, BDD_enquete_terrain_publique!B:B, 0))</f>
        <v>#N/A</v>
      </c>
      <c r="Z600" s="121" t="e">
        <f>INDEX(BDD_enquete_terrain_publique!Z:Z, MATCH(A600, BDD_enquete_terrain_publique!B:B, 0))</f>
        <v>#N/A</v>
      </c>
      <c r="AA600" s="121" t="e">
        <f>INDEX(BDD_enquete_terrain_publique!AA:AA, MATCH(A600, BDD_enquete_terrain_publique!B:B, 0))</f>
        <v>#N/A</v>
      </c>
      <c r="AB600" s="121" t="e">
        <f>INDEX(BDD_enquete_terrain_publique!AB:AB, MATCH(A600, BDD_enquete_terrain_publique!B:B, 0))</f>
        <v>#N/A</v>
      </c>
      <c r="AC600" s="121" t="e">
        <f>Tableau1[[#This Row],[heure_enq]]-Tableau1[[#This Row],[heure_deb]]</f>
        <v>#N/A</v>
      </c>
      <c r="AD600" s="121" t="e">
        <f>Tableau1[[#This Row],[heure_fin]]-Tableau1[[#This Row],[heure_deb]]</f>
        <v>#N/A</v>
      </c>
      <c r="AE600" s="128" t="s">
        <v>22</v>
      </c>
      <c r="AF600" s="128" t="s">
        <v>22</v>
      </c>
      <c r="AG600" s="123" t="e">
        <f>INDEX(BDD_enquete_terrain_publique!BJ:BJ, MATCH(A600, BDD_enquete_terrain_publique!B:B, 0))</f>
        <v>#N/A</v>
      </c>
      <c r="AH600" s="18"/>
      <c r="AI600" s="18" t="e">
        <f>INDEX(BDD_enquete_terrain_publique!BO:BO, MATCH(A600, BDD_enquete_terrain_publique!B:B, 0))</f>
        <v>#N/A</v>
      </c>
      <c r="AJ600" s="18"/>
      <c r="AK600" s="18" t="e">
        <f>INDEX(BDD_enquete_terrain_publique!BU:BU, MATCH(A600, BDD_enquete_terrain_publique!B:B, 0))</f>
        <v>#N/A</v>
      </c>
      <c r="AL600" s="115" t="e">
        <f>INDEX(BDD_enquete_terrain_publique!BV:BV, MATCH(A600, BDD_enquete_terrain_publique!B:B, 0))</f>
        <v>#N/A</v>
      </c>
      <c r="AM600" s="18"/>
      <c r="AN600" s="115"/>
      <c r="AO600" s="115" t="e">
        <f>INDEX(BDD_enquete_terrain_publique!AL:AL, MATCH(A600, BDD_enquete_terrain_publique!B:B, 0))</f>
        <v>#N/A</v>
      </c>
      <c r="AP600" s="115"/>
      <c r="AQ600" s="115"/>
      <c r="AR600" s="124"/>
      <c r="AS600" s="115"/>
      <c r="AT600" s="122"/>
      <c r="AU60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0" s="122"/>
      <c r="AW600" s="115"/>
      <c r="AX600" s="199"/>
      <c r="AY600" s="201"/>
      <c r="AZ600" s="127"/>
    </row>
    <row r="601" spans="1:52">
      <c r="A601" s="117"/>
      <c r="B601" s="18" t="e">
        <f>INDEX(BDD_enquete_terrain_publique!C:C, MATCH(A601, BDD_enquete_terrain_publique!B:B, 0))</f>
        <v>#N/A</v>
      </c>
      <c r="C601" s="18" t="e">
        <f>INDEX(BDD_enquete_terrain_publique!D:D, MATCH(A601, BDD_enquete_terrain_publique!B:B, 0))</f>
        <v>#N/A</v>
      </c>
      <c r="D601" s="109" t="e">
        <f>INDEX(BDD_enquete_terrain_publique!E:E, MATCH(A601, BDD_enquete_terrain_publique!B:B, 0))</f>
        <v>#N/A</v>
      </c>
      <c r="E601" s="18" t="e">
        <f>INDEX(BDD_enquete_terrain_publique!F:F, MATCH(A601, BDD_enquete_terrain_publique!B:B, 0))</f>
        <v>#N/A</v>
      </c>
      <c r="F601" s="118" t="e">
        <f>INDEX(BDD_enquete_terrain_publique!G:G, MATCH(A601, BDD_enquete_terrain_publique!B:B, 0))</f>
        <v>#N/A</v>
      </c>
      <c r="G601" s="18" t="e">
        <f>INDEX(BDD_enquete_terrain_publique!H:H, MATCH(A601, BDD_enquete_terrain_publique!B:B, 0))</f>
        <v>#N/A</v>
      </c>
      <c r="H601" s="118" t="e">
        <f>INDEX(BDD_enquete_terrain_publique!I:I, MATCH(A601, BDD_enquete_terrain_publique!B:B, 0))</f>
        <v>#N/A</v>
      </c>
      <c r="I601" s="18" t="e">
        <f>INDEX(BDD_enquete_terrain_publique!J:J, MATCH(A601, BDD_enquete_terrain_publique!B:B, 0))</f>
        <v>#N/A</v>
      </c>
      <c r="J601" s="18" t="e">
        <f>INDEX(BDD_enquete_terrain_publique!K:K, MATCH(A601, BDD_enquete_terrain_publique!B:B, 0))</f>
        <v>#N/A</v>
      </c>
      <c r="K601" s="118" t="e">
        <f>INDEX(BDD_enquete_terrain_publique!L:L, MATCH(A601, BDD_enquete_terrain_publique!B:B, 0))</f>
        <v>#N/A</v>
      </c>
      <c r="L601" s="18" t="e">
        <f>INDEX(BDD_enquete_terrain_publique!M:M, MATCH(A601, BDD_enquete_terrain_publique!B:B, 0))</f>
        <v>#N/A</v>
      </c>
      <c r="M601" s="115" t="s">
        <v>22</v>
      </c>
      <c r="N601" s="115" t="s">
        <v>22</v>
      </c>
      <c r="O601" s="115" t="s">
        <v>22</v>
      </c>
      <c r="P601" s="119" t="e">
        <f>INDEX(BDD_enquete_terrain_publique!Q:Q, MATCH(A601, BDD_enquete_terrain_publique!B:B, 0))</f>
        <v>#N/A</v>
      </c>
      <c r="Q601" s="115" t="s">
        <v>22</v>
      </c>
      <c r="R601" s="115" t="s">
        <v>22</v>
      </c>
      <c r="S601" s="115" t="s">
        <v>22</v>
      </c>
      <c r="T601" s="115" t="s">
        <v>22</v>
      </c>
      <c r="U601" s="120" t="e">
        <f>INDEX(BDD_enquete_terrain_publique!V:V, MATCH(A601, BDD_enquete_terrain_publique!B:B, 0))</f>
        <v>#N/A</v>
      </c>
      <c r="V601" s="128" t="s">
        <v>22</v>
      </c>
      <c r="W601" s="121" t="e">
        <f>INDEX(BDD_enquete_terrain_publique!W:W, MATCH(A601, BDD_enquete_terrain_publique!B:B, 0))</f>
        <v>#N/A</v>
      </c>
      <c r="X601" s="122" t="e">
        <f>INDEX(BDD_enquete_terrain_publique!X:X, MATCH(A601, BDD_enquete_terrain_publique!B:B, 0))</f>
        <v>#N/A</v>
      </c>
      <c r="Y601" s="122" t="e">
        <f>INDEX(BDD_enquete_terrain_publique!Y:Y, MATCH(A601, BDD_enquete_terrain_publique!B:B, 0))</f>
        <v>#N/A</v>
      </c>
      <c r="Z601" s="121" t="e">
        <f>INDEX(BDD_enquete_terrain_publique!Z:Z, MATCH(A601, BDD_enquete_terrain_publique!B:B, 0))</f>
        <v>#N/A</v>
      </c>
      <c r="AA601" s="121" t="e">
        <f>INDEX(BDD_enquete_terrain_publique!AA:AA, MATCH(A601, BDD_enquete_terrain_publique!B:B, 0))</f>
        <v>#N/A</v>
      </c>
      <c r="AB601" s="121" t="e">
        <f>INDEX(BDD_enquete_terrain_publique!AB:AB, MATCH(A601, BDD_enquete_terrain_publique!B:B, 0))</f>
        <v>#N/A</v>
      </c>
      <c r="AC601" s="121" t="e">
        <f>Tableau1[[#This Row],[heure_enq]]-Tableau1[[#This Row],[heure_deb]]</f>
        <v>#N/A</v>
      </c>
      <c r="AD601" s="121" t="e">
        <f>Tableau1[[#This Row],[heure_fin]]-Tableau1[[#This Row],[heure_deb]]</f>
        <v>#N/A</v>
      </c>
      <c r="AE601" s="128" t="s">
        <v>22</v>
      </c>
      <c r="AF601" s="128" t="s">
        <v>22</v>
      </c>
      <c r="AG601" s="123" t="e">
        <f>INDEX(BDD_enquete_terrain_publique!BJ:BJ, MATCH(A601, BDD_enquete_terrain_publique!B:B, 0))</f>
        <v>#N/A</v>
      </c>
      <c r="AH601" s="18"/>
      <c r="AI601" s="18" t="e">
        <f>INDEX(BDD_enquete_terrain_publique!BO:BO, MATCH(A601, BDD_enquete_terrain_publique!B:B, 0))</f>
        <v>#N/A</v>
      </c>
      <c r="AJ601" s="18"/>
      <c r="AK601" s="18" t="e">
        <f>INDEX(BDD_enquete_terrain_publique!BU:BU, MATCH(A601, BDD_enquete_terrain_publique!B:B, 0))</f>
        <v>#N/A</v>
      </c>
      <c r="AL601" s="115" t="e">
        <f>INDEX(BDD_enquete_terrain_publique!BV:BV, MATCH(A601, BDD_enquete_terrain_publique!B:B, 0))</f>
        <v>#N/A</v>
      </c>
      <c r="AM601" s="18"/>
      <c r="AN601" s="115"/>
      <c r="AO601" s="115" t="e">
        <f>INDEX(BDD_enquete_terrain_publique!AL:AL, MATCH(A601, BDD_enquete_terrain_publique!B:B, 0))</f>
        <v>#N/A</v>
      </c>
      <c r="AP601" s="115"/>
      <c r="AQ601" s="115"/>
      <c r="AR601" s="124"/>
      <c r="AS601" s="115"/>
      <c r="AT601" s="122"/>
      <c r="AU60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1" s="122"/>
      <c r="AW601" s="115"/>
      <c r="AX601" s="199"/>
      <c r="AY601" s="201"/>
      <c r="AZ601" s="127"/>
    </row>
    <row r="602" spans="1:52">
      <c r="A602" s="117"/>
      <c r="B602" s="18" t="e">
        <f>INDEX(BDD_enquete_terrain_publique!C:C, MATCH(A602, BDD_enquete_terrain_publique!B:B, 0))</f>
        <v>#N/A</v>
      </c>
      <c r="C602" s="18" t="e">
        <f>INDEX(BDD_enquete_terrain_publique!D:D, MATCH(A602, BDD_enquete_terrain_publique!B:B, 0))</f>
        <v>#N/A</v>
      </c>
      <c r="D602" s="109" t="e">
        <f>INDEX(BDD_enquete_terrain_publique!E:E, MATCH(A602, BDD_enquete_terrain_publique!B:B, 0))</f>
        <v>#N/A</v>
      </c>
      <c r="E602" s="18" t="e">
        <f>INDEX(BDD_enquete_terrain_publique!F:F, MATCH(A602, BDD_enquete_terrain_publique!B:B, 0))</f>
        <v>#N/A</v>
      </c>
      <c r="F602" s="118" t="e">
        <f>INDEX(BDD_enquete_terrain_publique!G:G, MATCH(A602, BDD_enquete_terrain_publique!B:B, 0))</f>
        <v>#N/A</v>
      </c>
      <c r="G602" s="18" t="e">
        <f>INDEX(BDD_enquete_terrain_publique!H:H, MATCH(A602, BDD_enquete_terrain_publique!B:B, 0))</f>
        <v>#N/A</v>
      </c>
      <c r="H602" s="118" t="e">
        <f>INDEX(BDD_enquete_terrain_publique!I:I, MATCH(A602, BDD_enquete_terrain_publique!B:B, 0))</f>
        <v>#N/A</v>
      </c>
      <c r="I602" s="18" t="e">
        <f>INDEX(BDD_enquete_terrain_publique!J:J, MATCH(A602, BDD_enquete_terrain_publique!B:B, 0))</f>
        <v>#N/A</v>
      </c>
      <c r="J602" s="18" t="e">
        <f>INDEX(BDD_enquete_terrain_publique!K:K, MATCH(A602, BDD_enquete_terrain_publique!B:B, 0))</f>
        <v>#N/A</v>
      </c>
      <c r="K602" s="118" t="e">
        <f>INDEX(BDD_enquete_terrain_publique!L:L, MATCH(A602, BDD_enquete_terrain_publique!B:B, 0))</f>
        <v>#N/A</v>
      </c>
      <c r="L602" s="18" t="e">
        <f>INDEX(BDD_enquete_terrain_publique!M:M, MATCH(A602, BDD_enquete_terrain_publique!B:B, 0))</f>
        <v>#N/A</v>
      </c>
      <c r="M602" s="115" t="s">
        <v>22</v>
      </c>
      <c r="N602" s="115" t="s">
        <v>22</v>
      </c>
      <c r="O602" s="115" t="s">
        <v>22</v>
      </c>
      <c r="P602" s="119" t="e">
        <f>INDEX(BDD_enquete_terrain_publique!Q:Q, MATCH(A602, BDD_enquete_terrain_publique!B:B, 0))</f>
        <v>#N/A</v>
      </c>
      <c r="Q602" s="115" t="s">
        <v>22</v>
      </c>
      <c r="R602" s="115" t="s">
        <v>22</v>
      </c>
      <c r="S602" s="115" t="s">
        <v>22</v>
      </c>
      <c r="T602" s="115" t="s">
        <v>22</v>
      </c>
      <c r="U602" s="120" t="e">
        <f>INDEX(BDD_enquete_terrain_publique!V:V, MATCH(A602, BDD_enquete_terrain_publique!B:B, 0))</f>
        <v>#N/A</v>
      </c>
      <c r="V602" s="128" t="s">
        <v>22</v>
      </c>
      <c r="W602" s="121" t="e">
        <f>INDEX(BDD_enquete_terrain_publique!W:W, MATCH(A602, BDD_enquete_terrain_publique!B:B, 0))</f>
        <v>#N/A</v>
      </c>
      <c r="X602" s="122" t="e">
        <f>INDEX(BDD_enquete_terrain_publique!X:X, MATCH(A602, BDD_enquete_terrain_publique!B:B, 0))</f>
        <v>#N/A</v>
      </c>
      <c r="Y602" s="122" t="e">
        <f>INDEX(BDD_enquete_terrain_publique!Y:Y, MATCH(A602, BDD_enquete_terrain_publique!B:B, 0))</f>
        <v>#N/A</v>
      </c>
      <c r="Z602" s="121" t="e">
        <f>INDEX(BDD_enquete_terrain_publique!Z:Z, MATCH(A602, BDD_enquete_terrain_publique!B:B, 0))</f>
        <v>#N/A</v>
      </c>
      <c r="AA602" s="121" t="e">
        <f>INDEX(BDD_enquete_terrain_publique!AA:AA, MATCH(A602, BDD_enquete_terrain_publique!B:B, 0))</f>
        <v>#N/A</v>
      </c>
      <c r="AB602" s="121" t="e">
        <f>INDEX(BDD_enquete_terrain_publique!AB:AB, MATCH(A602, BDD_enquete_terrain_publique!B:B, 0))</f>
        <v>#N/A</v>
      </c>
      <c r="AC602" s="121" t="e">
        <f>Tableau1[[#This Row],[heure_enq]]-Tableau1[[#This Row],[heure_deb]]</f>
        <v>#N/A</v>
      </c>
      <c r="AD602" s="121" t="e">
        <f>Tableau1[[#This Row],[heure_fin]]-Tableau1[[#This Row],[heure_deb]]</f>
        <v>#N/A</v>
      </c>
      <c r="AE602" s="128" t="s">
        <v>22</v>
      </c>
      <c r="AF602" s="128" t="s">
        <v>22</v>
      </c>
      <c r="AG602" s="123" t="e">
        <f>INDEX(BDD_enquete_terrain_publique!BJ:BJ, MATCH(A602, BDD_enquete_terrain_publique!B:B, 0))</f>
        <v>#N/A</v>
      </c>
      <c r="AH602" s="18"/>
      <c r="AI602" s="18" t="e">
        <f>INDEX(BDD_enquete_terrain_publique!BO:BO, MATCH(A602, BDD_enquete_terrain_publique!B:B, 0))</f>
        <v>#N/A</v>
      </c>
      <c r="AJ602" s="18"/>
      <c r="AK602" s="18" t="e">
        <f>INDEX(BDD_enquete_terrain_publique!BU:BU, MATCH(A602, BDD_enquete_terrain_publique!B:B, 0))</f>
        <v>#N/A</v>
      </c>
      <c r="AL602" s="115" t="e">
        <f>INDEX(BDD_enquete_terrain_publique!BV:BV, MATCH(A602, BDD_enquete_terrain_publique!B:B, 0))</f>
        <v>#N/A</v>
      </c>
      <c r="AM602" s="18"/>
      <c r="AN602" s="115"/>
      <c r="AO602" s="115" t="e">
        <f>INDEX(BDD_enquete_terrain_publique!AL:AL, MATCH(A602, BDD_enquete_terrain_publique!B:B, 0))</f>
        <v>#N/A</v>
      </c>
      <c r="AP602" s="115"/>
      <c r="AQ602" s="115"/>
      <c r="AR602" s="124"/>
      <c r="AS602" s="115"/>
      <c r="AT602" s="122"/>
      <c r="AU60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2" s="122"/>
      <c r="AW602" s="115"/>
      <c r="AX602" s="199"/>
      <c r="AY602" s="201"/>
      <c r="AZ602" s="127"/>
    </row>
    <row r="603" spans="1:52">
      <c r="A603" s="117"/>
      <c r="B603" s="18" t="e">
        <f>INDEX(BDD_enquete_terrain_publique!C:C, MATCH(A603, BDD_enquete_terrain_publique!B:B, 0))</f>
        <v>#N/A</v>
      </c>
      <c r="C603" s="18" t="e">
        <f>INDEX(BDD_enquete_terrain_publique!D:D, MATCH(A603, BDD_enquete_terrain_publique!B:B, 0))</f>
        <v>#N/A</v>
      </c>
      <c r="D603" s="109" t="e">
        <f>INDEX(BDD_enquete_terrain_publique!E:E, MATCH(A603, BDD_enquete_terrain_publique!B:B, 0))</f>
        <v>#N/A</v>
      </c>
      <c r="E603" s="18" t="e">
        <f>INDEX(BDD_enquete_terrain_publique!F:F, MATCH(A603, BDD_enquete_terrain_publique!B:B, 0))</f>
        <v>#N/A</v>
      </c>
      <c r="F603" s="118" t="e">
        <f>INDEX(BDD_enquete_terrain_publique!G:G, MATCH(A603, BDD_enquete_terrain_publique!B:B, 0))</f>
        <v>#N/A</v>
      </c>
      <c r="G603" s="18" t="e">
        <f>INDEX(BDD_enquete_terrain_publique!H:H, MATCH(A603, BDD_enquete_terrain_publique!B:B, 0))</f>
        <v>#N/A</v>
      </c>
      <c r="H603" s="118" t="e">
        <f>INDEX(BDD_enquete_terrain_publique!I:I, MATCH(A603, BDD_enquete_terrain_publique!B:B, 0))</f>
        <v>#N/A</v>
      </c>
      <c r="I603" s="18" t="e">
        <f>INDEX(BDD_enquete_terrain_publique!J:J, MATCH(A603, BDD_enquete_terrain_publique!B:B, 0))</f>
        <v>#N/A</v>
      </c>
      <c r="J603" s="18" t="e">
        <f>INDEX(BDD_enquete_terrain_publique!K:K, MATCH(A603, BDD_enquete_terrain_publique!B:B, 0))</f>
        <v>#N/A</v>
      </c>
      <c r="K603" s="118" t="e">
        <f>INDEX(BDD_enquete_terrain_publique!L:L, MATCH(A603, BDD_enquete_terrain_publique!B:B, 0))</f>
        <v>#N/A</v>
      </c>
      <c r="L603" s="18" t="e">
        <f>INDEX(BDD_enquete_terrain_publique!M:M, MATCH(A603, BDD_enquete_terrain_publique!B:B, 0))</f>
        <v>#N/A</v>
      </c>
      <c r="M603" s="115" t="s">
        <v>22</v>
      </c>
      <c r="N603" s="115" t="s">
        <v>22</v>
      </c>
      <c r="O603" s="115" t="s">
        <v>22</v>
      </c>
      <c r="P603" s="119" t="e">
        <f>INDEX(BDD_enquete_terrain_publique!Q:Q, MATCH(A603, BDD_enquete_terrain_publique!B:B, 0))</f>
        <v>#N/A</v>
      </c>
      <c r="Q603" s="115" t="s">
        <v>22</v>
      </c>
      <c r="R603" s="115" t="s">
        <v>22</v>
      </c>
      <c r="S603" s="115" t="s">
        <v>22</v>
      </c>
      <c r="T603" s="115" t="s">
        <v>22</v>
      </c>
      <c r="U603" s="120" t="e">
        <f>INDEX(BDD_enquete_terrain_publique!V:V, MATCH(A603, BDD_enquete_terrain_publique!B:B, 0))</f>
        <v>#N/A</v>
      </c>
      <c r="V603" s="128" t="s">
        <v>22</v>
      </c>
      <c r="W603" s="121" t="e">
        <f>INDEX(BDD_enquete_terrain_publique!W:W, MATCH(A603, BDD_enquete_terrain_publique!B:B, 0))</f>
        <v>#N/A</v>
      </c>
      <c r="X603" s="122" t="e">
        <f>INDEX(BDD_enquete_terrain_publique!X:X, MATCH(A603, BDD_enquete_terrain_publique!B:B, 0))</f>
        <v>#N/A</v>
      </c>
      <c r="Y603" s="122" t="e">
        <f>INDEX(BDD_enquete_terrain_publique!Y:Y, MATCH(A603, BDD_enquete_terrain_publique!B:B, 0))</f>
        <v>#N/A</v>
      </c>
      <c r="Z603" s="121" t="e">
        <f>INDEX(BDD_enquete_terrain_publique!Z:Z, MATCH(A603, BDD_enquete_terrain_publique!B:B, 0))</f>
        <v>#N/A</v>
      </c>
      <c r="AA603" s="121" t="e">
        <f>INDEX(BDD_enquete_terrain_publique!AA:AA, MATCH(A603, BDD_enquete_terrain_publique!B:B, 0))</f>
        <v>#N/A</v>
      </c>
      <c r="AB603" s="121" t="e">
        <f>INDEX(BDD_enquete_terrain_publique!AB:AB, MATCH(A603, BDD_enquete_terrain_publique!B:B, 0))</f>
        <v>#N/A</v>
      </c>
      <c r="AC603" s="121" t="e">
        <f>Tableau1[[#This Row],[heure_enq]]-Tableau1[[#This Row],[heure_deb]]</f>
        <v>#N/A</v>
      </c>
      <c r="AD603" s="121" t="e">
        <f>Tableau1[[#This Row],[heure_fin]]-Tableau1[[#This Row],[heure_deb]]</f>
        <v>#N/A</v>
      </c>
      <c r="AE603" s="128" t="s">
        <v>22</v>
      </c>
      <c r="AF603" s="128" t="s">
        <v>22</v>
      </c>
      <c r="AG603" s="123" t="e">
        <f>INDEX(BDD_enquete_terrain_publique!BJ:BJ, MATCH(A603, BDD_enquete_terrain_publique!B:B, 0))</f>
        <v>#N/A</v>
      </c>
      <c r="AH603" s="18"/>
      <c r="AI603" s="18" t="e">
        <f>INDEX(BDD_enquete_terrain_publique!BO:BO, MATCH(A603, BDD_enquete_terrain_publique!B:B, 0))</f>
        <v>#N/A</v>
      </c>
      <c r="AJ603" s="18"/>
      <c r="AK603" s="18" t="e">
        <f>INDEX(BDD_enquete_terrain_publique!BU:BU, MATCH(A603, BDD_enquete_terrain_publique!B:B, 0))</f>
        <v>#N/A</v>
      </c>
      <c r="AL603" s="115" t="e">
        <f>INDEX(BDD_enquete_terrain_publique!BV:BV, MATCH(A603, BDD_enquete_terrain_publique!B:B, 0))</f>
        <v>#N/A</v>
      </c>
      <c r="AM603" s="18"/>
      <c r="AN603" s="115"/>
      <c r="AO603" s="115" t="e">
        <f>INDEX(BDD_enquete_terrain_publique!AL:AL, MATCH(A603, BDD_enquete_terrain_publique!B:B, 0))</f>
        <v>#N/A</v>
      </c>
      <c r="AP603" s="115"/>
      <c r="AQ603" s="115"/>
      <c r="AR603" s="124"/>
      <c r="AS603" s="115"/>
      <c r="AT603" s="122"/>
      <c r="AU60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3" s="122"/>
      <c r="AW603" s="115"/>
      <c r="AX603" s="199"/>
      <c r="AY603" s="201"/>
      <c r="AZ603" s="127"/>
    </row>
    <row r="604" spans="1:52">
      <c r="A604" s="117"/>
      <c r="B604" s="18" t="e">
        <f>INDEX(BDD_enquete_terrain_publique!C:C, MATCH(A604, BDD_enquete_terrain_publique!B:B, 0))</f>
        <v>#N/A</v>
      </c>
      <c r="C604" s="18" t="e">
        <f>INDEX(BDD_enquete_terrain_publique!D:D, MATCH(A604, BDD_enquete_terrain_publique!B:B, 0))</f>
        <v>#N/A</v>
      </c>
      <c r="D604" s="109" t="e">
        <f>INDEX(BDD_enquete_terrain_publique!E:E, MATCH(A604, BDD_enquete_terrain_publique!B:B, 0))</f>
        <v>#N/A</v>
      </c>
      <c r="E604" s="18" t="e">
        <f>INDEX(BDD_enquete_terrain_publique!F:F, MATCH(A604, BDD_enquete_terrain_publique!B:B, 0))</f>
        <v>#N/A</v>
      </c>
      <c r="F604" s="118" t="e">
        <f>INDEX(BDD_enquete_terrain_publique!G:G, MATCH(A604, BDD_enquete_terrain_publique!B:B, 0))</f>
        <v>#N/A</v>
      </c>
      <c r="G604" s="18" t="e">
        <f>INDEX(BDD_enquete_terrain_publique!H:H, MATCH(A604, BDD_enquete_terrain_publique!B:B, 0))</f>
        <v>#N/A</v>
      </c>
      <c r="H604" s="118" t="e">
        <f>INDEX(BDD_enquete_terrain_publique!I:I, MATCH(A604, BDD_enquete_terrain_publique!B:B, 0))</f>
        <v>#N/A</v>
      </c>
      <c r="I604" s="18" t="e">
        <f>INDEX(BDD_enquete_terrain_publique!J:J, MATCH(A604, BDD_enquete_terrain_publique!B:B, 0))</f>
        <v>#N/A</v>
      </c>
      <c r="J604" s="18" t="e">
        <f>INDEX(BDD_enquete_terrain_publique!K:K, MATCH(A604, BDD_enquete_terrain_publique!B:B, 0))</f>
        <v>#N/A</v>
      </c>
      <c r="K604" s="118" t="e">
        <f>INDEX(BDD_enquete_terrain_publique!L:L, MATCH(A604, BDD_enquete_terrain_publique!B:B, 0))</f>
        <v>#N/A</v>
      </c>
      <c r="L604" s="18" t="e">
        <f>INDEX(BDD_enquete_terrain_publique!M:M, MATCH(A604, BDD_enquete_terrain_publique!B:B, 0))</f>
        <v>#N/A</v>
      </c>
      <c r="M604" s="115" t="s">
        <v>22</v>
      </c>
      <c r="N604" s="115" t="s">
        <v>22</v>
      </c>
      <c r="O604" s="115" t="s">
        <v>22</v>
      </c>
      <c r="P604" s="119" t="e">
        <f>INDEX(BDD_enquete_terrain_publique!Q:Q, MATCH(A604, BDD_enquete_terrain_publique!B:B, 0))</f>
        <v>#N/A</v>
      </c>
      <c r="Q604" s="115" t="s">
        <v>22</v>
      </c>
      <c r="R604" s="115" t="s">
        <v>22</v>
      </c>
      <c r="S604" s="115" t="s">
        <v>22</v>
      </c>
      <c r="T604" s="115" t="s">
        <v>22</v>
      </c>
      <c r="U604" s="120" t="e">
        <f>INDEX(BDD_enquete_terrain_publique!V:V, MATCH(A604, BDD_enquete_terrain_publique!B:B, 0))</f>
        <v>#N/A</v>
      </c>
      <c r="V604" s="128" t="s">
        <v>22</v>
      </c>
      <c r="W604" s="121" t="e">
        <f>INDEX(BDD_enquete_terrain_publique!W:W, MATCH(A604, BDD_enquete_terrain_publique!B:B, 0))</f>
        <v>#N/A</v>
      </c>
      <c r="X604" s="122" t="e">
        <f>INDEX(BDD_enquete_terrain_publique!X:X, MATCH(A604, BDD_enquete_terrain_publique!B:B, 0))</f>
        <v>#N/A</v>
      </c>
      <c r="Y604" s="122" t="e">
        <f>INDEX(BDD_enquete_terrain_publique!Y:Y, MATCH(A604, BDD_enquete_terrain_publique!B:B, 0))</f>
        <v>#N/A</v>
      </c>
      <c r="Z604" s="121" t="e">
        <f>INDEX(BDD_enquete_terrain_publique!Z:Z, MATCH(A604, BDD_enquete_terrain_publique!B:B, 0))</f>
        <v>#N/A</v>
      </c>
      <c r="AA604" s="121" t="e">
        <f>INDEX(BDD_enquete_terrain_publique!AA:AA, MATCH(A604, BDD_enquete_terrain_publique!B:B, 0))</f>
        <v>#N/A</v>
      </c>
      <c r="AB604" s="121" t="e">
        <f>INDEX(BDD_enquete_terrain_publique!AB:AB, MATCH(A604, BDD_enquete_terrain_publique!B:B, 0))</f>
        <v>#N/A</v>
      </c>
      <c r="AC604" s="121" t="e">
        <f>Tableau1[[#This Row],[heure_enq]]-Tableau1[[#This Row],[heure_deb]]</f>
        <v>#N/A</v>
      </c>
      <c r="AD604" s="121" t="e">
        <f>Tableau1[[#This Row],[heure_fin]]-Tableau1[[#This Row],[heure_deb]]</f>
        <v>#N/A</v>
      </c>
      <c r="AE604" s="128" t="s">
        <v>22</v>
      </c>
      <c r="AF604" s="128" t="s">
        <v>22</v>
      </c>
      <c r="AG604" s="123" t="e">
        <f>INDEX(BDD_enquete_terrain_publique!BJ:BJ, MATCH(A604, BDD_enquete_terrain_publique!B:B, 0))</f>
        <v>#N/A</v>
      </c>
      <c r="AH604" s="18"/>
      <c r="AI604" s="18" t="e">
        <f>INDEX(BDD_enquete_terrain_publique!BO:BO, MATCH(A604, BDD_enquete_terrain_publique!B:B, 0))</f>
        <v>#N/A</v>
      </c>
      <c r="AJ604" s="18"/>
      <c r="AK604" s="18" t="e">
        <f>INDEX(BDD_enquete_terrain_publique!BU:BU, MATCH(A604, BDD_enquete_terrain_publique!B:B, 0))</f>
        <v>#N/A</v>
      </c>
      <c r="AL604" s="115" t="e">
        <f>INDEX(BDD_enquete_terrain_publique!BV:BV, MATCH(A604, BDD_enquete_terrain_publique!B:B, 0))</f>
        <v>#N/A</v>
      </c>
      <c r="AM604" s="18"/>
      <c r="AN604" s="115"/>
      <c r="AO604" s="115" t="e">
        <f>INDEX(BDD_enquete_terrain_publique!AL:AL, MATCH(A604, BDD_enquete_terrain_publique!B:B, 0))</f>
        <v>#N/A</v>
      </c>
      <c r="AP604" s="115"/>
      <c r="AQ604" s="115"/>
      <c r="AR604" s="124"/>
      <c r="AS604" s="115"/>
      <c r="AT604" s="122"/>
      <c r="AU60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4" s="122"/>
      <c r="AW604" s="115"/>
      <c r="AX604" s="199"/>
      <c r="AY604" s="201"/>
      <c r="AZ604" s="127"/>
    </row>
    <row r="605" spans="1:52">
      <c r="A605" s="117"/>
      <c r="B605" s="18" t="e">
        <f>INDEX(BDD_enquete_terrain_publique!C:C, MATCH(A605, BDD_enquete_terrain_publique!B:B, 0))</f>
        <v>#N/A</v>
      </c>
      <c r="C605" s="18" t="e">
        <f>INDEX(BDD_enquete_terrain_publique!D:D, MATCH(A605, BDD_enquete_terrain_publique!B:B, 0))</f>
        <v>#N/A</v>
      </c>
      <c r="D605" s="109" t="e">
        <f>INDEX(BDD_enquete_terrain_publique!E:E, MATCH(A605, BDD_enquete_terrain_publique!B:B, 0))</f>
        <v>#N/A</v>
      </c>
      <c r="E605" s="18" t="e">
        <f>INDEX(BDD_enquete_terrain_publique!F:F, MATCH(A605, BDD_enquete_terrain_publique!B:B, 0))</f>
        <v>#N/A</v>
      </c>
      <c r="F605" s="118" t="e">
        <f>INDEX(BDD_enquete_terrain_publique!G:G, MATCH(A605, BDD_enquete_terrain_publique!B:B, 0))</f>
        <v>#N/A</v>
      </c>
      <c r="G605" s="18" t="e">
        <f>INDEX(BDD_enquete_terrain_publique!H:H, MATCH(A605, BDD_enquete_terrain_publique!B:B, 0))</f>
        <v>#N/A</v>
      </c>
      <c r="H605" s="118" t="e">
        <f>INDEX(BDD_enquete_terrain_publique!I:I, MATCH(A605, BDD_enquete_terrain_publique!B:B, 0))</f>
        <v>#N/A</v>
      </c>
      <c r="I605" s="18" t="e">
        <f>INDEX(BDD_enquete_terrain_publique!J:J, MATCH(A605, BDD_enquete_terrain_publique!B:B, 0))</f>
        <v>#N/A</v>
      </c>
      <c r="J605" s="18" t="e">
        <f>INDEX(BDD_enquete_terrain_publique!K:K, MATCH(A605, BDD_enquete_terrain_publique!B:B, 0))</f>
        <v>#N/A</v>
      </c>
      <c r="K605" s="118" t="e">
        <f>INDEX(BDD_enquete_terrain_publique!L:L, MATCH(A605, BDD_enquete_terrain_publique!B:B, 0))</f>
        <v>#N/A</v>
      </c>
      <c r="L605" s="18" t="e">
        <f>INDEX(BDD_enquete_terrain_publique!M:M, MATCH(A605, BDD_enquete_terrain_publique!B:B, 0))</f>
        <v>#N/A</v>
      </c>
      <c r="M605" s="115" t="s">
        <v>22</v>
      </c>
      <c r="N605" s="115" t="s">
        <v>22</v>
      </c>
      <c r="O605" s="115" t="s">
        <v>22</v>
      </c>
      <c r="P605" s="119" t="e">
        <f>INDEX(BDD_enquete_terrain_publique!Q:Q, MATCH(A605, BDD_enquete_terrain_publique!B:B, 0))</f>
        <v>#N/A</v>
      </c>
      <c r="Q605" s="115" t="s">
        <v>22</v>
      </c>
      <c r="R605" s="115" t="s">
        <v>22</v>
      </c>
      <c r="S605" s="115" t="s">
        <v>22</v>
      </c>
      <c r="T605" s="115" t="s">
        <v>22</v>
      </c>
      <c r="U605" s="120" t="e">
        <f>INDEX(BDD_enquete_terrain_publique!V:V, MATCH(A605, BDD_enquete_terrain_publique!B:B, 0))</f>
        <v>#N/A</v>
      </c>
      <c r="V605" s="128" t="s">
        <v>22</v>
      </c>
      <c r="W605" s="121" t="e">
        <f>INDEX(BDD_enquete_terrain_publique!W:W, MATCH(A605, BDD_enquete_terrain_publique!B:B, 0))</f>
        <v>#N/A</v>
      </c>
      <c r="X605" s="122" t="e">
        <f>INDEX(BDD_enquete_terrain_publique!X:X, MATCH(A605, BDD_enquete_terrain_publique!B:B, 0))</f>
        <v>#N/A</v>
      </c>
      <c r="Y605" s="122" t="e">
        <f>INDEX(BDD_enquete_terrain_publique!Y:Y, MATCH(A605, BDD_enquete_terrain_publique!B:B, 0))</f>
        <v>#N/A</v>
      </c>
      <c r="Z605" s="121" t="e">
        <f>INDEX(BDD_enquete_terrain_publique!Z:Z, MATCH(A605, BDD_enquete_terrain_publique!B:B, 0))</f>
        <v>#N/A</v>
      </c>
      <c r="AA605" s="121" t="e">
        <f>INDEX(BDD_enquete_terrain_publique!AA:AA, MATCH(A605, BDD_enquete_terrain_publique!B:B, 0))</f>
        <v>#N/A</v>
      </c>
      <c r="AB605" s="121" t="e">
        <f>INDEX(BDD_enquete_terrain_publique!AB:AB, MATCH(A605, BDD_enquete_terrain_publique!B:B, 0))</f>
        <v>#N/A</v>
      </c>
      <c r="AC605" s="121" t="e">
        <f>Tableau1[[#This Row],[heure_enq]]-Tableau1[[#This Row],[heure_deb]]</f>
        <v>#N/A</v>
      </c>
      <c r="AD605" s="121" t="e">
        <f>Tableau1[[#This Row],[heure_fin]]-Tableau1[[#This Row],[heure_deb]]</f>
        <v>#N/A</v>
      </c>
      <c r="AE605" s="128" t="s">
        <v>22</v>
      </c>
      <c r="AF605" s="128" t="s">
        <v>22</v>
      </c>
      <c r="AG605" s="123" t="e">
        <f>INDEX(BDD_enquete_terrain_publique!BJ:BJ, MATCH(A605, BDD_enquete_terrain_publique!B:B, 0))</f>
        <v>#N/A</v>
      </c>
      <c r="AH605" s="18"/>
      <c r="AI605" s="18" t="e">
        <f>INDEX(BDD_enquete_terrain_publique!BO:BO, MATCH(A605, BDD_enquete_terrain_publique!B:B, 0))</f>
        <v>#N/A</v>
      </c>
      <c r="AJ605" s="18"/>
      <c r="AK605" s="18" t="e">
        <f>INDEX(BDD_enquete_terrain_publique!BU:BU, MATCH(A605, BDD_enquete_terrain_publique!B:B, 0))</f>
        <v>#N/A</v>
      </c>
      <c r="AL605" s="115" t="e">
        <f>INDEX(BDD_enquete_terrain_publique!BV:BV, MATCH(A605, BDD_enquete_terrain_publique!B:B, 0))</f>
        <v>#N/A</v>
      </c>
      <c r="AM605" s="18"/>
      <c r="AN605" s="115"/>
      <c r="AO605" s="115" t="e">
        <f>INDEX(BDD_enquete_terrain_publique!AL:AL, MATCH(A605, BDD_enquete_terrain_publique!B:B, 0))</f>
        <v>#N/A</v>
      </c>
      <c r="AP605" s="115"/>
      <c r="AQ605" s="115"/>
      <c r="AR605" s="124"/>
      <c r="AS605" s="115"/>
      <c r="AT605" s="122"/>
      <c r="AU60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5" s="122"/>
      <c r="AW605" s="115"/>
      <c r="AX605" s="199"/>
      <c r="AY605" s="201"/>
      <c r="AZ605" s="127"/>
    </row>
    <row r="606" spans="1:52">
      <c r="A606" s="117"/>
      <c r="B606" s="18" t="e">
        <f>INDEX(BDD_enquete_terrain_publique!C:C, MATCH(A606, BDD_enquete_terrain_publique!B:B, 0))</f>
        <v>#N/A</v>
      </c>
      <c r="C606" s="18" t="e">
        <f>INDEX(BDD_enquete_terrain_publique!D:D, MATCH(A606, BDD_enquete_terrain_publique!B:B, 0))</f>
        <v>#N/A</v>
      </c>
      <c r="D606" s="109" t="e">
        <f>INDEX(BDD_enquete_terrain_publique!E:E, MATCH(A606, BDD_enquete_terrain_publique!B:B, 0))</f>
        <v>#N/A</v>
      </c>
      <c r="E606" s="18" t="e">
        <f>INDEX(BDD_enquete_terrain_publique!F:F, MATCH(A606, BDD_enquete_terrain_publique!B:B, 0))</f>
        <v>#N/A</v>
      </c>
      <c r="F606" s="118" t="e">
        <f>INDEX(BDD_enquete_terrain_publique!G:G, MATCH(A606, BDD_enquete_terrain_publique!B:B, 0))</f>
        <v>#N/A</v>
      </c>
      <c r="G606" s="18" t="e">
        <f>INDEX(BDD_enquete_terrain_publique!H:H, MATCH(A606, BDD_enquete_terrain_publique!B:B, 0))</f>
        <v>#N/A</v>
      </c>
      <c r="H606" s="118" t="e">
        <f>INDEX(BDD_enquete_terrain_publique!I:I, MATCH(A606, BDD_enquete_terrain_publique!B:B, 0))</f>
        <v>#N/A</v>
      </c>
      <c r="I606" s="18" t="e">
        <f>INDEX(BDD_enquete_terrain_publique!J:J, MATCH(A606, BDD_enquete_terrain_publique!B:B, 0))</f>
        <v>#N/A</v>
      </c>
      <c r="J606" s="18" t="e">
        <f>INDEX(BDD_enquete_terrain_publique!K:K, MATCH(A606, BDD_enquete_terrain_publique!B:B, 0))</f>
        <v>#N/A</v>
      </c>
      <c r="K606" s="118" t="e">
        <f>INDEX(BDD_enquete_terrain_publique!L:L, MATCH(A606, BDD_enquete_terrain_publique!B:B, 0))</f>
        <v>#N/A</v>
      </c>
      <c r="L606" s="18" t="e">
        <f>INDEX(BDD_enquete_terrain_publique!M:M, MATCH(A606, BDD_enquete_terrain_publique!B:B, 0))</f>
        <v>#N/A</v>
      </c>
      <c r="M606" s="115" t="s">
        <v>22</v>
      </c>
      <c r="N606" s="115" t="s">
        <v>22</v>
      </c>
      <c r="O606" s="115" t="s">
        <v>22</v>
      </c>
      <c r="P606" s="119" t="e">
        <f>INDEX(BDD_enquete_terrain_publique!Q:Q, MATCH(A606, BDD_enquete_terrain_publique!B:B, 0))</f>
        <v>#N/A</v>
      </c>
      <c r="Q606" s="115" t="s">
        <v>22</v>
      </c>
      <c r="R606" s="115" t="s">
        <v>22</v>
      </c>
      <c r="S606" s="115" t="s">
        <v>22</v>
      </c>
      <c r="T606" s="115" t="s">
        <v>22</v>
      </c>
      <c r="U606" s="120" t="e">
        <f>INDEX(BDD_enquete_terrain_publique!V:V, MATCH(A606, BDD_enquete_terrain_publique!B:B, 0))</f>
        <v>#N/A</v>
      </c>
      <c r="V606" s="128" t="s">
        <v>22</v>
      </c>
      <c r="W606" s="121" t="e">
        <f>INDEX(BDD_enquete_terrain_publique!W:W, MATCH(A606, BDD_enquete_terrain_publique!B:B, 0))</f>
        <v>#N/A</v>
      </c>
      <c r="X606" s="122" t="e">
        <f>INDEX(BDD_enquete_terrain_publique!X:X, MATCH(A606, BDD_enquete_terrain_publique!B:B, 0))</f>
        <v>#N/A</v>
      </c>
      <c r="Y606" s="122" t="e">
        <f>INDEX(BDD_enquete_terrain_publique!Y:Y, MATCH(A606, BDD_enquete_terrain_publique!B:B, 0))</f>
        <v>#N/A</v>
      </c>
      <c r="Z606" s="121" t="e">
        <f>INDEX(BDD_enquete_terrain_publique!Z:Z, MATCH(A606, BDD_enquete_terrain_publique!B:B, 0))</f>
        <v>#N/A</v>
      </c>
      <c r="AA606" s="121" t="e">
        <f>INDEX(BDD_enquete_terrain_publique!AA:AA, MATCH(A606, BDD_enquete_terrain_publique!B:B, 0))</f>
        <v>#N/A</v>
      </c>
      <c r="AB606" s="121" t="e">
        <f>INDEX(BDD_enquete_terrain_publique!AB:AB, MATCH(A606, BDD_enquete_terrain_publique!B:B, 0))</f>
        <v>#N/A</v>
      </c>
      <c r="AC606" s="121" t="e">
        <f>Tableau1[[#This Row],[heure_enq]]-Tableau1[[#This Row],[heure_deb]]</f>
        <v>#N/A</v>
      </c>
      <c r="AD606" s="121" t="e">
        <f>Tableau1[[#This Row],[heure_fin]]-Tableau1[[#This Row],[heure_deb]]</f>
        <v>#N/A</v>
      </c>
      <c r="AE606" s="128" t="s">
        <v>22</v>
      </c>
      <c r="AF606" s="128" t="s">
        <v>22</v>
      </c>
      <c r="AG606" s="123" t="e">
        <f>INDEX(BDD_enquete_terrain_publique!BJ:BJ, MATCH(A606, BDD_enquete_terrain_publique!B:B, 0))</f>
        <v>#N/A</v>
      </c>
      <c r="AH606" s="18"/>
      <c r="AI606" s="18" t="e">
        <f>INDEX(BDD_enquete_terrain_publique!BO:BO, MATCH(A606, BDD_enquete_terrain_publique!B:B, 0))</f>
        <v>#N/A</v>
      </c>
      <c r="AJ606" s="18"/>
      <c r="AK606" s="18" t="e">
        <f>INDEX(BDD_enquete_terrain_publique!BU:BU, MATCH(A606, BDD_enquete_terrain_publique!B:B, 0))</f>
        <v>#N/A</v>
      </c>
      <c r="AL606" s="115" t="e">
        <f>INDEX(BDD_enquete_terrain_publique!BV:BV, MATCH(A606, BDD_enquete_terrain_publique!B:B, 0))</f>
        <v>#N/A</v>
      </c>
      <c r="AM606" s="18"/>
      <c r="AN606" s="115"/>
      <c r="AO606" s="115" t="e">
        <f>INDEX(BDD_enquete_terrain_publique!AL:AL, MATCH(A606, BDD_enquete_terrain_publique!B:B, 0))</f>
        <v>#N/A</v>
      </c>
      <c r="AP606" s="115"/>
      <c r="AQ606" s="115"/>
      <c r="AR606" s="124"/>
      <c r="AS606" s="115"/>
      <c r="AT606" s="122"/>
      <c r="AU60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6" s="122"/>
      <c r="AW606" s="115"/>
      <c r="AX606" s="199"/>
      <c r="AY606" s="201"/>
      <c r="AZ606" s="127"/>
    </row>
    <row r="607" spans="1:52">
      <c r="A607" s="117"/>
      <c r="B607" s="18" t="e">
        <f>INDEX(BDD_enquete_terrain_publique!C:C, MATCH(A607, BDD_enquete_terrain_publique!B:B, 0))</f>
        <v>#N/A</v>
      </c>
      <c r="C607" s="18" t="e">
        <f>INDEX(BDD_enquete_terrain_publique!D:D, MATCH(A607, BDD_enquete_terrain_publique!B:B, 0))</f>
        <v>#N/A</v>
      </c>
      <c r="D607" s="109" t="e">
        <f>INDEX(BDD_enquete_terrain_publique!E:E, MATCH(A607, BDD_enquete_terrain_publique!B:B, 0))</f>
        <v>#N/A</v>
      </c>
      <c r="E607" s="18" t="e">
        <f>INDEX(BDD_enquete_terrain_publique!F:F, MATCH(A607, BDD_enquete_terrain_publique!B:B, 0))</f>
        <v>#N/A</v>
      </c>
      <c r="F607" s="118" t="e">
        <f>INDEX(BDD_enquete_terrain_publique!G:G, MATCH(A607, BDD_enquete_terrain_publique!B:B, 0))</f>
        <v>#N/A</v>
      </c>
      <c r="G607" s="18" t="e">
        <f>INDEX(BDD_enquete_terrain_publique!H:H, MATCH(A607, BDD_enquete_terrain_publique!B:B, 0))</f>
        <v>#N/A</v>
      </c>
      <c r="H607" s="118" t="e">
        <f>INDEX(BDD_enquete_terrain_publique!I:I, MATCH(A607, BDD_enquete_terrain_publique!B:B, 0))</f>
        <v>#N/A</v>
      </c>
      <c r="I607" s="18" t="e">
        <f>INDEX(BDD_enquete_terrain_publique!J:J, MATCH(A607, BDD_enquete_terrain_publique!B:B, 0))</f>
        <v>#N/A</v>
      </c>
      <c r="J607" s="18" t="e">
        <f>INDEX(BDD_enquete_terrain_publique!K:K, MATCH(A607, BDD_enquete_terrain_publique!B:B, 0))</f>
        <v>#N/A</v>
      </c>
      <c r="K607" s="118" t="e">
        <f>INDEX(BDD_enquete_terrain_publique!L:L, MATCH(A607, BDD_enquete_terrain_publique!B:B, 0))</f>
        <v>#N/A</v>
      </c>
      <c r="L607" s="18" t="e">
        <f>INDEX(BDD_enquete_terrain_publique!M:M, MATCH(A607, BDD_enquete_terrain_publique!B:B, 0))</f>
        <v>#N/A</v>
      </c>
      <c r="M607" s="115" t="s">
        <v>22</v>
      </c>
      <c r="N607" s="115" t="s">
        <v>22</v>
      </c>
      <c r="O607" s="115" t="s">
        <v>22</v>
      </c>
      <c r="P607" s="119" t="e">
        <f>INDEX(BDD_enquete_terrain_publique!Q:Q, MATCH(A607, BDD_enquete_terrain_publique!B:B, 0))</f>
        <v>#N/A</v>
      </c>
      <c r="Q607" s="115" t="s">
        <v>22</v>
      </c>
      <c r="R607" s="115" t="s">
        <v>22</v>
      </c>
      <c r="S607" s="115" t="s">
        <v>22</v>
      </c>
      <c r="T607" s="115" t="s">
        <v>22</v>
      </c>
      <c r="U607" s="120" t="e">
        <f>INDEX(BDD_enquete_terrain_publique!V:V, MATCH(A607, BDD_enquete_terrain_publique!B:B, 0))</f>
        <v>#N/A</v>
      </c>
      <c r="V607" s="128" t="s">
        <v>22</v>
      </c>
      <c r="W607" s="121" t="e">
        <f>INDEX(BDD_enquete_terrain_publique!W:W, MATCH(A607, BDD_enquete_terrain_publique!B:B, 0))</f>
        <v>#N/A</v>
      </c>
      <c r="X607" s="122" t="e">
        <f>INDEX(BDD_enquete_terrain_publique!X:X, MATCH(A607, BDD_enquete_terrain_publique!B:B, 0))</f>
        <v>#N/A</v>
      </c>
      <c r="Y607" s="122" t="e">
        <f>INDEX(BDD_enquete_terrain_publique!Y:Y, MATCH(A607, BDD_enquete_terrain_publique!B:B, 0))</f>
        <v>#N/A</v>
      </c>
      <c r="Z607" s="121" t="e">
        <f>INDEX(BDD_enquete_terrain_publique!Z:Z, MATCH(A607, BDD_enquete_terrain_publique!B:B, 0))</f>
        <v>#N/A</v>
      </c>
      <c r="AA607" s="121" t="e">
        <f>INDEX(BDD_enquete_terrain_publique!AA:AA, MATCH(A607, BDD_enquete_terrain_publique!B:B, 0))</f>
        <v>#N/A</v>
      </c>
      <c r="AB607" s="121" t="e">
        <f>INDEX(BDD_enquete_terrain_publique!AB:AB, MATCH(A607, BDD_enquete_terrain_publique!B:B, 0))</f>
        <v>#N/A</v>
      </c>
      <c r="AC607" s="121" t="e">
        <f>Tableau1[[#This Row],[heure_enq]]-Tableau1[[#This Row],[heure_deb]]</f>
        <v>#N/A</v>
      </c>
      <c r="AD607" s="121" t="e">
        <f>Tableau1[[#This Row],[heure_fin]]-Tableau1[[#This Row],[heure_deb]]</f>
        <v>#N/A</v>
      </c>
      <c r="AE607" s="128" t="s">
        <v>22</v>
      </c>
      <c r="AF607" s="128" t="s">
        <v>22</v>
      </c>
      <c r="AG607" s="123" t="e">
        <f>INDEX(BDD_enquete_terrain_publique!BJ:BJ, MATCH(A607, BDD_enquete_terrain_publique!B:B, 0))</f>
        <v>#N/A</v>
      </c>
      <c r="AH607" s="18"/>
      <c r="AI607" s="18" t="e">
        <f>INDEX(BDD_enquete_terrain_publique!BO:BO, MATCH(A607, BDD_enquete_terrain_publique!B:B, 0))</f>
        <v>#N/A</v>
      </c>
      <c r="AJ607" s="18"/>
      <c r="AK607" s="18" t="e">
        <f>INDEX(BDD_enquete_terrain_publique!BU:BU, MATCH(A607, BDD_enquete_terrain_publique!B:B, 0))</f>
        <v>#N/A</v>
      </c>
      <c r="AL607" s="115" t="e">
        <f>INDEX(BDD_enquete_terrain_publique!BV:BV, MATCH(A607, BDD_enquete_terrain_publique!B:B, 0))</f>
        <v>#N/A</v>
      </c>
      <c r="AM607" s="18"/>
      <c r="AN607" s="115"/>
      <c r="AO607" s="115" t="e">
        <f>INDEX(BDD_enquete_terrain_publique!AL:AL, MATCH(A607, BDD_enquete_terrain_publique!B:B, 0))</f>
        <v>#N/A</v>
      </c>
      <c r="AP607" s="115"/>
      <c r="AQ607" s="115"/>
      <c r="AR607" s="124"/>
      <c r="AS607" s="115"/>
      <c r="AT607" s="122"/>
      <c r="AU60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7" s="122"/>
      <c r="AW607" s="115"/>
      <c r="AX607" s="199"/>
      <c r="AY607" s="201"/>
      <c r="AZ607" s="127"/>
    </row>
    <row r="608" spans="1:52">
      <c r="A608" s="117"/>
      <c r="B608" s="18" t="e">
        <f>INDEX(BDD_enquete_terrain_publique!C:C, MATCH(A608, BDD_enquete_terrain_publique!B:B, 0))</f>
        <v>#N/A</v>
      </c>
      <c r="C608" s="18" t="e">
        <f>INDEX(BDD_enquete_terrain_publique!D:D, MATCH(A608, BDD_enquete_terrain_publique!B:B, 0))</f>
        <v>#N/A</v>
      </c>
      <c r="D608" s="109" t="e">
        <f>INDEX(BDD_enquete_terrain_publique!E:E, MATCH(A608, BDD_enquete_terrain_publique!B:B, 0))</f>
        <v>#N/A</v>
      </c>
      <c r="E608" s="18" t="e">
        <f>INDEX(BDD_enquete_terrain_publique!F:F, MATCH(A608, BDD_enquete_terrain_publique!B:B, 0))</f>
        <v>#N/A</v>
      </c>
      <c r="F608" s="118" t="e">
        <f>INDEX(BDD_enquete_terrain_publique!G:G, MATCH(A608, BDD_enquete_terrain_publique!B:B, 0))</f>
        <v>#N/A</v>
      </c>
      <c r="G608" s="18" t="e">
        <f>INDEX(BDD_enquete_terrain_publique!H:H, MATCH(A608, BDD_enquete_terrain_publique!B:B, 0))</f>
        <v>#N/A</v>
      </c>
      <c r="H608" s="118" t="e">
        <f>INDEX(BDD_enquete_terrain_publique!I:I, MATCH(A608, BDD_enquete_terrain_publique!B:B, 0))</f>
        <v>#N/A</v>
      </c>
      <c r="I608" s="18" t="e">
        <f>INDEX(BDD_enquete_terrain_publique!J:J, MATCH(A608, BDD_enquete_terrain_publique!B:B, 0))</f>
        <v>#N/A</v>
      </c>
      <c r="J608" s="18" t="e">
        <f>INDEX(BDD_enquete_terrain_publique!K:K, MATCH(A608, BDD_enquete_terrain_publique!B:B, 0))</f>
        <v>#N/A</v>
      </c>
      <c r="K608" s="118" t="e">
        <f>INDEX(BDD_enquete_terrain_publique!L:L, MATCH(A608, BDD_enquete_terrain_publique!B:B, 0))</f>
        <v>#N/A</v>
      </c>
      <c r="L608" s="18" t="e">
        <f>INDEX(BDD_enquete_terrain_publique!M:M, MATCH(A608, BDD_enquete_terrain_publique!B:B, 0))</f>
        <v>#N/A</v>
      </c>
      <c r="M608" s="115" t="s">
        <v>22</v>
      </c>
      <c r="N608" s="115" t="s">
        <v>22</v>
      </c>
      <c r="O608" s="115" t="s">
        <v>22</v>
      </c>
      <c r="P608" s="119" t="e">
        <f>INDEX(BDD_enquete_terrain_publique!Q:Q, MATCH(A608, BDD_enquete_terrain_publique!B:B, 0))</f>
        <v>#N/A</v>
      </c>
      <c r="Q608" s="115" t="s">
        <v>22</v>
      </c>
      <c r="R608" s="115" t="s">
        <v>22</v>
      </c>
      <c r="S608" s="115" t="s">
        <v>22</v>
      </c>
      <c r="T608" s="115" t="s">
        <v>22</v>
      </c>
      <c r="U608" s="120" t="e">
        <f>INDEX(BDD_enquete_terrain_publique!V:V, MATCH(A608, BDD_enquete_terrain_publique!B:B, 0))</f>
        <v>#N/A</v>
      </c>
      <c r="V608" s="128" t="s">
        <v>22</v>
      </c>
      <c r="W608" s="121" t="e">
        <f>INDEX(BDD_enquete_terrain_publique!W:W, MATCH(A608, BDD_enquete_terrain_publique!B:B, 0))</f>
        <v>#N/A</v>
      </c>
      <c r="X608" s="122" t="e">
        <f>INDEX(BDD_enquete_terrain_publique!X:X, MATCH(A608, BDD_enquete_terrain_publique!B:B, 0))</f>
        <v>#N/A</v>
      </c>
      <c r="Y608" s="122" t="e">
        <f>INDEX(BDD_enquete_terrain_publique!Y:Y, MATCH(A608, BDD_enquete_terrain_publique!B:B, 0))</f>
        <v>#N/A</v>
      </c>
      <c r="Z608" s="121" t="e">
        <f>INDEX(BDD_enquete_terrain_publique!Z:Z, MATCH(A608, BDD_enquete_terrain_publique!B:B, 0))</f>
        <v>#N/A</v>
      </c>
      <c r="AA608" s="121" t="e">
        <f>INDEX(BDD_enquete_terrain_publique!AA:AA, MATCH(A608, BDD_enquete_terrain_publique!B:B, 0))</f>
        <v>#N/A</v>
      </c>
      <c r="AB608" s="121" t="e">
        <f>INDEX(BDD_enquete_terrain_publique!AB:AB, MATCH(A608, BDD_enquete_terrain_publique!B:B, 0))</f>
        <v>#N/A</v>
      </c>
      <c r="AC608" s="121" t="e">
        <f>Tableau1[[#This Row],[heure_enq]]-Tableau1[[#This Row],[heure_deb]]</f>
        <v>#N/A</v>
      </c>
      <c r="AD608" s="121" t="e">
        <f>Tableau1[[#This Row],[heure_fin]]-Tableau1[[#This Row],[heure_deb]]</f>
        <v>#N/A</v>
      </c>
      <c r="AE608" s="128" t="s">
        <v>22</v>
      </c>
      <c r="AF608" s="128" t="s">
        <v>22</v>
      </c>
      <c r="AG608" s="123" t="e">
        <f>INDEX(BDD_enquete_terrain_publique!BJ:BJ, MATCH(A608, BDD_enquete_terrain_publique!B:B, 0))</f>
        <v>#N/A</v>
      </c>
      <c r="AH608" s="18"/>
      <c r="AI608" s="18" t="e">
        <f>INDEX(BDD_enquete_terrain_publique!BO:BO, MATCH(A608, BDD_enquete_terrain_publique!B:B, 0))</f>
        <v>#N/A</v>
      </c>
      <c r="AJ608" s="18"/>
      <c r="AK608" s="18" t="e">
        <f>INDEX(BDD_enquete_terrain_publique!BU:BU, MATCH(A608, BDD_enquete_terrain_publique!B:B, 0))</f>
        <v>#N/A</v>
      </c>
      <c r="AL608" s="115" t="e">
        <f>INDEX(BDD_enquete_terrain_publique!BV:BV, MATCH(A608, BDD_enquete_terrain_publique!B:B, 0))</f>
        <v>#N/A</v>
      </c>
      <c r="AM608" s="18"/>
      <c r="AN608" s="115"/>
      <c r="AO608" s="115" t="e">
        <f>INDEX(BDD_enquete_terrain_publique!AL:AL, MATCH(A608, BDD_enquete_terrain_publique!B:B, 0))</f>
        <v>#N/A</v>
      </c>
      <c r="AP608" s="115"/>
      <c r="AQ608" s="115"/>
      <c r="AR608" s="124"/>
      <c r="AS608" s="115"/>
      <c r="AT608" s="122"/>
      <c r="AU60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8" s="122"/>
      <c r="AW608" s="115"/>
      <c r="AX608" s="199"/>
      <c r="AY608" s="201"/>
      <c r="AZ608" s="127"/>
    </row>
    <row r="609" spans="1:52">
      <c r="A609" s="117"/>
      <c r="B609" s="18" t="e">
        <f>INDEX(BDD_enquete_terrain_publique!C:C, MATCH(A609, BDD_enquete_terrain_publique!B:B, 0))</f>
        <v>#N/A</v>
      </c>
      <c r="C609" s="18" t="e">
        <f>INDEX(BDD_enquete_terrain_publique!D:D, MATCH(A609, BDD_enquete_terrain_publique!B:B, 0))</f>
        <v>#N/A</v>
      </c>
      <c r="D609" s="109" t="e">
        <f>INDEX(BDD_enquete_terrain_publique!E:E, MATCH(A609, BDD_enquete_terrain_publique!B:B, 0))</f>
        <v>#N/A</v>
      </c>
      <c r="E609" s="18" t="e">
        <f>INDEX(BDD_enquete_terrain_publique!F:F, MATCH(A609, BDD_enquete_terrain_publique!B:B, 0))</f>
        <v>#N/A</v>
      </c>
      <c r="F609" s="118" t="e">
        <f>INDEX(BDD_enquete_terrain_publique!G:G, MATCH(A609, BDD_enquete_terrain_publique!B:B, 0))</f>
        <v>#N/A</v>
      </c>
      <c r="G609" s="18" t="e">
        <f>INDEX(BDD_enquete_terrain_publique!H:H, MATCH(A609, BDD_enquete_terrain_publique!B:B, 0))</f>
        <v>#N/A</v>
      </c>
      <c r="H609" s="118" t="e">
        <f>INDEX(BDD_enquete_terrain_publique!I:I, MATCH(A609, BDD_enquete_terrain_publique!B:B, 0))</f>
        <v>#N/A</v>
      </c>
      <c r="I609" s="18" t="e">
        <f>INDEX(BDD_enquete_terrain_publique!J:J, MATCH(A609, BDD_enquete_terrain_publique!B:B, 0))</f>
        <v>#N/A</v>
      </c>
      <c r="J609" s="18" t="e">
        <f>INDEX(BDD_enquete_terrain_publique!K:K, MATCH(A609, BDD_enquete_terrain_publique!B:B, 0))</f>
        <v>#N/A</v>
      </c>
      <c r="K609" s="118" t="e">
        <f>INDEX(BDD_enquete_terrain_publique!L:L, MATCH(A609, BDD_enquete_terrain_publique!B:B, 0))</f>
        <v>#N/A</v>
      </c>
      <c r="L609" s="18" t="e">
        <f>INDEX(BDD_enquete_terrain_publique!M:M, MATCH(A609, BDD_enquete_terrain_publique!B:B, 0))</f>
        <v>#N/A</v>
      </c>
      <c r="M609" s="115" t="s">
        <v>22</v>
      </c>
      <c r="N609" s="115" t="s">
        <v>22</v>
      </c>
      <c r="O609" s="115" t="s">
        <v>22</v>
      </c>
      <c r="P609" s="119" t="e">
        <f>INDEX(BDD_enquete_terrain_publique!Q:Q, MATCH(A609, BDD_enquete_terrain_publique!B:B, 0))</f>
        <v>#N/A</v>
      </c>
      <c r="Q609" s="115" t="s">
        <v>22</v>
      </c>
      <c r="R609" s="115" t="s">
        <v>22</v>
      </c>
      <c r="S609" s="115" t="s">
        <v>22</v>
      </c>
      <c r="T609" s="115" t="s">
        <v>22</v>
      </c>
      <c r="U609" s="120" t="e">
        <f>INDEX(BDD_enquete_terrain_publique!V:V, MATCH(A609, BDD_enquete_terrain_publique!B:B, 0))</f>
        <v>#N/A</v>
      </c>
      <c r="V609" s="128" t="s">
        <v>22</v>
      </c>
      <c r="W609" s="121" t="e">
        <f>INDEX(BDD_enquete_terrain_publique!W:W, MATCH(A609, BDD_enquete_terrain_publique!B:B, 0))</f>
        <v>#N/A</v>
      </c>
      <c r="X609" s="122" t="e">
        <f>INDEX(BDD_enquete_terrain_publique!X:X, MATCH(A609, BDD_enquete_terrain_publique!B:B, 0))</f>
        <v>#N/A</v>
      </c>
      <c r="Y609" s="122" t="e">
        <f>INDEX(BDD_enquete_terrain_publique!Y:Y, MATCH(A609, BDD_enquete_terrain_publique!B:B, 0))</f>
        <v>#N/A</v>
      </c>
      <c r="Z609" s="121" t="e">
        <f>INDEX(BDD_enquete_terrain_publique!Z:Z, MATCH(A609, BDD_enquete_terrain_publique!B:B, 0))</f>
        <v>#N/A</v>
      </c>
      <c r="AA609" s="121" t="e">
        <f>INDEX(BDD_enquete_terrain_publique!AA:AA, MATCH(A609, BDD_enquete_terrain_publique!B:B, 0))</f>
        <v>#N/A</v>
      </c>
      <c r="AB609" s="121" t="e">
        <f>INDEX(BDD_enquete_terrain_publique!AB:AB, MATCH(A609, BDD_enquete_terrain_publique!B:B, 0))</f>
        <v>#N/A</v>
      </c>
      <c r="AC609" s="121" t="e">
        <f>Tableau1[[#This Row],[heure_enq]]-Tableau1[[#This Row],[heure_deb]]</f>
        <v>#N/A</v>
      </c>
      <c r="AD609" s="121" t="e">
        <f>Tableau1[[#This Row],[heure_fin]]-Tableau1[[#This Row],[heure_deb]]</f>
        <v>#N/A</v>
      </c>
      <c r="AE609" s="128" t="s">
        <v>22</v>
      </c>
      <c r="AF609" s="128" t="s">
        <v>22</v>
      </c>
      <c r="AG609" s="123" t="e">
        <f>INDEX(BDD_enquete_terrain_publique!BJ:BJ, MATCH(A609, BDD_enquete_terrain_publique!B:B, 0))</f>
        <v>#N/A</v>
      </c>
      <c r="AH609" s="18"/>
      <c r="AI609" s="18" t="e">
        <f>INDEX(BDD_enquete_terrain_publique!BO:BO, MATCH(A609, BDD_enquete_terrain_publique!B:B, 0))</f>
        <v>#N/A</v>
      </c>
      <c r="AJ609" s="18"/>
      <c r="AK609" s="18" t="e">
        <f>INDEX(BDD_enquete_terrain_publique!BU:BU, MATCH(A609, BDD_enquete_terrain_publique!B:B, 0))</f>
        <v>#N/A</v>
      </c>
      <c r="AL609" s="115" t="e">
        <f>INDEX(BDD_enquete_terrain_publique!BV:BV, MATCH(A609, BDD_enquete_terrain_publique!B:B, 0))</f>
        <v>#N/A</v>
      </c>
      <c r="AM609" s="18"/>
      <c r="AN609" s="115"/>
      <c r="AO609" s="115" t="e">
        <f>INDEX(BDD_enquete_terrain_publique!AL:AL, MATCH(A609, BDD_enquete_terrain_publique!B:B, 0))</f>
        <v>#N/A</v>
      </c>
      <c r="AP609" s="115"/>
      <c r="AQ609" s="115"/>
      <c r="AR609" s="124"/>
      <c r="AS609" s="115"/>
      <c r="AT609" s="122"/>
      <c r="AU60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09" s="122"/>
      <c r="AW609" s="115"/>
      <c r="AX609" s="199"/>
      <c r="AY609" s="201"/>
      <c r="AZ609" s="127"/>
    </row>
    <row r="610" spans="1:52">
      <c r="A610" s="117"/>
      <c r="B610" s="18" t="e">
        <f>INDEX(BDD_enquete_terrain_publique!C:C, MATCH(A610, BDD_enquete_terrain_publique!B:B, 0))</f>
        <v>#N/A</v>
      </c>
      <c r="C610" s="18" t="e">
        <f>INDEX(BDD_enquete_terrain_publique!D:D, MATCH(A610, BDD_enquete_terrain_publique!B:B, 0))</f>
        <v>#N/A</v>
      </c>
      <c r="D610" s="109" t="e">
        <f>INDEX(BDD_enquete_terrain_publique!E:E, MATCH(A610, BDD_enquete_terrain_publique!B:B, 0))</f>
        <v>#N/A</v>
      </c>
      <c r="E610" s="18" t="e">
        <f>INDEX(BDD_enquete_terrain_publique!F:F, MATCH(A610, BDD_enquete_terrain_publique!B:B, 0))</f>
        <v>#N/A</v>
      </c>
      <c r="F610" s="118" t="e">
        <f>INDEX(BDD_enquete_terrain_publique!G:G, MATCH(A610, BDD_enquete_terrain_publique!B:B, 0))</f>
        <v>#N/A</v>
      </c>
      <c r="G610" s="18" t="e">
        <f>INDEX(BDD_enquete_terrain_publique!H:H, MATCH(A610, BDD_enquete_terrain_publique!B:B, 0))</f>
        <v>#N/A</v>
      </c>
      <c r="H610" s="118" t="e">
        <f>INDEX(BDD_enquete_terrain_publique!I:I, MATCH(A610, BDD_enquete_terrain_publique!B:B, 0))</f>
        <v>#N/A</v>
      </c>
      <c r="I610" s="18" t="e">
        <f>INDEX(BDD_enquete_terrain_publique!J:J, MATCH(A610, BDD_enquete_terrain_publique!B:B, 0))</f>
        <v>#N/A</v>
      </c>
      <c r="J610" s="18" t="e">
        <f>INDEX(BDD_enquete_terrain_publique!K:K, MATCH(A610, BDD_enquete_terrain_publique!B:B, 0))</f>
        <v>#N/A</v>
      </c>
      <c r="K610" s="118" t="e">
        <f>INDEX(BDD_enquete_terrain_publique!L:L, MATCH(A610, BDD_enquete_terrain_publique!B:B, 0))</f>
        <v>#N/A</v>
      </c>
      <c r="L610" s="18" t="e">
        <f>INDEX(BDD_enquete_terrain_publique!M:M, MATCH(A610, BDD_enquete_terrain_publique!B:B, 0))</f>
        <v>#N/A</v>
      </c>
      <c r="M610" s="115" t="s">
        <v>22</v>
      </c>
      <c r="N610" s="115" t="s">
        <v>22</v>
      </c>
      <c r="O610" s="115" t="s">
        <v>22</v>
      </c>
      <c r="P610" s="119" t="e">
        <f>INDEX(BDD_enquete_terrain_publique!Q:Q, MATCH(A610, BDD_enquete_terrain_publique!B:B, 0))</f>
        <v>#N/A</v>
      </c>
      <c r="Q610" s="115" t="s">
        <v>22</v>
      </c>
      <c r="R610" s="115" t="s">
        <v>22</v>
      </c>
      <c r="S610" s="115" t="s">
        <v>22</v>
      </c>
      <c r="T610" s="115" t="s">
        <v>22</v>
      </c>
      <c r="U610" s="120" t="e">
        <f>INDEX(BDD_enquete_terrain_publique!V:V, MATCH(A610, BDD_enquete_terrain_publique!B:B, 0))</f>
        <v>#N/A</v>
      </c>
      <c r="V610" s="128" t="s">
        <v>22</v>
      </c>
      <c r="W610" s="121" t="e">
        <f>INDEX(BDD_enquete_terrain_publique!W:W, MATCH(A610, BDD_enquete_terrain_publique!B:B, 0))</f>
        <v>#N/A</v>
      </c>
      <c r="X610" s="122" t="e">
        <f>INDEX(BDD_enquete_terrain_publique!X:X, MATCH(A610, BDD_enquete_terrain_publique!B:B, 0))</f>
        <v>#N/A</v>
      </c>
      <c r="Y610" s="122" t="e">
        <f>INDEX(BDD_enquete_terrain_publique!Y:Y, MATCH(A610, BDD_enquete_terrain_publique!B:B, 0))</f>
        <v>#N/A</v>
      </c>
      <c r="Z610" s="121" t="e">
        <f>INDEX(BDD_enquete_terrain_publique!Z:Z, MATCH(A610, BDD_enquete_terrain_publique!B:B, 0))</f>
        <v>#N/A</v>
      </c>
      <c r="AA610" s="121" t="e">
        <f>INDEX(BDD_enquete_terrain_publique!AA:AA, MATCH(A610, BDD_enquete_terrain_publique!B:B, 0))</f>
        <v>#N/A</v>
      </c>
      <c r="AB610" s="121" t="e">
        <f>INDEX(BDD_enquete_terrain_publique!AB:AB, MATCH(A610, BDD_enquete_terrain_publique!B:B, 0))</f>
        <v>#N/A</v>
      </c>
      <c r="AC610" s="121" t="e">
        <f>Tableau1[[#This Row],[heure_enq]]-Tableau1[[#This Row],[heure_deb]]</f>
        <v>#N/A</v>
      </c>
      <c r="AD610" s="121" t="e">
        <f>Tableau1[[#This Row],[heure_fin]]-Tableau1[[#This Row],[heure_deb]]</f>
        <v>#N/A</v>
      </c>
      <c r="AE610" s="128" t="s">
        <v>22</v>
      </c>
      <c r="AF610" s="128" t="s">
        <v>22</v>
      </c>
      <c r="AG610" s="123" t="e">
        <f>INDEX(BDD_enquete_terrain_publique!BJ:BJ, MATCH(A610, BDD_enquete_terrain_publique!B:B, 0))</f>
        <v>#N/A</v>
      </c>
      <c r="AH610" s="18"/>
      <c r="AI610" s="18" t="e">
        <f>INDEX(BDD_enquete_terrain_publique!BO:BO, MATCH(A610, BDD_enquete_terrain_publique!B:B, 0))</f>
        <v>#N/A</v>
      </c>
      <c r="AJ610" s="18"/>
      <c r="AK610" s="18" t="e">
        <f>INDEX(BDD_enquete_terrain_publique!BU:BU, MATCH(A610, BDD_enquete_terrain_publique!B:B, 0))</f>
        <v>#N/A</v>
      </c>
      <c r="AL610" s="115" t="e">
        <f>INDEX(BDD_enquete_terrain_publique!BV:BV, MATCH(A610, BDD_enquete_terrain_publique!B:B, 0))</f>
        <v>#N/A</v>
      </c>
      <c r="AM610" s="18"/>
      <c r="AN610" s="115"/>
      <c r="AO610" s="115" t="e">
        <f>INDEX(BDD_enquete_terrain_publique!AL:AL, MATCH(A610, BDD_enquete_terrain_publique!B:B, 0))</f>
        <v>#N/A</v>
      </c>
      <c r="AP610" s="115"/>
      <c r="AQ610" s="115"/>
      <c r="AR610" s="124"/>
      <c r="AS610" s="115"/>
      <c r="AT610" s="122"/>
      <c r="AU61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0" s="122"/>
      <c r="AW610" s="115"/>
      <c r="AX610" s="199"/>
      <c r="AY610" s="201"/>
      <c r="AZ610" s="127"/>
    </row>
    <row r="611" spans="1:52">
      <c r="A611" s="117"/>
      <c r="B611" s="18" t="e">
        <f>INDEX(BDD_enquete_terrain_publique!C:C, MATCH(A611, BDD_enquete_terrain_publique!B:B, 0))</f>
        <v>#N/A</v>
      </c>
      <c r="C611" s="18" t="e">
        <f>INDEX(BDD_enquete_terrain_publique!D:D, MATCH(A611, BDD_enquete_terrain_publique!B:B, 0))</f>
        <v>#N/A</v>
      </c>
      <c r="D611" s="109" t="e">
        <f>INDEX(BDD_enquete_terrain_publique!E:E, MATCH(A611, BDD_enquete_terrain_publique!B:B, 0))</f>
        <v>#N/A</v>
      </c>
      <c r="E611" s="18" t="e">
        <f>INDEX(BDD_enquete_terrain_publique!F:F, MATCH(A611, BDD_enquete_terrain_publique!B:B, 0))</f>
        <v>#N/A</v>
      </c>
      <c r="F611" s="118" t="e">
        <f>INDEX(BDD_enquete_terrain_publique!G:G, MATCH(A611, BDD_enquete_terrain_publique!B:B, 0))</f>
        <v>#N/A</v>
      </c>
      <c r="G611" s="18" t="e">
        <f>INDEX(BDD_enquete_terrain_publique!H:H, MATCH(A611, BDD_enquete_terrain_publique!B:B, 0))</f>
        <v>#N/A</v>
      </c>
      <c r="H611" s="118" t="e">
        <f>INDEX(BDD_enquete_terrain_publique!I:I, MATCH(A611, BDD_enquete_terrain_publique!B:B, 0))</f>
        <v>#N/A</v>
      </c>
      <c r="I611" s="18" t="e">
        <f>INDEX(BDD_enquete_terrain_publique!J:J, MATCH(A611, BDD_enquete_terrain_publique!B:B, 0))</f>
        <v>#N/A</v>
      </c>
      <c r="J611" s="18" t="e">
        <f>INDEX(BDD_enquete_terrain_publique!K:K, MATCH(A611, BDD_enquete_terrain_publique!B:B, 0))</f>
        <v>#N/A</v>
      </c>
      <c r="K611" s="118" t="e">
        <f>INDEX(BDD_enquete_terrain_publique!L:L, MATCH(A611, BDD_enquete_terrain_publique!B:B, 0))</f>
        <v>#N/A</v>
      </c>
      <c r="L611" s="18" t="e">
        <f>INDEX(BDD_enquete_terrain_publique!M:M, MATCH(A611, BDD_enquete_terrain_publique!B:B, 0))</f>
        <v>#N/A</v>
      </c>
      <c r="M611" s="115" t="s">
        <v>22</v>
      </c>
      <c r="N611" s="115" t="s">
        <v>22</v>
      </c>
      <c r="O611" s="115" t="s">
        <v>22</v>
      </c>
      <c r="P611" s="119" t="e">
        <f>INDEX(BDD_enquete_terrain_publique!Q:Q, MATCH(A611, BDD_enquete_terrain_publique!B:B, 0))</f>
        <v>#N/A</v>
      </c>
      <c r="Q611" s="115" t="s">
        <v>22</v>
      </c>
      <c r="R611" s="115" t="s">
        <v>22</v>
      </c>
      <c r="S611" s="115" t="s">
        <v>22</v>
      </c>
      <c r="T611" s="115" t="s">
        <v>22</v>
      </c>
      <c r="U611" s="120" t="e">
        <f>INDEX(BDD_enquete_terrain_publique!V:V, MATCH(A611, BDD_enquete_terrain_publique!B:B, 0))</f>
        <v>#N/A</v>
      </c>
      <c r="V611" s="128" t="s">
        <v>22</v>
      </c>
      <c r="W611" s="121" t="e">
        <f>INDEX(BDD_enquete_terrain_publique!W:W, MATCH(A611, BDD_enquete_terrain_publique!B:B, 0))</f>
        <v>#N/A</v>
      </c>
      <c r="X611" s="122" t="e">
        <f>INDEX(BDD_enquete_terrain_publique!X:X, MATCH(A611, BDD_enquete_terrain_publique!B:B, 0))</f>
        <v>#N/A</v>
      </c>
      <c r="Y611" s="122" t="e">
        <f>INDEX(BDD_enquete_terrain_publique!Y:Y, MATCH(A611, BDD_enquete_terrain_publique!B:B, 0))</f>
        <v>#N/A</v>
      </c>
      <c r="Z611" s="121" t="e">
        <f>INDEX(BDD_enquete_terrain_publique!Z:Z, MATCH(A611, BDD_enquete_terrain_publique!B:B, 0))</f>
        <v>#N/A</v>
      </c>
      <c r="AA611" s="121" t="e">
        <f>INDEX(BDD_enquete_terrain_publique!AA:AA, MATCH(A611, BDD_enquete_terrain_publique!B:B, 0))</f>
        <v>#N/A</v>
      </c>
      <c r="AB611" s="121" t="e">
        <f>INDEX(BDD_enquete_terrain_publique!AB:AB, MATCH(A611, BDD_enquete_terrain_publique!B:B, 0))</f>
        <v>#N/A</v>
      </c>
      <c r="AC611" s="121" t="e">
        <f>Tableau1[[#This Row],[heure_enq]]-Tableau1[[#This Row],[heure_deb]]</f>
        <v>#N/A</v>
      </c>
      <c r="AD611" s="121" t="e">
        <f>Tableau1[[#This Row],[heure_fin]]-Tableau1[[#This Row],[heure_deb]]</f>
        <v>#N/A</v>
      </c>
      <c r="AE611" s="128" t="s">
        <v>22</v>
      </c>
      <c r="AF611" s="128" t="s">
        <v>22</v>
      </c>
      <c r="AG611" s="123" t="e">
        <f>INDEX(BDD_enquete_terrain_publique!BJ:BJ, MATCH(A611, BDD_enquete_terrain_publique!B:B, 0))</f>
        <v>#N/A</v>
      </c>
      <c r="AH611" s="18"/>
      <c r="AI611" s="18" t="e">
        <f>INDEX(BDD_enquete_terrain_publique!BO:BO, MATCH(A611, BDD_enquete_terrain_publique!B:B, 0))</f>
        <v>#N/A</v>
      </c>
      <c r="AJ611" s="18"/>
      <c r="AK611" s="18" t="e">
        <f>INDEX(BDD_enquete_terrain_publique!BU:BU, MATCH(A611, BDD_enquete_terrain_publique!B:B, 0))</f>
        <v>#N/A</v>
      </c>
      <c r="AL611" s="115" t="e">
        <f>INDEX(BDD_enquete_terrain_publique!BV:BV, MATCH(A611, BDD_enquete_terrain_publique!B:B, 0))</f>
        <v>#N/A</v>
      </c>
      <c r="AM611" s="18"/>
      <c r="AN611" s="115"/>
      <c r="AO611" s="115" t="e">
        <f>INDEX(BDD_enquete_terrain_publique!AL:AL, MATCH(A611, BDD_enquete_terrain_publique!B:B, 0))</f>
        <v>#N/A</v>
      </c>
      <c r="AP611" s="115"/>
      <c r="AQ611" s="115"/>
      <c r="AR611" s="124"/>
      <c r="AS611" s="115"/>
      <c r="AT611" s="122"/>
      <c r="AU61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1" s="122"/>
      <c r="AW611" s="115"/>
      <c r="AX611" s="199"/>
      <c r="AY611" s="201"/>
      <c r="AZ611" s="127"/>
    </row>
    <row r="612" spans="1:52">
      <c r="A612" s="117"/>
      <c r="B612" s="18" t="e">
        <f>INDEX(BDD_enquete_terrain_publique!C:C, MATCH(A612, BDD_enquete_terrain_publique!B:B, 0))</f>
        <v>#N/A</v>
      </c>
      <c r="C612" s="18" t="e">
        <f>INDEX(BDD_enquete_terrain_publique!D:D, MATCH(A612, BDD_enquete_terrain_publique!B:B, 0))</f>
        <v>#N/A</v>
      </c>
      <c r="D612" s="109" t="e">
        <f>INDEX(BDD_enquete_terrain_publique!E:E, MATCH(A612, BDD_enquete_terrain_publique!B:B, 0))</f>
        <v>#N/A</v>
      </c>
      <c r="E612" s="18" t="e">
        <f>INDEX(BDD_enquete_terrain_publique!F:F, MATCH(A612, BDD_enquete_terrain_publique!B:B, 0))</f>
        <v>#N/A</v>
      </c>
      <c r="F612" s="118" t="e">
        <f>INDEX(BDD_enquete_terrain_publique!G:G, MATCH(A612, BDD_enquete_terrain_publique!B:B, 0))</f>
        <v>#N/A</v>
      </c>
      <c r="G612" s="18" t="e">
        <f>INDEX(BDD_enquete_terrain_publique!H:H, MATCH(A612, BDD_enquete_terrain_publique!B:B, 0))</f>
        <v>#N/A</v>
      </c>
      <c r="H612" s="118" t="e">
        <f>INDEX(BDD_enquete_terrain_publique!I:I, MATCH(A612, BDD_enquete_terrain_publique!B:B, 0))</f>
        <v>#N/A</v>
      </c>
      <c r="I612" s="18" t="e">
        <f>INDEX(BDD_enquete_terrain_publique!J:J, MATCH(A612, BDD_enquete_terrain_publique!B:B, 0))</f>
        <v>#N/A</v>
      </c>
      <c r="J612" s="18" t="e">
        <f>INDEX(BDD_enquete_terrain_publique!K:K, MATCH(A612, BDD_enquete_terrain_publique!B:B, 0))</f>
        <v>#N/A</v>
      </c>
      <c r="K612" s="118" t="e">
        <f>INDEX(BDD_enquete_terrain_publique!L:L, MATCH(A612, BDD_enquete_terrain_publique!B:B, 0))</f>
        <v>#N/A</v>
      </c>
      <c r="L612" s="18" t="e">
        <f>INDEX(BDD_enquete_terrain_publique!M:M, MATCH(A612, BDD_enquete_terrain_publique!B:B, 0))</f>
        <v>#N/A</v>
      </c>
      <c r="M612" s="115" t="s">
        <v>22</v>
      </c>
      <c r="N612" s="115" t="s">
        <v>22</v>
      </c>
      <c r="O612" s="115" t="s">
        <v>22</v>
      </c>
      <c r="P612" s="119" t="e">
        <f>INDEX(BDD_enquete_terrain_publique!Q:Q, MATCH(A612, BDD_enquete_terrain_publique!B:B, 0))</f>
        <v>#N/A</v>
      </c>
      <c r="Q612" s="115" t="s">
        <v>22</v>
      </c>
      <c r="R612" s="115" t="s">
        <v>22</v>
      </c>
      <c r="S612" s="115" t="s">
        <v>22</v>
      </c>
      <c r="T612" s="115" t="s">
        <v>22</v>
      </c>
      <c r="U612" s="120" t="e">
        <f>INDEX(BDD_enquete_terrain_publique!V:V, MATCH(A612, BDD_enquete_terrain_publique!B:B, 0))</f>
        <v>#N/A</v>
      </c>
      <c r="V612" s="128" t="s">
        <v>22</v>
      </c>
      <c r="W612" s="121" t="e">
        <f>INDEX(BDD_enquete_terrain_publique!W:W, MATCH(A612, BDD_enquete_terrain_publique!B:B, 0))</f>
        <v>#N/A</v>
      </c>
      <c r="X612" s="122" t="e">
        <f>INDEX(BDD_enquete_terrain_publique!X:X, MATCH(A612, BDD_enquete_terrain_publique!B:B, 0))</f>
        <v>#N/A</v>
      </c>
      <c r="Y612" s="122" t="e">
        <f>INDEX(BDD_enquete_terrain_publique!Y:Y, MATCH(A612, BDD_enquete_terrain_publique!B:B, 0))</f>
        <v>#N/A</v>
      </c>
      <c r="Z612" s="121" t="e">
        <f>INDEX(BDD_enquete_terrain_publique!Z:Z, MATCH(A612, BDD_enquete_terrain_publique!B:B, 0))</f>
        <v>#N/A</v>
      </c>
      <c r="AA612" s="121" t="e">
        <f>INDEX(BDD_enquete_terrain_publique!AA:AA, MATCH(A612, BDD_enquete_terrain_publique!B:B, 0))</f>
        <v>#N/A</v>
      </c>
      <c r="AB612" s="121" t="e">
        <f>INDEX(BDD_enquete_terrain_publique!AB:AB, MATCH(A612, BDD_enquete_terrain_publique!B:B, 0))</f>
        <v>#N/A</v>
      </c>
      <c r="AC612" s="121" t="e">
        <f>Tableau1[[#This Row],[heure_enq]]-Tableau1[[#This Row],[heure_deb]]</f>
        <v>#N/A</v>
      </c>
      <c r="AD612" s="121" t="e">
        <f>Tableau1[[#This Row],[heure_fin]]-Tableau1[[#This Row],[heure_deb]]</f>
        <v>#N/A</v>
      </c>
      <c r="AE612" s="128" t="s">
        <v>22</v>
      </c>
      <c r="AF612" s="128" t="s">
        <v>22</v>
      </c>
      <c r="AG612" s="123" t="e">
        <f>INDEX(BDD_enquete_terrain_publique!BJ:BJ, MATCH(A612, BDD_enquete_terrain_publique!B:B, 0))</f>
        <v>#N/A</v>
      </c>
      <c r="AH612" s="18"/>
      <c r="AI612" s="18" t="e">
        <f>INDEX(BDD_enquete_terrain_publique!BO:BO, MATCH(A612, BDD_enquete_terrain_publique!B:B, 0))</f>
        <v>#N/A</v>
      </c>
      <c r="AJ612" s="18"/>
      <c r="AK612" s="18" t="e">
        <f>INDEX(BDD_enquete_terrain_publique!BU:BU, MATCH(A612, BDD_enquete_terrain_publique!B:B, 0))</f>
        <v>#N/A</v>
      </c>
      <c r="AL612" s="115" t="e">
        <f>INDEX(BDD_enquete_terrain_publique!BV:BV, MATCH(A612, BDD_enquete_terrain_publique!B:B, 0))</f>
        <v>#N/A</v>
      </c>
      <c r="AM612" s="18"/>
      <c r="AN612" s="115"/>
      <c r="AO612" s="115" t="e">
        <f>INDEX(BDD_enquete_terrain_publique!AL:AL, MATCH(A612, BDD_enquete_terrain_publique!B:B, 0))</f>
        <v>#N/A</v>
      </c>
      <c r="AP612" s="115"/>
      <c r="AQ612" s="115"/>
      <c r="AR612" s="124"/>
      <c r="AS612" s="115"/>
      <c r="AT612" s="122"/>
      <c r="AU61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2" s="122"/>
      <c r="AW612" s="115"/>
      <c r="AX612" s="199"/>
      <c r="AY612" s="201"/>
      <c r="AZ612" s="127"/>
    </row>
    <row r="613" spans="1:52">
      <c r="A613" s="117"/>
      <c r="B613" s="18" t="e">
        <f>INDEX(BDD_enquete_terrain_publique!C:C, MATCH(A613, BDD_enquete_terrain_publique!B:B, 0))</f>
        <v>#N/A</v>
      </c>
      <c r="C613" s="18" t="e">
        <f>INDEX(BDD_enquete_terrain_publique!D:D, MATCH(A613, BDD_enquete_terrain_publique!B:B, 0))</f>
        <v>#N/A</v>
      </c>
      <c r="D613" s="109" t="e">
        <f>INDEX(BDD_enquete_terrain_publique!E:E, MATCH(A613, BDD_enquete_terrain_publique!B:B, 0))</f>
        <v>#N/A</v>
      </c>
      <c r="E613" s="18" t="e">
        <f>INDEX(BDD_enquete_terrain_publique!F:F, MATCH(A613, BDD_enquete_terrain_publique!B:B, 0))</f>
        <v>#N/A</v>
      </c>
      <c r="F613" s="118" t="e">
        <f>INDEX(BDD_enquete_terrain_publique!G:G, MATCH(A613, BDD_enquete_terrain_publique!B:B, 0))</f>
        <v>#N/A</v>
      </c>
      <c r="G613" s="18" t="e">
        <f>INDEX(BDD_enquete_terrain_publique!H:H, MATCH(A613, BDD_enquete_terrain_publique!B:B, 0))</f>
        <v>#N/A</v>
      </c>
      <c r="H613" s="118" t="e">
        <f>INDEX(BDD_enquete_terrain_publique!I:I, MATCH(A613, BDD_enquete_terrain_publique!B:B, 0))</f>
        <v>#N/A</v>
      </c>
      <c r="I613" s="18" t="e">
        <f>INDEX(BDD_enquete_terrain_publique!J:J, MATCH(A613, BDD_enquete_terrain_publique!B:B, 0))</f>
        <v>#N/A</v>
      </c>
      <c r="J613" s="18" t="e">
        <f>INDEX(BDD_enquete_terrain_publique!K:K, MATCH(A613, BDD_enquete_terrain_publique!B:B, 0))</f>
        <v>#N/A</v>
      </c>
      <c r="K613" s="118" t="e">
        <f>INDEX(BDD_enquete_terrain_publique!L:L, MATCH(A613, BDD_enquete_terrain_publique!B:B, 0))</f>
        <v>#N/A</v>
      </c>
      <c r="L613" s="18" t="e">
        <f>INDEX(BDD_enquete_terrain_publique!M:M, MATCH(A613, BDD_enquete_terrain_publique!B:B, 0))</f>
        <v>#N/A</v>
      </c>
      <c r="M613" s="115" t="s">
        <v>22</v>
      </c>
      <c r="N613" s="115" t="s">
        <v>22</v>
      </c>
      <c r="O613" s="115" t="s">
        <v>22</v>
      </c>
      <c r="P613" s="119" t="e">
        <f>INDEX(BDD_enquete_terrain_publique!Q:Q, MATCH(A613, BDD_enquete_terrain_publique!B:B, 0))</f>
        <v>#N/A</v>
      </c>
      <c r="Q613" s="115" t="s">
        <v>22</v>
      </c>
      <c r="R613" s="115" t="s">
        <v>22</v>
      </c>
      <c r="S613" s="115" t="s">
        <v>22</v>
      </c>
      <c r="T613" s="115" t="s">
        <v>22</v>
      </c>
      <c r="U613" s="120" t="e">
        <f>INDEX(BDD_enquete_terrain_publique!V:V, MATCH(A613, BDD_enquete_terrain_publique!B:B, 0))</f>
        <v>#N/A</v>
      </c>
      <c r="V613" s="128" t="s">
        <v>22</v>
      </c>
      <c r="W613" s="121" t="e">
        <f>INDEX(BDD_enquete_terrain_publique!W:W, MATCH(A613, BDD_enquete_terrain_publique!B:B, 0))</f>
        <v>#N/A</v>
      </c>
      <c r="X613" s="122" t="e">
        <f>INDEX(BDD_enquete_terrain_publique!X:X, MATCH(A613, BDD_enquete_terrain_publique!B:B, 0))</f>
        <v>#N/A</v>
      </c>
      <c r="Y613" s="122" t="e">
        <f>INDEX(BDD_enquete_terrain_publique!Y:Y, MATCH(A613, BDD_enquete_terrain_publique!B:B, 0))</f>
        <v>#N/A</v>
      </c>
      <c r="Z613" s="121" t="e">
        <f>INDEX(BDD_enquete_terrain_publique!Z:Z, MATCH(A613, BDD_enquete_terrain_publique!B:B, 0))</f>
        <v>#N/A</v>
      </c>
      <c r="AA613" s="121" t="e">
        <f>INDEX(BDD_enquete_terrain_publique!AA:AA, MATCH(A613, BDD_enquete_terrain_publique!B:B, 0))</f>
        <v>#N/A</v>
      </c>
      <c r="AB613" s="121" t="e">
        <f>INDEX(BDD_enquete_terrain_publique!AB:AB, MATCH(A613, BDD_enquete_terrain_publique!B:B, 0))</f>
        <v>#N/A</v>
      </c>
      <c r="AC613" s="121" t="e">
        <f>Tableau1[[#This Row],[heure_enq]]-Tableau1[[#This Row],[heure_deb]]</f>
        <v>#N/A</v>
      </c>
      <c r="AD613" s="121" t="e">
        <f>Tableau1[[#This Row],[heure_fin]]-Tableau1[[#This Row],[heure_deb]]</f>
        <v>#N/A</v>
      </c>
      <c r="AE613" s="128" t="s">
        <v>22</v>
      </c>
      <c r="AF613" s="128" t="s">
        <v>22</v>
      </c>
      <c r="AG613" s="123" t="e">
        <f>INDEX(BDD_enquete_terrain_publique!BJ:BJ, MATCH(A613, BDD_enquete_terrain_publique!B:B, 0))</f>
        <v>#N/A</v>
      </c>
      <c r="AH613" s="18"/>
      <c r="AI613" s="18" t="e">
        <f>INDEX(BDD_enquete_terrain_publique!BO:BO, MATCH(A613, BDD_enquete_terrain_publique!B:B, 0))</f>
        <v>#N/A</v>
      </c>
      <c r="AJ613" s="18"/>
      <c r="AK613" s="18" t="e">
        <f>INDEX(BDD_enquete_terrain_publique!BU:BU, MATCH(A613, BDD_enquete_terrain_publique!B:B, 0))</f>
        <v>#N/A</v>
      </c>
      <c r="AL613" s="115" t="e">
        <f>INDEX(BDD_enquete_terrain_publique!BV:BV, MATCH(A613, BDD_enquete_terrain_publique!B:B, 0))</f>
        <v>#N/A</v>
      </c>
      <c r="AM613" s="18"/>
      <c r="AN613" s="115"/>
      <c r="AO613" s="115" t="e">
        <f>INDEX(BDD_enquete_terrain_publique!AL:AL, MATCH(A613, BDD_enquete_terrain_publique!B:B, 0))</f>
        <v>#N/A</v>
      </c>
      <c r="AP613" s="115"/>
      <c r="AQ613" s="115"/>
      <c r="AR613" s="124"/>
      <c r="AS613" s="115"/>
      <c r="AT613" s="122"/>
      <c r="AU61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3" s="122"/>
      <c r="AW613" s="115"/>
      <c r="AX613" s="199"/>
      <c r="AY613" s="201"/>
      <c r="AZ613" s="127"/>
    </row>
    <row r="614" spans="1:52">
      <c r="A614" s="117"/>
      <c r="B614" s="18" t="e">
        <f>INDEX(BDD_enquete_terrain_publique!C:C, MATCH(A614, BDD_enquete_terrain_publique!B:B, 0))</f>
        <v>#N/A</v>
      </c>
      <c r="C614" s="18" t="e">
        <f>INDEX(BDD_enquete_terrain_publique!D:D, MATCH(A614, BDD_enquete_terrain_publique!B:B, 0))</f>
        <v>#N/A</v>
      </c>
      <c r="D614" s="109" t="e">
        <f>INDEX(BDD_enquete_terrain_publique!E:E, MATCH(A614, BDD_enquete_terrain_publique!B:B, 0))</f>
        <v>#N/A</v>
      </c>
      <c r="E614" s="18" t="e">
        <f>INDEX(BDD_enquete_terrain_publique!F:F, MATCH(A614, BDD_enquete_terrain_publique!B:B, 0))</f>
        <v>#N/A</v>
      </c>
      <c r="F614" s="118" t="e">
        <f>INDEX(BDD_enquete_terrain_publique!G:G, MATCH(A614, BDD_enquete_terrain_publique!B:B, 0))</f>
        <v>#N/A</v>
      </c>
      <c r="G614" s="18" t="e">
        <f>INDEX(BDD_enquete_terrain_publique!H:H, MATCH(A614, BDD_enquete_terrain_publique!B:B, 0))</f>
        <v>#N/A</v>
      </c>
      <c r="H614" s="118" t="e">
        <f>INDEX(BDD_enquete_terrain_publique!I:I, MATCH(A614, BDD_enquete_terrain_publique!B:B, 0))</f>
        <v>#N/A</v>
      </c>
      <c r="I614" s="18" t="e">
        <f>INDEX(BDD_enquete_terrain_publique!J:J, MATCH(A614, BDD_enquete_terrain_publique!B:B, 0))</f>
        <v>#N/A</v>
      </c>
      <c r="J614" s="18" t="e">
        <f>INDEX(BDD_enquete_terrain_publique!K:K, MATCH(A614, BDD_enquete_terrain_publique!B:B, 0))</f>
        <v>#N/A</v>
      </c>
      <c r="K614" s="118" t="e">
        <f>INDEX(BDD_enquete_terrain_publique!L:L, MATCH(A614, BDD_enquete_terrain_publique!B:B, 0))</f>
        <v>#N/A</v>
      </c>
      <c r="L614" s="18" t="e">
        <f>INDEX(BDD_enquete_terrain_publique!M:M, MATCH(A614, BDD_enquete_terrain_publique!B:B, 0))</f>
        <v>#N/A</v>
      </c>
      <c r="M614" s="115" t="s">
        <v>22</v>
      </c>
      <c r="N614" s="115" t="s">
        <v>22</v>
      </c>
      <c r="O614" s="115" t="s">
        <v>22</v>
      </c>
      <c r="P614" s="119" t="e">
        <f>INDEX(BDD_enquete_terrain_publique!Q:Q, MATCH(A614, BDD_enquete_terrain_publique!B:B, 0))</f>
        <v>#N/A</v>
      </c>
      <c r="Q614" s="115" t="s">
        <v>22</v>
      </c>
      <c r="R614" s="115" t="s">
        <v>22</v>
      </c>
      <c r="S614" s="115" t="s">
        <v>22</v>
      </c>
      <c r="T614" s="115" t="s">
        <v>22</v>
      </c>
      <c r="U614" s="120" t="e">
        <f>INDEX(BDD_enquete_terrain_publique!V:V, MATCH(A614, BDD_enquete_terrain_publique!B:B, 0))</f>
        <v>#N/A</v>
      </c>
      <c r="V614" s="128" t="s">
        <v>22</v>
      </c>
      <c r="W614" s="121" t="e">
        <f>INDEX(BDD_enquete_terrain_publique!W:W, MATCH(A614, BDD_enquete_terrain_publique!B:B, 0))</f>
        <v>#N/A</v>
      </c>
      <c r="X614" s="122" t="e">
        <f>INDEX(BDD_enquete_terrain_publique!X:X, MATCH(A614, BDD_enquete_terrain_publique!B:B, 0))</f>
        <v>#N/A</v>
      </c>
      <c r="Y614" s="122" t="e">
        <f>INDEX(BDD_enquete_terrain_publique!Y:Y, MATCH(A614, BDD_enquete_terrain_publique!B:B, 0))</f>
        <v>#N/A</v>
      </c>
      <c r="Z614" s="121" t="e">
        <f>INDEX(BDD_enquete_terrain_publique!Z:Z, MATCH(A614, BDD_enquete_terrain_publique!B:B, 0))</f>
        <v>#N/A</v>
      </c>
      <c r="AA614" s="121" t="e">
        <f>INDEX(BDD_enquete_terrain_publique!AA:AA, MATCH(A614, BDD_enquete_terrain_publique!B:B, 0))</f>
        <v>#N/A</v>
      </c>
      <c r="AB614" s="121" t="e">
        <f>INDEX(BDD_enquete_terrain_publique!AB:AB, MATCH(A614, BDD_enquete_terrain_publique!B:B, 0))</f>
        <v>#N/A</v>
      </c>
      <c r="AC614" s="121" t="e">
        <f>Tableau1[[#This Row],[heure_enq]]-Tableau1[[#This Row],[heure_deb]]</f>
        <v>#N/A</v>
      </c>
      <c r="AD614" s="121" t="e">
        <f>Tableau1[[#This Row],[heure_fin]]-Tableau1[[#This Row],[heure_deb]]</f>
        <v>#N/A</v>
      </c>
      <c r="AE614" s="128" t="s">
        <v>22</v>
      </c>
      <c r="AF614" s="128" t="s">
        <v>22</v>
      </c>
      <c r="AG614" s="123" t="e">
        <f>INDEX(BDD_enquete_terrain_publique!BJ:BJ, MATCH(A614, BDD_enquete_terrain_publique!B:B, 0))</f>
        <v>#N/A</v>
      </c>
      <c r="AH614" s="18"/>
      <c r="AI614" s="18" t="e">
        <f>INDEX(BDD_enquete_terrain_publique!BO:BO, MATCH(A614, BDD_enquete_terrain_publique!B:B, 0))</f>
        <v>#N/A</v>
      </c>
      <c r="AJ614" s="18"/>
      <c r="AK614" s="18" t="e">
        <f>INDEX(BDD_enquete_terrain_publique!BU:BU, MATCH(A614, BDD_enquete_terrain_publique!B:B, 0))</f>
        <v>#N/A</v>
      </c>
      <c r="AL614" s="115" t="e">
        <f>INDEX(BDD_enquete_terrain_publique!BV:BV, MATCH(A614, BDD_enquete_terrain_publique!B:B, 0))</f>
        <v>#N/A</v>
      </c>
      <c r="AM614" s="18"/>
      <c r="AN614" s="115"/>
      <c r="AO614" s="115" t="e">
        <f>INDEX(BDD_enquete_terrain_publique!AL:AL, MATCH(A614, BDD_enquete_terrain_publique!B:B, 0))</f>
        <v>#N/A</v>
      </c>
      <c r="AP614" s="115"/>
      <c r="AQ614" s="115"/>
      <c r="AR614" s="124"/>
      <c r="AS614" s="115"/>
      <c r="AT614" s="122"/>
      <c r="AU61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4" s="122"/>
      <c r="AW614" s="115"/>
      <c r="AX614" s="199"/>
      <c r="AY614" s="201"/>
      <c r="AZ614" s="127"/>
    </row>
    <row r="615" spans="1:52">
      <c r="A615" s="117"/>
      <c r="B615" s="18" t="e">
        <f>INDEX(BDD_enquete_terrain_publique!C:C, MATCH(A615, BDD_enquete_terrain_publique!B:B, 0))</f>
        <v>#N/A</v>
      </c>
      <c r="C615" s="18" t="e">
        <f>INDEX(BDD_enquete_terrain_publique!D:D, MATCH(A615, BDD_enquete_terrain_publique!B:B, 0))</f>
        <v>#N/A</v>
      </c>
      <c r="D615" s="109" t="e">
        <f>INDEX(BDD_enquete_terrain_publique!E:E, MATCH(A615, BDD_enquete_terrain_publique!B:B, 0))</f>
        <v>#N/A</v>
      </c>
      <c r="E615" s="18" t="e">
        <f>INDEX(BDD_enquete_terrain_publique!F:F, MATCH(A615, BDD_enquete_terrain_publique!B:B, 0))</f>
        <v>#N/A</v>
      </c>
      <c r="F615" s="118" t="e">
        <f>INDEX(BDD_enquete_terrain_publique!G:G, MATCH(A615, BDD_enquete_terrain_publique!B:B, 0))</f>
        <v>#N/A</v>
      </c>
      <c r="G615" s="18" t="e">
        <f>INDEX(BDD_enquete_terrain_publique!H:H, MATCH(A615, BDD_enquete_terrain_publique!B:B, 0))</f>
        <v>#N/A</v>
      </c>
      <c r="H615" s="118" t="e">
        <f>INDEX(BDD_enquete_terrain_publique!I:I, MATCH(A615, BDD_enquete_terrain_publique!B:B, 0))</f>
        <v>#N/A</v>
      </c>
      <c r="I615" s="18" t="e">
        <f>INDEX(BDD_enquete_terrain_publique!J:J, MATCH(A615, BDD_enquete_terrain_publique!B:B, 0))</f>
        <v>#N/A</v>
      </c>
      <c r="J615" s="18" t="e">
        <f>INDEX(BDD_enquete_terrain_publique!K:K, MATCH(A615, BDD_enquete_terrain_publique!B:B, 0))</f>
        <v>#N/A</v>
      </c>
      <c r="K615" s="118" t="e">
        <f>INDEX(BDD_enquete_terrain_publique!L:L, MATCH(A615, BDD_enquete_terrain_publique!B:B, 0))</f>
        <v>#N/A</v>
      </c>
      <c r="L615" s="18" t="e">
        <f>INDEX(BDD_enquete_terrain_publique!M:M, MATCH(A615, BDD_enquete_terrain_publique!B:B, 0))</f>
        <v>#N/A</v>
      </c>
      <c r="M615" s="115" t="s">
        <v>22</v>
      </c>
      <c r="N615" s="115" t="s">
        <v>22</v>
      </c>
      <c r="O615" s="115" t="s">
        <v>22</v>
      </c>
      <c r="P615" s="119" t="e">
        <f>INDEX(BDD_enquete_terrain_publique!Q:Q, MATCH(A615, BDD_enquete_terrain_publique!B:B, 0))</f>
        <v>#N/A</v>
      </c>
      <c r="Q615" s="115" t="s">
        <v>22</v>
      </c>
      <c r="R615" s="115" t="s">
        <v>22</v>
      </c>
      <c r="S615" s="115" t="s">
        <v>22</v>
      </c>
      <c r="T615" s="115" t="s">
        <v>22</v>
      </c>
      <c r="U615" s="120" t="e">
        <f>INDEX(BDD_enquete_terrain_publique!V:V, MATCH(A615, BDD_enquete_terrain_publique!B:B, 0))</f>
        <v>#N/A</v>
      </c>
      <c r="V615" s="128" t="s">
        <v>22</v>
      </c>
      <c r="W615" s="121" t="e">
        <f>INDEX(BDD_enquete_terrain_publique!W:W, MATCH(A615, BDD_enquete_terrain_publique!B:B, 0))</f>
        <v>#N/A</v>
      </c>
      <c r="X615" s="122" t="e">
        <f>INDEX(BDD_enquete_terrain_publique!X:X, MATCH(A615, BDD_enquete_terrain_publique!B:B, 0))</f>
        <v>#N/A</v>
      </c>
      <c r="Y615" s="122" t="e">
        <f>INDEX(BDD_enquete_terrain_publique!Y:Y, MATCH(A615, BDD_enquete_terrain_publique!B:B, 0))</f>
        <v>#N/A</v>
      </c>
      <c r="Z615" s="121" t="e">
        <f>INDEX(BDD_enquete_terrain_publique!Z:Z, MATCH(A615, BDD_enquete_terrain_publique!B:B, 0))</f>
        <v>#N/A</v>
      </c>
      <c r="AA615" s="121" t="e">
        <f>INDEX(BDD_enquete_terrain_publique!AA:AA, MATCH(A615, BDD_enquete_terrain_publique!B:B, 0))</f>
        <v>#N/A</v>
      </c>
      <c r="AB615" s="121" t="e">
        <f>INDEX(BDD_enquete_terrain_publique!AB:AB, MATCH(A615, BDD_enquete_terrain_publique!B:B, 0))</f>
        <v>#N/A</v>
      </c>
      <c r="AC615" s="121" t="e">
        <f>Tableau1[[#This Row],[heure_enq]]-Tableau1[[#This Row],[heure_deb]]</f>
        <v>#N/A</v>
      </c>
      <c r="AD615" s="121" t="e">
        <f>Tableau1[[#This Row],[heure_fin]]-Tableau1[[#This Row],[heure_deb]]</f>
        <v>#N/A</v>
      </c>
      <c r="AE615" s="128" t="s">
        <v>22</v>
      </c>
      <c r="AF615" s="128" t="s">
        <v>22</v>
      </c>
      <c r="AG615" s="123" t="e">
        <f>INDEX(BDD_enquete_terrain_publique!BJ:BJ, MATCH(A615, BDD_enquete_terrain_publique!B:B, 0))</f>
        <v>#N/A</v>
      </c>
      <c r="AH615" s="18"/>
      <c r="AI615" s="18" t="e">
        <f>INDEX(BDD_enquete_terrain_publique!BO:BO, MATCH(A615, BDD_enquete_terrain_publique!B:B, 0))</f>
        <v>#N/A</v>
      </c>
      <c r="AJ615" s="18"/>
      <c r="AK615" s="18" t="e">
        <f>INDEX(BDD_enquete_terrain_publique!BU:BU, MATCH(A615, BDD_enquete_terrain_publique!B:B, 0))</f>
        <v>#N/A</v>
      </c>
      <c r="AL615" s="115" t="e">
        <f>INDEX(BDD_enquete_terrain_publique!BV:BV, MATCH(A615, BDD_enquete_terrain_publique!B:B, 0))</f>
        <v>#N/A</v>
      </c>
      <c r="AM615" s="18"/>
      <c r="AN615" s="115"/>
      <c r="AO615" s="115" t="e">
        <f>INDEX(BDD_enquete_terrain_publique!AL:AL, MATCH(A615, BDD_enquete_terrain_publique!B:B, 0))</f>
        <v>#N/A</v>
      </c>
      <c r="AP615" s="115"/>
      <c r="AQ615" s="115"/>
      <c r="AR615" s="124"/>
      <c r="AS615" s="115"/>
      <c r="AT615" s="122"/>
      <c r="AU61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5" s="122"/>
      <c r="AW615" s="115"/>
      <c r="AX615" s="199"/>
      <c r="AY615" s="201"/>
      <c r="AZ615" s="127"/>
    </row>
    <row r="616" spans="1:52">
      <c r="A616" s="117"/>
      <c r="B616" s="18" t="e">
        <f>INDEX(BDD_enquete_terrain_publique!C:C, MATCH(A616, BDD_enquete_terrain_publique!B:B, 0))</f>
        <v>#N/A</v>
      </c>
      <c r="C616" s="18" t="e">
        <f>INDEX(BDD_enquete_terrain_publique!D:D, MATCH(A616, BDD_enquete_terrain_publique!B:B, 0))</f>
        <v>#N/A</v>
      </c>
      <c r="D616" s="109" t="e">
        <f>INDEX(BDD_enquete_terrain_publique!E:E, MATCH(A616, BDD_enquete_terrain_publique!B:B, 0))</f>
        <v>#N/A</v>
      </c>
      <c r="E616" s="18" t="e">
        <f>INDEX(BDD_enquete_terrain_publique!F:F, MATCH(A616, BDD_enquete_terrain_publique!B:B, 0))</f>
        <v>#N/A</v>
      </c>
      <c r="F616" s="118" t="e">
        <f>INDEX(BDD_enquete_terrain_publique!G:G, MATCH(A616, BDD_enquete_terrain_publique!B:B, 0))</f>
        <v>#N/A</v>
      </c>
      <c r="G616" s="18" t="e">
        <f>INDEX(BDD_enquete_terrain_publique!H:H, MATCH(A616, BDD_enquete_terrain_publique!B:B, 0))</f>
        <v>#N/A</v>
      </c>
      <c r="H616" s="118" t="e">
        <f>INDEX(BDD_enquete_terrain_publique!I:I, MATCH(A616, BDD_enquete_terrain_publique!B:B, 0))</f>
        <v>#N/A</v>
      </c>
      <c r="I616" s="18" t="e">
        <f>INDEX(BDD_enquete_terrain_publique!J:J, MATCH(A616, BDD_enquete_terrain_publique!B:B, 0))</f>
        <v>#N/A</v>
      </c>
      <c r="J616" s="18" t="e">
        <f>INDEX(BDD_enquete_terrain_publique!K:K, MATCH(A616, BDD_enquete_terrain_publique!B:B, 0))</f>
        <v>#N/A</v>
      </c>
      <c r="K616" s="118" t="e">
        <f>INDEX(BDD_enquete_terrain_publique!L:L, MATCH(A616, BDD_enquete_terrain_publique!B:B, 0))</f>
        <v>#N/A</v>
      </c>
      <c r="L616" s="18" t="e">
        <f>INDEX(BDD_enquete_terrain_publique!M:M, MATCH(A616, BDD_enquete_terrain_publique!B:B, 0))</f>
        <v>#N/A</v>
      </c>
      <c r="M616" s="115" t="s">
        <v>22</v>
      </c>
      <c r="N616" s="115" t="s">
        <v>22</v>
      </c>
      <c r="O616" s="115" t="s">
        <v>22</v>
      </c>
      <c r="P616" s="119" t="e">
        <f>INDEX(BDD_enquete_terrain_publique!Q:Q, MATCH(A616, BDD_enquete_terrain_publique!B:B, 0))</f>
        <v>#N/A</v>
      </c>
      <c r="Q616" s="115" t="s">
        <v>22</v>
      </c>
      <c r="R616" s="115" t="s">
        <v>22</v>
      </c>
      <c r="S616" s="115" t="s">
        <v>22</v>
      </c>
      <c r="T616" s="115" t="s">
        <v>22</v>
      </c>
      <c r="U616" s="120" t="e">
        <f>INDEX(BDD_enquete_terrain_publique!V:V, MATCH(A616, BDD_enquete_terrain_publique!B:B, 0))</f>
        <v>#N/A</v>
      </c>
      <c r="V616" s="128" t="s">
        <v>22</v>
      </c>
      <c r="W616" s="121" t="e">
        <f>INDEX(BDD_enquete_terrain_publique!W:W, MATCH(A616, BDD_enquete_terrain_publique!B:B, 0))</f>
        <v>#N/A</v>
      </c>
      <c r="X616" s="122" t="e">
        <f>INDEX(BDD_enquete_terrain_publique!X:X, MATCH(A616, BDD_enquete_terrain_publique!B:B, 0))</f>
        <v>#N/A</v>
      </c>
      <c r="Y616" s="122" t="e">
        <f>INDEX(BDD_enquete_terrain_publique!Y:Y, MATCH(A616, BDD_enquete_terrain_publique!B:B, 0))</f>
        <v>#N/A</v>
      </c>
      <c r="Z616" s="121" t="e">
        <f>INDEX(BDD_enquete_terrain_publique!Z:Z, MATCH(A616, BDD_enquete_terrain_publique!B:B, 0))</f>
        <v>#N/A</v>
      </c>
      <c r="AA616" s="121" t="e">
        <f>INDEX(BDD_enquete_terrain_publique!AA:AA, MATCH(A616, BDD_enquete_terrain_publique!B:B, 0))</f>
        <v>#N/A</v>
      </c>
      <c r="AB616" s="121" t="e">
        <f>INDEX(BDD_enquete_terrain_publique!AB:AB, MATCH(A616, BDD_enquete_terrain_publique!B:B, 0))</f>
        <v>#N/A</v>
      </c>
      <c r="AC616" s="121" t="e">
        <f>Tableau1[[#This Row],[heure_enq]]-Tableau1[[#This Row],[heure_deb]]</f>
        <v>#N/A</v>
      </c>
      <c r="AD616" s="121" t="e">
        <f>Tableau1[[#This Row],[heure_fin]]-Tableau1[[#This Row],[heure_deb]]</f>
        <v>#N/A</v>
      </c>
      <c r="AE616" s="128" t="s">
        <v>22</v>
      </c>
      <c r="AF616" s="128" t="s">
        <v>22</v>
      </c>
      <c r="AG616" s="123" t="e">
        <f>INDEX(BDD_enquete_terrain_publique!BJ:BJ, MATCH(A616, BDD_enquete_terrain_publique!B:B, 0))</f>
        <v>#N/A</v>
      </c>
      <c r="AH616" s="18"/>
      <c r="AI616" s="18" t="e">
        <f>INDEX(BDD_enquete_terrain_publique!BO:BO, MATCH(A616, BDD_enquete_terrain_publique!B:B, 0))</f>
        <v>#N/A</v>
      </c>
      <c r="AJ616" s="18"/>
      <c r="AK616" s="18" t="e">
        <f>INDEX(BDD_enquete_terrain_publique!BU:BU, MATCH(A616, BDD_enquete_terrain_publique!B:B, 0))</f>
        <v>#N/A</v>
      </c>
      <c r="AL616" s="115" t="e">
        <f>INDEX(BDD_enquete_terrain_publique!BV:BV, MATCH(A616, BDD_enquete_terrain_publique!B:B, 0))</f>
        <v>#N/A</v>
      </c>
      <c r="AM616" s="18"/>
      <c r="AN616" s="115"/>
      <c r="AO616" s="115" t="e">
        <f>INDEX(BDD_enquete_terrain_publique!AL:AL, MATCH(A616, BDD_enquete_terrain_publique!B:B, 0))</f>
        <v>#N/A</v>
      </c>
      <c r="AP616" s="115"/>
      <c r="AQ616" s="115"/>
      <c r="AR616" s="124"/>
      <c r="AS616" s="115"/>
      <c r="AT616" s="122"/>
      <c r="AU61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6" s="122"/>
      <c r="AW616" s="115"/>
      <c r="AX616" s="199"/>
      <c r="AY616" s="201"/>
      <c r="AZ616" s="127"/>
    </row>
    <row r="617" spans="1:52">
      <c r="A617" s="117"/>
      <c r="B617" s="18" t="e">
        <f>INDEX(BDD_enquete_terrain_publique!C:C, MATCH(A617, BDD_enquete_terrain_publique!B:B, 0))</f>
        <v>#N/A</v>
      </c>
      <c r="C617" s="18" t="e">
        <f>INDEX(BDD_enquete_terrain_publique!D:D, MATCH(A617, BDD_enquete_terrain_publique!B:B, 0))</f>
        <v>#N/A</v>
      </c>
      <c r="D617" s="109" t="e">
        <f>INDEX(BDD_enquete_terrain_publique!E:E, MATCH(A617, BDD_enquete_terrain_publique!B:B, 0))</f>
        <v>#N/A</v>
      </c>
      <c r="E617" s="18" t="e">
        <f>INDEX(BDD_enquete_terrain_publique!F:F, MATCH(A617, BDD_enquete_terrain_publique!B:B, 0))</f>
        <v>#N/A</v>
      </c>
      <c r="F617" s="118" t="e">
        <f>INDEX(BDD_enquete_terrain_publique!G:G, MATCH(A617, BDD_enquete_terrain_publique!B:B, 0))</f>
        <v>#N/A</v>
      </c>
      <c r="G617" s="18" t="e">
        <f>INDEX(BDD_enquete_terrain_publique!H:H, MATCH(A617, BDD_enquete_terrain_publique!B:B, 0))</f>
        <v>#N/A</v>
      </c>
      <c r="H617" s="118" t="e">
        <f>INDEX(BDD_enquete_terrain_publique!I:I, MATCH(A617, BDD_enquete_terrain_publique!B:B, 0))</f>
        <v>#N/A</v>
      </c>
      <c r="I617" s="18" t="e">
        <f>INDEX(BDD_enquete_terrain_publique!J:J, MATCH(A617, BDD_enquete_terrain_publique!B:B, 0))</f>
        <v>#N/A</v>
      </c>
      <c r="J617" s="18" t="e">
        <f>INDEX(BDD_enquete_terrain_publique!K:K, MATCH(A617, BDD_enquete_terrain_publique!B:B, 0))</f>
        <v>#N/A</v>
      </c>
      <c r="K617" s="118" t="e">
        <f>INDEX(BDD_enquete_terrain_publique!L:L, MATCH(A617, BDD_enquete_terrain_publique!B:B, 0))</f>
        <v>#N/A</v>
      </c>
      <c r="L617" s="18" t="e">
        <f>INDEX(BDD_enquete_terrain_publique!M:M, MATCH(A617, BDD_enquete_terrain_publique!B:B, 0))</f>
        <v>#N/A</v>
      </c>
      <c r="M617" s="115" t="s">
        <v>22</v>
      </c>
      <c r="N617" s="115" t="s">
        <v>22</v>
      </c>
      <c r="O617" s="115" t="s">
        <v>22</v>
      </c>
      <c r="P617" s="119" t="e">
        <f>INDEX(BDD_enquete_terrain_publique!Q:Q, MATCH(A617, BDD_enquete_terrain_publique!B:B, 0))</f>
        <v>#N/A</v>
      </c>
      <c r="Q617" s="115" t="s">
        <v>22</v>
      </c>
      <c r="R617" s="115" t="s">
        <v>22</v>
      </c>
      <c r="S617" s="115" t="s">
        <v>22</v>
      </c>
      <c r="T617" s="115" t="s">
        <v>22</v>
      </c>
      <c r="U617" s="120" t="e">
        <f>INDEX(BDD_enquete_terrain_publique!V:V, MATCH(A617, BDD_enquete_terrain_publique!B:B, 0))</f>
        <v>#N/A</v>
      </c>
      <c r="V617" s="128" t="s">
        <v>22</v>
      </c>
      <c r="W617" s="121" t="e">
        <f>INDEX(BDD_enquete_terrain_publique!W:W, MATCH(A617, BDD_enquete_terrain_publique!B:B, 0))</f>
        <v>#N/A</v>
      </c>
      <c r="X617" s="122" t="e">
        <f>INDEX(BDD_enquete_terrain_publique!X:X, MATCH(A617, BDD_enquete_terrain_publique!B:B, 0))</f>
        <v>#N/A</v>
      </c>
      <c r="Y617" s="122" t="e">
        <f>INDEX(BDD_enquete_terrain_publique!Y:Y, MATCH(A617, BDD_enquete_terrain_publique!B:B, 0))</f>
        <v>#N/A</v>
      </c>
      <c r="Z617" s="121" t="e">
        <f>INDEX(BDD_enquete_terrain_publique!Z:Z, MATCH(A617, BDD_enquete_terrain_publique!B:B, 0))</f>
        <v>#N/A</v>
      </c>
      <c r="AA617" s="121" t="e">
        <f>INDEX(BDD_enquete_terrain_publique!AA:AA, MATCH(A617, BDD_enquete_terrain_publique!B:B, 0))</f>
        <v>#N/A</v>
      </c>
      <c r="AB617" s="121" t="e">
        <f>INDEX(BDD_enquete_terrain_publique!AB:AB, MATCH(A617, BDD_enquete_terrain_publique!B:B, 0))</f>
        <v>#N/A</v>
      </c>
      <c r="AC617" s="121" t="e">
        <f>Tableau1[[#This Row],[heure_enq]]-Tableau1[[#This Row],[heure_deb]]</f>
        <v>#N/A</v>
      </c>
      <c r="AD617" s="121" t="e">
        <f>Tableau1[[#This Row],[heure_fin]]-Tableau1[[#This Row],[heure_deb]]</f>
        <v>#N/A</v>
      </c>
      <c r="AE617" s="128" t="s">
        <v>22</v>
      </c>
      <c r="AF617" s="128" t="s">
        <v>22</v>
      </c>
      <c r="AG617" s="123" t="e">
        <f>INDEX(BDD_enquete_terrain_publique!BJ:BJ, MATCH(A617, BDD_enquete_terrain_publique!B:B, 0))</f>
        <v>#N/A</v>
      </c>
      <c r="AH617" s="18"/>
      <c r="AI617" s="18" t="e">
        <f>INDEX(BDD_enquete_terrain_publique!BO:BO, MATCH(A617, BDD_enquete_terrain_publique!B:B, 0))</f>
        <v>#N/A</v>
      </c>
      <c r="AJ617" s="18"/>
      <c r="AK617" s="18" t="e">
        <f>INDEX(BDD_enquete_terrain_publique!BU:BU, MATCH(A617, BDD_enquete_terrain_publique!B:B, 0))</f>
        <v>#N/A</v>
      </c>
      <c r="AL617" s="115" t="e">
        <f>INDEX(BDD_enquete_terrain_publique!BV:BV, MATCH(A617, BDD_enquete_terrain_publique!B:B, 0))</f>
        <v>#N/A</v>
      </c>
      <c r="AM617" s="18"/>
      <c r="AN617" s="115"/>
      <c r="AO617" s="115" t="e">
        <f>INDEX(BDD_enquete_terrain_publique!AL:AL, MATCH(A617, BDD_enquete_terrain_publique!B:B, 0))</f>
        <v>#N/A</v>
      </c>
      <c r="AP617" s="115"/>
      <c r="AQ617" s="115"/>
      <c r="AR617" s="124"/>
      <c r="AS617" s="115"/>
      <c r="AT617" s="122"/>
      <c r="AU61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7" s="122"/>
      <c r="AW617" s="115"/>
      <c r="AX617" s="199"/>
      <c r="AY617" s="201"/>
      <c r="AZ617" s="127"/>
    </row>
    <row r="618" spans="1:52">
      <c r="A618" s="117"/>
      <c r="B618" s="18" t="e">
        <f>INDEX(BDD_enquete_terrain_publique!C:C, MATCH(A618, BDD_enquete_terrain_publique!B:B, 0))</f>
        <v>#N/A</v>
      </c>
      <c r="C618" s="18" t="e">
        <f>INDEX(BDD_enquete_terrain_publique!D:D, MATCH(A618, BDD_enquete_terrain_publique!B:B, 0))</f>
        <v>#N/A</v>
      </c>
      <c r="D618" s="109" t="e">
        <f>INDEX(BDD_enquete_terrain_publique!E:E, MATCH(A618, BDD_enquete_terrain_publique!B:B, 0))</f>
        <v>#N/A</v>
      </c>
      <c r="E618" s="18" t="e">
        <f>INDEX(BDD_enquete_terrain_publique!F:F, MATCH(A618, BDD_enquete_terrain_publique!B:B, 0))</f>
        <v>#N/A</v>
      </c>
      <c r="F618" s="118" t="e">
        <f>INDEX(BDD_enquete_terrain_publique!G:G, MATCH(A618, BDD_enquete_terrain_publique!B:B, 0))</f>
        <v>#N/A</v>
      </c>
      <c r="G618" s="18" t="e">
        <f>INDEX(BDD_enquete_terrain_publique!H:H, MATCH(A618, BDD_enquete_terrain_publique!B:B, 0))</f>
        <v>#N/A</v>
      </c>
      <c r="H618" s="118" t="e">
        <f>INDEX(BDD_enquete_terrain_publique!I:I, MATCH(A618, BDD_enquete_terrain_publique!B:B, 0))</f>
        <v>#N/A</v>
      </c>
      <c r="I618" s="18" t="e">
        <f>INDEX(BDD_enquete_terrain_publique!J:J, MATCH(A618, BDD_enquete_terrain_publique!B:B, 0))</f>
        <v>#N/A</v>
      </c>
      <c r="J618" s="18" t="e">
        <f>INDEX(BDD_enquete_terrain_publique!K:K, MATCH(A618, BDD_enquete_terrain_publique!B:B, 0))</f>
        <v>#N/A</v>
      </c>
      <c r="K618" s="118" t="e">
        <f>INDEX(BDD_enquete_terrain_publique!L:L, MATCH(A618, BDD_enquete_terrain_publique!B:B, 0))</f>
        <v>#N/A</v>
      </c>
      <c r="L618" s="18" t="e">
        <f>INDEX(BDD_enquete_terrain_publique!M:M, MATCH(A618, BDD_enquete_terrain_publique!B:B, 0))</f>
        <v>#N/A</v>
      </c>
      <c r="M618" s="115" t="s">
        <v>22</v>
      </c>
      <c r="N618" s="115" t="s">
        <v>22</v>
      </c>
      <c r="O618" s="115" t="s">
        <v>22</v>
      </c>
      <c r="P618" s="119" t="e">
        <f>INDEX(BDD_enquete_terrain_publique!Q:Q, MATCH(A618, BDD_enquete_terrain_publique!B:B, 0))</f>
        <v>#N/A</v>
      </c>
      <c r="Q618" s="115" t="s">
        <v>22</v>
      </c>
      <c r="R618" s="115" t="s">
        <v>22</v>
      </c>
      <c r="S618" s="115" t="s">
        <v>22</v>
      </c>
      <c r="T618" s="115" t="s">
        <v>22</v>
      </c>
      <c r="U618" s="120" t="e">
        <f>INDEX(BDD_enquete_terrain_publique!V:V, MATCH(A618, BDD_enquete_terrain_publique!B:B, 0))</f>
        <v>#N/A</v>
      </c>
      <c r="V618" s="128" t="s">
        <v>22</v>
      </c>
      <c r="W618" s="121" t="e">
        <f>INDEX(BDD_enquete_terrain_publique!W:W, MATCH(A618, BDD_enquete_terrain_publique!B:B, 0))</f>
        <v>#N/A</v>
      </c>
      <c r="X618" s="122" t="e">
        <f>INDEX(BDD_enquete_terrain_publique!X:X, MATCH(A618, BDD_enquete_terrain_publique!B:B, 0))</f>
        <v>#N/A</v>
      </c>
      <c r="Y618" s="122" t="e">
        <f>INDEX(BDD_enquete_terrain_publique!Y:Y, MATCH(A618, BDD_enquete_terrain_publique!B:B, 0))</f>
        <v>#N/A</v>
      </c>
      <c r="Z618" s="121" t="e">
        <f>INDEX(BDD_enquete_terrain_publique!Z:Z, MATCH(A618, BDD_enquete_terrain_publique!B:B, 0))</f>
        <v>#N/A</v>
      </c>
      <c r="AA618" s="121" t="e">
        <f>INDEX(BDD_enquete_terrain_publique!AA:AA, MATCH(A618, BDD_enquete_terrain_publique!B:B, 0))</f>
        <v>#N/A</v>
      </c>
      <c r="AB618" s="121" t="e">
        <f>INDEX(BDD_enquete_terrain_publique!AB:AB, MATCH(A618, BDD_enquete_terrain_publique!B:B, 0))</f>
        <v>#N/A</v>
      </c>
      <c r="AC618" s="121" t="e">
        <f>Tableau1[[#This Row],[heure_enq]]-Tableau1[[#This Row],[heure_deb]]</f>
        <v>#N/A</v>
      </c>
      <c r="AD618" s="121" t="e">
        <f>Tableau1[[#This Row],[heure_fin]]-Tableau1[[#This Row],[heure_deb]]</f>
        <v>#N/A</v>
      </c>
      <c r="AE618" s="128" t="s">
        <v>22</v>
      </c>
      <c r="AF618" s="128" t="s">
        <v>22</v>
      </c>
      <c r="AG618" s="123" t="e">
        <f>INDEX(BDD_enquete_terrain_publique!BJ:BJ, MATCH(A618, BDD_enquete_terrain_publique!B:B, 0))</f>
        <v>#N/A</v>
      </c>
      <c r="AH618" s="18"/>
      <c r="AI618" s="18" t="e">
        <f>INDEX(BDD_enquete_terrain_publique!BO:BO, MATCH(A618, BDD_enquete_terrain_publique!B:B, 0))</f>
        <v>#N/A</v>
      </c>
      <c r="AJ618" s="18"/>
      <c r="AK618" s="18" t="e">
        <f>INDEX(BDD_enquete_terrain_publique!BU:BU, MATCH(A618, BDD_enquete_terrain_publique!B:B, 0))</f>
        <v>#N/A</v>
      </c>
      <c r="AL618" s="115" t="e">
        <f>INDEX(BDD_enquete_terrain_publique!BV:BV, MATCH(A618, BDD_enquete_terrain_publique!B:B, 0))</f>
        <v>#N/A</v>
      </c>
      <c r="AM618" s="18"/>
      <c r="AN618" s="115"/>
      <c r="AO618" s="115" t="e">
        <f>INDEX(BDD_enquete_terrain_publique!AL:AL, MATCH(A618, BDD_enquete_terrain_publique!B:B, 0))</f>
        <v>#N/A</v>
      </c>
      <c r="AP618" s="115"/>
      <c r="AQ618" s="115"/>
      <c r="AR618" s="124"/>
      <c r="AS618" s="115"/>
      <c r="AT618" s="122"/>
      <c r="AU61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8" s="122"/>
      <c r="AW618" s="115"/>
      <c r="AX618" s="199"/>
      <c r="AY618" s="201"/>
      <c r="AZ618" s="127"/>
    </row>
    <row r="619" spans="1:52">
      <c r="A619" s="117"/>
      <c r="B619" s="18" t="e">
        <f>INDEX(BDD_enquete_terrain_publique!C:C, MATCH(A619, BDD_enquete_terrain_publique!B:B, 0))</f>
        <v>#N/A</v>
      </c>
      <c r="C619" s="18" t="e">
        <f>INDEX(BDD_enquete_terrain_publique!D:D, MATCH(A619, BDD_enquete_terrain_publique!B:B, 0))</f>
        <v>#N/A</v>
      </c>
      <c r="D619" s="109" t="e">
        <f>INDEX(BDD_enquete_terrain_publique!E:E, MATCH(A619, BDD_enquete_terrain_publique!B:B, 0))</f>
        <v>#N/A</v>
      </c>
      <c r="E619" s="18" t="e">
        <f>INDEX(BDD_enquete_terrain_publique!F:F, MATCH(A619, BDD_enquete_terrain_publique!B:B, 0))</f>
        <v>#N/A</v>
      </c>
      <c r="F619" s="118" t="e">
        <f>INDEX(BDD_enquete_terrain_publique!G:G, MATCH(A619, BDD_enquete_terrain_publique!B:B, 0))</f>
        <v>#N/A</v>
      </c>
      <c r="G619" s="18" t="e">
        <f>INDEX(BDD_enquete_terrain_publique!H:H, MATCH(A619, BDD_enquete_terrain_publique!B:B, 0))</f>
        <v>#N/A</v>
      </c>
      <c r="H619" s="118" t="e">
        <f>INDEX(BDD_enquete_terrain_publique!I:I, MATCH(A619, BDD_enquete_terrain_publique!B:B, 0))</f>
        <v>#N/A</v>
      </c>
      <c r="I619" s="18" t="e">
        <f>INDEX(BDD_enquete_terrain_publique!J:J, MATCH(A619, BDD_enquete_terrain_publique!B:B, 0))</f>
        <v>#N/A</v>
      </c>
      <c r="J619" s="18" t="e">
        <f>INDEX(BDD_enquete_terrain_publique!K:K, MATCH(A619, BDD_enquete_terrain_publique!B:B, 0))</f>
        <v>#N/A</v>
      </c>
      <c r="K619" s="118" t="e">
        <f>INDEX(BDD_enquete_terrain_publique!L:L, MATCH(A619, BDD_enquete_terrain_publique!B:B, 0))</f>
        <v>#N/A</v>
      </c>
      <c r="L619" s="18" t="e">
        <f>INDEX(BDD_enquete_terrain_publique!M:M, MATCH(A619, BDD_enquete_terrain_publique!B:B, 0))</f>
        <v>#N/A</v>
      </c>
      <c r="M619" s="115" t="s">
        <v>22</v>
      </c>
      <c r="N619" s="115" t="s">
        <v>22</v>
      </c>
      <c r="O619" s="115" t="s">
        <v>22</v>
      </c>
      <c r="P619" s="119" t="e">
        <f>INDEX(BDD_enquete_terrain_publique!Q:Q, MATCH(A619, BDD_enquete_terrain_publique!B:B, 0))</f>
        <v>#N/A</v>
      </c>
      <c r="Q619" s="115" t="s">
        <v>22</v>
      </c>
      <c r="R619" s="115" t="s">
        <v>22</v>
      </c>
      <c r="S619" s="115" t="s">
        <v>22</v>
      </c>
      <c r="T619" s="115" t="s">
        <v>22</v>
      </c>
      <c r="U619" s="120" t="e">
        <f>INDEX(BDD_enquete_terrain_publique!V:V, MATCH(A619, BDD_enquete_terrain_publique!B:B, 0))</f>
        <v>#N/A</v>
      </c>
      <c r="V619" s="128" t="s">
        <v>22</v>
      </c>
      <c r="W619" s="121" t="e">
        <f>INDEX(BDD_enquete_terrain_publique!W:W, MATCH(A619, BDD_enquete_terrain_publique!B:B, 0))</f>
        <v>#N/A</v>
      </c>
      <c r="X619" s="122" t="e">
        <f>INDEX(BDD_enquete_terrain_publique!X:X, MATCH(A619, BDD_enquete_terrain_publique!B:B, 0))</f>
        <v>#N/A</v>
      </c>
      <c r="Y619" s="122" t="e">
        <f>INDEX(BDD_enquete_terrain_publique!Y:Y, MATCH(A619, BDD_enquete_terrain_publique!B:B, 0))</f>
        <v>#N/A</v>
      </c>
      <c r="Z619" s="121" t="e">
        <f>INDEX(BDD_enquete_terrain_publique!Z:Z, MATCH(A619, BDD_enquete_terrain_publique!B:B, 0))</f>
        <v>#N/A</v>
      </c>
      <c r="AA619" s="121" t="e">
        <f>INDEX(BDD_enquete_terrain_publique!AA:AA, MATCH(A619, BDD_enquete_terrain_publique!B:B, 0))</f>
        <v>#N/A</v>
      </c>
      <c r="AB619" s="121" t="e">
        <f>INDEX(BDD_enquete_terrain_publique!AB:AB, MATCH(A619, BDD_enquete_terrain_publique!B:B, 0))</f>
        <v>#N/A</v>
      </c>
      <c r="AC619" s="121" t="e">
        <f>Tableau1[[#This Row],[heure_enq]]-Tableau1[[#This Row],[heure_deb]]</f>
        <v>#N/A</v>
      </c>
      <c r="AD619" s="121" t="e">
        <f>Tableau1[[#This Row],[heure_fin]]-Tableau1[[#This Row],[heure_deb]]</f>
        <v>#N/A</v>
      </c>
      <c r="AE619" s="128" t="s">
        <v>22</v>
      </c>
      <c r="AF619" s="128" t="s">
        <v>22</v>
      </c>
      <c r="AG619" s="123" t="e">
        <f>INDEX(BDD_enquete_terrain_publique!BJ:BJ, MATCH(A619, BDD_enquete_terrain_publique!B:B, 0))</f>
        <v>#N/A</v>
      </c>
      <c r="AH619" s="18"/>
      <c r="AI619" s="18" t="e">
        <f>INDEX(BDD_enquete_terrain_publique!BO:BO, MATCH(A619, BDD_enquete_terrain_publique!B:B, 0))</f>
        <v>#N/A</v>
      </c>
      <c r="AJ619" s="18"/>
      <c r="AK619" s="18" t="e">
        <f>INDEX(BDD_enquete_terrain_publique!BU:BU, MATCH(A619, BDD_enquete_terrain_publique!B:B, 0))</f>
        <v>#N/A</v>
      </c>
      <c r="AL619" s="115" t="e">
        <f>INDEX(BDD_enquete_terrain_publique!BV:BV, MATCH(A619, BDD_enquete_terrain_publique!B:B, 0))</f>
        <v>#N/A</v>
      </c>
      <c r="AM619" s="18"/>
      <c r="AN619" s="115"/>
      <c r="AO619" s="115" t="e">
        <f>INDEX(BDD_enquete_terrain_publique!AL:AL, MATCH(A619, BDD_enquete_terrain_publique!B:B, 0))</f>
        <v>#N/A</v>
      </c>
      <c r="AP619" s="115"/>
      <c r="AQ619" s="115"/>
      <c r="AR619" s="124"/>
      <c r="AS619" s="115"/>
      <c r="AT619" s="122"/>
      <c r="AU61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19" s="122"/>
      <c r="AW619" s="115"/>
      <c r="AX619" s="199"/>
      <c r="AY619" s="201"/>
      <c r="AZ619" s="127"/>
    </row>
    <row r="620" spans="1:52">
      <c r="A620" s="117"/>
      <c r="B620" s="18" t="e">
        <f>INDEX(BDD_enquete_terrain_publique!C:C, MATCH(A620, BDD_enquete_terrain_publique!B:B, 0))</f>
        <v>#N/A</v>
      </c>
      <c r="C620" s="18" t="e">
        <f>INDEX(BDD_enquete_terrain_publique!D:D, MATCH(A620, BDD_enquete_terrain_publique!B:B, 0))</f>
        <v>#N/A</v>
      </c>
      <c r="D620" s="109" t="e">
        <f>INDEX(BDD_enquete_terrain_publique!E:E, MATCH(A620, BDD_enquete_terrain_publique!B:B, 0))</f>
        <v>#N/A</v>
      </c>
      <c r="E620" s="18" t="e">
        <f>INDEX(BDD_enquete_terrain_publique!F:F, MATCH(A620, BDD_enquete_terrain_publique!B:B, 0))</f>
        <v>#N/A</v>
      </c>
      <c r="F620" s="118" t="e">
        <f>INDEX(BDD_enquete_terrain_publique!G:G, MATCH(A620, BDD_enquete_terrain_publique!B:B, 0))</f>
        <v>#N/A</v>
      </c>
      <c r="G620" s="18" t="e">
        <f>INDEX(BDD_enquete_terrain_publique!H:H, MATCH(A620, BDD_enquete_terrain_publique!B:B, 0))</f>
        <v>#N/A</v>
      </c>
      <c r="H620" s="118" t="e">
        <f>INDEX(BDD_enquete_terrain_publique!I:I, MATCH(A620, BDD_enquete_terrain_publique!B:B, 0))</f>
        <v>#N/A</v>
      </c>
      <c r="I620" s="18" t="e">
        <f>INDEX(BDD_enquete_terrain_publique!J:J, MATCH(A620, BDD_enquete_terrain_publique!B:B, 0))</f>
        <v>#N/A</v>
      </c>
      <c r="J620" s="18" t="e">
        <f>INDEX(BDD_enquete_terrain_publique!K:K, MATCH(A620, BDD_enquete_terrain_publique!B:B, 0))</f>
        <v>#N/A</v>
      </c>
      <c r="K620" s="118" t="e">
        <f>INDEX(BDD_enquete_terrain_publique!L:L, MATCH(A620, BDD_enquete_terrain_publique!B:B, 0))</f>
        <v>#N/A</v>
      </c>
      <c r="L620" s="18" t="e">
        <f>INDEX(BDD_enquete_terrain_publique!M:M, MATCH(A620, BDD_enquete_terrain_publique!B:B, 0))</f>
        <v>#N/A</v>
      </c>
      <c r="M620" s="115" t="s">
        <v>22</v>
      </c>
      <c r="N620" s="115" t="s">
        <v>22</v>
      </c>
      <c r="O620" s="115" t="s">
        <v>22</v>
      </c>
      <c r="P620" s="119" t="e">
        <f>INDEX(BDD_enquete_terrain_publique!Q:Q, MATCH(A620, BDD_enquete_terrain_publique!B:B, 0))</f>
        <v>#N/A</v>
      </c>
      <c r="Q620" s="115" t="s">
        <v>22</v>
      </c>
      <c r="R620" s="115" t="s">
        <v>22</v>
      </c>
      <c r="S620" s="115" t="s">
        <v>22</v>
      </c>
      <c r="T620" s="115" t="s">
        <v>22</v>
      </c>
      <c r="U620" s="120" t="e">
        <f>INDEX(BDD_enquete_terrain_publique!V:V, MATCH(A620, BDD_enquete_terrain_publique!B:B, 0))</f>
        <v>#N/A</v>
      </c>
      <c r="V620" s="128" t="s">
        <v>22</v>
      </c>
      <c r="W620" s="121" t="e">
        <f>INDEX(BDD_enquete_terrain_publique!W:W, MATCH(A620, BDD_enquete_terrain_publique!B:B, 0))</f>
        <v>#N/A</v>
      </c>
      <c r="X620" s="122" t="e">
        <f>INDEX(BDD_enquete_terrain_publique!X:X, MATCH(A620, BDD_enquete_terrain_publique!B:B, 0))</f>
        <v>#N/A</v>
      </c>
      <c r="Y620" s="122" t="e">
        <f>INDEX(BDD_enquete_terrain_publique!Y:Y, MATCH(A620, BDD_enquete_terrain_publique!B:B, 0))</f>
        <v>#N/A</v>
      </c>
      <c r="Z620" s="121" t="e">
        <f>INDEX(BDD_enquete_terrain_publique!Z:Z, MATCH(A620, BDD_enquete_terrain_publique!B:B, 0))</f>
        <v>#N/A</v>
      </c>
      <c r="AA620" s="121" t="e">
        <f>INDEX(BDD_enquete_terrain_publique!AA:AA, MATCH(A620, BDD_enquete_terrain_publique!B:B, 0))</f>
        <v>#N/A</v>
      </c>
      <c r="AB620" s="121" t="e">
        <f>INDEX(BDD_enquete_terrain_publique!AB:AB, MATCH(A620, BDD_enquete_terrain_publique!B:B, 0))</f>
        <v>#N/A</v>
      </c>
      <c r="AC620" s="121" t="e">
        <f>Tableau1[[#This Row],[heure_enq]]-Tableau1[[#This Row],[heure_deb]]</f>
        <v>#N/A</v>
      </c>
      <c r="AD620" s="121" t="e">
        <f>Tableau1[[#This Row],[heure_fin]]-Tableau1[[#This Row],[heure_deb]]</f>
        <v>#N/A</v>
      </c>
      <c r="AE620" s="128" t="s">
        <v>22</v>
      </c>
      <c r="AF620" s="128" t="s">
        <v>22</v>
      </c>
      <c r="AG620" s="123" t="e">
        <f>INDEX(BDD_enquete_terrain_publique!BJ:BJ, MATCH(A620, BDD_enquete_terrain_publique!B:B, 0))</f>
        <v>#N/A</v>
      </c>
      <c r="AH620" s="18"/>
      <c r="AI620" s="18" t="e">
        <f>INDEX(BDD_enquete_terrain_publique!BO:BO, MATCH(A620, BDD_enquete_terrain_publique!B:B, 0))</f>
        <v>#N/A</v>
      </c>
      <c r="AJ620" s="18"/>
      <c r="AK620" s="18" t="e">
        <f>INDEX(BDD_enquete_terrain_publique!BU:BU, MATCH(A620, BDD_enquete_terrain_publique!B:B, 0))</f>
        <v>#N/A</v>
      </c>
      <c r="AL620" s="115" t="e">
        <f>INDEX(BDD_enquete_terrain_publique!BV:BV, MATCH(A620, BDD_enquete_terrain_publique!B:B, 0))</f>
        <v>#N/A</v>
      </c>
      <c r="AM620" s="18"/>
      <c r="AN620" s="115"/>
      <c r="AO620" s="115" t="e">
        <f>INDEX(BDD_enquete_terrain_publique!AL:AL, MATCH(A620, BDD_enquete_terrain_publique!B:B, 0))</f>
        <v>#N/A</v>
      </c>
      <c r="AP620" s="115"/>
      <c r="AQ620" s="115"/>
      <c r="AR620" s="124"/>
      <c r="AS620" s="115"/>
      <c r="AT620" s="122"/>
      <c r="AU62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0" s="122"/>
      <c r="AW620" s="115"/>
      <c r="AX620" s="199"/>
      <c r="AY620" s="201"/>
      <c r="AZ620" s="127"/>
    </row>
    <row r="621" spans="1:52">
      <c r="A621" s="117"/>
      <c r="B621" s="18" t="e">
        <f>INDEX(BDD_enquete_terrain_publique!C:C, MATCH(A621, BDD_enquete_terrain_publique!B:B, 0))</f>
        <v>#N/A</v>
      </c>
      <c r="C621" s="18" t="e">
        <f>INDEX(BDD_enquete_terrain_publique!D:D, MATCH(A621, BDD_enquete_terrain_publique!B:B, 0))</f>
        <v>#N/A</v>
      </c>
      <c r="D621" s="109" t="e">
        <f>INDEX(BDD_enquete_terrain_publique!E:E, MATCH(A621, BDD_enquete_terrain_publique!B:B, 0))</f>
        <v>#N/A</v>
      </c>
      <c r="E621" s="18" t="e">
        <f>INDEX(BDD_enquete_terrain_publique!F:F, MATCH(A621, BDD_enquete_terrain_publique!B:B, 0))</f>
        <v>#N/A</v>
      </c>
      <c r="F621" s="118" t="e">
        <f>INDEX(BDD_enquete_terrain_publique!G:G, MATCH(A621, BDD_enquete_terrain_publique!B:B, 0))</f>
        <v>#N/A</v>
      </c>
      <c r="G621" s="18" t="e">
        <f>INDEX(BDD_enquete_terrain_publique!H:H, MATCH(A621, BDD_enquete_terrain_publique!B:B, 0))</f>
        <v>#N/A</v>
      </c>
      <c r="H621" s="118" t="e">
        <f>INDEX(BDD_enquete_terrain_publique!I:I, MATCH(A621, BDD_enquete_terrain_publique!B:B, 0))</f>
        <v>#N/A</v>
      </c>
      <c r="I621" s="18" t="e">
        <f>INDEX(BDD_enquete_terrain_publique!J:J, MATCH(A621, BDD_enquete_terrain_publique!B:B, 0))</f>
        <v>#N/A</v>
      </c>
      <c r="J621" s="18" t="e">
        <f>INDEX(BDD_enquete_terrain_publique!K:K, MATCH(A621, BDD_enquete_terrain_publique!B:B, 0))</f>
        <v>#N/A</v>
      </c>
      <c r="K621" s="118" t="e">
        <f>INDEX(BDD_enquete_terrain_publique!L:L, MATCH(A621, BDD_enquete_terrain_publique!B:B, 0))</f>
        <v>#N/A</v>
      </c>
      <c r="L621" s="18" t="e">
        <f>INDEX(BDD_enquete_terrain_publique!M:M, MATCH(A621, BDD_enquete_terrain_publique!B:B, 0))</f>
        <v>#N/A</v>
      </c>
      <c r="M621" s="115" t="s">
        <v>22</v>
      </c>
      <c r="N621" s="115" t="s">
        <v>22</v>
      </c>
      <c r="O621" s="115" t="s">
        <v>22</v>
      </c>
      <c r="P621" s="119" t="e">
        <f>INDEX(BDD_enquete_terrain_publique!Q:Q, MATCH(A621, BDD_enquete_terrain_publique!B:B, 0))</f>
        <v>#N/A</v>
      </c>
      <c r="Q621" s="115" t="s">
        <v>22</v>
      </c>
      <c r="R621" s="115" t="s">
        <v>22</v>
      </c>
      <c r="S621" s="115" t="s">
        <v>22</v>
      </c>
      <c r="T621" s="115" t="s">
        <v>22</v>
      </c>
      <c r="U621" s="120" t="e">
        <f>INDEX(BDD_enquete_terrain_publique!V:V, MATCH(A621, BDD_enquete_terrain_publique!B:B, 0))</f>
        <v>#N/A</v>
      </c>
      <c r="V621" s="128" t="s">
        <v>22</v>
      </c>
      <c r="W621" s="121" t="e">
        <f>INDEX(BDD_enquete_terrain_publique!W:W, MATCH(A621, BDD_enquete_terrain_publique!B:B, 0))</f>
        <v>#N/A</v>
      </c>
      <c r="X621" s="122" t="e">
        <f>INDEX(BDD_enquete_terrain_publique!X:X, MATCH(A621, BDD_enquete_terrain_publique!B:B, 0))</f>
        <v>#N/A</v>
      </c>
      <c r="Y621" s="122" t="e">
        <f>INDEX(BDD_enquete_terrain_publique!Y:Y, MATCH(A621, BDD_enquete_terrain_publique!B:B, 0))</f>
        <v>#N/A</v>
      </c>
      <c r="Z621" s="121" t="e">
        <f>INDEX(BDD_enquete_terrain_publique!Z:Z, MATCH(A621, BDD_enquete_terrain_publique!B:B, 0))</f>
        <v>#N/A</v>
      </c>
      <c r="AA621" s="121" t="e">
        <f>INDEX(BDD_enquete_terrain_publique!AA:AA, MATCH(A621, BDD_enquete_terrain_publique!B:B, 0))</f>
        <v>#N/A</v>
      </c>
      <c r="AB621" s="121" t="e">
        <f>INDEX(BDD_enquete_terrain_publique!AB:AB, MATCH(A621, BDD_enquete_terrain_publique!B:B, 0))</f>
        <v>#N/A</v>
      </c>
      <c r="AC621" s="121" t="e">
        <f>Tableau1[[#This Row],[heure_enq]]-Tableau1[[#This Row],[heure_deb]]</f>
        <v>#N/A</v>
      </c>
      <c r="AD621" s="121" t="e">
        <f>Tableau1[[#This Row],[heure_fin]]-Tableau1[[#This Row],[heure_deb]]</f>
        <v>#N/A</v>
      </c>
      <c r="AE621" s="128" t="s">
        <v>22</v>
      </c>
      <c r="AF621" s="128" t="s">
        <v>22</v>
      </c>
      <c r="AG621" s="123" t="e">
        <f>INDEX(BDD_enquete_terrain_publique!BJ:BJ, MATCH(A621, BDD_enquete_terrain_publique!B:B, 0))</f>
        <v>#N/A</v>
      </c>
      <c r="AH621" s="18"/>
      <c r="AI621" s="18" t="e">
        <f>INDEX(BDD_enquete_terrain_publique!BO:BO, MATCH(A621, BDD_enquete_terrain_publique!B:B, 0))</f>
        <v>#N/A</v>
      </c>
      <c r="AJ621" s="18"/>
      <c r="AK621" s="18" t="e">
        <f>INDEX(BDD_enquete_terrain_publique!BU:BU, MATCH(A621, BDD_enquete_terrain_publique!B:B, 0))</f>
        <v>#N/A</v>
      </c>
      <c r="AL621" s="115" t="e">
        <f>INDEX(BDD_enquete_terrain_publique!BV:BV, MATCH(A621, BDD_enquete_terrain_publique!B:B, 0))</f>
        <v>#N/A</v>
      </c>
      <c r="AM621" s="18"/>
      <c r="AN621" s="115"/>
      <c r="AO621" s="115" t="e">
        <f>INDEX(BDD_enquete_terrain_publique!AL:AL, MATCH(A621, BDD_enquete_terrain_publique!B:B, 0))</f>
        <v>#N/A</v>
      </c>
      <c r="AP621" s="115"/>
      <c r="AQ621" s="115"/>
      <c r="AR621" s="124"/>
      <c r="AS621" s="115"/>
      <c r="AT621" s="122"/>
      <c r="AU62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1" s="122"/>
      <c r="AW621" s="115"/>
      <c r="AX621" s="199"/>
      <c r="AY621" s="201"/>
      <c r="AZ621" s="127"/>
    </row>
    <row r="622" spans="1:52">
      <c r="A622" s="117"/>
      <c r="B622" s="18" t="e">
        <f>INDEX(BDD_enquete_terrain_publique!C:C, MATCH(A622, BDD_enquete_terrain_publique!B:B, 0))</f>
        <v>#N/A</v>
      </c>
      <c r="C622" s="18" t="e">
        <f>INDEX(BDD_enquete_terrain_publique!D:D, MATCH(A622, BDD_enquete_terrain_publique!B:B, 0))</f>
        <v>#N/A</v>
      </c>
      <c r="D622" s="109" t="e">
        <f>INDEX(BDD_enquete_terrain_publique!E:E, MATCH(A622, BDD_enquete_terrain_publique!B:B, 0))</f>
        <v>#N/A</v>
      </c>
      <c r="E622" s="18" t="e">
        <f>INDEX(BDD_enquete_terrain_publique!F:F, MATCH(A622, BDD_enquete_terrain_publique!B:B, 0))</f>
        <v>#N/A</v>
      </c>
      <c r="F622" s="118" t="e">
        <f>INDEX(BDD_enquete_terrain_publique!G:G, MATCH(A622, BDD_enquete_terrain_publique!B:B, 0))</f>
        <v>#N/A</v>
      </c>
      <c r="G622" s="18" t="e">
        <f>INDEX(BDD_enquete_terrain_publique!H:H, MATCH(A622, BDD_enquete_terrain_publique!B:B, 0))</f>
        <v>#N/A</v>
      </c>
      <c r="H622" s="118" t="e">
        <f>INDEX(BDD_enquete_terrain_publique!I:I, MATCH(A622, BDD_enquete_terrain_publique!B:B, 0))</f>
        <v>#N/A</v>
      </c>
      <c r="I622" s="18" t="e">
        <f>INDEX(BDD_enquete_terrain_publique!J:J, MATCH(A622, BDD_enquete_terrain_publique!B:B, 0))</f>
        <v>#N/A</v>
      </c>
      <c r="J622" s="18" t="e">
        <f>INDEX(BDD_enquete_terrain_publique!K:K, MATCH(A622, BDD_enquete_terrain_publique!B:B, 0))</f>
        <v>#N/A</v>
      </c>
      <c r="K622" s="118" t="e">
        <f>INDEX(BDD_enquete_terrain_publique!L:L, MATCH(A622, BDD_enquete_terrain_publique!B:B, 0))</f>
        <v>#N/A</v>
      </c>
      <c r="L622" s="18" t="e">
        <f>INDEX(BDD_enquete_terrain_publique!M:M, MATCH(A622, BDD_enquete_terrain_publique!B:B, 0))</f>
        <v>#N/A</v>
      </c>
      <c r="M622" s="115" t="s">
        <v>22</v>
      </c>
      <c r="N622" s="115" t="s">
        <v>22</v>
      </c>
      <c r="O622" s="115" t="s">
        <v>22</v>
      </c>
      <c r="P622" s="119" t="e">
        <f>INDEX(BDD_enquete_terrain_publique!Q:Q, MATCH(A622, BDD_enquete_terrain_publique!B:B, 0))</f>
        <v>#N/A</v>
      </c>
      <c r="Q622" s="115" t="s">
        <v>22</v>
      </c>
      <c r="R622" s="115" t="s">
        <v>22</v>
      </c>
      <c r="S622" s="115" t="s">
        <v>22</v>
      </c>
      <c r="T622" s="115" t="s">
        <v>22</v>
      </c>
      <c r="U622" s="120" t="e">
        <f>INDEX(BDD_enquete_terrain_publique!V:V, MATCH(A622, BDD_enquete_terrain_publique!B:B, 0))</f>
        <v>#N/A</v>
      </c>
      <c r="V622" s="128" t="s">
        <v>22</v>
      </c>
      <c r="W622" s="121" t="e">
        <f>INDEX(BDD_enquete_terrain_publique!W:W, MATCH(A622, BDD_enquete_terrain_publique!B:B, 0))</f>
        <v>#N/A</v>
      </c>
      <c r="X622" s="122" t="e">
        <f>INDEX(BDD_enquete_terrain_publique!X:X, MATCH(A622, BDD_enquete_terrain_publique!B:B, 0))</f>
        <v>#N/A</v>
      </c>
      <c r="Y622" s="122" t="e">
        <f>INDEX(BDD_enquete_terrain_publique!Y:Y, MATCH(A622, BDD_enquete_terrain_publique!B:B, 0))</f>
        <v>#N/A</v>
      </c>
      <c r="Z622" s="121" t="e">
        <f>INDEX(BDD_enquete_terrain_publique!Z:Z, MATCH(A622, BDD_enquete_terrain_publique!B:B, 0))</f>
        <v>#N/A</v>
      </c>
      <c r="AA622" s="121" t="e">
        <f>INDEX(BDD_enquete_terrain_publique!AA:AA, MATCH(A622, BDD_enquete_terrain_publique!B:B, 0))</f>
        <v>#N/A</v>
      </c>
      <c r="AB622" s="121" t="e">
        <f>INDEX(BDD_enquete_terrain_publique!AB:AB, MATCH(A622, BDD_enquete_terrain_publique!B:B, 0))</f>
        <v>#N/A</v>
      </c>
      <c r="AC622" s="121" t="e">
        <f>Tableau1[[#This Row],[heure_enq]]-Tableau1[[#This Row],[heure_deb]]</f>
        <v>#N/A</v>
      </c>
      <c r="AD622" s="121" t="e">
        <f>Tableau1[[#This Row],[heure_fin]]-Tableau1[[#This Row],[heure_deb]]</f>
        <v>#N/A</v>
      </c>
      <c r="AE622" s="128" t="s">
        <v>22</v>
      </c>
      <c r="AF622" s="128" t="s">
        <v>22</v>
      </c>
      <c r="AG622" s="123" t="e">
        <f>INDEX(BDD_enquete_terrain_publique!BJ:BJ, MATCH(A622, BDD_enquete_terrain_publique!B:B, 0))</f>
        <v>#N/A</v>
      </c>
      <c r="AH622" s="18"/>
      <c r="AI622" s="18" t="e">
        <f>INDEX(BDD_enquete_terrain_publique!BO:BO, MATCH(A622, BDD_enquete_terrain_publique!B:B, 0))</f>
        <v>#N/A</v>
      </c>
      <c r="AJ622" s="18"/>
      <c r="AK622" s="18" t="e">
        <f>INDEX(BDD_enquete_terrain_publique!BU:BU, MATCH(A622, BDD_enquete_terrain_publique!B:B, 0))</f>
        <v>#N/A</v>
      </c>
      <c r="AL622" s="115" t="e">
        <f>INDEX(BDD_enquete_terrain_publique!BV:BV, MATCH(A622, BDD_enquete_terrain_publique!B:B, 0))</f>
        <v>#N/A</v>
      </c>
      <c r="AM622" s="18"/>
      <c r="AN622" s="115"/>
      <c r="AO622" s="115" t="e">
        <f>INDEX(BDD_enquete_terrain_publique!AL:AL, MATCH(A622, BDD_enquete_terrain_publique!B:B, 0))</f>
        <v>#N/A</v>
      </c>
      <c r="AP622" s="115"/>
      <c r="AQ622" s="115"/>
      <c r="AR622" s="124"/>
      <c r="AS622" s="115"/>
      <c r="AT622" s="122"/>
      <c r="AU62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2" s="122"/>
      <c r="AW622" s="115"/>
      <c r="AX622" s="199"/>
      <c r="AY622" s="201"/>
      <c r="AZ622" s="127"/>
    </row>
    <row r="623" spans="1:52">
      <c r="A623" s="117"/>
      <c r="B623" s="18" t="e">
        <f>INDEX(BDD_enquete_terrain_publique!C:C, MATCH(A623, BDD_enquete_terrain_publique!B:B, 0))</f>
        <v>#N/A</v>
      </c>
      <c r="C623" s="18" t="e">
        <f>INDEX(BDD_enquete_terrain_publique!D:D, MATCH(A623, BDD_enquete_terrain_publique!B:B, 0))</f>
        <v>#N/A</v>
      </c>
      <c r="D623" s="109" t="e">
        <f>INDEX(BDD_enquete_terrain_publique!E:E, MATCH(A623, BDD_enquete_terrain_publique!B:B, 0))</f>
        <v>#N/A</v>
      </c>
      <c r="E623" s="18" t="e">
        <f>INDEX(BDD_enquete_terrain_publique!F:F, MATCH(A623, BDD_enquete_terrain_publique!B:B, 0))</f>
        <v>#N/A</v>
      </c>
      <c r="F623" s="118" t="e">
        <f>INDEX(BDD_enquete_terrain_publique!G:G, MATCH(A623, BDD_enquete_terrain_publique!B:B, 0))</f>
        <v>#N/A</v>
      </c>
      <c r="G623" s="18" t="e">
        <f>INDEX(BDD_enquete_terrain_publique!H:H, MATCH(A623, BDD_enquete_terrain_publique!B:B, 0))</f>
        <v>#N/A</v>
      </c>
      <c r="H623" s="118" t="e">
        <f>INDEX(BDD_enquete_terrain_publique!I:I, MATCH(A623, BDD_enquete_terrain_publique!B:B, 0))</f>
        <v>#N/A</v>
      </c>
      <c r="I623" s="18" t="e">
        <f>INDEX(BDD_enquete_terrain_publique!J:J, MATCH(A623, BDD_enquete_terrain_publique!B:B, 0))</f>
        <v>#N/A</v>
      </c>
      <c r="J623" s="18" t="e">
        <f>INDEX(BDD_enquete_terrain_publique!K:K, MATCH(A623, BDD_enquete_terrain_publique!B:B, 0))</f>
        <v>#N/A</v>
      </c>
      <c r="K623" s="118" t="e">
        <f>INDEX(BDD_enquete_terrain_publique!L:L, MATCH(A623, BDD_enquete_terrain_publique!B:B, 0))</f>
        <v>#N/A</v>
      </c>
      <c r="L623" s="18" t="e">
        <f>INDEX(BDD_enquete_terrain_publique!M:M, MATCH(A623, BDD_enquete_terrain_publique!B:B, 0))</f>
        <v>#N/A</v>
      </c>
      <c r="M623" s="115" t="s">
        <v>22</v>
      </c>
      <c r="N623" s="115" t="s">
        <v>22</v>
      </c>
      <c r="O623" s="115" t="s">
        <v>22</v>
      </c>
      <c r="P623" s="119" t="e">
        <f>INDEX(BDD_enquete_terrain_publique!Q:Q, MATCH(A623, BDD_enquete_terrain_publique!B:B, 0))</f>
        <v>#N/A</v>
      </c>
      <c r="Q623" s="115" t="s">
        <v>22</v>
      </c>
      <c r="R623" s="115" t="s">
        <v>22</v>
      </c>
      <c r="S623" s="115" t="s">
        <v>22</v>
      </c>
      <c r="T623" s="115" t="s">
        <v>22</v>
      </c>
      <c r="U623" s="120" t="e">
        <f>INDEX(BDD_enquete_terrain_publique!V:V, MATCH(A623, BDD_enquete_terrain_publique!B:B, 0))</f>
        <v>#N/A</v>
      </c>
      <c r="V623" s="128" t="s">
        <v>22</v>
      </c>
      <c r="W623" s="121" t="e">
        <f>INDEX(BDD_enquete_terrain_publique!W:W, MATCH(A623, BDD_enquete_terrain_publique!B:B, 0))</f>
        <v>#N/A</v>
      </c>
      <c r="X623" s="122" t="e">
        <f>INDEX(BDD_enquete_terrain_publique!X:X, MATCH(A623, BDD_enquete_terrain_publique!B:B, 0))</f>
        <v>#N/A</v>
      </c>
      <c r="Y623" s="122" t="e">
        <f>INDEX(BDD_enquete_terrain_publique!Y:Y, MATCH(A623, BDD_enquete_terrain_publique!B:B, 0))</f>
        <v>#N/A</v>
      </c>
      <c r="Z623" s="121" t="e">
        <f>INDEX(BDD_enquete_terrain_publique!Z:Z, MATCH(A623, BDD_enquete_terrain_publique!B:B, 0))</f>
        <v>#N/A</v>
      </c>
      <c r="AA623" s="121" t="e">
        <f>INDEX(BDD_enquete_terrain_publique!AA:AA, MATCH(A623, BDD_enquete_terrain_publique!B:B, 0))</f>
        <v>#N/A</v>
      </c>
      <c r="AB623" s="121" t="e">
        <f>INDEX(BDD_enquete_terrain_publique!AB:AB, MATCH(A623, BDD_enquete_terrain_publique!B:B, 0))</f>
        <v>#N/A</v>
      </c>
      <c r="AC623" s="121" t="e">
        <f>Tableau1[[#This Row],[heure_enq]]-Tableau1[[#This Row],[heure_deb]]</f>
        <v>#N/A</v>
      </c>
      <c r="AD623" s="121" t="e">
        <f>Tableau1[[#This Row],[heure_fin]]-Tableau1[[#This Row],[heure_deb]]</f>
        <v>#N/A</v>
      </c>
      <c r="AE623" s="128" t="s">
        <v>22</v>
      </c>
      <c r="AF623" s="128" t="s">
        <v>22</v>
      </c>
      <c r="AG623" s="123" t="e">
        <f>INDEX(BDD_enquete_terrain_publique!BJ:BJ, MATCH(A623, BDD_enquete_terrain_publique!B:B, 0))</f>
        <v>#N/A</v>
      </c>
      <c r="AH623" s="18"/>
      <c r="AI623" s="18" t="e">
        <f>INDEX(BDD_enquete_terrain_publique!BO:BO, MATCH(A623, BDD_enquete_terrain_publique!B:B, 0))</f>
        <v>#N/A</v>
      </c>
      <c r="AJ623" s="18"/>
      <c r="AK623" s="18" t="e">
        <f>INDEX(BDD_enquete_terrain_publique!BU:BU, MATCH(A623, BDD_enquete_terrain_publique!B:B, 0))</f>
        <v>#N/A</v>
      </c>
      <c r="AL623" s="115" t="e">
        <f>INDEX(BDD_enquete_terrain_publique!BV:BV, MATCH(A623, BDD_enquete_terrain_publique!B:B, 0))</f>
        <v>#N/A</v>
      </c>
      <c r="AM623" s="18"/>
      <c r="AN623" s="115"/>
      <c r="AO623" s="115" t="e">
        <f>INDEX(BDD_enquete_terrain_publique!AL:AL, MATCH(A623, BDD_enquete_terrain_publique!B:B, 0))</f>
        <v>#N/A</v>
      </c>
      <c r="AP623" s="115"/>
      <c r="AQ623" s="115"/>
      <c r="AR623" s="124"/>
      <c r="AS623" s="115"/>
      <c r="AT623" s="122"/>
      <c r="AU62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3" s="122"/>
      <c r="AW623" s="115"/>
      <c r="AX623" s="199"/>
      <c r="AY623" s="201"/>
      <c r="AZ623" s="127"/>
    </row>
    <row r="624" spans="1:52">
      <c r="A624" s="117"/>
      <c r="B624" s="18" t="e">
        <f>INDEX(BDD_enquete_terrain_publique!C:C, MATCH(A624, BDD_enquete_terrain_publique!B:B, 0))</f>
        <v>#N/A</v>
      </c>
      <c r="C624" s="18" t="e">
        <f>INDEX(BDD_enquete_terrain_publique!D:D, MATCH(A624, BDD_enquete_terrain_publique!B:B, 0))</f>
        <v>#N/A</v>
      </c>
      <c r="D624" s="109" t="e">
        <f>INDEX(BDD_enquete_terrain_publique!E:E, MATCH(A624, BDD_enquete_terrain_publique!B:B, 0))</f>
        <v>#N/A</v>
      </c>
      <c r="E624" s="18" t="e">
        <f>INDEX(BDD_enquete_terrain_publique!F:F, MATCH(A624, BDD_enquete_terrain_publique!B:B, 0))</f>
        <v>#N/A</v>
      </c>
      <c r="F624" s="118" t="e">
        <f>INDEX(BDD_enquete_terrain_publique!G:G, MATCH(A624, BDD_enquete_terrain_publique!B:B, 0))</f>
        <v>#N/A</v>
      </c>
      <c r="G624" s="18" t="e">
        <f>INDEX(BDD_enquete_terrain_publique!H:H, MATCH(A624, BDD_enquete_terrain_publique!B:B, 0))</f>
        <v>#N/A</v>
      </c>
      <c r="H624" s="118" t="e">
        <f>INDEX(BDD_enquete_terrain_publique!I:I, MATCH(A624, BDD_enquete_terrain_publique!B:B, 0))</f>
        <v>#N/A</v>
      </c>
      <c r="I624" s="18" t="e">
        <f>INDEX(BDD_enquete_terrain_publique!J:J, MATCH(A624, BDD_enquete_terrain_publique!B:B, 0))</f>
        <v>#N/A</v>
      </c>
      <c r="J624" s="18" t="e">
        <f>INDEX(BDD_enquete_terrain_publique!K:K, MATCH(A624, BDD_enquete_terrain_publique!B:B, 0))</f>
        <v>#N/A</v>
      </c>
      <c r="K624" s="118" t="e">
        <f>INDEX(BDD_enquete_terrain_publique!L:L, MATCH(A624, BDD_enquete_terrain_publique!B:B, 0))</f>
        <v>#N/A</v>
      </c>
      <c r="L624" s="18" t="e">
        <f>INDEX(BDD_enquete_terrain_publique!M:M, MATCH(A624, BDD_enquete_terrain_publique!B:B, 0))</f>
        <v>#N/A</v>
      </c>
      <c r="M624" s="115" t="s">
        <v>22</v>
      </c>
      <c r="N624" s="115" t="s">
        <v>22</v>
      </c>
      <c r="O624" s="115" t="s">
        <v>22</v>
      </c>
      <c r="P624" s="119" t="e">
        <f>INDEX(BDD_enquete_terrain_publique!Q:Q, MATCH(A624, BDD_enquete_terrain_publique!B:B, 0))</f>
        <v>#N/A</v>
      </c>
      <c r="Q624" s="115" t="s">
        <v>22</v>
      </c>
      <c r="R624" s="115" t="s">
        <v>22</v>
      </c>
      <c r="S624" s="115" t="s">
        <v>22</v>
      </c>
      <c r="T624" s="115" t="s">
        <v>22</v>
      </c>
      <c r="U624" s="120" t="e">
        <f>INDEX(BDD_enquete_terrain_publique!V:V, MATCH(A624, BDD_enquete_terrain_publique!B:B, 0))</f>
        <v>#N/A</v>
      </c>
      <c r="V624" s="128" t="s">
        <v>22</v>
      </c>
      <c r="W624" s="121" t="e">
        <f>INDEX(BDD_enquete_terrain_publique!W:W, MATCH(A624, BDD_enquete_terrain_publique!B:B, 0))</f>
        <v>#N/A</v>
      </c>
      <c r="X624" s="122" t="e">
        <f>INDEX(BDD_enquete_terrain_publique!X:X, MATCH(A624, BDD_enquete_terrain_publique!B:B, 0))</f>
        <v>#N/A</v>
      </c>
      <c r="Y624" s="122" t="e">
        <f>INDEX(BDD_enquete_terrain_publique!Y:Y, MATCH(A624, BDD_enquete_terrain_publique!B:B, 0))</f>
        <v>#N/A</v>
      </c>
      <c r="Z624" s="121" t="e">
        <f>INDEX(BDD_enquete_terrain_publique!Z:Z, MATCH(A624, BDD_enquete_terrain_publique!B:B, 0))</f>
        <v>#N/A</v>
      </c>
      <c r="AA624" s="121" t="e">
        <f>INDEX(BDD_enquete_terrain_publique!AA:AA, MATCH(A624, BDD_enquete_terrain_publique!B:B, 0))</f>
        <v>#N/A</v>
      </c>
      <c r="AB624" s="121" t="e">
        <f>INDEX(BDD_enquete_terrain_publique!AB:AB, MATCH(A624, BDD_enquete_terrain_publique!B:B, 0))</f>
        <v>#N/A</v>
      </c>
      <c r="AC624" s="121" t="e">
        <f>Tableau1[[#This Row],[heure_enq]]-Tableau1[[#This Row],[heure_deb]]</f>
        <v>#N/A</v>
      </c>
      <c r="AD624" s="121" t="e">
        <f>Tableau1[[#This Row],[heure_fin]]-Tableau1[[#This Row],[heure_deb]]</f>
        <v>#N/A</v>
      </c>
      <c r="AE624" s="128" t="s">
        <v>22</v>
      </c>
      <c r="AF624" s="128" t="s">
        <v>22</v>
      </c>
      <c r="AG624" s="123" t="e">
        <f>INDEX(BDD_enquete_terrain_publique!BJ:BJ, MATCH(A624, BDD_enquete_terrain_publique!B:B, 0))</f>
        <v>#N/A</v>
      </c>
      <c r="AH624" s="18"/>
      <c r="AI624" s="18" t="e">
        <f>INDEX(BDD_enquete_terrain_publique!BO:BO, MATCH(A624, BDD_enquete_terrain_publique!B:B, 0))</f>
        <v>#N/A</v>
      </c>
      <c r="AJ624" s="18"/>
      <c r="AK624" s="18" t="e">
        <f>INDEX(BDD_enquete_terrain_publique!BU:BU, MATCH(A624, BDD_enquete_terrain_publique!B:B, 0))</f>
        <v>#N/A</v>
      </c>
      <c r="AL624" s="115" t="e">
        <f>INDEX(BDD_enquete_terrain_publique!BV:BV, MATCH(A624, BDD_enquete_terrain_publique!B:B, 0))</f>
        <v>#N/A</v>
      </c>
      <c r="AM624" s="18"/>
      <c r="AN624" s="115"/>
      <c r="AO624" s="115" t="e">
        <f>INDEX(BDD_enquete_terrain_publique!AL:AL, MATCH(A624, BDD_enquete_terrain_publique!B:B, 0))</f>
        <v>#N/A</v>
      </c>
      <c r="AP624" s="115"/>
      <c r="AQ624" s="115"/>
      <c r="AR624" s="124"/>
      <c r="AS624" s="115"/>
      <c r="AT624" s="122"/>
      <c r="AU62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4" s="122"/>
      <c r="AW624" s="115"/>
      <c r="AX624" s="199"/>
      <c r="AY624" s="201"/>
      <c r="AZ624" s="127"/>
    </row>
    <row r="625" spans="1:52">
      <c r="A625" s="117"/>
      <c r="B625" s="18" t="e">
        <f>INDEX(BDD_enquete_terrain_publique!C:C, MATCH(A625, BDD_enquete_terrain_publique!B:B, 0))</f>
        <v>#N/A</v>
      </c>
      <c r="C625" s="18" t="e">
        <f>INDEX(BDD_enquete_terrain_publique!D:D, MATCH(A625, BDD_enquete_terrain_publique!B:B, 0))</f>
        <v>#N/A</v>
      </c>
      <c r="D625" s="109" t="e">
        <f>INDEX(BDD_enquete_terrain_publique!E:E, MATCH(A625, BDD_enquete_terrain_publique!B:B, 0))</f>
        <v>#N/A</v>
      </c>
      <c r="E625" s="18" t="e">
        <f>INDEX(BDD_enquete_terrain_publique!F:F, MATCH(A625, BDD_enquete_terrain_publique!B:B, 0))</f>
        <v>#N/A</v>
      </c>
      <c r="F625" s="118" t="e">
        <f>INDEX(BDD_enquete_terrain_publique!G:G, MATCH(A625, BDD_enquete_terrain_publique!B:B, 0))</f>
        <v>#N/A</v>
      </c>
      <c r="G625" s="18" t="e">
        <f>INDEX(BDD_enquete_terrain_publique!H:H, MATCH(A625, BDD_enquete_terrain_publique!B:B, 0))</f>
        <v>#N/A</v>
      </c>
      <c r="H625" s="118" t="e">
        <f>INDEX(BDD_enquete_terrain_publique!I:I, MATCH(A625, BDD_enquete_terrain_publique!B:B, 0))</f>
        <v>#N/A</v>
      </c>
      <c r="I625" s="18" t="e">
        <f>INDEX(BDD_enquete_terrain_publique!J:J, MATCH(A625, BDD_enquete_terrain_publique!B:B, 0))</f>
        <v>#N/A</v>
      </c>
      <c r="J625" s="18" t="e">
        <f>INDEX(BDD_enquete_terrain_publique!K:K, MATCH(A625, BDD_enquete_terrain_publique!B:B, 0))</f>
        <v>#N/A</v>
      </c>
      <c r="K625" s="118" t="e">
        <f>INDEX(BDD_enquete_terrain_publique!L:L, MATCH(A625, BDD_enquete_terrain_publique!B:B, 0))</f>
        <v>#N/A</v>
      </c>
      <c r="L625" s="18" t="e">
        <f>INDEX(BDD_enquete_terrain_publique!M:M, MATCH(A625, BDD_enquete_terrain_publique!B:B, 0))</f>
        <v>#N/A</v>
      </c>
      <c r="M625" s="115" t="s">
        <v>22</v>
      </c>
      <c r="N625" s="115" t="s">
        <v>22</v>
      </c>
      <c r="O625" s="115" t="s">
        <v>22</v>
      </c>
      <c r="P625" s="119" t="e">
        <f>INDEX(BDD_enquete_terrain_publique!Q:Q, MATCH(A625, BDD_enquete_terrain_publique!B:B, 0))</f>
        <v>#N/A</v>
      </c>
      <c r="Q625" s="115" t="s">
        <v>22</v>
      </c>
      <c r="R625" s="115" t="s">
        <v>22</v>
      </c>
      <c r="S625" s="115" t="s">
        <v>22</v>
      </c>
      <c r="T625" s="115" t="s">
        <v>22</v>
      </c>
      <c r="U625" s="120" t="e">
        <f>INDEX(BDD_enquete_terrain_publique!V:V, MATCH(A625, BDD_enquete_terrain_publique!B:B, 0))</f>
        <v>#N/A</v>
      </c>
      <c r="V625" s="128" t="s">
        <v>22</v>
      </c>
      <c r="W625" s="121" t="e">
        <f>INDEX(BDD_enquete_terrain_publique!W:W, MATCH(A625, BDD_enquete_terrain_publique!B:B, 0))</f>
        <v>#N/A</v>
      </c>
      <c r="X625" s="122" t="e">
        <f>INDEX(BDD_enquete_terrain_publique!X:X, MATCH(A625, BDD_enquete_terrain_publique!B:B, 0))</f>
        <v>#N/A</v>
      </c>
      <c r="Y625" s="122" t="e">
        <f>INDEX(BDD_enquete_terrain_publique!Y:Y, MATCH(A625, BDD_enquete_terrain_publique!B:B, 0))</f>
        <v>#N/A</v>
      </c>
      <c r="Z625" s="121" t="e">
        <f>INDEX(BDD_enquete_terrain_publique!Z:Z, MATCH(A625, BDD_enquete_terrain_publique!B:B, 0))</f>
        <v>#N/A</v>
      </c>
      <c r="AA625" s="121" t="e">
        <f>INDEX(BDD_enquete_terrain_publique!AA:AA, MATCH(A625, BDD_enquete_terrain_publique!B:B, 0))</f>
        <v>#N/A</v>
      </c>
      <c r="AB625" s="121" t="e">
        <f>INDEX(BDD_enquete_terrain_publique!AB:AB, MATCH(A625, BDD_enquete_terrain_publique!B:B, 0))</f>
        <v>#N/A</v>
      </c>
      <c r="AC625" s="121" t="e">
        <f>Tableau1[[#This Row],[heure_enq]]-Tableau1[[#This Row],[heure_deb]]</f>
        <v>#N/A</v>
      </c>
      <c r="AD625" s="121" t="e">
        <f>Tableau1[[#This Row],[heure_fin]]-Tableau1[[#This Row],[heure_deb]]</f>
        <v>#N/A</v>
      </c>
      <c r="AE625" s="128" t="s">
        <v>22</v>
      </c>
      <c r="AF625" s="128" t="s">
        <v>22</v>
      </c>
      <c r="AG625" s="123" t="e">
        <f>INDEX(BDD_enquete_terrain_publique!BJ:BJ, MATCH(A625, BDD_enquete_terrain_publique!B:B, 0))</f>
        <v>#N/A</v>
      </c>
      <c r="AH625" s="18"/>
      <c r="AI625" s="18" t="e">
        <f>INDEX(BDD_enquete_terrain_publique!BO:BO, MATCH(A625, BDD_enquete_terrain_publique!B:B, 0))</f>
        <v>#N/A</v>
      </c>
      <c r="AJ625" s="18"/>
      <c r="AK625" s="18" t="e">
        <f>INDEX(BDD_enquete_terrain_publique!BU:BU, MATCH(A625, BDD_enquete_terrain_publique!B:B, 0))</f>
        <v>#N/A</v>
      </c>
      <c r="AL625" s="115" t="e">
        <f>INDEX(BDD_enquete_terrain_publique!BV:BV, MATCH(A625, BDD_enquete_terrain_publique!B:B, 0))</f>
        <v>#N/A</v>
      </c>
      <c r="AM625" s="18"/>
      <c r="AN625" s="115"/>
      <c r="AO625" s="115" t="e">
        <f>INDEX(BDD_enquete_terrain_publique!AL:AL, MATCH(A625, BDD_enquete_terrain_publique!B:B, 0))</f>
        <v>#N/A</v>
      </c>
      <c r="AP625" s="115"/>
      <c r="AQ625" s="115"/>
      <c r="AR625" s="124"/>
      <c r="AS625" s="115"/>
      <c r="AT625" s="122"/>
      <c r="AU62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5" s="122"/>
      <c r="AW625" s="115"/>
      <c r="AX625" s="199"/>
      <c r="AY625" s="201"/>
      <c r="AZ625" s="127"/>
    </row>
    <row r="626" spans="1:52">
      <c r="A626" s="117"/>
      <c r="B626" s="18" t="e">
        <f>INDEX(BDD_enquete_terrain_publique!C:C, MATCH(A626, BDD_enquete_terrain_publique!B:B, 0))</f>
        <v>#N/A</v>
      </c>
      <c r="C626" s="18" t="e">
        <f>INDEX(BDD_enquete_terrain_publique!D:D, MATCH(A626, BDD_enquete_terrain_publique!B:B, 0))</f>
        <v>#N/A</v>
      </c>
      <c r="D626" s="109" t="e">
        <f>INDEX(BDD_enquete_terrain_publique!E:E, MATCH(A626, BDD_enquete_terrain_publique!B:B, 0))</f>
        <v>#N/A</v>
      </c>
      <c r="E626" s="18" t="e">
        <f>INDEX(BDD_enquete_terrain_publique!F:F, MATCH(A626, BDD_enquete_terrain_publique!B:B, 0))</f>
        <v>#N/A</v>
      </c>
      <c r="F626" s="118" t="e">
        <f>INDEX(BDD_enquete_terrain_publique!G:G, MATCH(A626, BDD_enquete_terrain_publique!B:B, 0))</f>
        <v>#N/A</v>
      </c>
      <c r="G626" s="18" t="e">
        <f>INDEX(BDD_enquete_terrain_publique!H:H, MATCH(A626, BDD_enquete_terrain_publique!B:B, 0))</f>
        <v>#N/A</v>
      </c>
      <c r="H626" s="118" t="e">
        <f>INDEX(BDD_enquete_terrain_publique!I:I, MATCH(A626, BDD_enquete_terrain_publique!B:B, 0))</f>
        <v>#N/A</v>
      </c>
      <c r="I626" s="18" t="e">
        <f>INDEX(BDD_enquete_terrain_publique!J:J, MATCH(A626, BDD_enquete_terrain_publique!B:B, 0))</f>
        <v>#N/A</v>
      </c>
      <c r="J626" s="18" t="e">
        <f>INDEX(BDD_enquete_terrain_publique!K:K, MATCH(A626, BDD_enquete_terrain_publique!B:B, 0))</f>
        <v>#N/A</v>
      </c>
      <c r="K626" s="118" t="e">
        <f>INDEX(BDD_enquete_terrain_publique!L:L, MATCH(A626, BDD_enquete_terrain_publique!B:B, 0))</f>
        <v>#N/A</v>
      </c>
      <c r="L626" s="18" t="e">
        <f>INDEX(BDD_enquete_terrain_publique!M:M, MATCH(A626, BDD_enquete_terrain_publique!B:B, 0))</f>
        <v>#N/A</v>
      </c>
      <c r="M626" s="115" t="s">
        <v>22</v>
      </c>
      <c r="N626" s="115" t="s">
        <v>22</v>
      </c>
      <c r="O626" s="115" t="s">
        <v>22</v>
      </c>
      <c r="P626" s="119" t="e">
        <f>INDEX(BDD_enquete_terrain_publique!Q:Q, MATCH(A626, BDD_enquete_terrain_publique!B:B, 0))</f>
        <v>#N/A</v>
      </c>
      <c r="Q626" s="115" t="s">
        <v>22</v>
      </c>
      <c r="R626" s="115" t="s">
        <v>22</v>
      </c>
      <c r="S626" s="115" t="s">
        <v>22</v>
      </c>
      <c r="T626" s="115" t="s">
        <v>22</v>
      </c>
      <c r="U626" s="120" t="e">
        <f>INDEX(BDD_enquete_terrain_publique!V:V, MATCH(A626, BDD_enquete_terrain_publique!B:B, 0))</f>
        <v>#N/A</v>
      </c>
      <c r="V626" s="128" t="s">
        <v>22</v>
      </c>
      <c r="W626" s="121" t="e">
        <f>INDEX(BDD_enquete_terrain_publique!W:W, MATCH(A626, BDD_enquete_terrain_publique!B:B, 0))</f>
        <v>#N/A</v>
      </c>
      <c r="X626" s="122" t="e">
        <f>INDEX(BDD_enquete_terrain_publique!X:X, MATCH(A626, BDD_enquete_terrain_publique!B:B, 0))</f>
        <v>#N/A</v>
      </c>
      <c r="Y626" s="122" t="e">
        <f>INDEX(BDD_enquete_terrain_publique!Y:Y, MATCH(A626, BDD_enquete_terrain_publique!B:B, 0))</f>
        <v>#N/A</v>
      </c>
      <c r="Z626" s="121" t="e">
        <f>INDEX(BDD_enquete_terrain_publique!Z:Z, MATCH(A626, BDD_enquete_terrain_publique!B:B, 0))</f>
        <v>#N/A</v>
      </c>
      <c r="AA626" s="121" t="e">
        <f>INDEX(BDD_enquete_terrain_publique!AA:AA, MATCH(A626, BDD_enquete_terrain_publique!B:B, 0))</f>
        <v>#N/A</v>
      </c>
      <c r="AB626" s="121" t="e">
        <f>INDEX(BDD_enquete_terrain_publique!AB:AB, MATCH(A626, BDD_enquete_terrain_publique!B:B, 0))</f>
        <v>#N/A</v>
      </c>
      <c r="AC626" s="121" t="e">
        <f>Tableau1[[#This Row],[heure_enq]]-Tableau1[[#This Row],[heure_deb]]</f>
        <v>#N/A</v>
      </c>
      <c r="AD626" s="121" t="e">
        <f>Tableau1[[#This Row],[heure_fin]]-Tableau1[[#This Row],[heure_deb]]</f>
        <v>#N/A</v>
      </c>
      <c r="AE626" s="128" t="s">
        <v>22</v>
      </c>
      <c r="AF626" s="128" t="s">
        <v>22</v>
      </c>
      <c r="AG626" s="123" t="e">
        <f>INDEX(BDD_enquete_terrain_publique!BJ:BJ, MATCH(A626, BDD_enquete_terrain_publique!B:B, 0))</f>
        <v>#N/A</v>
      </c>
      <c r="AH626" s="18"/>
      <c r="AI626" s="18" t="e">
        <f>INDEX(BDD_enquete_terrain_publique!BO:BO, MATCH(A626, BDD_enquete_terrain_publique!B:B, 0))</f>
        <v>#N/A</v>
      </c>
      <c r="AJ626" s="18"/>
      <c r="AK626" s="18" t="e">
        <f>INDEX(BDD_enquete_terrain_publique!BU:BU, MATCH(A626, BDD_enquete_terrain_publique!B:B, 0))</f>
        <v>#N/A</v>
      </c>
      <c r="AL626" s="115" t="e">
        <f>INDEX(BDD_enquete_terrain_publique!BV:BV, MATCH(A626, BDD_enquete_terrain_publique!B:B, 0))</f>
        <v>#N/A</v>
      </c>
      <c r="AM626" s="18"/>
      <c r="AN626" s="115"/>
      <c r="AO626" s="115" t="e">
        <f>INDEX(BDD_enquete_terrain_publique!AL:AL, MATCH(A626, BDD_enquete_terrain_publique!B:B, 0))</f>
        <v>#N/A</v>
      </c>
      <c r="AP626" s="115"/>
      <c r="AQ626" s="115"/>
      <c r="AR626" s="124"/>
      <c r="AS626" s="115"/>
      <c r="AT626" s="122"/>
      <c r="AU62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6" s="122"/>
      <c r="AW626" s="115"/>
      <c r="AX626" s="199"/>
      <c r="AY626" s="201"/>
      <c r="AZ626" s="127"/>
    </row>
    <row r="627" spans="1:52">
      <c r="A627" s="117"/>
      <c r="B627" s="18" t="e">
        <f>INDEX(BDD_enquete_terrain_publique!C:C, MATCH(A627, BDD_enquete_terrain_publique!B:B, 0))</f>
        <v>#N/A</v>
      </c>
      <c r="C627" s="18" t="e">
        <f>INDEX(BDD_enquete_terrain_publique!D:D, MATCH(A627, BDD_enquete_terrain_publique!B:B, 0))</f>
        <v>#N/A</v>
      </c>
      <c r="D627" s="109" t="e">
        <f>INDEX(BDD_enquete_terrain_publique!E:E, MATCH(A627, BDD_enquete_terrain_publique!B:B, 0))</f>
        <v>#N/A</v>
      </c>
      <c r="E627" s="18" t="e">
        <f>INDEX(BDD_enquete_terrain_publique!F:F, MATCH(A627, BDD_enquete_terrain_publique!B:B, 0))</f>
        <v>#N/A</v>
      </c>
      <c r="F627" s="118" t="e">
        <f>INDEX(BDD_enquete_terrain_publique!G:G, MATCH(A627, BDD_enquete_terrain_publique!B:B, 0))</f>
        <v>#N/A</v>
      </c>
      <c r="G627" s="18" t="e">
        <f>INDEX(BDD_enquete_terrain_publique!H:H, MATCH(A627, BDD_enquete_terrain_publique!B:B, 0))</f>
        <v>#N/A</v>
      </c>
      <c r="H627" s="118" t="e">
        <f>INDEX(BDD_enquete_terrain_publique!I:I, MATCH(A627, BDD_enquete_terrain_publique!B:B, 0))</f>
        <v>#N/A</v>
      </c>
      <c r="I627" s="18" t="e">
        <f>INDEX(BDD_enquete_terrain_publique!J:J, MATCH(A627, BDD_enquete_terrain_publique!B:B, 0))</f>
        <v>#N/A</v>
      </c>
      <c r="J627" s="18" t="e">
        <f>INDEX(BDD_enquete_terrain_publique!K:K, MATCH(A627, BDD_enquete_terrain_publique!B:B, 0))</f>
        <v>#N/A</v>
      </c>
      <c r="K627" s="118" t="e">
        <f>INDEX(BDD_enquete_terrain_publique!L:L, MATCH(A627, BDD_enquete_terrain_publique!B:B, 0))</f>
        <v>#N/A</v>
      </c>
      <c r="L627" s="18" t="e">
        <f>INDEX(BDD_enquete_terrain_publique!M:M, MATCH(A627, BDD_enquete_terrain_publique!B:B, 0))</f>
        <v>#N/A</v>
      </c>
      <c r="M627" s="115" t="s">
        <v>22</v>
      </c>
      <c r="N627" s="115" t="s">
        <v>22</v>
      </c>
      <c r="O627" s="115" t="s">
        <v>22</v>
      </c>
      <c r="P627" s="119" t="e">
        <f>INDEX(BDD_enquete_terrain_publique!Q:Q, MATCH(A627, BDD_enquete_terrain_publique!B:B, 0))</f>
        <v>#N/A</v>
      </c>
      <c r="Q627" s="115" t="s">
        <v>22</v>
      </c>
      <c r="R627" s="115" t="s">
        <v>22</v>
      </c>
      <c r="S627" s="115" t="s">
        <v>22</v>
      </c>
      <c r="T627" s="115" t="s">
        <v>22</v>
      </c>
      <c r="U627" s="120" t="e">
        <f>INDEX(BDD_enquete_terrain_publique!V:V, MATCH(A627, BDD_enquete_terrain_publique!B:B, 0))</f>
        <v>#N/A</v>
      </c>
      <c r="V627" s="128" t="s">
        <v>22</v>
      </c>
      <c r="W627" s="121" t="e">
        <f>INDEX(BDD_enquete_terrain_publique!W:W, MATCH(A627, BDD_enquete_terrain_publique!B:B, 0))</f>
        <v>#N/A</v>
      </c>
      <c r="X627" s="122" t="e">
        <f>INDEX(BDD_enquete_terrain_publique!X:X, MATCH(A627, BDD_enquete_terrain_publique!B:B, 0))</f>
        <v>#N/A</v>
      </c>
      <c r="Y627" s="122" t="e">
        <f>INDEX(BDD_enquete_terrain_publique!Y:Y, MATCH(A627, BDD_enquete_terrain_publique!B:B, 0))</f>
        <v>#N/A</v>
      </c>
      <c r="Z627" s="121" t="e">
        <f>INDEX(BDD_enquete_terrain_publique!Z:Z, MATCH(A627, BDD_enquete_terrain_publique!B:B, 0))</f>
        <v>#N/A</v>
      </c>
      <c r="AA627" s="121" t="e">
        <f>INDEX(BDD_enquete_terrain_publique!AA:AA, MATCH(A627, BDD_enquete_terrain_publique!B:B, 0))</f>
        <v>#N/A</v>
      </c>
      <c r="AB627" s="121" t="e">
        <f>INDEX(BDD_enquete_terrain_publique!AB:AB, MATCH(A627, BDD_enquete_terrain_publique!B:B, 0))</f>
        <v>#N/A</v>
      </c>
      <c r="AC627" s="121" t="e">
        <f>Tableau1[[#This Row],[heure_enq]]-Tableau1[[#This Row],[heure_deb]]</f>
        <v>#N/A</v>
      </c>
      <c r="AD627" s="121" t="e">
        <f>Tableau1[[#This Row],[heure_fin]]-Tableau1[[#This Row],[heure_deb]]</f>
        <v>#N/A</v>
      </c>
      <c r="AE627" s="128" t="s">
        <v>22</v>
      </c>
      <c r="AF627" s="128" t="s">
        <v>22</v>
      </c>
      <c r="AG627" s="123" t="e">
        <f>INDEX(BDD_enquete_terrain_publique!BJ:BJ, MATCH(A627, BDD_enquete_terrain_publique!B:B, 0))</f>
        <v>#N/A</v>
      </c>
      <c r="AH627" s="18"/>
      <c r="AI627" s="18" t="e">
        <f>INDEX(BDD_enquete_terrain_publique!BO:BO, MATCH(A627, BDD_enquete_terrain_publique!B:B, 0))</f>
        <v>#N/A</v>
      </c>
      <c r="AJ627" s="18"/>
      <c r="AK627" s="18" t="e">
        <f>INDEX(BDD_enquete_terrain_publique!BU:BU, MATCH(A627, BDD_enquete_terrain_publique!B:B, 0))</f>
        <v>#N/A</v>
      </c>
      <c r="AL627" s="115" t="e">
        <f>INDEX(BDD_enquete_terrain_publique!BV:BV, MATCH(A627, BDD_enquete_terrain_publique!B:B, 0))</f>
        <v>#N/A</v>
      </c>
      <c r="AM627" s="18"/>
      <c r="AN627" s="115"/>
      <c r="AO627" s="115" t="e">
        <f>INDEX(BDD_enquete_terrain_publique!AL:AL, MATCH(A627, BDD_enquete_terrain_publique!B:B, 0))</f>
        <v>#N/A</v>
      </c>
      <c r="AP627" s="115"/>
      <c r="AQ627" s="115"/>
      <c r="AR627" s="124"/>
      <c r="AS627" s="115"/>
      <c r="AT627" s="122"/>
      <c r="AU62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7" s="122"/>
      <c r="AW627" s="115"/>
      <c r="AX627" s="199"/>
      <c r="AY627" s="201"/>
      <c r="AZ627" s="127"/>
    </row>
    <row r="628" spans="1:52">
      <c r="A628" s="117"/>
      <c r="B628" s="18" t="e">
        <f>INDEX(BDD_enquete_terrain_publique!C:C, MATCH(A628, BDD_enquete_terrain_publique!B:B, 0))</f>
        <v>#N/A</v>
      </c>
      <c r="C628" s="18" t="e">
        <f>INDEX(BDD_enquete_terrain_publique!D:D, MATCH(A628, BDD_enquete_terrain_publique!B:B, 0))</f>
        <v>#N/A</v>
      </c>
      <c r="D628" s="109" t="e">
        <f>INDEX(BDD_enquete_terrain_publique!E:E, MATCH(A628, BDD_enquete_terrain_publique!B:B, 0))</f>
        <v>#N/A</v>
      </c>
      <c r="E628" s="18" t="e">
        <f>INDEX(BDD_enquete_terrain_publique!F:F, MATCH(A628, BDD_enquete_terrain_publique!B:B, 0))</f>
        <v>#N/A</v>
      </c>
      <c r="F628" s="118" t="e">
        <f>INDEX(BDD_enquete_terrain_publique!G:G, MATCH(A628, BDD_enquete_terrain_publique!B:B, 0))</f>
        <v>#N/A</v>
      </c>
      <c r="G628" s="18" t="e">
        <f>INDEX(BDD_enquete_terrain_publique!H:H, MATCH(A628, BDD_enquete_terrain_publique!B:B, 0))</f>
        <v>#N/A</v>
      </c>
      <c r="H628" s="118" t="e">
        <f>INDEX(BDD_enquete_terrain_publique!I:I, MATCH(A628, BDD_enquete_terrain_publique!B:B, 0))</f>
        <v>#N/A</v>
      </c>
      <c r="I628" s="18" t="e">
        <f>INDEX(BDD_enquete_terrain_publique!J:J, MATCH(A628, BDD_enquete_terrain_publique!B:B, 0))</f>
        <v>#N/A</v>
      </c>
      <c r="J628" s="18" t="e">
        <f>INDEX(BDD_enquete_terrain_publique!K:K, MATCH(A628, BDD_enquete_terrain_publique!B:B, 0))</f>
        <v>#N/A</v>
      </c>
      <c r="K628" s="118" t="e">
        <f>INDEX(BDD_enquete_terrain_publique!L:L, MATCH(A628, BDD_enquete_terrain_publique!B:B, 0))</f>
        <v>#N/A</v>
      </c>
      <c r="L628" s="18" t="e">
        <f>INDEX(BDD_enquete_terrain_publique!M:M, MATCH(A628, BDD_enquete_terrain_publique!B:B, 0))</f>
        <v>#N/A</v>
      </c>
      <c r="M628" s="115" t="s">
        <v>22</v>
      </c>
      <c r="N628" s="115" t="s">
        <v>22</v>
      </c>
      <c r="O628" s="115" t="s">
        <v>22</v>
      </c>
      <c r="P628" s="119" t="e">
        <f>INDEX(BDD_enquete_terrain_publique!Q:Q, MATCH(A628, BDD_enquete_terrain_publique!B:B, 0))</f>
        <v>#N/A</v>
      </c>
      <c r="Q628" s="115" t="s">
        <v>22</v>
      </c>
      <c r="R628" s="115" t="s">
        <v>22</v>
      </c>
      <c r="S628" s="115" t="s">
        <v>22</v>
      </c>
      <c r="T628" s="115" t="s">
        <v>22</v>
      </c>
      <c r="U628" s="120" t="e">
        <f>INDEX(BDD_enquete_terrain_publique!V:V, MATCH(A628, BDD_enquete_terrain_publique!B:B, 0))</f>
        <v>#N/A</v>
      </c>
      <c r="V628" s="128" t="s">
        <v>22</v>
      </c>
      <c r="W628" s="121" t="e">
        <f>INDEX(BDD_enquete_terrain_publique!W:W, MATCH(A628, BDD_enquete_terrain_publique!B:B, 0))</f>
        <v>#N/A</v>
      </c>
      <c r="X628" s="122" t="e">
        <f>INDEX(BDD_enquete_terrain_publique!X:X, MATCH(A628, BDD_enquete_terrain_publique!B:B, 0))</f>
        <v>#N/A</v>
      </c>
      <c r="Y628" s="122" t="e">
        <f>INDEX(BDD_enquete_terrain_publique!Y:Y, MATCH(A628, BDD_enquete_terrain_publique!B:B, 0))</f>
        <v>#N/A</v>
      </c>
      <c r="Z628" s="121" t="e">
        <f>INDEX(BDD_enquete_terrain_publique!Z:Z, MATCH(A628, BDD_enquete_terrain_publique!B:B, 0))</f>
        <v>#N/A</v>
      </c>
      <c r="AA628" s="121" t="e">
        <f>INDEX(BDD_enquete_terrain_publique!AA:AA, MATCH(A628, BDD_enquete_terrain_publique!B:B, 0))</f>
        <v>#N/A</v>
      </c>
      <c r="AB628" s="121" t="e">
        <f>INDEX(BDD_enquete_terrain_publique!AB:AB, MATCH(A628, BDD_enquete_terrain_publique!B:B, 0))</f>
        <v>#N/A</v>
      </c>
      <c r="AC628" s="121" t="e">
        <f>Tableau1[[#This Row],[heure_enq]]-Tableau1[[#This Row],[heure_deb]]</f>
        <v>#N/A</v>
      </c>
      <c r="AD628" s="121" t="e">
        <f>Tableau1[[#This Row],[heure_fin]]-Tableau1[[#This Row],[heure_deb]]</f>
        <v>#N/A</v>
      </c>
      <c r="AE628" s="128" t="s">
        <v>22</v>
      </c>
      <c r="AF628" s="128" t="s">
        <v>22</v>
      </c>
      <c r="AG628" s="123" t="e">
        <f>INDEX(BDD_enquete_terrain_publique!BJ:BJ, MATCH(A628, BDD_enquete_terrain_publique!B:B, 0))</f>
        <v>#N/A</v>
      </c>
      <c r="AH628" s="18"/>
      <c r="AI628" s="18" t="e">
        <f>INDEX(BDD_enquete_terrain_publique!BO:BO, MATCH(A628, BDD_enquete_terrain_publique!B:B, 0))</f>
        <v>#N/A</v>
      </c>
      <c r="AJ628" s="18"/>
      <c r="AK628" s="18" t="e">
        <f>INDEX(BDD_enquete_terrain_publique!BU:BU, MATCH(A628, BDD_enquete_terrain_publique!B:B, 0))</f>
        <v>#N/A</v>
      </c>
      <c r="AL628" s="115" t="e">
        <f>INDEX(BDD_enquete_terrain_publique!BV:BV, MATCH(A628, BDD_enquete_terrain_publique!B:B, 0))</f>
        <v>#N/A</v>
      </c>
      <c r="AM628" s="18"/>
      <c r="AN628" s="115"/>
      <c r="AO628" s="115" t="e">
        <f>INDEX(BDD_enquete_terrain_publique!AL:AL, MATCH(A628, BDD_enquete_terrain_publique!B:B, 0))</f>
        <v>#N/A</v>
      </c>
      <c r="AP628" s="115"/>
      <c r="AQ628" s="115"/>
      <c r="AR628" s="124"/>
      <c r="AS628" s="115"/>
      <c r="AT628" s="122"/>
      <c r="AU62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8" s="122"/>
      <c r="AW628" s="115"/>
      <c r="AX628" s="199"/>
      <c r="AY628" s="201"/>
      <c r="AZ628" s="127"/>
    </row>
    <row r="629" spans="1:52">
      <c r="A629" s="117"/>
      <c r="B629" s="18" t="e">
        <f>INDEX(BDD_enquete_terrain_publique!C:C, MATCH(A629, BDD_enquete_terrain_publique!B:B, 0))</f>
        <v>#N/A</v>
      </c>
      <c r="C629" s="18" t="e">
        <f>INDEX(BDD_enquete_terrain_publique!D:D, MATCH(A629, BDD_enquete_terrain_publique!B:B, 0))</f>
        <v>#N/A</v>
      </c>
      <c r="D629" s="109" t="e">
        <f>INDEX(BDD_enquete_terrain_publique!E:E, MATCH(A629, BDD_enquete_terrain_publique!B:B, 0))</f>
        <v>#N/A</v>
      </c>
      <c r="E629" s="18" t="e">
        <f>INDEX(BDD_enquete_terrain_publique!F:F, MATCH(A629, BDD_enquete_terrain_publique!B:B, 0))</f>
        <v>#N/A</v>
      </c>
      <c r="F629" s="118" t="e">
        <f>INDEX(BDD_enquete_terrain_publique!G:G, MATCH(A629, BDD_enquete_terrain_publique!B:B, 0))</f>
        <v>#N/A</v>
      </c>
      <c r="G629" s="18" t="e">
        <f>INDEX(BDD_enquete_terrain_publique!H:H, MATCH(A629, BDD_enquete_terrain_publique!B:B, 0))</f>
        <v>#N/A</v>
      </c>
      <c r="H629" s="118" t="e">
        <f>INDEX(BDD_enquete_terrain_publique!I:I, MATCH(A629, BDD_enquete_terrain_publique!B:B, 0))</f>
        <v>#N/A</v>
      </c>
      <c r="I629" s="18" t="e">
        <f>INDEX(BDD_enquete_terrain_publique!J:J, MATCH(A629, BDD_enquete_terrain_publique!B:B, 0))</f>
        <v>#N/A</v>
      </c>
      <c r="J629" s="18" t="e">
        <f>INDEX(BDD_enquete_terrain_publique!K:K, MATCH(A629, BDD_enquete_terrain_publique!B:B, 0))</f>
        <v>#N/A</v>
      </c>
      <c r="K629" s="118" t="e">
        <f>INDEX(BDD_enquete_terrain_publique!L:L, MATCH(A629, BDD_enquete_terrain_publique!B:B, 0))</f>
        <v>#N/A</v>
      </c>
      <c r="L629" s="18" t="e">
        <f>INDEX(BDD_enquete_terrain_publique!M:M, MATCH(A629, BDD_enquete_terrain_publique!B:B, 0))</f>
        <v>#N/A</v>
      </c>
      <c r="M629" s="115" t="s">
        <v>22</v>
      </c>
      <c r="N629" s="115" t="s">
        <v>22</v>
      </c>
      <c r="O629" s="115" t="s">
        <v>22</v>
      </c>
      <c r="P629" s="119" t="e">
        <f>INDEX(BDD_enquete_terrain_publique!Q:Q, MATCH(A629, BDD_enquete_terrain_publique!B:B, 0))</f>
        <v>#N/A</v>
      </c>
      <c r="Q629" s="115" t="s">
        <v>22</v>
      </c>
      <c r="R629" s="115" t="s">
        <v>22</v>
      </c>
      <c r="S629" s="115" t="s">
        <v>22</v>
      </c>
      <c r="T629" s="115" t="s">
        <v>22</v>
      </c>
      <c r="U629" s="120" t="e">
        <f>INDEX(BDD_enquete_terrain_publique!V:V, MATCH(A629, BDD_enquete_terrain_publique!B:B, 0))</f>
        <v>#N/A</v>
      </c>
      <c r="V629" s="128" t="s">
        <v>22</v>
      </c>
      <c r="W629" s="121" t="e">
        <f>INDEX(BDD_enquete_terrain_publique!W:W, MATCH(A629, BDD_enquete_terrain_publique!B:B, 0))</f>
        <v>#N/A</v>
      </c>
      <c r="X629" s="122" t="e">
        <f>INDEX(BDD_enquete_terrain_publique!X:X, MATCH(A629, BDD_enquete_terrain_publique!B:B, 0))</f>
        <v>#N/A</v>
      </c>
      <c r="Y629" s="122" t="e">
        <f>INDEX(BDD_enquete_terrain_publique!Y:Y, MATCH(A629, BDD_enquete_terrain_publique!B:B, 0))</f>
        <v>#N/A</v>
      </c>
      <c r="Z629" s="121" t="e">
        <f>INDEX(BDD_enquete_terrain_publique!Z:Z, MATCH(A629, BDD_enquete_terrain_publique!B:B, 0))</f>
        <v>#N/A</v>
      </c>
      <c r="AA629" s="121" t="e">
        <f>INDEX(BDD_enquete_terrain_publique!AA:AA, MATCH(A629, BDD_enquete_terrain_publique!B:B, 0))</f>
        <v>#N/A</v>
      </c>
      <c r="AB629" s="121" t="e">
        <f>INDEX(BDD_enquete_terrain_publique!AB:AB, MATCH(A629, BDD_enquete_terrain_publique!B:B, 0))</f>
        <v>#N/A</v>
      </c>
      <c r="AC629" s="121" t="e">
        <f>Tableau1[[#This Row],[heure_enq]]-Tableau1[[#This Row],[heure_deb]]</f>
        <v>#N/A</v>
      </c>
      <c r="AD629" s="121" t="e">
        <f>Tableau1[[#This Row],[heure_fin]]-Tableau1[[#This Row],[heure_deb]]</f>
        <v>#N/A</v>
      </c>
      <c r="AE629" s="128" t="s">
        <v>22</v>
      </c>
      <c r="AF629" s="128" t="s">
        <v>22</v>
      </c>
      <c r="AG629" s="123" t="e">
        <f>INDEX(BDD_enquete_terrain_publique!BJ:BJ, MATCH(A629, BDD_enquete_terrain_publique!B:B, 0))</f>
        <v>#N/A</v>
      </c>
      <c r="AH629" s="18"/>
      <c r="AI629" s="18" t="e">
        <f>INDEX(BDD_enquete_terrain_publique!BO:BO, MATCH(A629, BDD_enquete_terrain_publique!B:B, 0))</f>
        <v>#N/A</v>
      </c>
      <c r="AJ629" s="18"/>
      <c r="AK629" s="18" t="e">
        <f>INDEX(BDD_enquete_terrain_publique!BU:BU, MATCH(A629, BDD_enquete_terrain_publique!B:B, 0))</f>
        <v>#N/A</v>
      </c>
      <c r="AL629" s="115" t="e">
        <f>INDEX(BDD_enquete_terrain_publique!BV:BV, MATCH(A629, BDD_enquete_terrain_publique!B:B, 0))</f>
        <v>#N/A</v>
      </c>
      <c r="AM629" s="18"/>
      <c r="AN629" s="115"/>
      <c r="AO629" s="115" t="e">
        <f>INDEX(BDD_enquete_terrain_publique!AL:AL, MATCH(A629, BDD_enquete_terrain_publique!B:B, 0))</f>
        <v>#N/A</v>
      </c>
      <c r="AP629" s="115"/>
      <c r="AQ629" s="115"/>
      <c r="AR629" s="124"/>
      <c r="AS629" s="115"/>
      <c r="AT629" s="122"/>
      <c r="AU62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29" s="122"/>
      <c r="AW629" s="115"/>
      <c r="AX629" s="199"/>
      <c r="AY629" s="201"/>
      <c r="AZ629" s="127"/>
    </row>
    <row r="630" spans="1:52">
      <c r="A630" s="117"/>
      <c r="B630" s="18" t="e">
        <f>INDEX(BDD_enquete_terrain_publique!C:C, MATCH(A630, BDD_enquete_terrain_publique!B:B, 0))</f>
        <v>#N/A</v>
      </c>
      <c r="C630" s="18" t="e">
        <f>INDEX(BDD_enquete_terrain_publique!D:D, MATCH(A630, BDD_enquete_terrain_publique!B:B, 0))</f>
        <v>#N/A</v>
      </c>
      <c r="D630" s="109" t="e">
        <f>INDEX(BDD_enquete_terrain_publique!E:E, MATCH(A630, BDD_enquete_terrain_publique!B:B, 0))</f>
        <v>#N/A</v>
      </c>
      <c r="E630" s="18" t="e">
        <f>INDEX(BDD_enquete_terrain_publique!F:F, MATCH(A630, BDD_enquete_terrain_publique!B:B, 0))</f>
        <v>#N/A</v>
      </c>
      <c r="F630" s="118" t="e">
        <f>INDEX(BDD_enquete_terrain_publique!G:G, MATCH(A630, BDD_enquete_terrain_publique!B:B, 0))</f>
        <v>#N/A</v>
      </c>
      <c r="G630" s="18" t="e">
        <f>INDEX(BDD_enquete_terrain_publique!H:H, MATCH(A630, BDD_enquete_terrain_publique!B:B, 0))</f>
        <v>#N/A</v>
      </c>
      <c r="H630" s="118" t="e">
        <f>INDEX(BDD_enquete_terrain_publique!I:I, MATCH(A630, BDD_enquete_terrain_publique!B:B, 0))</f>
        <v>#N/A</v>
      </c>
      <c r="I630" s="18" t="e">
        <f>INDEX(BDD_enquete_terrain_publique!J:J, MATCH(A630, BDD_enquete_terrain_publique!B:B, 0))</f>
        <v>#N/A</v>
      </c>
      <c r="J630" s="18" t="e">
        <f>INDEX(BDD_enquete_terrain_publique!K:K, MATCH(A630, BDD_enquete_terrain_publique!B:B, 0))</f>
        <v>#N/A</v>
      </c>
      <c r="K630" s="118" t="e">
        <f>INDEX(BDD_enquete_terrain_publique!L:L, MATCH(A630, BDD_enquete_terrain_publique!B:B, 0))</f>
        <v>#N/A</v>
      </c>
      <c r="L630" s="18" t="e">
        <f>INDEX(BDD_enquete_terrain_publique!M:M, MATCH(A630, BDD_enquete_terrain_publique!B:B, 0))</f>
        <v>#N/A</v>
      </c>
      <c r="M630" s="115" t="s">
        <v>22</v>
      </c>
      <c r="N630" s="115" t="s">
        <v>22</v>
      </c>
      <c r="O630" s="115" t="s">
        <v>22</v>
      </c>
      <c r="P630" s="119" t="e">
        <f>INDEX(BDD_enquete_terrain_publique!Q:Q, MATCH(A630, BDD_enquete_terrain_publique!B:B, 0))</f>
        <v>#N/A</v>
      </c>
      <c r="Q630" s="115" t="s">
        <v>22</v>
      </c>
      <c r="R630" s="115" t="s">
        <v>22</v>
      </c>
      <c r="S630" s="115" t="s">
        <v>22</v>
      </c>
      <c r="T630" s="115" t="s">
        <v>22</v>
      </c>
      <c r="U630" s="120" t="e">
        <f>INDEX(BDD_enquete_terrain_publique!V:V, MATCH(A630, BDD_enquete_terrain_publique!B:B, 0))</f>
        <v>#N/A</v>
      </c>
      <c r="V630" s="128" t="s">
        <v>22</v>
      </c>
      <c r="W630" s="121" t="e">
        <f>INDEX(BDD_enquete_terrain_publique!W:W, MATCH(A630, BDD_enquete_terrain_publique!B:B, 0))</f>
        <v>#N/A</v>
      </c>
      <c r="X630" s="122" t="e">
        <f>INDEX(BDD_enquete_terrain_publique!X:X, MATCH(A630, BDD_enquete_terrain_publique!B:B, 0))</f>
        <v>#N/A</v>
      </c>
      <c r="Y630" s="122" t="e">
        <f>INDEX(BDD_enquete_terrain_publique!Y:Y, MATCH(A630, BDD_enquete_terrain_publique!B:B, 0))</f>
        <v>#N/A</v>
      </c>
      <c r="Z630" s="121" t="e">
        <f>INDEX(BDD_enquete_terrain_publique!Z:Z, MATCH(A630, BDD_enquete_terrain_publique!B:B, 0))</f>
        <v>#N/A</v>
      </c>
      <c r="AA630" s="121" t="e">
        <f>INDEX(BDD_enquete_terrain_publique!AA:AA, MATCH(A630, BDD_enquete_terrain_publique!B:B, 0))</f>
        <v>#N/A</v>
      </c>
      <c r="AB630" s="121" t="e">
        <f>INDEX(BDD_enquete_terrain_publique!AB:AB, MATCH(A630, BDD_enquete_terrain_publique!B:B, 0))</f>
        <v>#N/A</v>
      </c>
      <c r="AC630" s="121" t="e">
        <f>Tableau1[[#This Row],[heure_enq]]-Tableau1[[#This Row],[heure_deb]]</f>
        <v>#N/A</v>
      </c>
      <c r="AD630" s="121" t="e">
        <f>Tableau1[[#This Row],[heure_fin]]-Tableau1[[#This Row],[heure_deb]]</f>
        <v>#N/A</v>
      </c>
      <c r="AE630" s="128" t="s">
        <v>22</v>
      </c>
      <c r="AF630" s="128" t="s">
        <v>22</v>
      </c>
      <c r="AG630" s="123" t="e">
        <f>INDEX(BDD_enquete_terrain_publique!BJ:BJ, MATCH(A630, BDD_enquete_terrain_publique!B:B, 0))</f>
        <v>#N/A</v>
      </c>
      <c r="AH630" s="18"/>
      <c r="AI630" s="18" t="e">
        <f>INDEX(BDD_enquete_terrain_publique!BO:BO, MATCH(A630, BDD_enquete_terrain_publique!B:B, 0))</f>
        <v>#N/A</v>
      </c>
      <c r="AJ630" s="18"/>
      <c r="AK630" s="18" t="e">
        <f>INDEX(BDD_enquete_terrain_publique!BU:BU, MATCH(A630, BDD_enquete_terrain_publique!B:B, 0))</f>
        <v>#N/A</v>
      </c>
      <c r="AL630" s="115" t="e">
        <f>INDEX(BDD_enquete_terrain_publique!BV:BV, MATCH(A630, BDD_enquete_terrain_publique!B:B, 0))</f>
        <v>#N/A</v>
      </c>
      <c r="AM630" s="18"/>
      <c r="AN630" s="115"/>
      <c r="AO630" s="115" t="e">
        <f>INDEX(BDD_enquete_terrain_publique!AL:AL, MATCH(A630, BDD_enquete_terrain_publique!B:B, 0))</f>
        <v>#N/A</v>
      </c>
      <c r="AP630" s="115"/>
      <c r="AQ630" s="115"/>
      <c r="AR630" s="124"/>
      <c r="AS630" s="115"/>
      <c r="AT630" s="122"/>
      <c r="AU63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0" s="122"/>
      <c r="AW630" s="115"/>
      <c r="AX630" s="199"/>
      <c r="AY630" s="201"/>
      <c r="AZ630" s="127"/>
    </row>
    <row r="631" spans="1:52">
      <c r="A631" s="117"/>
      <c r="B631" s="18" t="e">
        <f>INDEX(BDD_enquete_terrain_publique!C:C, MATCH(A631, BDD_enquete_terrain_publique!B:B, 0))</f>
        <v>#N/A</v>
      </c>
      <c r="C631" s="18" t="e">
        <f>INDEX(BDD_enquete_terrain_publique!D:D, MATCH(A631, BDD_enquete_terrain_publique!B:B, 0))</f>
        <v>#N/A</v>
      </c>
      <c r="D631" s="109" t="e">
        <f>INDEX(BDD_enquete_terrain_publique!E:E, MATCH(A631, BDD_enquete_terrain_publique!B:B, 0))</f>
        <v>#N/A</v>
      </c>
      <c r="E631" s="18" t="e">
        <f>INDEX(BDD_enquete_terrain_publique!F:F, MATCH(A631, BDD_enquete_terrain_publique!B:B, 0))</f>
        <v>#N/A</v>
      </c>
      <c r="F631" s="118" t="e">
        <f>INDEX(BDD_enquete_terrain_publique!G:G, MATCH(A631, BDD_enquete_terrain_publique!B:B, 0))</f>
        <v>#N/A</v>
      </c>
      <c r="G631" s="18" t="e">
        <f>INDEX(BDD_enquete_terrain_publique!H:H, MATCH(A631, BDD_enquete_terrain_publique!B:B, 0))</f>
        <v>#N/A</v>
      </c>
      <c r="H631" s="118" t="e">
        <f>INDEX(BDD_enquete_terrain_publique!I:I, MATCH(A631, BDD_enquete_terrain_publique!B:B, 0))</f>
        <v>#N/A</v>
      </c>
      <c r="I631" s="18" t="e">
        <f>INDEX(BDD_enquete_terrain_publique!J:J, MATCH(A631, BDD_enquete_terrain_publique!B:B, 0))</f>
        <v>#N/A</v>
      </c>
      <c r="J631" s="18" t="e">
        <f>INDEX(BDD_enquete_terrain_publique!K:K, MATCH(A631, BDD_enquete_terrain_publique!B:B, 0))</f>
        <v>#N/A</v>
      </c>
      <c r="K631" s="118" t="e">
        <f>INDEX(BDD_enquete_terrain_publique!L:L, MATCH(A631, BDD_enquete_terrain_publique!B:B, 0))</f>
        <v>#N/A</v>
      </c>
      <c r="L631" s="18" t="e">
        <f>INDEX(BDD_enquete_terrain_publique!M:M, MATCH(A631, BDD_enquete_terrain_publique!B:B, 0))</f>
        <v>#N/A</v>
      </c>
      <c r="M631" s="115" t="s">
        <v>22</v>
      </c>
      <c r="N631" s="115" t="s">
        <v>22</v>
      </c>
      <c r="O631" s="115" t="s">
        <v>22</v>
      </c>
      <c r="P631" s="119" t="e">
        <f>INDEX(BDD_enquete_terrain_publique!Q:Q, MATCH(A631, BDD_enquete_terrain_publique!B:B, 0))</f>
        <v>#N/A</v>
      </c>
      <c r="Q631" s="115" t="s">
        <v>22</v>
      </c>
      <c r="R631" s="115" t="s">
        <v>22</v>
      </c>
      <c r="S631" s="115" t="s">
        <v>22</v>
      </c>
      <c r="T631" s="115" t="s">
        <v>22</v>
      </c>
      <c r="U631" s="120" t="e">
        <f>INDEX(BDD_enquete_terrain_publique!V:V, MATCH(A631, BDD_enquete_terrain_publique!B:B, 0))</f>
        <v>#N/A</v>
      </c>
      <c r="V631" s="128" t="s">
        <v>22</v>
      </c>
      <c r="W631" s="121" t="e">
        <f>INDEX(BDD_enquete_terrain_publique!W:W, MATCH(A631, BDD_enquete_terrain_publique!B:B, 0))</f>
        <v>#N/A</v>
      </c>
      <c r="X631" s="122" t="e">
        <f>INDEX(BDD_enquete_terrain_publique!X:X, MATCH(A631, BDD_enquete_terrain_publique!B:B, 0))</f>
        <v>#N/A</v>
      </c>
      <c r="Y631" s="122" t="e">
        <f>INDEX(BDD_enquete_terrain_publique!Y:Y, MATCH(A631, BDD_enquete_terrain_publique!B:B, 0))</f>
        <v>#N/A</v>
      </c>
      <c r="Z631" s="121" t="e">
        <f>INDEX(BDD_enquete_terrain_publique!Z:Z, MATCH(A631, BDD_enquete_terrain_publique!B:B, 0))</f>
        <v>#N/A</v>
      </c>
      <c r="AA631" s="121" t="e">
        <f>INDEX(BDD_enquete_terrain_publique!AA:AA, MATCH(A631, BDD_enquete_terrain_publique!B:B, 0))</f>
        <v>#N/A</v>
      </c>
      <c r="AB631" s="121" t="e">
        <f>INDEX(BDD_enquete_terrain_publique!AB:AB, MATCH(A631, BDD_enquete_terrain_publique!B:B, 0))</f>
        <v>#N/A</v>
      </c>
      <c r="AC631" s="121" t="e">
        <f>Tableau1[[#This Row],[heure_enq]]-Tableau1[[#This Row],[heure_deb]]</f>
        <v>#N/A</v>
      </c>
      <c r="AD631" s="121" t="e">
        <f>Tableau1[[#This Row],[heure_fin]]-Tableau1[[#This Row],[heure_deb]]</f>
        <v>#N/A</v>
      </c>
      <c r="AE631" s="128" t="s">
        <v>22</v>
      </c>
      <c r="AF631" s="128" t="s">
        <v>22</v>
      </c>
      <c r="AG631" s="123" t="e">
        <f>INDEX(BDD_enquete_terrain_publique!BJ:BJ, MATCH(A631, BDD_enquete_terrain_publique!B:B, 0))</f>
        <v>#N/A</v>
      </c>
      <c r="AH631" s="18"/>
      <c r="AI631" s="18" t="e">
        <f>INDEX(BDD_enquete_terrain_publique!BO:BO, MATCH(A631, BDD_enquete_terrain_publique!B:B, 0))</f>
        <v>#N/A</v>
      </c>
      <c r="AJ631" s="18"/>
      <c r="AK631" s="18" t="e">
        <f>INDEX(BDD_enquete_terrain_publique!BU:BU, MATCH(A631, BDD_enquete_terrain_publique!B:B, 0))</f>
        <v>#N/A</v>
      </c>
      <c r="AL631" s="115" t="e">
        <f>INDEX(BDD_enquete_terrain_publique!BV:BV, MATCH(A631, BDD_enquete_terrain_publique!B:B, 0))</f>
        <v>#N/A</v>
      </c>
      <c r="AM631" s="18"/>
      <c r="AN631" s="115"/>
      <c r="AO631" s="115" t="e">
        <f>INDEX(BDD_enquete_terrain_publique!AL:AL, MATCH(A631, BDD_enquete_terrain_publique!B:B, 0))</f>
        <v>#N/A</v>
      </c>
      <c r="AP631" s="115"/>
      <c r="AQ631" s="115"/>
      <c r="AR631" s="124"/>
      <c r="AS631" s="115"/>
      <c r="AT631" s="122"/>
      <c r="AU63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1" s="122"/>
      <c r="AW631" s="115"/>
      <c r="AX631" s="199"/>
      <c r="AY631" s="201"/>
      <c r="AZ631" s="127"/>
    </row>
    <row r="632" spans="1:52">
      <c r="A632" s="117"/>
      <c r="B632" s="18" t="e">
        <f>INDEX(BDD_enquete_terrain_publique!C:C, MATCH(A632, BDD_enquete_terrain_publique!B:B, 0))</f>
        <v>#N/A</v>
      </c>
      <c r="C632" s="18" t="e">
        <f>INDEX(BDD_enquete_terrain_publique!D:D, MATCH(A632, BDD_enquete_terrain_publique!B:B, 0))</f>
        <v>#N/A</v>
      </c>
      <c r="D632" s="109" t="e">
        <f>INDEX(BDD_enquete_terrain_publique!E:E, MATCH(A632, BDD_enquete_terrain_publique!B:B, 0))</f>
        <v>#N/A</v>
      </c>
      <c r="E632" s="18" t="e">
        <f>INDEX(BDD_enquete_terrain_publique!F:F, MATCH(A632, BDD_enquete_terrain_publique!B:B, 0))</f>
        <v>#N/A</v>
      </c>
      <c r="F632" s="118" t="e">
        <f>INDEX(BDD_enquete_terrain_publique!G:G, MATCH(A632, BDD_enquete_terrain_publique!B:B, 0))</f>
        <v>#N/A</v>
      </c>
      <c r="G632" s="18" t="e">
        <f>INDEX(BDD_enquete_terrain_publique!H:H, MATCH(A632, BDD_enquete_terrain_publique!B:B, 0))</f>
        <v>#N/A</v>
      </c>
      <c r="H632" s="118" t="e">
        <f>INDEX(BDD_enquete_terrain_publique!I:I, MATCH(A632, BDD_enquete_terrain_publique!B:B, 0))</f>
        <v>#N/A</v>
      </c>
      <c r="I632" s="18" t="e">
        <f>INDEX(BDD_enquete_terrain_publique!J:J, MATCH(A632, BDD_enquete_terrain_publique!B:B, 0))</f>
        <v>#N/A</v>
      </c>
      <c r="J632" s="18" t="e">
        <f>INDEX(BDD_enquete_terrain_publique!K:K, MATCH(A632, BDD_enquete_terrain_publique!B:B, 0))</f>
        <v>#N/A</v>
      </c>
      <c r="K632" s="118" t="e">
        <f>INDEX(BDD_enquete_terrain_publique!L:L, MATCH(A632, BDD_enquete_terrain_publique!B:B, 0))</f>
        <v>#N/A</v>
      </c>
      <c r="L632" s="18" t="e">
        <f>INDEX(BDD_enquete_terrain_publique!M:M, MATCH(A632, BDD_enquete_terrain_publique!B:B, 0))</f>
        <v>#N/A</v>
      </c>
      <c r="M632" s="115" t="s">
        <v>22</v>
      </c>
      <c r="N632" s="115" t="s">
        <v>22</v>
      </c>
      <c r="O632" s="115" t="s">
        <v>22</v>
      </c>
      <c r="P632" s="119" t="e">
        <f>INDEX(BDD_enquete_terrain_publique!Q:Q, MATCH(A632, BDD_enquete_terrain_publique!B:B, 0))</f>
        <v>#N/A</v>
      </c>
      <c r="Q632" s="115" t="s">
        <v>22</v>
      </c>
      <c r="R632" s="115" t="s">
        <v>22</v>
      </c>
      <c r="S632" s="115" t="s">
        <v>22</v>
      </c>
      <c r="T632" s="115" t="s">
        <v>22</v>
      </c>
      <c r="U632" s="120" t="e">
        <f>INDEX(BDD_enquete_terrain_publique!V:V, MATCH(A632, BDD_enquete_terrain_publique!B:B, 0))</f>
        <v>#N/A</v>
      </c>
      <c r="V632" s="128" t="s">
        <v>22</v>
      </c>
      <c r="W632" s="121" t="e">
        <f>INDEX(BDD_enquete_terrain_publique!W:W, MATCH(A632, BDD_enquete_terrain_publique!B:B, 0))</f>
        <v>#N/A</v>
      </c>
      <c r="X632" s="122" t="e">
        <f>INDEX(BDD_enquete_terrain_publique!X:X, MATCH(A632, BDD_enquete_terrain_publique!B:B, 0))</f>
        <v>#N/A</v>
      </c>
      <c r="Y632" s="122" t="e">
        <f>INDEX(BDD_enquete_terrain_publique!Y:Y, MATCH(A632, BDD_enquete_terrain_publique!B:B, 0))</f>
        <v>#N/A</v>
      </c>
      <c r="Z632" s="121" t="e">
        <f>INDEX(BDD_enquete_terrain_publique!Z:Z, MATCH(A632, BDD_enquete_terrain_publique!B:B, 0))</f>
        <v>#N/A</v>
      </c>
      <c r="AA632" s="121" t="e">
        <f>INDEX(BDD_enquete_terrain_publique!AA:AA, MATCH(A632, BDD_enquete_terrain_publique!B:B, 0))</f>
        <v>#N/A</v>
      </c>
      <c r="AB632" s="121" t="e">
        <f>INDEX(BDD_enquete_terrain_publique!AB:AB, MATCH(A632, BDD_enquete_terrain_publique!B:B, 0))</f>
        <v>#N/A</v>
      </c>
      <c r="AC632" s="121" t="e">
        <f>Tableau1[[#This Row],[heure_enq]]-Tableau1[[#This Row],[heure_deb]]</f>
        <v>#N/A</v>
      </c>
      <c r="AD632" s="121" t="e">
        <f>Tableau1[[#This Row],[heure_fin]]-Tableau1[[#This Row],[heure_deb]]</f>
        <v>#N/A</v>
      </c>
      <c r="AE632" s="128" t="s">
        <v>22</v>
      </c>
      <c r="AF632" s="128" t="s">
        <v>22</v>
      </c>
      <c r="AG632" s="123" t="e">
        <f>INDEX(BDD_enquete_terrain_publique!BJ:BJ, MATCH(A632, BDD_enquete_terrain_publique!B:B, 0))</f>
        <v>#N/A</v>
      </c>
      <c r="AH632" s="18"/>
      <c r="AI632" s="18" t="e">
        <f>INDEX(BDD_enquete_terrain_publique!BO:BO, MATCH(A632, BDD_enquete_terrain_publique!B:B, 0))</f>
        <v>#N/A</v>
      </c>
      <c r="AJ632" s="18"/>
      <c r="AK632" s="18" t="e">
        <f>INDEX(BDD_enquete_terrain_publique!BU:BU, MATCH(A632, BDD_enquete_terrain_publique!B:B, 0))</f>
        <v>#N/A</v>
      </c>
      <c r="AL632" s="115" t="e">
        <f>INDEX(BDD_enquete_terrain_publique!BV:BV, MATCH(A632, BDD_enquete_terrain_publique!B:B, 0))</f>
        <v>#N/A</v>
      </c>
      <c r="AM632" s="18"/>
      <c r="AN632" s="115"/>
      <c r="AO632" s="115" t="e">
        <f>INDEX(BDD_enquete_terrain_publique!AL:AL, MATCH(A632, BDD_enquete_terrain_publique!B:B, 0))</f>
        <v>#N/A</v>
      </c>
      <c r="AP632" s="115"/>
      <c r="AQ632" s="115"/>
      <c r="AR632" s="124"/>
      <c r="AS632" s="115"/>
      <c r="AT632" s="122"/>
      <c r="AU63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2" s="122"/>
      <c r="AW632" s="115"/>
      <c r="AX632" s="199"/>
      <c r="AY632" s="201"/>
      <c r="AZ632" s="127"/>
    </row>
    <row r="633" spans="1:52">
      <c r="A633" s="117"/>
      <c r="B633" s="18" t="e">
        <f>INDEX(BDD_enquete_terrain_publique!C:C, MATCH(A633, BDD_enquete_terrain_publique!B:B, 0))</f>
        <v>#N/A</v>
      </c>
      <c r="C633" s="18" t="e">
        <f>INDEX(BDD_enquete_terrain_publique!D:D, MATCH(A633, BDD_enquete_terrain_publique!B:B, 0))</f>
        <v>#N/A</v>
      </c>
      <c r="D633" s="109" t="e">
        <f>INDEX(BDD_enquete_terrain_publique!E:E, MATCH(A633, BDD_enquete_terrain_publique!B:B, 0))</f>
        <v>#N/A</v>
      </c>
      <c r="E633" s="18" t="e">
        <f>INDEX(BDD_enquete_terrain_publique!F:F, MATCH(A633, BDD_enquete_terrain_publique!B:B, 0))</f>
        <v>#N/A</v>
      </c>
      <c r="F633" s="118" t="e">
        <f>INDEX(BDD_enquete_terrain_publique!G:G, MATCH(A633, BDD_enquete_terrain_publique!B:B, 0))</f>
        <v>#N/A</v>
      </c>
      <c r="G633" s="18" t="e">
        <f>INDEX(BDD_enquete_terrain_publique!H:H, MATCH(A633, BDD_enquete_terrain_publique!B:B, 0))</f>
        <v>#N/A</v>
      </c>
      <c r="H633" s="118" t="e">
        <f>INDEX(BDD_enquete_terrain_publique!I:I, MATCH(A633, BDD_enquete_terrain_publique!B:B, 0))</f>
        <v>#N/A</v>
      </c>
      <c r="I633" s="18" t="e">
        <f>INDEX(BDD_enquete_terrain_publique!J:J, MATCH(A633, BDD_enquete_terrain_publique!B:B, 0))</f>
        <v>#N/A</v>
      </c>
      <c r="J633" s="18" t="e">
        <f>INDEX(BDD_enquete_terrain_publique!K:K, MATCH(A633, BDD_enquete_terrain_publique!B:B, 0))</f>
        <v>#N/A</v>
      </c>
      <c r="K633" s="118" t="e">
        <f>INDEX(BDD_enquete_terrain_publique!L:L, MATCH(A633, BDD_enquete_terrain_publique!B:B, 0))</f>
        <v>#N/A</v>
      </c>
      <c r="L633" s="18" t="e">
        <f>INDEX(BDD_enquete_terrain_publique!M:M, MATCH(A633, BDD_enquete_terrain_publique!B:B, 0))</f>
        <v>#N/A</v>
      </c>
      <c r="M633" s="115" t="s">
        <v>22</v>
      </c>
      <c r="N633" s="115" t="s">
        <v>22</v>
      </c>
      <c r="O633" s="115" t="s">
        <v>22</v>
      </c>
      <c r="P633" s="119" t="e">
        <f>INDEX(BDD_enquete_terrain_publique!Q:Q, MATCH(A633, BDD_enquete_terrain_publique!B:B, 0))</f>
        <v>#N/A</v>
      </c>
      <c r="Q633" s="115" t="s">
        <v>22</v>
      </c>
      <c r="R633" s="115" t="s">
        <v>22</v>
      </c>
      <c r="S633" s="115" t="s">
        <v>22</v>
      </c>
      <c r="T633" s="115" t="s">
        <v>22</v>
      </c>
      <c r="U633" s="120" t="e">
        <f>INDEX(BDD_enquete_terrain_publique!V:V, MATCH(A633, BDD_enquete_terrain_publique!B:B, 0))</f>
        <v>#N/A</v>
      </c>
      <c r="V633" s="128" t="s">
        <v>22</v>
      </c>
      <c r="W633" s="121" t="e">
        <f>INDEX(BDD_enquete_terrain_publique!W:W, MATCH(A633, BDD_enquete_terrain_publique!B:B, 0))</f>
        <v>#N/A</v>
      </c>
      <c r="X633" s="122" t="e">
        <f>INDEX(BDD_enquete_terrain_publique!X:X, MATCH(A633, BDD_enquete_terrain_publique!B:B, 0))</f>
        <v>#N/A</v>
      </c>
      <c r="Y633" s="122" t="e">
        <f>INDEX(BDD_enquete_terrain_publique!Y:Y, MATCH(A633, BDD_enquete_terrain_publique!B:B, 0))</f>
        <v>#N/A</v>
      </c>
      <c r="Z633" s="121" t="e">
        <f>INDEX(BDD_enquete_terrain_publique!Z:Z, MATCH(A633, BDD_enquete_terrain_publique!B:B, 0))</f>
        <v>#N/A</v>
      </c>
      <c r="AA633" s="121" t="e">
        <f>INDEX(BDD_enquete_terrain_publique!AA:AA, MATCH(A633, BDD_enquete_terrain_publique!B:B, 0))</f>
        <v>#N/A</v>
      </c>
      <c r="AB633" s="121" t="e">
        <f>INDEX(BDD_enquete_terrain_publique!AB:AB, MATCH(A633, BDD_enquete_terrain_publique!B:B, 0))</f>
        <v>#N/A</v>
      </c>
      <c r="AC633" s="121" t="e">
        <f>Tableau1[[#This Row],[heure_enq]]-Tableau1[[#This Row],[heure_deb]]</f>
        <v>#N/A</v>
      </c>
      <c r="AD633" s="121" t="e">
        <f>Tableau1[[#This Row],[heure_fin]]-Tableau1[[#This Row],[heure_deb]]</f>
        <v>#N/A</v>
      </c>
      <c r="AE633" s="128" t="s">
        <v>22</v>
      </c>
      <c r="AF633" s="128" t="s">
        <v>22</v>
      </c>
      <c r="AG633" s="123" t="e">
        <f>INDEX(BDD_enquete_terrain_publique!BJ:BJ, MATCH(A633, BDD_enquete_terrain_publique!B:B, 0))</f>
        <v>#N/A</v>
      </c>
      <c r="AH633" s="18"/>
      <c r="AI633" s="18" t="e">
        <f>INDEX(BDD_enquete_terrain_publique!BO:BO, MATCH(A633, BDD_enquete_terrain_publique!B:B, 0))</f>
        <v>#N/A</v>
      </c>
      <c r="AJ633" s="18"/>
      <c r="AK633" s="18" t="e">
        <f>INDEX(BDD_enquete_terrain_publique!BU:BU, MATCH(A633, BDD_enquete_terrain_publique!B:B, 0))</f>
        <v>#N/A</v>
      </c>
      <c r="AL633" s="115" t="e">
        <f>INDEX(BDD_enquete_terrain_publique!BV:BV, MATCH(A633, BDD_enquete_terrain_publique!B:B, 0))</f>
        <v>#N/A</v>
      </c>
      <c r="AM633" s="18"/>
      <c r="AN633" s="115"/>
      <c r="AO633" s="115" t="e">
        <f>INDEX(BDD_enquete_terrain_publique!AL:AL, MATCH(A633, BDD_enquete_terrain_publique!B:B, 0))</f>
        <v>#N/A</v>
      </c>
      <c r="AP633" s="115"/>
      <c r="AQ633" s="115"/>
      <c r="AR633" s="124"/>
      <c r="AS633" s="115"/>
      <c r="AT633" s="122"/>
      <c r="AU63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3" s="122"/>
      <c r="AW633" s="115"/>
      <c r="AX633" s="199"/>
      <c r="AY633" s="201"/>
      <c r="AZ633" s="127"/>
    </row>
    <row r="634" spans="1:52">
      <c r="A634" s="117"/>
      <c r="B634" s="18" t="e">
        <f>INDEX(BDD_enquete_terrain_publique!C:C, MATCH(A634, BDD_enquete_terrain_publique!B:B, 0))</f>
        <v>#N/A</v>
      </c>
      <c r="C634" s="18" t="e">
        <f>INDEX(BDD_enquete_terrain_publique!D:D, MATCH(A634, BDD_enquete_terrain_publique!B:B, 0))</f>
        <v>#N/A</v>
      </c>
      <c r="D634" s="109" t="e">
        <f>INDEX(BDD_enquete_terrain_publique!E:E, MATCH(A634, BDD_enquete_terrain_publique!B:B, 0))</f>
        <v>#N/A</v>
      </c>
      <c r="E634" s="18" t="e">
        <f>INDEX(BDD_enquete_terrain_publique!F:F, MATCH(A634, BDD_enquete_terrain_publique!B:B, 0))</f>
        <v>#N/A</v>
      </c>
      <c r="F634" s="118" t="e">
        <f>INDEX(BDD_enquete_terrain_publique!G:G, MATCH(A634, BDD_enquete_terrain_publique!B:B, 0))</f>
        <v>#N/A</v>
      </c>
      <c r="G634" s="18" t="e">
        <f>INDEX(BDD_enquete_terrain_publique!H:H, MATCH(A634, BDD_enquete_terrain_publique!B:B, 0))</f>
        <v>#N/A</v>
      </c>
      <c r="H634" s="118" t="e">
        <f>INDEX(BDD_enquete_terrain_publique!I:I, MATCH(A634, BDD_enquete_terrain_publique!B:B, 0))</f>
        <v>#N/A</v>
      </c>
      <c r="I634" s="18" t="e">
        <f>INDEX(BDD_enquete_terrain_publique!J:J, MATCH(A634, BDD_enquete_terrain_publique!B:B, 0))</f>
        <v>#N/A</v>
      </c>
      <c r="J634" s="18" t="e">
        <f>INDEX(BDD_enquete_terrain_publique!K:K, MATCH(A634, BDD_enquete_terrain_publique!B:B, 0))</f>
        <v>#N/A</v>
      </c>
      <c r="K634" s="118" t="e">
        <f>INDEX(BDD_enquete_terrain_publique!L:L, MATCH(A634, BDD_enquete_terrain_publique!B:B, 0))</f>
        <v>#N/A</v>
      </c>
      <c r="L634" s="18" t="e">
        <f>INDEX(BDD_enquete_terrain_publique!M:M, MATCH(A634, BDD_enquete_terrain_publique!B:B, 0))</f>
        <v>#N/A</v>
      </c>
      <c r="M634" s="115" t="s">
        <v>22</v>
      </c>
      <c r="N634" s="115" t="s">
        <v>22</v>
      </c>
      <c r="O634" s="115" t="s">
        <v>22</v>
      </c>
      <c r="P634" s="119" t="e">
        <f>INDEX(BDD_enquete_terrain_publique!Q:Q, MATCH(A634, BDD_enquete_terrain_publique!B:B, 0))</f>
        <v>#N/A</v>
      </c>
      <c r="Q634" s="115" t="s">
        <v>22</v>
      </c>
      <c r="R634" s="115" t="s">
        <v>22</v>
      </c>
      <c r="S634" s="115" t="s">
        <v>22</v>
      </c>
      <c r="T634" s="115" t="s">
        <v>22</v>
      </c>
      <c r="U634" s="120" t="e">
        <f>INDEX(BDD_enquete_terrain_publique!V:V, MATCH(A634, BDD_enquete_terrain_publique!B:B, 0))</f>
        <v>#N/A</v>
      </c>
      <c r="V634" s="128" t="s">
        <v>22</v>
      </c>
      <c r="W634" s="121" t="e">
        <f>INDEX(BDD_enquete_terrain_publique!W:W, MATCH(A634, BDD_enquete_terrain_publique!B:B, 0))</f>
        <v>#N/A</v>
      </c>
      <c r="X634" s="122" t="e">
        <f>INDEX(BDD_enquete_terrain_publique!X:X, MATCH(A634, BDD_enquete_terrain_publique!B:B, 0))</f>
        <v>#N/A</v>
      </c>
      <c r="Y634" s="122" t="e">
        <f>INDEX(BDD_enquete_terrain_publique!Y:Y, MATCH(A634, BDD_enquete_terrain_publique!B:B, 0))</f>
        <v>#N/A</v>
      </c>
      <c r="Z634" s="121" t="e">
        <f>INDEX(BDD_enquete_terrain_publique!Z:Z, MATCH(A634, BDD_enquete_terrain_publique!B:B, 0))</f>
        <v>#N/A</v>
      </c>
      <c r="AA634" s="121" t="e">
        <f>INDEX(BDD_enquete_terrain_publique!AA:AA, MATCH(A634, BDD_enquete_terrain_publique!B:B, 0))</f>
        <v>#N/A</v>
      </c>
      <c r="AB634" s="121" t="e">
        <f>INDEX(BDD_enquete_terrain_publique!AB:AB, MATCH(A634, BDD_enquete_terrain_publique!B:B, 0))</f>
        <v>#N/A</v>
      </c>
      <c r="AC634" s="121" t="e">
        <f>Tableau1[[#This Row],[heure_enq]]-Tableau1[[#This Row],[heure_deb]]</f>
        <v>#N/A</v>
      </c>
      <c r="AD634" s="121" t="e">
        <f>Tableau1[[#This Row],[heure_fin]]-Tableau1[[#This Row],[heure_deb]]</f>
        <v>#N/A</v>
      </c>
      <c r="AE634" s="128" t="s">
        <v>22</v>
      </c>
      <c r="AF634" s="128" t="s">
        <v>22</v>
      </c>
      <c r="AG634" s="123" t="e">
        <f>INDEX(BDD_enquete_terrain_publique!BJ:BJ, MATCH(A634, BDD_enquete_terrain_publique!B:B, 0))</f>
        <v>#N/A</v>
      </c>
      <c r="AH634" s="18"/>
      <c r="AI634" s="18" t="e">
        <f>INDEX(BDD_enquete_terrain_publique!BO:BO, MATCH(A634, BDD_enquete_terrain_publique!B:B, 0))</f>
        <v>#N/A</v>
      </c>
      <c r="AJ634" s="18"/>
      <c r="AK634" s="18" t="e">
        <f>INDEX(BDD_enquete_terrain_publique!BU:BU, MATCH(A634, BDD_enquete_terrain_publique!B:B, 0))</f>
        <v>#N/A</v>
      </c>
      <c r="AL634" s="115" t="e">
        <f>INDEX(BDD_enquete_terrain_publique!BV:BV, MATCH(A634, BDD_enquete_terrain_publique!B:B, 0))</f>
        <v>#N/A</v>
      </c>
      <c r="AM634" s="18"/>
      <c r="AN634" s="115"/>
      <c r="AO634" s="115" t="e">
        <f>INDEX(BDD_enquete_terrain_publique!AL:AL, MATCH(A634, BDD_enquete_terrain_publique!B:B, 0))</f>
        <v>#N/A</v>
      </c>
      <c r="AP634" s="115"/>
      <c r="AQ634" s="115"/>
      <c r="AR634" s="124"/>
      <c r="AS634" s="115"/>
      <c r="AT634" s="122"/>
      <c r="AU63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4" s="122"/>
      <c r="AW634" s="115"/>
      <c r="AX634" s="199"/>
      <c r="AY634" s="201"/>
      <c r="AZ634" s="127"/>
    </row>
    <row r="635" spans="1:52">
      <c r="A635" s="117"/>
      <c r="B635" s="18" t="e">
        <f>INDEX(BDD_enquete_terrain_publique!C:C, MATCH(A635, BDD_enquete_terrain_publique!B:B, 0))</f>
        <v>#N/A</v>
      </c>
      <c r="C635" s="18" t="e">
        <f>INDEX(BDD_enquete_terrain_publique!D:D, MATCH(A635, BDD_enquete_terrain_publique!B:B, 0))</f>
        <v>#N/A</v>
      </c>
      <c r="D635" s="109" t="e">
        <f>INDEX(BDD_enquete_terrain_publique!E:E, MATCH(A635, BDD_enquete_terrain_publique!B:B, 0))</f>
        <v>#N/A</v>
      </c>
      <c r="E635" s="18" t="e">
        <f>INDEX(BDD_enquete_terrain_publique!F:F, MATCH(A635, BDD_enquete_terrain_publique!B:B, 0))</f>
        <v>#N/A</v>
      </c>
      <c r="F635" s="118" t="e">
        <f>INDEX(BDD_enquete_terrain_publique!G:G, MATCH(A635, BDD_enquete_terrain_publique!B:B, 0))</f>
        <v>#N/A</v>
      </c>
      <c r="G635" s="18" t="e">
        <f>INDEX(BDD_enquete_terrain_publique!H:H, MATCH(A635, BDD_enquete_terrain_publique!B:B, 0))</f>
        <v>#N/A</v>
      </c>
      <c r="H635" s="118" t="e">
        <f>INDEX(BDD_enquete_terrain_publique!I:I, MATCH(A635, BDD_enquete_terrain_publique!B:B, 0))</f>
        <v>#N/A</v>
      </c>
      <c r="I635" s="18" t="e">
        <f>INDEX(BDD_enquete_terrain_publique!J:J, MATCH(A635, BDD_enquete_terrain_publique!B:B, 0))</f>
        <v>#N/A</v>
      </c>
      <c r="J635" s="18" t="e">
        <f>INDEX(BDD_enquete_terrain_publique!K:K, MATCH(A635, BDD_enquete_terrain_publique!B:B, 0))</f>
        <v>#N/A</v>
      </c>
      <c r="K635" s="118" t="e">
        <f>INDEX(BDD_enquete_terrain_publique!L:L, MATCH(A635, BDD_enquete_terrain_publique!B:B, 0))</f>
        <v>#N/A</v>
      </c>
      <c r="L635" s="18" t="e">
        <f>INDEX(BDD_enquete_terrain_publique!M:M, MATCH(A635, BDD_enquete_terrain_publique!B:B, 0))</f>
        <v>#N/A</v>
      </c>
      <c r="M635" s="115" t="s">
        <v>22</v>
      </c>
      <c r="N635" s="115" t="s">
        <v>22</v>
      </c>
      <c r="O635" s="115" t="s">
        <v>22</v>
      </c>
      <c r="P635" s="119" t="e">
        <f>INDEX(BDD_enquete_terrain_publique!Q:Q, MATCH(A635, BDD_enquete_terrain_publique!B:B, 0))</f>
        <v>#N/A</v>
      </c>
      <c r="Q635" s="115" t="s">
        <v>22</v>
      </c>
      <c r="R635" s="115" t="s">
        <v>22</v>
      </c>
      <c r="S635" s="115" t="s">
        <v>22</v>
      </c>
      <c r="T635" s="115" t="s">
        <v>22</v>
      </c>
      <c r="U635" s="120" t="e">
        <f>INDEX(BDD_enquete_terrain_publique!V:V, MATCH(A635, BDD_enquete_terrain_publique!B:B, 0))</f>
        <v>#N/A</v>
      </c>
      <c r="V635" s="128" t="s">
        <v>22</v>
      </c>
      <c r="W635" s="121" t="e">
        <f>INDEX(BDD_enquete_terrain_publique!W:W, MATCH(A635, BDD_enquete_terrain_publique!B:B, 0))</f>
        <v>#N/A</v>
      </c>
      <c r="X635" s="122" t="e">
        <f>INDEX(BDD_enquete_terrain_publique!X:X, MATCH(A635, BDD_enquete_terrain_publique!B:B, 0))</f>
        <v>#N/A</v>
      </c>
      <c r="Y635" s="122" t="e">
        <f>INDEX(BDD_enquete_terrain_publique!Y:Y, MATCH(A635, BDD_enquete_terrain_publique!B:B, 0))</f>
        <v>#N/A</v>
      </c>
      <c r="Z635" s="121" t="e">
        <f>INDEX(BDD_enquete_terrain_publique!Z:Z, MATCH(A635, BDD_enquete_terrain_publique!B:B, 0))</f>
        <v>#N/A</v>
      </c>
      <c r="AA635" s="121" t="e">
        <f>INDEX(BDD_enquete_terrain_publique!AA:AA, MATCH(A635, BDD_enquete_terrain_publique!B:B, 0))</f>
        <v>#N/A</v>
      </c>
      <c r="AB635" s="121" t="e">
        <f>INDEX(BDD_enquete_terrain_publique!AB:AB, MATCH(A635, BDD_enquete_terrain_publique!B:B, 0))</f>
        <v>#N/A</v>
      </c>
      <c r="AC635" s="121" t="e">
        <f>Tableau1[[#This Row],[heure_enq]]-Tableau1[[#This Row],[heure_deb]]</f>
        <v>#N/A</v>
      </c>
      <c r="AD635" s="121" t="e">
        <f>Tableau1[[#This Row],[heure_fin]]-Tableau1[[#This Row],[heure_deb]]</f>
        <v>#N/A</v>
      </c>
      <c r="AE635" s="128" t="s">
        <v>22</v>
      </c>
      <c r="AF635" s="128" t="s">
        <v>22</v>
      </c>
      <c r="AG635" s="123" t="e">
        <f>INDEX(BDD_enquete_terrain_publique!BJ:BJ, MATCH(A635, BDD_enquete_terrain_publique!B:B, 0))</f>
        <v>#N/A</v>
      </c>
      <c r="AH635" s="18"/>
      <c r="AI635" s="18" t="e">
        <f>INDEX(BDD_enquete_terrain_publique!BO:BO, MATCH(A635, BDD_enquete_terrain_publique!B:B, 0))</f>
        <v>#N/A</v>
      </c>
      <c r="AJ635" s="18"/>
      <c r="AK635" s="18" t="e">
        <f>INDEX(BDD_enquete_terrain_publique!BU:BU, MATCH(A635, BDD_enquete_terrain_publique!B:B, 0))</f>
        <v>#N/A</v>
      </c>
      <c r="AL635" s="115" t="e">
        <f>INDEX(BDD_enquete_terrain_publique!BV:BV, MATCH(A635, BDD_enquete_terrain_publique!B:B, 0))</f>
        <v>#N/A</v>
      </c>
      <c r="AM635" s="18"/>
      <c r="AN635" s="115"/>
      <c r="AO635" s="115" t="e">
        <f>INDEX(BDD_enquete_terrain_publique!AL:AL, MATCH(A635, BDD_enquete_terrain_publique!B:B, 0))</f>
        <v>#N/A</v>
      </c>
      <c r="AP635" s="115"/>
      <c r="AQ635" s="115"/>
      <c r="AR635" s="124"/>
      <c r="AS635" s="115"/>
      <c r="AT635" s="122"/>
      <c r="AU63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5" s="122"/>
      <c r="AW635" s="115"/>
      <c r="AX635" s="199"/>
      <c r="AY635" s="201"/>
      <c r="AZ635" s="127"/>
    </row>
    <row r="636" spans="1:52">
      <c r="A636" s="117"/>
      <c r="B636" s="18" t="e">
        <f>INDEX(BDD_enquete_terrain_publique!C:C, MATCH(A636, BDD_enquete_terrain_publique!B:B, 0))</f>
        <v>#N/A</v>
      </c>
      <c r="C636" s="18" t="e">
        <f>INDEX(BDD_enquete_terrain_publique!D:D, MATCH(A636, BDD_enquete_terrain_publique!B:B, 0))</f>
        <v>#N/A</v>
      </c>
      <c r="D636" s="109" t="e">
        <f>INDEX(BDD_enquete_terrain_publique!E:E, MATCH(A636, BDD_enquete_terrain_publique!B:B, 0))</f>
        <v>#N/A</v>
      </c>
      <c r="E636" s="18" t="e">
        <f>INDEX(BDD_enquete_terrain_publique!F:F, MATCH(A636, BDD_enquete_terrain_publique!B:B, 0))</f>
        <v>#N/A</v>
      </c>
      <c r="F636" s="118" t="e">
        <f>INDEX(BDD_enquete_terrain_publique!G:G, MATCH(A636, BDD_enquete_terrain_publique!B:B, 0))</f>
        <v>#N/A</v>
      </c>
      <c r="G636" s="18" t="e">
        <f>INDEX(BDD_enquete_terrain_publique!H:H, MATCH(A636, BDD_enquete_terrain_publique!B:B, 0))</f>
        <v>#N/A</v>
      </c>
      <c r="H636" s="118" t="e">
        <f>INDEX(BDD_enquete_terrain_publique!I:I, MATCH(A636, BDD_enquete_terrain_publique!B:B, 0))</f>
        <v>#N/A</v>
      </c>
      <c r="I636" s="18" t="e">
        <f>INDEX(BDD_enquete_terrain_publique!J:J, MATCH(A636, BDD_enquete_terrain_publique!B:B, 0))</f>
        <v>#N/A</v>
      </c>
      <c r="J636" s="18" t="e">
        <f>INDEX(BDD_enquete_terrain_publique!K:K, MATCH(A636, BDD_enquete_terrain_publique!B:B, 0))</f>
        <v>#N/A</v>
      </c>
      <c r="K636" s="118" t="e">
        <f>INDEX(BDD_enquete_terrain_publique!L:L, MATCH(A636, BDD_enquete_terrain_publique!B:B, 0))</f>
        <v>#N/A</v>
      </c>
      <c r="L636" s="18" t="e">
        <f>INDEX(BDD_enquete_terrain_publique!M:M, MATCH(A636, BDD_enquete_terrain_publique!B:B, 0))</f>
        <v>#N/A</v>
      </c>
      <c r="M636" s="115" t="s">
        <v>22</v>
      </c>
      <c r="N636" s="115" t="s">
        <v>22</v>
      </c>
      <c r="O636" s="115" t="s">
        <v>22</v>
      </c>
      <c r="P636" s="119" t="e">
        <f>INDEX(BDD_enquete_terrain_publique!Q:Q, MATCH(A636, BDD_enquete_terrain_publique!B:B, 0))</f>
        <v>#N/A</v>
      </c>
      <c r="Q636" s="115" t="s">
        <v>22</v>
      </c>
      <c r="R636" s="115" t="s">
        <v>22</v>
      </c>
      <c r="S636" s="115" t="s">
        <v>22</v>
      </c>
      <c r="T636" s="115" t="s">
        <v>22</v>
      </c>
      <c r="U636" s="120" t="e">
        <f>INDEX(BDD_enquete_terrain_publique!V:V, MATCH(A636, BDD_enquete_terrain_publique!B:B, 0))</f>
        <v>#N/A</v>
      </c>
      <c r="V636" s="128" t="s">
        <v>22</v>
      </c>
      <c r="W636" s="121" t="e">
        <f>INDEX(BDD_enquete_terrain_publique!W:W, MATCH(A636, BDD_enquete_terrain_publique!B:B, 0))</f>
        <v>#N/A</v>
      </c>
      <c r="X636" s="122" t="e">
        <f>INDEX(BDD_enquete_terrain_publique!X:X, MATCH(A636, BDD_enquete_terrain_publique!B:B, 0))</f>
        <v>#N/A</v>
      </c>
      <c r="Y636" s="122" t="e">
        <f>INDEX(BDD_enquete_terrain_publique!Y:Y, MATCH(A636, BDD_enquete_terrain_publique!B:B, 0))</f>
        <v>#N/A</v>
      </c>
      <c r="Z636" s="121" t="e">
        <f>INDEX(BDD_enquete_terrain_publique!Z:Z, MATCH(A636, BDD_enquete_terrain_publique!B:B, 0))</f>
        <v>#N/A</v>
      </c>
      <c r="AA636" s="121" t="e">
        <f>INDEX(BDD_enquete_terrain_publique!AA:AA, MATCH(A636, BDD_enquete_terrain_publique!B:B, 0))</f>
        <v>#N/A</v>
      </c>
      <c r="AB636" s="121" t="e">
        <f>INDEX(BDD_enquete_terrain_publique!AB:AB, MATCH(A636, BDD_enquete_terrain_publique!B:B, 0))</f>
        <v>#N/A</v>
      </c>
      <c r="AC636" s="121" t="e">
        <f>Tableau1[[#This Row],[heure_enq]]-Tableau1[[#This Row],[heure_deb]]</f>
        <v>#N/A</v>
      </c>
      <c r="AD636" s="121" t="e">
        <f>Tableau1[[#This Row],[heure_fin]]-Tableau1[[#This Row],[heure_deb]]</f>
        <v>#N/A</v>
      </c>
      <c r="AE636" s="128" t="s">
        <v>22</v>
      </c>
      <c r="AF636" s="128" t="s">
        <v>22</v>
      </c>
      <c r="AG636" s="123" t="e">
        <f>INDEX(BDD_enquete_terrain_publique!BJ:BJ, MATCH(A636, BDD_enquete_terrain_publique!B:B, 0))</f>
        <v>#N/A</v>
      </c>
      <c r="AH636" s="18"/>
      <c r="AI636" s="18" t="e">
        <f>INDEX(BDD_enquete_terrain_publique!BO:BO, MATCH(A636, BDD_enquete_terrain_publique!B:B, 0))</f>
        <v>#N/A</v>
      </c>
      <c r="AJ636" s="18"/>
      <c r="AK636" s="18" t="e">
        <f>INDEX(BDD_enquete_terrain_publique!BU:BU, MATCH(A636, BDD_enquete_terrain_publique!B:B, 0))</f>
        <v>#N/A</v>
      </c>
      <c r="AL636" s="115" t="e">
        <f>INDEX(BDD_enquete_terrain_publique!BV:BV, MATCH(A636, BDD_enquete_terrain_publique!B:B, 0))</f>
        <v>#N/A</v>
      </c>
      <c r="AM636" s="18"/>
      <c r="AN636" s="115"/>
      <c r="AO636" s="115" t="e">
        <f>INDEX(BDD_enquete_terrain_publique!AL:AL, MATCH(A636, BDD_enquete_terrain_publique!B:B, 0))</f>
        <v>#N/A</v>
      </c>
      <c r="AP636" s="115"/>
      <c r="AQ636" s="115"/>
      <c r="AR636" s="124"/>
      <c r="AS636" s="115"/>
      <c r="AT636" s="122"/>
      <c r="AU63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6" s="122"/>
      <c r="AW636" s="115"/>
      <c r="AX636" s="199"/>
      <c r="AY636" s="201"/>
      <c r="AZ636" s="127"/>
    </row>
    <row r="637" spans="1:52">
      <c r="A637" s="117"/>
      <c r="B637" s="18" t="e">
        <f>INDEX(BDD_enquete_terrain_publique!C:C, MATCH(A637, BDD_enquete_terrain_publique!B:B, 0))</f>
        <v>#N/A</v>
      </c>
      <c r="C637" s="18" t="e">
        <f>INDEX(BDD_enquete_terrain_publique!D:D, MATCH(A637, BDD_enquete_terrain_publique!B:B, 0))</f>
        <v>#N/A</v>
      </c>
      <c r="D637" s="109" t="e">
        <f>INDEX(BDD_enquete_terrain_publique!E:E, MATCH(A637, BDD_enquete_terrain_publique!B:B, 0))</f>
        <v>#N/A</v>
      </c>
      <c r="E637" s="18" t="e">
        <f>INDEX(BDD_enquete_terrain_publique!F:F, MATCH(A637, BDD_enquete_terrain_publique!B:B, 0))</f>
        <v>#N/A</v>
      </c>
      <c r="F637" s="118" t="e">
        <f>INDEX(BDD_enquete_terrain_publique!G:G, MATCH(A637, BDD_enquete_terrain_publique!B:B, 0))</f>
        <v>#N/A</v>
      </c>
      <c r="G637" s="18" t="e">
        <f>INDEX(BDD_enquete_terrain_publique!H:H, MATCH(A637, BDD_enquete_terrain_publique!B:B, 0))</f>
        <v>#N/A</v>
      </c>
      <c r="H637" s="118" t="e">
        <f>INDEX(BDD_enquete_terrain_publique!I:I, MATCH(A637, BDD_enquete_terrain_publique!B:B, 0))</f>
        <v>#N/A</v>
      </c>
      <c r="I637" s="18" t="e">
        <f>INDEX(BDD_enquete_terrain_publique!J:J, MATCH(A637, BDD_enquete_terrain_publique!B:B, 0))</f>
        <v>#N/A</v>
      </c>
      <c r="J637" s="18" t="e">
        <f>INDEX(BDD_enquete_terrain_publique!K:K, MATCH(A637, BDD_enquete_terrain_publique!B:B, 0))</f>
        <v>#N/A</v>
      </c>
      <c r="K637" s="118" t="e">
        <f>INDEX(BDD_enquete_terrain_publique!L:L, MATCH(A637, BDD_enquete_terrain_publique!B:B, 0))</f>
        <v>#N/A</v>
      </c>
      <c r="L637" s="18" t="e">
        <f>INDEX(BDD_enquete_terrain_publique!M:M, MATCH(A637, BDD_enquete_terrain_publique!B:B, 0))</f>
        <v>#N/A</v>
      </c>
      <c r="M637" s="115" t="s">
        <v>22</v>
      </c>
      <c r="N637" s="115" t="s">
        <v>22</v>
      </c>
      <c r="O637" s="115" t="s">
        <v>22</v>
      </c>
      <c r="P637" s="119" t="e">
        <f>INDEX(BDD_enquete_terrain_publique!Q:Q, MATCH(A637, BDD_enquete_terrain_publique!B:B, 0))</f>
        <v>#N/A</v>
      </c>
      <c r="Q637" s="115" t="s">
        <v>22</v>
      </c>
      <c r="R637" s="115" t="s">
        <v>22</v>
      </c>
      <c r="S637" s="115" t="s">
        <v>22</v>
      </c>
      <c r="T637" s="115" t="s">
        <v>22</v>
      </c>
      <c r="U637" s="120" t="e">
        <f>INDEX(BDD_enquete_terrain_publique!V:V, MATCH(A637, BDD_enquete_terrain_publique!B:B, 0))</f>
        <v>#N/A</v>
      </c>
      <c r="V637" s="128" t="s">
        <v>22</v>
      </c>
      <c r="W637" s="121" t="e">
        <f>INDEX(BDD_enquete_terrain_publique!W:W, MATCH(A637, BDD_enquete_terrain_publique!B:B, 0))</f>
        <v>#N/A</v>
      </c>
      <c r="X637" s="122" t="e">
        <f>INDEX(BDD_enquete_terrain_publique!X:X, MATCH(A637, BDD_enquete_terrain_publique!B:B, 0))</f>
        <v>#N/A</v>
      </c>
      <c r="Y637" s="122" t="e">
        <f>INDEX(BDD_enquete_terrain_publique!Y:Y, MATCH(A637, BDD_enquete_terrain_publique!B:B, 0))</f>
        <v>#N/A</v>
      </c>
      <c r="Z637" s="121" t="e">
        <f>INDEX(BDD_enquete_terrain_publique!Z:Z, MATCH(A637, BDD_enquete_terrain_publique!B:B, 0))</f>
        <v>#N/A</v>
      </c>
      <c r="AA637" s="121" t="e">
        <f>INDEX(BDD_enquete_terrain_publique!AA:AA, MATCH(A637, BDD_enquete_terrain_publique!B:B, 0))</f>
        <v>#N/A</v>
      </c>
      <c r="AB637" s="121" t="e">
        <f>INDEX(BDD_enquete_terrain_publique!AB:AB, MATCH(A637, BDD_enquete_terrain_publique!B:B, 0))</f>
        <v>#N/A</v>
      </c>
      <c r="AC637" s="121" t="e">
        <f>Tableau1[[#This Row],[heure_enq]]-Tableau1[[#This Row],[heure_deb]]</f>
        <v>#N/A</v>
      </c>
      <c r="AD637" s="121" t="e">
        <f>Tableau1[[#This Row],[heure_fin]]-Tableau1[[#This Row],[heure_deb]]</f>
        <v>#N/A</v>
      </c>
      <c r="AE637" s="128" t="s">
        <v>22</v>
      </c>
      <c r="AF637" s="128" t="s">
        <v>22</v>
      </c>
      <c r="AG637" s="123" t="e">
        <f>INDEX(BDD_enquete_terrain_publique!BJ:BJ, MATCH(A637, BDD_enquete_terrain_publique!B:B, 0))</f>
        <v>#N/A</v>
      </c>
      <c r="AH637" s="18"/>
      <c r="AI637" s="18" t="e">
        <f>INDEX(BDD_enquete_terrain_publique!BO:BO, MATCH(A637, BDD_enquete_terrain_publique!B:B, 0))</f>
        <v>#N/A</v>
      </c>
      <c r="AJ637" s="18"/>
      <c r="AK637" s="18" t="e">
        <f>INDEX(BDD_enquete_terrain_publique!BU:BU, MATCH(A637, BDD_enquete_terrain_publique!B:B, 0))</f>
        <v>#N/A</v>
      </c>
      <c r="AL637" s="115" t="e">
        <f>INDEX(BDD_enquete_terrain_publique!BV:BV, MATCH(A637, BDD_enquete_terrain_publique!B:B, 0))</f>
        <v>#N/A</v>
      </c>
      <c r="AM637" s="18"/>
      <c r="AN637" s="115"/>
      <c r="AO637" s="115" t="e">
        <f>INDEX(BDD_enquete_terrain_publique!AL:AL, MATCH(A637, BDD_enquete_terrain_publique!B:B, 0))</f>
        <v>#N/A</v>
      </c>
      <c r="AP637" s="115"/>
      <c r="AQ637" s="115"/>
      <c r="AR637" s="124"/>
      <c r="AS637" s="115"/>
      <c r="AT637" s="122"/>
      <c r="AU63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7" s="122"/>
      <c r="AW637" s="115"/>
      <c r="AX637" s="199"/>
      <c r="AY637" s="201"/>
      <c r="AZ637" s="127"/>
    </row>
    <row r="638" spans="1:52">
      <c r="A638" s="117"/>
      <c r="B638" s="18" t="e">
        <f>INDEX(BDD_enquete_terrain_publique!C:C, MATCH(A638, BDD_enquete_terrain_publique!B:B, 0))</f>
        <v>#N/A</v>
      </c>
      <c r="C638" s="18" t="e">
        <f>INDEX(BDD_enquete_terrain_publique!D:D, MATCH(A638, BDD_enquete_terrain_publique!B:B, 0))</f>
        <v>#N/A</v>
      </c>
      <c r="D638" s="109" t="e">
        <f>INDEX(BDD_enquete_terrain_publique!E:E, MATCH(A638, BDD_enquete_terrain_publique!B:B, 0))</f>
        <v>#N/A</v>
      </c>
      <c r="E638" s="18" t="e">
        <f>INDEX(BDD_enquete_terrain_publique!F:F, MATCH(A638, BDD_enquete_terrain_publique!B:B, 0))</f>
        <v>#N/A</v>
      </c>
      <c r="F638" s="118" t="e">
        <f>INDEX(BDD_enquete_terrain_publique!G:G, MATCH(A638, BDD_enquete_terrain_publique!B:B, 0))</f>
        <v>#N/A</v>
      </c>
      <c r="G638" s="18" t="e">
        <f>INDEX(BDD_enquete_terrain_publique!H:H, MATCH(A638, BDD_enquete_terrain_publique!B:B, 0))</f>
        <v>#N/A</v>
      </c>
      <c r="H638" s="118" t="e">
        <f>INDEX(BDD_enquete_terrain_publique!I:I, MATCH(A638, BDD_enquete_terrain_publique!B:B, 0))</f>
        <v>#N/A</v>
      </c>
      <c r="I638" s="18" t="e">
        <f>INDEX(BDD_enquete_terrain_publique!J:J, MATCH(A638, BDD_enquete_terrain_publique!B:B, 0))</f>
        <v>#N/A</v>
      </c>
      <c r="J638" s="18" t="e">
        <f>INDEX(BDD_enquete_terrain_publique!K:K, MATCH(A638, BDD_enquete_terrain_publique!B:B, 0))</f>
        <v>#N/A</v>
      </c>
      <c r="K638" s="118" t="e">
        <f>INDEX(BDD_enquete_terrain_publique!L:L, MATCH(A638, BDD_enquete_terrain_publique!B:B, 0))</f>
        <v>#N/A</v>
      </c>
      <c r="L638" s="18" t="e">
        <f>INDEX(BDD_enquete_terrain_publique!M:M, MATCH(A638, BDD_enquete_terrain_publique!B:B, 0))</f>
        <v>#N/A</v>
      </c>
      <c r="M638" s="115" t="s">
        <v>22</v>
      </c>
      <c r="N638" s="115" t="s">
        <v>22</v>
      </c>
      <c r="O638" s="115" t="s">
        <v>22</v>
      </c>
      <c r="P638" s="119" t="e">
        <f>INDEX(BDD_enquete_terrain_publique!Q:Q, MATCH(A638, BDD_enquete_terrain_publique!B:B, 0))</f>
        <v>#N/A</v>
      </c>
      <c r="Q638" s="115" t="s">
        <v>22</v>
      </c>
      <c r="R638" s="115" t="s">
        <v>22</v>
      </c>
      <c r="S638" s="115" t="s">
        <v>22</v>
      </c>
      <c r="T638" s="115" t="s">
        <v>22</v>
      </c>
      <c r="U638" s="120" t="e">
        <f>INDEX(BDD_enquete_terrain_publique!V:V, MATCH(A638, BDD_enquete_terrain_publique!B:B, 0))</f>
        <v>#N/A</v>
      </c>
      <c r="V638" s="128" t="s">
        <v>22</v>
      </c>
      <c r="W638" s="121" t="e">
        <f>INDEX(BDD_enquete_terrain_publique!W:W, MATCH(A638, BDD_enquete_terrain_publique!B:B, 0))</f>
        <v>#N/A</v>
      </c>
      <c r="X638" s="122" t="e">
        <f>INDEX(BDD_enquete_terrain_publique!X:X, MATCH(A638, BDD_enquete_terrain_publique!B:B, 0))</f>
        <v>#N/A</v>
      </c>
      <c r="Y638" s="122" t="e">
        <f>INDEX(BDD_enquete_terrain_publique!Y:Y, MATCH(A638, BDD_enquete_terrain_publique!B:B, 0))</f>
        <v>#N/A</v>
      </c>
      <c r="Z638" s="121" t="e">
        <f>INDEX(BDD_enquete_terrain_publique!Z:Z, MATCH(A638, BDD_enquete_terrain_publique!B:B, 0))</f>
        <v>#N/A</v>
      </c>
      <c r="AA638" s="121" t="e">
        <f>INDEX(BDD_enquete_terrain_publique!AA:AA, MATCH(A638, BDD_enquete_terrain_publique!B:B, 0))</f>
        <v>#N/A</v>
      </c>
      <c r="AB638" s="121" t="e">
        <f>INDEX(BDD_enquete_terrain_publique!AB:AB, MATCH(A638, BDD_enquete_terrain_publique!B:B, 0))</f>
        <v>#N/A</v>
      </c>
      <c r="AC638" s="121" t="e">
        <f>Tableau1[[#This Row],[heure_enq]]-Tableau1[[#This Row],[heure_deb]]</f>
        <v>#N/A</v>
      </c>
      <c r="AD638" s="121" t="e">
        <f>Tableau1[[#This Row],[heure_fin]]-Tableau1[[#This Row],[heure_deb]]</f>
        <v>#N/A</v>
      </c>
      <c r="AE638" s="128" t="s">
        <v>22</v>
      </c>
      <c r="AF638" s="128" t="s">
        <v>22</v>
      </c>
      <c r="AG638" s="123" t="e">
        <f>INDEX(BDD_enquete_terrain_publique!BJ:BJ, MATCH(A638, BDD_enquete_terrain_publique!B:B, 0))</f>
        <v>#N/A</v>
      </c>
      <c r="AH638" s="18"/>
      <c r="AI638" s="18" t="e">
        <f>INDEX(BDD_enquete_terrain_publique!BO:BO, MATCH(A638, BDD_enquete_terrain_publique!B:B, 0))</f>
        <v>#N/A</v>
      </c>
      <c r="AJ638" s="18"/>
      <c r="AK638" s="18" t="e">
        <f>INDEX(BDD_enquete_terrain_publique!BU:BU, MATCH(A638, BDD_enquete_terrain_publique!B:B, 0))</f>
        <v>#N/A</v>
      </c>
      <c r="AL638" s="115" t="e">
        <f>INDEX(BDD_enquete_terrain_publique!BV:BV, MATCH(A638, BDD_enquete_terrain_publique!B:B, 0))</f>
        <v>#N/A</v>
      </c>
      <c r="AM638" s="18"/>
      <c r="AN638" s="115"/>
      <c r="AO638" s="115" t="e">
        <f>INDEX(BDD_enquete_terrain_publique!AL:AL, MATCH(A638, BDD_enquete_terrain_publique!B:B, 0))</f>
        <v>#N/A</v>
      </c>
      <c r="AP638" s="115"/>
      <c r="AQ638" s="115"/>
      <c r="AR638" s="124"/>
      <c r="AS638" s="115"/>
      <c r="AT638" s="122"/>
      <c r="AU63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8" s="122"/>
      <c r="AW638" s="115"/>
      <c r="AX638" s="199"/>
      <c r="AY638" s="201"/>
      <c r="AZ638" s="127"/>
    </row>
    <row r="639" spans="1:52">
      <c r="A639" s="117"/>
      <c r="B639" s="18" t="e">
        <f>INDEX(BDD_enquete_terrain_publique!C:C, MATCH(A639, BDD_enquete_terrain_publique!B:B, 0))</f>
        <v>#N/A</v>
      </c>
      <c r="C639" s="18" t="e">
        <f>INDEX(BDD_enquete_terrain_publique!D:D, MATCH(A639, BDD_enquete_terrain_publique!B:B, 0))</f>
        <v>#N/A</v>
      </c>
      <c r="D639" s="109" t="e">
        <f>INDEX(BDD_enquete_terrain_publique!E:E, MATCH(A639, BDD_enquete_terrain_publique!B:B, 0))</f>
        <v>#N/A</v>
      </c>
      <c r="E639" s="18" t="e">
        <f>INDEX(BDD_enquete_terrain_publique!F:F, MATCH(A639, BDD_enquete_terrain_publique!B:B, 0))</f>
        <v>#N/A</v>
      </c>
      <c r="F639" s="118" t="e">
        <f>INDEX(BDD_enquete_terrain_publique!G:G, MATCH(A639, BDD_enquete_terrain_publique!B:B, 0))</f>
        <v>#N/A</v>
      </c>
      <c r="G639" s="18" t="e">
        <f>INDEX(BDD_enquete_terrain_publique!H:H, MATCH(A639, BDD_enquete_terrain_publique!B:B, 0))</f>
        <v>#N/A</v>
      </c>
      <c r="H639" s="118" t="e">
        <f>INDEX(BDD_enquete_terrain_publique!I:I, MATCH(A639, BDD_enquete_terrain_publique!B:B, 0))</f>
        <v>#N/A</v>
      </c>
      <c r="I639" s="18" t="e">
        <f>INDEX(BDD_enquete_terrain_publique!J:J, MATCH(A639, BDD_enquete_terrain_publique!B:B, 0))</f>
        <v>#N/A</v>
      </c>
      <c r="J639" s="18" t="e">
        <f>INDEX(BDD_enquete_terrain_publique!K:K, MATCH(A639, BDD_enquete_terrain_publique!B:B, 0))</f>
        <v>#N/A</v>
      </c>
      <c r="K639" s="118" t="e">
        <f>INDEX(BDD_enquete_terrain_publique!L:L, MATCH(A639, BDD_enquete_terrain_publique!B:B, 0))</f>
        <v>#N/A</v>
      </c>
      <c r="L639" s="18" t="e">
        <f>INDEX(BDD_enquete_terrain_publique!M:M, MATCH(A639, BDD_enquete_terrain_publique!B:B, 0))</f>
        <v>#N/A</v>
      </c>
      <c r="M639" s="115" t="s">
        <v>22</v>
      </c>
      <c r="N639" s="115" t="s">
        <v>22</v>
      </c>
      <c r="O639" s="115" t="s">
        <v>22</v>
      </c>
      <c r="P639" s="119" t="e">
        <f>INDEX(BDD_enquete_terrain_publique!Q:Q, MATCH(A639, BDD_enquete_terrain_publique!B:B, 0))</f>
        <v>#N/A</v>
      </c>
      <c r="Q639" s="115" t="s">
        <v>22</v>
      </c>
      <c r="R639" s="115" t="s">
        <v>22</v>
      </c>
      <c r="S639" s="115" t="s">
        <v>22</v>
      </c>
      <c r="T639" s="115" t="s">
        <v>22</v>
      </c>
      <c r="U639" s="120" t="e">
        <f>INDEX(BDD_enquete_terrain_publique!V:V, MATCH(A639, BDD_enquete_terrain_publique!B:B, 0))</f>
        <v>#N/A</v>
      </c>
      <c r="V639" s="128" t="s">
        <v>22</v>
      </c>
      <c r="W639" s="121" t="e">
        <f>INDEX(BDD_enquete_terrain_publique!W:W, MATCH(A639, BDD_enquete_terrain_publique!B:B, 0))</f>
        <v>#N/A</v>
      </c>
      <c r="X639" s="122" t="e">
        <f>INDEX(BDD_enquete_terrain_publique!X:X, MATCH(A639, BDD_enquete_terrain_publique!B:B, 0))</f>
        <v>#N/A</v>
      </c>
      <c r="Y639" s="122" t="e">
        <f>INDEX(BDD_enquete_terrain_publique!Y:Y, MATCH(A639, BDD_enquete_terrain_publique!B:B, 0))</f>
        <v>#N/A</v>
      </c>
      <c r="Z639" s="121" t="e">
        <f>INDEX(BDD_enquete_terrain_publique!Z:Z, MATCH(A639, BDD_enquete_terrain_publique!B:B, 0))</f>
        <v>#N/A</v>
      </c>
      <c r="AA639" s="121" t="e">
        <f>INDEX(BDD_enquete_terrain_publique!AA:AA, MATCH(A639, BDD_enquete_terrain_publique!B:B, 0))</f>
        <v>#N/A</v>
      </c>
      <c r="AB639" s="121" t="e">
        <f>INDEX(BDD_enquete_terrain_publique!AB:AB, MATCH(A639, BDD_enquete_terrain_publique!B:B, 0))</f>
        <v>#N/A</v>
      </c>
      <c r="AC639" s="121" t="e">
        <f>Tableau1[[#This Row],[heure_enq]]-Tableau1[[#This Row],[heure_deb]]</f>
        <v>#N/A</v>
      </c>
      <c r="AD639" s="121" t="e">
        <f>Tableau1[[#This Row],[heure_fin]]-Tableau1[[#This Row],[heure_deb]]</f>
        <v>#N/A</v>
      </c>
      <c r="AE639" s="128" t="s">
        <v>22</v>
      </c>
      <c r="AF639" s="128" t="s">
        <v>22</v>
      </c>
      <c r="AG639" s="123" t="e">
        <f>INDEX(BDD_enquete_terrain_publique!BJ:BJ, MATCH(A639, BDD_enquete_terrain_publique!B:B, 0))</f>
        <v>#N/A</v>
      </c>
      <c r="AH639" s="18"/>
      <c r="AI639" s="18" t="e">
        <f>INDEX(BDD_enquete_terrain_publique!BO:BO, MATCH(A639, BDD_enquete_terrain_publique!B:B, 0))</f>
        <v>#N/A</v>
      </c>
      <c r="AJ639" s="18"/>
      <c r="AK639" s="18" t="e">
        <f>INDEX(BDD_enquete_terrain_publique!BU:BU, MATCH(A639, BDD_enquete_terrain_publique!B:B, 0))</f>
        <v>#N/A</v>
      </c>
      <c r="AL639" s="115" t="e">
        <f>INDEX(BDD_enquete_terrain_publique!BV:BV, MATCH(A639, BDD_enquete_terrain_publique!B:B, 0))</f>
        <v>#N/A</v>
      </c>
      <c r="AM639" s="18"/>
      <c r="AN639" s="115"/>
      <c r="AO639" s="115" t="e">
        <f>INDEX(BDD_enquete_terrain_publique!AL:AL, MATCH(A639, BDD_enquete_terrain_publique!B:B, 0))</f>
        <v>#N/A</v>
      </c>
      <c r="AP639" s="115"/>
      <c r="AQ639" s="115"/>
      <c r="AR639" s="124"/>
      <c r="AS639" s="115"/>
      <c r="AT639" s="122"/>
      <c r="AU63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39" s="122"/>
      <c r="AW639" s="115"/>
      <c r="AX639" s="199"/>
      <c r="AY639" s="201"/>
      <c r="AZ639" s="127"/>
    </row>
    <row r="640" spans="1:52">
      <c r="A640" s="117"/>
      <c r="B640" s="18" t="e">
        <f>INDEX(BDD_enquete_terrain_publique!C:C, MATCH(A640, BDD_enquete_terrain_publique!B:B, 0))</f>
        <v>#N/A</v>
      </c>
      <c r="C640" s="18" t="e">
        <f>INDEX(BDD_enquete_terrain_publique!D:D, MATCH(A640, BDD_enquete_terrain_publique!B:B, 0))</f>
        <v>#N/A</v>
      </c>
      <c r="D640" s="109" t="e">
        <f>INDEX(BDD_enquete_terrain_publique!E:E, MATCH(A640, BDD_enquete_terrain_publique!B:B, 0))</f>
        <v>#N/A</v>
      </c>
      <c r="E640" s="18" t="e">
        <f>INDEX(BDD_enquete_terrain_publique!F:F, MATCH(A640, BDD_enquete_terrain_publique!B:B, 0))</f>
        <v>#N/A</v>
      </c>
      <c r="F640" s="118" t="e">
        <f>INDEX(BDD_enquete_terrain_publique!G:G, MATCH(A640, BDD_enquete_terrain_publique!B:B, 0))</f>
        <v>#N/A</v>
      </c>
      <c r="G640" s="18" t="e">
        <f>INDEX(BDD_enquete_terrain_publique!H:H, MATCH(A640, BDD_enquete_terrain_publique!B:B, 0))</f>
        <v>#N/A</v>
      </c>
      <c r="H640" s="118" t="e">
        <f>INDEX(BDD_enquete_terrain_publique!I:I, MATCH(A640, BDD_enquete_terrain_publique!B:B, 0))</f>
        <v>#N/A</v>
      </c>
      <c r="I640" s="18" t="e">
        <f>INDEX(BDD_enquete_terrain_publique!J:J, MATCH(A640, BDD_enquete_terrain_publique!B:B, 0))</f>
        <v>#N/A</v>
      </c>
      <c r="J640" s="18" t="e">
        <f>INDEX(BDD_enquete_terrain_publique!K:K, MATCH(A640, BDD_enquete_terrain_publique!B:B, 0))</f>
        <v>#N/A</v>
      </c>
      <c r="K640" s="118" t="e">
        <f>INDEX(BDD_enquete_terrain_publique!L:L, MATCH(A640, BDD_enquete_terrain_publique!B:B, 0))</f>
        <v>#N/A</v>
      </c>
      <c r="L640" s="18" t="e">
        <f>INDEX(BDD_enquete_terrain_publique!M:M, MATCH(A640, BDD_enquete_terrain_publique!B:B, 0))</f>
        <v>#N/A</v>
      </c>
      <c r="M640" s="115" t="s">
        <v>22</v>
      </c>
      <c r="N640" s="115" t="s">
        <v>22</v>
      </c>
      <c r="O640" s="115" t="s">
        <v>22</v>
      </c>
      <c r="P640" s="119" t="e">
        <f>INDEX(BDD_enquete_terrain_publique!Q:Q, MATCH(A640, BDD_enquete_terrain_publique!B:B, 0))</f>
        <v>#N/A</v>
      </c>
      <c r="Q640" s="115" t="s">
        <v>22</v>
      </c>
      <c r="R640" s="115" t="s">
        <v>22</v>
      </c>
      <c r="S640" s="115" t="s">
        <v>22</v>
      </c>
      <c r="T640" s="115" t="s">
        <v>22</v>
      </c>
      <c r="U640" s="120" t="e">
        <f>INDEX(BDD_enquete_terrain_publique!V:V, MATCH(A640, BDD_enquete_terrain_publique!B:B, 0))</f>
        <v>#N/A</v>
      </c>
      <c r="V640" s="128" t="s">
        <v>22</v>
      </c>
      <c r="W640" s="121" t="e">
        <f>INDEX(BDD_enquete_terrain_publique!W:W, MATCH(A640, BDD_enquete_terrain_publique!B:B, 0))</f>
        <v>#N/A</v>
      </c>
      <c r="X640" s="122" t="e">
        <f>INDEX(BDD_enquete_terrain_publique!X:X, MATCH(A640, BDD_enquete_terrain_publique!B:B, 0))</f>
        <v>#N/A</v>
      </c>
      <c r="Y640" s="122" t="e">
        <f>INDEX(BDD_enquete_terrain_publique!Y:Y, MATCH(A640, BDD_enquete_terrain_publique!B:B, 0))</f>
        <v>#N/A</v>
      </c>
      <c r="Z640" s="121" t="e">
        <f>INDEX(BDD_enquete_terrain_publique!Z:Z, MATCH(A640, BDD_enquete_terrain_publique!B:B, 0))</f>
        <v>#N/A</v>
      </c>
      <c r="AA640" s="121" t="e">
        <f>INDEX(BDD_enquete_terrain_publique!AA:AA, MATCH(A640, BDD_enquete_terrain_publique!B:B, 0))</f>
        <v>#N/A</v>
      </c>
      <c r="AB640" s="121" t="e">
        <f>INDEX(BDD_enquete_terrain_publique!AB:AB, MATCH(A640, BDD_enquete_terrain_publique!B:B, 0))</f>
        <v>#N/A</v>
      </c>
      <c r="AC640" s="121" t="e">
        <f>Tableau1[[#This Row],[heure_enq]]-Tableau1[[#This Row],[heure_deb]]</f>
        <v>#N/A</v>
      </c>
      <c r="AD640" s="121" t="e">
        <f>Tableau1[[#This Row],[heure_fin]]-Tableau1[[#This Row],[heure_deb]]</f>
        <v>#N/A</v>
      </c>
      <c r="AE640" s="128" t="s">
        <v>22</v>
      </c>
      <c r="AF640" s="128" t="s">
        <v>22</v>
      </c>
      <c r="AG640" s="123" t="e">
        <f>INDEX(BDD_enquete_terrain_publique!BJ:BJ, MATCH(A640, BDD_enquete_terrain_publique!B:B, 0))</f>
        <v>#N/A</v>
      </c>
      <c r="AH640" s="18"/>
      <c r="AI640" s="18" t="e">
        <f>INDEX(BDD_enquete_terrain_publique!BO:BO, MATCH(A640, BDD_enquete_terrain_publique!B:B, 0))</f>
        <v>#N/A</v>
      </c>
      <c r="AJ640" s="18"/>
      <c r="AK640" s="18" t="e">
        <f>INDEX(BDD_enquete_terrain_publique!BU:BU, MATCH(A640, BDD_enquete_terrain_publique!B:B, 0))</f>
        <v>#N/A</v>
      </c>
      <c r="AL640" s="115" t="e">
        <f>INDEX(BDD_enquete_terrain_publique!BV:BV, MATCH(A640, BDD_enquete_terrain_publique!B:B, 0))</f>
        <v>#N/A</v>
      </c>
      <c r="AM640" s="18"/>
      <c r="AN640" s="115"/>
      <c r="AO640" s="115" t="e">
        <f>INDEX(BDD_enquete_terrain_publique!AL:AL, MATCH(A640, BDD_enquete_terrain_publique!B:B, 0))</f>
        <v>#N/A</v>
      </c>
      <c r="AP640" s="115"/>
      <c r="AQ640" s="115"/>
      <c r="AR640" s="124"/>
      <c r="AS640" s="115"/>
      <c r="AT640" s="122"/>
      <c r="AU64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0" s="122"/>
      <c r="AW640" s="115"/>
      <c r="AX640" s="199"/>
      <c r="AY640" s="201"/>
      <c r="AZ640" s="127"/>
    </row>
    <row r="641" spans="1:52">
      <c r="A641" s="117"/>
      <c r="B641" s="18" t="e">
        <f>INDEX(BDD_enquete_terrain_publique!C:C, MATCH(A641, BDD_enquete_terrain_publique!B:B, 0))</f>
        <v>#N/A</v>
      </c>
      <c r="C641" s="18" t="e">
        <f>INDEX(BDD_enquete_terrain_publique!D:D, MATCH(A641, BDD_enquete_terrain_publique!B:B, 0))</f>
        <v>#N/A</v>
      </c>
      <c r="D641" s="109" t="e">
        <f>INDEX(BDD_enquete_terrain_publique!E:E, MATCH(A641, BDD_enquete_terrain_publique!B:B, 0))</f>
        <v>#N/A</v>
      </c>
      <c r="E641" s="18" t="e">
        <f>INDEX(BDD_enquete_terrain_publique!F:F, MATCH(A641, BDD_enquete_terrain_publique!B:B, 0))</f>
        <v>#N/A</v>
      </c>
      <c r="F641" s="118" t="e">
        <f>INDEX(BDD_enquete_terrain_publique!G:G, MATCH(A641, BDD_enquete_terrain_publique!B:B, 0))</f>
        <v>#N/A</v>
      </c>
      <c r="G641" s="18" t="e">
        <f>INDEX(BDD_enquete_terrain_publique!H:H, MATCH(A641, BDD_enquete_terrain_publique!B:B, 0))</f>
        <v>#N/A</v>
      </c>
      <c r="H641" s="118" t="e">
        <f>INDEX(BDD_enquete_terrain_publique!I:I, MATCH(A641, BDD_enquete_terrain_publique!B:B, 0))</f>
        <v>#N/A</v>
      </c>
      <c r="I641" s="18" t="e">
        <f>INDEX(BDD_enquete_terrain_publique!J:J, MATCH(A641, BDD_enquete_terrain_publique!B:B, 0))</f>
        <v>#N/A</v>
      </c>
      <c r="J641" s="18" t="e">
        <f>INDEX(BDD_enquete_terrain_publique!K:K, MATCH(A641, BDD_enquete_terrain_publique!B:B, 0))</f>
        <v>#N/A</v>
      </c>
      <c r="K641" s="118" t="e">
        <f>INDEX(BDD_enquete_terrain_publique!L:L, MATCH(A641, BDD_enquete_terrain_publique!B:B, 0))</f>
        <v>#N/A</v>
      </c>
      <c r="L641" s="18" t="e">
        <f>INDEX(BDD_enquete_terrain_publique!M:M, MATCH(A641, BDD_enquete_terrain_publique!B:B, 0))</f>
        <v>#N/A</v>
      </c>
      <c r="M641" s="115" t="s">
        <v>22</v>
      </c>
      <c r="N641" s="115" t="s">
        <v>22</v>
      </c>
      <c r="O641" s="115" t="s">
        <v>22</v>
      </c>
      <c r="P641" s="119" t="e">
        <f>INDEX(BDD_enquete_terrain_publique!Q:Q, MATCH(A641, BDD_enquete_terrain_publique!B:B, 0))</f>
        <v>#N/A</v>
      </c>
      <c r="Q641" s="115" t="s">
        <v>22</v>
      </c>
      <c r="R641" s="115" t="s">
        <v>22</v>
      </c>
      <c r="S641" s="115" t="s">
        <v>22</v>
      </c>
      <c r="T641" s="115" t="s">
        <v>22</v>
      </c>
      <c r="U641" s="120" t="e">
        <f>INDEX(BDD_enquete_terrain_publique!V:V, MATCH(A641, BDD_enquete_terrain_publique!B:B, 0))</f>
        <v>#N/A</v>
      </c>
      <c r="V641" s="128" t="s">
        <v>22</v>
      </c>
      <c r="W641" s="121" t="e">
        <f>INDEX(BDD_enquete_terrain_publique!W:W, MATCH(A641, BDD_enquete_terrain_publique!B:B, 0))</f>
        <v>#N/A</v>
      </c>
      <c r="X641" s="122" t="e">
        <f>INDEX(BDD_enquete_terrain_publique!X:X, MATCH(A641, BDD_enquete_terrain_publique!B:B, 0))</f>
        <v>#N/A</v>
      </c>
      <c r="Y641" s="122" t="e">
        <f>INDEX(BDD_enquete_terrain_publique!Y:Y, MATCH(A641, BDD_enquete_terrain_publique!B:B, 0))</f>
        <v>#N/A</v>
      </c>
      <c r="Z641" s="121" t="e">
        <f>INDEX(BDD_enquete_terrain_publique!Z:Z, MATCH(A641, BDD_enquete_terrain_publique!B:B, 0))</f>
        <v>#N/A</v>
      </c>
      <c r="AA641" s="121" t="e">
        <f>INDEX(BDD_enquete_terrain_publique!AA:AA, MATCH(A641, BDD_enquete_terrain_publique!B:B, 0))</f>
        <v>#N/A</v>
      </c>
      <c r="AB641" s="121" t="e">
        <f>INDEX(BDD_enquete_terrain_publique!AB:AB, MATCH(A641, BDD_enquete_terrain_publique!B:B, 0))</f>
        <v>#N/A</v>
      </c>
      <c r="AC641" s="121" t="e">
        <f>Tableau1[[#This Row],[heure_enq]]-Tableau1[[#This Row],[heure_deb]]</f>
        <v>#N/A</v>
      </c>
      <c r="AD641" s="121" t="e">
        <f>Tableau1[[#This Row],[heure_fin]]-Tableau1[[#This Row],[heure_deb]]</f>
        <v>#N/A</v>
      </c>
      <c r="AE641" s="128" t="s">
        <v>22</v>
      </c>
      <c r="AF641" s="128" t="s">
        <v>22</v>
      </c>
      <c r="AG641" s="123" t="e">
        <f>INDEX(BDD_enquete_terrain_publique!BJ:BJ, MATCH(A641, BDD_enquete_terrain_publique!B:B, 0))</f>
        <v>#N/A</v>
      </c>
      <c r="AH641" s="18"/>
      <c r="AI641" s="18" t="e">
        <f>INDEX(BDD_enquete_terrain_publique!BO:BO, MATCH(A641, BDD_enquete_terrain_publique!B:B, 0))</f>
        <v>#N/A</v>
      </c>
      <c r="AJ641" s="18"/>
      <c r="AK641" s="18" t="e">
        <f>INDEX(BDD_enquete_terrain_publique!BU:BU, MATCH(A641, BDD_enquete_terrain_publique!B:B, 0))</f>
        <v>#N/A</v>
      </c>
      <c r="AL641" s="115" t="e">
        <f>INDEX(BDD_enquete_terrain_publique!BV:BV, MATCH(A641, BDD_enquete_terrain_publique!B:B, 0))</f>
        <v>#N/A</v>
      </c>
      <c r="AM641" s="18"/>
      <c r="AN641" s="115"/>
      <c r="AO641" s="115" t="e">
        <f>INDEX(BDD_enquete_terrain_publique!AL:AL, MATCH(A641, BDD_enquete_terrain_publique!B:B, 0))</f>
        <v>#N/A</v>
      </c>
      <c r="AP641" s="115"/>
      <c r="AQ641" s="115"/>
      <c r="AR641" s="124"/>
      <c r="AS641" s="115"/>
      <c r="AT641" s="122"/>
      <c r="AU64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1" s="122"/>
      <c r="AW641" s="115"/>
      <c r="AX641" s="199"/>
      <c r="AY641" s="201"/>
      <c r="AZ641" s="127"/>
    </row>
    <row r="642" spans="1:52">
      <c r="A642" s="117"/>
      <c r="B642" s="18" t="e">
        <f>INDEX(BDD_enquete_terrain_publique!C:C, MATCH(A642, BDD_enquete_terrain_publique!B:B, 0))</f>
        <v>#N/A</v>
      </c>
      <c r="C642" s="18" t="e">
        <f>INDEX(BDD_enquete_terrain_publique!D:D, MATCH(A642, BDD_enquete_terrain_publique!B:B, 0))</f>
        <v>#N/A</v>
      </c>
      <c r="D642" s="109" t="e">
        <f>INDEX(BDD_enquete_terrain_publique!E:E, MATCH(A642, BDD_enquete_terrain_publique!B:B, 0))</f>
        <v>#N/A</v>
      </c>
      <c r="E642" s="18" t="e">
        <f>INDEX(BDD_enquete_terrain_publique!F:F, MATCH(A642, BDD_enquete_terrain_publique!B:B, 0))</f>
        <v>#N/A</v>
      </c>
      <c r="F642" s="118" t="e">
        <f>INDEX(BDD_enquete_terrain_publique!G:G, MATCH(A642, BDD_enquete_terrain_publique!B:B, 0))</f>
        <v>#N/A</v>
      </c>
      <c r="G642" s="18" t="e">
        <f>INDEX(BDD_enquete_terrain_publique!H:H, MATCH(A642, BDD_enquete_terrain_publique!B:B, 0))</f>
        <v>#N/A</v>
      </c>
      <c r="H642" s="118" t="e">
        <f>INDEX(BDD_enquete_terrain_publique!I:I, MATCH(A642, BDD_enquete_terrain_publique!B:B, 0))</f>
        <v>#N/A</v>
      </c>
      <c r="I642" s="18" t="e">
        <f>INDEX(BDD_enquete_terrain_publique!J:J, MATCH(A642, BDD_enquete_terrain_publique!B:B, 0))</f>
        <v>#N/A</v>
      </c>
      <c r="J642" s="18" t="e">
        <f>INDEX(BDD_enquete_terrain_publique!K:K, MATCH(A642, BDD_enquete_terrain_publique!B:B, 0))</f>
        <v>#N/A</v>
      </c>
      <c r="K642" s="118" t="e">
        <f>INDEX(BDD_enquete_terrain_publique!L:L, MATCH(A642, BDD_enquete_terrain_publique!B:B, 0))</f>
        <v>#N/A</v>
      </c>
      <c r="L642" s="18" t="e">
        <f>INDEX(BDD_enquete_terrain_publique!M:M, MATCH(A642, BDD_enquete_terrain_publique!B:B, 0))</f>
        <v>#N/A</v>
      </c>
      <c r="M642" s="115" t="s">
        <v>22</v>
      </c>
      <c r="N642" s="115" t="s">
        <v>22</v>
      </c>
      <c r="O642" s="115" t="s">
        <v>22</v>
      </c>
      <c r="P642" s="119" t="e">
        <f>INDEX(BDD_enquete_terrain_publique!Q:Q, MATCH(A642, BDD_enquete_terrain_publique!B:B, 0))</f>
        <v>#N/A</v>
      </c>
      <c r="Q642" s="115" t="s">
        <v>22</v>
      </c>
      <c r="R642" s="115" t="s">
        <v>22</v>
      </c>
      <c r="S642" s="115" t="s">
        <v>22</v>
      </c>
      <c r="T642" s="115" t="s">
        <v>22</v>
      </c>
      <c r="U642" s="120" t="e">
        <f>INDEX(BDD_enquete_terrain_publique!V:V, MATCH(A642, BDD_enquete_terrain_publique!B:B, 0))</f>
        <v>#N/A</v>
      </c>
      <c r="V642" s="128" t="s">
        <v>22</v>
      </c>
      <c r="W642" s="121" t="e">
        <f>INDEX(BDD_enquete_terrain_publique!W:W, MATCH(A642, BDD_enquete_terrain_publique!B:B, 0))</f>
        <v>#N/A</v>
      </c>
      <c r="X642" s="122" t="e">
        <f>INDEX(BDD_enquete_terrain_publique!X:X, MATCH(A642, BDD_enquete_terrain_publique!B:B, 0))</f>
        <v>#N/A</v>
      </c>
      <c r="Y642" s="122" t="e">
        <f>INDEX(BDD_enquete_terrain_publique!Y:Y, MATCH(A642, BDD_enquete_terrain_publique!B:B, 0))</f>
        <v>#N/A</v>
      </c>
      <c r="Z642" s="121" t="e">
        <f>INDEX(BDD_enquete_terrain_publique!Z:Z, MATCH(A642, BDD_enquete_terrain_publique!B:B, 0))</f>
        <v>#N/A</v>
      </c>
      <c r="AA642" s="121" t="e">
        <f>INDEX(BDD_enquete_terrain_publique!AA:AA, MATCH(A642, BDD_enquete_terrain_publique!B:B, 0))</f>
        <v>#N/A</v>
      </c>
      <c r="AB642" s="121" t="e">
        <f>INDEX(BDD_enquete_terrain_publique!AB:AB, MATCH(A642, BDD_enquete_terrain_publique!B:B, 0))</f>
        <v>#N/A</v>
      </c>
      <c r="AC642" s="121" t="e">
        <f>Tableau1[[#This Row],[heure_enq]]-Tableau1[[#This Row],[heure_deb]]</f>
        <v>#N/A</v>
      </c>
      <c r="AD642" s="121" t="e">
        <f>Tableau1[[#This Row],[heure_fin]]-Tableau1[[#This Row],[heure_deb]]</f>
        <v>#N/A</v>
      </c>
      <c r="AE642" s="128" t="s">
        <v>22</v>
      </c>
      <c r="AF642" s="128" t="s">
        <v>22</v>
      </c>
      <c r="AG642" s="123" t="e">
        <f>INDEX(BDD_enquete_terrain_publique!BJ:BJ, MATCH(A642, BDD_enquete_terrain_publique!B:B, 0))</f>
        <v>#N/A</v>
      </c>
      <c r="AH642" s="18"/>
      <c r="AI642" s="18" t="e">
        <f>INDEX(BDD_enquete_terrain_publique!BO:BO, MATCH(A642, BDD_enquete_terrain_publique!B:B, 0))</f>
        <v>#N/A</v>
      </c>
      <c r="AJ642" s="18"/>
      <c r="AK642" s="18" t="e">
        <f>INDEX(BDD_enquete_terrain_publique!BU:BU, MATCH(A642, BDD_enquete_terrain_publique!B:B, 0))</f>
        <v>#N/A</v>
      </c>
      <c r="AL642" s="115" t="e">
        <f>INDEX(BDD_enquete_terrain_publique!BV:BV, MATCH(A642, BDD_enquete_terrain_publique!B:B, 0))</f>
        <v>#N/A</v>
      </c>
      <c r="AM642" s="18"/>
      <c r="AN642" s="115"/>
      <c r="AO642" s="115" t="e">
        <f>INDEX(BDD_enquete_terrain_publique!AL:AL, MATCH(A642, BDD_enquete_terrain_publique!B:B, 0))</f>
        <v>#N/A</v>
      </c>
      <c r="AP642" s="115"/>
      <c r="AQ642" s="115"/>
      <c r="AR642" s="124"/>
      <c r="AS642" s="115"/>
      <c r="AT642" s="122"/>
      <c r="AU64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2" s="122"/>
      <c r="AW642" s="115"/>
      <c r="AX642" s="199"/>
      <c r="AY642" s="201"/>
      <c r="AZ642" s="127"/>
    </row>
    <row r="643" spans="1:52">
      <c r="A643" s="117"/>
      <c r="B643" s="18" t="e">
        <f>INDEX(BDD_enquete_terrain_publique!C:C, MATCH(A643, BDD_enquete_terrain_publique!B:B, 0))</f>
        <v>#N/A</v>
      </c>
      <c r="C643" s="18" t="e">
        <f>INDEX(BDD_enquete_terrain_publique!D:D, MATCH(A643, BDD_enquete_terrain_publique!B:B, 0))</f>
        <v>#N/A</v>
      </c>
      <c r="D643" s="109" t="e">
        <f>INDEX(BDD_enquete_terrain_publique!E:E, MATCH(A643, BDD_enquete_terrain_publique!B:B, 0))</f>
        <v>#N/A</v>
      </c>
      <c r="E643" s="18" t="e">
        <f>INDEX(BDD_enquete_terrain_publique!F:F, MATCH(A643, BDD_enquete_terrain_publique!B:B, 0))</f>
        <v>#N/A</v>
      </c>
      <c r="F643" s="118" t="e">
        <f>INDEX(BDD_enquete_terrain_publique!G:G, MATCH(A643, BDD_enquete_terrain_publique!B:B, 0))</f>
        <v>#N/A</v>
      </c>
      <c r="G643" s="18" t="e">
        <f>INDEX(BDD_enquete_terrain_publique!H:H, MATCH(A643, BDD_enquete_terrain_publique!B:B, 0))</f>
        <v>#N/A</v>
      </c>
      <c r="H643" s="118" t="e">
        <f>INDEX(BDD_enquete_terrain_publique!I:I, MATCH(A643, BDD_enquete_terrain_publique!B:B, 0))</f>
        <v>#N/A</v>
      </c>
      <c r="I643" s="18" t="e">
        <f>INDEX(BDD_enquete_terrain_publique!J:J, MATCH(A643, BDD_enquete_terrain_publique!B:B, 0))</f>
        <v>#N/A</v>
      </c>
      <c r="J643" s="18" t="e">
        <f>INDEX(BDD_enquete_terrain_publique!K:K, MATCH(A643, BDD_enquete_terrain_publique!B:B, 0))</f>
        <v>#N/A</v>
      </c>
      <c r="K643" s="118" t="e">
        <f>INDEX(BDD_enquete_terrain_publique!L:L, MATCH(A643, BDD_enquete_terrain_publique!B:B, 0))</f>
        <v>#N/A</v>
      </c>
      <c r="L643" s="18" t="e">
        <f>INDEX(BDD_enquete_terrain_publique!M:M, MATCH(A643, BDD_enquete_terrain_publique!B:B, 0))</f>
        <v>#N/A</v>
      </c>
      <c r="M643" s="115" t="s">
        <v>22</v>
      </c>
      <c r="N643" s="115" t="s">
        <v>22</v>
      </c>
      <c r="O643" s="115" t="s">
        <v>22</v>
      </c>
      <c r="P643" s="119" t="e">
        <f>INDEX(BDD_enquete_terrain_publique!Q:Q, MATCH(A643, BDD_enquete_terrain_publique!B:B, 0))</f>
        <v>#N/A</v>
      </c>
      <c r="Q643" s="115" t="s">
        <v>22</v>
      </c>
      <c r="R643" s="115" t="s">
        <v>22</v>
      </c>
      <c r="S643" s="115" t="s">
        <v>22</v>
      </c>
      <c r="T643" s="115" t="s">
        <v>22</v>
      </c>
      <c r="U643" s="120" t="e">
        <f>INDEX(BDD_enquete_terrain_publique!V:V, MATCH(A643, BDD_enquete_terrain_publique!B:B, 0))</f>
        <v>#N/A</v>
      </c>
      <c r="V643" s="128" t="s">
        <v>22</v>
      </c>
      <c r="W643" s="121" t="e">
        <f>INDEX(BDD_enquete_terrain_publique!W:W, MATCH(A643, BDD_enquete_terrain_publique!B:B, 0))</f>
        <v>#N/A</v>
      </c>
      <c r="X643" s="122" t="e">
        <f>INDEX(BDD_enquete_terrain_publique!X:X, MATCH(A643, BDD_enquete_terrain_publique!B:B, 0))</f>
        <v>#N/A</v>
      </c>
      <c r="Y643" s="122" t="e">
        <f>INDEX(BDD_enquete_terrain_publique!Y:Y, MATCH(A643, BDD_enquete_terrain_publique!B:B, 0))</f>
        <v>#N/A</v>
      </c>
      <c r="Z643" s="121" t="e">
        <f>INDEX(BDD_enquete_terrain_publique!Z:Z, MATCH(A643, BDD_enquete_terrain_publique!B:B, 0))</f>
        <v>#N/A</v>
      </c>
      <c r="AA643" s="121" t="e">
        <f>INDEX(BDD_enquete_terrain_publique!AA:AA, MATCH(A643, BDD_enquete_terrain_publique!B:B, 0))</f>
        <v>#N/A</v>
      </c>
      <c r="AB643" s="121" t="e">
        <f>INDEX(BDD_enquete_terrain_publique!AB:AB, MATCH(A643, BDD_enquete_terrain_publique!B:B, 0))</f>
        <v>#N/A</v>
      </c>
      <c r="AC643" s="121" t="e">
        <f>Tableau1[[#This Row],[heure_enq]]-Tableau1[[#This Row],[heure_deb]]</f>
        <v>#N/A</v>
      </c>
      <c r="AD643" s="121" t="e">
        <f>Tableau1[[#This Row],[heure_fin]]-Tableau1[[#This Row],[heure_deb]]</f>
        <v>#N/A</v>
      </c>
      <c r="AE643" s="128" t="s">
        <v>22</v>
      </c>
      <c r="AF643" s="128" t="s">
        <v>22</v>
      </c>
      <c r="AG643" s="123" t="e">
        <f>INDEX(BDD_enquete_terrain_publique!BJ:BJ, MATCH(A643, BDD_enquete_terrain_publique!B:B, 0))</f>
        <v>#N/A</v>
      </c>
      <c r="AH643" s="18"/>
      <c r="AI643" s="18" t="e">
        <f>INDEX(BDD_enquete_terrain_publique!BO:BO, MATCH(A643, BDD_enquete_terrain_publique!B:B, 0))</f>
        <v>#N/A</v>
      </c>
      <c r="AJ643" s="18"/>
      <c r="AK643" s="18" t="e">
        <f>INDEX(BDD_enquete_terrain_publique!BU:BU, MATCH(A643, BDD_enquete_terrain_publique!B:B, 0))</f>
        <v>#N/A</v>
      </c>
      <c r="AL643" s="115" t="e">
        <f>INDEX(BDD_enquete_terrain_publique!BV:BV, MATCH(A643, BDD_enquete_terrain_publique!B:B, 0))</f>
        <v>#N/A</v>
      </c>
      <c r="AM643" s="18"/>
      <c r="AN643" s="115"/>
      <c r="AO643" s="115" t="e">
        <f>INDEX(BDD_enquete_terrain_publique!AL:AL, MATCH(A643, BDD_enquete_terrain_publique!B:B, 0))</f>
        <v>#N/A</v>
      </c>
      <c r="AP643" s="115"/>
      <c r="AQ643" s="115"/>
      <c r="AR643" s="124"/>
      <c r="AS643" s="115"/>
      <c r="AT643" s="122"/>
      <c r="AU64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3" s="122"/>
      <c r="AW643" s="115"/>
      <c r="AX643" s="199"/>
      <c r="AY643" s="201"/>
      <c r="AZ643" s="127"/>
    </row>
    <row r="644" spans="1:52">
      <c r="A644" s="117"/>
      <c r="B644" s="18" t="e">
        <f>INDEX(BDD_enquete_terrain_publique!C:C, MATCH(A644, BDD_enquete_terrain_publique!B:B, 0))</f>
        <v>#N/A</v>
      </c>
      <c r="C644" s="18" t="e">
        <f>INDEX(BDD_enquete_terrain_publique!D:D, MATCH(A644, BDD_enquete_terrain_publique!B:B, 0))</f>
        <v>#N/A</v>
      </c>
      <c r="D644" s="109" t="e">
        <f>INDEX(BDD_enquete_terrain_publique!E:E, MATCH(A644, BDD_enquete_terrain_publique!B:B, 0))</f>
        <v>#N/A</v>
      </c>
      <c r="E644" s="18" t="e">
        <f>INDEX(BDD_enquete_terrain_publique!F:F, MATCH(A644, BDD_enquete_terrain_publique!B:B, 0))</f>
        <v>#N/A</v>
      </c>
      <c r="F644" s="118" t="e">
        <f>INDEX(BDD_enquete_terrain_publique!G:G, MATCH(A644, BDD_enquete_terrain_publique!B:B, 0))</f>
        <v>#N/A</v>
      </c>
      <c r="G644" s="18" t="e">
        <f>INDEX(BDD_enquete_terrain_publique!H:H, MATCH(A644, BDD_enquete_terrain_publique!B:B, 0))</f>
        <v>#N/A</v>
      </c>
      <c r="H644" s="118" t="e">
        <f>INDEX(BDD_enquete_terrain_publique!I:I, MATCH(A644, BDD_enquete_terrain_publique!B:B, 0))</f>
        <v>#N/A</v>
      </c>
      <c r="I644" s="18" t="e">
        <f>INDEX(BDD_enquete_terrain_publique!J:J, MATCH(A644, BDD_enquete_terrain_publique!B:B, 0))</f>
        <v>#N/A</v>
      </c>
      <c r="J644" s="18" t="e">
        <f>INDEX(BDD_enquete_terrain_publique!K:K, MATCH(A644, BDD_enquete_terrain_publique!B:B, 0))</f>
        <v>#N/A</v>
      </c>
      <c r="K644" s="118" t="e">
        <f>INDEX(BDD_enquete_terrain_publique!L:L, MATCH(A644, BDD_enquete_terrain_publique!B:B, 0))</f>
        <v>#N/A</v>
      </c>
      <c r="L644" s="18" t="e">
        <f>INDEX(BDD_enquete_terrain_publique!M:M, MATCH(A644, BDD_enquete_terrain_publique!B:B, 0))</f>
        <v>#N/A</v>
      </c>
      <c r="M644" s="115" t="s">
        <v>22</v>
      </c>
      <c r="N644" s="115" t="s">
        <v>22</v>
      </c>
      <c r="O644" s="115" t="s">
        <v>22</v>
      </c>
      <c r="P644" s="119" t="e">
        <f>INDEX(BDD_enquete_terrain_publique!Q:Q, MATCH(A644, BDD_enquete_terrain_publique!B:B, 0))</f>
        <v>#N/A</v>
      </c>
      <c r="Q644" s="115" t="s">
        <v>22</v>
      </c>
      <c r="R644" s="115" t="s">
        <v>22</v>
      </c>
      <c r="S644" s="115" t="s">
        <v>22</v>
      </c>
      <c r="T644" s="115" t="s">
        <v>22</v>
      </c>
      <c r="U644" s="120" t="e">
        <f>INDEX(BDD_enquete_terrain_publique!V:V, MATCH(A644, BDD_enquete_terrain_publique!B:B, 0))</f>
        <v>#N/A</v>
      </c>
      <c r="V644" s="128" t="s">
        <v>22</v>
      </c>
      <c r="W644" s="121" t="e">
        <f>INDEX(BDD_enquete_terrain_publique!W:W, MATCH(A644, BDD_enquete_terrain_publique!B:B, 0))</f>
        <v>#N/A</v>
      </c>
      <c r="X644" s="122" t="e">
        <f>INDEX(BDD_enquete_terrain_publique!X:X, MATCH(A644, BDD_enquete_terrain_publique!B:B, 0))</f>
        <v>#N/A</v>
      </c>
      <c r="Y644" s="122" t="e">
        <f>INDEX(BDD_enquete_terrain_publique!Y:Y, MATCH(A644, BDD_enquete_terrain_publique!B:B, 0))</f>
        <v>#N/A</v>
      </c>
      <c r="Z644" s="121" t="e">
        <f>INDEX(BDD_enquete_terrain_publique!Z:Z, MATCH(A644, BDD_enquete_terrain_publique!B:B, 0))</f>
        <v>#N/A</v>
      </c>
      <c r="AA644" s="121" t="e">
        <f>INDEX(BDD_enquete_terrain_publique!AA:AA, MATCH(A644, BDD_enquete_terrain_publique!B:B, 0))</f>
        <v>#N/A</v>
      </c>
      <c r="AB644" s="121" t="e">
        <f>INDEX(BDD_enquete_terrain_publique!AB:AB, MATCH(A644, BDD_enquete_terrain_publique!B:B, 0))</f>
        <v>#N/A</v>
      </c>
      <c r="AC644" s="121" t="e">
        <f>Tableau1[[#This Row],[heure_enq]]-Tableau1[[#This Row],[heure_deb]]</f>
        <v>#N/A</v>
      </c>
      <c r="AD644" s="121" t="e">
        <f>Tableau1[[#This Row],[heure_fin]]-Tableau1[[#This Row],[heure_deb]]</f>
        <v>#N/A</v>
      </c>
      <c r="AE644" s="128" t="s">
        <v>22</v>
      </c>
      <c r="AF644" s="128" t="s">
        <v>22</v>
      </c>
      <c r="AG644" s="123" t="e">
        <f>INDEX(BDD_enquete_terrain_publique!BJ:BJ, MATCH(A644, BDD_enquete_terrain_publique!B:B, 0))</f>
        <v>#N/A</v>
      </c>
      <c r="AH644" s="18"/>
      <c r="AI644" s="18" t="e">
        <f>INDEX(BDD_enquete_terrain_publique!BO:BO, MATCH(A644, BDD_enquete_terrain_publique!B:B, 0))</f>
        <v>#N/A</v>
      </c>
      <c r="AJ644" s="18"/>
      <c r="AK644" s="18" t="e">
        <f>INDEX(BDD_enquete_terrain_publique!BU:BU, MATCH(A644, BDD_enquete_terrain_publique!B:B, 0))</f>
        <v>#N/A</v>
      </c>
      <c r="AL644" s="115" t="e">
        <f>INDEX(BDD_enquete_terrain_publique!BV:BV, MATCH(A644, BDD_enquete_terrain_publique!B:B, 0))</f>
        <v>#N/A</v>
      </c>
      <c r="AM644" s="18"/>
      <c r="AN644" s="115"/>
      <c r="AO644" s="115" t="e">
        <f>INDEX(BDD_enquete_terrain_publique!AL:AL, MATCH(A644, BDD_enquete_terrain_publique!B:B, 0))</f>
        <v>#N/A</v>
      </c>
      <c r="AP644" s="115"/>
      <c r="AQ644" s="115"/>
      <c r="AR644" s="124"/>
      <c r="AS644" s="115"/>
      <c r="AT644" s="122"/>
      <c r="AU64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4" s="122"/>
      <c r="AW644" s="115"/>
      <c r="AX644" s="199"/>
      <c r="AY644" s="201"/>
      <c r="AZ644" s="127"/>
    </row>
    <row r="645" spans="1:52">
      <c r="A645" s="117"/>
      <c r="B645" s="18" t="e">
        <f>INDEX(BDD_enquete_terrain_publique!C:C, MATCH(A645, BDD_enquete_terrain_publique!B:B, 0))</f>
        <v>#N/A</v>
      </c>
      <c r="C645" s="18" t="e">
        <f>INDEX(BDD_enquete_terrain_publique!D:D, MATCH(A645, BDD_enquete_terrain_publique!B:B, 0))</f>
        <v>#N/A</v>
      </c>
      <c r="D645" s="109" t="e">
        <f>INDEX(BDD_enquete_terrain_publique!E:E, MATCH(A645, BDD_enquete_terrain_publique!B:B, 0))</f>
        <v>#N/A</v>
      </c>
      <c r="E645" s="18" t="e">
        <f>INDEX(BDD_enquete_terrain_publique!F:F, MATCH(A645, BDD_enquete_terrain_publique!B:B, 0))</f>
        <v>#N/A</v>
      </c>
      <c r="F645" s="118" t="e">
        <f>INDEX(BDD_enquete_terrain_publique!G:G, MATCH(A645, BDD_enquete_terrain_publique!B:B, 0))</f>
        <v>#N/A</v>
      </c>
      <c r="G645" s="18" t="e">
        <f>INDEX(BDD_enquete_terrain_publique!H:H, MATCH(A645, BDD_enquete_terrain_publique!B:B, 0))</f>
        <v>#N/A</v>
      </c>
      <c r="H645" s="118" t="e">
        <f>INDEX(BDD_enquete_terrain_publique!I:I, MATCH(A645, BDD_enquete_terrain_publique!B:B, 0))</f>
        <v>#N/A</v>
      </c>
      <c r="I645" s="18" t="e">
        <f>INDEX(BDD_enquete_terrain_publique!J:J, MATCH(A645, BDD_enquete_terrain_publique!B:B, 0))</f>
        <v>#N/A</v>
      </c>
      <c r="J645" s="18" t="e">
        <f>INDEX(BDD_enquete_terrain_publique!K:K, MATCH(A645, BDD_enquete_terrain_publique!B:B, 0))</f>
        <v>#N/A</v>
      </c>
      <c r="K645" s="118" t="e">
        <f>INDEX(BDD_enquete_terrain_publique!L:L, MATCH(A645, BDD_enquete_terrain_publique!B:B, 0))</f>
        <v>#N/A</v>
      </c>
      <c r="L645" s="18" t="e">
        <f>INDEX(BDD_enquete_terrain_publique!M:M, MATCH(A645, BDD_enquete_terrain_publique!B:B, 0))</f>
        <v>#N/A</v>
      </c>
      <c r="M645" s="115" t="s">
        <v>22</v>
      </c>
      <c r="N645" s="115" t="s">
        <v>22</v>
      </c>
      <c r="O645" s="115" t="s">
        <v>22</v>
      </c>
      <c r="P645" s="119" t="e">
        <f>INDEX(BDD_enquete_terrain_publique!Q:Q, MATCH(A645, BDD_enquete_terrain_publique!B:B, 0))</f>
        <v>#N/A</v>
      </c>
      <c r="Q645" s="115" t="s">
        <v>22</v>
      </c>
      <c r="R645" s="115" t="s">
        <v>22</v>
      </c>
      <c r="S645" s="115" t="s">
        <v>22</v>
      </c>
      <c r="T645" s="115" t="s">
        <v>22</v>
      </c>
      <c r="U645" s="120" t="e">
        <f>INDEX(BDD_enquete_terrain_publique!V:V, MATCH(A645, BDD_enquete_terrain_publique!B:B, 0))</f>
        <v>#N/A</v>
      </c>
      <c r="V645" s="128" t="s">
        <v>22</v>
      </c>
      <c r="W645" s="121" t="e">
        <f>INDEX(BDD_enquete_terrain_publique!W:W, MATCH(A645, BDD_enquete_terrain_publique!B:B, 0))</f>
        <v>#N/A</v>
      </c>
      <c r="X645" s="122" t="e">
        <f>INDEX(BDD_enquete_terrain_publique!X:X, MATCH(A645, BDD_enquete_terrain_publique!B:B, 0))</f>
        <v>#N/A</v>
      </c>
      <c r="Y645" s="122" t="e">
        <f>INDEX(BDD_enquete_terrain_publique!Y:Y, MATCH(A645, BDD_enquete_terrain_publique!B:B, 0))</f>
        <v>#N/A</v>
      </c>
      <c r="Z645" s="121" t="e">
        <f>INDEX(BDD_enquete_terrain_publique!Z:Z, MATCH(A645, BDD_enquete_terrain_publique!B:B, 0))</f>
        <v>#N/A</v>
      </c>
      <c r="AA645" s="121" t="e">
        <f>INDEX(BDD_enquete_terrain_publique!AA:AA, MATCH(A645, BDD_enquete_terrain_publique!B:B, 0))</f>
        <v>#N/A</v>
      </c>
      <c r="AB645" s="121" t="e">
        <f>INDEX(BDD_enquete_terrain_publique!AB:AB, MATCH(A645, BDD_enquete_terrain_publique!B:B, 0))</f>
        <v>#N/A</v>
      </c>
      <c r="AC645" s="121" t="e">
        <f>Tableau1[[#This Row],[heure_enq]]-Tableau1[[#This Row],[heure_deb]]</f>
        <v>#N/A</v>
      </c>
      <c r="AD645" s="121" t="e">
        <f>Tableau1[[#This Row],[heure_fin]]-Tableau1[[#This Row],[heure_deb]]</f>
        <v>#N/A</v>
      </c>
      <c r="AE645" s="128" t="s">
        <v>22</v>
      </c>
      <c r="AF645" s="128" t="s">
        <v>22</v>
      </c>
      <c r="AG645" s="123" t="e">
        <f>INDEX(BDD_enquete_terrain_publique!BJ:BJ, MATCH(A645, BDD_enquete_terrain_publique!B:B, 0))</f>
        <v>#N/A</v>
      </c>
      <c r="AH645" s="18"/>
      <c r="AI645" s="18" t="e">
        <f>INDEX(BDD_enquete_terrain_publique!BO:BO, MATCH(A645, BDD_enquete_terrain_publique!B:B, 0))</f>
        <v>#N/A</v>
      </c>
      <c r="AJ645" s="18"/>
      <c r="AK645" s="18" t="e">
        <f>INDEX(BDD_enquete_terrain_publique!BU:BU, MATCH(A645, BDD_enquete_terrain_publique!B:B, 0))</f>
        <v>#N/A</v>
      </c>
      <c r="AL645" s="115" t="e">
        <f>INDEX(BDD_enquete_terrain_publique!BV:BV, MATCH(A645, BDD_enquete_terrain_publique!B:B, 0))</f>
        <v>#N/A</v>
      </c>
      <c r="AM645" s="18"/>
      <c r="AN645" s="115"/>
      <c r="AO645" s="115" t="e">
        <f>INDEX(BDD_enquete_terrain_publique!AL:AL, MATCH(A645, BDD_enquete_terrain_publique!B:B, 0))</f>
        <v>#N/A</v>
      </c>
      <c r="AP645" s="115"/>
      <c r="AQ645" s="115"/>
      <c r="AR645" s="124"/>
      <c r="AS645" s="115"/>
      <c r="AT645" s="122"/>
      <c r="AU64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5" s="122"/>
      <c r="AW645" s="115"/>
      <c r="AX645" s="199"/>
      <c r="AY645" s="201"/>
      <c r="AZ645" s="127"/>
    </row>
    <row r="646" spans="1:52">
      <c r="A646" s="117"/>
      <c r="B646" s="18" t="e">
        <f>INDEX(BDD_enquete_terrain_publique!C:C, MATCH(A646, BDD_enquete_terrain_publique!B:B, 0))</f>
        <v>#N/A</v>
      </c>
      <c r="C646" s="18" t="e">
        <f>INDEX(BDD_enquete_terrain_publique!D:D, MATCH(A646, BDD_enquete_terrain_publique!B:B, 0))</f>
        <v>#N/A</v>
      </c>
      <c r="D646" s="109" t="e">
        <f>INDEX(BDD_enquete_terrain_publique!E:E, MATCH(A646, BDD_enquete_terrain_publique!B:B, 0))</f>
        <v>#N/A</v>
      </c>
      <c r="E646" s="18" t="e">
        <f>INDEX(BDD_enquete_terrain_publique!F:F, MATCH(A646, BDD_enquete_terrain_publique!B:B, 0))</f>
        <v>#N/A</v>
      </c>
      <c r="F646" s="118" t="e">
        <f>INDEX(BDD_enquete_terrain_publique!G:G, MATCH(A646, BDD_enquete_terrain_publique!B:B, 0))</f>
        <v>#N/A</v>
      </c>
      <c r="G646" s="18" t="e">
        <f>INDEX(BDD_enquete_terrain_publique!H:H, MATCH(A646, BDD_enquete_terrain_publique!B:B, 0))</f>
        <v>#N/A</v>
      </c>
      <c r="H646" s="118" t="e">
        <f>INDEX(BDD_enquete_terrain_publique!I:I, MATCH(A646, BDD_enquete_terrain_publique!B:B, 0))</f>
        <v>#N/A</v>
      </c>
      <c r="I646" s="18" t="e">
        <f>INDEX(BDD_enquete_terrain_publique!J:J, MATCH(A646, BDD_enquete_terrain_publique!B:B, 0))</f>
        <v>#N/A</v>
      </c>
      <c r="J646" s="18" t="e">
        <f>INDEX(BDD_enquete_terrain_publique!K:K, MATCH(A646, BDD_enquete_terrain_publique!B:B, 0))</f>
        <v>#N/A</v>
      </c>
      <c r="K646" s="118" t="e">
        <f>INDEX(BDD_enquete_terrain_publique!L:L, MATCH(A646, BDD_enquete_terrain_publique!B:B, 0))</f>
        <v>#N/A</v>
      </c>
      <c r="L646" s="18" t="e">
        <f>INDEX(BDD_enquete_terrain_publique!M:M, MATCH(A646, BDD_enquete_terrain_publique!B:B, 0))</f>
        <v>#N/A</v>
      </c>
      <c r="M646" s="115" t="s">
        <v>22</v>
      </c>
      <c r="N646" s="115" t="s">
        <v>22</v>
      </c>
      <c r="O646" s="115" t="s">
        <v>22</v>
      </c>
      <c r="P646" s="119" t="e">
        <f>INDEX(BDD_enquete_terrain_publique!Q:Q, MATCH(A646, BDD_enquete_terrain_publique!B:B, 0))</f>
        <v>#N/A</v>
      </c>
      <c r="Q646" s="115" t="s">
        <v>22</v>
      </c>
      <c r="R646" s="115" t="s">
        <v>22</v>
      </c>
      <c r="S646" s="115" t="s">
        <v>22</v>
      </c>
      <c r="T646" s="115" t="s">
        <v>22</v>
      </c>
      <c r="U646" s="120" t="e">
        <f>INDEX(BDD_enquete_terrain_publique!V:V, MATCH(A646, BDD_enquete_terrain_publique!B:B, 0))</f>
        <v>#N/A</v>
      </c>
      <c r="V646" s="128" t="s">
        <v>22</v>
      </c>
      <c r="W646" s="121" t="e">
        <f>INDEX(BDD_enquete_terrain_publique!W:W, MATCH(A646, BDD_enquete_terrain_publique!B:B, 0))</f>
        <v>#N/A</v>
      </c>
      <c r="X646" s="122" t="e">
        <f>INDEX(BDD_enquete_terrain_publique!X:X, MATCH(A646, BDD_enquete_terrain_publique!B:B, 0))</f>
        <v>#N/A</v>
      </c>
      <c r="Y646" s="122" t="e">
        <f>INDEX(BDD_enquete_terrain_publique!Y:Y, MATCH(A646, BDD_enquete_terrain_publique!B:B, 0))</f>
        <v>#N/A</v>
      </c>
      <c r="Z646" s="121" t="e">
        <f>INDEX(BDD_enquete_terrain_publique!Z:Z, MATCH(A646, BDD_enquete_terrain_publique!B:B, 0))</f>
        <v>#N/A</v>
      </c>
      <c r="AA646" s="121" t="e">
        <f>INDEX(BDD_enquete_terrain_publique!AA:AA, MATCH(A646, BDD_enquete_terrain_publique!B:B, 0))</f>
        <v>#N/A</v>
      </c>
      <c r="AB646" s="121" t="e">
        <f>INDEX(BDD_enquete_terrain_publique!AB:AB, MATCH(A646, BDD_enquete_terrain_publique!B:B, 0))</f>
        <v>#N/A</v>
      </c>
      <c r="AC646" s="121" t="e">
        <f>Tableau1[[#This Row],[heure_enq]]-Tableau1[[#This Row],[heure_deb]]</f>
        <v>#N/A</v>
      </c>
      <c r="AD646" s="121" t="e">
        <f>Tableau1[[#This Row],[heure_fin]]-Tableau1[[#This Row],[heure_deb]]</f>
        <v>#N/A</v>
      </c>
      <c r="AE646" s="128" t="s">
        <v>22</v>
      </c>
      <c r="AF646" s="128" t="s">
        <v>22</v>
      </c>
      <c r="AG646" s="123" t="e">
        <f>INDEX(BDD_enquete_terrain_publique!BJ:BJ, MATCH(A646, BDD_enquete_terrain_publique!B:B, 0))</f>
        <v>#N/A</v>
      </c>
      <c r="AH646" s="18"/>
      <c r="AI646" s="18" t="e">
        <f>INDEX(BDD_enquete_terrain_publique!BO:BO, MATCH(A646, BDD_enquete_terrain_publique!B:B, 0))</f>
        <v>#N/A</v>
      </c>
      <c r="AJ646" s="18"/>
      <c r="AK646" s="18" t="e">
        <f>INDEX(BDD_enquete_terrain_publique!BU:BU, MATCH(A646, BDD_enquete_terrain_publique!B:B, 0))</f>
        <v>#N/A</v>
      </c>
      <c r="AL646" s="115" t="e">
        <f>INDEX(BDD_enquete_terrain_publique!BV:BV, MATCH(A646, BDD_enquete_terrain_publique!B:B, 0))</f>
        <v>#N/A</v>
      </c>
      <c r="AM646" s="18"/>
      <c r="AN646" s="115"/>
      <c r="AO646" s="115" t="e">
        <f>INDEX(BDD_enquete_terrain_publique!AL:AL, MATCH(A646, BDD_enquete_terrain_publique!B:B, 0))</f>
        <v>#N/A</v>
      </c>
      <c r="AP646" s="115"/>
      <c r="AQ646" s="115"/>
      <c r="AR646" s="124"/>
      <c r="AS646" s="115"/>
      <c r="AT646" s="122"/>
      <c r="AU64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6" s="122"/>
      <c r="AW646" s="115"/>
      <c r="AX646" s="199"/>
      <c r="AY646" s="201"/>
      <c r="AZ646" s="127"/>
    </row>
    <row r="647" spans="1:52">
      <c r="A647" s="117"/>
      <c r="B647" s="18" t="e">
        <f>INDEX(BDD_enquete_terrain_publique!C:C, MATCH(A647, BDD_enquete_terrain_publique!B:B, 0))</f>
        <v>#N/A</v>
      </c>
      <c r="C647" s="18" t="e">
        <f>INDEX(BDD_enquete_terrain_publique!D:D, MATCH(A647, BDD_enquete_terrain_publique!B:B, 0))</f>
        <v>#N/A</v>
      </c>
      <c r="D647" s="109" t="e">
        <f>INDEX(BDD_enquete_terrain_publique!E:E, MATCH(A647, BDD_enquete_terrain_publique!B:B, 0))</f>
        <v>#N/A</v>
      </c>
      <c r="E647" s="18" t="e">
        <f>INDEX(BDD_enquete_terrain_publique!F:F, MATCH(A647, BDD_enquete_terrain_publique!B:B, 0))</f>
        <v>#N/A</v>
      </c>
      <c r="F647" s="118" t="e">
        <f>INDEX(BDD_enquete_terrain_publique!G:G, MATCH(A647, BDD_enquete_terrain_publique!B:B, 0))</f>
        <v>#N/A</v>
      </c>
      <c r="G647" s="18" t="e">
        <f>INDEX(BDD_enquete_terrain_publique!H:H, MATCH(A647, BDD_enquete_terrain_publique!B:B, 0))</f>
        <v>#N/A</v>
      </c>
      <c r="H647" s="118" t="e">
        <f>INDEX(BDD_enquete_terrain_publique!I:I, MATCH(A647, BDD_enquete_terrain_publique!B:B, 0))</f>
        <v>#N/A</v>
      </c>
      <c r="I647" s="18" t="e">
        <f>INDEX(BDD_enquete_terrain_publique!J:J, MATCH(A647, BDD_enquete_terrain_publique!B:B, 0))</f>
        <v>#N/A</v>
      </c>
      <c r="J647" s="18" t="e">
        <f>INDEX(BDD_enquete_terrain_publique!K:K, MATCH(A647, BDD_enquete_terrain_publique!B:B, 0))</f>
        <v>#N/A</v>
      </c>
      <c r="K647" s="118" t="e">
        <f>INDEX(BDD_enquete_terrain_publique!L:L, MATCH(A647, BDD_enquete_terrain_publique!B:B, 0))</f>
        <v>#N/A</v>
      </c>
      <c r="L647" s="18" t="e">
        <f>INDEX(BDD_enquete_terrain_publique!M:M, MATCH(A647, BDD_enquete_terrain_publique!B:B, 0))</f>
        <v>#N/A</v>
      </c>
      <c r="M647" s="115" t="s">
        <v>22</v>
      </c>
      <c r="N647" s="115" t="s">
        <v>22</v>
      </c>
      <c r="O647" s="115" t="s">
        <v>22</v>
      </c>
      <c r="P647" s="119" t="e">
        <f>INDEX(BDD_enquete_terrain_publique!Q:Q, MATCH(A647, BDD_enquete_terrain_publique!B:B, 0))</f>
        <v>#N/A</v>
      </c>
      <c r="Q647" s="115" t="s">
        <v>22</v>
      </c>
      <c r="R647" s="115" t="s">
        <v>22</v>
      </c>
      <c r="S647" s="115" t="s">
        <v>22</v>
      </c>
      <c r="T647" s="115" t="s">
        <v>22</v>
      </c>
      <c r="U647" s="120" t="e">
        <f>INDEX(BDD_enquete_terrain_publique!V:V, MATCH(A647, BDD_enquete_terrain_publique!B:B, 0))</f>
        <v>#N/A</v>
      </c>
      <c r="V647" s="128" t="s">
        <v>22</v>
      </c>
      <c r="W647" s="121" t="e">
        <f>INDEX(BDD_enquete_terrain_publique!W:W, MATCH(A647, BDD_enquete_terrain_publique!B:B, 0))</f>
        <v>#N/A</v>
      </c>
      <c r="X647" s="122" t="e">
        <f>INDEX(BDD_enquete_terrain_publique!X:X, MATCH(A647, BDD_enquete_terrain_publique!B:B, 0))</f>
        <v>#N/A</v>
      </c>
      <c r="Y647" s="122" t="e">
        <f>INDEX(BDD_enquete_terrain_publique!Y:Y, MATCH(A647, BDD_enquete_terrain_publique!B:B, 0))</f>
        <v>#N/A</v>
      </c>
      <c r="Z647" s="121" t="e">
        <f>INDEX(BDD_enquete_terrain_publique!Z:Z, MATCH(A647, BDD_enquete_terrain_publique!B:B, 0))</f>
        <v>#N/A</v>
      </c>
      <c r="AA647" s="121" t="e">
        <f>INDEX(BDD_enquete_terrain_publique!AA:AA, MATCH(A647, BDD_enquete_terrain_publique!B:B, 0))</f>
        <v>#N/A</v>
      </c>
      <c r="AB647" s="121" t="e">
        <f>INDEX(BDD_enquete_terrain_publique!AB:AB, MATCH(A647, BDD_enquete_terrain_publique!B:B, 0))</f>
        <v>#N/A</v>
      </c>
      <c r="AC647" s="121" t="e">
        <f>Tableau1[[#This Row],[heure_enq]]-Tableau1[[#This Row],[heure_deb]]</f>
        <v>#N/A</v>
      </c>
      <c r="AD647" s="121" t="e">
        <f>Tableau1[[#This Row],[heure_fin]]-Tableau1[[#This Row],[heure_deb]]</f>
        <v>#N/A</v>
      </c>
      <c r="AE647" s="128" t="s">
        <v>22</v>
      </c>
      <c r="AF647" s="128" t="s">
        <v>22</v>
      </c>
      <c r="AG647" s="123" t="e">
        <f>INDEX(BDD_enquete_terrain_publique!BJ:BJ, MATCH(A647, BDD_enquete_terrain_publique!B:B, 0))</f>
        <v>#N/A</v>
      </c>
      <c r="AH647" s="18"/>
      <c r="AI647" s="18" t="e">
        <f>INDEX(BDD_enquete_terrain_publique!BO:BO, MATCH(A647, BDD_enquete_terrain_publique!B:B, 0))</f>
        <v>#N/A</v>
      </c>
      <c r="AJ647" s="18"/>
      <c r="AK647" s="18" t="e">
        <f>INDEX(BDD_enquete_terrain_publique!BU:BU, MATCH(A647, BDD_enquete_terrain_publique!B:B, 0))</f>
        <v>#N/A</v>
      </c>
      <c r="AL647" s="115" t="e">
        <f>INDEX(BDD_enquete_terrain_publique!BV:BV, MATCH(A647, BDD_enquete_terrain_publique!B:B, 0))</f>
        <v>#N/A</v>
      </c>
      <c r="AM647" s="18"/>
      <c r="AN647" s="115"/>
      <c r="AO647" s="115" t="e">
        <f>INDEX(BDD_enquete_terrain_publique!AL:AL, MATCH(A647, BDD_enquete_terrain_publique!B:B, 0))</f>
        <v>#N/A</v>
      </c>
      <c r="AP647" s="115"/>
      <c r="AQ647" s="115"/>
      <c r="AR647" s="124"/>
      <c r="AS647" s="115"/>
      <c r="AT647" s="122"/>
      <c r="AU64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7" s="122"/>
      <c r="AW647" s="115"/>
      <c r="AX647" s="199"/>
      <c r="AY647" s="201"/>
      <c r="AZ647" s="127"/>
    </row>
    <row r="648" spans="1:52">
      <c r="A648" s="117"/>
      <c r="B648" s="18" t="e">
        <f>INDEX(BDD_enquete_terrain_publique!C:C, MATCH(A648, BDD_enquete_terrain_publique!B:B, 0))</f>
        <v>#N/A</v>
      </c>
      <c r="C648" s="18" t="e">
        <f>INDEX(BDD_enquete_terrain_publique!D:D, MATCH(A648, BDD_enquete_terrain_publique!B:B, 0))</f>
        <v>#N/A</v>
      </c>
      <c r="D648" s="109" t="e">
        <f>INDEX(BDD_enquete_terrain_publique!E:E, MATCH(A648, BDD_enquete_terrain_publique!B:B, 0))</f>
        <v>#N/A</v>
      </c>
      <c r="E648" s="18" t="e">
        <f>INDEX(BDD_enquete_terrain_publique!F:F, MATCH(A648, BDD_enquete_terrain_publique!B:B, 0))</f>
        <v>#N/A</v>
      </c>
      <c r="F648" s="118" t="e">
        <f>INDEX(BDD_enquete_terrain_publique!G:G, MATCH(A648, BDD_enquete_terrain_publique!B:B, 0))</f>
        <v>#N/A</v>
      </c>
      <c r="G648" s="18" t="e">
        <f>INDEX(BDD_enquete_terrain_publique!H:H, MATCH(A648, BDD_enquete_terrain_publique!B:B, 0))</f>
        <v>#N/A</v>
      </c>
      <c r="H648" s="118" t="e">
        <f>INDEX(BDD_enquete_terrain_publique!I:I, MATCH(A648, BDD_enquete_terrain_publique!B:B, 0))</f>
        <v>#N/A</v>
      </c>
      <c r="I648" s="18" t="e">
        <f>INDEX(BDD_enquete_terrain_publique!J:J, MATCH(A648, BDD_enquete_terrain_publique!B:B, 0))</f>
        <v>#N/A</v>
      </c>
      <c r="J648" s="18" t="e">
        <f>INDEX(BDD_enquete_terrain_publique!K:K, MATCH(A648, BDD_enquete_terrain_publique!B:B, 0))</f>
        <v>#N/A</v>
      </c>
      <c r="K648" s="118" t="e">
        <f>INDEX(BDD_enquete_terrain_publique!L:L, MATCH(A648, BDD_enquete_terrain_publique!B:B, 0))</f>
        <v>#N/A</v>
      </c>
      <c r="L648" s="18" t="e">
        <f>INDEX(BDD_enquete_terrain_publique!M:M, MATCH(A648, BDD_enquete_terrain_publique!B:B, 0))</f>
        <v>#N/A</v>
      </c>
      <c r="M648" s="115" t="s">
        <v>22</v>
      </c>
      <c r="N648" s="115" t="s">
        <v>22</v>
      </c>
      <c r="O648" s="115" t="s">
        <v>22</v>
      </c>
      <c r="P648" s="119" t="e">
        <f>INDEX(BDD_enquete_terrain_publique!Q:Q, MATCH(A648, BDD_enquete_terrain_publique!B:B, 0))</f>
        <v>#N/A</v>
      </c>
      <c r="Q648" s="115" t="s">
        <v>22</v>
      </c>
      <c r="R648" s="115" t="s">
        <v>22</v>
      </c>
      <c r="S648" s="115" t="s">
        <v>22</v>
      </c>
      <c r="T648" s="115" t="s">
        <v>22</v>
      </c>
      <c r="U648" s="120" t="e">
        <f>INDEX(BDD_enquete_terrain_publique!V:V, MATCH(A648, BDD_enquete_terrain_publique!B:B, 0))</f>
        <v>#N/A</v>
      </c>
      <c r="V648" s="128" t="s">
        <v>22</v>
      </c>
      <c r="W648" s="121" t="e">
        <f>INDEX(BDD_enquete_terrain_publique!W:W, MATCH(A648, BDD_enquete_terrain_publique!B:B, 0))</f>
        <v>#N/A</v>
      </c>
      <c r="X648" s="122" t="e">
        <f>INDEX(BDD_enquete_terrain_publique!X:X, MATCH(A648, BDD_enquete_terrain_publique!B:B, 0))</f>
        <v>#N/A</v>
      </c>
      <c r="Y648" s="122" t="e">
        <f>INDEX(BDD_enquete_terrain_publique!Y:Y, MATCH(A648, BDD_enquete_terrain_publique!B:B, 0))</f>
        <v>#N/A</v>
      </c>
      <c r="Z648" s="121" t="e">
        <f>INDEX(BDD_enquete_terrain_publique!Z:Z, MATCH(A648, BDD_enquete_terrain_publique!B:B, 0))</f>
        <v>#N/A</v>
      </c>
      <c r="AA648" s="121" t="e">
        <f>INDEX(BDD_enquete_terrain_publique!AA:AA, MATCH(A648, BDD_enquete_terrain_publique!B:B, 0))</f>
        <v>#N/A</v>
      </c>
      <c r="AB648" s="121" t="e">
        <f>INDEX(BDD_enquete_terrain_publique!AB:AB, MATCH(A648, BDD_enquete_terrain_publique!B:B, 0))</f>
        <v>#N/A</v>
      </c>
      <c r="AC648" s="121" t="e">
        <f>Tableau1[[#This Row],[heure_enq]]-Tableau1[[#This Row],[heure_deb]]</f>
        <v>#N/A</v>
      </c>
      <c r="AD648" s="121" t="e">
        <f>Tableau1[[#This Row],[heure_fin]]-Tableau1[[#This Row],[heure_deb]]</f>
        <v>#N/A</v>
      </c>
      <c r="AE648" s="128" t="s">
        <v>22</v>
      </c>
      <c r="AF648" s="128" t="s">
        <v>22</v>
      </c>
      <c r="AG648" s="123" t="e">
        <f>INDEX(BDD_enquete_terrain_publique!BJ:BJ, MATCH(A648, BDD_enquete_terrain_publique!B:B, 0))</f>
        <v>#N/A</v>
      </c>
      <c r="AH648" s="18"/>
      <c r="AI648" s="18" t="e">
        <f>INDEX(BDD_enquete_terrain_publique!BO:BO, MATCH(A648, BDD_enquete_terrain_publique!B:B, 0))</f>
        <v>#N/A</v>
      </c>
      <c r="AJ648" s="18"/>
      <c r="AK648" s="18" t="e">
        <f>INDEX(BDD_enquete_terrain_publique!BU:BU, MATCH(A648, BDD_enquete_terrain_publique!B:B, 0))</f>
        <v>#N/A</v>
      </c>
      <c r="AL648" s="115" t="e">
        <f>INDEX(BDD_enquete_terrain_publique!BV:BV, MATCH(A648, BDD_enquete_terrain_publique!B:B, 0))</f>
        <v>#N/A</v>
      </c>
      <c r="AM648" s="18"/>
      <c r="AN648" s="115"/>
      <c r="AO648" s="115" t="e">
        <f>INDEX(BDD_enquete_terrain_publique!AL:AL, MATCH(A648, BDD_enquete_terrain_publique!B:B, 0))</f>
        <v>#N/A</v>
      </c>
      <c r="AP648" s="115"/>
      <c r="AQ648" s="115"/>
      <c r="AR648" s="124"/>
      <c r="AS648" s="115"/>
      <c r="AT648" s="122"/>
      <c r="AU64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8" s="122"/>
      <c r="AW648" s="115"/>
      <c r="AX648" s="199"/>
      <c r="AY648" s="201"/>
      <c r="AZ648" s="127"/>
    </row>
    <row r="649" spans="1:52">
      <c r="A649" s="117"/>
      <c r="B649" s="18" t="e">
        <f>INDEX(BDD_enquete_terrain_publique!C:C, MATCH(A649, BDD_enquete_terrain_publique!B:B, 0))</f>
        <v>#N/A</v>
      </c>
      <c r="C649" s="18" t="e">
        <f>INDEX(BDD_enquete_terrain_publique!D:D, MATCH(A649, BDD_enquete_terrain_publique!B:B, 0))</f>
        <v>#N/A</v>
      </c>
      <c r="D649" s="109" t="e">
        <f>INDEX(BDD_enquete_terrain_publique!E:E, MATCH(A649, BDD_enquete_terrain_publique!B:B, 0))</f>
        <v>#N/A</v>
      </c>
      <c r="E649" s="18" t="e">
        <f>INDEX(BDD_enquete_terrain_publique!F:F, MATCH(A649, BDD_enquete_terrain_publique!B:B, 0))</f>
        <v>#N/A</v>
      </c>
      <c r="F649" s="118" t="e">
        <f>INDEX(BDD_enquete_terrain_publique!G:G, MATCH(A649, BDD_enquete_terrain_publique!B:B, 0))</f>
        <v>#N/A</v>
      </c>
      <c r="G649" s="18" t="e">
        <f>INDEX(BDD_enquete_terrain_publique!H:H, MATCH(A649, BDD_enquete_terrain_publique!B:B, 0))</f>
        <v>#N/A</v>
      </c>
      <c r="H649" s="118" t="e">
        <f>INDEX(BDD_enquete_terrain_publique!I:I, MATCH(A649, BDD_enquete_terrain_publique!B:B, 0))</f>
        <v>#N/A</v>
      </c>
      <c r="I649" s="18" t="e">
        <f>INDEX(BDD_enquete_terrain_publique!J:J, MATCH(A649, BDD_enquete_terrain_publique!B:B, 0))</f>
        <v>#N/A</v>
      </c>
      <c r="J649" s="18" t="e">
        <f>INDEX(BDD_enquete_terrain_publique!K:K, MATCH(A649, BDD_enquete_terrain_publique!B:B, 0))</f>
        <v>#N/A</v>
      </c>
      <c r="K649" s="118" t="e">
        <f>INDEX(BDD_enquete_terrain_publique!L:L, MATCH(A649, BDD_enquete_terrain_publique!B:B, 0))</f>
        <v>#N/A</v>
      </c>
      <c r="L649" s="18" t="e">
        <f>INDEX(BDD_enquete_terrain_publique!M:M, MATCH(A649, BDD_enquete_terrain_publique!B:B, 0))</f>
        <v>#N/A</v>
      </c>
      <c r="M649" s="115" t="s">
        <v>22</v>
      </c>
      <c r="N649" s="115" t="s">
        <v>22</v>
      </c>
      <c r="O649" s="115" t="s">
        <v>22</v>
      </c>
      <c r="P649" s="119" t="e">
        <f>INDEX(BDD_enquete_terrain_publique!Q:Q, MATCH(A649, BDD_enquete_terrain_publique!B:B, 0))</f>
        <v>#N/A</v>
      </c>
      <c r="Q649" s="115" t="s">
        <v>22</v>
      </c>
      <c r="R649" s="115" t="s">
        <v>22</v>
      </c>
      <c r="S649" s="115" t="s">
        <v>22</v>
      </c>
      <c r="T649" s="115" t="s">
        <v>22</v>
      </c>
      <c r="U649" s="120" t="e">
        <f>INDEX(BDD_enquete_terrain_publique!V:V, MATCH(A649, BDD_enquete_terrain_publique!B:B, 0))</f>
        <v>#N/A</v>
      </c>
      <c r="V649" s="128" t="s">
        <v>22</v>
      </c>
      <c r="W649" s="121" t="e">
        <f>INDEX(BDD_enquete_terrain_publique!W:W, MATCH(A649, BDD_enquete_terrain_publique!B:B, 0))</f>
        <v>#N/A</v>
      </c>
      <c r="X649" s="122" t="e">
        <f>INDEX(BDD_enquete_terrain_publique!X:X, MATCH(A649, BDD_enquete_terrain_publique!B:B, 0))</f>
        <v>#N/A</v>
      </c>
      <c r="Y649" s="122" t="e">
        <f>INDEX(BDD_enquete_terrain_publique!Y:Y, MATCH(A649, BDD_enquete_terrain_publique!B:B, 0))</f>
        <v>#N/A</v>
      </c>
      <c r="Z649" s="121" t="e">
        <f>INDEX(BDD_enquete_terrain_publique!Z:Z, MATCH(A649, BDD_enquete_terrain_publique!B:B, 0))</f>
        <v>#N/A</v>
      </c>
      <c r="AA649" s="121" t="e">
        <f>INDEX(BDD_enquete_terrain_publique!AA:AA, MATCH(A649, BDD_enquete_terrain_publique!B:B, 0))</f>
        <v>#N/A</v>
      </c>
      <c r="AB649" s="121" t="e">
        <f>INDEX(BDD_enquete_terrain_publique!AB:AB, MATCH(A649, BDD_enquete_terrain_publique!B:B, 0))</f>
        <v>#N/A</v>
      </c>
      <c r="AC649" s="121" t="e">
        <f>Tableau1[[#This Row],[heure_enq]]-Tableau1[[#This Row],[heure_deb]]</f>
        <v>#N/A</v>
      </c>
      <c r="AD649" s="121" t="e">
        <f>Tableau1[[#This Row],[heure_fin]]-Tableau1[[#This Row],[heure_deb]]</f>
        <v>#N/A</v>
      </c>
      <c r="AE649" s="128" t="s">
        <v>22</v>
      </c>
      <c r="AF649" s="128" t="s">
        <v>22</v>
      </c>
      <c r="AG649" s="123" t="e">
        <f>INDEX(BDD_enquete_terrain_publique!BJ:BJ, MATCH(A649, BDD_enquete_terrain_publique!B:B, 0))</f>
        <v>#N/A</v>
      </c>
      <c r="AH649" s="18"/>
      <c r="AI649" s="18" t="e">
        <f>INDEX(BDD_enquete_terrain_publique!BO:BO, MATCH(A649, BDD_enquete_terrain_publique!B:B, 0))</f>
        <v>#N/A</v>
      </c>
      <c r="AJ649" s="18"/>
      <c r="AK649" s="18" t="e">
        <f>INDEX(BDD_enquete_terrain_publique!BU:BU, MATCH(A649, BDD_enquete_terrain_publique!B:B, 0))</f>
        <v>#N/A</v>
      </c>
      <c r="AL649" s="115" t="e">
        <f>INDEX(BDD_enquete_terrain_publique!BV:BV, MATCH(A649, BDD_enquete_terrain_publique!B:B, 0))</f>
        <v>#N/A</v>
      </c>
      <c r="AM649" s="18"/>
      <c r="AN649" s="115"/>
      <c r="AO649" s="115" t="e">
        <f>INDEX(BDD_enquete_terrain_publique!AL:AL, MATCH(A649, BDD_enquete_terrain_publique!B:B, 0))</f>
        <v>#N/A</v>
      </c>
      <c r="AP649" s="115"/>
      <c r="AQ649" s="115"/>
      <c r="AR649" s="124"/>
      <c r="AS649" s="115"/>
      <c r="AT649" s="122"/>
      <c r="AU64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49" s="122"/>
      <c r="AW649" s="115"/>
      <c r="AX649" s="199"/>
      <c r="AY649" s="201"/>
      <c r="AZ649" s="127"/>
    </row>
    <row r="650" spans="1:52">
      <c r="A650" s="117"/>
      <c r="B650" s="18" t="e">
        <f>INDEX(BDD_enquete_terrain_publique!C:C, MATCH(A650, BDD_enquete_terrain_publique!B:B, 0))</f>
        <v>#N/A</v>
      </c>
      <c r="C650" s="18" t="e">
        <f>INDEX(BDD_enquete_terrain_publique!D:D, MATCH(A650, BDD_enquete_terrain_publique!B:B, 0))</f>
        <v>#N/A</v>
      </c>
      <c r="D650" s="109" t="e">
        <f>INDEX(BDD_enquete_terrain_publique!E:E, MATCH(A650, BDD_enquete_terrain_publique!B:B, 0))</f>
        <v>#N/A</v>
      </c>
      <c r="E650" s="18" t="e">
        <f>INDEX(BDD_enquete_terrain_publique!F:F, MATCH(A650, BDD_enquete_terrain_publique!B:B, 0))</f>
        <v>#N/A</v>
      </c>
      <c r="F650" s="118" t="e">
        <f>INDEX(BDD_enquete_terrain_publique!G:G, MATCH(A650, BDD_enquete_terrain_publique!B:B, 0))</f>
        <v>#N/A</v>
      </c>
      <c r="G650" s="18" t="e">
        <f>INDEX(BDD_enquete_terrain_publique!H:H, MATCH(A650, BDD_enquete_terrain_publique!B:B, 0))</f>
        <v>#N/A</v>
      </c>
      <c r="H650" s="118" t="e">
        <f>INDEX(BDD_enquete_terrain_publique!I:I, MATCH(A650, BDD_enquete_terrain_publique!B:B, 0))</f>
        <v>#N/A</v>
      </c>
      <c r="I650" s="18" t="e">
        <f>INDEX(BDD_enquete_terrain_publique!J:J, MATCH(A650, BDD_enquete_terrain_publique!B:B, 0))</f>
        <v>#N/A</v>
      </c>
      <c r="J650" s="18" t="e">
        <f>INDEX(BDD_enquete_terrain_publique!K:K, MATCH(A650, BDD_enquete_terrain_publique!B:B, 0))</f>
        <v>#N/A</v>
      </c>
      <c r="K650" s="118" t="e">
        <f>INDEX(BDD_enquete_terrain_publique!L:L, MATCH(A650, BDD_enquete_terrain_publique!B:B, 0))</f>
        <v>#N/A</v>
      </c>
      <c r="L650" s="18" t="e">
        <f>INDEX(BDD_enquete_terrain_publique!M:M, MATCH(A650, BDD_enquete_terrain_publique!B:B, 0))</f>
        <v>#N/A</v>
      </c>
      <c r="M650" s="115" t="s">
        <v>22</v>
      </c>
      <c r="N650" s="115" t="s">
        <v>22</v>
      </c>
      <c r="O650" s="115" t="s">
        <v>22</v>
      </c>
      <c r="P650" s="119" t="e">
        <f>INDEX(BDD_enquete_terrain_publique!Q:Q, MATCH(A650, BDD_enquete_terrain_publique!B:B, 0))</f>
        <v>#N/A</v>
      </c>
      <c r="Q650" s="115" t="s">
        <v>22</v>
      </c>
      <c r="R650" s="115" t="s">
        <v>22</v>
      </c>
      <c r="S650" s="115" t="s">
        <v>22</v>
      </c>
      <c r="T650" s="115" t="s">
        <v>22</v>
      </c>
      <c r="U650" s="120" t="e">
        <f>INDEX(BDD_enquete_terrain_publique!V:V, MATCH(A650, BDD_enquete_terrain_publique!B:B, 0))</f>
        <v>#N/A</v>
      </c>
      <c r="V650" s="128" t="s">
        <v>22</v>
      </c>
      <c r="W650" s="121" t="e">
        <f>INDEX(BDD_enquete_terrain_publique!W:W, MATCH(A650, BDD_enquete_terrain_publique!B:B, 0))</f>
        <v>#N/A</v>
      </c>
      <c r="X650" s="122" t="e">
        <f>INDEX(BDD_enquete_terrain_publique!X:X, MATCH(A650, BDD_enquete_terrain_publique!B:B, 0))</f>
        <v>#N/A</v>
      </c>
      <c r="Y650" s="122" t="e">
        <f>INDEX(BDD_enquete_terrain_publique!Y:Y, MATCH(A650, BDD_enquete_terrain_publique!B:B, 0))</f>
        <v>#N/A</v>
      </c>
      <c r="Z650" s="121" t="e">
        <f>INDEX(BDD_enquete_terrain_publique!Z:Z, MATCH(A650, BDD_enquete_terrain_publique!B:B, 0))</f>
        <v>#N/A</v>
      </c>
      <c r="AA650" s="121" t="e">
        <f>INDEX(BDD_enquete_terrain_publique!AA:AA, MATCH(A650, BDD_enquete_terrain_publique!B:B, 0))</f>
        <v>#N/A</v>
      </c>
      <c r="AB650" s="121" t="e">
        <f>INDEX(BDD_enquete_terrain_publique!AB:AB, MATCH(A650, BDD_enquete_terrain_publique!B:B, 0))</f>
        <v>#N/A</v>
      </c>
      <c r="AC650" s="121" t="e">
        <f>Tableau1[[#This Row],[heure_enq]]-Tableau1[[#This Row],[heure_deb]]</f>
        <v>#N/A</v>
      </c>
      <c r="AD650" s="121" t="e">
        <f>Tableau1[[#This Row],[heure_fin]]-Tableau1[[#This Row],[heure_deb]]</f>
        <v>#N/A</v>
      </c>
      <c r="AE650" s="128" t="s">
        <v>22</v>
      </c>
      <c r="AF650" s="128" t="s">
        <v>22</v>
      </c>
      <c r="AG650" s="123" t="e">
        <f>INDEX(BDD_enquete_terrain_publique!BJ:BJ, MATCH(A650, BDD_enquete_terrain_publique!B:B, 0))</f>
        <v>#N/A</v>
      </c>
      <c r="AH650" s="18"/>
      <c r="AI650" s="18" t="e">
        <f>INDEX(BDD_enquete_terrain_publique!BO:BO, MATCH(A650, BDD_enquete_terrain_publique!B:B, 0))</f>
        <v>#N/A</v>
      </c>
      <c r="AJ650" s="18"/>
      <c r="AK650" s="18" t="e">
        <f>INDEX(BDD_enquete_terrain_publique!BU:BU, MATCH(A650, BDD_enquete_terrain_publique!B:B, 0))</f>
        <v>#N/A</v>
      </c>
      <c r="AL650" s="115" t="e">
        <f>INDEX(BDD_enquete_terrain_publique!BV:BV, MATCH(A650, BDD_enquete_terrain_publique!B:B, 0))</f>
        <v>#N/A</v>
      </c>
      <c r="AM650" s="18"/>
      <c r="AN650" s="115"/>
      <c r="AO650" s="115" t="e">
        <f>INDEX(BDD_enquete_terrain_publique!AL:AL, MATCH(A650, BDD_enquete_terrain_publique!B:B, 0))</f>
        <v>#N/A</v>
      </c>
      <c r="AP650" s="115"/>
      <c r="AQ650" s="115"/>
      <c r="AR650" s="124"/>
      <c r="AS650" s="115"/>
      <c r="AT650" s="122"/>
      <c r="AU65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0" s="122"/>
      <c r="AW650" s="115"/>
      <c r="AX650" s="199"/>
      <c r="AY650" s="201"/>
      <c r="AZ650" s="127"/>
    </row>
    <row r="651" spans="1:52">
      <c r="A651" s="117"/>
      <c r="B651" s="18" t="e">
        <f>INDEX(BDD_enquete_terrain_publique!C:C, MATCH(A651, BDD_enquete_terrain_publique!B:B, 0))</f>
        <v>#N/A</v>
      </c>
      <c r="C651" s="18" t="e">
        <f>INDEX(BDD_enquete_terrain_publique!D:D, MATCH(A651, BDD_enquete_terrain_publique!B:B, 0))</f>
        <v>#N/A</v>
      </c>
      <c r="D651" s="109" t="e">
        <f>INDEX(BDD_enquete_terrain_publique!E:E, MATCH(A651, BDD_enquete_terrain_publique!B:B, 0))</f>
        <v>#N/A</v>
      </c>
      <c r="E651" s="18" t="e">
        <f>INDEX(BDD_enquete_terrain_publique!F:F, MATCH(A651, BDD_enquete_terrain_publique!B:B, 0))</f>
        <v>#N/A</v>
      </c>
      <c r="F651" s="118" t="e">
        <f>INDEX(BDD_enquete_terrain_publique!G:G, MATCH(A651, BDD_enquete_terrain_publique!B:B, 0))</f>
        <v>#N/A</v>
      </c>
      <c r="G651" s="18" t="e">
        <f>INDEX(BDD_enquete_terrain_publique!H:H, MATCH(A651, BDD_enquete_terrain_publique!B:B, 0))</f>
        <v>#N/A</v>
      </c>
      <c r="H651" s="118" t="e">
        <f>INDEX(BDD_enquete_terrain_publique!I:I, MATCH(A651, BDD_enquete_terrain_publique!B:B, 0))</f>
        <v>#N/A</v>
      </c>
      <c r="I651" s="18" t="e">
        <f>INDEX(BDD_enquete_terrain_publique!J:J, MATCH(A651, BDD_enquete_terrain_publique!B:B, 0))</f>
        <v>#N/A</v>
      </c>
      <c r="J651" s="18" t="e">
        <f>INDEX(BDD_enquete_terrain_publique!K:K, MATCH(A651, BDD_enquete_terrain_publique!B:B, 0))</f>
        <v>#N/A</v>
      </c>
      <c r="K651" s="118" t="e">
        <f>INDEX(BDD_enquete_terrain_publique!L:L, MATCH(A651, BDD_enquete_terrain_publique!B:B, 0))</f>
        <v>#N/A</v>
      </c>
      <c r="L651" s="18" t="e">
        <f>INDEX(BDD_enquete_terrain_publique!M:M, MATCH(A651, BDD_enquete_terrain_publique!B:B, 0))</f>
        <v>#N/A</v>
      </c>
      <c r="M651" s="115" t="s">
        <v>22</v>
      </c>
      <c r="N651" s="115" t="s">
        <v>22</v>
      </c>
      <c r="O651" s="115" t="s">
        <v>22</v>
      </c>
      <c r="P651" s="119" t="e">
        <f>INDEX(BDD_enquete_terrain_publique!Q:Q, MATCH(A651, BDD_enquete_terrain_publique!B:B, 0))</f>
        <v>#N/A</v>
      </c>
      <c r="Q651" s="115" t="s">
        <v>22</v>
      </c>
      <c r="R651" s="115" t="s">
        <v>22</v>
      </c>
      <c r="S651" s="115" t="s">
        <v>22</v>
      </c>
      <c r="T651" s="115" t="s">
        <v>22</v>
      </c>
      <c r="U651" s="120" t="e">
        <f>INDEX(BDD_enquete_terrain_publique!V:V, MATCH(A651, BDD_enquete_terrain_publique!B:B, 0))</f>
        <v>#N/A</v>
      </c>
      <c r="V651" s="128" t="s">
        <v>22</v>
      </c>
      <c r="W651" s="121" t="e">
        <f>INDEX(BDD_enquete_terrain_publique!W:W, MATCH(A651, BDD_enquete_terrain_publique!B:B, 0))</f>
        <v>#N/A</v>
      </c>
      <c r="X651" s="122" t="e">
        <f>INDEX(BDD_enquete_terrain_publique!X:X, MATCH(A651, BDD_enquete_terrain_publique!B:B, 0))</f>
        <v>#N/A</v>
      </c>
      <c r="Y651" s="122" t="e">
        <f>INDEX(BDD_enquete_terrain_publique!Y:Y, MATCH(A651, BDD_enquete_terrain_publique!B:B, 0))</f>
        <v>#N/A</v>
      </c>
      <c r="Z651" s="121" t="e">
        <f>INDEX(BDD_enquete_terrain_publique!Z:Z, MATCH(A651, BDD_enquete_terrain_publique!B:B, 0))</f>
        <v>#N/A</v>
      </c>
      <c r="AA651" s="121" t="e">
        <f>INDEX(BDD_enquete_terrain_publique!AA:AA, MATCH(A651, BDD_enquete_terrain_publique!B:B, 0))</f>
        <v>#N/A</v>
      </c>
      <c r="AB651" s="121" t="e">
        <f>INDEX(BDD_enquete_terrain_publique!AB:AB, MATCH(A651, BDD_enquete_terrain_publique!B:B, 0))</f>
        <v>#N/A</v>
      </c>
      <c r="AC651" s="121" t="e">
        <f>Tableau1[[#This Row],[heure_enq]]-Tableau1[[#This Row],[heure_deb]]</f>
        <v>#N/A</v>
      </c>
      <c r="AD651" s="121" t="e">
        <f>Tableau1[[#This Row],[heure_fin]]-Tableau1[[#This Row],[heure_deb]]</f>
        <v>#N/A</v>
      </c>
      <c r="AE651" s="128" t="s">
        <v>22</v>
      </c>
      <c r="AF651" s="128" t="s">
        <v>22</v>
      </c>
      <c r="AG651" s="123" t="e">
        <f>INDEX(BDD_enquete_terrain_publique!BJ:BJ, MATCH(A651, BDD_enquete_terrain_publique!B:B, 0))</f>
        <v>#N/A</v>
      </c>
      <c r="AH651" s="18"/>
      <c r="AI651" s="18" t="e">
        <f>INDEX(BDD_enquete_terrain_publique!BO:BO, MATCH(A651, BDD_enquete_terrain_publique!B:B, 0))</f>
        <v>#N/A</v>
      </c>
      <c r="AJ651" s="18"/>
      <c r="AK651" s="18" t="e">
        <f>INDEX(BDD_enquete_terrain_publique!BU:BU, MATCH(A651, BDD_enquete_terrain_publique!B:B, 0))</f>
        <v>#N/A</v>
      </c>
      <c r="AL651" s="115" t="e">
        <f>INDEX(BDD_enquete_terrain_publique!BV:BV, MATCH(A651, BDD_enquete_terrain_publique!B:B, 0))</f>
        <v>#N/A</v>
      </c>
      <c r="AM651" s="18"/>
      <c r="AN651" s="115"/>
      <c r="AO651" s="115" t="e">
        <f>INDEX(BDD_enquete_terrain_publique!AL:AL, MATCH(A651, BDD_enquete_terrain_publique!B:B, 0))</f>
        <v>#N/A</v>
      </c>
      <c r="AP651" s="115"/>
      <c r="AQ651" s="115"/>
      <c r="AR651" s="124"/>
      <c r="AS651" s="115"/>
      <c r="AT651" s="122"/>
      <c r="AU65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1" s="122"/>
      <c r="AW651" s="115"/>
      <c r="AX651" s="199"/>
      <c r="AY651" s="201"/>
      <c r="AZ651" s="127"/>
    </row>
    <row r="652" spans="1:52">
      <c r="A652" s="117"/>
      <c r="B652" s="18" t="e">
        <f>INDEX(BDD_enquete_terrain_publique!C:C, MATCH(A652, BDD_enquete_terrain_publique!B:B, 0))</f>
        <v>#N/A</v>
      </c>
      <c r="C652" s="18" t="e">
        <f>INDEX(BDD_enquete_terrain_publique!D:D, MATCH(A652, BDD_enquete_terrain_publique!B:B, 0))</f>
        <v>#N/A</v>
      </c>
      <c r="D652" s="109" t="e">
        <f>INDEX(BDD_enquete_terrain_publique!E:E, MATCH(A652, BDD_enquete_terrain_publique!B:B, 0))</f>
        <v>#N/A</v>
      </c>
      <c r="E652" s="18" t="e">
        <f>INDEX(BDD_enquete_terrain_publique!F:F, MATCH(A652, BDD_enquete_terrain_publique!B:B, 0))</f>
        <v>#N/A</v>
      </c>
      <c r="F652" s="118" t="e">
        <f>INDEX(BDD_enquete_terrain_publique!G:G, MATCH(A652, BDD_enquete_terrain_publique!B:B, 0))</f>
        <v>#N/A</v>
      </c>
      <c r="G652" s="18" t="e">
        <f>INDEX(BDD_enquete_terrain_publique!H:H, MATCH(A652, BDD_enquete_terrain_publique!B:B, 0))</f>
        <v>#N/A</v>
      </c>
      <c r="H652" s="118" t="e">
        <f>INDEX(BDD_enquete_terrain_publique!I:I, MATCH(A652, BDD_enquete_terrain_publique!B:B, 0))</f>
        <v>#N/A</v>
      </c>
      <c r="I652" s="18" t="e">
        <f>INDEX(BDD_enquete_terrain_publique!J:J, MATCH(A652, BDD_enquete_terrain_publique!B:B, 0))</f>
        <v>#N/A</v>
      </c>
      <c r="J652" s="18" t="e">
        <f>INDEX(BDD_enquete_terrain_publique!K:K, MATCH(A652, BDD_enquete_terrain_publique!B:B, 0))</f>
        <v>#N/A</v>
      </c>
      <c r="K652" s="118" t="e">
        <f>INDEX(BDD_enquete_terrain_publique!L:L, MATCH(A652, BDD_enquete_terrain_publique!B:B, 0))</f>
        <v>#N/A</v>
      </c>
      <c r="L652" s="18" t="e">
        <f>INDEX(BDD_enquete_terrain_publique!M:M, MATCH(A652, BDD_enquete_terrain_publique!B:B, 0))</f>
        <v>#N/A</v>
      </c>
      <c r="M652" s="115" t="s">
        <v>22</v>
      </c>
      <c r="N652" s="115" t="s">
        <v>22</v>
      </c>
      <c r="O652" s="115" t="s">
        <v>22</v>
      </c>
      <c r="P652" s="119" t="e">
        <f>INDEX(BDD_enquete_terrain_publique!Q:Q, MATCH(A652, BDD_enquete_terrain_publique!B:B, 0))</f>
        <v>#N/A</v>
      </c>
      <c r="Q652" s="115" t="s">
        <v>22</v>
      </c>
      <c r="R652" s="115" t="s">
        <v>22</v>
      </c>
      <c r="S652" s="115" t="s">
        <v>22</v>
      </c>
      <c r="T652" s="115" t="s">
        <v>22</v>
      </c>
      <c r="U652" s="120" t="e">
        <f>INDEX(BDD_enquete_terrain_publique!V:V, MATCH(A652, BDD_enquete_terrain_publique!B:B, 0))</f>
        <v>#N/A</v>
      </c>
      <c r="V652" s="128" t="s">
        <v>22</v>
      </c>
      <c r="W652" s="121" t="e">
        <f>INDEX(BDD_enquete_terrain_publique!W:W, MATCH(A652, BDD_enquete_terrain_publique!B:B, 0))</f>
        <v>#N/A</v>
      </c>
      <c r="X652" s="122" t="e">
        <f>INDEX(BDD_enquete_terrain_publique!X:X, MATCH(A652, BDD_enquete_terrain_publique!B:B, 0))</f>
        <v>#N/A</v>
      </c>
      <c r="Y652" s="122" t="e">
        <f>INDEX(BDD_enquete_terrain_publique!Y:Y, MATCH(A652, BDD_enquete_terrain_publique!B:B, 0))</f>
        <v>#N/A</v>
      </c>
      <c r="Z652" s="121" t="e">
        <f>INDEX(BDD_enquete_terrain_publique!Z:Z, MATCH(A652, BDD_enquete_terrain_publique!B:B, 0))</f>
        <v>#N/A</v>
      </c>
      <c r="AA652" s="121" t="e">
        <f>INDEX(BDD_enquete_terrain_publique!AA:AA, MATCH(A652, BDD_enquete_terrain_publique!B:B, 0))</f>
        <v>#N/A</v>
      </c>
      <c r="AB652" s="121" t="e">
        <f>INDEX(BDD_enquete_terrain_publique!AB:AB, MATCH(A652, BDD_enquete_terrain_publique!B:B, 0))</f>
        <v>#N/A</v>
      </c>
      <c r="AC652" s="121" t="e">
        <f>Tableau1[[#This Row],[heure_enq]]-Tableau1[[#This Row],[heure_deb]]</f>
        <v>#N/A</v>
      </c>
      <c r="AD652" s="121" t="e">
        <f>Tableau1[[#This Row],[heure_fin]]-Tableau1[[#This Row],[heure_deb]]</f>
        <v>#N/A</v>
      </c>
      <c r="AE652" s="128" t="s">
        <v>22</v>
      </c>
      <c r="AF652" s="128" t="s">
        <v>22</v>
      </c>
      <c r="AG652" s="123" t="e">
        <f>INDEX(BDD_enquete_terrain_publique!BJ:BJ, MATCH(A652, BDD_enquete_terrain_publique!B:B, 0))</f>
        <v>#N/A</v>
      </c>
      <c r="AH652" s="18"/>
      <c r="AI652" s="18" t="e">
        <f>INDEX(BDD_enquete_terrain_publique!BO:BO, MATCH(A652, BDD_enquete_terrain_publique!B:B, 0))</f>
        <v>#N/A</v>
      </c>
      <c r="AJ652" s="18"/>
      <c r="AK652" s="18" t="e">
        <f>INDEX(BDD_enquete_terrain_publique!BU:BU, MATCH(A652, BDD_enquete_terrain_publique!B:B, 0))</f>
        <v>#N/A</v>
      </c>
      <c r="AL652" s="115" t="e">
        <f>INDEX(BDD_enquete_terrain_publique!BV:BV, MATCH(A652, BDD_enquete_terrain_publique!B:B, 0))</f>
        <v>#N/A</v>
      </c>
      <c r="AM652" s="18"/>
      <c r="AN652" s="115"/>
      <c r="AO652" s="115" t="e">
        <f>INDEX(BDD_enquete_terrain_publique!AL:AL, MATCH(A652, BDD_enquete_terrain_publique!B:B, 0))</f>
        <v>#N/A</v>
      </c>
      <c r="AP652" s="115"/>
      <c r="AQ652" s="115"/>
      <c r="AR652" s="124"/>
      <c r="AS652" s="115"/>
      <c r="AT652" s="122"/>
      <c r="AU65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2" s="122"/>
      <c r="AW652" s="115"/>
      <c r="AX652" s="199"/>
      <c r="AY652" s="201"/>
      <c r="AZ652" s="127"/>
    </row>
    <row r="653" spans="1:52">
      <c r="A653" s="117"/>
      <c r="B653" s="18" t="e">
        <f>INDEX(BDD_enquete_terrain_publique!C:C, MATCH(A653, BDD_enquete_terrain_publique!B:B, 0))</f>
        <v>#N/A</v>
      </c>
      <c r="C653" s="18" t="e">
        <f>INDEX(BDD_enquete_terrain_publique!D:D, MATCH(A653, BDD_enquete_terrain_publique!B:B, 0))</f>
        <v>#N/A</v>
      </c>
      <c r="D653" s="109" t="e">
        <f>INDEX(BDD_enquete_terrain_publique!E:E, MATCH(A653, BDD_enquete_terrain_publique!B:B, 0))</f>
        <v>#N/A</v>
      </c>
      <c r="E653" s="18" t="e">
        <f>INDEX(BDD_enquete_terrain_publique!F:F, MATCH(A653, BDD_enquete_terrain_publique!B:B, 0))</f>
        <v>#N/A</v>
      </c>
      <c r="F653" s="118" t="e">
        <f>INDEX(BDD_enquete_terrain_publique!G:G, MATCH(A653, BDD_enquete_terrain_publique!B:B, 0))</f>
        <v>#N/A</v>
      </c>
      <c r="G653" s="18" t="e">
        <f>INDEX(BDD_enquete_terrain_publique!H:H, MATCH(A653, BDD_enquete_terrain_publique!B:B, 0))</f>
        <v>#N/A</v>
      </c>
      <c r="H653" s="118" t="e">
        <f>INDEX(BDD_enquete_terrain_publique!I:I, MATCH(A653, BDD_enquete_terrain_publique!B:B, 0))</f>
        <v>#N/A</v>
      </c>
      <c r="I653" s="18" t="e">
        <f>INDEX(BDD_enquete_terrain_publique!J:J, MATCH(A653, BDD_enquete_terrain_publique!B:B, 0))</f>
        <v>#N/A</v>
      </c>
      <c r="J653" s="18" t="e">
        <f>INDEX(BDD_enquete_terrain_publique!K:K, MATCH(A653, BDD_enquete_terrain_publique!B:B, 0))</f>
        <v>#N/A</v>
      </c>
      <c r="K653" s="118" t="e">
        <f>INDEX(BDD_enquete_terrain_publique!L:L, MATCH(A653, BDD_enquete_terrain_publique!B:B, 0))</f>
        <v>#N/A</v>
      </c>
      <c r="L653" s="18" t="e">
        <f>INDEX(BDD_enquete_terrain_publique!M:M, MATCH(A653, BDD_enquete_terrain_publique!B:B, 0))</f>
        <v>#N/A</v>
      </c>
      <c r="M653" s="115" t="s">
        <v>22</v>
      </c>
      <c r="N653" s="115" t="s">
        <v>22</v>
      </c>
      <c r="O653" s="115" t="s">
        <v>22</v>
      </c>
      <c r="P653" s="119" t="e">
        <f>INDEX(BDD_enquete_terrain_publique!Q:Q, MATCH(A653, BDD_enquete_terrain_publique!B:B, 0))</f>
        <v>#N/A</v>
      </c>
      <c r="Q653" s="115" t="s">
        <v>22</v>
      </c>
      <c r="R653" s="115" t="s">
        <v>22</v>
      </c>
      <c r="S653" s="115" t="s">
        <v>22</v>
      </c>
      <c r="T653" s="115" t="s">
        <v>22</v>
      </c>
      <c r="U653" s="120" t="e">
        <f>INDEX(BDD_enquete_terrain_publique!V:V, MATCH(A653, BDD_enquete_terrain_publique!B:B, 0))</f>
        <v>#N/A</v>
      </c>
      <c r="V653" s="128" t="s">
        <v>22</v>
      </c>
      <c r="W653" s="121" t="e">
        <f>INDEX(BDD_enquete_terrain_publique!W:W, MATCH(A653, BDD_enquete_terrain_publique!B:B, 0))</f>
        <v>#N/A</v>
      </c>
      <c r="X653" s="122" t="e">
        <f>INDEX(BDD_enquete_terrain_publique!X:X, MATCH(A653, BDD_enquete_terrain_publique!B:B, 0))</f>
        <v>#N/A</v>
      </c>
      <c r="Y653" s="122" t="e">
        <f>INDEX(BDD_enquete_terrain_publique!Y:Y, MATCH(A653, BDD_enquete_terrain_publique!B:B, 0))</f>
        <v>#N/A</v>
      </c>
      <c r="Z653" s="121" t="e">
        <f>INDEX(BDD_enquete_terrain_publique!Z:Z, MATCH(A653, BDD_enquete_terrain_publique!B:B, 0))</f>
        <v>#N/A</v>
      </c>
      <c r="AA653" s="121" t="e">
        <f>INDEX(BDD_enquete_terrain_publique!AA:AA, MATCH(A653, BDD_enquete_terrain_publique!B:B, 0))</f>
        <v>#N/A</v>
      </c>
      <c r="AB653" s="121" t="e">
        <f>INDEX(BDD_enquete_terrain_publique!AB:AB, MATCH(A653, BDD_enquete_terrain_publique!B:B, 0))</f>
        <v>#N/A</v>
      </c>
      <c r="AC653" s="121" t="e">
        <f>Tableau1[[#This Row],[heure_enq]]-Tableau1[[#This Row],[heure_deb]]</f>
        <v>#N/A</v>
      </c>
      <c r="AD653" s="121" t="e">
        <f>Tableau1[[#This Row],[heure_fin]]-Tableau1[[#This Row],[heure_deb]]</f>
        <v>#N/A</v>
      </c>
      <c r="AE653" s="128" t="s">
        <v>22</v>
      </c>
      <c r="AF653" s="128" t="s">
        <v>22</v>
      </c>
      <c r="AG653" s="123" t="e">
        <f>INDEX(BDD_enquete_terrain_publique!BJ:BJ, MATCH(A653, BDD_enquete_terrain_publique!B:B, 0))</f>
        <v>#N/A</v>
      </c>
      <c r="AH653" s="18"/>
      <c r="AI653" s="18" t="e">
        <f>INDEX(BDD_enquete_terrain_publique!BO:BO, MATCH(A653, BDD_enquete_terrain_publique!B:B, 0))</f>
        <v>#N/A</v>
      </c>
      <c r="AJ653" s="18"/>
      <c r="AK653" s="18" t="e">
        <f>INDEX(BDD_enquete_terrain_publique!BU:BU, MATCH(A653, BDD_enquete_terrain_publique!B:B, 0))</f>
        <v>#N/A</v>
      </c>
      <c r="AL653" s="115" t="e">
        <f>INDEX(BDD_enquete_terrain_publique!BV:BV, MATCH(A653, BDD_enquete_terrain_publique!B:B, 0))</f>
        <v>#N/A</v>
      </c>
      <c r="AM653" s="18"/>
      <c r="AN653" s="115"/>
      <c r="AO653" s="115" t="e">
        <f>INDEX(BDD_enquete_terrain_publique!AL:AL, MATCH(A653, BDD_enquete_terrain_publique!B:B, 0))</f>
        <v>#N/A</v>
      </c>
      <c r="AP653" s="115"/>
      <c r="AQ653" s="115"/>
      <c r="AR653" s="124"/>
      <c r="AS653" s="115"/>
      <c r="AT653" s="122"/>
      <c r="AU65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3" s="122"/>
      <c r="AW653" s="115"/>
      <c r="AX653" s="199"/>
      <c r="AY653" s="201"/>
      <c r="AZ653" s="127"/>
    </row>
    <row r="654" spans="1:52">
      <c r="A654" s="117"/>
      <c r="B654" s="18" t="e">
        <f>INDEX(BDD_enquete_terrain_publique!C:C, MATCH(A654, BDD_enquete_terrain_publique!B:B, 0))</f>
        <v>#N/A</v>
      </c>
      <c r="C654" s="18" t="e">
        <f>INDEX(BDD_enquete_terrain_publique!D:D, MATCH(A654, BDD_enquete_terrain_publique!B:B, 0))</f>
        <v>#N/A</v>
      </c>
      <c r="D654" s="109" t="e">
        <f>INDEX(BDD_enquete_terrain_publique!E:E, MATCH(A654, BDD_enquete_terrain_publique!B:B, 0))</f>
        <v>#N/A</v>
      </c>
      <c r="E654" s="18" t="e">
        <f>INDEX(BDD_enquete_terrain_publique!F:F, MATCH(A654, BDD_enquete_terrain_publique!B:B, 0))</f>
        <v>#N/A</v>
      </c>
      <c r="F654" s="118" t="e">
        <f>INDEX(BDD_enquete_terrain_publique!G:G, MATCH(A654, BDD_enquete_terrain_publique!B:B, 0))</f>
        <v>#N/A</v>
      </c>
      <c r="G654" s="18" t="e">
        <f>INDEX(BDD_enquete_terrain_publique!H:H, MATCH(A654, BDD_enquete_terrain_publique!B:B, 0))</f>
        <v>#N/A</v>
      </c>
      <c r="H654" s="118" t="e">
        <f>INDEX(BDD_enquete_terrain_publique!I:I, MATCH(A654, BDD_enquete_terrain_publique!B:B, 0))</f>
        <v>#N/A</v>
      </c>
      <c r="I654" s="18" t="e">
        <f>INDEX(BDD_enquete_terrain_publique!J:J, MATCH(A654, BDD_enquete_terrain_publique!B:B, 0))</f>
        <v>#N/A</v>
      </c>
      <c r="J654" s="18" t="e">
        <f>INDEX(BDD_enquete_terrain_publique!K:K, MATCH(A654, BDD_enquete_terrain_publique!B:B, 0))</f>
        <v>#N/A</v>
      </c>
      <c r="K654" s="118" t="e">
        <f>INDEX(BDD_enquete_terrain_publique!L:L, MATCH(A654, BDD_enquete_terrain_publique!B:B, 0))</f>
        <v>#N/A</v>
      </c>
      <c r="L654" s="18" t="e">
        <f>INDEX(BDD_enquete_terrain_publique!M:M, MATCH(A654, BDD_enquete_terrain_publique!B:B, 0))</f>
        <v>#N/A</v>
      </c>
      <c r="M654" s="115" t="s">
        <v>22</v>
      </c>
      <c r="N654" s="115" t="s">
        <v>22</v>
      </c>
      <c r="O654" s="115" t="s">
        <v>22</v>
      </c>
      <c r="P654" s="119" t="e">
        <f>INDEX(BDD_enquete_terrain_publique!Q:Q, MATCH(A654, BDD_enquete_terrain_publique!B:B, 0))</f>
        <v>#N/A</v>
      </c>
      <c r="Q654" s="115" t="s">
        <v>22</v>
      </c>
      <c r="R654" s="115" t="s">
        <v>22</v>
      </c>
      <c r="S654" s="115" t="s">
        <v>22</v>
      </c>
      <c r="T654" s="115" t="s">
        <v>22</v>
      </c>
      <c r="U654" s="120" t="e">
        <f>INDEX(BDD_enquete_terrain_publique!V:V, MATCH(A654, BDD_enquete_terrain_publique!B:B, 0))</f>
        <v>#N/A</v>
      </c>
      <c r="V654" s="128" t="s">
        <v>22</v>
      </c>
      <c r="W654" s="121" t="e">
        <f>INDEX(BDD_enquete_terrain_publique!W:W, MATCH(A654, BDD_enquete_terrain_publique!B:B, 0))</f>
        <v>#N/A</v>
      </c>
      <c r="X654" s="122" t="e">
        <f>INDEX(BDD_enquete_terrain_publique!X:X, MATCH(A654, BDD_enquete_terrain_publique!B:B, 0))</f>
        <v>#N/A</v>
      </c>
      <c r="Y654" s="122" t="e">
        <f>INDEX(BDD_enquete_terrain_publique!Y:Y, MATCH(A654, BDD_enquete_terrain_publique!B:B, 0))</f>
        <v>#N/A</v>
      </c>
      <c r="Z654" s="121" t="e">
        <f>INDEX(BDD_enquete_terrain_publique!Z:Z, MATCH(A654, BDD_enquete_terrain_publique!B:B, 0))</f>
        <v>#N/A</v>
      </c>
      <c r="AA654" s="121" t="e">
        <f>INDEX(BDD_enquete_terrain_publique!AA:AA, MATCH(A654, BDD_enquete_terrain_publique!B:B, 0))</f>
        <v>#N/A</v>
      </c>
      <c r="AB654" s="121" t="e">
        <f>INDEX(BDD_enquete_terrain_publique!AB:AB, MATCH(A654, BDD_enquete_terrain_publique!B:B, 0))</f>
        <v>#N/A</v>
      </c>
      <c r="AC654" s="121" t="e">
        <f>Tableau1[[#This Row],[heure_enq]]-Tableau1[[#This Row],[heure_deb]]</f>
        <v>#N/A</v>
      </c>
      <c r="AD654" s="121" t="e">
        <f>Tableau1[[#This Row],[heure_fin]]-Tableau1[[#This Row],[heure_deb]]</f>
        <v>#N/A</v>
      </c>
      <c r="AE654" s="128" t="s">
        <v>22</v>
      </c>
      <c r="AF654" s="128" t="s">
        <v>22</v>
      </c>
      <c r="AG654" s="123" t="e">
        <f>INDEX(BDD_enquete_terrain_publique!BJ:BJ, MATCH(A654, BDD_enquete_terrain_publique!B:B, 0))</f>
        <v>#N/A</v>
      </c>
      <c r="AH654" s="18"/>
      <c r="AI654" s="18" t="e">
        <f>INDEX(BDD_enquete_terrain_publique!BO:BO, MATCH(A654, BDD_enquete_terrain_publique!B:B, 0))</f>
        <v>#N/A</v>
      </c>
      <c r="AJ654" s="18"/>
      <c r="AK654" s="18" t="e">
        <f>INDEX(BDD_enquete_terrain_publique!BU:BU, MATCH(A654, BDD_enquete_terrain_publique!B:B, 0))</f>
        <v>#N/A</v>
      </c>
      <c r="AL654" s="115" t="e">
        <f>INDEX(BDD_enquete_terrain_publique!BV:BV, MATCH(A654, BDD_enquete_terrain_publique!B:B, 0))</f>
        <v>#N/A</v>
      </c>
      <c r="AM654" s="18"/>
      <c r="AN654" s="115"/>
      <c r="AO654" s="115" t="e">
        <f>INDEX(BDD_enquete_terrain_publique!AL:AL, MATCH(A654, BDD_enquete_terrain_publique!B:B, 0))</f>
        <v>#N/A</v>
      </c>
      <c r="AP654" s="115"/>
      <c r="AQ654" s="115"/>
      <c r="AR654" s="124"/>
      <c r="AS654" s="115"/>
      <c r="AT654" s="122"/>
      <c r="AU65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4" s="122"/>
      <c r="AW654" s="115"/>
      <c r="AX654" s="199"/>
      <c r="AY654" s="201"/>
      <c r="AZ654" s="127"/>
    </row>
    <row r="655" spans="1:52">
      <c r="A655" s="117"/>
      <c r="B655" s="18" t="e">
        <f>INDEX(BDD_enquete_terrain_publique!C:C, MATCH(A655, BDD_enquete_terrain_publique!B:B, 0))</f>
        <v>#N/A</v>
      </c>
      <c r="C655" s="18" t="e">
        <f>INDEX(BDD_enquete_terrain_publique!D:D, MATCH(A655, BDD_enquete_terrain_publique!B:B, 0))</f>
        <v>#N/A</v>
      </c>
      <c r="D655" s="109" t="e">
        <f>INDEX(BDD_enquete_terrain_publique!E:E, MATCH(A655, BDD_enquete_terrain_publique!B:B, 0))</f>
        <v>#N/A</v>
      </c>
      <c r="E655" s="18" t="e">
        <f>INDEX(BDD_enquete_terrain_publique!F:F, MATCH(A655, BDD_enquete_terrain_publique!B:B, 0))</f>
        <v>#N/A</v>
      </c>
      <c r="F655" s="118" t="e">
        <f>INDEX(BDD_enquete_terrain_publique!G:G, MATCH(A655, BDD_enquete_terrain_publique!B:B, 0))</f>
        <v>#N/A</v>
      </c>
      <c r="G655" s="18" t="e">
        <f>INDEX(BDD_enquete_terrain_publique!H:H, MATCH(A655, BDD_enquete_terrain_publique!B:B, 0))</f>
        <v>#N/A</v>
      </c>
      <c r="H655" s="118" t="e">
        <f>INDEX(BDD_enquete_terrain_publique!I:I, MATCH(A655, BDD_enquete_terrain_publique!B:B, 0))</f>
        <v>#N/A</v>
      </c>
      <c r="I655" s="18" t="e">
        <f>INDEX(BDD_enquete_terrain_publique!J:J, MATCH(A655, BDD_enquete_terrain_publique!B:B, 0))</f>
        <v>#N/A</v>
      </c>
      <c r="J655" s="18" t="e">
        <f>INDEX(BDD_enquete_terrain_publique!K:K, MATCH(A655, BDD_enquete_terrain_publique!B:B, 0))</f>
        <v>#N/A</v>
      </c>
      <c r="K655" s="118" t="e">
        <f>INDEX(BDD_enquete_terrain_publique!L:L, MATCH(A655, BDD_enquete_terrain_publique!B:B, 0))</f>
        <v>#N/A</v>
      </c>
      <c r="L655" s="18" t="e">
        <f>INDEX(BDD_enquete_terrain_publique!M:M, MATCH(A655, BDD_enquete_terrain_publique!B:B, 0))</f>
        <v>#N/A</v>
      </c>
      <c r="M655" s="115" t="s">
        <v>22</v>
      </c>
      <c r="N655" s="115" t="s">
        <v>22</v>
      </c>
      <c r="O655" s="115" t="s">
        <v>22</v>
      </c>
      <c r="P655" s="119" t="e">
        <f>INDEX(BDD_enquete_terrain_publique!Q:Q, MATCH(A655, BDD_enquete_terrain_publique!B:B, 0))</f>
        <v>#N/A</v>
      </c>
      <c r="Q655" s="115" t="s">
        <v>22</v>
      </c>
      <c r="R655" s="115" t="s">
        <v>22</v>
      </c>
      <c r="S655" s="115" t="s">
        <v>22</v>
      </c>
      <c r="T655" s="115" t="s">
        <v>22</v>
      </c>
      <c r="U655" s="120" t="e">
        <f>INDEX(BDD_enquete_terrain_publique!V:V, MATCH(A655, BDD_enquete_terrain_publique!B:B, 0))</f>
        <v>#N/A</v>
      </c>
      <c r="V655" s="128" t="s">
        <v>22</v>
      </c>
      <c r="W655" s="121" t="e">
        <f>INDEX(BDD_enquete_terrain_publique!W:W, MATCH(A655, BDD_enquete_terrain_publique!B:B, 0))</f>
        <v>#N/A</v>
      </c>
      <c r="X655" s="122" t="e">
        <f>INDEX(BDD_enquete_terrain_publique!X:X, MATCH(A655, BDD_enquete_terrain_publique!B:B, 0))</f>
        <v>#N/A</v>
      </c>
      <c r="Y655" s="122" t="e">
        <f>INDEX(BDD_enquete_terrain_publique!Y:Y, MATCH(A655, BDD_enquete_terrain_publique!B:B, 0))</f>
        <v>#N/A</v>
      </c>
      <c r="Z655" s="121" t="e">
        <f>INDEX(BDD_enquete_terrain_publique!Z:Z, MATCH(A655, BDD_enquete_terrain_publique!B:B, 0))</f>
        <v>#N/A</v>
      </c>
      <c r="AA655" s="121" t="e">
        <f>INDEX(BDD_enquete_terrain_publique!AA:AA, MATCH(A655, BDD_enquete_terrain_publique!B:B, 0))</f>
        <v>#N/A</v>
      </c>
      <c r="AB655" s="121" t="e">
        <f>INDEX(BDD_enquete_terrain_publique!AB:AB, MATCH(A655, BDD_enquete_terrain_publique!B:B, 0))</f>
        <v>#N/A</v>
      </c>
      <c r="AC655" s="121" t="e">
        <f>Tableau1[[#This Row],[heure_enq]]-Tableau1[[#This Row],[heure_deb]]</f>
        <v>#N/A</v>
      </c>
      <c r="AD655" s="121" t="e">
        <f>Tableau1[[#This Row],[heure_fin]]-Tableau1[[#This Row],[heure_deb]]</f>
        <v>#N/A</v>
      </c>
      <c r="AE655" s="128" t="s">
        <v>22</v>
      </c>
      <c r="AF655" s="128" t="s">
        <v>22</v>
      </c>
      <c r="AG655" s="123" t="e">
        <f>INDEX(BDD_enquete_terrain_publique!BJ:BJ, MATCH(A655, BDD_enquete_terrain_publique!B:B, 0))</f>
        <v>#N/A</v>
      </c>
      <c r="AH655" s="18"/>
      <c r="AI655" s="18" t="e">
        <f>INDEX(BDD_enquete_terrain_publique!BO:BO, MATCH(A655, BDD_enquete_terrain_publique!B:B, 0))</f>
        <v>#N/A</v>
      </c>
      <c r="AJ655" s="18"/>
      <c r="AK655" s="18" t="e">
        <f>INDEX(BDD_enquete_terrain_publique!BU:BU, MATCH(A655, BDD_enquete_terrain_publique!B:B, 0))</f>
        <v>#N/A</v>
      </c>
      <c r="AL655" s="115" t="e">
        <f>INDEX(BDD_enquete_terrain_publique!BV:BV, MATCH(A655, BDD_enquete_terrain_publique!B:B, 0))</f>
        <v>#N/A</v>
      </c>
      <c r="AM655" s="18"/>
      <c r="AN655" s="115"/>
      <c r="AO655" s="115" t="e">
        <f>INDEX(BDD_enquete_terrain_publique!AL:AL, MATCH(A655, BDD_enquete_terrain_publique!B:B, 0))</f>
        <v>#N/A</v>
      </c>
      <c r="AP655" s="115"/>
      <c r="AQ655" s="115"/>
      <c r="AR655" s="124"/>
      <c r="AS655" s="115"/>
      <c r="AT655" s="122"/>
      <c r="AU65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5" s="122"/>
      <c r="AW655" s="115"/>
      <c r="AX655" s="199"/>
      <c r="AY655" s="201"/>
      <c r="AZ655" s="127"/>
    </row>
    <row r="656" spans="1:52">
      <c r="A656" s="117"/>
      <c r="B656" s="18" t="e">
        <f>INDEX(BDD_enquete_terrain_publique!C:C, MATCH(A656, BDD_enquete_terrain_publique!B:B, 0))</f>
        <v>#N/A</v>
      </c>
      <c r="C656" s="18" t="e">
        <f>INDEX(BDD_enquete_terrain_publique!D:D, MATCH(A656, BDD_enquete_terrain_publique!B:B, 0))</f>
        <v>#N/A</v>
      </c>
      <c r="D656" s="109" t="e">
        <f>INDEX(BDD_enquete_terrain_publique!E:E, MATCH(A656, BDD_enquete_terrain_publique!B:B, 0))</f>
        <v>#N/A</v>
      </c>
      <c r="E656" s="18" t="e">
        <f>INDEX(BDD_enquete_terrain_publique!F:F, MATCH(A656, BDD_enquete_terrain_publique!B:B, 0))</f>
        <v>#N/A</v>
      </c>
      <c r="F656" s="118" t="e">
        <f>INDEX(BDD_enquete_terrain_publique!G:G, MATCH(A656, BDD_enquete_terrain_publique!B:B, 0))</f>
        <v>#N/A</v>
      </c>
      <c r="G656" s="18" t="e">
        <f>INDEX(BDD_enquete_terrain_publique!H:H, MATCH(A656, BDD_enquete_terrain_publique!B:B, 0))</f>
        <v>#N/A</v>
      </c>
      <c r="H656" s="118" t="e">
        <f>INDEX(BDD_enquete_terrain_publique!I:I, MATCH(A656, BDD_enquete_terrain_publique!B:B, 0))</f>
        <v>#N/A</v>
      </c>
      <c r="I656" s="18" t="e">
        <f>INDEX(BDD_enquete_terrain_publique!J:J, MATCH(A656, BDD_enquete_terrain_publique!B:B, 0))</f>
        <v>#N/A</v>
      </c>
      <c r="J656" s="18" t="e">
        <f>INDEX(BDD_enquete_terrain_publique!K:K, MATCH(A656, BDD_enquete_terrain_publique!B:B, 0))</f>
        <v>#N/A</v>
      </c>
      <c r="K656" s="118" t="e">
        <f>INDEX(BDD_enquete_terrain_publique!L:L, MATCH(A656, BDD_enquete_terrain_publique!B:B, 0))</f>
        <v>#N/A</v>
      </c>
      <c r="L656" s="18" t="e">
        <f>INDEX(BDD_enquete_terrain_publique!M:M, MATCH(A656, BDD_enquete_terrain_publique!B:B, 0))</f>
        <v>#N/A</v>
      </c>
      <c r="M656" s="115" t="s">
        <v>22</v>
      </c>
      <c r="N656" s="115" t="s">
        <v>22</v>
      </c>
      <c r="O656" s="115" t="s">
        <v>22</v>
      </c>
      <c r="P656" s="119" t="e">
        <f>INDEX(BDD_enquete_terrain_publique!Q:Q, MATCH(A656, BDD_enquete_terrain_publique!B:B, 0))</f>
        <v>#N/A</v>
      </c>
      <c r="Q656" s="115" t="s">
        <v>22</v>
      </c>
      <c r="R656" s="115" t="s">
        <v>22</v>
      </c>
      <c r="S656" s="115" t="s">
        <v>22</v>
      </c>
      <c r="T656" s="115" t="s">
        <v>22</v>
      </c>
      <c r="U656" s="120" t="e">
        <f>INDEX(BDD_enquete_terrain_publique!V:V, MATCH(A656, BDD_enquete_terrain_publique!B:B, 0))</f>
        <v>#N/A</v>
      </c>
      <c r="V656" s="128" t="s">
        <v>22</v>
      </c>
      <c r="W656" s="121" t="e">
        <f>INDEX(BDD_enquete_terrain_publique!W:W, MATCH(A656, BDD_enquete_terrain_publique!B:B, 0))</f>
        <v>#N/A</v>
      </c>
      <c r="X656" s="122" t="e">
        <f>INDEX(BDD_enquete_terrain_publique!X:X, MATCH(A656, BDD_enquete_terrain_publique!B:B, 0))</f>
        <v>#N/A</v>
      </c>
      <c r="Y656" s="122" t="e">
        <f>INDEX(BDD_enquete_terrain_publique!Y:Y, MATCH(A656, BDD_enquete_terrain_publique!B:B, 0))</f>
        <v>#N/A</v>
      </c>
      <c r="Z656" s="121" t="e">
        <f>INDEX(BDD_enquete_terrain_publique!Z:Z, MATCH(A656, BDD_enquete_terrain_publique!B:B, 0))</f>
        <v>#N/A</v>
      </c>
      <c r="AA656" s="121" t="e">
        <f>INDEX(BDD_enquete_terrain_publique!AA:AA, MATCH(A656, BDD_enquete_terrain_publique!B:B, 0))</f>
        <v>#N/A</v>
      </c>
      <c r="AB656" s="121" t="e">
        <f>INDEX(BDD_enquete_terrain_publique!AB:AB, MATCH(A656, BDD_enquete_terrain_publique!B:B, 0))</f>
        <v>#N/A</v>
      </c>
      <c r="AC656" s="121" t="e">
        <f>Tableau1[[#This Row],[heure_enq]]-Tableau1[[#This Row],[heure_deb]]</f>
        <v>#N/A</v>
      </c>
      <c r="AD656" s="121" t="e">
        <f>Tableau1[[#This Row],[heure_fin]]-Tableau1[[#This Row],[heure_deb]]</f>
        <v>#N/A</v>
      </c>
      <c r="AE656" s="128" t="s">
        <v>22</v>
      </c>
      <c r="AF656" s="128" t="s">
        <v>22</v>
      </c>
      <c r="AG656" s="123" t="e">
        <f>INDEX(BDD_enquete_terrain_publique!BJ:BJ, MATCH(A656, BDD_enquete_terrain_publique!B:B, 0))</f>
        <v>#N/A</v>
      </c>
      <c r="AH656" s="18"/>
      <c r="AI656" s="18" t="e">
        <f>INDEX(BDD_enquete_terrain_publique!BO:BO, MATCH(A656, BDD_enquete_terrain_publique!B:B, 0))</f>
        <v>#N/A</v>
      </c>
      <c r="AJ656" s="18"/>
      <c r="AK656" s="18" t="e">
        <f>INDEX(BDD_enquete_terrain_publique!BU:BU, MATCH(A656, BDD_enquete_terrain_publique!B:B, 0))</f>
        <v>#N/A</v>
      </c>
      <c r="AL656" s="115" t="e">
        <f>INDEX(BDD_enquete_terrain_publique!BV:BV, MATCH(A656, BDD_enquete_terrain_publique!B:B, 0))</f>
        <v>#N/A</v>
      </c>
      <c r="AM656" s="18"/>
      <c r="AN656" s="115"/>
      <c r="AO656" s="115" t="e">
        <f>INDEX(BDD_enquete_terrain_publique!AL:AL, MATCH(A656, BDD_enquete_terrain_publique!B:B, 0))</f>
        <v>#N/A</v>
      </c>
      <c r="AP656" s="115"/>
      <c r="AQ656" s="115"/>
      <c r="AR656" s="124"/>
      <c r="AS656" s="115"/>
      <c r="AT656" s="122"/>
      <c r="AU65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6" s="122"/>
      <c r="AW656" s="115"/>
      <c r="AX656" s="199"/>
      <c r="AY656" s="201"/>
      <c r="AZ656" s="127"/>
    </row>
    <row r="657" spans="1:52">
      <c r="A657" s="117"/>
      <c r="B657" s="18" t="e">
        <f>INDEX(BDD_enquete_terrain_publique!C:C, MATCH(A657, BDD_enquete_terrain_publique!B:B, 0))</f>
        <v>#N/A</v>
      </c>
      <c r="C657" s="18" t="e">
        <f>INDEX(BDD_enquete_terrain_publique!D:D, MATCH(A657, BDD_enquete_terrain_publique!B:B, 0))</f>
        <v>#N/A</v>
      </c>
      <c r="D657" s="109" t="e">
        <f>INDEX(BDD_enquete_terrain_publique!E:E, MATCH(A657, BDD_enquete_terrain_publique!B:B, 0))</f>
        <v>#N/A</v>
      </c>
      <c r="E657" s="18" t="e">
        <f>INDEX(BDD_enquete_terrain_publique!F:F, MATCH(A657, BDD_enquete_terrain_publique!B:B, 0))</f>
        <v>#N/A</v>
      </c>
      <c r="F657" s="118" t="e">
        <f>INDEX(BDD_enquete_terrain_publique!G:G, MATCH(A657, BDD_enquete_terrain_publique!B:B, 0))</f>
        <v>#N/A</v>
      </c>
      <c r="G657" s="18" t="e">
        <f>INDEX(BDD_enquete_terrain_publique!H:H, MATCH(A657, BDD_enquete_terrain_publique!B:B, 0))</f>
        <v>#N/A</v>
      </c>
      <c r="H657" s="118" t="e">
        <f>INDEX(BDD_enquete_terrain_publique!I:I, MATCH(A657, BDD_enquete_terrain_publique!B:B, 0))</f>
        <v>#N/A</v>
      </c>
      <c r="I657" s="18" t="e">
        <f>INDEX(BDD_enquete_terrain_publique!J:J, MATCH(A657, BDD_enquete_terrain_publique!B:B, 0))</f>
        <v>#N/A</v>
      </c>
      <c r="J657" s="18" t="e">
        <f>INDEX(BDD_enquete_terrain_publique!K:K, MATCH(A657, BDD_enquete_terrain_publique!B:B, 0))</f>
        <v>#N/A</v>
      </c>
      <c r="K657" s="118" t="e">
        <f>INDEX(BDD_enquete_terrain_publique!L:L, MATCH(A657, BDD_enquete_terrain_publique!B:B, 0))</f>
        <v>#N/A</v>
      </c>
      <c r="L657" s="18" t="e">
        <f>INDEX(BDD_enquete_terrain_publique!M:M, MATCH(A657, BDD_enquete_terrain_publique!B:B, 0))</f>
        <v>#N/A</v>
      </c>
      <c r="M657" s="115" t="s">
        <v>22</v>
      </c>
      <c r="N657" s="115" t="s">
        <v>22</v>
      </c>
      <c r="O657" s="115" t="s">
        <v>22</v>
      </c>
      <c r="P657" s="119" t="e">
        <f>INDEX(BDD_enquete_terrain_publique!Q:Q, MATCH(A657, BDD_enquete_terrain_publique!B:B, 0))</f>
        <v>#N/A</v>
      </c>
      <c r="Q657" s="115" t="s">
        <v>22</v>
      </c>
      <c r="R657" s="115" t="s">
        <v>22</v>
      </c>
      <c r="S657" s="115" t="s">
        <v>22</v>
      </c>
      <c r="T657" s="115" t="s">
        <v>22</v>
      </c>
      <c r="U657" s="120" t="e">
        <f>INDEX(BDD_enquete_terrain_publique!V:V, MATCH(A657, BDD_enquete_terrain_publique!B:B, 0))</f>
        <v>#N/A</v>
      </c>
      <c r="V657" s="128" t="s">
        <v>22</v>
      </c>
      <c r="W657" s="121" t="e">
        <f>INDEX(BDD_enquete_terrain_publique!W:W, MATCH(A657, BDD_enquete_terrain_publique!B:B, 0))</f>
        <v>#N/A</v>
      </c>
      <c r="X657" s="122" t="e">
        <f>INDEX(BDD_enquete_terrain_publique!X:X, MATCH(A657, BDD_enquete_terrain_publique!B:B, 0))</f>
        <v>#N/A</v>
      </c>
      <c r="Y657" s="122" t="e">
        <f>INDEX(BDD_enquete_terrain_publique!Y:Y, MATCH(A657, BDD_enquete_terrain_publique!B:B, 0))</f>
        <v>#N/A</v>
      </c>
      <c r="Z657" s="121" t="e">
        <f>INDEX(BDD_enquete_terrain_publique!Z:Z, MATCH(A657, BDD_enquete_terrain_publique!B:B, 0))</f>
        <v>#N/A</v>
      </c>
      <c r="AA657" s="121" t="e">
        <f>INDEX(BDD_enquete_terrain_publique!AA:AA, MATCH(A657, BDD_enquete_terrain_publique!B:B, 0))</f>
        <v>#N/A</v>
      </c>
      <c r="AB657" s="121" t="e">
        <f>INDEX(BDD_enquete_terrain_publique!AB:AB, MATCH(A657, BDD_enquete_terrain_publique!B:B, 0))</f>
        <v>#N/A</v>
      </c>
      <c r="AC657" s="121" t="e">
        <f>Tableau1[[#This Row],[heure_enq]]-Tableau1[[#This Row],[heure_deb]]</f>
        <v>#N/A</v>
      </c>
      <c r="AD657" s="121" t="e">
        <f>Tableau1[[#This Row],[heure_fin]]-Tableau1[[#This Row],[heure_deb]]</f>
        <v>#N/A</v>
      </c>
      <c r="AE657" s="128" t="s">
        <v>22</v>
      </c>
      <c r="AF657" s="128" t="s">
        <v>22</v>
      </c>
      <c r="AG657" s="123" t="e">
        <f>INDEX(BDD_enquete_terrain_publique!BJ:BJ, MATCH(A657, BDD_enquete_terrain_publique!B:B, 0))</f>
        <v>#N/A</v>
      </c>
      <c r="AH657" s="18"/>
      <c r="AI657" s="18" t="e">
        <f>INDEX(BDD_enquete_terrain_publique!BO:BO, MATCH(A657, BDD_enquete_terrain_publique!B:B, 0))</f>
        <v>#N/A</v>
      </c>
      <c r="AJ657" s="18"/>
      <c r="AK657" s="18" t="e">
        <f>INDEX(BDD_enquete_terrain_publique!BU:BU, MATCH(A657, BDD_enquete_terrain_publique!B:B, 0))</f>
        <v>#N/A</v>
      </c>
      <c r="AL657" s="115" t="e">
        <f>INDEX(BDD_enquete_terrain_publique!BV:BV, MATCH(A657, BDD_enquete_terrain_publique!B:B, 0))</f>
        <v>#N/A</v>
      </c>
      <c r="AM657" s="18"/>
      <c r="AN657" s="115"/>
      <c r="AO657" s="115" t="e">
        <f>INDEX(BDD_enquete_terrain_publique!AL:AL, MATCH(A657, BDD_enquete_terrain_publique!B:B, 0))</f>
        <v>#N/A</v>
      </c>
      <c r="AP657" s="115"/>
      <c r="AQ657" s="115"/>
      <c r="AR657" s="124"/>
      <c r="AS657" s="115"/>
      <c r="AT657" s="122"/>
      <c r="AU65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7" s="122"/>
      <c r="AW657" s="115"/>
      <c r="AX657" s="199"/>
      <c r="AY657" s="201"/>
      <c r="AZ657" s="127"/>
    </row>
    <row r="658" spans="1:52">
      <c r="A658" s="117"/>
      <c r="B658" s="18" t="e">
        <f>INDEX(BDD_enquete_terrain_publique!C:C, MATCH(A658, BDD_enquete_terrain_publique!B:B, 0))</f>
        <v>#N/A</v>
      </c>
      <c r="C658" s="18" t="e">
        <f>INDEX(BDD_enquete_terrain_publique!D:D, MATCH(A658, BDD_enquete_terrain_publique!B:B, 0))</f>
        <v>#N/A</v>
      </c>
      <c r="D658" s="109" t="e">
        <f>INDEX(BDD_enquete_terrain_publique!E:E, MATCH(A658, BDD_enquete_terrain_publique!B:B, 0))</f>
        <v>#N/A</v>
      </c>
      <c r="E658" s="18" t="e">
        <f>INDEX(BDD_enquete_terrain_publique!F:F, MATCH(A658, BDD_enquete_terrain_publique!B:B, 0))</f>
        <v>#N/A</v>
      </c>
      <c r="F658" s="118" t="e">
        <f>INDEX(BDD_enquete_terrain_publique!G:G, MATCH(A658, BDD_enquete_terrain_publique!B:B, 0))</f>
        <v>#N/A</v>
      </c>
      <c r="G658" s="18" t="e">
        <f>INDEX(BDD_enquete_terrain_publique!H:H, MATCH(A658, BDD_enquete_terrain_publique!B:B, 0))</f>
        <v>#N/A</v>
      </c>
      <c r="H658" s="118" t="e">
        <f>INDEX(BDD_enquete_terrain_publique!I:I, MATCH(A658, BDD_enquete_terrain_publique!B:B, 0))</f>
        <v>#N/A</v>
      </c>
      <c r="I658" s="18" t="e">
        <f>INDEX(BDD_enquete_terrain_publique!J:J, MATCH(A658, BDD_enquete_terrain_publique!B:B, 0))</f>
        <v>#N/A</v>
      </c>
      <c r="J658" s="18" t="e">
        <f>INDEX(BDD_enquete_terrain_publique!K:K, MATCH(A658, BDD_enquete_terrain_publique!B:B, 0))</f>
        <v>#N/A</v>
      </c>
      <c r="K658" s="118" t="e">
        <f>INDEX(BDD_enquete_terrain_publique!L:L, MATCH(A658, BDD_enquete_terrain_publique!B:B, 0))</f>
        <v>#N/A</v>
      </c>
      <c r="L658" s="18" t="e">
        <f>INDEX(BDD_enquete_terrain_publique!M:M, MATCH(A658, BDD_enquete_terrain_publique!B:B, 0))</f>
        <v>#N/A</v>
      </c>
      <c r="M658" s="115" t="s">
        <v>22</v>
      </c>
      <c r="N658" s="115" t="s">
        <v>22</v>
      </c>
      <c r="O658" s="115" t="s">
        <v>22</v>
      </c>
      <c r="P658" s="119" t="e">
        <f>INDEX(BDD_enquete_terrain_publique!Q:Q, MATCH(A658, BDD_enquete_terrain_publique!B:B, 0))</f>
        <v>#N/A</v>
      </c>
      <c r="Q658" s="115" t="s">
        <v>22</v>
      </c>
      <c r="R658" s="115" t="s">
        <v>22</v>
      </c>
      <c r="S658" s="115" t="s">
        <v>22</v>
      </c>
      <c r="T658" s="115" t="s">
        <v>22</v>
      </c>
      <c r="U658" s="120" t="e">
        <f>INDEX(BDD_enquete_terrain_publique!V:V, MATCH(A658, BDD_enquete_terrain_publique!B:B, 0))</f>
        <v>#N/A</v>
      </c>
      <c r="V658" s="128" t="s">
        <v>22</v>
      </c>
      <c r="W658" s="121" t="e">
        <f>INDEX(BDD_enquete_terrain_publique!W:W, MATCH(A658, BDD_enquete_terrain_publique!B:B, 0))</f>
        <v>#N/A</v>
      </c>
      <c r="X658" s="122" t="e">
        <f>INDEX(BDD_enquete_terrain_publique!X:X, MATCH(A658, BDD_enquete_terrain_publique!B:B, 0))</f>
        <v>#N/A</v>
      </c>
      <c r="Y658" s="122" t="e">
        <f>INDEX(BDD_enquete_terrain_publique!Y:Y, MATCH(A658, BDD_enquete_terrain_publique!B:B, 0))</f>
        <v>#N/A</v>
      </c>
      <c r="Z658" s="121" t="e">
        <f>INDEX(BDD_enquete_terrain_publique!Z:Z, MATCH(A658, BDD_enquete_terrain_publique!B:B, 0))</f>
        <v>#N/A</v>
      </c>
      <c r="AA658" s="121" t="e">
        <f>INDEX(BDD_enquete_terrain_publique!AA:AA, MATCH(A658, BDD_enquete_terrain_publique!B:B, 0))</f>
        <v>#N/A</v>
      </c>
      <c r="AB658" s="121" t="e">
        <f>INDEX(BDD_enquete_terrain_publique!AB:AB, MATCH(A658, BDD_enquete_terrain_publique!B:B, 0))</f>
        <v>#N/A</v>
      </c>
      <c r="AC658" s="121" t="e">
        <f>Tableau1[[#This Row],[heure_enq]]-Tableau1[[#This Row],[heure_deb]]</f>
        <v>#N/A</v>
      </c>
      <c r="AD658" s="121" t="e">
        <f>Tableau1[[#This Row],[heure_fin]]-Tableau1[[#This Row],[heure_deb]]</f>
        <v>#N/A</v>
      </c>
      <c r="AE658" s="128" t="s">
        <v>22</v>
      </c>
      <c r="AF658" s="128" t="s">
        <v>22</v>
      </c>
      <c r="AG658" s="123" t="e">
        <f>INDEX(BDD_enquete_terrain_publique!BJ:BJ, MATCH(A658, BDD_enquete_terrain_publique!B:B, 0))</f>
        <v>#N/A</v>
      </c>
      <c r="AH658" s="18"/>
      <c r="AI658" s="18" t="e">
        <f>INDEX(BDD_enquete_terrain_publique!BO:BO, MATCH(A658, BDD_enquete_terrain_publique!B:B, 0))</f>
        <v>#N/A</v>
      </c>
      <c r="AJ658" s="18"/>
      <c r="AK658" s="18" t="e">
        <f>INDEX(BDD_enquete_terrain_publique!BU:BU, MATCH(A658, BDD_enquete_terrain_publique!B:B, 0))</f>
        <v>#N/A</v>
      </c>
      <c r="AL658" s="115" t="e">
        <f>INDEX(BDD_enquete_terrain_publique!BV:BV, MATCH(A658, BDD_enquete_terrain_publique!B:B, 0))</f>
        <v>#N/A</v>
      </c>
      <c r="AM658" s="18"/>
      <c r="AN658" s="115"/>
      <c r="AO658" s="115" t="e">
        <f>INDEX(BDD_enquete_terrain_publique!AL:AL, MATCH(A658, BDD_enquete_terrain_publique!B:B, 0))</f>
        <v>#N/A</v>
      </c>
      <c r="AP658" s="115"/>
      <c r="AQ658" s="115"/>
      <c r="AR658" s="124"/>
      <c r="AS658" s="115"/>
      <c r="AT658" s="122"/>
      <c r="AU65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8" s="122"/>
      <c r="AW658" s="115"/>
      <c r="AX658" s="199"/>
      <c r="AY658" s="201"/>
      <c r="AZ658" s="127"/>
    </row>
    <row r="659" spans="1:52">
      <c r="A659" s="117"/>
      <c r="B659" s="18" t="e">
        <f>INDEX(BDD_enquete_terrain_publique!C:C, MATCH(A659, BDD_enquete_terrain_publique!B:B, 0))</f>
        <v>#N/A</v>
      </c>
      <c r="C659" s="18" t="e">
        <f>INDEX(BDD_enquete_terrain_publique!D:D, MATCH(A659, BDD_enquete_terrain_publique!B:B, 0))</f>
        <v>#N/A</v>
      </c>
      <c r="D659" s="109" t="e">
        <f>INDEX(BDD_enquete_terrain_publique!E:E, MATCH(A659, BDD_enquete_terrain_publique!B:B, 0))</f>
        <v>#N/A</v>
      </c>
      <c r="E659" s="18" t="e">
        <f>INDEX(BDD_enquete_terrain_publique!F:F, MATCH(A659, BDD_enquete_terrain_publique!B:B, 0))</f>
        <v>#N/A</v>
      </c>
      <c r="F659" s="118" t="e">
        <f>INDEX(BDD_enquete_terrain_publique!G:G, MATCH(A659, BDD_enquete_terrain_publique!B:B, 0))</f>
        <v>#N/A</v>
      </c>
      <c r="G659" s="18" t="e">
        <f>INDEX(BDD_enquete_terrain_publique!H:H, MATCH(A659, BDD_enquete_terrain_publique!B:B, 0))</f>
        <v>#N/A</v>
      </c>
      <c r="H659" s="118" t="e">
        <f>INDEX(BDD_enquete_terrain_publique!I:I, MATCH(A659, BDD_enquete_terrain_publique!B:B, 0))</f>
        <v>#N/A</v>
      </c>
      <c r="I659" s="18" t="e">
        <f>INDEX(BDD_enquete_terrain_publique!J:J, MATCH(A659, BDD_enquete_terrain_publique!B:B, 0))</f>
        <v>#N/A</v>
      </c>
      <c r="J659" s="18" t="e">
        <f>INDEX(BDD_enquete_terrain_publique!K:K, MATCH(A659, BDD_enquete_terrain_publique!B:B, 0))</f>
        <v>#N/A</v>
      </c>
      <c r="K659" s="118" t="e">
        <f>INDEX(BDD_enquete_terrain_publique!L:L, MATCH(A659, BDD_enquete_terrain_publique!B:B, 0))</f>
        <v>#N/A</v>
      </c>
      <c r="L659" s="18" t="e">
        <f>INDEX(BDD_enquete_terrain_publique!M:M, MATCH(A659, BDD_enquete_terrain_publique!B:B, 0))</f>
        <v>#N/A</v>
      </c>
      <c r="M659" s="115" t="s">
        <v>22</v>
      </c>
      <c r="N659" s="115" t="s">
        <v>22</v>
      </c>
      <c r="O659" s="115" t="s">
        <v>22</v>
      </c>
      <c r="P659" s="119" t="e">
        <f>INDEX(BDD_enquete_terrain_publique!Q:Q, MATCH(A659, BDD_enquete_terrain_publique!B:B, 0))</f>
        <v>#N/A</v>
      </c>
      <c r="Q659" s="115" t="s">
        <v>22</v>
      </c>
      <c r="R659" s="115" t="s">
        <v>22</v>
      </c>
      <c r="S659" s="115" t="s">
        <v>22</v>
      </c>
      <c r="T659" s="115" t="s">
        <v>22</v>
      </c>
      <c r="U659" s="120" t="e">
        <f>INDEX(BDD_enquete_terrain_publique!V:V, MATCH(A659, BDD_enquete_terrain_publique!B:B, 0))</f>
        <v>#N/A</v>
      </c>
      <c r="V659" s="128" t="s">
        <v>22</v>
      </c>
      <c r="W659" s="121" t="e">
        <f>INDEX(BDD_enquete_terrain_publique!W:W, MATCH(A659, BDD_enquete_terrain_publique!B:B, 0))</f>
        <v>#N/A</v>
      </c>
      <c r="X659" s="122" t="e">
        <f>INDEX(BDD_enquete_terrain_publique!X:X, MATCH(A659, BDD_enquete_terrain_publique!B:B, 0))</f>
        <v>#N/A</v>
      </c>
      <c r="Y659" s="122" t="e">
        <f>INDEX(BDD_enquete_terrain_publique!Y:Y, MATCH(A659, BDD_enquete_terrain_publique!B:B, 0))</f>
        <v>#N/A</v>
      </c>
      <c r="Z659" s="121" t="e">
        <f>INDEX(BDD_enquete_terrain_publique!Z:Z, MATCH(A659, BDD_enquete_terrain_publique!B:B, 0))</f>
        <v>#N/A</v>
      </c>
      <c r="AA659" s="121" t="e">
        <f>INDEX(BDD_enquete_terrain_publique!AA:AA, MATCH(A659, BDD_enquete_terrain_publique!B:B, 0))</f>
        <v>#N/A</v>
      </c>
      <c r="AB659" s="121" t="e">
        <f>INDEX(BDD_enquete_terrain_publique!AB:AB, MATCH(A659, BDD_enquete_terrain_publique!B:B, 0))</f>
        <v>#N/A</v>
      </c>
      <c r="AC659" s="121" t="e">
        <f>Tableau1[[#This Row],[heure_enq]]-Tableau1[[#This Row],[heure_deb]]</f>
        <v>#N/A</v>
      </c>
      <c r="AD659" s="121" t="e">
        <f>Tableau1[[#This Row],[heure_fin]]-Tableau1[[#This Row],[heure_deb]]</f>
        <v>#N/A</v>
      </c>
      <c r="AE659" s="128" t="s">
        <v>22</v>
      </c>
      <c r="AF659" s="128" t="s">
        <v>22</v>
      </c>
      <c r="AG659" s="123" t="e">
        <f>INDEX(BDD_enquete_terrain_publique!BJ:BJ, MATCH(A659, BDD_enquete_terrain_publique!B:B, 0))</f>
        <v>#N/A</v>
      </c>
      <c r="AH659" s="18"/>
      <c r="AI659" s="18" t="e">
        <f>INDEX(BDD_enquete_terrain_publique!BO:BO, MATCH(A659, BDD_enquete_terrain_publique!B:B, 0))</f>
        <v>#N/A</v>
      </c>
      <c r="AJ659" s="18"/>
      <c r="AK659" s="18" t="e">
        <f>INDEX(BDD_enquete_terrain_publique!BU:BU, MATCH(A659, BDD_enquete_terrain_publique!B:B, 0))</f>
        <v>#N/A</v>
      </c>
      <c r="AL659" s="115" t="e">
        <f>INDEX(BDD_enquete_terrain_publique!BV:BV, MATCH(A659, BDD_enquete_terrain_publique!B:B, 0))</f>
        <v>#N/A</v>
      </c>
      <c r="AM659" s="18"/>
      <c r="AN659" s="115"/>
      <c r="AO659" s="115" t="e">
        <f>INDEX(BDD_enquete_terrain_publique!AL:AL, MATCH(A659, BDD_enquete_terrain_publique!B:B, 0))</f>
        <v>#N/A</v>
      </c>
      <c r="AP659" s="115"/>
      <c r="AQ659" s="115"/>
      <c r="AR659" s="124"/>
      <c r="AS659" s="115"/>
      <c r="AT659" s="122"/>
      <c r="AU65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59" s="122"/>
      <c r="AW659" s="115"/>
      <c r="AX659" s="199"/>
      <c r="AY659" s="201"/>
      <c r="AZ659" s="127"/>
    </row>
    <row r="660" spans="1:52">
      <c r="A660" s="117"/>
      <c r="B660" s="18" t="e">
        <f>INDEX(BDD_enquete_terrain_publique!C:C, MATCH(A660, BDD_enquete_terrain_publique!B:B, 0))</f>
        <v>#N/A</v>
      </c>
      <c r="C660" s="18" t="e">
        <f>INDEX(BDD_enquete_terrain_publique!D:D, MATCH(A660, BDD_enquete_terrain_publique!B:B, 0))</f>
        <v>#N/A</v>
      </c>
      <c r="D660" s="109" t="e">
        <f>INDEX(BDD_enquete_terrain_publique!E:E, MATCH(A660, BDD_enquete_terrain_publique!B:B, 0))</f>
        <v>#N/A</v>
      </c>
      <c r="E660" s="18" t="e">
        <f>INDEX(BDD_enquete_terrain_publique!F:F, MATCH(A660, BDD_enquete_terrain_publique!B:B, 0))</f>
        <v>#N/A</v>
      </c>
      <c r="F660" s="118" t="e">
        <f>INDEX(BDD_enquete_terrain_publique!G:G, MATCH(A660, BDD_enquete_terrain_publique!B:B, 0))</f>
        <v>#N/A</v>
      </c>
      <c r="G660" s="18" t="e">
        <f>INDEX(BDD_enquete_terrain_publique!H:H, MATCH(A660, BDD_enquete_terrain_publique!B:B, 0))</f>
        <v>#N/A</v>
      </c>
      <c r="H660" s="118" t="e">
        <f>INDEX(BDD_enquete_terrain_publique!I:I, MATCH(A660, BDD_enquete_terrain_publique!B:B, 0))</f>
        <v>#N/A</v>
      </c>
      <c r="I660" s="18" t="e">
        <f>INDEX(BDD_enquete_terrain_publique!J:J, MATCH(A660, BDD_enquete_terrain_publique!B:B, 0))</f>
        <v>#N/A</v>
      </c>
      <c r="J660" s="18" t="e">
        <f>INDEX(BDD_enquete_terrain_publique!K:K, MATCH(A660, BDD_enquete_terrain_publique!B:B, 0))</f>
        <v>#N/A</v>
      </c>
      <c r="K660" s="118" t="e">
        <f>INDEX(BDD_enquete_terrain_publique!L:L, MATCH(A660, BDD_enquete_terrain_publique!B:B, 0))</f>
        <v>#N/A</v>
      </c>
      <c r="L660" s="18" t="e">
        <f>INDEX(BDD_enquete_terrain_publique!M:M, MATCH(A660, BDD_enquete_terrain_publique!B:B, 0))</f>
        <v>#N/A</v>
      </c>
      <c r="M660" s="115" t="s">
        <v>22</v>
      </c>
      <c r="N660" s="115" t="s">
        <v>22</v>
      </c>
      <c r="O660" s="115" t="s">
        <v>22</v>
      </c>
      <c r="P660" s="119" t="e">
        <f>INDEX(BDD_enquete_terrain_publique!Q:Q, MATCH(A660, BDD_enquete_terrain_publique!B:B, 0))</f>
        <v>#N/A</v>
      </c>
      <c r="Q660" s="115" t="s">
        <v>22</v>
      </c>
      <c r="R660" s="115" t="s">
        <v>22</v>
      </c>
      <c r="S660" s="115" t="s">
        <v>22</v>
      </c>
      <c r="T660" s="115" t="s">
        <v>22</v>
      </c>
      <c r="U660" s="120" t="e">
        <f>INDEX(BDD_enquete_terrain_publique!V:V, MATCH(A660, BDD_enquete_terrain_publique!B:B, 0))</f>
        <v>#N/A</v>
      </c>
      <c r="V660" s="128" t="s">
        <v>22</v>
      </c>
      <c r="W660" s="121" t="e">
        <f>INDEX(BDD_enquete_terrain_publique!W:W, MATCH(A660, BDD_enquete_terrain_publique!B:B, 0))</f>
        <v>#N/A</v>
      </c>
      <c r="X660" s="122" t="e">
        <f>INDEX(BDD_enquete_terrain_publique!X:X, MATCH(A660, BDD_enquete_terrain_publique!B:B, 0))</f>
        <v>#N/A</v>
      </c>
      <c r="Y660" s="122" t="e">
        <f>INDEX(BDD_enquete_terrain_publique!Y:Y, MATCH(A660, BDD_enquete_terrain_publique!B:B, 0))</f>
        <v>#N/A</v>
      </c>
      <c r="Z660" s="121" t="e">
        <f>INDEX(BDD_enquete_terrain_publique!Z:Z, MATCH(A660, BDD_enquete_terrain_publique!B:B, 0))</f>
        <v>#N/A</v>
      </c>
      <c r="AA660" s="121" t="e">
        <f>INDEX(BDD_enquete_terrain_publique!AA:AA, MATCH(A660, BDD_enquete_terrain_publique!B:B, 0))</f>
        <v>#N/A</v>
      </c>
      <c r="AB660" s="121" t="e">
        <f>INDEX(BDD_enquete_terrain_publique!AB:AB, MATCH(A660, BDD_enquete_terrain_publique!B:B, 0))</f>
        <v>#N/A</v>
      </c>
      <c r="AC660" s="121" t="e">
        <f>Tableau1[[#This Row],[heure_enq]]-Tableau1[[#This Row],[heure_deb]]</f>
        <v>#N/A</v>
      </c>
      <c r="AD660" s="121" t="e">
        <f>Tableau1[[#This Row],[heure_fin]]-Tableau1[[#This Row],[heure_deb]]</f>
        <v>#N/A</v>
      </c>
      <c r="AE660" s="128" t="s">
        <v>22</v>
      </c>
      <c r="AF660" s="128" t="s">
        <v>22</v>
      </c>
      <c r="AG660" s="123" t="e">
        <f>INDEX(BDD_enquete_terrain_publique!BJ:BJ, MATCH(A660, BDD_enquete_terrain_publique!B:B, 0))</f>
        <v>#N/A</v>
      </c>
      <c r="AH660" s="18"/>
      <c r="AI660" s="18" t="e">
        <f>INDEX(BDD_enquete_terrain_publique!BO:BO, MATCH(A660, BDD_enquete_terrain_publique!B:B, 0))</f>
        <v>#N/A</v>
      </c>
      <c r="AJ660" s="18"/>
      <c r="AK660" s="18" t="e">
        <f>INDEX(BDD_enquete_terrain_publique!BU:BU, MATCH(A660, BDD_enquete_terrain_publique!B:B, 0))</f>
        <v>#N/A</v>
      </c>
      <c r="AL660" s="115" t="e">
        <f>INDEX(BDD_enquete_terrain_publique!BV:BV, MATCH(A660, BDD_enquete_terrain_publique!B:B, 0))</f>
        <v>#N/A</v>
      </c>
      <c r="AM660" s="18"/>
      <c r="AN660" s="115"/>
      <c r="AO660" s="115" t="e">
        <f>INDEX(BDD_enquete_terrain_publique!AL:AL, MATCH(A660, BDD_enquete_terrain_publique!B:B, 0))</f>
        <v>#N/A</v>
      </c>
      <c r="AP660" s="115"/>
      <c r="AQ660" s="115"/>
      <c r="AR660" s="124"/>
      <c r="AS660" s="115"/>
      <c r="AT660" s="122"/>
      <c r="AU66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0" s="122"/>
      <c r="AW660" s="115"/>
      <c r="AX660" s="199"/>
      <c r="AY660" s="201"/>
      <c r="AZ660" s="127"/>
    </row>
    <row r="661" spans="1:52">
      <c r="A661" s="117"/>
      <c r="B661" s="18" t="e">
        <f>INDEX(BDD_enquete_terrain_publique!C:C, MATCH(A661, BDD_enquete_terrain_publique!B:B, 0))</f>
        <v>#N/A</v>
      </c>
      <c r="C661" s="18" t="e">
        <f>INDEX(BDD_enquete_terrain_publique!D:D, MATCH(A661, BDD_enquete_terrain_publique!B:B, 0))</f>
        <v>#N/A</v>
      </c>
      <c r="D661" s="109" t="e">
        <f>INDEX(BDD_enquete_terrain_publique!E:E, MATCH(A661, BDD_enquete_terrain_publique!B:B, 0))</f>
        <v>#N/A</v>
      </c>
      <c r="E661" s="18" t="e">
        <f>INDEX(BDD_enquete_terrain_publique!F:F, MATCH(A661, BDD_enquete_terrain_publique!B:B, 0))</f>
        <v>#N/A</v>
      </c>
      <c r="F661" s="118" t="e">
        <f>INDEX(BDD_enquete_terrain_publique!G:G, MATCH(A661, BDD_enquete_terrain_publique!B:B, 0))</f>
        <v>#N/A</v>
      </c>
      <c r="G661" s="18" t="e">
        <f>INDEX(BDD_enquete_terrain_publique!H:H, MATCH(A661, BDD_enquete_terrain_publique!B:B, 0))</f>
        <v>#N/A</v>
      </c>
      <c r="H661" s="118" t="e">
        <f>INDEX(BDD_enquete_terrain_publique!I:I, MATCH(A661, BDD_enquete_terrain_publique!B:B, 0))</f>
        <v>#N/A</v>
      </c>
      <c r="I661" s="18" t="e">
        <f>INDEX(BDD_enquete_terrain_publique!J:J, MATCH(A661, BDD_enquete_terrain_publique!B:B, 0))</f>
        <v>#N/A</v>
      </c>
      <c r="J661" s="18" t="e">
        <f>INDEX(BDD_enquete_terrain_publique!K:K, MATCH(A661, BDD_enquete_terrain_publique!B:B, 0))</f>
        <v>#N/A</v>
      </c>
      <c r="K661" s="118" t="e">
        <f>INDEX(BDD_enquete_terrain_publique!L:L, MATCH(A661, BDD_enquete_terrain_publique!B:B, 0))</f>
        <v>#N/A</v>
      </c>
      <c r="L661" s="18" t="e">
        <f>INDEX(BDD_enquete_terrain_publique!M:M, MATCH(A661, BDD_enquete_terrain_publique!B:B, 0))</f>
        <v>#N/A</v>
      </c>
      <c r="M661" s="115" t="s">
        <v>22</v>
      </c>
      <c r="N661" s="115" t="s">
        <v>22</v>
      </c>
      <c r="O661" s="115" t="s">
        <v>22</v>
      </c>
      <c r="P661" s="119" t="e">
        <f>INDEX(BDD_enquete_terrain_publique!Q:Q, MATCH(A661, BDD_enquete_terrain_publique!B:B, 0))</f>
        <v>#N/A</v>
      </c>
      <c r="Q661" s="115" t="s">
        <v>22</v>
      </c>
      <c r="R661" s="115" t="s">
        <v>22</v>
      </c>
      <c r="S661" s="115" t="s">
        <v>22</v>
      </c>
      <c r="T661" s="115" t="s">
        <v>22</v>
      </c>
      <c r="U661" s="120" t="e">
        <f>INDEX(BDD_enquete_terrain_publique!V:V, MATCH(A661, BDD_enquete_terrain_publique!B:B, 0))</f>
        <v>#N/A</v>
      </c>
      <c r="V661" s="128" t="s">
        <v>22</v>
      </c>
      <c r="W661" s="121" t="e">
        <f>INDEX(BDD_enquete_terrain_publique!W:W, MATCH(A661, BDD_enquete_terrain_publique!B:B, 0))</f>
        <v>#N/A</v>
      </c>
      <c r="X661" s="122" t="e">
        <f>INDEX(BDD_enquete_terrain_publique!X:X, MATCH(A661, BDD_enquete_terrain_publique!B:B, 0))</f>
        <v>#N/A</v>
      </c>
      <c r="Y661" s="122" t="e">
        <f>INDEX(BDD_enquete_terrain_publique!Y:Y, MATCH(A661, BDD_enquete_terrain_publique!B:B, 0))</f>
        <v>#N/A</v>
      </c>
      <c r="Z661" s="121" t="e">
        <f>INDEX(BDD_enquete_terrain_publique!Z:Z, MATCH(A661, BDD_enquete_terrain_publique!B:B, 0))</f>
        <v>#N/A</v>
      </c>
      <c r="AA661" s="121" t="e">
        <f>INDEX(BDD_enquete_terrain_publique!AA:AA, MATCH(A661, BDD_enquete_terrain_publique!B:B, 0))</f>
        <v>#N/A</v>
      </c>
      <c r="AB661" s="121" t="e">
        <f>INDEX(BDD_enquete_terrain_publique!AB:AB, MATCH(A661, BDD_enquete_terrain_publique!B:B, 0))</f>
        <v>#N/A</v>
      </c>
      <c r="AC661" s="121" t="e">
        <f>Tableau1[[#This Row],[heure_enq]]-Tableau1[[#This Row],[heure_deb]]</f>
        <v>#N/A</v>
      </c>
      <c r="AD661" s="121" t="e">
        <f>Tableau1[[#This Row],[heure_fin]]-Tableau1[[#This Row],[heure_deb]]</f>
        <v>#N/A</v>
      </c>
      <c r="AE661" s="128" t="s">
        <v>22</v>
      </c>
      <c r="AF661" s="128" t="s">
        <v>22</v>
      </c>
      <c r="AG661" s="123" t="e">
        <f>INDEX(BDD_enquete_terrain_publique!BJ:BJ, MATCH(A661, BDD_enquete_terrain_publique!B:B, 0))</f>
        <v>#N/A</v>
      </c>
      <c r="AH661" s="18"/>
      <c r="AI661" s="18" t="e">
        <f>INDEX(BDD_enquete_terrain_publique!BO:BO, MATCH(A661, BDD_enquete_terrain_publique!B:B, 0))</f>
        <v>#N/A</v>
      </c>
      <c r="AJ661" s="18"/>
      <c r="AK661" s="18" t="e">
        <f>INDEX(BDD_enquete_terrain_publique!BU:BU, MATCH(A661, BDD_enquete_terrain_publique!B:B, 0))</f>
        <v>#N/A</v>
      </c>
      <c r="AL661" s="115" t="e">
        <f>INDEX(BDD_enquete_terrain_publique!BV:BV, MATCH(A661, BDD_enquete_terrain_publique!B:B, 0))</f>
        <v>#N/A</v>
      </c>
      <c r="AM661" s="18"/>
      <c r="AN661" s="115"/>
      <c r="AO661" s="115" t="e">
        <f>INDEX(BDD_enquete_terrain_publique!AL:AL, MATCH(A661, BDD_enquete_terrain_publique!B:B, 0))</f>
        <v>#N/A</v>
      </c>
      <c r="AP661" s="115"/>
      <c r="AQ661" s="115"/>
      <c r="AR661" s="124"/>
      <c r="AS661" s="115"/>
      <c r="AT661" s="122"/>
      <c r="AU66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1" s="122"/>
      <c r="AW661" s="115"/>
      <c r="AX661" s="199"/>
      <c r="AY661" s="201"/>
      <c r="AZ661" s="127"/>
    </row>
    <row r="662" spans="1:52">
      <c r="A662" s="117"/>
      <c r="B662" s="18" t="e">
        <f>INDEX(BDD_enquete_terrain_publique!C:C, MATCH(A662, BDD_enquete_terrain_publique!B:B, 0))</f>
        <v>#N/A</v>
      </c>
      <c r="C662" s="18" t="e">
        <f>INDEX(BDD_enquete_terrain_publique!D:D, MATCH(A662, BDD_enquete_terrain_publique!B:B, 0))</f>
        <v>#N/A</v>
      </c>
      <c r="D662" s="109" t="e">
        <f>INDEX(BDD_enquete_terrain_publique!E:E, MATCH(A662, BDD_enquete_terrain_publique!B:B, 0))</f>
        <v>#N/A</v>
      </c>
      <c r="E662" s="18" t="e">
        <f>INDEX(BDD_enquete_terrain_publique!F:F, MATCH(A662, BDD_enquete_terrain_publique!B:B, 0))</f>
        <v>#N/A</v>
      </c>
      <c r="F662" s="118" t="e">
        <f>INDEX(BDD_enquete_terrain_publique!G:G, MATCH(A662, BDD_enquete_terrain_publique!B:B, 0))</f>
        <v>#N/A</v>
      </c>
      <c r="G662" s="18" t="e">
        <f>INDEX(BDD_enquete_terrain_publique!H:H, MATCH(A662, BDD_enquete_terrain_publique!B:B, 0))</f>
        <v>#N/A</v>
      </c>
      <c r="H662" s="118" t="e">
        <f>INDEX(BDD_enquete_terrain_publique!I:I, MATCH(A662, BDD_enquete_terrain_publique!B:B, 0))</f>
        <v>#N/A</v>
      </c>
      <c r="I662" s="18" t="e">
        <f>INDEX(BDD_enquete_terrain_publique!J:J, MATCH(A662, BDD_enquete_terrain_publique!B:B, 0))</f>
        <v>#N/A</v>
      </c>
      <c r="J662" s="18" t="e">
        <f>INDEX(BDD_enquete_terrain_publique!K:K, MATCH(A662, BDD_enquete_terrain_publique!B:B, 0))</f>
        <v>#N/A</v>
      </c>
      <c r="K662" s="118" t="e">
        <f>INDEX(BDD_enquete_terrain_publique!L:L, MATCH(A662, BDD_enquete_terrain_publique!B:B, 0))</f>
        <v>#N/A</v>
      </c>
      <c r="L662" s="18" t="e">
        <f>INDEX(BDD_enquete_terrain_publique!M:M, MATCH(A662, BDD_enquete_terrain_publique!B:B, 0))</f>
        <v>#N/A</v>
      </c>
      <c r="M662" s="115" t="s">
        <v>22</v>
      </c>
      <c r="N662" s="115" t="s">
        <v>22</v>
      </c>
      <c r="O662" s="115" t="s">
        <v>22</v>
      </c>
      <c r="P662" s="119" t="e">
        <f>INDEX(BDD_enquete_terrain_publique!Q:Q, MATCH(A662, BDD_enquete_terrain_publique!B:B, 0))</f>
        <v>#N/A</v>
      </c>
      <c r="Q662" s="115" t="s">
        <v>22</v>
      </c>
      <c r="R662" s="115" t="s">
        <v>22</v>
      </c>
      <c r="S662" s="115" t="s">
        <v>22</v>
      </c>
      <c r="T662" s="115" t="s">
        <v>22</v>
      </c>
      <c r="U662" s="120" t="e">
        <f>INDEX(BDD_enquete_terrain_publique!V:V, MATCH(A662, BDD_enquete_terrain_publique!B:B, 0))</f>
        <v>#N/A</v>
      </c>
      <c r="V662" s="128" t="s">
        <v>22</v>
      </c>
      <c r="W662" s="121" t="e">
        <f>INDEX(BDD_enquete_terrain_publique!W:W, MATCH(A662, BDD_enquete_terrain_publique!B:B, 0))</f>
        <v>#N/A</v>
      </c>
      <c r="X662" s="122" t="e">
        <f>INDEX(BDD_enquete_terrain_publique!X:X, MATCH(A662, BDD_enquete_terrain_publique!B:B, 0))</f>
        <v>#N/A</v>
      </c>
      <c r="Y662" s="122" t="e">
        <f>INDEX(BDD_enquete_terrain_publique!Y:Y, MATCH(A662, BDD_enquete_terrain_publique!B:B, 0))</f>
        <v>#N/A</v>
      </c>
      <c r="Z662" s="121" t="e">
        <f>INDEX(BDD_enquete_terrain_publique!Z:Z, MATCH(A662, BDD_enquete_terrain_publique!B:B, 0))</f>
        <v>#N/A</v>
      </c>
      <c r="AA662" s="121" t="e">
        <f>INDEX(BDD_enquete_terrain_publique!AA:AA, MATCH(A662, BDD_enquete_terrain_publique!B:B, 0))</f>
        <v>#N/A</v>
      </c>
      <c r="AB662" s="121" t="e">
        <f>INDEX(BDD_enquete_terrain_publique!AB:AB, MATCH(A662, BDD_enquete_terrain_publique!B:B, 0))</f>
        <v>#N/A</v>
      </c>
      <c r="AC662" s="121" t="e">
        <f>Tableau1[[#This Row],[heure_enq]]-Tableau1[[#This Row],[heure_deb]]</f>
        <v>#N/A</v>
      </c>
      <c r="AD662" s="121" t="e">
        <f>Tableau1[[#This Row],[heure_fin]]-Tableau1[[#This Row],[heure_deb]]</f>
        <v>#N/A</v>
      </c>
      <c r="AE662" s="128" t="s">
        <v>22</v>
      </c>
      <c r="AF662" s="128" t="s">
        <v>22</v>
      </c>
      <c r="AG662" s="123" t="e">
        <f>INDEX(BDD_enquete_terrain_publique!BJ:BJ, MATCH(A662, BDD_enquete_terrain_publique!B:B, 0))</f>
        <v>#N/A</v>
      </c>
      <c r="AH662" s="18"/>
      <c r="AI662" s="18" t="e">
        <f>INDEX(BDD_enquete_terrain_publique!BO:BO, MATCH(A662, BDD_enquete_terrain_publique!B:B, 0))</f>
        <v>#N/A</v>
      </c>
      <c r="AJ662" s="18"/>
      <c r="AK662" s="18" t="e">
        <f>INDEX(BDD_enquete_terrain_publique!BU:BU, MATCH(A662, BDD_enquete_terrain_publique!B:B, 0))</f>
        <v>#N/A</v>
      </c>
      <c r="AL662" s="115" t="e">
        <f>INDEX(BDD_enquete_terrain_publique!BV:BV, MATCH(A662, BDD_enquete_terrain_publique!B:B, 0))</f>
        <v>#N/A</v>
      </c>
      <c r="AM662" s="18"/>
      <c r="AN662" s="115"/>
      <c r="AO662" s="115" t="e">
        <f>INDEX(BDD_enquete_terrain_publique!AL:AL, MATCH(A662, BDD_enquete_terrain_publique!B:B, 0))</f>
        <v>#N/A</v>
      </c>
      <c r="AP662" s="115"/>
      <c r="AQ662" s="115"/>
      <c r="AR662" s="124"/>
      <c r="AS662" s="115"/>
      <c r="AT662" s="122"/>
      <c r="AU66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2" s="122"/>
      <c r="AW662" s="115"/>
      <c r="AX662" s="199"/>
      <c r="AY662" s="201"/>
      <c r="AZ662" s="127"/>
    </row>
    <row r="663" spans="1:52">
      <c r="A663" s="117"/>
      <c r="B663" s="18" t="e">
        <f>INDEX(BDD_enquete_terrain_publique!C:C, MATCH(A663, BDD_enquete_terrain_publique!B:B, 0))</f>
        <v>#N/A</v>
      </c>
      <c r="C663" s="18" t="e">
        <f>INDEX(BDD_enquete_terrain_publique!D:D, MATCH(A663, BDD_enquete_terrain_publique!B:B, 0))</f>
        <v>#N/A</v>
      </c>
      <c r="D663" s="109" t="e">
        <f>INDEX(BDD_enquete_terrain_publique!E:E, MATCH(A663, BDD_enquete_terrain_publique!B:B, 0))</f>
        <v>#N/A</v>
      </c>
      <c r="E663" s="18" t="e">
        <f>INDEX(BDD_enquete_terrain_publique!F:F, MATCH(A663, BDD_enquete_terrain_publique!B:B, 0))</f>
        <v>#N/A</v>
      </c>
      <c r="F663" s="118" t="e">
        <f>INDEX(BDD_enquete_terrain_publique!G:G, MATCH(A663, BDD_enquete_terrain_publique!B:B, 0))</f>
        <v>#N/A</v>
      </c>
      <c r="G663" s="18" t="e">
        <f>INDEX(BDD_enquete_terrain_publique!H:H, MATCH(A663, BDD_enquete_terrain_publique!B:B, 0))</f>
        <v>#N/A</v>
      </c>
      <c r="H663" s="118" t="e">
        <f>INDEX(BDD_enquete_terrain_publique!I:I, MATCH(A663, BDD_enquete_terrain_publique!B:B, 0))</f>
        <v>#N/A</v>
      </c>
      <c r="I663" s="18" t="e">
        <f>INDEX(BDD_enquete_terrain_publique!J:J, MATCH(A663, BDD_enquete_terrain_publique!B:B, 0))</f>
        <v>#N/A</v>
      </c>
      <c r="J663" s="18" t="e">
        <f>INDEX(BDD_enquete_terrain_publique!K:K, MATCH(A663, BDD_enquete_terrain_publique!B:B, 0))</f>
        <v>#N/A</v>
      </c>
      <c r="K663" s="118" t="e">
        <f>INDEX(BDD_enquete_terrain_publique!L:L, MATCH(A663, BDD_enquete_terrain_publique!B:B, 0))</f>
        <v>#N/A</v>
      </c>
      <c r="L663" s="18" t="e">
        <f>INDEX(BDD_enquete_terrain_publique!M:M, MATCH(A663, BDD_enquete_terrain_publique!B:B, 0))</f>
        <v>#N/A</v>
      </c>
      <c r="M663" s="115" t="s">
        <v>22</v>
      </c>
      <c r="N663" s="115" t="s">
        <v>22</v>
      </c>
      <c r="O663" s="115" t="s">
        <v>22</v>
      </c>
      <c r="P663" s="119" t="e">
        <f>INDEX(BDD_enquete_terrain_publique!Q:Q, MATCH(A663, BDD_enquete_terrain_publique!B:B, 0))</f>
        <v>#N/A</v>
      </c>
      <c r="Q663" s="115" t="s">
        <v>22</v>
      </c>
      <c r="R663" s="115" t="s">
        <v>22</v>
      </c>
      <c r="S663" s="115" t="s">
        <v>22</v>
      </c>
      <c r="T663" s="115" t="s">
        <v>22</v>
      </c>
      <c r="U663" s="120" t="e">
        <f>INDEX(BDD_enquete_terrain_publique!V:V, MATCH(A663, BDD_enquete_terrain_publique!B:B, 0))</f>
        <v>#N/A</v>
      </c>
      <c r="V663" s="128" t="s">
        <v>22</v>
      </c>
      <c r="W663" s="121" t="e">
        <f>INDEX(BDD_enquete_terrain_publique!W:W, MATCH(A663, BDD_enquete_terrain_publique!B:B, 0))</f>
        <v>#N/A</v>
      </c>
      <c r="X663" s="122" t="e">
        <f>INDEX(BDD_enquete_terrain_publique!X:X, MATCH(A663, BDD_enquete_terrain_publique!B:B, 0))</f>
        <v>#N/A</v>
      </c>
      <c r="Y663" s="122" t="e">
        <f>INDEX(BDD_enquete_terrain_publique!Y:Y, MATCH(A663, BDD_enquete_terrain_publique!B:B, 0))</f>
        <v>#N/A</v>
      </c>
      <c r="Z663" s="121" t="e">
        <f>INDEX(BDD_enquete_terrain_publique!Z:Z, MATCH(A663, BDD_enquete_terrain_publique!B:B, 0))</f>
        <v>#N/A</v>
      </c>
      <c r="AA663" s="121" t="e">
        <f>INDEX(BDD_enquete_terrain_publique!AA:AA, MATCH(A663, BDD_enquete_terrain_publique!B:B, 0))</f>
        <v>#N/A</v>
      </c>
      <c r="AB663" s="121" t="e">
        <f>INDEX(BDD_enquete_terrain_publique!AB:AB, MATCH(A663, BDD_enquete_terrain_publique!B:B, 0))</f>
        <v>#N/A</v>
      </c>
      <c r="AC663" s="121" t="e">
        <f>Tableau1[[#This Row],[heure_enq]]-Tableau1[[#This Row],[heure_deb]]</f>
        <v>#N/A</v>
      </c>
      <c r="AD663" s="121" t="e">
        <f>Tableau1[[#This Row],[heure_fin]]-Tableau1[[#This Row],[heure_deb]]</f>
        <v>#N/A</v>
      </c>
      <c r="AE663" s="128" t="s">
        <v>22</v>
      </c>
      <c r="AF663" s="128" t="s">
        <v>22</v>
      </c>
      <c r="AG663" s="123" t="e">
        <f>INDEX(BDD_enquete_terrain_publique!BJ:BJ, MATCH(A663, BDD_enquete_terrain_publique!B:B, 0))</f>
        <v>#N/A</v>
      </c>
      <c r="AH663" s="18"/>
      <c r="AI663" s="18" t="e">
        <f>INDEX(BDD_enquete_terrain_publique!BO:BO, MATCH(A663, BDD_enquete_terrain_publique!B:B, 0))</f>
        <v>#N/A</v>
      </c>
      <c r="AJ663" s="18"/>
      <c r="AK663" s="18" t="e">
        <f>INDEX(BDD_enquete_terrain_publique!BU:BU, MATCH(A663, BDD_enquete_terrain_publique!B:B, 0))</f>
        <v>#N/A</v>
      </c>
      <c r="AL663" s="115" t="e">
        <f>INDEX(BDD_enquete_terrain_publique!BV:BV, MATCH(A663, BDD_enquete_terrain_publique!B:B, 0))</f>
        <v>#N/A</v>
      </c>
      <c r="AM663" s="18"/>
      <c r="AN663" s="115"/>
      <c r="AO663" s="115" t="e">
        <f>INDEX(BDD_enquete_terrain_publique!AL:AL, MATCH(A663, BDD_enquete_terrain_publique!B:B, 0))</f>
        <v>#N/A</v>
      </c>
      <c r="AP663" s="115"/>
      <c r="AQ663" s="115"/>
      <c r="AR663" s="124"/>
      <c r="AS663" s="115"/>
      <c r="AT663" s="122"/>
      <c r="AU66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3" s="122"/>
      <c r="AW663" s="115"/>
      <c r="AX663" s="199"/>
      <c r="AY663" s="201"/>
      <c r="AZ663" s="127"/>
    </row>
    <row r="664" spans="1:52">
      <c r="A664" s="117"/>
      <c r="B664" s="18" t="e">
        <f>INDEX(BDD_enquete_terrain_publique!C:C, MATCH(A664, BDD_enquete_terrain_publique!B:B, 0))</f>
        <v>#N/A</v>
      </c>
      <c r="C664" s="18" t="e">
        <f>INDEX(BDD_enquete_terrain_publique!D:D, MATCH(A664, BDD_enquete_terrain_publique!B:B, 0))</f>
        <v>#N/A</v>
      </c>
      <c r="D664" s="109" t="e">
        <f>INDEX(BDD_enquete_terrain_publique!E:E, MATCH(A664, BDD_enquete_terrain_publique!B:B, 0))</f>
        <v>#N/A</v>
      </c>
      <c r="E664" s="18" t="e">
        <f>INDEX(BDD_enquete_terrain_publique!F:F, MATCH(A664, BDD_enquete_terrain_publique!B:B, 0))</f>
        <v>#N/A</v>
      </c>
      <c r="F664" s="118" t="e">
        <f>INDEX(BDD_enquete_terrain_publique!G:G, MATCH(A664, BDD_enquete_terrain_publique!B:B, 0))</f>
        <v>#N/A</v>
      </c>
      <c r="G664" s="18" t="e">
        <f>INDEX(BDD_enquete_terrain_publique!H:H, MATCH(A664, BDD_enquete_terrain_publique!B:B, 0))</f>
        <v>#N/A</v>
      </c>
      <c r="H664" s="118" t="e">
        <f>INDEX(BDD_enquete_terrain_publique!I:I, MATCH(A664, BDD_enquete_terrain_publique!B:B, 0))</f>
        <v>#N/A</v>
      </c>
      <c r="I664" s="18" t="e">
        <f>INDEX(BDD_enquete_terrain_publique!J:J, MATCH(A664, BDD_enquete_terrain_publique!B:B, 0))</f>
        <v>#N/A</v>
      </c>
      <c r="J664" s="18" t="e">
        <f>INDEX(BDD_enquete_terrain_publique!K:K, MATCH(A664, BDD_enquete_terrain_publique!B:B, 0))</f>
        <v>#N/A</v>
      </c>
      <c r="K664" s="118" t="e">
        <f>INDEX(BDD_enquete_terrain_publique!L:L, MATCH(A664, BDD_enquete_terrain_publique!B:B, 0))</f>
        <v>#N/A</v>
      </c>
      <c r="L664" s="18" t="e">
        <f>INDEX(BDD_enquete_terrain_publique!M:M, MATCH(A664, BDD_enquete_terrain_publique!B:B, 0))</f>
        <v>#N/A</v>
      </c>
      <c r="M664" s="115" t="s">
        <v>22</v>
      </c>
      <c r="N664" s="115" t="s">
        <v>22</v>
      </c>
      <c r="O664" s="115" t="s">
        <v>22</v>
      </c>
      <c r="P664" s="119" t="e">
        <f>INDEX(BDD_enquete_terrain_publique!Q:Q, MATCH(A664, BDD_enquete_terrain_publique!B:B, 0))</f>
        <v>#N/A</v>
      </c>
      <c r="Q664" s="115" t="s">
        <v>22</v>
      </c>
      <c r="R664" s="115" t="s">
        <v>22</v>
      </c>
      <c r="S664" s="115" t="s">
        <v>22</v>
      </c>
      <c r="T664" s="115" t="s">
        <v>22</v>
      </c>
      <c r="U664" s="120" t="e">
        <f>INDEX(BDD_enquete_terrain_publique!V:V, MATCH(A664, BDD_enquete_terrain_publique!B:B, 0))</f>
        <v>#N/A</v>
      </c>
      <c r="V664" s="128" t="s">
        <v>22</v>
      </c>
      <c r="W664" s="121" t="e">
        <f>INDEX(BDD_enquete_terrain_publique!W:W, MATCH(A664, BDD_enquete_terrain_publique!B:B, 0))</f>
        <v>#N/A</v>
      </c>
      <c r="X664" s="122" t="e">
        <f>INDEX(BDD_enquete_terrain_publique!X:X, MATCH(A664, BDD_enquete_terrain_publique!B:B, 0))</f>
        <v>#N/A</v>
      </c>
      <c r="Y664" s="122" t="e">
        <f>INDEX(BDD_enquete_terrain_publique!Y:Y, MATCH(A664, BDD_enquete_terrain_publique!B:B, 0))</f>
        <v>#N/A</v>
      </c>
      <c r="Z664" s="121" t="e">
        <f>INDEX(BDD_enquete_terrain_publique!Z:Z, MATCH(A664, BDD_enquete_terrain_publique!B:B, 0))</f>
        <v>#N/A</v>
      </c>
      <c r="AA664" s="121" t="e">
        <f>INDEX(BDD_enquete_terrain_publique!AA:AA, MATCH(A664, BDD_enquete_terrain_publique!B:B, 0))</f>
        <v>#N/A</v>
      </c>
      <c r="AB664" s="121" t="e">
        <f>INDEX(BDD_enquete_terrain_publique!AB:AB, MATCH(A664, BDD_enquete_terrain_publique!B:B, 0))</f>
        <v>#N/A</v>
      </c>
      <c r="AC664" s="121" t="e">
        <f>Tableau1[[#This Row],[heure_enq]]-Tableau1[[#This Row],[heure_deb]]</f>
        <v>#N/A</v>
      </c>
      <c r="AD664" s="121" t="e">
        <f>Tableau1[[#This Row],[heure_fin]]-Tableau1[[#This Row],[heure_deb]]</f>
        <v>#N/A</v>
      </c>
      <c r="AE664" s="128" t="s">
        <v>22</v>
      </c>
      <c r="AF664" s="128" t="s">
        <v>22</v>
      </c>
      <c r="AG664" s="123" t="e">
        <f>INDEX(BDD_enquete_terrain_publique!BJ:BJ, MATCH(A664, BDD_enquete_terrain_publique!B:B, 0))</f>
        <v>#N/A</v>
      </c>
      <c r="AH664" s="18"/>
      <c r="AI664" s="18" t="e">
        <f>INDEX(BDD_enquete_terrain_publique!BO:BO, MATCH(A664, BDD_enquete_terrain_publique!B:B, 0))</f>
        <v>#N/A</v>
      </c>
      <c r="AJ664" s="18"/>
      <c r="AK664" s="18" t="e">
        <f>INDEX(BDD_enquete_terrain_publique!BU:BU, MATCH(A664, BDD_enquete_terrain_publique!B:B, 0))</f>
        <v>#N/A</v>
      </c>
      <c r="AL664" s="115" t="e">
        <f>INDEX(BDD_enquete_terrain_publique!BV:BV, MATCH(A664, BDD_enquete_terrain_publique!B:B, 0))</f>
        <v>#N/A</v>
      </c>
      <c r="AM664" s="18"/>
      <c r="AN664" s="115"/>
      <c r="AO664" s="115" t="e">
        <f>INDEX(BDD_enquete_terrain_publique!AL:AL, MATCH(A664, BDD_enquete_terrain_publique!B:B, 0))</f>
        <v>#N/A</v>
      </c>
      <c r="AP664" s="115"/>
      <c r="AQ664" s="115"/>
      <c r="AR664" s="124"/>
      <c r="AS664" s="115"/>
      <c r="AT664" s="122"/>
      <c r="AU66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4" s="122"/>
      <c r="AW664" s="115"/>
      <c r="AX664" s="199"/>
      <c r="AY664" s="201"/>
      <c r="AZ664" s="127"/>
    </row>
    <row r="665" spans="1:52">
      <c r="A665" s="117"/>
      <c r="B665" s="18" t="e">
        <f>INDEX(BDD_enquete_terrain_publique!C:C, MATCH(A665, BDD_enquete_terrain_publique!B:B, 0))</f>
        <v>#N/A</v>
      </c>
      <c r="C665" s="18" t="e">
        <f>INDEX(BDD_enquete_terrain_publique!D:D, MATCH(A665, BDD_enquete_terrain_publique!B:B, 0))</f>
        <v>#N/A</v>
      </c>
      <c r="D665" s="109" t="e">
        <f>INDEX(BDD_enquete_terrain_publique!E:E, MATCH(A665, BDD_enquete_terrain_publique!B:B, 0))</f>
        <v>#N/A</v>
      </c>
      <c r="E665" s="18" t="e">
        <f>INDEX(BDD_enquete_terrain_publique!F:F, MATCH(A665, BDD_enquete_terrain_publique!B:B, 0))</f>
        <v>#N/A</v>
      </c>
      <c r="F665" s="118" t="e">
        <f>INDEX(BDD_enquete_terrain_publique!G:G, MATCH(A665, BDD_enquete_terrain_publique!B:B, 0))</f>
        <v>#N/A</v>
      </c>
      <c r="G665" s="18" t="e">
        <f>INDEX(BDD_enquete_terrain_publique!H:H, MATCH(A665, BDD_enquete_terrain_publique!B:B, 0))</f>
        <v>#N/A</v>
      </c>
      <c r="H665" s="118" t="e">
        <f>INDEX(BDD_enquete_terrain_publique!I:I, MATCH(A665, BDD_enquete_terrain_publique!B:B, 0))</f>
        <v>#N/A</v>
      </c>
      <c r="I665" s="18" t="e">
        <f>INDEX(BDD_enquete_terrain_publique!J:J, MATCH(A665, BDD_enquete_terrain_publique!B:B, 0))</f>
        <v>#N/A</v>
      </c>
      <c r="J665" s="18" t="e">
        <f>INDEX(BDD_enquete_terrain_publique!K:K, MATCH(A665, BDD_enquete_terrain_publique!B:B, 0))</f>
        <v>#N/A</v>
      </c>
      <c r="K665" s="118" t="e">
        <f>INDEX(BDD_enquete_terrain_publique!L:L, MATCH(A665, BDD_enquete_terrain_publique!B:B, 0))</f>
        <v>#N/A</v>
      </c>
      <c r="L665" s="18" t="e">
        <f>INDEX(BDD_enquete_terrain_publique!M:M, MATCH(A665, BDD_enquete_terrain_publique!B:B, 0))</f>
        <v>#N/A</v>
      </c>
      <c r="M665" s="115" t="s">
        <v>22</v>
      </c>
      <c r="N665" s="115" t="s">
        <v>22</v>
      </c>
      <c r="O665" s="115" t="s">
        <v>22</v>
      </c>
      <c r="P665" s="119" t="e">
        <f>INDEX(BDD_enquete_terrain_publique!Q:Q, MATCH(A665, BDD_enquete_terrain_publique!B:B, 0))</f>
        <v>#N/A</v>
      </c>
      <c r="Q665" s="115" t="s">
        <v>22</v>
      </c>
      <c r="R665" s="115" t="s">
        <v>22</v>
      </c>
      <c r="S665" s="115" t="s">
        <v>22</v>
      </c>
      <c r="T665" s="115" t="s">
        <v>22</v>
      </c>
      <c r="U665" s="120" t="e">
        <f>INDEX(BDD_enquete_terrain_publique!V:V, MATCH(A665, BDD_enquete_terrain_publique!B:B, 0))</f>
        <v>#N/A</v>
      </c>
      <c r="V665" s="128" t="s">
        <v>22</v>
      </c>
      <c r="W665" s="121" t="e">
        <f>INDEX(BDD_enquete_terrain_publique!W:W, MATCH(A665, BDD_enquete_terrain_publique!B:B, 0))</f>
        <v>#N/A</v>
      </c>
      <c r="X665" s="122" t="e">
        <f>INDEX(BDD_enquete_terrain_publique!X:X, MATCH(A665, BDD_enquete_terrain_publique!B:B, 0))</f>
        <v>#N/A</v>
      </c>
      <c r="Y665" s="122" t="e">
        <f>INDEX(BDD_enquete_terrain_publique!Y:Y, MATCH(A665, BDD_enquete_terrain_publique!B:B, 0))</f>
        <v>#N/A</v>
      </c>
      <c r="Z665" s="121" t="e">
        <f>INDEX(BDD_enquete_terrain_publique!Z:Z, MATCH(A665, BDD_enquete_terrain_publique!B:B, 0))</f>
        <v>#N/A</v>
      </c>
      <c r="AA665" s="121" t="e">
        <f>INDEX(BDD_enquete_terrain_publique!AA:AA, MATCH(A665, BDD_enquete_terrain_publique!B:B, 0))</f>
        <v>#N/A</v>
      </c>
      <c r="AB665" s="121" t="e">
        <f>INDEX(BDD_enquete_terrain_publique!AB:AB, MATCH(A665, BDD_enquete_terrain_publique!B:B, 0))</f>
        <v>#N/A</v>
      </c>
      <c r="AC665" s="121" t="e">
        <f>Tableau1[[#This Row],[heure_enq]]-Tableau1[[#This Row],[heure_deb]]</f>
        <v>#N/A</v>
      </c>
      <c r="AD665" s="121" t="e">
        <f>Tableau1[[#This Row],[heure_fin]]-Tableau1[[#This Row],[heure_deb]]</f>
        <v>#N/A</v>
      </c>
      <c r="AE665" s="128" t="s">
        <v>22</v>
      </c>
      <c r="AF665" s="128" t="s">
        <v>22</v>
      </c>
      <c r="AG665" s="123" t="e">
        <f>INDEX(BDD_enquete_terrain_publique!BJ:BJ, MATCH(A665, BDD_enquete_terrain_publique!B:B, 0))</f>
        <v>#N/A</v>
      </c>
      <c r="AH665" s="18"/>
      <c r="AI665" s="18" t="e">
        <f>INDEX(BDD_enquete_terrain_publique!BO:BO, MATCH(A665, BDD_enquete_terrain_publique!B:B, 0))</f>
        <v>#N/A</v>
      </c>
      <c r="AJ665" s="18"/>
      <c r="AK665" s="18" t="e">
        <f>INDEX(BDD_enquete_terrain_publique!BU:BU, MATCH(A665, BDD_enquete_terrain_publique!B:B, 0))</f>
        <v>#N/A</v>
      </c>
      <c r="AL665" s="115" t="e">
        <f>INDEX(BDD_enquete_terrain_publique!BV:BV, MATCH(A665, BDD_enquete_terrain_publique!B:B, 0))</f>
        <v>#N/A</v>
      </c>
      <c r="AM665" s="18"/>
      <c r="AN665" s="115"/>
      <c r="AO665" s="115" t="e">
        <f>INDEX(BDD_enquete_terrain_publique!AL:AL, MATCH(A665, BDD_enquete_terrain_publique!B:B, 0))</f>
        <v>#N/A</v>
      </c>
      <c r="AP665" s="115"/>
      <c r="AQ665" s="115"/>
      <c r="AR665" s="124"/>
      <c r="AS665" s="115"/>
      <c r="AT665" s="122"/>
      <c r="AU66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5" s="122"/>
      <c r="AW665" s="115"/>
      <c r="AX665" s="199"/>
      <c r="AY665" s="201"/>
      <c r="AZ665" s="127"/>
    </row>
    <row r="666" spans="1:52">
      <c r="A666" s="117"/>
      <c r="B666" s="18" t="e">
        <f>INDEX(BDD_enquete_terrain_publique!C:C, MATCH(A666, BDD_enquete_terrain_publique!B:B, 0))</f>
        <v>#N/A</v>
      </c>
      <c r="C666" s="18" t="e">
        <f>INDEX(BDD_enquete_terrain_publique!D:D, MATCH(A666, BDD_enquete_terrain_publique!B:B, 0))</f>
        <v>#N/A</v>
      </c>
      <c r="D666" s="109" t="e">
        <f>INDEX(BDD_enquete_terrain_publique!E:E, MATCH(A666, BDD_enquete_terrain_publique!B:B, 0))</f>
        <v>#N/A</v>
      </c>
      <c r="E666" s="18" t="e">
        <f>INDEX(BDD_enquete_terrain_publique!F:F, MATCH(A666, BDD_enquete_terrain_publique!B:B, 0))</f>
        <v>#N/A</v>
      </c>
      <c r="F666" s="118" t="e">
        <f>INDEX(BDD_enquete_terrain_publique!G:G, MATCH(A666, BDD_enquete_terrain_publique!B:B, 0))</f>
        <v>#N/A</v>
      </c>
      <c r="G666" s="18" t="e">
        <f>INDEX(BDD_enquete_terrain_publique!H:H, MATCH(A666, BDD_enquete_terrain_publique!B:B, 0))</f>
        <v>#N/A</v>
      </c>
      <c r="H666" s="118" t="e">
        <f>INDEX(BDD_enquete_terrain_publique!I:I, MATCH(A666, BDD_enquete_terrain_publique!B:B, 0))</f>
        <v>#N/A</v>
      </c>
      <c r="I666" s="18" t="e">
        <f>INDEX(BDD_enquete_terrain_publique!J:J, MATCH(A666, BDD_enquete_terrain_publique!B:B, 0))</f>
        <v>#N/A</v>
      </c>
      <c r="J666" s="18" t="e">
        <f>INDEX(BDD_enquete_terrain_publique!K:K, MATCH(A666, BDD_enquete_terrain_publique!B:B, 0))</f>
        <v>#N/A</v>
      </c>
      <c r="K666" s="118" t="e">
        <f>INDEX(BDD_enquete_terrain_publique!L:L, MATCH(A666, BDD_enquete_terrain_publique!B:B, 0))</f>
        <v>#N/A</v>
      </c>
      <c r="L666" s="18" t="e">
        <f>INDEX(BDD_enquete_terrain_publique!M:M, MATCH(A666, BDD_enquete_terrain_publique!B:B, 0))</f>
        <v>#N/A</v>
      </c>
      <c r="M666" s="115" t="s">
        <v>22</v>
      </c>
      <c r="N666" s="115" t="s">
        <v>22</v>
      </c>
      <c r="O666" s="115" t="s">
        <v>22</v>
      </c>
      <c r="P666" s="119" t="e">
        <f>INDEX(BDD_enquete_terrain_publique!Q:Q, MATCH(A666, BDD_enquete_terrain_publique!B:B, 0))</f>
        <v>#N/A</v>
      </c>
      <c r="Q666" s="115" t="s">
        <v>22</v>
      </c>
      <c r="R666" s="115" t="s">
        <v>22</v>
      </c>
      <c r="S666" s="115" t="s">
        <v>22</v>
      </c>
      <c r="T666" s="115" t="s">
        <v>22</v>
      </c>
      <c r="U666" s="120" t="e">
        <f>INDEX(BDD_enquete_terrain_publique!V:V, MATCH(A666, BDD_enquete_terrain_publique!B:B, 0))</f>
        <v>#N/A</v>
      </c>
      <c r="V666" s="128" t="s">
        <v>22</v>
      </c>
      <c r="W666" s="121" t="e">
        <f>INDEX(BDD_enquete_terrain_publique!W:W, MATCH(A666, BDD_enquete_terrain_publique!B:B, 0))</f>
        <v>#N/A</v>
      </c>
      <c r="X666" s="122" t="e">
        <f>INDEX(BDD_enquete_terrain_publique!X:X, MATCH(A666, BDD_enquete_terrain_publique!B:B, 0))</f>
        <v>#N/A</v>
      </c>
      <c r="Y666" s="122" t="e">
        <f>INDEX(BDD_enquete_terrain_publique!Y:Y, MATCH(A666, BDD_enquete_terrain_publique!B:B, 0))</f>
        <v>#N/A</v>
      </c>
      <c r="Z666" s="121" t="e">
        <f>INDEX(BDD_enquete_terrain_publique!Z:Z, MATCH(A666, BDD_enquete_terrain_publique!B:B, 0))</f>
        <v>#N/A</v>
      </c>
      <c r="AA666" s="121" t="e">
        <f>INDEX(BDD_enquete_terrain_publique!AA:AA, MATCH(A666, BDD_enquete_terrain_publique!B:B, 0))</f>
        <v>#N/A</v>
      </c>
      <c r="AB666" s="121" t="e">
        <f>INDEX(BDD_enquete_terrain_publique!AB:AB, MATCH(A666, BDD_enquete_terrain_publique!B:B, 0))</f>
        <v>#N/A</v>
      </c>
      <c r="AC666" s="121" t="e">
        <f>Tableau1[[#This Row],[heure_enq]]-Tableau1[[#This Row],[heure_deb]]</f>
        <v>#N/A</v>
      </c>
      <c r="AD666" s="121" t="e">
        <f>Tableau1[[#This Row],[heure_fin]]-Tableau1[[#This Row],[heure_deb]]</f>
        <v>#N/A</v>
      </c>
      <c r="AE666" s="128" t="s">
        <v>22</v>
      </c>
      <c r="AF666" s="128" t="s">
        <v>22</v>
      </c>
      <c r="AG666" s="123" t="e">
        <f>INDEX(BDD_enquete_terrain_publique!BJ:BJ, MATCH(A666, BDD_enquete_terrain_publique!B:B, 0))</f>
        <v>#N/A</v>
      </c>
      <c r="AH666" s="18"/>
      <c r="AI666" s="18" t="e">
        <f>INDEX(BDD_enquete_terrain_publique!BO:BO, MATCH(A666, BDD_enquete_terrain_publique!B:B, 0))</f>
        <v>#N/A</v>
      </c>
      <c r="AJ666" s="18"/>
      <c r="AK666" s="18" t="e">
        <f>INDEX(BDD_enquete_terrain_publique!BU:BU, MATCH(A666, BDD_enquete_terrain_publique!B:B, 0))</f>
        <v>#N/A</v>
      </c>
      <c r="AL666" s="115" t="e">
        <f>INDEX(BDD_enquete_terrain_publique!BV:BV, MATCH(A666, BDD_enquete_terrain_publique!B:B, 0))</f>
        <v>#N/A</v>
      </c>
      <c r="AM666" s="18"/>
      <c r="AN666" s="115"/>
      <c r="AO666" s="115" t="e">
        <f>INDEX(BDD_enquete_terrain_publique!AL:AL, MATCH(A666, BDD_enquete_terrain_publique!B:B, 0))</f>
        <v>#N/A</v>
      </c>
      <c r="AP666" s="115"/>
      <c r="AQ666" s="115"/>
      <c r="AR666" s="124"/>
      <c r="AS666" s="115"/>
      <c r="AT666" s="122"/>
      <c r="AU66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6" s="122"/>
      <c r="AW666" s="115"/>
      <c r="AX666" s="199"/>
      <c r="AY666" s="201"/>
      <c r="AZ666" s="127"/>
    </row>
    <row r="667" spans="1:52">
      <c r="A667" s="117"/>
      <c r="B667" s="18" t="e">
        <f>INDEX(BDD_enquete_terrain_publique!C:C, MATCH(A667, BDD_enquete_terrain_publique!B:B, 0))</f>
        <v>#N/A</v>
      </c>
      <c r="C667" s="18" t="e">
        <f>INDEX(BDD_enquete_terrain_publique!D:D, MATCH(A667, BDD_enquete_terrain_publique!B:B, 0))</f>
        <v>#N/A</v>
      </c>
      <c r="D667" s="109" t="e">
        <f>INDEX(BDD_enquete_terrain_publique!E:E, MATCH(A667, BDD_enquete_terrain_publique!B:B, 0))</f>
        <v>#N/A</v>
      </c>
      <c r="E667" s="18" t="e">
        <f>INDEX(BDD_enquete_terrain_publique!F:F, MATCH(A667, BDD_enquete_terrain_publique!B:B, 0))</f>
        <v>#N/A</v>
      </c>
      <c r="F667" s="118" t="e">
        <f>INDEX(BDD_enquete_terrain_publique!G:G, MATCH(A667, BDD_enquete_terrain_publique!B:B, 0))</f>
        <v>#N/A</v>
      </c>
      <c r="G667" s="18" t="e">
        <f>INDEX(BDD_enquete_terrain_publique!H:H, MATCH(A667, BDD_enquete_terrain_publique!B:B, 0))</f>
        <v>#N/A</v>
      </c>
      <c r="H667" s="118" t="e">
        <f>INDEX(BDD_enquete_terrain_publique!I:I, MATCH(A667, BDD_enquete_terrain_publique!B:B, 0))</f>
        <v>#N/A</v>
      </c>
      <c r="I667" s="18" t="e">
        <f>INDEX(BDD_enquete_terrain_publique!J:J, MATCH(A667, BDD_enquete_terrain_publique!B:B, 0))</f>
        <v>#N/A</v>
      </c>
      <c r="J667" s="18" t="e">
        <f>INDEX(BDD_enquete_terrain_publique!K:K, MATCH(A667, BDD_enquete_terrain_publique!B:B, 0))</f>
        <v>#N/A</v>
      </c>
      <c r="K667" s="118" t="e">
        <f>INDEX(BDD_enquete_terrain_publique!L:L, MATCH(A667, BDD_enquete_terrain_publique!B:B, 0))</f>
        <v>#N/A</v>
      </c>
      <c r="L667" s="18" t="e">
        <f>INDEX(BDD_enquete_terrain_publique!M:M, MATCH(A667, BDD_enquete_terrain_publique!B:B, 0))</f>
        <v>#N/A</v>
      </c>
      <c r="M667" s="115" t="s">
        <v>22</v>
      </c>
      <c r="N667" s="115" t="s">
        <v>22</v>
      </c>
      <c r="O667" s="115" t="s">
        <v>22</v>
      </c>
      <c r="P667" s="119" t="e">
        <f>INDEX(BDD_enquete_terrain_publique!Q:Q, MATCH(A667, BDD_enquete_terrain_publique!B:B, 0))</f>
        <v>#N/A</v>
      </c>
      <c r="Q667" s="115" t="s">
        <v>22</v>
      </c>
      <c r="R667" s="115" t="s">
        <v>22</v>
      </c>
      <c r="S667" s="115" t="s">
        <v>22</v>
      </c>
      <c r="T667" s="115" t="s">
        <v>22</v>
      </c>
      <c r="U667" s="120" t="e">
        <f>INDEX(BDD_enquete_terrain_publique!V:V, MATCH(A667, BDD_enquete_terrain_publique!B:B, 0))</f>
        <v>#N/A</v>
      </c>
      <c r="V667" s="128" t="s">
        <v>22</v>
      </c>
      <c r="W667" s="121" t="e">
        <f>INDEX(BDD_enquete_terrain_publique!W:W, MATCH(A667, BDD_enquete_terrain_publique!B:B, 0))</f>
        <v>#N/A</v>
      </c>
      <c r="X667" s="122" t="e">
        <f>INDEX(BDD_enquete_terrain_publique!X:X, MATCH(A667, BDD_enquete_terrain_publique!B:B, 0))</f>
        <v>#N/A</v>
      </c>
      <c r="Y667" s="122" t="e">
        <f>INDEX(BDD_enquete_terrain_publique!Y:Y, MATCH(A667, BDD_enquete_terrain_publique!B:B, 0))</f>
        <v>#N/A</v>
      </c>
      <c r="Z667" s="121" t="e">
        <f>INDEX(BDD_enquete_terrain_publique!Z:Z, MATCH(A667, BDD_enquete_terrain_publique!B:B, 0))</f>
        <v>#N/A</v>
      </c>
      <c r="AA667" s="121" t="e">
        <f>INDEX(BDD_enquete_terrain_publique!AA:AA, MATCH(A667, BDD_enquete_terrain_publique!B:B, 0))</f>
        <v>#N/A</v>
      </c>
      <c r="AB667" s="121" t="e">
        <f>INDEX(BDD_enquete_terrain_publique!AB:AB, MATCH(A667, BDD_enquete_terrain_publique!B:B, 0))</f>
        <v>#N/A</v>
      </c>
      <c r="AC667" s="121" t="e">
        <f>Tableau1[[#This Row],[heure_enq]]-Tableau1[[#This Row],[heure_deb]]</f>
        <v>#N/A</v>
      </c>
      <c r="AD667" s="121" t="e">
        <f>Tableau1[[#This Row],[heure_fin]]-Tableau1[[#This Row],[heure_deb]]</f>
        <v>#N/A</v>
      </c>
      <c r="AE667" s="128" t="s">
        <v>22</v>
      </c>
      <c r="AF667" s="128" t="s">
        <v>22</v>
      </c>
      <c r="AG667" s="123" t="e">
        <f>INDEX(BDD_enquete_terrain_publique!BJ:BJ, MATCH(A667, BDD_enquete_terrain_publique!B:B, 0))</f>
        <v>#N/A</v>
      </c>
      <c r="AH667" s="18"/>
      <c r="AI667" s="18" t="e">
        <f>INDEX(BDD_enquete_terrain_publique!BO:BO, MATCH(A667, BDD_enquete_terrain_publique!B:B, 0))</f>
        <v>#N/A</v>
      </c>
      <c r="AJ667" s="18"/>
      <c r="AK667" s="18" t="e">
        <f>INDEX(BDD_enquete_terrain_publique!BU:BU, MATCH(A667, BDD_enquete_terrain_publique!B:B, 0))</f>
        <v>#N/A</v>
      </c>
      <c r="AL667" s="115" t="e">
        <f>INDEX(BDD_enquete_terrain_publique!BV:BV, MATCH(A667, BDD_enquete_terrain_publique!B:B, 0))</f>
        <v>#N/A</v>
      </c>
      <c r="AM667" s="18"/>
      <c r="AN667" s="115"/>
      <c r="AO667" s="115" t="e">
        <f>INDEX(BDD_enquete_terrain_publique!AL:AL, MATCH(A667, BDD_enquete_terrain_publique!B:B, 0))</f>
        <v>#N/A</v>
      </c>
      <c r="AP667" s="115"/>
      <c r="AQ667" s="115"/>
      <c r="AR667" s="124"/>
      <c r="AS667" s="115"/>
      <c r="AT667" s="122"/>
      <c r="AU66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7" s="122"/>
      <c r="AW667" s="115"/>
      <c r="AX667" s="199"/>
      <c r="AY667" s="201"/>
      <c r="AZ667" s="127"/>
    </row>
    <row r="668" spans="1:52">
      <c r="A668" s="117"/>
      <c r="B668" s="18" t="e">
        <f>INDEX(BDD_enquete_terrain_publique!C:C, MATCH(A668, BDD_enquete_terrain_publique!B:B, 0))</f>
        <v>#N/A</v>
      </c>
      <c r="C668" s="18" t="e">
        <f>INDEX(BDD_enquete_terrain_publique!D:D, MATCH(A668, BDD_enquete_terrain_publique!B:B, 0))</f>
        <v>#N/A</v>
      </c>
      <c r="D668" s="109" t="e">
        <f>INDEX(BDD_enquete_terrain_publique!E:E, MATCH(A668, BDD_enquete_terrain_publique!B:B, 0))</f>
        <v>#N/A</v>
      </c>
      <c r="E668" s="18" t="e">
        <f>INDEX(BDD_enquete_terrain_publique!F:F, MATCH(A668, BDD_enquete_terrain_publique!B:B, 0))</f>
        <v>#N/A</v>
      </c>
      <c r="F668" s="118" t="e">
        <f>INDEX(BDD_enquete_terrain_publique!G:G, MATCH(A668, BDD_enquete_terrain_publique!B:B, 0))</f>
        <v>#N/A</v>
      </c>
      <c r="G668" s="18" t="e">
        <f>INDEX(BDD_enquete_terrain_publique!H:H, MATCH(A668, BDD_enquete_terrain_publique!B:B, 0))</f>
        <v>#N/A</v>
      </c>
      <c r="H668" s="118" t="e">
        <f>INDEX(BDD_enquete_terrain_publique!I:I, MATCH(A668, BDD_enquete_terrain_publique!B:B, 0))</f>
        <v>#N/A</v>
      </c>
      <c r="I668" s="18" t="e">
        <f>INDEX(BDD_enquete_terrain_publique!J:J, MATCH(A668, BDD_enquete_terrain_publique!B:B, 0))</f>
        <v>#N/A</v>
      </c>
      <c r="J668" s="18" t="e">
        <f>INDEX(BDD_enquete_terrain_publique!K:K, MATCH(A668, BDD_enquete_terrain_publique!B:B, 0))</f>
        <v>#N/A</v>
      </c>
      <c r="K668" s="118" t="e">
        <f>INDEX(BDD_enquete_terrain_publique!L:L, MATCH(A668, BDD_enquete_terrain_publique!B:B, 0))</f>
        <v>#N/A</v>
      </c>
      <c r="L668" s="18" t="e">
        <f>INDEX(BDD_enquete_terrain_publique!M:M, MATCH(A668, BDD_enquete_terrain_publique!B:B, 0))</f>
        <v>#N/A</v>
      </c>
      <c r="M668" s="115" t="s">
        <v>22</v>
      </c>
      <c r="N668" s="115" t="s">
        <v>22</v>
      </c>
      <c r="O668" s="115" t="s">
        <v>22</v>
      </c>
      <c r="P668" s="119" t="e">
        <f>INDEX(BDD_enquete_terrain_publique!Q:Q, MATCH(A668, BDD_enquete_terrain_publique!B:B, 0))</f>
        <v>#N/A</v>
      </c>
      <c r="Q668" s="115" t="s">
        <v>22</v>
      </c>
      <c r="R668" s="115" t="s">
        <v>22</v>
      </c>
      <c r="S668" s="115" t="s">
        <v>22</v>
      </c>
      <c r="T668" s="115" t="s">
        <v>22</v>
      </c>
      <c r="U668" s="120" t="e">
        <f>INDEX(BDD_enquete_terrain_publique!V:V, MATCH(A668, BDD_enquete_terrain_publique!B:B, 0))</f>
        <v>#N/A</v>
      </c>
      <c r="V668" s="128" t="s">
        <v>22</v>
      </c>
      <c r="W668" s="121" t="e">
        <f>INDEX(BDD_enquete_terrain_publique!W:W, MATCH(A668, BDD_enquete_terrain_publique!B:B, 0))</f>
        <v>#N/A</v>
      </c>
      <c r="X668" s="122" t="e">
        <f>INDEX(BDD_enquete_terrain_publique!X:X, MATCH(A668, BDD_enquete_terrain_publique!B:B, 0))</f>
        <v>#N/A</v>
      </c>
      <c r="Y668" s="122" t="e">
        <f>INDEX(BDD_enquete_terrain_publique!Y:Y, MATCH(A668, BDD_enquete_terrain_publique!B:B, 0))</f>
        <v>#N/A</v>
      </c>
      <c r="Z668" s="121" t="e">
        <f>INDEX(BDD_enquete_terrain_publique!Z:Z, MATCH(A668, BDD_enquete_terrain_publique!B:B, 0))</f>
        <v>#N/A</v>
      </c>
      <c r="AA668" s="121" t="e">
        <f>INDEX(BDD_enquete_terrain_publique!AA:AA, MATCH(A668, BDD_enquete_terrain_publique!B:B, 0))</f>
        <v>#N/A</v>
      </c>
      <c r="AB668" s="121" t="e">
        <f>INDEX(BDD_enquete_terrain_publique!AB:AB, MATCH(A668, BDD_enquete_terrain_publique!B:B, 0))</f>
        <v>#N/A</v>
      </c>
      <c r="AC668" s="121" t="e">
        <f>Tableau1[[#This Row],[heure_enq]]-Tableau1[[#This Row],[heure_deb]]</f>
        <v>#N/A</v>
      </c>
      <c r="AD668" s="121" t="e">
        <f>Tableau1[[#This Row],[heure_fin]]-Tableau1[[#This Row],[heure_deb]]</f>
        <v>#N/A</v>
      </c>
      <c r="AE668" s="128" t="s">
        <v>22</v>
      </c>
      <c r="AF668" s="128" t="s">
        <v>22</v>
      </c>
      <c r="AG668" s="123" t="e">
        <f>INDEX(BDD_enquete_terrain_publique!BJ:BJ, MATCH(A668, BDD_enquete_terrain_publique!B:B, 0))</f>
        <v>#N/A</v>
      </c>
      <c r="AH668" s="18"/>
      <c r="AI668" s="18" t="e">
        <f>INDEX(BDD_enquete_terrain_publique!BO:BO, MATCH(A668, BDD_enquete_terrain_publique!B:B, 0))</f>
        <v>#N/A</v>
      </c>
      <c r="AJ668" s="18"/>
      <c r="AK668" s="18" t="e">
        <f>INDEX(BDD_enquete_terrain_publique!BU:BU, MATCH(A668, BDD_enquete_terrain_publique!B:B, 0))</f>
        <v>#N/A</v>
      </c>
      <c r="AL668" s="115" t="e">
        <f>INDEX(BDD_enquete_terrain_publique!BV:BV, MATCH(A668, BDD_enquete_terrain_publique!B:B, 0))</f>
        <v>#N/A</v>
      </c>
      <c r="AM668" s="18"/>
      <c r="AN668" s="115"/>
      <c r="AO668" s="115" t="e">
        <f>INDEX(BDD_enquete_terrain_publique!AL:AL, MATCH(A668, BDD_enquete_terrain_publique!B:B, 0))</f>
        <v>#N/A</v>
      </c>
      <c r="AP668" s="115"/>
      <c r="AQ668" s="115"/>
      <c r="AR668" s="124"/>
      <c r="AS668" s="115"/>
      <c r="AT668" s="122"/>
      <c r="AU66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8" s="122"/>
      <c r="AW668" s="115"/>
      <c r="AX668" s="199"/>
      <c r="AY668" s="201"/>
      <c r="AZ668" s="127"/>
    </row>
    <row r="669" spans="1:52">
      <c r="A669" s="117"/>
      <c r="B669" s="18" t="e">
        <f>INDEX(BDD_enquete_terrain_publique!C:C, MATCH(A669, BDD_enquete_terrain_publique!B:B, 0))</f>
        <v>#N/A</v>
      </c>
      <c r="C669" s="18" t="e">
        <f>INDEX(BDD_enquete_terrain_publique!D:D, MATCH(A669, BDD_enquete_terrain_publique!B:B, 0))</f>
        <v>#N/A</v>
      </c>
      <c r="D669" s="109" t="e">
        <f>INDEX(BDD_enquete_terrain_publique!E:E, MATCH(A669, BDD_enquete_terrain_publique!B:B, 0))</f>
        <v>#N/A</v>
      </c>
      <c r="E669" s="18" t="e">
        <f>INDEX(BDD_enquete_terrain_publique!F:F, MATCH(A669, BDD_enquete_terrain_publique!B:B, 0))</f>
        <v>#N/A</v>
      </c>
      <c r="F669" s="118" t="e">
        <f>INDEX(BDD_enquete_terrain_publique!G:G, MATCH(A669, BDD_enquete_terrain_publique!B:B, 0))</f>
        <v>#N/A</v>
      </c>
      <c r="G669" s="18" t="e">
        <f>INDEX(BDD_enquete_terrain_publique!H:H, MATCH(A669, BDD_enquete_terrain_publique!B:B, 0))</f>
        <v>#N/A</v>
      </c>
      <c r="H669" s="118" t="e">
        <f>INDEX(BDD_enquete_terrain_publique!I:I, MATCH(A669, BDD_enquete_terrain_publique!B:B, 0))</f>
        <v>#N/A</v>
      </c>
      <c r="I669" s="18" t="e">
        <f>INDEX(BDD_enquete_terrain_publique!J:J, MATCH(A669, BDD_enquete_terrain_publique!B:B, 0))</f>
        <v>#N/A</v>
      </c>
      <c r="J669" s="18" t="e">
        <f>INDEX(BDD_enquete_terrain_publique!K:K, MATCH(A669, BDD_enquete_terrain_publique!B:B, 0))</f>
        <v>#N/A</v>
      </c>
      <c r="K669" s="118" t="e">
        <f>INDEX(BDD_enquete_terrain_publique!L:L, MATCH(A669, BDD_enquete_terrain_publique!B:B, 0))</f>
        <v>#N/A</v>
      </c>
      <c r="L669" s="18" t="e">
        <f>INDEX(BDD_enquete_terrain_publique!M:M, MATCH(A669, BDD_enquete_terrain_publique!B:B, 0))</f>
        <v>#N/A</v>
      </c>
      <c r="M669" s="115" t="s">
        <v>22</v>
      </c>
      <c r="N669" s="115" t="s">
        <v>22</v>
      </c>
      <c r="O669" s="115" t="s">
        <v>22</v>
      </c>
      <c r="P669" s="119" t="e">
        <f>INDEX(BDD_enquete_terrain_publique!Q:Q, MATCH(A669, BDD_enquete_terrain_publique!B:B, 0))</f>
        <v>#N/A</v>
      </c>
      <c r="Q669" s="115" t="s">
        <v>22</v>
      </c>
      <c r="R669" s="115" t="s">
        <v>22</v>
      </c>
      <c r="S669" s="115" t="s">
        <v>22</v>
      </c>
      <c r="T669" s="115" t="s">
        <v>22</v>
      </c>
      <c r="U669" s="120" t="e">
        <f>INDEX(BDD_enquete_terrain_publique!V:V, MATCH(A669, BDD_enquete_terrain_publique!B:B, 0))</f>
        <v>#N/A</v>
      </c>
      <c r="V669" s="128" t="s">
        <v>22</v>
      </c>
      <c r="W669" s="121" t="e">
        <f>INDEX(BDD_enquete_terrain_publique!W:W, MATCH(A669, BDD_enquete_terrain_publique!B:B, 0))</f>
        <v>#N/A</v>
      </c>
      <c r="X669" s="122" t="e">
        <f>INDEX(BDD_enquete_terrain_publique!X:X, MATCH(A669, BDD_enquete_terrain_publique!B:B, 0))</f>
        <v>#N/A</v>
      </c>
      <c r="Y669" s="122" t="e">
        <f>INDEX(BDD_enquete_terrain_publique!Y:Y, MATCH(A669, BDD_enquete_terrain_publique!B:B, 0))</f>
        <v>#N/A</v>
      </c>
      <c r="Z669" s="121" t="e">
        <f>INDEX(BDD_enquete_terrain_publique!Z:Z, MATCH(A669, BDD_enquete_terrain_publique!B:B, 0))</f>
        <v>#N/A</v>
      </c>
      <c r="AA669" s="121" t="e">
        <f>INDEX(BDD_enquete_terrain_publique!AA:AA, MATCH(A669, BDD_enquete_terrain_publique!B:B, 0))</f>
        <v>#N/A</v>
      </c>
      <c r="AB669" s="121" t="e">
        <f>INDEX(BDD_enquete_terrain_publique!AB:AB, MATCH(A669, BDD_enquete_terrain_publique!B:B, 0))</f>
        <v>#N/A</v>
      </c>
      <c r="AC669" s="121" t="e">
        <f>Tableau1[[#This Row],[heure_enq]]-Tableau1[[#This Row],[heure_deb]]</f>
        <v>#N/A</v>
      </c>
      <c r="AD669" s="121" t="e">
        <f>Tableau1[[#This Row],[heure_fin]]-Tableau1[[#This Row],[heure_deb]]</f>
        <v>#N/A</v>
      </c>
      <c r="AE669" s="128" t="s">
        <v>22</v>
      </c>
      <c r="AF669" s="128" t="s">
        <v>22</v>
      </c>
      <c r="AG669" s="123" t="e">
        <f>INDEX(BDD_enquete_terrain_publique!BJ:BJ, MATCH(A669, BDD_enquete_terrain_publique!B:B, 0))</f>
        <v>#N/A</v>
      </c>
      <c r="AH669" s="18"/>
      <c r="AI669" s="18" t="e">
        <f>INDEX(BDD_enquete_terrain_publique!BO:BO, MATCH(A669, BDD_enquete_terrain_publique!B:B, 0))</f>
        <v>#N/A</v>
      </c>
      <c r="AJ669" s="18"/>
      <c r="AK669" s="18" t="e">
        <f>INDEX(BDD_enquete_terrain_publique!BU:BU, MATCH(A669, BDD_enquete_terrain_publique!B:B, 0))</f>
        <v>#N/A</v>
      </c>
      <c r="AL669" s="115" t="e">
        <f>INDEX(BDD_enquete_terrain_publique!BV:BV, MATCH(A669, BDD_enquete_terrain_publique!B:B, 0))</f>
        <v>#N/A</v>
      </c>
      <c r="AM669" s="18"/>
      <c r="AN669" s="115"/>
      <c r="AO669" s="115" t="e">
        <f>INDEX(BDD_enquete_terrain_publique!AL:AL, MATCH(A669, BDD_enquete_terrain_publique!B:B, 0))</f>
        <v>#N/A</v>
      </c>
      <c r="AP669" s="115"/>
      <c r="AQ669" s="115"/>
      <c r="AR669" s="124"/>
      <c r="AS669" s="115"/>
      <c r="AT669" s="122"/>
      <c r="AU66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69" s="122"/>
      <c r="AW669" s="115"/>
      <c r="AX669" s="199"/>
      <c r="AY669" s="201"/>
      <c r="AZ669" s="127"/>
    </row>
    <row r="670" spans="1:52">
      <c r="A670" s="117"/>
      <c r="B670" s="18" t="e">
        <f>INDEX(BDD_enquete_terrain_publique!C:C, MATCH(A670, BDD_enquete_terrain_publique!B:B, 0))</f>
        <v>#N/A</v>
      </c>
      <c r="C670" s="18" t="e">
        <f>INDEX(BDD_enquete_terrain_publique!D:D, MATCH(A670, BDD_enquete_terrain_publique!B:B, 0))</f>
        <v>#N/A</v>
      </c>
      <c r="D670" s="109" t="e">
        <f>INDEX(BDD_enquete_terrain_publique!E:E, MATCH(A670, BDD_enquete_terrain_publique!B:B, 0))</f>
        <v>#N/A</v>
      </c>
      <c r="E670" s="18" t="e">
        <f>INDEX(BDD_enquete_terrain_publique!F:F, MATCH(A670, BDD_enquete_terrain_publique!B:B, 0))</f>
        <v>#N/A</v>
      </c>
      <c r="F670" s="118" t="e">
        <f>INDEX(BDD_enquete_terrain_publique!G:G, MATCH(A670, BDD_enquete_terrain_publique!B:B, 0))</f>
        <v>#N/A</v>
      </c>
      <c r="G670" s="18" t="e">
        <f>INDEX(BDD_enquete_terrain_publique!H:H, MATCH(A670, BDD_enquete_terrain_publique!B:B, 0))</f>
        <v>#N/A</v>
      </c>
      <c r="H670" s="118" t="e">
        <f>INDEX(BDD_enquete_terrain_publique!I:I, MATCH(A670, BDD_enquete_terrain_publique!B:B, 0))</f>
        <v>#N/A</v>
      </c>
      <c r="I670" s="18" t="e">
        <f>INDEX(BDD_enquete_terrain_publique!J:J, MATCH(A670, BDD_enquete_terrain_publique!B:B, 0))</f>
        <v>#N/A</v>
      </c>
      <c r="J670" s="18" t="e">
        <f>INDEX(BDD_enquete_terrain_publique!K:K, MATCH(A670, BDD_enquete_terrain_publique!B:B, 0))</f>
        <v>#N/A</v>
      </c>
      <c r="K670" s="118" t="e">
        <f>INDEX(BDD_enquete_terrain_publique!L:L, MATCH(A670, BDD_enquete_terrain_publique!B:B, 0))</f>
        <v>#N/A</v>
      </c>
      <c r="L670" s="18" t="e">
        <f>INDEX(BDD_enquete_terrain_publique!M:M, MATCH(A670, BDD_enquete_terrain_publique!B:B, 0))</f>
        <v>#N/A</v>
      </c>
      <c r="M670" s="115" t="s">
        <v>22</v>
      </c>
      <c r="N670" s="115" t="s">
        <v>22</v>
      </c>
      <c r="O670" s="115" t="s">
        <v>22</v>
      </c>
      <c r="P670" s="119" t="e">
        <f>INDEX(BDD_enquete_terrain_publique!Q:Q, MATCH(A670, BDD_enquete_terrain_publique!B:B, 0))</f>
        <v>#N/A</v>
      </c>
      <c r="Q670" s="115" t="s">
        <v>22</v>
      </c>
      <c r="R670" s="115" t="s">
        <v>22</v>
      </c>
      <c r="S670" s="115" t="s">
        <v>22</v>
      </c>
      <c r="T670" s="115" t="s">
        <v>22</v>
      </c>
      <c r="U670" s="120" t="e">
        <f>INDEX(BDD_enquete_terrain_publique!V:V, MATCH(A670, BDD_enquete_terrain_publique!B:B, 0))</f>
        <v>#N/A</v>
      </c>
      <c r="V670" s="128" t="s">
        <v>22</v>
      </c>
      <c r="W670" s="121" t="e">
        <f>INDEX(BDD_enquete_terrain_publique!W:W, MATCH(A670, BDD_enquete_terrain_publique!B:B, 0))</f>
        <v>#N/A</v>
      </c>
      <c r="X670" s="122" t="e">
        <f>INDEX(BDD_enquete_terrain_publique!X:X, MATCH(A670, BDD_enquete_terrain_publique!B:B, 0))</f>
        <v>#N/A</v>
      </c>
      <c r="Y670" s="122" t="e">
        <f>INDEX(BDD_enquete_terrain_publique!Y:Y, MATCH(A670, BDD_enquete_terrain_publique!B:B, 0))</f>
        <v>#N/A</v>
      </c>
      <c r="Z670" s="121" t="e">
        <f>INDEX(BDD_enquete_terrain_publique!Z:Z, MATCH(A670, BDD_enquete_terrain_publique!B:B, 0))</f>
        <v>#N/A</v>
      </c>
      <c r="AA670" s="121" t="e">
        <f>INDEX(BDD_enquete_terrain_publique!AA:AA, MATCH(A670, BDD_enquete_terrain_publique!B:B, 0))</f>
        <v>#N/A</v>
      </c>
      <c r="AB670" s="121" t="e">
        <f>INDEX(BDD_enquete_terrain_publique!AB:AB, MATCH(A670, BDD_enquete_terrain_publique!B:B, 0))</f>
        <v>#N/A</v>
      </c>
      <c r="AC670" s="121" t="e">
        <f>Tableau1[[#This Row],[heure_enq]]-Tableau1[[#This Row],[heure_deb]]</f>
        <v>#N/A</v>
      </c>
      <c r="AD670" s="121" t="e">
        <f>Tableau1[[#This Row],[heure_fin]]-Tableau1[[#This Row],[heure_deb]]</f>
        <v>#N/A</v>
      </c>
      <c r="AE670" s="128" t="s">
        <v>22</v>
      </c>
      <c r="AF670" s="128" t="s">
        <v>22</v>
      </c>
      <c r="AG670" s="123" t="e">
        <f>INDEX(BDD_enquete_terrain_publique!BJ:BJ, MATCH(A670, BDD_enquete_terrain_publique!B:B, 0))</f>
        <v>#N/A</v>
      </c>
      <c r="AH670" s="18"/>
      <c r="AI670" s="18" t="e">
        <f>INDEX(BDD_enquete_terrain_publique!BO:BO, MATCH(A670, BDD_enquete_terrain_publique!B:B, 0))</f>
        <v>#N/A</v>
      </c>
      <c r="AJ670" s="18"/>
      <c r="AK670" s="18" t="e">
        <f>INDEX(BDD_enquete_terrain_publique!BU:BU, MATCH(A670, BDD_enquete_terrain_publique!B:B, 0))</f>
        <v>#N/A</v>
      </c>
      <c r="AL670" s="115" t="e">
        <f>INDEX(BDD_enquete_terrain_publique!BV:BV, MATCH(A670, BDD_enquete_terrain_publique!B:B, 0))</f>
        <v>#N/A</v>
      </c>
      <c r="AM670" s="18"/>
      <c r="AN670" s="115"/>
      <c r="AO670" s="115" t="e">
        <f>INDEX(BDD_enquete_terrain_publique!AL:AL, MATCH(A670, BDD_enquete_terrain_publique!B:B, 0))</f>
        <v>#N/A</v>
      </c>
      <c r="AP670" s="115"/>
      <c r="AQ670" s="115"/>
      <c r="AR670" s="124"/>
      <c r="AS670" s="115"/>
      <c r="AT670" s="122"/>
      <c r="AU67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0" s="122"/>
      <c r="AW670" s="115"/>
      <c r="AX670" s="199"/>
      <c r="AY670" s="201"/>
      <c r="AZ670" s="127"/>
    </row>
    <row r="671" spans="1:52">
      <c r="A671" s="117"/>
      <c r="B671" s="18" t="e">
        <f>INDEX(BDD_enquete_terrain_publique!C:C, MATCH(A671, BDD_enquete_terrain_publique!B:B, 0))</f>
        <v>#N/A</v>
      </c>
      <c r="C671" s="18" t="e">
        <f>INDEX(BDD_enquete_terrain_publique!D:D, MATCH(A671, BDD_enquete_terrain_publique!B:B, 0))</f>
        <v>#N/A</v>
      </c>
      <c r="D671" s="109" t="e">
        <f>INDEX(BDD_enquete_terrain_publique!E:E, MATCH(A671, BDD_enquete_terrain_publique!B:B, 0))</f>
        <v>#N/A</v>
      </c>
      <c r="E671" s="18" t="e">
        <f>INDEX(BDD_enquete_terrain_publique!F:F, MATCH(A671, BDD_enquete_terrain_publique!B:B, 0))</f>
        <v>#N/A</v>
      </c>
      <c r="F671" s="118" t="e">
        <f>INDEX(BDD_enquete_terrain_publique!G:G, MATCH(A671, BDD_enquete_terrain_publique!B:B, 0))</f>
        <v>#N/A</v>
      </c>
      <c r="G671" s="18" t="e">
        <f>INDEX(BDD_enquete_terrain_publique!H:H, MATCH(A671, BDD_enquete_terrain_publique!B:B, 0))</f>
        <v>#N/A</v>
      </c>
      <c r="H671" s="118" t="e">
        <f>INDEX(BDD_enquete_terrain_publique!I:I, MATCH(A671, BDD_enquete_terrain_publique!B:B, 0))</f>
        <v>#N/A</v>
      </c>
      <c r="I671" s="18" t="e">
        <f>INDEX(BDD_enquete_terrain_publique!J:J, MATCH(A671, BDD_enquete_terrain_publique!B:B, 0))</f>
        <v>#N/A</v>
      </c>
      <c r="J671" s="18" t="e">
        <f>INDEX(BDD_enquete_terrain_publique!K:K, MATCH(A671, BDD_enquete_terrain_publique!B:B, 0))</f>
        <v>#N/A</v>
      </c>
      <c r="K671" s="118" t="e">
        <f>INDEX(BDD_enquete_terrain_publique!L:L, MATCH(A671, BDD_enquete_terrain_publique!B:B, 0))</f>
        <v>#N/A</v>
      </c>
      <c r="L671" s="18" t="e">
        <f>INDEX(BDD_enquete_terrain_publique!M:M, MATCH(A671, BDD_enquete_terrain_publique!B:B, 0))</f>
        <v>#N/A</v>
      </c>
      <c r="M671" s="115" t="s">
        <v>22</v>
      </c>
      <c r="N671" s="115" t="s">
        <v>22</v>
      </c>
      <c r="O671" s="115" t="s">
        <v>22</v>
      </c>
      <c r="P671" s="119" t="e">
        <f>INDEX(BDD_enquete_terrain_publique!Q:Q, MATCH(A671, BDD_enquete_terrain_publique!B:B, 0))</f>
        <v>#N/A</v>
      </c>
      <c r="Q671" s="115" t="s">
        <v>22</v>
      </c>
      <c r="R671" s="115" t="s">
        <v>22</v>
      </c>
      <c r="S671" s="115" t="s">
        <v>22</v>
      </c>
      <c r="T671" s="115" t="s">
        <v>22</v>
      </c>
      <c r="U671" s="120" t="e">
        <f>INDEX(BDD_enquete_terrain_publique!V:V, MATCH(A671, BDD_enquete_terrain_publique!B:B, 0))</f>
        <v>#N/A</v>
      </c>
      <c r="V671" s="128" t="s">
        <v>22</v>
      </c>
      <c r="W671" s="121" t="e">
        <f>INDEX(BDD_enquete_terrain_publique!W:W, MATCH(A671, BDD_enquete_terrain_publique!B:B, 0))</f>
        <v>#N/A</v>
      </c>
      <c r="X671" s="122" t="e">
        <f>INDEX(BDD_enquete_terrain_publique!X:X, MATCH(A671, BDD_enquete_terrain_publique!B:B, 0))</f>
        <v>#N/A</v>
      </c>
      <c r="Y671" s="122" t="e">
        <f>INDEX(BDD_enquete_terrain_publique!Y:Y, MATCH(A671, BDD_enquete_terrain_publique!B:B, 0))</f>
        <v>#N/A</v>
      </c>
      <c r="Z671" s="121" t="e">
        <f>INDEX(BDD_enquete_terrain_publique!Z:Z, MATCH(A671, BDD_enquete_terrain_publique!B:B, 0))</f>
        <v>#N/A</v>
      </c>
      <c r="AA671" s="121" t="e">
        <f>INDEX(BDD_enquete_terrain_publique!AA:AA, MATCH(A671, BDD_enquete_terrain_publique!B:B, 0))</f>
        <v>#N/A</v>
      </c>
      <c r="AB671" s="121" t="e">
        <f>INDEX(BDD_enquete_terrain_publique!AB:AB, MATCH(A671, BDD_enquete_terrain_publique!B:B, 0))</f>
        <v>#N/A</v>
      </c>
      <c r="AC671" s="121" t="e">
        <f>Tableau1[[#This Row],[heure_enq]]-Tableau1[[#This Row],[heure_deb]]</f>
        <v>#N/A</v>
      </c>
      <c r="AD671" s="121" t="e">
        <f>Tableau1[[#This Row],[heure_fin]]-Tableau1[[#This Row],[heure_deb]]</f>
        <v>#N/A</v>
      </c>
      <c r="AE671" s="128" t="s">
        <v>22</v>
      </c>
      <c r="AF671" s="128" t="s">
        <v>22</v>
      </c>
      <c r="AG671" s="123" t="e">
        <f>INDEX(BDD_enquete_terrain_publique!BJ:BJ, MATCH(A671, BDD_enquete_terrain_publique!B:B, 0))</f>
        <v>#N/A</v>
      </c>
      <c r="AH671" s="18"/>
      <c r="AI671" s="18" t="e">
        <f>INDEX(BDD_enquete_terrain_publique!BO:BO, MATCH(A671, BDD_enquete_terrain_publique!B:B, 0))</f>
        <v>#N/A</v>
      </c>
      <c r="AJ671" s="18"/>
      <c r="AK671" s="18" t="e">
        <f>INDEX(BDD_enquete_terrain_publique!BU:BU, MATCH(A671, BDD_enquete_terrain_publique!B:B, 0))</f>
        <v>#N/A</v>
      </c>
      <c r="AL671" s="115" t="e">
        <f>INDEX(BDD_enquete_terrain_publique!BV:BV, MATCH(A671, BDD_enquete_terrain_publique!B:B, 0))</f>
        <v>#N/A</v>
      </c>
      <c r="AM671" s="18"/>
      <c r="AN671" s="115"/>
      <c r="AO671" s="115" t="e">
        <f>INDEX(BDD_enquete_terrain_publique!AL:AL, MATCH(A671, BDD_enquete_terrain_publique!B:B, 0))</f>
        <v>#N/A</v>
      </c>
      <c r="AP671" s="115"/>
      <c r="AQ671" s="115"/>
      <c r="AR671" s="124"/>
      <c r="AS671" s="115"/>
      <c r="AT671" s="122"/>
      <c r="AU67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1" s="122"/>
      <c r="AW671" s="115"/>
      <c r="AX671" s="199"/>
      <c r="AY671" s="201"/>
      <c r="AZ671" s="127"/>
    </row>
    <row r="672" spans="1:52">
      <c r="A672" s="117"/>
      <c r="B672" s="18" t="e">
        <f>INDEX(BDD_enquete_terrain_publique!C:C, MATCH(A672, BDD_enquete_terrain_publique!B:B, 0))</f>
        <v>#N/A</v>
      </c>
      <c r="C672" s="18" t="e">
        <f>INDEX(BDD_enquete_terrain_publique!D:D, MATCH(A672, BDD_enquete_terrain_publique!B:B, 0))</f>
        <v>#N/A</v>
      </c>
      <c r="D672" s="109" t="e">
        <f>INDEX(BDD_enquete_terrain_publique!E:E, MATCH(A672, BDD_enquete_terrain_publique!B:B, 0))</f>
        <v>#N/A</v>
      </c>
      <c r="E672" s="18" t="e">
        <f>INDEX(BDD_enquete_terrain_publique!F:F, MATCH(A672, BDD_enquete_terrain_publique!B:B, 0))</f>
        <v>#N/A</v>
      </c>
      <c r="F672" s="118" t="e">
        <f>INDEX(BDD_enquete_terrain_publique!G:G, MATCH(A672, BDD_enquete_terrain_publique!B:B, 0))</f>
        <v>#N/A</v>
      </c>
      <c r="G672" s="18" t="e">
        <f>INDEX(BDD_enquete_terrain_publique!H:H, MATCH(A672, BDD_enquete_terrain_publique!B:B, 0))</f>
        <v>#N/A</v>
      </c>
      <c r="H672" s="118" t="e">
        <f>INDEX(BDD_enquete_terrain_publique!I:I, MATCH(A672, BDD_enquete_terrain_publique!B:B, 0))</f>
        <v>#N/A</v>
      </c>
      <c r="I672" s="18" t="e">
        <f>INDEX(BDD_enquete_terrain_publique!J:J, MATCH(A672, BDD_enquete_terrain_publique!B:B, 0))</f>
        <v>#N/A</v>
      </c>
      <c r="J672" s="18" t="e">
        <f>INDEX(BDD_enquete_terrain_publique!K:K, MATCH(A672, BDD_enquete_terrain_publique!B:B, 0))</f>
        <v>#N/A</v>
      </c>
      <c r="K672" s="118" t="e">
        <f>INDEX(BDD_enquete_terrain_publique!L:L, MATCH(A672, BDD_enquete_terrain_publique!B:B, 0))</f>
        <v>#N/A</v>
      </c>
      <c r="L672" s="18" t="e">
        <f>INDEX(BDD_enquete_terrain_publique!M:M, MATCH(A672, BDD_enquete_terrain_publique!B:B, 0))</f>
        <v>#N/A</v>
      </c>
      <c r="M672" s="115" t="s">
        <v>22</v>
      </c>
      <c r="N672" s="115" t="s">
        <v>22</v>
      </c>
      <c r="O672" s="115" t="s">
        <v>22</v>
      </c>
      <c r="P672" s="119" t="e">
        <f>INDEX(BDD_enquete_terrain_publique!Q:Q, MATCH(A672, BDD_enquete_terrain_publique!B:B, 0))</f>
        <v>#N/A</v>
      </c>
      <c r="Q672" s="115" t="s">
        <v>22</v>
      </c>
      <c r="R672" s="115" t="s">
        <v>22</v>
      </c>
      <c r="S672" s="115" t="s">
        <v>22</v>
      </c>
      <c r="T672" s="115" t="s">
        <v>22</v>
      </c>
      <c r="U672" s="120" t="e">
        <f>INDEX(BDD_enquete_terrain_publique!V:V, MATCH(A672, BDD_enquete_terrain_publique!B:B, 0))</f>
        <v>#N/A</v>
      </c>
      <c r="V672" s="128" t="s">
        <v>22</v>
      </c>
      <c r="W672" s="121" t="e">
        <f>INDEX(BDD_enquete_terrain_publique!W:W, MATCH(A672, BDD_enquete_terrain_publique!B:B, 0))</f>
        <v>#N/A</v>
      </c>
      <c r="X672" s="122" t="e">
        <f>INDEX(BDD_enquete_terrain_publique!X:X, MATCH(A672, BDD_enquete_terrain_publique!B:B, 0))</f>
        <v>#N/A</v>
      </c>
      <c r="Y672" s="122" t="e">
        <f>INDEX(BDD_enquete_terrain_publique!Y:Y, MATCH(A672, BDD_enquete_terrain_publique!B:B, 0))</f>
        <v>#N/A</v>
      </c>
      <c r="Z672" s="121" t="e">
        <f>INDEX(BDD_enquete_terrain_publique!Z:Z, MATCH(A672, BDD_enquete_terrain_publique!B:B, 0))</f>
        <v>#N/A</v>
      </c>
      <c r="AA672" s="121" t="e">
        <f>INDEX(BDD_enquete_terrain_publique!AA:AA, MATCH(A672, BDD_enquete_terrain_publique!B:B, 0))</f>
        <v>#N/A</v>
      </c>
      <c r="AB672" s="121" t="e">
        <f>INDEX(BDD_enquete_terrain_publique!AB:AB, MATCH(A672, BDD_enquete_terrain_publique!B:B, 0))</f>
        <v>#N/A</v>
      </c>
      <c r="AC672" s="121" t="e">
        <f>Tableau1[[#This Row],[heure_enq]]-Tableau1[[#This Row],[heure_deb]]</f>
        <v>#N/A</v>
      </c>
      <c r="AD672" s="121" t="e">
        <f>Tableau1[[#This Row],[heure_fin]]-Tableau1[[#This Row],[heure_deb]]</f>
        <v>#N/A</v>
      </c>
      <c r="AE672" s="128" t="s">
        <v>22</v>
      </c>
      <c r="AF672" s="128" t="s">
        <v>22</v>
      </c>
      <c r="AG672" s="123" t="e">
        <f>INDEX(BDD_enquete_terrain_publique!BJ:BJ, MATCH(A672, BDD_enquete_terrain_publique!B:B, 0))</f>
        <v>#N/A</v>
      </c>
      <c r="AH672" s="18"/>
      <c r="AI672" s="18" t="e">
        <f>INDEX(BDD_enquete_terrain_publique!BO:BO, MATCH(A672, BDD_enquete_terrain_publique!B:B, 0))</f>
        <v>#N/A</v>
      </c>
      <c r="AJ672" s="18"/>
      <c r="AK672" s="18" t="e">
        <f>INDEX(BDD_enquete_terrain_publique!BU:BU, MATCH(A672, BDD_enquete_terrain_publique!B:B, 0))</f>
        <v>#N/A</v>
      </c>
      <c r="AL672" s="115" t="e">
        <f>INDEX(BDD_enquete_terrain_publique!BV:BV, MATCH(A672, BDD_enquete_terrain_publique!B:B, 0))</f>
        <v>#N/A</v>
      </c>
      <c r="AM672" s="18"/>
      <c r="AN672" s="115"/>
      <c r="AO672" s="115" t="e">
        <f>INDEX(BDD_enquete_terrain_publique!AL:AL, MATCH(A672, BDD_enquete_terrain_publique!B:B, 0))</f>
        <v>#N/A</v>
      </c>
      <c r="AP672" s="115"/>
      <c r="AQ672" s="115"/>
      <c r="AR672" s="124"/>
      <c r="AS672" s="115"/>
      <c r="AT672" s="122"/>
      <c r="AU67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2" s="122"/>
      <c r="AW672" s="115"/>
      <c r="AX672" s="199"/>
      <c r="AY672" s="201"/>
      <c r="AZ672" s="127"/>
    </row>
    <row r="673" spans="1:52">
      <c r="A673" s="117"/>
      <c r="B673" s="18" t="e">
        <f>INDEX(BDD_enquete_terrain_publique!C:C, MATCH(A673, BDD_enquete_terrain_publique!B:B, 0))</f>
        <v>#N/A</v>
      </c>
      <c r="C673" s="18" t="e">
        <f>INDEX(BDD_enquete_terrain_publique!D:D, MATCH(A673, BDD_enquete_terrain_publique!B:B, 0))</f>
        <v>#N/A</v>
      </c>
      <c r="D673" s="109" t="e">
        <f>INDEX(BDD_enquete_terrain_publique!E:E, MATCH(A673, BDD_enquete_terrain_publique!B:B, 0))</f>
        <v>#N/A</v>
      </c>
      <c r="E673" s="18" t="e">
        <f>INDEX(BDD_enquete_terrain_publique!F:F, MATCH(A673, BDD_enquete_terrain_publique!B:B, 0))</f>
        <v>#N/A</v>
      </c>
      <c r="F673" s="118" t="e">
        <f>INDEX(BDD_enquete_terrain_publique!G:G, MATCH(A673, BDD_enquete_terrain_publique!B:B, 0))</f>
        <v>#N/A</v>
      </c>
      <c r="G673" s="18" t="e">
        <f>INDEX(BDD_enquete_terrain_publique!H:H, MATCH(A673, BDD_enquete_terrain_publique!B:B, 0))</f>
        <v>#N/A</v>
      </c>
      <c r="H673" s="118" t="e">
        <f>INDEX(BDD_enquete_terrain_publique!I:I, MATCH(A673, BDD_enquete_terrain_publique!B:B, 0))</f>
        <v>#N/A</v>
      </c>
      <c r="I673" s="18" t="e">
        <f>INDEX(BDD_enquete_terrain_publique!J:J, MATCH(A673, BDD_enquete_terrain_publique!B:B, 0))</f>
        <v>#N/A</v>
      </c>
      <c r="J673" s="18" t="e">
        <f>INDEX(BDD_enquete_terrain_publique!K:K, MATCH(A673, BDD_enquete_terrain_publique!B:B, 0))</f>
        <v>#N/A</v>
      </c>
      <c r="K673" s="118" t="e">
        <f>INDEX(BDD_enquete_terrain_publique!L:L, MATCH(A673, BDD_enquete_terrain_publique!B:B, 0))</f>
        <v>#N/A</v>
      </c>
      <c r="L673" s="18" t="e">
        <f>INDEX(BDD_enquete_terrain_publique!M:M, MATCH(A673, BDD_enquete_terrain_publique!B:B, 0))</f>
        <v>#N/A</v>
      </c>
      <c r="M673" s="115" t="s">
        <v>22</v>
      </c>
      <c r="N673" s="115" t="s">
        <v>22</v>
      </c>
      <c r="O673" s="115" t="s">
        <v>22</v>
      </c>
      <c r="P673" s="119" t="e">
        <f>INDEX(BDD_enquete_terrain_publique!Q:Q, MATCH(A673, BDD_enquete_terrain_publique!B:B, 0))</f>
        <v>#N/A</v>
      </c>
      <c r="Q673" s="115" t="s">
        <v>22</v>
      </c>
      <c r="R673" s="115" t="s">
        <v>22</v>
      </c>
      <c r="S673" s="115" t="s">
        <v>22</v>
      </c>
      <c r="T673" s="115" t="s">
        <v>22</v>
      </c>
      <c r="U673" s="120" t="e">
        <f>INDEX(BDD_enquete_terrain_publique!V:V, MATCH(A673, BDD_enquete_terrain_publique!B:B, 0))</f>
        <v>#N/A</v>
      </c>
      <c r="V673" s="128" t="s">
        <v>22</v>
      </c>
      <c r="W673" s="121" t="e">
        <f>INDEX(BDD_enquete_terrain_publique!W:W, MATCH(A673, BDD_enquete_terrain_publique!B:B, 0))</f>
        <v>#N/A</v>
      </c>
      <c r="X673" s="122" t="e">
        <f>INDEX(BDD_enquete_terrain_publique!X:X, MATCH(A673, BDD_enquete_terrain_publique!B:B, 0))</f>
        <v>#N/A</v>
      </c>
      <c r="Y673" s="122" t="e">
        <f>INDEX(BDD_enquete_terrain_publique!Y:Y, MATCH(A673, BDD_enquete_terrain_publique!B:B, 0))</f>
        <v>#N/A</v>
      </c>
      <c r="Z673" s="121" t="e">
        <f>INDEX(BDD_enquete_terrain_publique!Z:Z, MATCH(A673, BDD_enquete_terrain_publique!B:B, 0))</f>
        <v>#N/A</v>
      </c>
      <c r="AA673" s="121" t="e">
        <f>INDEX(BDD_enquete_terrain_publique!AA:AA, MATCH(A673, BDD_enquete_terrain_publique!B:B, 0))</f>
        <v>#N/A</v>
      </c>
      <c r="AB673" s="121" t="e">
        <f>INDEX(BDD_enquete_terrain_publique!AB:AB, MATCH(A673, BDD_enquete_terrain_publique!B:B, 0))</f>
        <v>#N/A</v>
      </c>
      <c r="AC673" s="121" t="e">
        <f>Tableau1[[#This Row],[heure_enq]]-Tableau1[[#This Row],[heure_deb]]</f>
        <v>#N/A</v>
      </c>
      <c r="AD673" s="121" t="e">
        <f>Tableau1[[#This Row],[heure_fin]]-Tableau1[[#This Row],[heure_deb]]</f>
        <v>#N/A</v>
      </c>
      <c r="AE673" s="128" t="s">
        <v>22</v>
      </c>
      <c r="AF673" s="128" t="s">
        <v>22</v>
      </c>
      <c r="AG673" s="123" t="e">
        <f>INDEX(BDD_enquete_terrain_publique!BJ:BJ, MATCH(A673, BDD_enquete_terrain_publique!B:B, 0))</f>
        <v>#N/A</v>
      </c>
      <c r="AH673" s="18"/>
      <c r="AI673" s="18" t="e">
        <f>INDEX(BDD_enquete_terrain_publique!BO:BO, MATCH(A673, BDD_enquete_terrain_publique!B:B, 0))</f>
        <v>#N/A</v>
      </c>
      <c r="AJ673" s="18"/>
      <c r="AK673" s="18" t="e">
        <f>INDEX(BDD_enquete_terrain_publique!BU:BU, MATCH(A673, BDD_enquete_terrain_publique!B:B, 0))</f>
        <v>#N/A</v>
      </c>
      <c r="AL673" s="115" t="e">
        <f>INDEX(BDD_enquete_terrain_publique!BV:BV, MATCH(A673, BDD_enquete_terrain_publique!B:B, 0))</f>
        <v>#N/A</v>
      </c>
      <c r="AM673" s="18"/>
      <c r="AN673" s="115"/>
      <c r="AO673" s="115" t="e">
        <f>INDEX(BDD_enquete_terrain_publique!AL:AL, MATCH(A673, BDD_enquete_terrain_publique!B:B, 0))</f>
        <v>#N/A</v>
      </c>
      <c r="AP673" s="115"/>
      <c r="AQ673" s="115"/>
      <c r="AR673" s="124"/>
      <c r="AS673" s="115"/>
      <c r="AT673" s="122"/>
      <c r="AU67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3" s="122"/>
      <c r="AW673" s="115"/>
      <c r="AX673" s="199"/>
      <c r="AY673" s="201"/>
      <c r="AZ673" s="127"/>
    </row>
    <row r="674" spans="1:52">
      <c r="A674" s="117"/>
      <c r="B674" s="18" t="e">
        <f>INDEX(BDD_enquete_terrain_publique!C:C, MATCH(A674, BDD_enquete_terrain_publique!B:B, 0))</f>
        <v>#N/A</v>
      </c>
      <c r="C674" s="18" t="e">
        <f>INDEX(BDD_enquete_terrain_publique!D:D, MATCH(A674, BDD_enquete_terrain_publique!B:B, 0))</f>
        <v>#N/A</v>
      </c>
      <c r="D674" s="109" t="e">
        <f>INDEX(BDD_enquete_terrain_publique!E:E, MATCH(A674, BDD_enquete_terrain_publique!B:B, 0))</f>
        <v>#N/A</v>
      </c>
      <c r="E674" s="18" t="e">
        <f>INDEX(BDD_enquete_terrain_publique!F:F, MATCH(A674, BDD_enquete_terrain_publique!B:B, 0))</f>
        <v>#N/A</v>
      </c>
      <c r="F674" s="118" t="e">
        <f>INDEX(BDD_enquete_terrain_publique!G:G, MATCH(A674, BDD_enquete_terrain_publique!B:B, 0))</f>
        <v>#N/A</v>
      </c>
      <c r="G674" s="18" t="e">
        <f>INDEX(BDD_enquete_terrain_publique!H:H, MATCH(A674, BDD_enquete_terrain_publique!B:B, 0))</f>
        <v>#N/A</v>
      </c>
      <c r="H674" s="118" t="e">
        <f>INDEX(BDD_enquete_terrain_publique!I:I, MATCH(A674, BDD_enquete_terrain_publique!B:B, 0))</f>
        <v>#N/A</v>
      </c>
      <c r="I674" s="18" t="e">
        <f>INDEX(BDD_enquete_terrain_publique!J:J, MATCH(A674, BDD_enquete_terrain_publique!B:B, 0))</f>
        <v>#N/A</v>
      </c>
      <c r="J674" s="18" t="e">
        <f>INDEX(BDD_enquete_terrain_publique!K:K, MATCH(A674, BDD_enquete_terrain_publique!B:B, 0))</f>
        <v>#N/A</v>
      </c>
      <c r="K674" s="118" t="e">
        <f>INDEX(BDD_enquete_terrain_publique!L:L, MATCH(A674, BDD_enquete_terrain_publique!B:B, 0))</f>
        <v>#N/A</v>
      </c>
      <c r="L674" s="18" t="e">
        <f>INDEX(BDD_enquete_terrain_publique!M:M, MATCH(A674, BDD_enquete_terrain_publique!B:B, 0))</f>
        <v>#N/A</v>
      </c>
      <c r="M674" s="115" t="s">
        <v>22</v>
      </c>
      <c r="N674" s="115" t="s">
        <v>22</v>
      </c>
      <c r="O674" s="115" t="s">
        <v>22</v>
      </c>
      <c r="P674" s="119" t="e">
        <f>INDEX(BDD_enquete_terrain_publique!Q:Q, MATCH(A674, BDD_enquete_terrain_publique!B:B, 0))</f>
        <v>#N/A</v>
      </c>
      <c r="Q674" s="115" t="s">
        <v>22</v>
      </c>
      <c r="R674" s="115" t="s">
        <v>22</v>
      </c>
      <c r="S674" s="115" t="s">
        <v>22</v>
      </c>
      <c r="T674" s="115" t="s">
        <v>22</v>
      </c>
      <c r="U674" s="120" t="e">
        <f>INDEX(BDD_enquete_terrain_publique!V:V, MATCH(A674, BDD_enquete_terrain_publique!B:B, 0))</f>
        <v>#N/A</v>
      </c>
      <c r="V674" s="128" t="s">
        <v>22</v>
      </c>
      <c r="W674" s="121" t="e">
        <f>INDEX(BDD_enquete_terrain_publique!W:W, MATCH(A674, BDD_enquete_terrain_publique!B:B, 0))</f>
        <v>#N/A</v>
      </c>
      <c r="X674" s="122" t="e">
        <f>INDEX(BDD_enquete_terrain_publique!X:X, MATCH(A674, BDD_enquete_terrain_publique!B:B, 0))</f>
        <v>#N/A</v>
      </c>
      <c r="Y674" s="122" t="e">
        <f>INDEX(BDD_enquete_terrain_publique!Y:Y, MATCH(A674, BDD_enquete_terrain_publique!B:B, 0))</f>
        <v>#N/A</v>
      </c>
      <c r="Z674" s="121" t="e">
        <f>INDEX(BDD_enquete_terrain_publique!Z:Z, MATCH(A674, BDD_enquete_terrain_publique!B:B, 0))</f>
        <v>#N/A</v>
      </c>
      <c r="AA674" s="121" t="e">
        <f>INDEX(BDD_enquete_terrain_publique!AA:AA, MATCH(A674, BDD_enquete_terrain_publique!B:B, 0))</f>
        <v>#N/A</v>
      </c>
      <c r="AB674" s="121" t="e">
        <f>INDEX(BDD_enquete_terrain_publique!AB:AB, MATCH(A674, BDD_enquete_terrain_publique!B:B, 0))</f>
        <v>#N/A</v>
      </c>
      <c r="AC674" s="121" t="e">
        <f>Tableau1[[#This Row],[heure_enq]]-Tableau1[[#This Row],[heure_deb]]</f>
        <v>#N/A</v>
      </c>
      <c r="AD674" s="121" t="e">
        <f>Tableau1[[#This Row],[heure_fin]]-Tableau1[[#This Row],[heure_deb]]</f>
        <v>#N/A</v>
      </c>
      <c r="AE674" s="128" t="s">
        <v>22</v>
      </c>
      <c r="AF674" s="128" t="s">
        <v>22</v>
      </c>
      <c r="AG674" s="123" t="e">
        <f>INDEX(BDD_enquete_terrain_publique!BJ:BJ, MATCH(A674, BDD_enquete_terrain_publique!B:B, 0))</f>
        <v>#N/A</v>
      </c>
      <c r="AH674" s="18"/>
      <c r="AI674" s="18" t="e">
        <f>INDEX(BDD_enquete_terrain_publique!BO:BO, MATCH(A674, BDD_enquete_terrain_publique!B:B, 0))</f>
        <v>#N/A</v>
      </c>
      <c r="AJ674" s="18"/>
      <c r="AK674" s="18" t="e">
        <f>INDEX(BDD_enquete_terrain_publique!BU:BU, MATCH(A674, BDD_enquete_terrain_publique!B:B, 0))</f>
        <v>#N/A</v>
      </c>
      <c r="AL674" s="115" t="e">
        <f>INDEX(BDD_enquete_terrain_publique!BV:BV, MATCH(A674, BDD_enquete_terrain_publique!B:B, 0))</f>
        <v>#N/A</v>
      </c>
      <c r="AM674" s="18"/>
      <c r="AN674" s="115"/>
      <c r="AO674" s="115" t="e">
        <f>INDEX(BDD_enquete_terrain_publique!AL:AL, MATCH(A674, BDD_enquete_terrain_publique!B:B, 0))</f>
        <v>#N/A</v>
      </c>
      <c r="AP674" s="115"/>
      <c r="AQ674" s="115"/>
      <c r="AR674" s="124"/>
      <c r="AS674" s="115"/>
      <c r="AT674" s="122"/>
      <c r="AU67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4" s="122"/>
      <c r="AW674" s="115"/>
      <c r="AX674" s="199"/>
      <c r="AY674" s="201"/>
      <c r="AZ674" s="127"/>
    </row>
    <row r="675" spans="1:52">
      <c r="A675" s="117"/>
      <c r="B675" s="18" t="e">
        <f>INDEX(BDD_enquete_terrain_publique!C:C, MATCH(A675, BDD_enquete_terrain_publique!B:B, 0))</f>
        <v>#N/A</v>
      </c>
      <c r="C675" s="18" t="e">
        <f>INDEX(BDD_enquete_terrain_publique!D:D, MATCH(A675, BDD_enquete_terrain_publique!B:B, 0))</f>
        <v>#N/A</v>
      </c>
      <c r="D675" s="109" t="e">
        <f>INDEX(BDD_enquete_terrain_publique!E:E, MATCH(A675, BDD_enquete_terrain_publique!B:B, 0))</f>
        <v>#N/A</v>
      </c>
      <c r="E675" s="18" t="e">
        <f>INDEX(BDD_enquete_terrain_publique!F:F, MATCH(A675, BDD_enquete_terrain_publique!B:B, 0))</f>
        <v>#N/A</v>
      </c>
      <c r="F675" s="118" t="e">
        <f>INDEX(BDD_enquete_terrain_publique!G:G, MATCH(A675, BDD_enquete_terrain_publique!B:B, 0))</f>
        <v>#N/A</v>
      </c>
      <c r="G675" s="18" t="e">
        <f>INDEX(BDD_enquete_terrain_publique!H:H, MATCH(A675, BDD_enquete_terrain_publique!B:B, 0))</f>
        <v>#N/A</v>
      </c>
      <c r="H675" s="118" t="e">
        <f>INDEX(BDD_enquete_terrain_publique!I:I, MATCH(A675, BDD_enquete_terrain_publique!B:B, 0))</f>
        <v>#N/A</v>
      </c>
      <c r="I675" s="18" t="e">
        <f>INDEX(BDD_enquete_terrain_publique!J:J, MATCH(A675, BDD_enquete_terrain_publique!B:B, 0))</f>
        <v>#N/A</v>
      </c>
      <c r="J675" s="18" t="e">
        <f>INDEX(BDD_enquete_terrain_publique!K:K, MATCH(A675, BDD_enquete_terrain_publique!B:B, 0))</f>
        <v>#N/A</v>
      </c>
      <c r="K675" s="118" t="e">
        <f>INDEX(BDD_enquete_terrain_publique!L:L, MATCH(A675, BDD_enquete_terrain_publique!B:B, 0))</f>
        <v>#N/A</v>
      </c>
      <c r="L675" s="18" t="e">
        <f>INDEX(BDD_enquete_terrain_publique!M:M, MATCH(A675, BDD_enquete_terrain_publique!B:B, 0))</f>
        <v>#N/A</v>
      </c>
      <c r="M675" s="115" t="s">
        <v>22</v>
      </c>
      <c r="N675" s="115" t="s">
        <v>22</v>
      </c>
      <c r="O675" s="115" t="s">
        <v>22</v>
      </c>
      <c r="P675" s="119" t="e">
        <f>INDEX(BDD_enquete_terrain_publique!Q:Q, MATCH(A675, BDD_enquete_terrain_publique!B:B, 0))</f>
        <v>#N/A</v>
      </c>
      <c r="Q675" s="115" t="s">
        <v>22</v>
      </c>
      <c r="R675" s="115" t="s">
        <v>22</v>
      </c>
      <c r="S675" s="115" t="s">
        <v>22</v>
      </c>
      <c r="T675" s="115" t="s">
        <v>22</v>
      </c>
      <c r="U675" s="120" t="e">
        <f>INDEX(BDD_enquete_terrain_publique!V:V, MATCH(A675, BDD_enquete_terrain_publique!B:B, 0))</f>
        <v>#N/A</v>
      </c>
      <c r="V675" s="128" t="s">
        <v>22</v>
      </c>
      <c r="W675" s="121" t="e">
        <f>INDEX(BDD_enquete_terrain_publique!W:W, MATCH(A675, BDD_enquete_terrain_publique!B:B, 0))</f>
        <v>#N/A</v>
      </c>
      <c r="X675" s="122" t="e">
        <f>INDEX(BDD_enquete_terrain_publique!X:X, MATCH(A675, BDD_enquete_terrain_publique!B:B, 0))</f>
        <v>#N/A</v>
      </c>
      <c r="Y675" s="122" t="e">
        <f>INDEX(BDD_enquete_terrain_publique!Y:Y, MATCH(A675, BDD_enquete_terrain_publique!B:B, 0))</f>
        <v>#N/A</v>
      </c>
      <c r="Z675" s="121" t="e">
        <f>INDEX(BDD_enquete_terrain_publique!Z:Z, MATCH(A675, BDD_enquete_terrain_publique!B:B, 0))</f>
        <v>#N/A</v>
      </c>
      <c r="AA675" s="121" t="e">
        <f>INDEX(BDD_enquete_terrain_publique!AA:AA, MATCH(A675, BDD_enquete_terrain_publique!B:B, 0))</f>
        <v>#N/A</v>
      </c>
      <c r="AB675" s="121" t="e">
        <f>INDEX(BDD_enquete_terrain_publique!AB:AB, MATCH(A675, BDD_enquete_terrain_publique!B:B, 0))</f>
        <v>#N/A</v>
      </c>
      <c r="AC675" s="121" t="e">
        <f>Tableau1[[#This Row],[heure_enq]]-Tableau1[[#This Row],[heure_deb]]</f>
        <v>#N/A</v>
      </c>
      <c r="AD675" s="121" t="e">
        <f>Tableau1[[#This Row],[heure_fin]]-Tableau1[[#This Row],[heure_deb]]</f>
        <v>#N/A</v>
      </c>
      <c r="AE675" s="128" t="s">
        <v>22</v>
      </c>
      <c r="AF675" s="128" t="s">
        <v>22</v>
      </c>
      <c r="AG675" s="123" t="e">
        <f>INDEX(BDD_enquete_terrain_publique!BJ:BJ, MATCH(A675, BDD_enquete_terrain_publique!B:B, 0))</f>
        <v>#N/A</v>
      </c>
      <c r="AH675" s="18"/>
      <c r="AI675" s="18" t="e">
        <f>INDEX(BDD_enquete_terrain_publique!BO:BO, MATCH(A675, BDD_enquete_terrain_publique!B:B, 0))</f>
        <v>#N/A</v>
      </c>
      <c r="AJ675" s="18"/>
      <c r="AK675" s="18" t="e">
        <f>INDEX(BDD_enquete_terrain_publique!BU:BU, MATCH(A675, BDD_enquete_terrain_publique!B:B, 0))</f>
        <v>#N/A</v>
      </c>
      <c r="AL675" s="115" t="e">
        <f>INDEX(BDD_enquete_terrain_publique!BV:BV, MATCH(A675, BDD_enquete_terrain_publique!B:B, 0))</f>
        <v>#N/A</v>
      </c>
      <c r="AM675" s="18"/>
      <c r="AN675" s="115"/>
      <c r="AO675" s="115" t="e">
        <f>INDEX(BDD_enquete_terrain_publique!AL:AL, MATCH(A675, BDD_enquete_terrain_publique!B:B, 0))</f>
        <v>#N/A</v>
      </c>
      <c r="AP675" s="115"/>
      <c r="AQ675" s="115"/>
      <c r="AR675" s="124"/>
      <c r="AS675" s="115"/>
      <c r="AT675" s="122"/>
      <c r="AU67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5" s="122"/>
      <c r="AW675" s="115"/>
      <c r="AX675" s="199"/>
      <c r="AY675" s="201"/>
      <c r="AZ675" s="127"/>
    </row>
    <row r="676" spans="1:52">
      <c r="A676" s="117"/>
      <c r="B676" s="18" t="e">
        <f>INDEX(BDD_enquete_terrain_publique!C:C, MATCH(A676, BDD_enquete_terrain_publique!B:B, 0))</f>
        <v>#N/A</v>
      </c>
      <c r="C676" s="18" t="e">
        <f>INDEX(BDD_enquete_terrain_publique!D:D, MATCH(A676, BDD_enquete_terrain_publique!B:B, 0))</f>
        <v>#N/A</v>
      </c>
      <c r="D676" s="109" t="e">
        <f>INDEX(BDD_enquete_terrain_publique!E:E, MATCH(A676, BDD_enquete_terrain_publique!B:B, 0))</f>
        <v>#N/A</v>
      </c>
      <c r="E676" s="18" t="e">
        <f>INDEX(BDD_enquete_terrain_publique!F:F, MATCH(A676, BDD_enquete_terrain_publique!B:B, 0))</f>
        <v>#N/A</v>
      </c>
      <c r="F676" s="118" t="e">
        <f>INDEX(BDD_enquete_terrain_publique!G:G, MATCH(A676, BDD_enquete_terrain_publique!B:B, 0))</f>
        <v>#N/A</v>
      </c>
      <c r="G676" s="18" t="e">
        <f>INDEX(BDD_enquete_terrain_publique!H:H, MATCH(A676, BDD_enquete_terrain_publique!B:B, 0))</f>
        <v>#N/A</v>
      </c>
      <c r="H676" s="118" t="e">
        <f>INDEX(BDD_enquete_terrain_publique!I:I, MATCH(A676, BDD_enquete_terrain_publique!B:B, 0))</f>
        <v>#N/A</v>
      </c>
      <c r="I676" s="18" t="e">
        <f>INDEX(BDD_enquete_terrain_publique!J:J, MATCH(A676, BDD_enquete_terrain_publique!B:B, 0))</f>
        <v>#N/A</v>
      </c>
      <c r="J676" s="18" t="e">
        <f>INDEX(BDD_enquete_terrain_publique!K:K, MATCH(A676, BDD_enquete_terrain_publique!B:B, 0))</f>
        <v>#N/A</v>
      </c>
      <c r="K676" s="118" t="e">
        <f>INDEX(BDD_enquete_terrain_publique!L:L, MATCH(A676, BDD_enquete_terrain_publique!B:B, 0))</f>
        <v>#N/A</v>
      </c>
      <c r="L676" s="18" t="e">
        <f>INDEX(BDD_enquete_terrain_publique!M:M, MATCH(A676, BDD_enquete_terrain_publique!B:B, 0))</f>
        <v>#N/A</v>
      </c>
      <c r="M676" s="115" t="s">
        <v>22</v>
      </c>
      <c r="N676" s="115" t="s">
        <v>22</v>
      </c>
      <c r="O676" s="115" t="s">
        <v>22</v>
      </c>
      <c r="P676" s="119" t="e">
        <f>INDEX(BDD_enquete_terrain_publique!Q:Q, MATCH(A676, BDD_enquete_terrain_publique!B:B, 0))</f>
        <v>#N/A</v>
      </c>
      <c r="Q676" s="115" t="s">
        <v>22</v>
      </c>
      <c r="R676" s="115" t="s">
        <v>22</v>
      </c>
      <c r="S676" s="115" t="s">
        <v>22</v>
      </c>
      <c r="T676" s="115" t="s">
        <v>22</v>
      </c>
      <c r="U676" s="120" t="e">
        <f>INDEX(BDD_enquete_terrain_publique!V:V, MATCH(A676, BDD_enquete_terrain_publique!B:B, 0))</f>
        <v>#N/A</v>
      </c>
      <c r="V676" s="128" t="s">
        <v>22</v>
      </c>
      <c r="W676" s="121" t="e">
        <f>INDEX(BDD_enquete_terrain_publique!W:W, MATCH(A676, BDD_enquete_terrain_publique!B:B, 0))</f>
        <v>#N/A</v>
      </c>
      <c r="X676" s="122" t="e">
        <f>INDEX(BDD_enquete_terrain_publique!X:X, MATCH(A676, BDD_enquete_terrain_publique!B:B, 0))</f>
        <v>#N/A</v>
      </c>
      <c r="Y676" s="122" t="e">
        <f>INDEX(BDD_enquete_terrain_publique!Y:Y, MATCH(A676, BDD_enquete_terrain_publique!B:B, 0))</f>
        <v>#N/A</v>
      </c>
      <c r="Z676" s="121" t="e">
        <f>INDEX(BDD_enquete_terrain_publique!Z:Z, MATCH(A676, BDD_enquete_terrain_publique!B:B, 0))</f>
        <v>#N/A</v>
      </c>
      <c r="AA676" s="121" t="e">
        <f>INDEX(BDD_enquete_terrain_publique!AA:AA, MATCH(A676, BDD_enquete_terrain_publique!B:B, 0))</f>
        <v>#N/A</v>
      </c>
      <c r="AB676" s="121" t="e">
        <f>INDEX(BDD_enquete_terrain_publique!AB:AB, MATCH(A676, BDD_enquete_terrain_publique!B:B, 0))</f>
        <v>#N/A</v>
      </c>
      <c r="AC676" s="121" t="e">
        <f>Tableau1[[#This Row],[heure_enq]]-Tableau1[[#This Row],[heure_deb]]</f>
        <v>#N/A</v>
      </c>
      <c r="AD676" s="121" t="e">
        <f>Tableau1[[#This Row],[heure_fin]]-Tableau1[[#This Row],[heure_deb]]</f>
        <v>#N/A</v>
      </c>
      <c r="AE676" s="128" t="s">
        <v>22</v>
      </c>
      <c r="AF676" s="128" t="s">
        <v>22</v>
      </c>
      <c r="AG676" s="123" t="e">
        <f>INDEX(BDD_enquete_terrain_publique!BJ:BJ, MATCH(A676, BDD_enquete_terrain_publique!B:B, 0))</f>
        <v>#N/A</v>
      </c>
      <c r="AH676" s="18"/>
      <c r="AI676" s="18" t="e">
        <f>INDEX(BDD_enquete_terrain_publique!BO:BO, MATCH(A676, BDD_enquete_terrain_publique!B:B, 0))</f>
        <v>#N/A</v>
      </c>
      <c r="AJ676" s="18"/>
      <c r="AK676" s="18" t="e">
        <f>INDEX(BDD_enquete_terrain_publique!BU:BU, MATCH(A676, BDD_enquete_terrain_publique!B:B, 0))</f>
        <v>#N/A</v>
      </c>
      <c r="AL676" s="115" t="e">
        <f>INDEX(BDD_enquete_terrain_publique!BV:BV, MATCH(A676, BDD_enquete_terrain_publique!B:B, 0))</f>
        <v>#N/A</v>
      </c>
      <c r="AM676" s="18"/>
      <c r="AN676" s="115"/>
      <c r="AO676" s="115" t="e">
        <f>INDEX(BDD_enquete_terrain_publique!AL:AL, MATCH(A676, BDD_enquete_terrain_publique!B:B, 0))</f>
        <v>#N/A</v>
      </c>
      <c r="AP676" s="115"/>
      <c r="AQ676" s="115"/>
      <c r="AR676" s="124"/>
      <c r="AS676" s="115"/>
      <c r="AT676" s="122"/>
      <c r="AU67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6" s="122"/>
      <c r="AW676" s="115"/>
      <c r="AX676" s="199"/>
      <c r="AY676" s="201"/>
      <c r="AZ676" s="127"/>
    </row>
    <row r="677" spans="1:52">
      <c r="A677" s="117"/>
      <c r="B677" s="18" t="e">
        <f>INDEX(BDD_enquete_terrain_publique!C:C, MATCH(A677, BDD_enquete_terrain_publique!B:B, 0))</f>
        <v>#N/A</v>
      </c>
      <c r="C677" s="18" t="e">
        <f>INDEX(BDD_enquete_terrain_publique!D:D, MATCH(A677, BDD_enquete_terrain_publique!B:B, 0))</f>
        <v>#N/A</v>
      </c>
      <c r="D677" s="109" t="e">
        <f>INDEX(BDD_enquete_terrain_publique!E:E, MATCH(A677, BDD_enquete_terrain_publique!B:B, 0))</f>
        <v>#N/A</v>
      </c>
      <c r="E677" s="18" t="e">
        <f>INDEX(BDD_enquete_terrain_publique!F:F, MATCH(A677, BDD_enquete_terrain_publique!B:B, 0))</f>
        <v>#N/A</v>
      </c>
      <c r="F677" s="118" t="e">
        <f>INDEX(BDD_enquete_terrain_publique!G:G, MATCH(A677, BDD_enquete_terrain_publique!B:B, 0))</f>
        <v>#N/A</v>
      </c>
      <c r="G677" s="18" t="e">
        <f>INDEX(BDD_enquete_terrain_publique!H:H, MATCH(A677, BDD_enquete_terrain_publique!B:B, 0))</f>
        <v>#N/A</v>
      </c>
      <c r="H677" s="118" t="e">
        <f>INDEX(BDD_enquete_terrain_publique!I:I, MATCH(A677, BDD_enquete_terrain_publique!B:B, 0))</f>
        <v>#N/A</v>
      </c>
      <c r="I677" s="18" t="e">
        <f>INDEX(BDD_enquete_terrain_publique!J:J, MATCH(A677, BDD_enquete_terrain_publique!B:B, 0))</f>
        <v>#N/A</v>
      </c>
      <c r="J677" s="18" t="e">
        <f>INDEX(BDD_enquete_terrain_publique!K:K, MATCH(A677, BDD_enquete_terrain_publique!B:B, 0))</f>
        <v>#N/A</v>
      </c>
      <c r="K677" s="118" t="e">
        <f>INDEX(BDD_enquete_terrain_publique!L:L, MATCH(A677, BDD_enquete_terrain_publique!B:B, 0))</f>
        <v>#N/A</v>
      </c>
      <c r="L677" s="18" t="e">
        <f>INDEX(BDD_enquete_terrain_publique!M:M, MATCH(A677, BDD_enquete_terrain_publique!B:B, 0))</f>
        <v>#N/A</v>
      </c>
      <c r="M677" s="115" t="s">
        <v>22</v>
      </c>
      <c r="N677" s="115" t="s">
        <v>22</v>
      </c>
      <c r="O677" s="115" t="s">
        <v>22</v>
      </c>
      <c r="P677" s="119" t="e">
        <f>INDEX(BDD_enquete_terrain_publique!Q:Q, MATCH(A677, BDD_enquete_terrain_publique!B:B, 0))</f>
        <v>#N/A</v>
      </c>
      <c r="Q677" s="115" t="s">
        <v>22</v>
      </c>
      <c r="R677" s="115" t="s">
        <v>22</v>
      </c>
      <c r="S677" s="115" t="s">
        <v>22</v>
      </c>
      <c r="T677" s="115" t="s">
        <v>22</v>
      </c>
      <c r="U677" s="120" t="e">
        <f>INDEX(BDD_enquete_terrain_publique!V:V, MATCH(A677, BDD_enquete_terrain_publique!B:B, 0))</f>
        <v>#N/A</v>
      </c>
      <c r="V677" s="128" t="s">
        <v>22</v>
      </c>
      <c r="W677" s="121" t="e">
        <f>INDEX(BDD_enquete_terrain_publique!W:W, MATCH(A677, BDD_enquete_terrain_publique!B:B, 0))</f>
        <v>#N/A</v>
      </c>
      <c r="X677" s="122" t="e">
        <f>INDEX(BDD_enquete_terrain_publique!X:X, MATCH(A677, BDD_enquete_terrain_publique!B:B, 0))</f>
        <v>#N/A</v>
      </c>
      <c r="Y677" s="122" t="e">
        <f>INDEX(BDD_enquete_terrain_publique!Y:Y, MATCH(A677, BDD_enquete_terrain_publique!B:B, 0))</f>
        <v>#N/A</v>
      </c>
      <c r="Z677" s="121" t="e">
        <f>INDEX(BDD_enquete_terrain_publique!Z:Z, MATCH(A677, BDD_enquete_terrain_publique!B:B, 0))</f>
        <v>#N/A</v>
      </c>
      <c r="AA677" s="121" t="e">
        <f>INDEX(BDD_enquete_terrain_publique!AA:AA, MATCH(A677, BDD_enquete_terrain_publique!B:B, 0))</f>
        <v>#N/A</v>
      </c>
      <c r="AB677" s="121" t="e">
        <f>INDEX(BDD_enquete_terrain_publique!AB:AB, MATCH(A677, BDD_enquete_terrain_publique!B:B, 0))</f>
        <v>#N/A</v>
      </c>
      <c r="AC677" s="121" t="e">
        <f>Tableau1[[#This Row],[heure_enq]]-Tableau1[[#This Row],[heure_deb]]</f>
        <v>#N/A</v>
      </c>
      <c r="AD677" s="121" t="e">
        <f>Tableau1[[#This Row],[heure_fin]]-Tableau1[[#This Row],[heure_deb]]</f>
        <v>#N/A</v>
      </c>
      <c r="AE677" s="128" t="s">
        <v>22</v>
      </c>
      <c r="AF677" s="128" t="s">
        <v>22</v>
      </c>
      <c r="AG677" s="123" t="e">
        <f>INDEX(BDD_enquete_terrain_publique!BJ:BJ, MATCH(A677, BDD_enquete_terrain_publique!B:B, 0))</f>
        <v>#N/A</v>
      </c>
      <c r="AH677" s="18"/>
      <c r="AI677" s="18" t="e">
        <f>INDEX(BDD_enquete_terrain_publique!BO:BO, MATCH(A677, BDD_enquete_terrain_publique!B:B, 0))</f>
        <v>#N/A</v>
      </c>
      <c r="AJ677" s="18"/>
      <c r="AK677" s="18" t="e">
        <f>INDEX(BDD_enquete_terrain_publique!BU:BU, MATCH(A677, BDD_enquete_terrain_publique!B:B, 0))</f>
        <v>#N/A</v>
      </c>
      <c r="AL677" s="115" t="e">
        <f>INDEX(BDD_enquete_terrain_publique!BV:BV, MATCH(A677, BDD_enquete_terrain_publique!B:B, 0))</f>
        <v>#N/A</v>
      </c>
      <c r="AM677" s="18"/>
      <c r="AN677" s="115"/>
      <c r="AO677" s="115" t="e">
        <f>INDEX(BDD_enquete_terrain_publique!AL:AL, MATCH(A677, BDD_enquete_terrain_publique!B:B, 0))</f>
        <v>#N/A</v>
      </c>
      <c r="AP677" s="115"/>
      <c r="AQ677" s="115"/>
      <c r="AR677" s="124"/>
      <c r="AS677" s="115"/>
      <c r="AT677" s="122"/>
      <c r="AU67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7" s="122"/>
      <c r="AW677" s="115"/>
      <c r="AX677" s="199"/>
      <c r="AY677" s="201"/>
      <c r="AZ677" s="127"/>
    </row>
    <row r="678" spans="1:52">
      <c r="A678" s="117"/>
      <c r="B678" s="18" t="e">
        <f>INDEX(BDD_enquete_terrain_publique!C:C, MATCH(A678, BDD_enquete_terrain_publique!B:B, 0))</f>
        <v>#N/A</v>
      </c>
      <c r="C678" s="18" t="e">
        <f>INDEX(BDD_enquete_terrain_publique!D:D, MATCH(A678, BDD_enquete_terrain_publique!B:B, 0))</f>
        <v>#N/A</v>
      </c>
      <c r="D678" s="109" t="e">
        <f>INDEX(BDD_enquete_terrain_publique!E:E, MATCH(A678, BDD_enquete_terrain_publique!B:B, 0))</f>
        <v>#N/A</v>
      </c>
      <c r="E678" s="18" t="e">
        <f>INDEX(BDD_enquete_terrain_publique!F:F, MATCH(A678, BDD_enquete_terrain_publique!B:B, 0))</f>
        <v>#N/A</v>
      </c>
      <c r="F678" s="118" t="e">
        <f>INDEX(BDD_enquete_terrain_publique!G:G, MATCH(A678, BDD_enquete_terrain_publique!B:B, 0))</f>
        <v>#N/A</v>
      </c>
      <c r="G678" s="18" t="e">
        <f>INDEX(BDD_enquete_terrain_publique!H:H, MATCH(A678, BDD_enquete_terrain_publique!B:B, 0))</f>
        <v>#N/A</v>
      </c>
      <c r="H678" s="118" t="e">
        <f>INDEX(BDD_enquete_terrain_publique!I:I, MATCH(A678, BDD_enquete_terrain_publique!B:B, 0))</f>
        <v>#N/A</v>
      </c>
      <c r="I678" s="18" t="e">
        <f>INDEX(BDD_enquete_terrain_publique!J:J, MATCH(A678, BDD_enquete_terrain_publique!B:B, 0))</f>
        <v>#N/A</v>
      </c>
      <c r="J678" s="18" t="e">
        <f>INDEX(BDD_enquete_terrain_publique!K:K, MATCH(A678, BDD_enquete_terrain_publique!B:B, 0))</f>
        <v>#N/A</v>
      </c>
      <c r="K678" s="118" t="e">
        <f>INDEX(BDD_enquete_terrain_publique!L:L, MATCH(A678, BDD_enquete_terrain_publique!B:B, 0))</f>
        <v>#N/A</v>
      </c>
      <c r="L678" s="18" t="e">
        <f>INDEX(BDD_enquete_terrain_publique!M:M, MATCH(A678, BDD_enquete_terrain_publique!B:B, 0))</f>
        <v>#N/A</v>
      </c>
      <c r="M678" s="115" t="s">
        <v>22</v>
      </c>
      <c r="N678" s="115" t="s">
        <v>22</v>
      </c>
      <c r="O678" s="115" t="s">
        <v>22</v>
      </c>
      <c r="P678" s="119" t="e">
        <f>INDEX(BDD_enquete_terrain_publique!Q:Q, MATCH(A678, BDD_enquete_terrain_publique!B:B, 0))</f>
        <v>#N/A</v>
      </c>
      <c r="Q678" s="115" t="s">
        <v>22</v>
      </c>
      <c r="R678" s="115" t="s">
        <v>22</v>
      </c>
      <c r="S678" s="115" t="s">
        <v>22</v>
      </c>
      <c r="T678" s="115" t="s">
        <v>22</v>
      </c>
      <c r="U678" s="120" t="e">
        <f>INDEX(BDD_enquete_terrain_publique!V:V, MATCH(A678, BDD_enquete_terrain_publique!B:B, 0))</f>
        <v>#N/A</v>
      </c>
      <c r="V678" s="128" t="s">
        <v>22</v>
      </c>
      <c r="W678" s="121" t="e">
        <f>INDEX(BDD_enquete_terrain_publique!W:W, MATCH(A678, BDD_enquete_terrain_publique!B:B, 0))</f>
        <v>#N/A</v>
      </c>
      <c r="X678" s="122" t="e">
        <f>INDEX(BDD_enquete_terrain_publique!X:X, MATCH(A678, BDD_enquete_terrain_publique!B:B, 0))</f>
        <v>#N/A</v>
      </c>
      <c r="Y678" s="122" t="e">
        <f>INDEX(BDD_enquete_terrain_publique!Y:Y, MATCH(A678, BDD_enquete_terrain_publique!B:B, 0))</f>
        <v>#N/A</v>
      </c>
      <c r="Z678" s="121" t="e">
        <f>INDEX(BDD_enquete_terrain_publique!Z:Z, MATCH(A678, BDD_enquete_terrain_publique!B:B, 0))</f>
        <v>#N/A</v>
      </c>
      <c r="AA678" s="121" t="e">
        <f>INDEX(BDD_enquete_terrain_publique!AA:AA, MATCH(A678, BDD_enquete_terrain_publique!B:B, 0))</f>
        <v>#N/A</v>
      </c>
      <c r="AB678" s="121" t="e">
        <f>INDEX(BDD_enquete_terrain_publique!AB:AB, MATCH(A678, BDD_enquete_terrain_publique!B:B, 0))</f>
        <v>#N/A</v>
      </c>
      <c r="AC678" s="121" t="e">
        <f>Tableau1[[#This Row],[heure_enq]]-Tableau1[[#This Row],[heure_deb]]</f>
        <v>#N/A</v>
      </c>
      <c r="AD678" s="121" t="e">
        <f>Tableau1[[#This Row],[heure_fin]]-Tableau1[[#This Row],[heure_deb]]</f>
        <v>#N/A</v>
      </c>
      <c r="AE678" s="128" t="s">
        <v>22</v>
      </c>
      <c r="AF678" s="128" t="s">
        <v>22</v>
      </c>
      <c r="AG678" s="123" t="e">
        <f>INDEX(BDD_enquete_terrain_publique!BJ:BJ, MATCH(A678, BDD_enquete_terrain_publique!B:B, 0))</f>
        <v>#N/A</v>
      </c>
      <c r="AH678" s="18"/>
      <c r="AI678" s="18" t="e">
        <f>INDEX(BDD_enquete_terrain_publique!BO:BO, MATCH(A678, BDD_enquete_terrain_publique!B:B, 0))</f>
        <v>#N/A</v>
      </c>
      <c r="AJ678" s="18"/>
      <c r="AK678" s="18" t="e">
        <f>INDEX(BDD_enquete_terrain_publique!BU:BU, MATCH(A678, BDD_enquete_terrain_publique!B:B, 0))</f>
        <v>#N/A</v>
      </c>
      <c r="AL678" s="115" t="e">
        <f>INDEX(BDD_enquete_terrain_publique!BV:BV, MATCH(A678, BDD_enquete_terrain_publique!B:B, 0))</f>
        <v>#N/A</v>
      </c>
      <c r="AM678" s="18"/>
      <c r="AN678" s="115"/>
      <c r="AO678" s="115" t="e">
        <f>INDEX(BDD_enquete_terrain_publique!AL:AL, MATCH(A678, BDD_enquete_terrain_publique!B:B, 0))</f>
        <v>#N/A</v>
      </c>
      <c r="AP678" s="115"/>
      <c r="AQ678" s="115"/>
      <c r="AR678" s="124"/>
      <c r="AS678" s="115"/>
      <c r="AT678" s="122"/>
      <c r="AU67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8" s="122"/>
      <c r="AW678" s="115"/>
      <c r="AX678" s="199"/>
      <c r="AY678" s="201"/>
      <c r="AZ678" s="127"/>
    </row>
    <row r="679" spans="1:52">
      <c r="A679" s="117"/>
      <c r="B679" s="18" t="e">
        <f>INDEX(BDD_enquete_terrain_publique!C:C, MATCH(A679, BDD_enquete_terrain_publique!B:B, 0))</f>
        <v>#N/A</v>
      </c>
      <c r="C679" s="18" t="e">
        <f>INDEX(BDD_enquete_terrain_publique!D:D, MATCH(A679, BDD_enquete_terrain_publique!B:B, 0))</f>
        <v>#N/A</v>
      </c>
      <c r="D679" s="109" t="e">
        <f>INDEX(BDD_enquete_terrain_publique!E:E, MATCH(A679, BDD_enquete_terrain_publique!B:B, 0))</f>
        <v>#N/A</v>
      </c>
      <c r="E679" s="18" t="e">
        <f>INDEX(BDD_enquete_terrain_publique!F:F, MATCH(A679, BDD_enquete_terrain_publique!B:B, 0))</f>
        <v>#N/A</v>
      </c>
      <c r="F679" s="118" t="e">
        <f>INDEX(BDD_enquete_terrain_publique!G:G, MATCH(A679, BDD_enquete_terrain_publique!B:B, 0))</f>
        <v>#N/A</v>
      </c>
      <c r="G679" s="18" t="e">
        <f>INDEX(BDD_enquete_terrain_publique!H:H, MATCH(A679, BDD_enquete_terrain_publique!B:B, 0))</f>
        <v>#N/A</v>
      </c>
      <c r="H679" s="118" t="e">
        <f>INDEX(BDD_enquete_terrain_publique!I:I, MATCH(A679, BDD_enquete_terrain_publique!B:B, 0))</f>
        <v>#N/A</v>
      </c>
      <c r="I679" s="18" t="e">
        <f>INDEX(BDD_enquete_terrain_publique!J:J, MATCH(A679, BDD_enquete_terrain_publique!B:B, 0))</f>
        <v>#N/A</v>
      </c>
      <c r="J679" s="18" t="e">
        <f>INDEX(BDD_enquete_terrain_publique!K:K, MATCH(A679, BDD_enquete_terrain_publique!B:B, 0))</f>
        <v>#N/A</v>
      </c>
      <c r="K679" s="118" t="e">
        <f>INDEX(BDD_enquete_terrain_publique!L:L, MATCH(A679, BDD_enquete_terrain_publique!B:B, 0))</f>
        <v>#N/A</v>
      </c>
      <c r="L679" s="18" t="e">
        <f>INDEX(BDD_enquete_terrain_publique!M:M, MATCH(A679, BDD_enquete_terrain_publique!B:B, 0))</f>
        <v>#N/A</v>
      </c>
      <c r="M679" s="115" t="s">
        <v>22</v>
      </c>
      <c r="N679" s="115" t="s">
        <v>22</v>
      </c>
      <c r="O679" s="115" t="s">
        <v>22</v>
      </c>
      <c r="P679" s="119" t="e">
        <f>INDEX(BDD_enquete_terrain_publique!Q:Q, MATCH(A679, BDD_enquete_terrain_publique!B:B, 0))</f>
        <v>#N/A</v>
      </c>
      <c r="Q679" s="115" t="s">
        <v>22</v>
      </c>
      <c r="R679" s="115" t="s">
        <v>22</v>
      </c>
      <c r="S679" s="115" t="s">
        <v>22</v>
      </c>
      <c r="T679" s="115" t="s">
        <v>22</v>
      </c>
      <c r="U679" s="120" t="e">
        <f>INDEX(BDD_enquete_terrain_publique!V:V, MATCH(A679, BDD_enquete_terrain_publique!B:B, 0))</f>
        <v>#N/A</v>
      </c>
      <c r="V679" s="128" t="s">
        <v>22</v>
      </c>
      <c r="W679" s="121" t="e">
        <f>INDEX(BDD_enquete_terrain_publique!W:W, MATCH(A679, BDD_enquete_terrain_publique!B:B, 0))</f>
        <v>#N/A</v>
      </c>
      <c r="X679" s="122" t="e">
        <f>INDEX(BDD_enquete_terrain_publique!X:X, MATCH(A679, BDD_enquete_terrain_publique!B:B, 0))</f>
        <v>#N/A</v>
      </c>
      <c r="Y679" s="122" t="e">
        <f>INDEX(BDD_enquete_terrain_publique!Y:Y, MATCH(A679, BDD_enquete_terrain_publique!B:B, 0))</f>
        <v>#N/A</v>
      </c>
      <c r="Z679" s="121" t="e">
        <f>INDEX(BDD_enquete_terrain_publique!Z:Z, MATCH(A679, BDD_enquete_terrain_publique!B:B, 0))</f>
        <v>#N/A</v>
      </c>
      <c r="AA679" s="121" t="e">
        <f>INDEX(BDD_enquete_terrain_publique!AA:AA, MATCH(A679, BDD_enquete_terrain_publique!B:B, 0))</f>
        <v>#N/A</v>
      </c>
      <c r="AB679" s="121" t="e">
        <f>INDEX(BDD_enquete_terrain_publique!AB:AB, MATCH(A679, BDD_enquete_terrain_publique!B:B, 0))</f>
        <v>#N/A</v>
      </c>
      <c r="AC679" s="121" t="e">
        <f>Tableau1[[#This Row],[heure_enq]]-Tableau1[[#This Row],[heure_deb]]</f>
        <v>#N/A</v>
      </c>
      <c r="AD679" s="121" t="e">
        <f>Tableau1[[#This Row],[heure_fin]]-Tableau1[[#This Row],[heure_deb]]</f>
        <v>#N/A</v>
      </c>
      <c r="AE679" s="128" t="s">
        <v>22</v>
      </c>
      <c r="AF679" s="128" t="s">
        <v>22</v>
      </c>
      <c r="AG679" s="123" t="e">
        <f>INDEX(BDD_enquete_terrain_publique!BJ:BJ, MATCH(A679, BDD_enquete_terrain_publique!B:B, 0))</f>
        <v>#N/A</v>
      </c>
      <c r="AH679" s="18"/>
      <c r="AI679" s="18" t="e">
        <f>INDEX(BDD_enquete_terrain_publique!BO:BO, MATCH(A679, BDD_enquete_terrain_publique!B:B, 0))</f>
        <v>#N/A</v>
      </c>
      <c r="AJ679" s="18"/>
      <c r="AK679" s="18" t="e">
        <f>INDEX(BDD_enquete_terrain_publique!BU:BU, MATCH(A679, BDD_enquete_terrain_publique!B:B, 0))</f>
        <v>#N/A</v>
      </c>
      <c r="AL679" s="115" t="e">
        <f>INDEX(BDD_enquete_terrain_publique!BV:BV, MATCH(A679, BDD_enquete_terrain_publique!B:B, 0))</f>
        <v>#N/A</v>
      </c>
      <c r="AM679" s="18"/>
      <c r="AN679" s="115"/>
      <c r="AO679" s="115" t="e">
        <f>INDEX(BDD_enquete_terrain_publique!AL:AL, MATCH(A679, BDD_enquete_terrain_publique!B:B, 0))</f>
        <v>#N/A</v>
      </c>
      <c r="AP679" s="115"/>
      <c r="AQ679" s="115"/>
      <c r="AR679" s="124"/>
      <c r="AS679" s="115"/>
      <c r="AT679" s="122"/>
      <c r="AU67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79" s="122"/>
      <c r="AW679" s="115"/>
      <c r="AX679" s="199"/>
      <c r="AY679" s="201"/>
      <c r="AZ679" s="127"/>
    </row>
    <row r="680" spans="1:52">
      <c r="A680" s="117"/>
      <c r="B680" s="18" t="e">
        <f>INDEX(BDD_enquete_terrain_publique!C:C, MATCH(A680, BDD_enquete_terrain_publique!B:B, 0))</f>
        <v>#N/A</v>
      </c>
      <c r="C680" s="18" t="e">
        <f>INDEX(BDD_enquete_terrain_publique!D:D, MATCH(A680, BDD_enquete_terrain_publique!B:B, 0))</f>
        <v>#N/A</v>
      </c>
      <c r="D680" s="109" t="e">
        <f>INDEX(BDD_enquete_terrain_publique!E:E, MATCH(A680, BDD_enquete_terrain_publique!B:B, 0))</f>
        <v>#N/A</v>
      </c>
      <c r="E680" s="18" t="e">
        <f>INDEX(BDD_enquete_terrain_publique!F:F, MATCH(A680, BDD_enquete_terrain_publique!B:B, 0))</f>
        <v>#N/A</v>
      </c>
      <c r="F680" s="118" t="e">
        <f>INDEX(BDD_enquete_terrain_publique!G:G, MATCH(A680, BDD_enquete_terrain_publique!B:B, 0))</f>
        <v>#N/A</v>
      </c>
      <c r="G680" s="18" t="e">
        <f>INDEX(BDD_enquete_terrain_publique!H:H, MATCH(A680, BDD_enquete_terrain_publique!B:B, 0))</f>
        <v>#N/A</v>
      </c>
      <c r="H680" s="118" t="e">
        <f>INDEX(BDD_enquete_terrain_publique!I:I, MATCH(A680, BDD_enquete_terrain_publique!B:B, 0))</f>
        <v>#N/A</v>
      </c>
      <c r="I680" s="18" t="e">
        <f>INDEX(BDD_enquete_terrain_publique!J:J, MATCH(A680, BDD_enquete_terrain_publique!B:B, 0))</f>
        <v>#N/A</v>
      </c>
      <c r="J680" s="18" t="e">
        <f>INDEX(BDD_enquete_terrain_publique!K:K, MATCH(A680, BDD_enquete_terrain_publique!B:B, 0))</f>
        <v>#N/A</v>
      </c>
      <c r="K680" s="118" t="e">
        <f>INDEX(BDD_enquete_terrain_publique!L:L, MATCH(A680, BDD_enquete_terrain_publique!B:B, 0))</f>
        <v>#N/A</v>
      </c>
      <c r="L680" s="18" t="e">
        <f>INDEX(BDD_enquete_terrain_publique!M:M, MATCH(A680, BDD_enquete_terrain_publique!B:B, 0))</f>
        <v>#N/A</v>
      </c>
      <c r="M680" s="115" t="s">
        <v>22</v>
      </c>
      <c r="N680" s="115" t="s">
        <v>22</v>
      </c>
      <c r="O680" s="115" t="s">
        <v>22</v>
      </c>
      <c r="P680" s="119" t="e">
        <f>INDEX(BDD_enquete_terrain_publique!Q:Q, MATCH(A680, BDD_enquete_terrain_publique!B:B, 0))</f>
        <v>#N/A</v>
      </c>
      <c r="Q680" s="115" t="s">
        <v>22</v>
      </c>
      <c r="R680" s="115" t="s">
        <v>22</v>
      </c>
      <c r="S680" s="115" t="s">
        <v>22</v>
      </c>
      <c r="T680" s="115" t="s">
        <v>22</v>
      </c>
      <c r="U680" s="120" t="e">
        <f>INDEX(BDD_enquete_terrain_publique!V:V, MATCH(A680, BDD_enquete_terrain_publique!B:B, 0))</f>
        <v>#N/A</v>
      </c>
      <c r="V680" s="128" t="s">
        <v>22</v>
      </c>
      <c r="W680" s="121" t="e">
        <f>INDEX(BDD_enquete_terrain_publique!W:W, MATCH(A680, BDD_enquete_terrain_publique!B:B, 0))</f>
        <v>#N/A</v>
      </c>
      <c r="X680" s="122" t="e">
        <f>INDEX(BDD_enquete_terrain_publique!X:X, MATCH(A680, BDD_enquete_terrain_publique!B:B, 0))</f>
        <v>#N/A</v>
      </c>
      <c r="Y680" s="122" t="e">
        <f>INDEX(BDD_enquete_terrain_publique!Y:Y, MATCH(A680, BDD_enquete_terrain_publique!B:B, 0))</f>
        <v>#N/A</v>
      </c>
      <c r="Z680" s="121" t="e">
        <f>INDEX(BDD_enquete_terrain_publique!Z:Z, MATCH(A680, BDD_enquete_terrain_publique!B:B, 0))</f>
        <v>#N/A</v>
      </c>
      <c r="AA680" s="121" t="e">
        <f>INDEX(BDD_enquete_terrain_publique!AA:AA, MATCH(A680, BDD_enquete_terrain_publique!B:B, 0))</f>
        <v>#N/A</v>
      </c>
      <c r="AB680" s="121" t="e">
        <f>INDEX(BDD_enquete_terrain_publique!AB:AB, MATCH(A680, BDD_enquete_terrain_publique!B:B, 0))</f>
        <v>#N/A</v>
      </c>
      <c r="AC680" s="121" t="e">
        <f>Tableau1[[#This Row],[heure_enq]]-Tableau1[[#This Row],[heure_deb]]</f>
        <v>#N/A</v>
      </c>
      <c r="AD680" s="121" t="e">
        <f>Tableau1[[#This Row],[heure_fin]]-Tableau1[[#This Row],[heure_deb]]</f>
        <v>#N/A</v>
      </c>
      <c r="AE680" s="128" t="s">
        <v>22</v>
      </c>
      <c r="AF680" s="128" t="s">
        <v>22</v>
      </c>
      <c r="AG680" s="123" t="e">
        <f>INDEX(BDD_enquete_terrain_publique!BJ:BJ, MATCH(A680, BDD_enquete_terrain_publique!B:B, 0))</f>
        <v>#N/A</v>
      </c>
      <c r="AH680" s="18"/>
      <c r="AI680" s="18" t="e">
        <f>INDEX(BDD_enquete_terrain_publique!BO:BO, MATCH(A680, BDD_enquete_terrain_publique!B:B, 0))</f>
        <v>#N/A</v>
      </c>
      <c r="AJ680" s="18"/>
      <c r="AK680" s="18" t="e">
        <f>INDEX(BDD_enquete_terrain_publique!BU:BU, MATCH(A680, BDD_enquete_terrain_publique!B:B, 0))</f>
        <v>#N/A</v>
      </c>
      <c r="AL680" s="115" t="e">
        <f>INDEX(BDD_enquete_terrain_publique!BV:BV, MATCH(A680, BDD_enquete_terrain_publique!B:B, 0))</f>
        <v>#N/A</v>
      </c>
      <c r="AM680" s="18"/>
      <c r="AN680" s="115"/>
      <c r="AO680" s="115" t="e">
        <f>INDEX(BDD_enquete_terrain_publique!AL:AL, MATCH(A680, BDD_enquete_terrain_publique!B:B, 0))</f>
        <v>#N/A</v>
      </c>
      <c r="AP680" s="115"/>
      <c r="AQ680" s="115"/>
      <c r="AR680" s="124"/>
      <c r="AS680" s="115"/>
      <c r="AT680" s="122"/>
      <c r="AU68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0" s="122"/>
      <c r="AW680" s="115"/>
      <c r="AX680" s="199"/>
      <c r="AY680" s="201"/>
      <c r="AZ680" s="127"/>
    </row>
    <row r="681" spans="1:52">
      <c r="A681" s="117"/>
      <c r="B681" s="18" t="e">
        <f>INDEX(BDD_enquete_terrain_publique!C:C, MATCH(A681, BDD_enquete_terrain_publique!B:B, 0))</f>
        <v>#N/A</v>
      </c>
      <c r="C681" s="18" t="e">
        <f>INDEX(BDD_enquete_terrain_publique!D:D, MATCH(A681, BDD_enquete_terrain_publique!B:B, 0))</f>
        <v>#N/A</v>
      </c>
      <c r="D681" s="109" t="e">
        <f>INDEX(BDD_enquete_terrain_publique!E:E, MATCH(A681, BDD_enquete_terrain_publique!B:B, 0))</f>
        <v>#N/A</v>
      </c>
      <c r="E681" s="18" t="e">
        <f>INDEX(BDD_enquete_terrain_publique!F:F, MATCH(A681, BDD_enquete_terrain_publique!B:B, 0))</f>
        <v>#N/A</v>
      </c>
      <c r="F681" s="118" t="e">
        <f>INDEX(BDD_enquete_terrain_publique!G:G, MATCH(A681, BDD_enquete_terrain_publique!B:B, 0))</f>
        <v>#N/A</v>
      </c>
      <c r="G681" s="18" t="e">
        <f>INDEX(BDD_enquete_terrain_publique!H:H, MATCH(A681, BDD_enquete_terrain_publique!B:B, 0))</f>
        <v>#N/A</v>
      </c>
      <c r="H681" s="118" t="e">
        <f>INDEX(BDD_enquete_terrain_publique!I:I, MATCH(A681, BDD_enquete_terrain_publique!B:B, 0))</f>
        <v>#N/A</v>
      </c>
      <c r="I681" s="18" t="e">
        <f>INDEX(BDD_enquete_terrain_publique!J:J, MATCH(A681, BDD_enquete_terrain_publique!B:B, 0))</f>
        <v>#N/A</v>
      </c>
      <c r="J681" s="18" t="e">
        <f>INDEX(BDD_enquete_terrain_publique!K:K, MATCH(A681, BDD_enquete_terrain_publique!B:B, 0))</f>
        <v>#N/A</v>
      </c>
      <c r="K681" s="118" t="e">
        <f>INDEX(BDD_enquete_terrain_publique!L:L, MATCH(A681, BDD_enquete_terrain_publique!B:B, 0))</f>
        <v>#N/A</v>
      </c>
      <c r="L681" s="18" t="e">
        <f>INDEX(BDD_enquete_terrain_publique!M:M, MATCH(A681, BDD_enquete_terrain_publique!B:B, 0))</f>
        <v>#N/A</v>
      </c>
      <c r="M681" s="115" t="s">
        <v>22</v>
      </c>
      <c r="N681" s="115" t="s">
        <v>22</v>
      </c>
      <c r="O681" s="115" t="s">
        <v>22</v>
      </c>
      <c r="P681" s="119" t="e">
        <f>INDEX(BDD_enquete_terrain_publique!Q:Q, MATCH(A681, BDD_enquete_terrain_publique!B:B, 0))</f>
        <v>#N/A</v>
      </c>
      <c r="Q681" s="115" t="s">
        <v>22</v>
      </c>
      <c r="R681" s="115" t="s">
        <v>22</v>
      </c>
      <c r="S681" s="115" t="s">
        <v>22</v>
      </c>
      <c r="T681" s="115" t="s">
        <v>22</v>
      </c>
      <c r="U681" s="120" t="e">
        <f>INDEX(BDD_enquete_terrain_publique!V:V, MATCH(A681, BDD_enquete_terrain_publique!B:B, 0))</f>
        <v>#N/A</v>
      </c>
      <c r="V681" s="128" t="s">
        <v>22</v>
      </c>
      <c r="W681" s="121" t="e">
        <f>INDEX(BDD_enquete_terrain_publique!W:W, MATCH(A681, BDD_enquete_terrain_publique!B:B, 0))</f>
        <v>#N/A</v>
      </c>
      <c r="X681" s="122" t="e">
        <f>INDEX(BDD_enquete_terrain_publique!X:X, MATCH(A681, BDD_enquete_terrain_publique!B:B, 0))</f>
        <v>#N/A</v>
      </c>
      <c r="Y681" s="122" t="e">
        <f>INDEX(BDD_enquete_terrain_publique!Y:Y, MATCH(A681, BDD_enquete_terrain_publique!B:B, 0))</f>
        <v>#N/A</v>
      </c>
      <c r="Z681" s="121" t="e">
        <f>INDEX(BDD_enquete_terrain_publique!Z:Z, MATCH(A681, BDD_enquete_terrain_publique!B:B, 0))</f>
        <v>#N/A</v>
      </c>
      <c r="AA681" s="121" t="e">
        <f>INDEX(BDD_enquete_terrain_publique!AA:AA, MATCH(A681, BDD_enquete_terrain_publique!B:B, 0))</f>
        <v>#N/A</v>
      </c>
      <c r="AB681" s="121" t="e">
        <f>INDEX(BDD_enquete_terrain_publique!AB:AB, MATCH(A681, BDD_enquete_terrain_publique!B:B, 0))</f>
        <v>#N/A</v>
      </c>
      <c r="AC681" s="121" t="e">
        <f>Tableau1[[#This Row],[heure_enq]]-Tableau1[[#This Row],[heure_deb]]</f>
        <v>#N/A</v>
      </c>
      <c r="AD681" s="121" t="e">
        <f>Tableau1[[#This Row],[heure_fin]]-Tableau1[[#This Row],[heure_deb]]</f>
        <v>#N/A</v>
      </c>
      <c r="AE681" s="128" t="s">
        <v>22</v>
      </c>
      <c r="AF681" s="128" t="s">
        <v>22</v>
      </c>
      <c r="AG681" s="123" t="e">
        <f>INDEX(BDD_enquete_terrain_publique!BJ:BJ, MATCH(A681, BDD_enquete_terrain_publique!B:B, 0))</f>
        <v>#N/A</v>
      </c>
      <c r="AH681" s="18"/>
      <c r="AI681" s="18" t="e">
        <f>INDEX(BDD_enquete_terrain_publique!BO:BO, MATCH(A681, BDD_enquete_terrain_publique!B:B, 0))</f>
        <v>#N/A</v>
      </c>
      <c r="AJ681" s="18"/>
      <c r="AK681" s="18" t="e">
        <f>INDEX(BDD_enquete_terrain_publique!BU:BU, MATCH(A681, BDD_enquete_terrain_publique!B:B, 0))</f>
        <v>#N/A</v>
      </c>
      <c r="AL681" s="115" t="e">
        <f>INDEX(BDD_enquete_terrain_publique!BV:BV, MATCH(A681, BDD_enquete_terrain_publique!B:B, 0))</f>
        <v>#N/A</v>
      </c>
      <c r="AM681" s="18"/>
      <c r="AN681" s="115"/>
      <c r="AO681" s="115" t="e">
        <f>INDEX(BDD_enquete_terrain_publique!AL:AL, MATCH(A681, BDD_enquete_terrain_publique!B:B, 0))</f>
        <v>#N/A</v>
      </c>
      <c r="AP681" s="115"/>
      <c r="AQ681" s="115"/>
      <c r="AR681" s="124"/>
      <c r="AS681" s="115"/>
      <c r="AT681" s="122"/>
      <c r="AU68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1" s="122"/>
      <c r="AW681" s="115"/>
      <c r="AX681" s="199"/>
      <c r="AY681" s="201"/>
      <c r="AZ681" s="127"/>
    </row>
    <row r="682" spans="1:52">
      <c r="A682" s="117"/>
      <c r="B682" s="18" t="e">
        <f>INDEX(BDD_enquete_terrain_publique!C:C, MATCH(A682, BDD_enquete_terrain_publique!B:B, 0))</f>
        <v>#N/A</v>
      </c>
      <c r="C682" s="18" t="e">
        <f>INDEX(BDD_enquete_terrain_publique!D:D, MATCH(A682, BDD_enquete_terrain_publique!B:B, 0))</f>
        <v>#N/A</v>
      </c>
      <c r="D682" s="109" t="e">
        <f>INDEX(BDD_enquete_terrain_publique!E:E, MATCH(A682, BDD_enquete_terrain_publique!B:B, 0))</f>
        <v>#N/A</v>
      </c>
      <c r="E682" s="18" t="e">
        <f>INDEX(BDD_enquete_terrain_publique!F:F, MATCH(A682, BDD_enquete_terrain_publique!B:B, 0))</f>
        <v>#N/A</v>
      </c>
      <c r="F682" s="118" t="e">
        <f>INDEX(BDD_enquete_terrain_publique!G:G, MATCH(A682, BDD_enquete_terrain_publique!B:B, 0))</f>
        <v>#N/A</v>
      </c>
      <c r="G682" s="18" t="e">
        <f>INDEX(BDD_enquete_terrain_publique!H:H, MATCH(A682, BDD_enquete_terrain_publique!B:B, 0))</f>
        <v>#N/A</v>
      </c>
      <c r="H682" s="118" t="e">
        <f>INDEX(BDD_enquete_terrain_publique!I:I, MATCH(A682, BDD_enquete_terrain_publique!B:B, 0))</f>
        <v>#N/A</v>
      </c>
      <c r="I682" s="18" t="e">
        <f>INDEX(BDD_enquete_terrain_publique!J:J, MATCH(A682, BDD_enquete_terrain_publique!B:B, 0))</f>
        <v>#N/A</v>
      </c>
      <c r="J682" s="18" t="e">
        <f>INDEX(BDD_enquete_terrain_publique!K:K, MATCH(A682, BDD_enquete_terrain_publique!B:B, 0))</f>
        <v>#N/A</v>
      </c>
      <c r="K682" s="118" t="e">
        <f>INDEX(BDD_enquete_terrain_publique!L:L, MATCH(A682, BDD_enquete_terrain_publique!B:B, 0))</f>
        <v>#N/A</v>
      </c>
      <c r="L682" s="18" t="e">
        <f>INDEX(BDD_enquete_terrain_publique!M:M, MATCH(A682, BDD_enquete_terrain_publique!B:B, 0))</f>
        <v>#N/A</v>
      </c>
      <c r="M682" s="115" t="s">
        <v>22</v>
      </c>
      <c r="N682" s="115" t="s">
        <v>22</v>
      </c>
      <c r="O682" s="115" t="s">
        <v>22</v>
      </c>
      <c r="P682" s="119" t="e">
        <f>INDEX(BDD_enquete_terrain_publique!Q:Q, MATCH(A682, BDD_enquete_terrain_publique!B:B, 0))</f>
        <v>#N/A</v>
      </c>
      <c r="Q682" s="115" t="s">
        <v>22</v>
      </c>
      <c r="R682" s="115" t="s">
        <v>22</v>
      </c>
      <c r="S682" s="115" t="s">
        <v>22</v>
      </c>
      <c r="T682" s="115" t="s">
        <v>22</v>
      </c>
      <c r="U682" s="120" t="e">
        <f>INDEX(BDD_enquete_terrain_publique!V:V, MATCH(A682, BDD_enquete_terrain_publique!B:B, 0))</f>
        <v>#N/A</v>
      </c>
      <c r="V682" s="128" t="s">
        <v>22</v>
      </c>
      <c r="W682" s="121" t="e">
        <f>INDEX(BDD_enquete_terrain_publique!W:W, MATCH(A682, BDD_enquete_terrain_publique!B:B, 0))</f>
        <v>#N/A</v>
      </c>
      <c r="X682" s="122" t="e">
        <f>INDEX(BDD_enquete_terrain_publique!X:X, MATCH(A682, BDD_enquete_terrain_publique!B:B, 0))</f>
        <v>#N/A</v>
      </c>
      <c r="Y682" s="122" t="e">
        <f>INDEX(BDD_enquete_terrain_publique!Y:Y, MATCH(A682, BDD_enquete_terrain_publique!B:B, 0))</f>
        <v>#N/A</v>
      </c>
      <c r="Z682" s="121" t="e">
        <f>INDEX(BDD_enquete_terrain_publique!Z:Z, MATCH(A682, BDD_enquete_terrain_publique!B:B, 0))</f>
        <v>#N/A</v>
      </c>
      <c r="AA682" s="121" t="e">
        <f>INDEX(BDD_enquete_terrain_publique!AA:AA, MATCH(A682, BDD_enquete_terrain_publique!B:B, 0))</f>
        <v>#N/A</v>
      </c>
      <c r="AB682" s="121" t="e">
        <f>INDEX(BDD_enquete_terrain_publique!AB:AB, MATCH(A682, BDD_enquete_terrain_publique!B:B, 0))</f>
        <v>#N/A</v>
      </c>
      <c r="AC682" s="121" t="e">
        <f>Tableau1[[#This Row],[heure_enq]]-Tableau1[[#This Row],[heure_deb]]</f>
        <v>#N/A</v>
      </c>
      <c r="AD682" s="121" t="e">
        <f>Tableau1[[#This Row],[heure_fin]]-Tableau1[[#This Row],[heure_deb]]</f>
        <v>#N/A</v>
      </c>
      <c r="AE682" s="128" t="s">
        <v>22</v>
      </c>
      <c r="AF682" s="128" t="s">
        <v>22</v>
      </c>
      <c r="AG682" s="123" t="e">
        <f>INDEX(BDD_enquete_terrain_publique!BJ:BJ, MATCH(A682, BDD_enquete_terrain_publique!B:B, 0))</f>
        <v>#N/A</v>
      </c>
      <c r="AH682" s="18"/>
      <c r="AI682" s="18" t="e">
        <f>INDEX(BDD_enquete_terrain_publique!BO:BO, MATCH(A682, BDD_enquete_terrain_publique!B:B, 0))</f>
        <v>#N/A</v>
      </c>
      <c r="AJ682" s="18"/>
      <c r="AK682" s="18" t="e">
        <f>INDEX(BDD_enquete_terrain_publique!BU:BU, MATCH(A682, BDD_enquete_terrain_publique!B:B, 0))</f>
        <v>#N/A</v>
      </c>
      <c r="AL682" s="115" t="e">
        <f>INDEX(BDD_enquete_terrain_publique!BV:BV, MATCH(A682, BDD_enquete_terrain_publique!B:B, 0))</f>
        <v>#N/A</v>
      </c>
      <c r="AM682" s="18"/>
      <c r="AN682" s="115"/>
      <c r="AO682" s="115" t="e">
        <f>INDEX(BDD_enquete_terrain_publique!AL:AL, MATCH(A682, BDD_enquete_terrain_publique!B:B, 0))</f>
        <v>#N/A</v>
      </c>
      <c r="AP682" s="115"/>
      <c r="AQ682" s="115"/>
      <c r="AR682" s="124"/>
      <c r="AS682" s="115"/>
      <c r="AT682" s="122"/>
      <c r="AU68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2" s="122"/>
      <c r="AW682" s="115"/>
      <c r="AX682" s="199"/>
      <c r="AY682" s="201"/>
      <c r="AZ682" s="127"/>
    </row>
    <row r="683" spans="1:52">
      <c r="A683" s="117"/>
      <c r="B683" s="18" t="e">
        <f>INDEX(BDD_enquete_terrain_publique!C:C, MATCH(A683, BDD_enquete_terrain_publique!B:B, 0))</f>
        <v>#N/A</v>
      </c>
      <c r="C683" s="18" t="e">
        <f>INDEX(BDD_enquete_terrain_publique!D:D, MATCH(A683, BDD_enquete_terrain_publique!B:B, 0))</f>
        <v>#N/A</v>
      </c>
      <c r="D683" s="109" t="e">
        <f>INDEX(BDD_enquete_terrain_publique!E:E, MATCH(A683, BDD_enquete_terrain_publique!B:B, 0))</f>
        <v>#N/A</v>
      </c>
      <c r="E683" s="18" t="e">
        <f>INDEX(BDD_enquete_terrain_publique!F:F, MATCH(A683, BDD_enquete_terrain_publique!B:B, 0))</f>
        <v>#N/A</v>
      </c>
      <c r="F683" s="118" t="e">
        <f>INDEX(BDD_enquete_terrain_publique!G:G, MATCH(A683, BDD_enquete_terrain_publique!B:B, 0))</f>
        <v>#N/A</v>
      </c>
      <c r="G683" s="18" t="e">
        <f>INDEX(BDD_enquete_terrain_publique!H:H, MATCH(A683, BDD_enquete_terrain_publique!B:B, 0))</f>
        <v>#N/A</v>
      </c>
      <c r="H683" s="118" t="e">
        <f>INDEX(BDD_enquete_terrain_publique!I:I, MATCH(A683, BDD_enquete_terrain_publique!B:B, 0))</f>
        <v>#N/A</v>
      </c>
      <c r="I683" s="18" t="e">
        <f>INDEX(BDD_enquete_terrain_publique!J:J, MATCH(A683, BDD_enquete_terrain_publique!B:B, 0))</f>
        <v>#N/A</v>
      </c>
      <c r="J683" s="18" t="e">
        <f>INDEX(BDD_enquete_terrain_publique!K:K, MATCH(A683, BDD_enquete_terrain_publique!B:B, 0))</f>
        <v>#N/A</v>
      </c>
      <c r="K683" s="118" t="e">
        <f>INDEX(BDD_enquete_terrain_publique!L:L, MATCH(A683, BDD_enquete_terrain_publique!B:B, 0))</f>
        <v>#N/A</v>
      </c>
      <c r="L683" s="18" t="e">
        <f>INDEX(BDD_enquete_terrain_publique!M:M, MATCH(A683, BDD_enquete_terrain_publique!B:B, 0))</f>
        <v>#N/A</v>
      </c>
      <c r="M683" s="115" t="s">
        <v>22</v>
      </c>
      <c r="N683" s="115" t="s">
        <v>22</v>
      </c>
      <c r="O683" s="115" t="s">
        <v>22</v>
      </c>
      <c r="P683" s="119" t="e">
        <f>INDEX(BDD_enquete_terrain_publique!Q:Q, MATCH(A683, BDD_enquete_terrain_publique!B:B, 0))</f>
        <v>#N/A</v>
      </c>
      <c r="Q683" s="115" t="s">
        <v>22</v>
      </c>
      <c r="R683" s="115" t="s">
        <v>22</v>
      </c>
      <c r="S683" s="115" t="s">
        <v>22</v>
      </c>
      <c r="T683" s="115" t="s">
        <v>22</v>
      </c>
      <c r="U683" s="120" t="e">
        <f>INDEX(BDD_enquete_terrain_publique!V:V, MATCH(A683, BDD_enquete_terrain_publique!B:B, 0))</f>
        <v>#N/A</v>
      </c>
      <c r="V683" s="128" t="s">
        <v>22</v>
      </c>
      <c r="W683" s="121" t="e">
        <f>INDEX(BDD_enquete_terrain_publique!W:W, MATCH(A683, BDD_enquete_terrain_publique!B:B, 0))</f>
        <v>#N/A</v>
      </c>
      <c r="X683" s="122" t="e">
        <f>INDEX(BDD_enquete_terrain_publique!X:X, MATCH(A683, BDD_enquete_terrain_publique!B:B, 0))</f>
        <v>#N/A</v>
      </c>
      <c r="Y683" s="122" t="e">
        <f>INDEX(BDD_enquete_terrain_publique!Y:Y, MATCH(A683, BDD_enquete_terrain_publique!B:B, 0))</f>
        <v>#N/A</v>
      </c>
      <c r="Z683" s="121" t="e">
        <f>INDEX(BDD_enquete_terrain_publique!Z:Z, MATCH(A683, BDD_enquete_terrain_publique!B:B, 0))</f>
        <v>#N/A</v>
      </c>
      <c r="AA683" s="121" t="e">
        <f>INDEX(BDD_enquete_terrain_publique!AA:AA, MATCH(A683, BDD_enquete_terrain_publique!B:B, 0))</f>
        <v>#N/A</v>
      </c>
      <c r="AB683" s="121" t="e">
        <f>INDEX(BDD_enquete_terrain_publique!AB:AB, MATCH(A683, BDD_enquete_terrain_publique!B:B, 0))</f>
        <v>#N/A</v>
      </c>
      <c r="AC683" s="121" t="e">
        <f>Tableau1[[#This Row],[heure_enq]]-Tableau1[[#This Row],[heure_deb]]</f>
        <v>#N/A</v>
      </c>
      <c r="AD683" s="121" t="e">
        <f>Tableau1[[#This Row],[heure_fin]]-Tableau1[[#This Row],[heure_deb]]</f>
        <v>#N/A</v>
      </c>
      <c r="AE683" s="128" t="s">
        <v>22</v>
      </c>
      <c r="AF683" s="128" t="s">
        <v>22</v>
      </c>
      <c r="AG683" s="123" t="e">
        <f>INDEX(BDD_enquete_terrain_publique!BJ:BJ, MATCH(A683, BDD_enquete_terrain_publique!B:B, 0))</f>
        <v>#N/A</v>
      </c>
      <c r="AH683" s="18"/>
      <c r="AI683" s="18" t="e">
        <f>INDEX(BDD_enquete_terrain_publique!BO:BO, MATCH(A683, BDD_enquete_terrain_publique!B:B, 0))</f>
        <v>#N/A</v>
      </c>
      <c r="AJ683" s="18"/>
      <c r="AK683" s="18" t="e">
        <f>INDEX(BDD_enquete_terrain_publique!BU:BU, MATCH(A683, BDD_enquete_terrain_publique!B:B, 0))</f>
        <v>#N/A</v>
      </c>
      <c r="AL683" s="115" t="e">
        <f>INDEX(BDD_enquete_terrain_publique!BV:BV, MATCH(A683, BDD_enquete_terrain_publique!B:B, 0))</f>
        <v>#N/A</v>
      </c>
      <c r="AM683" s="18"/>
      <c r="AN683" s="115"/>
      <c r="AO683" s="115" t="e">
        <f>INDEX(BDD_enquete_terrain_publique!AL:AL, MATCH(A683, BDD_enquete_terrain_publique!B:B, 0))</f>
        <v>#N/A</v>
      </c>
      <c r="AP683" s="115"/>
      <c r="AQ683" s="115"/>
      <c r="AR683" s="124"/>
      <c r="AS683" s="115"/>
      <c r="AT683" s="122"/>
      <c r="AU68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3" s="122"/>
      <c r="AW683" s="115"/>
      <c r="AX683" s="199"/>
      <c r="AY683" s="201"/>
      <c r="AZ683" s="127"/>
    </row>
    <row r="684" spans="1:52">
      <c r="A684" s="117"/>
      <c r="B684" s="18" t="e">
        <f>INDEX(BDD_enquete_terrain_publique!C:C, MATCH(A684, BDD_enquete_terrain_publique!B:B, 0))</f>
        <v>#N/A</v>
      </c>
      <c r="C684" s="18" t="e">
        <f>INDEX(BDD_enquete_terrain_publique!D:D, MATCH(A684, BDD_enquete_terrain_publique!B:B, 0))</f>
        <v>#N/A</v>
      </c>
      <c r="D684" s="109" t="e">
        <f>INDEX(BDD_enquete_terrain_publique!E:E, MATCH(A684, BDD_enquete_terrain_publique!B:B, 0))</f>
        <v>#N/A</v>
      </c>
      <c r="E684" s="18" t="e">
        <f>INDEX(BDD_enquete_terrain_publique!F:F, MATCH(A684, BDD_enquete_terrain_publique!B:B, 0))</f>
        <v>#N/A</v>
      </c>
      <c r="F684" s="118" t="e">
        <f>INDEX(BDD_enquete_terrain_publique!G:G, MATCH(A684, BDD_enquete_terrain_publique!B:B, 0))</f>
        <v>#N/A</v>
      </c>
      <c r="G684" s="18" t="e">
        <f>INDEX(BDD_enquete_terrain_publique!H:H, MATCH(A684, BDD_enquete_terrain_publique!B:B, 0))</f>
        <v>#N/A</v>
      </c>
      <c r="H684" s="118" t="e">
        <f>INDEX(BDD_enquete_terrain_publique!I:I, MATCH(A684, BDD_enquete_terrain_publique!B:B, 0))</f>
        <v>#N/A</v>
      </c>
      <c r="I684" s="18" t="e">
        <f>INDEX(BDD_enquete_terrain_publique!J:J, MATCH(A684, BDD_enquete_terrain_publique!B:B, 0))</f>
        <v>#N/A</v>
      </c>
      <c r="J684" s="18" t="e">
        <f>INDEX(BDD_enquete_terrain_publique!K:K, MATCH(A684, BDD_enquete_terrain_publique!B:B, 0))</f>
        <v>#N/A</v>
      </c>
      <c r="K684" s="118" t="e">
        <f>INDEX(BDD_enquete_terrain_publique!L:L, MATCH(A684, BDD_enquete_terrain_publique!B:B, 0))</f>
        <v>#N/A</v>
      </c>
      <c r="L684" s="18" t="e">
        <f>INDEX(BDD_enquete_terrain_publique!M:M, MATCH(A684, BDD_enquete_terrain_publique!B:B, 0))</f>
        <v>#N/A</v>
      </c>
      <c r="M684" s="115" t="s">
        <v>22</v>
      </c>
      <c r="N684" s="115" t="s">
        <v>22</v>
      </c>
      <c r="O684" s="115" t="s">
        <v>22</v>
      </c>
      <c r="P684" s="119" t="e">
        <f>INDEX(BDD_enquete_terrain_publique!Q:Q, MATCH(A684, BDD_enquete_terrain_publique!B:B, 0))</f>
        <v>#N/A</v>
      </c>
      <c r="Q684" s="115" t="s">
        <v>22</v>
      </c>
      <c r="R684" s="115" t="s">
        <v>22</v>
      </c>
      <c r="S684" s="115" t="s">
        <v>22</v>
      </c>
      <c r="T684" s="115" t="s">
        <v>22</v>
      </c>
      <c r="U684" s="120" t="e">
        <f>INDEX(BDD_enquete_terrain_publique!V:V, MATCH(A684, BDD_enquete_terrain_publique!B:B, 0))</f>
        <v>#N/A</v>
      </c>
      <c r="V684" s="128" t="s">
        <v>22</v>
      </c>
      <c r="W684" s="121" t="e">
        <f>INDEX(BDD_enquete_terrain_publique!W:W, MATCH(A684, BDD_enquete_terrain_publique!B:B, 0))</f>
        <v>#N/A</v>
      </c>
      <c r="X684" s="122" t="e">
        <f>INDEX(BDD_enquete_terrain_publique!X:X, MATCH(A684, BDD_enquete_terrain_publique!B:B, 0))</f>
        <v>#N/A</v>
      </c>
      <c r="Y684" s="122" t="e">
        <f>INDEX(BDD_enquete_terrain_publique!Y:Y, MATCH(A684, BDD_enquete_terrain_publique!B:B, 0))</f>
        <v>#N/A</v>
      </c>
      <c r="Z684" s="121" t="e">
        <f>INDEX(BDD_enquete_terrain_publique!Z:Z, MATCH(A684, BDD_enquete_terrain_publique!B:B, 0))</f>
        <v>#N/A</v>
      </c>
      <c r="AA684" s="121" t="e">
        <f>INDEX(BDD_enquete_terrain_publique!AA:AA, MATCH(A684, BDD_enquete_terrain_publique!B:B, 0))</f>
        <v>#N/A</v>
      </c>
      <c r="AB684" s="121" t="e">
        <f>INDEX(BDD_enquete_terrain_publique!AB:AB, MATCH(A684, BDD_enquete_terrain_publique!B:B, 0))</f>
        <v>#N/A</v>
      </c>
      <c r="AC684" s="121" t="e">
        <f>Tableau1[[#This Row],[heure_enq]]-Tableau1[[#This Row],[heure_deb]]</f>
        <v>#N/A</v>
      </c>
      <c r="AD684" s="121" t="e">
        <f>Tableau1[[#This Row],[heure_fin]]-Tableau1[[#This Row],[heure_deb]]</f>
        <v>#N/A</v>
      </c>
      <c r="AE684" s="128" t="s">
        <v>22</v>
      </c>
      <c r="AF684" s="128" t="s">
        <v>22</v>
      </c>
      <c r="AG684" s="123" t="e">
        <f>INDEX(BDD_enquete_terrain_publique!BJ:BJ, MATCH(A684, BDD_enquete_terrain_publique!B:B, 0))</f>
        <v>#N/A</v>
      </c>
      <c r="AH684" s="18"/>
      <c r="AI684" s="18" t="e">
        <f>INDEX(BDD_enquete_terrain_publique!BO:BO, MATCH(A684, BDD_enquete_terrain_publique!B:B, 0))</f>
        <v>#N/A</v>
      </c>
      <c r="AJ684" s="18"/>
      <c r="AK684" s="18" t="e">
        <f>INDEX(BDD_enquete_terrain_publique!BU:BU, MATCH(A684, BDD_enquete_terrain_publique!B:B, 0))</f>
        <v>#N/A</v>
      </c>
      <c r="AL684" s="115" t="e">
        <f>INDEX(BDD_enquete_terrain_publique!BV:BV, MATCH(A684, BDD_enquete_terrain_publique!B:B, 0))</f>
        <v>#N/A</v>
      </c>
      <c r="AM684" s="18"/>
      <c r="AN684" s="115"/>
      <c r="AO684" s="115" t="e">
        <f>INDEX(BDD_enquete_terrain_publique!AL:AL, MATCH(A684, BDD_enquete_terrain_publique!B:B, 0))</f>
        <v>#N/A</v>
      </c>
      <c r="AP684" s="115"/>
      <c r="AQ684" s="115"/>
      <c r="AR684" s="124"/>
      <c r="AS684" s="115"/>
      <c r="AT684" s="122"/>
      <c r="AU68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4" s="122"/>
      <c r="AW684" s="115"/>
      <c r="AX684" s="199"/>
      <c r="AY684" s="201"/>
      <c r="AZ684" s="127"/>
    </row>
    <row r="685" spans="1:52">
      <c r="A685" s="117"/>
      <c r="B685" s="18" t="e">
        <f>INDEX(BDD_enquete_terrain_publique!C:C, MATCH(A685, BDD_enquete_terrain_publique!B:B, 0))</f>
        <v>#N/A</v>
      </c>
      <c r="C685" s="18" t="e">
        <f>INDEX(BDD_enquete_terrain_publique!D:D, MATCH(A685, BDD_enquete_terrain_publique!B:B, 0))</f>
        <v>#N/A</v>
      </c>
      <c r="D685" s="109" t="e">
        <f>INDEX(BDD_enquete_terrain_publique!E:E, MATCH(A685, BDD_enquete_terrain_publique!B:B, 0))</f>
        <v>#N/A</v>
      </c>
      <c r="E685" s="18" t="e">
        <f>INDEX(BDD_enquete_terrain_publique!F:F, MATCH(A685, BDD_enquete_terrain_publique!B:B, 0))</f>
        <v>#N/A</v>
      </c>
      <c r="F685" s="118" t="e">
        <f>INDEX(BDD_enquete_terrain_publique!G:G, MATCH(A685, BDD_enquete_terrain_publique!B:B, 0))</f>
        <v>#N/A</v>
      </c>
      <c r="G685" s="18" t="e">
        <f>INDEX(BDD_enquete_terrain_publique!H:H, MATCH(A685, BDD_enquete_terrain_publique!B:B, 0))</f>
        <v>#N/A</v>
      </c>
      <c r="H685" s="118" t="e">
        <f>INDEX(BDD_enquete_terrain_publique!I:I, MATCH(A685, BDD_enquete_terrain_publique!B:B, 0))</f>
        <v>#N/A</v>
      </c>
      <c r="I685" s="18" t="e">
        <f>INDEX(BDD_enquete_terrain_publique!J:J, MATCH(A685, BDD_enquete_terrain_publique!B:B, 0))</f>
        <v>#N/A</v>
      </c>
      <c r="J685" s="18" t="e">
        <f>INDEX(BDD_enquete_terrain_publique!K:K, MATCH(A685, BDD_enquete_terrain_publique!B:B, 0))</f>
        <v>#N/A</v>
      </c>
      <c r="K685" s="118" t="e">
        <f>INDEX(BDD_enquete_terrain_publique!L:L, MATCH(A685, BDD_enquete_terrain_publique!B:B, 0))</f>
        <v>#N/A</v>
      </c>
      <c r="L685" s="18" t="e">
        <f>INDEX(BDD_enquete_terrain_publique!M:M, MATCH(A685, BDD_enquete_terrain_publique!B:B, 0))</f>
        <v>#N/A</v>
      </c>
      <c r="M685" s="115" t="s">
        <v>22</v>
      </c>
      <c r="N685" s="115" t="s">
        <v>22</v>
      </c>
      <c r="O685" s="115" t="s">
        <v>22</v>
      </c>
      <c r="P685" s="119" t="e">
        <f>INDEX(BDD_enquete_terrain_publique!Q:Q, MATCH(A685, BDD_enquete_terrain_publique!B:B, 0))</f>
        <v>#N/A</v>
      </c>
      <c r="Q685" s="115" t="s">
        <v>22</v>
      </c>
      <c r="R685" s="115" t="s">
        <v>22</v>
      </c>
      <c r="S685" s="115" t="s">
        <v>22</v>
      </c>
      <c r="T685" s="115" t="s">
        <v>22</v>
      </c>
      <c r="U685" s="120" t="e">
        <f>INDEX(BDD_enquete_terrain_publique!V:V, MATCH(A685, BDD_enquete_terrain_publique!B:B, 0))</f>
        <v>#N/A</v>
      </c>
      <c r="V685" s="128" t="s">
        <v>22</v>
      </c>
      <c r="W685" s="121" t="e">
        <f>INDEX(BDD_enquete_terrain_publique!W:W, MATCH(A685, BDD_enquete_terrain_publique!B:B, 0))</f>
        <v>#N/A</v>
      </c>
      <c r="X685" s="122" t="e">
        <f>INDEX(BDD_enquete_terrain_publique!X:X, MATCH(A685, BDD_enquete_terrain_publique!B:B, 0))</f>
        <v>#N/A</v>
      </c>
      <c r="Y685" s="122" t="e">
        <f>INDEX(BDD_enquete_terrain_publique!Y:Y, MATCH(A685, BDD_enquete_terrain_publique!B:B, 0))</f>
        <v>#N/A</v>
      </c>
      <c r="Z685" s="121" t="e">
        <f>INDEX(BDD_enquete_terrain_publique!Z:Z, MATCH(A685, BDD_enquete_terrain_publique!B:B, 0))</f>
        <v>#N/A</v>
      </c>
      <c r="AA685" s="121" t="e">
        <f>INDEX(BDD_enquete_terrain_publique!AA:AA, MATCH(A685, BDD_enquete_terrain_publique!B:B, 0))</f>
        <v>#N/A</v>
      </c>
      <c r="AB685" s="121" t="e">
        <f>INDEX(BDD_enquete_terrain_publique!AB:AB, MATCH(A685, BDD_enquete_terrain_publique!B:B, 0))</f>
        <v>#N/A</v>
      </c>
      <c r="AC685" s="121" t="e">
        <f>Tableau1[[#This Row],[heure_enq]]-Tableau1[[#This Row],[heure_deb]]</f>
        <v>#N/A</v>
      </c>
      <c r="AD685" s="121" t="e">
        <f>Tableau1[[#This Row],[heure_fin]]-Tableau1[[#This Row],[heure_deb]]</f>
        <v>#N/A</v>
      </c>
      <c r="AE685" s="128" t="s">
        <v>22</v>
      </c>
      <c r="AF685" s="128" t="s">
        <v>22</v>
      </c>
      <c r="AG685" s="123" t="e">
        <f>INDEX(BDD_enquete_terrain_publique!BJ:BJ, MATCH(A685, BDD_enquete_terrain_publique!B:B, 0))</f>
        <v>#N/A</v>
      </c>
      <c r="AH685" s="18"/>
      <c r="AI685" s="18" t="e">
        <f>INDEX(BDD_enquete_terrain_publique!BO:BO, MATCH(A685, BDD_enquete_terrain_publique!B:B, 0))</f>
        <v>#N/A</v>
      </c>
      <c r="AJ685" s="18"/>
      <c r="AK685" s="18" t="e">
        <f>INDEX(BDD_enquete_terrain_publique!BU:BU, MATCH(A685, BDD_enquete_terrain_publique!B:B, 0))</f>
        <v>#N/A</v>
      </c>
      <c r="AL685" s="115" t="e">
        <f>INDEX(BDD_enquete_terrain_publique!BV:BV, MATCH(A685, BDD_enquete_terrain_publique!B:B, 0))</f>
        <v>#N/A</v>
      </c>
      <c r="AM685" s="18"/>
      <c r="AN685" s="115"/>
      <c r="AO685" s="115" t="e">
        <f>INDEX(BDD_enquete_terrain_publique!AL:AL, MATCH(A685, BDD_enquete_terrain_publique!B:B, 0))</f>
        <v>#N/A</v>
      </c>
      <c r="AP685" s="115"/>
      <c r="AQ685" s="115"/>
      <c r="AR685" s="124"/>
      <c r="AS685" s="115"/>
      <c r="AT685" s="122"/>
      <c r="AU68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5" s="122"/>
      <c r="AW685" s="115"/>
      <c r="AX685" s="199"/>
      <c r="AY685" s="201"/>
      <c r="AZ685" s="127"/>
    </row>
    <row r="686" spans="1:52">
      <c r="A686" s="117"/>
      <c r="B686" s="18" t="e">
        <f>INDEX(BDD_enquete_terrain_publique!C:C, MATCH(A686, BDD_enquete_terrain_publique!B:B, 0))</f>
        <v>#N/A</v>
      </c>
      <c r="C686" s="18" t="e">
        <f>INDEX(BDD_enquete_terrain_publique!D:D, MATCH(A686, BDD_enquete_terrain_publique!B:B, 0))</f>
        <v>#N/A</v>
      </c>
      <c r="D686" s="109" t="e">
        <f>INDEX(BDD_enquete_terrain_publique!E:E, MATCH(A686, BDD_enquete_terrain_publique!B:B, 0))</f>
        <v>#N/A</v>
      </c>
      <c r="E686" s="18" t="e">
        <f>INDEX(BDD_enquete_terrain_publique!F:F, MATCH(A686, BDD_enquete_terrain_publique!B:B, 0))</f>
        <v>#N/A</v>
      </c>
      <c r="F686" s="118" t="e">
        <f>INDEX(BDD_enquete_terrain_publique!G:G, MATCH(A686, BDD_enquete_terrain_publique!B:B, 0))</f>
        <v>#N/A</v>
      </c>
      <c r="G686" s="18" t="e">
        <f>INDEX(BDD_enquete_terrain_publique!H:H, MATCH(A686, BDD_enquete_terrain_publique!B:B, 0))</f>
        <v>#N/A</v>
      </c>
      <c r="H686" s="118" t="e">
        <f>INDEX(BDD_enquete_terrain_publique!I:I, MATCH(A686, BDD_enquete_terrain_publique!B:B, 0))</f>
        <v>#N/A</v>
      </c>
      <c r="I686" s="18" t="e">
        <f>INDEX(BDD_enquete_terrain_publique!J:J, MATCH(A686, BDD_enquete_terrain_publique!B:B, 0))</f>
        <v>#N/A</v>
      </c>
      <c r="J686" s="18" t="e">
        <f>INDEX(BDD_enquete_terrain_publique!K:K, MATCH(A686, BDD_enquete_terrain_publique!B:B, 0))</f>
        <v>#N/A</v>
      </c>
      <c r="K686" s="118" t="e">
        <f>INDEX(BDD_enquete_terrain_publique!L:L, MATCH(A686, BDD_enquete_terrain_publique!B:B, 0))</f>
        <v>#N/A</v>
      </c>
      <c r="L686" s="18" t="e">
        <f>INDEX(BDD_enquete_terrain_publique!M:M, MATCH(A686, BDD_enquete_terrain_publique!B:B, 0))</f>
        <v>#N/A</v>
      </c>
      <c r="M686" s="115" t="s">
        <v>22</v>
      </c>
      <c r="N686" s="115" t="s">
        <v>22</v>
      </c>
      <c r="O686" s="115" t="s">
        <v>22</v>
      </c>
      <c r="P686" s="119" t="e">
        <f>INDEX(BDD_enquete_terrain_publique!Q:Q, MATCH(A686, BDD_enquete_terrain_publique!B:B, 0))</f>
        <v>#N/A</v>
      </c>
      <c r="Q686" s="115" t="s">
        <v>22</v>
      </c>
      <c r="R686" s="115" t="s">
        <v>22</v>
      </c>
      <c r="S686" s="115" t="s">
        <v>22</v>
      </c>
      <c r="T686" s="115" t="s">
        <v>22</v>
      </c>
      <c r="U686" s="120" t="e">
        <f>INDEX(BDD_enquete_terrain_publique!V:V, MATCH(A686, BDD_enquete_terrain_publique!B:B, 0))</f>
        <v>#N/A</v>
      </c>
      <c r="V686" s="128" t="s">
        <v>22</v>
      </c>
      <c r="W686" s="121" t="e">
        <f>INDEX(BDD_enquete_terrain_publique!W:W, MATCH(A686, BDD_enquete_terrain_publique!B:B, 0))</f>
        <v>#N/A</v>
      </c>
      <c r="X686" s="122" t="e">
        <f>INDEX(BDD_enquete_terrain_publique!X:X, MATCH(A686, BDD_enquete_terrain_publique!B:B, 0))</f>
        <v>#N/A</v>
      </c>
      <c r="Y686" s="122" t="e">
        <f>INDEX(BDD_enquete_terrain_publique!Y:Y, MATCH(A686, BDD_enquete_terrain_publique!B:B, 0))</f>
        <v>#N/A</v>
      </c>
      <c r="Z686" s="121" t="e">
        <f>INDEX(BDD_enquete_terrain_publique!Z:Z, MATCH(A686, BDD_enquete_terrain_publique!B:B, 0))</f>
        <v>#N/A</v>
      </c>
      <c r="AA686" s="121" t="e">
        <f>INDEX(BDD_enquete_terrain_publique!AA:AA, MATCH(A686, BDD_enquete_terrain_publique!B:B, 0))</f>
        <v>#N/A</v>
      </c>
      <c r="AB686" s="121" t="e">
        <f>INDEX(BDD_enquete_terrain_publique!AB:AB, MATCH(A686, BDD_enquete_terrain_publique!B:B, 0))</f>
        <v>#N/A</v>
      </c>
      <c r="AC686" s="121" t="e">
        <f>Tableau1[[#This Row],[heure_enq]]-Tableau1[[#This Row],[heure_deb]]</f>
        <v>#N/A</v>
      </c>
      <c r="AD686" s="121" t="e">
        <f>Tableau1[[#This Row],[heure_fin]]-Tableau1[[#This Row],[heure_deb]]</f>
        <v>#N/A</v>
      </c>
      <c r="AE686" s="128" t="s">
        <v>22</v>
      </c>
      <c r="AF686" s="128" t="s">
        <v>22</v>
      </c>
      <c r="AG686" s="123" t="e">
        <f>INDEX(BDD_enquete_terrain_publique!BJ:BJ, MATCH(A686, BDD_enquete_terrain_publique!B:B, 0))</f>
        <v>#N/A</v>
      </c>
      <c r="AH686" s="18"/>
      <c r="AI686" s="18" t="e">
        <f>INDEX(BDD_enquete_terrain_publique!BO:BO, MATCH(A686, BDD_enquete_terrain_publique!B:B, 0))</f>
        <v>#N/A</v>
      </c>
      <c r="AJ686" s="18"/>
      <c r="AK686" s="18" t="e">
        <f>INDEX(BDD_enquete_terrain_publique!BU:BU, MATCH(A686, BDD_enquete_terrain_publique!B:B, 0))</f>
        <v>#N/A</v>
      </c>
      <c r="AL686" s="115" t="e">
        <f>INDEX(BDD_enquete_terrain_publique!BV:BV, MATCH(A686, BDD_enquete_terrain_publique!B:B, 0))</f>
        <v>#N/A</v>
      </c>
      <c r="AM686" s="18"/>
      <c r="AN686" s="115"/>
      <c r="AO686" s="115" t="e">
        <f>INDEX(BDD_enquete_terrain_publique!AL:AL, MATCH(A686, BDD_enquete_terrain_publique!B:B, 0))</f>
        <v>#N/A</v>
      </c>
      <c r="AP686" s="115"/>
      <c r="AQ686" s="115"/>
      <c r="AR686" s="124"/>
      <c r="AS686" s="115"/>
      <c r="AT686" s="122"/>
      <c r="AU68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6" s="122"/>
      <c r="AW686" s="115"/>
      <c r="AX686" s="199"/>
      <c r="AY686" s="201"/>
      <c r="AZ686" s="127"/>
    </row>
    <row r="687" spans="1:52">
      <c r="A687" s="117"/>
      <c r="B687" s="18" t="e">
        <f>INDEX(BDD_enquete_terrain_publique!C:C, MATCH(A687, BDD_enquete_terrain_publique!B:B, 0))</f>
        <v>#N/A</v>
      </c>
      <c r="C687" s="18" t="e">
        <f>INDEX(BDD_enquete_terrain_publique!D:D, MATCH(A687, BDD_enquete_terrain_publique!B:B, 0))</f>
        <v>#N/A</v>
      </c>
      <c r="D687" s="109" t="e">
        <f>INDEX(BDD_enquete_terrain_publique!E:E, MATCH(A687, BDD_enquete_terrain_publique!B:B, 0))</f>
        <v>#N/A</v>
      </c>
      <c r="E687" s="18" t="e">
        <f>INDEX(BDD_enquete_terrain_publique!F:F, MATCH(A687, BDD_enquete_terrain_publique!B:B, 0))</f>
        <v>#N/A</v>
      </c>
      <c r="F687" s="118" t="e">
        <f>INDEX(BDD_enquete_terrain_publique!G:G, MATCH(A687, BDD_enquete_terrain_publique!B:B, 0))</f>
        <v>#N/A</v>
      </c>
      <c r="G687" s="18" t="e">
        <f>INDEX(BDD_enquete_terrain_publique!H:H, MATCH(A687, BDD_enquete_terrain_publique!B:B, 0))</f>
        <v>#N/A</v>
      </c>
      <c r="H687" s="118" t="e">
        <f>INDEX(BDD_enquete_terrain_publique!I:I, MATCH(A687, BDD_enquete_terrain_publique!B:B, 0))</f>
        <v>#N/A</v>
      </c>
      <c r="I687" s="18" t="e">
        <f>INDEX(BDD_enquete_terrain_publique!J:J, MATCH(A687, BDD_enquete_terrain_publique!B:B, 0))</f>
        <v>#N/A</v>
      </c>
      <c r="J687" s="18" t="e">
        <f>INDEX(BDD_enquete_terrain_publique!K:K, MATCH(A687, BDD_enquete_terrain_publique!B:B, 0))</f>
        <v>#N/A</v>
      </c>
      <c r="K687" s="118" t="e">
        <f>INDEX(BDD_enquete_terrain_publique!L:L, MATCH(A687, BDD_enquete_terrain_publique!B:B, 0))</f>
        <v>#N/A</v>
      </c>
      <c r="L687" s="18" t="e">
        <f>INDEX(BDD_enquete_terrain_publique!M:M, MATCH(A687, BDD_enquete_terrain_publique!B:B, 0))</f>
        <v>#N/A</v>
      </c>
      <c r="M687" s="115" t="s">
        <v>22</v>
      </c>
      <c r="N687" s="115" t="s">
        <v>22</v>
      </c>
      <c r="O687" s="115" t="s">
        <v>22</v>
      </c>
      <c r="P687" s="119" t="e">
        <f>INDEX(BDD_enquete_terrain_publique!Q:Q, MATCH(A687, BDD_enquete_terrain_publique!B:B, 0))</f>
        <v>#N/A</v>
      </c>
      <c r="Q687" s="115" t="s">
        <v>22</v>
      </c>
      <c r="R687" s="115" t="s">
        <v>22</v>
      </c>
      <c r="S687" s="115" t="s">
        <v>22</v>
      </c>
      <c r="T687" s="115" t="s">
        <v>22</v>
      </c>
      <c r="U687" s="120" t="e">
        <f>INDEX(BDD_enquete_terrain_publique!V:V, MATCH(A687, BDD_enquete_terrain_publique!B:B, 0))</f>
        <v>#N/A</v>
      </c>
      <c r="V687" s="128" t="s">
        <v>22</v>
      </c>
      <c r="W687" s="121" t="e">
        <f>INDEX(BDD_enquete_terrain_publique!W:W, MATCH(A687, BDD_enquete_terrain_publique!B:B, 0))</f>
        <v>#N/A</v>
      </c>
      <c r="X687" s="122" t="e">
        <f>INDEX(BDD_enquete_terrain_publique!X:X, MATCH(A687, BDD_enquete_terrain_publique!B:B, 0))</f>
        <v>#N/A</v>
      </c>
      <c r="Y687" s="122" t="e">
        <f>INDEX(BDD_enquete_terrain_publique!Y:Y, MATCH(A687, BDD_enquete_terrain_publique!B:B, 0))</f>
        <v>#N/A</v>
      </c>
      <c r="Z687" s="121" t="e">
        <f>INDEX(BDD_enquete_terrain_publique!Z:Z, MATCH(A687, BDD_enquete_terrain_publique!B:B, 0))</f>
        <v>#N/A</v>
      </c>
      <c r="AA687" s="121" t="e">
        <f>INDEX(BDD_enquete_terrain_publique!AA:AA, MATCH(A687, BDD_enquete_terrain_publique!B:B, 0))</f>
        <v>#N/A</v>
      </c>
      <c r="AB687" s="121" t="e">
        <f>INDEX(BDD_enquete_terrain_publique!AB:AB, MATCH(A687, BDD_enquete_terrain_publique!B:B, 0))</f>
        <v>#N/A</v>
      </c>
      <c r="AC687" s="121" t="e">
        <f>Tableau1[[#This Row],[heure_enq]]-Tableau1[[#This Row],[heure_deb]]</f>
        <v>#N/A</v>
      </c>
      <c r="AD687" s="121" t="e">
        <f>Tableau1[[#This Row],[heure_fin]]-Tableau1[[#This Row],[heure_deb]]</f>
        <v>#N/A</v>
      </c>
      <c r="AE687" s="128" t="s">
        <v>22</v>
      </c>
      <c r="AF687" s="128" t="s">
        <v>22</v>
      </c>
      <c r="AG687" s="123" t="e">
        <f>INDEX(BDD_enquete_terrain_publique!BJ:BJ, MATCH(A687, BDD_enquete_terrain_publique!B:B, 0))</f>
        <v>#N/A</v>
      </c>
      <c r="AH687" s="18"/>
      <c r="AI687" s="18" t="e">
        <f>INDEX(BDD_enquete_terrain_publique!BO:BO, MATCH(A687, BDD_enquete_terrain_publique!B:B, 0))</f>
        <v>#N/A</v>
      </c>
      <c r="AJ687" s="18"/>
      <c r="AK687" s="18" t="e">
        <f>INDEX(BDD_enquete_terrain_publique!BU:BU, MATCH(A687, BDD_enquete_terrain_publique!B:B, 0))</f>
        <v>#N/A</v>
      </c>
      <c r="AL687" s="115" t="e">
        <f>INDEX(BDD_enquete_terrain_publique!BV:BV, MATCH(A687, BDD_enquete_terrain_publique!B:B, 0))</f>
        <v>#N/A</v>
      </c>
      <c r="AM687" s="18"/>
      <c r="AN687" s="115"/>
      <c r="AO687" s="115" t="e">
        <f>INDEX(BDD_enquete_terrain_publique!AL:AL, MATCH(A687, BDD_enquete_terrain_publique!B:B, 0))</f>
        <v>#N/A</v>
      </c>
      <c r="AP687" s="115"/>
      <c r="AQ687" s="115"/>
      <c r="AR687" s="124"/>
      <c r="AS687" s="115"/>
      <c r="AT687" s="122"/>
      <c r="AU68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7" s="122"/>
      <c r="AW687" s="115"/>
      <c r="AX687" s="199"/>
      <c r="AY687" s="201"/>
      <c r="AZ687" s="127"/>
    </row>
    <row r="688" spans="1:52">
      <c r="A688" s="117"/>
      <c r="B688" s="18" t="e">
        <f>INDEX(BDD_enquete_terrain_publique!C:C, MATCH(A688, BDD_enquete_terrain_publique!B:B, 0))</f>
        <v>#N/A</v>
      </c>
      <c r="C688" s="18" t="e">
        <f>INDEX(BDD_enquete_terrain_publique!D:D, MATCH(A688, BDD_enquete_terrain_publique!B:B, 0))</f>
        <v>#N/A</v>
      </c>
      <c r="D688" s="109" t="e">
        <f>INDEX(BDD_enquete_terrain_publique!E:E, MATCH(A688, BDD_enquete_terrain_publique!B:B, 0))</f>
        <v>#N/A</v>
      </c>
      <c r="E688" s="18" t="e">
        <f>INDEX(BDD_enquete_terrain_publique!F:F, MATCH(A688, BDD_enquete_terrain_publique!B:B, 0))</f>
        <v>#N/A</v>
      </c>
      <c r="F688" s="118" t="e">
        <f>INDEX(BDD_enquete_terrain_publique!G:G, MATCH(A688, BDD_enquete_terrain_publique!B:B, 0))</f>
        <v>#N/A</v>
      </c>
      <c r="G688" s="18" t="e">
        <f>INDEX(BDD_enquete_terrain_publique!H:H, MATCH(A688, BDD_enquete_terrain_publique!B:B, 0))</f>
        <v>#N/A</v>
      </c>
      <c r="H688" s="118" t="e">
        <f>INDEX(BDD_enquete_terrain_publique!I:I, MATCH(A688, BDD_enquete_terrain_publique!B:B, 0))</f>
        <v>#N/A</v>
      </c>
      <c r="I688" s="18" t="e">
        <f>INDEX(BDD_enquete_terrain_publique!J:J, MATCH(A688, BDD_enquete_terrain_publique!B:B, 0))</f>
        <v>#N/A</v>
      </c>
      <c r="J688" s="18" t="e">
        <f>INDEX(BDD_enquete_terrain_publique!K:K, MATCH(A688, BDD_enquete_terrain_publique!B:B, 0))</f>
        <v>#N/A</v>
      </c>
      <c r="K688" s="118" t="e">
        <f>INDEX(BDD_enquete_terrain_publique!L:L, MATCH(A688, BDD_enquete_terrain_publique!B:B, 0))</f>
        <v>#N/A</v>
      </c>
      <c r="L688" s="18" t="e">
        <f>INDEX(BDD_enquete_terrain_publique!M:M, MATCH(A688, BDD_enquete_terrain_publique!B:B, 0))</f>
        <v>#N/A</v>
      </c>
      <c r="M688" s="115" t="s">
        <v>22</v>
      </c>
      <c r="N688" s="115" t="s">
        <v>22</v>
      </c>
      <c r="O688" s="115" t="s">
        <v>22</v>
      </c>
      <c r="P688" s="119" t="e">
        <f>INDEX(BDD_enquete_terrain_publique!Q:Q, MATCH(A688, BDD_enquete_terrain_publique!B:B, 0))</f>
        <v>#N/A</v>
      </c>
      <c r="Q688" s="115" t="s">
        <v>22</v>
      </c>
      <c r="R688" s="115" t="s">
        <v>22</v>
      </c>
      <c r="S688" s="115" t="s">
        <v>22</v>
      </c>
      <c r="T688" s="115" t="s">
        <v>22</v>
      </c>
      <c r="U688" s="120" t="e">
        <f>INDEX(BDD_enquete_terrain_publique!V:V, MATCH(A688, BDD_enquete_terrain_publique!B:B, 0))</f>
        <v>#N/A</v>
      </c>
      <c r="V688" s="128" t="s">
        <v>22</v>
      </c>
      <c r="W688" s="121" t="e">
        <f>INDEX(BDD_enquete_terrain_publique!W:W, MATCH(A688, BDD_enquete_terrain_publique!B:B, 0))</f>
        <v>#N/A</v>
      </c>
      <c r="X688" s="122" t="e">
        <f>INDEX(BDD_enquete_terrain_publique!X:X, MATCH(A688, BDD_enquete_terrain_publique!B:B, 0))</f>
        <v>#N/A</v>
      </c>
      <c r="Y688" s="122" t="e">
        <f>INDEX(BDD_enquete_terrain_publique!Y:Y, MATCH(A688, BDD_enquete_terrain_publique!B:B, 0))</f>
        <v>#N/A</v>
      </c>
      <c r="Z688" s="121" t="e">
        <f>INDEX(BDD_enquete_terrain_publique!Z:Z, MATCH(A688, BDD_enquete_terrain_publique!B:B, 0))</f>
        <v>#N/A</v>
      </c>
      <c r="AA688" s="121" t="e">
        <f>INDEX(BDD_enquete_terrain_publique!AA:AA, MATCH(A688, BDD_enquete_terrain_publique!B:B, 0))</f>
        <v>#N/A</v>
      </c>
      <c r="AB688" s="121" t="e">
        <f>INDEX(BDD_enquete_terrain_publique!AB:AB, MATCH(A688, BDD_enquete_terrain_publique!B:B, 0))</f>
        <v>#N/A</v>
      </c>
      <c r="AC688" s="121" t="e">
        <f>Tableau1[[#This Row],[heure_enq]]-Tableau1[[#This Row],[heure_deb]]</f>
        <v>#N/A</v>
      </c>
      <c r="AD688" s="121" t="e">
        <f>Tableau1[[#This Row],[heure_fin]]-Tableau1[[#This Row],[heure_deb]]</f>
        <v>#N/A</v>
      </c>
      <c r="AE688" s="128" t="s">
        <v>22</v>
      </c>
      <c r="AF688" s="128" t="s">
        <v>22</v>
      </c>
      <c r="AG688" s="123" t="e">
        <f>INDEX(BDD_enquete_terrain_publique!BJ:BJ, MATCH(A688, BDD_enquete_terrain_publique!B:B, 0))</f>
        <v>#N/A</v>
      </c>
      <c r="AH688" s="18"/>
      <c r="AI688" s="18" t="e">
        <f>INDEX(BDD_enquete_terrain_publique!BO:BO, MATCH(A688, BDD_enquete_terrain_publique!B:B, 0))</f>
        <v>#N/A</v>
      </c>
      <c r="AJ688" s="18"/>
      <c r="AK688" s="18" t="e">
        <f>INDEX(BDD_enquete_terrain_publique!BU:BU, MATCH(A688, BDD_enquete_terrain_publique!B:B, 0))</f>
        <v>#N/A</v>
      </c>
      <c r="AL688" s="115" t="e">
        <f>INDEX(BDD_enquete_terrain_publique!BV:BV, MATCH(A688, BDD_enquete_terrain_publique!B:B, 0))</f>
        <v>#N/A</v>
      </c>
      <c r="AM688" s="18"/>
      <c r="AN688" s="115"/>
      <c r="AO688" s="115" t="e">
        <f>INDEX(BDD_enquete_terrain_publique!AL:AL, MATCH(A688, BDD_enquete_terrain_publique!B:B, 0))</f>
        <v>#N/A</v>
      </c>
      <c r="AP688" s="115"/>
      <c r="AQ688" s="115"/>
      <c r="AR688" s="124"/>
      <c r="AS688" s="115"/>
      <c r="AT688" s="122"/>
      <c r="AU68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8" s="122"/>
      <c r="AW688" s="115"/>
      <c r="AX688" s="199"/>
      <c r="AY688" s="201"/>
      <c r="AZ688" s="127"/>
    </row>
    <row r="689" spans="1:52">
      <c r="A689" s="117"/>
      <c r="B689" s="18" t="e">
        <f>INDEX(BDD_enquete_terrain_publique!C:C, MATCH(A689, BDD_enquete_terrain_publique!B:B, 0))</f>
        <v>#N/A</v>
      </c>
      <c r="C689" s="18" t="e">
        <f>INDEX(BDD_enquete_terrain_publique!D:D, MATCH(A689, BDD_enquete_terrain_publique!B:B, 0))</f>
        <v>#N/A</v>
      </c>
      <c r="D689" s="109" t="e">
        <f>INDEX(BDD_enquete_terrain_publique!E:E, MATCH(A689, BDD_enquete_terrain_publique!B:B, 0))</f>
        <v>#N/A</v>
      </c>
      <c r="E689" s="18" t="e">
        <f>INDEX(BDD_enquete_terrain_publique!F:F, MATCH(A689, BDD_enquete_terrain_publique!B:B, 0))</f>
        <v>#N/A</v>
      </c>
      <c r="F689" s="118" t="e">
        <f>INDEX(BDD_enquete_terrain_publique!G:G, MATCH(A689, BDD_enquete_terrain_publique!B:B, 0))</f>
        <v>#N/A</v>
      </c>
      <c r="G689" s="18" t="e">
        <f>INDEX(BDD_enquete_terrain_publique!H:H, MATCH(A689, BDD_enquete_terrain_publique!B:B, 0))</f>
        <v>#N/A</v>
      </c>
      <c r="H689" s="118" t="e">
        <f>INDEX(BDD_enquete_terrain_publique!I:I, MATCH(A689, BDD_enquete_terrain_publique!B:B, 0))</f>
        <v>#N/A</v>
      </c>
      <c r="I689" s="18" t="e">
        <f>INDEX(BDD_enquete_terrain_publique!J:J, MATCH(A689, BDD_enquete_terrain_publique!B:B, 0))</f>
        <v>#N/A</v>
      </c>
      <c r="J689" s="18" t="e">
        <f>INDEX(BDD_enquete_terrain_publique!K:K, MATCH(A689, BDD_enquete_terrain_publique!B:B, 0))</f>
        <v>#N/A</v>
      </c>
      <c r="K689" s="118" t="e">
        <f>INDEX(BDD_enquete_terrain_publique!L:L, MATCH(A689, BDD_enquete_terrain_publique!B:B, 0))</f>
        <v>#N/A</v>
      </c>
      <c r="L689" s="18" t="e">
        <f>INDEX(BDD_enquete_terrain_publique!M:M, MATCH(A689, BDD_enquete_terrain_publique!B:B, 0))</f>
        <v>#N/A</v>
      </c>
      <c r="M689" s="115" t="s">
        <v>22</v>
      </c>
      <c r="N689" s="115" t="s">
        <v>22</v>
      </c>
      <c r="O689" s="115" t="s">
        <v>22</v>
      </c>
      <c r="P689" s="119" t="e">
        <f>INDEX(BDD_enquete_terrain_publique!Q:Q, MATCH(A689, BDD_enquete_terrain_publique!B:B, 0))</f>
        <v>#N/A</v>
      </c>
      <c r="Q689" s="115" t="s">
        <v>22</v>
      </c>
      <c r="R689" s="115" t="s">
        <v>22</v>
      </c>
      <c r="S689" s="115" t="s">
        <v>22</v>
      </c>
      <c r="T689" s="115" t="s">
        <v>22</v>
      </c>
      <c r="U689" s="120" t="e">
        <f>INDEX(BDD_enquete_terrain_publique!V:V, MATCH(A689, BDD_enquete_terrain_publique!B:B, 0))</f>
        <v>#N/A</v>
      </c>
      <c r="V689" s="128" t="s">
        <v>22</v>
      </c>
      <c r="W689" s="121" t="e">
        <f>INDEX(BDD_enquete_terrain_publique!W:W, MATCH(A689, BDD_enquete_terrain_publique!B:B, 0))</f>
        <v>#N/A</v>
      </c>
      <c r="X689" s="122" t="e">
        <f>INDEX(BDD_enquete_terrain_publique!X:X, MATCH(A689, BDD_enquete_terrain_publique!B:B, 0))</f>
        <v>#N/A</v>
      </c>
      <c r="Y689" s="122" t="e">
        <f>INDEX(BDD_enquete_terrain_publique!Y:Y, MATCH(A689, BDD_enquete_terrain_publique!B:B, 0))</f>
        <v>#N/A</v>
      </c>
      <c r="Z689" s="121" t="e">
        <f>INDEX(BDD_enquete_terrain_publique!Z:Z, MATCH(A689, BDD_enquete_terrain_publique!B:B, 0))</f>
        <v>#N/A</v>
      </c>
      <c r="AA689" s="121" t="e">
        <f>INDEX(BDD_enquete_terrain_publique!AA:AA, MATCH(A689, BDD_enquete_terrain_publique!B:B, 0))</f>
        <v>#N/A</v>
      </c>
      <c r="AB689" s="121" t="e">
        <f>INDEX(BDD_enquete_terrain_publique!AB:AB, MATCH(A689, BDD_enquete_terrain_publique!B:B, 0))</f>
        <v>#N/A</v>
      </c>
      <c r="AC689" s="121" t="e">
        <f>Tableau1[[#This Row],[heure_enq]]-Tableau1[[#This Row],[heure_deb]]</f>
        <v>#N/A</v>
      </c>
      <c r="AD689" s="121" t="e">
        <f>Tableau1[[#This Row],[heure_fin]]-Tableau1[[#This Row],[heure_deb]]</f>
        <v>#N/A</v>
      </c>
      <c r="AE689" s="128" t="s">
        <v>22</v>
      </c>
      <c r="AF689" s="128" t="s">
        <v>22</v>
      </c>
      <c r="AG689" s="123" t="e">
        <f>INDEX(BDD_enquete_terrain_publique!BJ:BJ, MATCH(A689, BDD_enquete_terrain_publique!B:B, 0))</f>
        <v>#N/A</v>
      </c>
      <c r="AH689" s="18"/>
      <c r="AI689" s="18" t="e">
        <f>INDEX(BDD_enquete_terrain_publique!BO:BO, MATCH(A689, BDD_enquete_terrain_publique!B:B, 0))</f>
        <v>#N/A</v>
      </c>
      <c r="AJ689" s="18"/>
      <c r="AK689" s="18" t="e">
        <f>INDEX(BDD_enquete_terrain_publique!BU:BU, MATCH(A689, BDD_enquete_terrain_publique!B:B, 0))</f>
        <v>#N/A</v>
      </c>
      <c r="AL689" s="115" t="e">
        <f>INDEX(BDD_enquete_terrain_publique!BV:BV, MATCH(A689, BDD_enquete_terrain_publique!B:B, 0))</f>
        <v>#N/A</v>
      </c>
      <c r="AM689" s="18"/>
      <c r="AN689" s="115"/>
      <c r="AO689" s="115" t="e">
        <f>INDEX(BDD_enquete_terrain_publique!AL:AL, MATCH(A689, BDD_enquete_terrain_publique!B:B, 0))</f>
        <v>#N/A</v>
      </c>
      <c r="AP689" s="115"/>
      <c r="AQ689" s="115"/>
      <c r="AR689" s="124"/>
      <c r="AS689" s="115"/>
      <c r="AT689" s="122"/>
      <c r="AU68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89" s="122"/>
      <c r="AW689" s="115"/>
      <c r="AX689" s="199"/>
      <c r="AY689" s="201"/>
      <c r="AZ689" s="127"/>
    </row>
    <row r="690" spans="1:52">
      <c r="A690" s="117"/>
      <c r="B690" s="18" t="e">
        <f>INDEX(BDD_enquete_terrain_publique!C:C, MATCH(A690, BDD_enquete_terrain_publique!B:B, 0))</f>
        <v>#N/A</v>
      </c>
      <c r="C690" s="18" t="e">
        <f>INDEX(BDD_enquete_terrain_publique!D:D, MATCH(A690, BDD_enquete_terrain_publique!B:B, 0))</f>
        <v>#N/A</v>
      </c>
      <c r="D690" s="109" t="e">
        <f>INDEX(BDD_enquete_terrain_publique!E:E, MATCH(A690, BDD_enquete_terrain_publique!B:B, 0))</f>
        <v>#N/A</v>
      </c>
      <c r="E690" s="18" t="e">
        <f>INDEX(BDD_enquete_terrain_publique!F:F, MATCH(A690, BDD_enquete_terrain_publique!B:B, 0))</f>
        <v>#N/A</v>
      </c>
      <c r="F690" s="118" t="e">
        <f>INDEX(BDD_enquete_terrain_publique!G:G, MATCH(A690, BDD_enquete_terrain_publique!B:B, 0))</f>
        <v>#N/A</v>
      </c>
      <c r="G690" s="18" t="e">
        <f>INDEX(BDD_enquete_terrain_publique!H:H, MATCH(A690, BDD_enquete_terrain_publique!B:B, 0))</f>
        <v>#N/A</v>
      </c>
      <c r="H690" s="118" t="e">
        <f>INDEX(BDD_enquete_terrain_publique!I:I, MATCH(A690, BDD_enquete_terrain_publique!B:B, 0))</f>
        <v>#N/A</v>
      </c>
      <c r="I690" s="18" t="e">
        <f>INDEX(BDD_enquete_terrain_publique!J:J, MATCH(A690, BDD_enquete_terrain_publique!B:B, 0))</f>
        <v>#N/A</v>
      </c>
      <c r="J690" s="18" t="e">
        <f>INDEX(BDD_enquete_terrain_publique!K:K, MATCH(A690, BDD_enquete_terrain_publique!B:B, 0))</f>
        <v>#N/A</v>
      </c>
      <c r="K690" s="118" t="e">
        <f>INDEX(BDD_enquete_terrain_publique!L:L, MATCH(A690, BDD_enquete_terrain_publique!B:B, 0))</f>
        <v>#N/A</v>
      </c>
      <c r="L690" s="18" t="e">
        <f>INDEX(BDD_enquete_terrain_publique!M:M, MATCH(A690, BDD_enquete_terrain_publique!B:B, 0))</f>
        <v>#N/A</v>
      </c>
      <c r="M690" s="115" t="s">
        <v>22</v>
      </c>
      <c r="N690" s="115" t="s">
        <v>22</v>
      </c>
      <c r="O690" s="115" t="s">
        <v>22</v>
      </c>
      <c r="P690" s="119" t="e">
        <f>INDEX(BDD_enquete_terrain_publique!Q:Q, MATCH(A690, BDD_enquete_terrain_publique!B:B, 0))</f>
        <v>#N/A</v>
      </c>
      <c r="Q690" s="115" t="s">
        <v>22</v>
      </c>
      <c r="R690" s="115" t="s">
        <v>22</v>
      </c>
      <c r="S690" s="115" t="s">
        <v>22</v>
      </c>
      <c r="T690" s="115" t="s">
        <v>22</v>
      </c>
      <c r="U690" s="120" t="e">
        <f>INDEX(BDD_enquete_terrain_publique!V:V, MATCH(A690, BDD_enquete_terrain_publique!B:B, 0))</f>
        <v>#N/A</v>
      </c>
      <c r="V690" s="128" t="s">
        <v>22</v>
      </c>
      <c r="W690" s="121" t="e">
        <f>INDEX(BDD_enquete_terrain_publique!W:W, MATCH(A690, BDD_enquete_terrain_publique!B:B, 0))</f>
        <v>#N/A</v>
      </c>
      <c r="X690" s="122" t="e">
        <f>INDEX(BDD_enquete_terrain_publique!X:X, MATCH(A690, BDD_enquete_terrain_publique!B:B, 0))</f>
        <v>#N/A</v>
      </c>
      <c r="Y690" s="122" t="e">
        <f>INDEX(BDD_enquete_terrain_publique!Y:Y, MATCH(A690, BDD_enquete_terrain_publique!B:B, 0))</f>
        <v>#N/A</v>
      </c>
      <c r="Z690" s="121" t="e">
        <f>INDEX(BDD_enquete_terrain_publique!Z:Z, MATCH(A690, BDD_enquete_terrain_publique!B:B, 0))</f>
        <v>#N/A</v>
      </c>
      <c r="AA690" s="121" t="e">
        <f>INDEX(BDD_enquete_terrain_publique!AA:AA, MATCH(A690, BDD_enquete_terrain_publique!B:B, 0))</f>
        <v>#N/A</v>
      </c>
      <c r="AB690" s="121" t="e">
        <f>INDEX(BDD_enquete_terrain_publique!AB:AB, MATCH(A690, BDD_enquete_terrain_publique!B:B, 0))</f>
        <v>#N/A</v>
      </c>
      <c r="AC690" s="121" t="e">
        <f>Tableau1[[#This Row],[heure_enq]]-Tableau1[[#This Row],[heure_deb]]</f>
        <v>#N/A</v>
      </c>
      <c r="AD690" s="121" t="e">
        <f>Tableau1[[#This Row],[heure_fin]]-Tableau1[[#This Row],[heure_deb]]</f>
        <v>#N/A</v>
      </c>
      <c r="AE690" s="128" t="s">
        <v>22</v>
      </c>
      <c r="AF690" s="128" t="s">
        <v>22</v>
      </c>
      <c r="AG690" s="123" t="e">
        <f>INDEX(BDD_enquete_terrain_publique!BJ:BJ, MATCH(A690, BDD_enquete_terrain_publique!B:B, 0))</f>
        <v>#N/A</v>
      </c>
      <c r="AH690" s="18"/>
      <c r="AI690" s="18" t="e">
        <f>INDEX(BDD_enquete_terrain_publique!BO:BO, MATCH(A690, BDD_enquete_terrain_publique!B:B, 0))</f>
        <v>#N/A</v>
      </c>
      <c r="AJ690" s="18"/>
      <c r="AK690" s="18" t="e">
        <f>INDEX(BDD_enquete_terrain_publique!BU:BU, MATCH(A690, BDD_enquete_terrain_publique!B:B, 0))</f>
        <v>#N/A</v>
      </c>
      <c r="AL690" s="115" t="e">
        <f>INDEX(BDD_enquete_terrain_publique!BV:BV, MATCH(A690, BDD_enquete_terrain_publique!B:B, 0))</f>
        <v>#N/A</v>
      </c>
      <c r="AM690" s="18"/>
      <c r="AN690" s="115"/>
      <c r="AO690" s="115" t="e">
        <f>INDEX(BDD_enquete_terrain_publique!AL:AL, MATCH(A690, BDD_enquete_terrain_publique!B:B, 0))</f>
        <v>#N/A</v>
      </c>
      <c r="AP690" s="115"/>
      <c r="AQ690" s="115"/>
      <c r="AR690" s="124"/>
      <c r="AS690" s="115"/>
      <c r="AT690" s="122"/>
      <c r="AU69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0" s="122"/>
      <c r="AW690" s="115"/>
      <c r="AX690" s="199"/>
      <c r="AY690" s="201"/>
      <c r="AZ690" s="127"/>
    </row>
    <row r="691" spans="1:52">
      <c r="A691" s="117"/>
      <c r="B691" s="18" t="e">
        <f>INDEX(BDD_enquete_terrain_publique!C:C, MATCH(A691, BDD_enquete_terrain_publique!B:B, 0))</f>
        <v>#N/A</v>
      </c>
      <c r="C691" s="18" t="e">
        <f>INDEX(BDD_enquete_terrain_publique!D:D, MATCH(A691, BDD_enquete_terrain_publique!B:B, 0))</f>
        <v>#N/A</v>
      </c>
      <c r="D691" s="109" t="e">
        <f>INDEX(BDD_enquete_terrain_publique!E:E, MATCH(A691, BDD_enquete_terrain_publique!B:B, 0))</f>
        <v>#N/A</v>
      </c>
      <c r="E691" s="18" t="e">
        <f>INDEX(BDD_enquete_terrain_publique!F:F, MATCH(A691, BDD_enquete_terrain_publique!B:B, 0))</f>
        <v>#N/A</v>
      </c>
      <c r="F691" s="118" t="e">
        <f>INDEX(BDD_enquete_terrain_publique!G:G, MATCH(A691, BDD_enquete_terrain_publique!B:B, 0))</f>
        <v>#N/A</v>
      </c>
      <c r="G691" s="18" t="e">
        <f>INDEX(BDD_enquete_terrain_publique!H:H, MATCH(A691, BDD_enquete_terrain_publique!B:B, 0))</f>
        <v>#N/A</v>
      </c>
      <c r="H691" s="118" t="e">
        <f>INDEX(BDD_enquete_terrain_publique!I:I, MATCH(A691, BDD_enquete_terrain_publique!B:B, 0))</f>
        <v>#N/A</v>
      </c>
      <c r="I691" s="18" t="e">
        <f>INDEX(BDD_enquete_terrain_publique!J:J, MATCH(A691, BDD_enquete_terrain_publique!B:B, 0))</f>
        <v>#N/A</v>
      </c>
      <c r="J691" s="18" t="e">
        <f>INDEX(BDD_enquete_terrain_publique!K:K, MATCH(A691, BDD_enquete_terrain_publique!B:B, 0))</f>
        <v>#N/A</v>
      </c>
      <c r="K691" s="118" t="e">
        <f>INDEX(BDD_enquete_terrain_publique!L:L, MATCH(A691, BDD_enquete_terrain_publique!B:B, 0))</f>
        <v>#N/A</v>
      </c>
      <c r="L691" s="18" t="e">
        <f>INDEX(BDD_enquete_terrain_publique!M:M, MATCH(A691, BDD_enquete_terrain_publique!B:B, 0))</f>
        <v>#N/A</v>
      </c>
      <c r="M691" s="115" t="s">
        <v>22</v>
      </c>
      <c r="N691" s="115" t="s">
        <v>22</v>
      </c>
      <c r="O691" s="115" t="s">
        <v>22</v>
      </c>
      <c r="P691" s="119" t="e">
        <f>INDEX(BDD_enquete_terrain_publique!Q:Q, MATCH(A691, BDD_enquete_terrain_publique!B:B, 0))</f>
        <v>#N/A</v>
      </c>
      <c r="Q691" s="115" t="s">
        <v>22</v>
      </c>
      <c r="R691" s="115" t="s">
        <v>22</v>
      </c>
      <c r="S691" s="115" t="s">
        <v>22</v>
      </c>
      <c r="T691" s="115" t="s">
        <v>22</v>
      </c>
      <c r="U691" s="120" t="e">
        <f>INDEX(BDD_enquete_terrain_publique!V:V, MATCH(A691, BDD_enquete_terrain_publique!B:B, 0))</f>
        <v>#N/A</v>
      </c>
      <c r="V691" s="128" t="s">
        <v>22</v>
      </c>
      <c r="W691" s="121" t="e">
        <f>INDEX(BDD_enquete_terrain_publique!W:W, MATCH(A691, BDD_enquete_terrain_publique!B:B, 0))</f>
        <v>#N/A</v>
      </c>
      <c r="X691" s="122" t="e">
        <f>INDEX(BDD_enquete_terrain_publique!X:X, MATCH(A691, BDD_enquete_terrain_publique!B:B, 0))</f>
        <v>#N/A</v>
      </c>
      <c r="Y691" s="122" t="e">
        <f>INDEX(BDD_enquete_terrain_publique!Y:Y, MATCH(A691, BDD_enquete_terrain_publique!B:B, 0))</f>
        <v>#N/A</v>
      </c>
      <c r="Z691" s="121" t="e">
        <f>INDEX(BDD_enquete_terrain_publique!Z:Z, MATCH(A691, BDD_enquete_terrain_publique!B:B, 0))</f>
        <v>#N/A</v>
      </c>
      <c r="AA691" s="121" t="e">
        <f>INDEX(BDD_enquete_terrain_publique!AA:AA, MATCH(A691, BDD_enquete_terrain_publique!B:B, 0))</f>
        <v>#N/A</v>
      </c>
      <c r="AB691" s="121" t="e">
        <f>INDEX(BDD_enquete_terrain_publique!AB:AB, MATCH(A691, BDD_enquete_terrain_publique!B:B, 0))</f>
        <v>#N/A</v>
      </c>
      <c r="AC691" s="121" t="e">
        <f>Tableau1[[#This Row],[heure_enq]]-Tableau1[[#This Row],[heure_deb]]</f>
        <v>#N/A</v>
      </c>
      <c r="AD691" s="121" t="e">
        <f>Tableau1[[#This Row],[heure_fin]]-Tableau1[[#This Row],[heure_deb]]</f>
        <v>#N/A</v>
      </c>
      <c r="AE691" s="128" t="s">
        <v>22</v>
      </c>
      <c r="AF691" s="128" t="s">
        <v>22</v>
      </c>
      <c r="AG691" s="123" t="e">
        <f>INDEX(BDD_enquete_terrain_publique!BJ:BJ, MATCH(A691, BDD_enquete_terrain_publique!B:B, 0))</f>
        <v>#N/A</v>
      </c>
      <c r="AH691" s="18"/>
      <c r="AI691" s="18" t="e">
        <f>INDEX(BDD_enquete_terrain_publique!BO:BO, MATCH(A691, BDD_enquete_terrain_publique!B:B, 0))</f>
        <v>#N/A</v>
      </c>
      <c r="AJ691" s="18"/>
      <c r="AK691" s="18" t="e">
        <f>INDEX(BDD_enquete_terrain_publique!BU:BU, MATCH(A691, BDD_enquete_terrain_publique!B:B, 0))</f>
        <v>#N/A</v>
      </c>
      <c r="AL691" s="115" t="e">
        <f>INDEX(BDD_enquete_terrain_publique!BV:BV, MATCH(A691, BDD_enquete_terrain_publique!B:B, 0))</f>
        <v>#N/A</v>
      </c>
      <c r="AM691" s="18"/>
      <c r="AN691" s="115"/>
      <c r="AO691" s="115" t="e">
        <f>INDEX(BDD_enquete_terrain_publique!AL:AL, MATCH(A691, BDD_enquete_terrain_publique!B:B, 0))</f>
        <v>#N/A</v>
      </c>
      <c r="AP691" s="115"/>
      <c r="AQ691" s="115"/>
      <c r="AR691" s="124"/>
      <c r="AS691" s="115"/>
      <c r="AT691" s="122"/>
      <c r="AU69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1" s="122"/>
      <c r="AW691" s="115"/>
      <c r="AX691" s="199"/>
      <c r="AY691" s="201"/>
      <c r="AZ691" s="127"/>
    </row>
    <row r="692" spans="1:52">
      <c r="A692" s="117"/>
      <c r="B692" s="18" t="e">
        <f>INDEX(BDD_enquete_terrain_publique!C:C, MATCH(A692, BDD_enquete_terrain_publique!B:B, 0))</f>
        <v>#N/A</v>
      </c>
      <c r="C692" s="18" t="e">
        <f>INDEX(BDD_enquete_terrain_publique!D:D, MATCH(A692, BDD_enquete_terrain_publique!B:B, 0))</f>
        <v>#N/A</v>
      </c>
      <c r="D692" s="109" t="e">
        <f>INDEX(BDD_enquete_terrain_publique!E:E, MATCH(A692, BDD_enquete_terrain_publique!B:B, 0))</f>
        <v>#N/A</v>
      </c>
      <c r="E692" s="18" t="e">
        <f>INDEX(BDD_enquete_terrain_publique!F:F, MATCH(A692, BDD_enquete_terrain_publique!B:B, 0))</f>
        <v>#N/A</v>
      </c>
      <c r="F692" s="118" t="e">
        <f>INDEX(BDD_enquete_terrain_publique!G:G, MATCH(A692, BDD_enquete_terrain_publique!B:B, 0))</f>
        <v>#N/A</v>
      </c>
      <c r="G692" s="18" t="e">
        <f>INDEX(BDD_enquete_terrain_publique!H:H, MATCH(A692, BDD_enquete_terrain_publique!B:B, 0))</f>
        <v>#N/A</v>
      </c>
      <c r="H692" s="118" t="e">
        <f>INDEX(BDD_enquete_terrain_publique!I:I, MATCH(A692, BDD_enquete_terrain_publique!B:B, 0))</f>
        <v>#N/A</v>
      </c>
      <c r="I692" s="18" t="e">
        <f>INDEX(BDD_enquete_terrain_publique!J:J, MATCH(A692, BDD_enquete_terrain_publique!B:B, 0))</f>
        <v>#N/A</v>
      </c>
      <c r="J692" s="18" t="e">
        <f>INDEX(BDD_enquete_terrain_publique!K:K, MATCH(A692, BDD_enquete_terrain_publique!B:B, 0))</f>
        <v>#N/A</v>
      </c>
      <c r="K692" s="118" t="e">
        <f>INDEX(BDD_enquete_terrain_publique!L:L, MATCH(A692, BDD_enquete_terrain_publique!B:B, 0))</f>
        <v>#N/A</v>
      </c>
      <c r="L692" s="18" t="e">
        <f>INDEX(BDD_enquete_terrain_publique!M:M, MATCH(A692, BDD_enquete_terrain_publique!B:B, 0))</f>
        <v>#N/A</v>
      </c>
      <c r="M692" s="115" t="s">
        <v>22</v>
      </c>
      <c r="N692" s="115" t="s">
        <v>22</v>
      </c>
      <c r="O692" s="115" t="s">
        <v>22</v>
      </c>
      <c r="P692" s="119" t="e">
        <f>INDEX(BDD_enquete_terrain_publique!Q:Q, MATCH(A692, BDD_enquete_terrain_publique!B:B, 0))</f>
        <v>#N/A</v>
      </c>
      <c r="Q692" s="115" t="s">
        <v>22</v>
      </c>
      <c r="R692" s="115" t="s">
        <v>22</v>
      </c>
      <c r="S692" s="115" t="s">
        <v>22</v>
      </c>
      <c r="T692" s="115" t="s">
        <v>22</v>
      </c>
      <c r="U692" s="120" t="e">
        <f>INDEX(BDD_enquete_terrain_publique!V:V, MATCH(A692, BDD_enquete_terrain_publique!B:B, 0))</f>
        <v>#N/A</v>
      </c>
      <c r="V692" s="128" t="s">
        <v>22</v>
      </c>
      <c r="W692" s="121" t="e">
        <f>INDEX(BDD_enquete_terrain_publique!W:W, MATCH(A692, BDD_enquete_terrain_publique!B:B, 0))</f>
        <v>#N/A</v>
      </c>
      <c r="X692" s="122" t="e">
        <f>INDEX(BDD_enquete_terrain_publique!X:X, MATCH(A692, BDD_enquete_terrain_publique!B:B, 0))</f>
        <v>#N/A</v>
      </c>
      <c r="Y692" s="122" t="e">
        <f>INDEX(BDD_enquete_terrain_publique!Y:Y, MATCH(A692, BDD_enquete_terrain_publique!B:B, 0))</f>
        <v>#N/A</v>
      </c>
      <c r="Z692" s="121" t="e">
        <f>INDEX(BDD_enquete_terrain_publique!Z:Z, MATCH(A692, BDD_enquete_terrain_publique!B:B, 0))</f>
        <v>#N/A</v>
      </c>
      <c r="AA692" s="121" t="e">
        <f>INDEX(BDD_enquete_terrain_publique!AA:AA, MATCH(A692, BDD_enquete_terrain_publique!B:B, 0))</f>
        <v>#N/A</v>
      </c>
      <c r="AB692" s="121" t="e">
        <f>INDEX(BDD_enquete_terrain_publique!AB:AB, MATCH(A692, BDD_enquete_terrain_publique!B:B, 0))</f>
        <v>#N/A</v>
      </c>
      <c r="AC692" s="121" t="e">
        <f>Tableau1[[#This Row],[heure_enq]]-Tableau1[[#This Row],[heure_deb]]</f>
        <v>#N/A</v>
      </c>
      <c r="AD692" s="121" t="e">
        <f>Tableau1[[#This Row],[heure_fin]]-Tableau1[[#This Row],[heure_deb]]</f>
        <v>#N/A</v>
      </c>
      <c r="AE692" s="128" t="s">
        <v>22</v>
      </c>
      <c r="AF692" s="128" t="s">
        <v>22</v>
      </c>
      <c r="AG692" s="123" t="e">
        <f>INDEX(BDD_enquete_terrain_publique!BJ:BJ, MATCH(A692, BDD_enquete_terrain_publique!B:B, 0))</f>
        <v>#N/A</v>
      </c>
      <c r="AH692" s="18"/>
      <c r="AI692" s="18" t="e">
        <f>INDEX(BDD_enquete_terrain_publique!BO:BO, MATCH(A692, BDD_enquete_terrain_publique!B:B, 0))</f>
        <v>#N/A</v>
      </c>
      <c r="AJ692" s="18"/>
      <c r="AK692" s="18" t="e">
        <f>INDEX(BDD_enquete_terrain_publique!BU:BU, MATCH(A692, BDD_enquete_terrain_publique!B:B, 0))</f>
        <v>#N/A</v>
      </c>
      <c r="AL692" s="115" t="e">
        <f>INDEX(BDD_enquete_terrain_publique!BV:BV, MATCH(A692, BDD_enquete_terrain_publique!B:B, 0))</f>
        <v>#N/A</v>
      </c>
      <c r="AM692" s="18"/>
      <c r="AN692" s="115"/>
      <c r="AO692" s="115" t="e">
        <f>INDEX(BDD_enquete_terrain_publique!AL:AL, MATCH(A692, BDD_enquete_terrain_publique!B:B, 0))</f>
        <v>#N/A</v>
      </c>
      <c r="AP692" s="115"/>
      <c r="AQ692" s="115"/>
      <c r="AR692" s="124"/>
      <c r="AS692" s="115"/>
      <c r="AT692" s="122"/>
      <c r="AU69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2" s="122"/>
      <c r="AW692" s="115"/>
      <c r="AX692" s="199"/>
      <c r="AY692" s="201"/>
      <c r="AZ692" s="127"/>
    </row>
    <row r="693" spans="1:52">
      <c r="A693" s="117"/>
      <c r="B693" s="18" t="e">
        <f>INDEX(BDD_enquete_terrain_publique!C:C, MATCH(A693, BDD_enquete_terrain_publique!B:B, 0))</f>
        <v>#N/A</v>
      </c>
      <c r="C693" s="18" t="e">
        <f>INDEX(BDD_enquete_terrain_publique!D:D, MATCH(A693, BDD_enquete_terrain_publique!B:B, 0))</f>
        <v>#N/A</v>
      </c>
      <c r="D693" s="109" t="e">
        <f>INDEX(BDD_enquete_terrain_publique!E:E, MATCH(A693, BDD_enquete_terrain_publique!B:B, 0))</f>
        <v>#N/A</v>
      </c>
      <c r="E693" s="18" t="e">
        <f>INDEX(BDD_enquete_terrain_publique!F:F, MATCH(A693, BDD_enquete_terrain_publique!B:B, 0))</f>
        <v>#N/A</v>
      </c>
      <c r="F693" s="118" t="e">
        <f>INDEX(BDD_enquete_terrain_publique!G:G, MATCH(A693, BDD_enquete_terrain_publique!B:B, 0))</f>
        <v>#N/A</v>
      </c>
      <c r="G693" s="18" t="e">
        <f>INDEX(BDD_enquete_terrain_publique!H:H, MATCH(A693, BDD_enquete_terrain_publique!B:B, 0))</f>
        <v>#N/A</v>
      </c>
      <c r="H693" s="118" t="e">
        <f>INDEX(BDD_enquete_terrain_publique!I:I, MATCH(A693, BDD_enquete_terrain_publique!B:B, 0))</f>
        <v>#N/A</v>
      </c>
      <c r="I693" s="18" t="e">
        <f>INDEX(BDD_enquete_terrain_publique!J:J, MATCH(A693, BDD_enquete_terrain_publique!B:B, 0))</f>
        <v>#N/A</v>
      </c>
      <c r="J693" s="18" t="e">
        <f>INDEX(BDD_enquete_terrain_publique!K:K, MATCH(A693, BDD_enquete_terrain_publique!B:B, 0))</f>
        <v>#N/A</v>
      </c>
      <c r="K693" s="118" t="e">
        <f>INDEX(BDD_enquete_terrain_publique!L:L, MATCH(A693, BDD_enquete_terrain_publique!B:B, 0))</f>
        <v>#N/A</v>
      </c>
      <c r="L693" s="18" t="e">
        <f>INDEX(BDD_enquete_terrain_publique!M:M, MATCH(A693, BDD_enquete_terrain_publique!B:B, 0))</f>
        <v>#N/A</v>
      </c>
      <c r="M693" s="115" t="s">
        <v>22</v>
      </c>
      <c r="N693" s="115" t="s">
        <v>22</v>
      </c>
      <c r="O693" s="115" t="s">
        <v>22</v>
      </c>
      <c r="P693" s="119" t="e">
        <f>INDEX(BDD_enquete_terrain_publique!Q:Q, MATCH(A693, BDD_enquete_terrain_publique!B:B, 0))</f>
        <v>#N/A</v>
      </c>
      <c r="Q693" s="115" t="s">
        <v>22</v>
      </c>
      <c r="R693" s="115" t="s">
        <v>22</v>
      </c>
      <c r="S693" s="115" t="s">
        <v>22</v>
      </c>
      <c r="T693" s="115" t="s">
        <v>22</v>
      </c>
      <c r="U693" s="120" t="e">
        <f>INDEX(BDD_enquete_terrain_publique!V:V, MATCH(A693, BDD_enquete_terrain_publique!B:B, 0))</f>
        <v>#N/A</v>
      </c>
      <c r="V693" s="128" t="s">
        <v>22</v>
      </c>
      <c r="W693" s="121" t="e">
        <f>INDEX(BDD_enquete_terrain_publique!W:W, MATCH(A693, BDD_enquete_terrain_publique!B:B, 0))</f>
        <v>#N/A</v>
      </c>
      <c r="X693" s="122" t="e">
        <f>INDEX(BDD_enquete_terrain_publique!X:X, MATCH(A693, BDD_enquete_terrain_publique!B:B, 0))</f>
        <v>#N/A</v>
      </c>
      <c r="Y693" s="122" t="e">
        <f>INDEX(BDD_enquete_terrain_publique!Y:Y, MATCH(A693, BDD_enquete_terrain_publique!B:B, 0))</f>
        <v>#N/A</v>
      </c>
      <c r="Z693" s="121" t="e">
        <f>INDEX(BDD_enquete_terrain_publique!Z:Z, MATCH(A693, BDD_enquete_terrain_publique!B:B, 0))</f>
        <v>#N/A</v>
      </c>
      <c r="AA693" s="121" t="e">
        <f>INDEX(BDD_enquete_terrain_publique!AA:AA, MATCH(A693, BDD_enquete_terrain_publique!B:B, 0))</f>
        <v>#N/A</v>
      </c>
      <c r="AB693" s="121" t="e">
        <f>INDEX(BDD_enquete_terrain_publique!AB:AB, MATCH(A693, BDD_enquete_terrain_publique!B:B, 0))</f>
        <v>#N/A</v>
      </c>
      <c r="AC693" s="121" t="e">
        <f>Tableau1[[#This Row],[heure_enq]]-Tableau1[[#This Row],[heure_deb]]</f>
        <v>#N/A</v>
      </c>
      <c r="AD693" s="121" t="e">
        <f>Tableau1[[#This Row],[heure_fin]]-Tableau1[[#This Row],[heure_deb]]</f>
        <v>#N/A</v>
      </c>
      <c r="AE693" s="128" t="s">
        <v>22</v>
      </c>
      <c r="AF693" s="128" t="s">
        <v>22</v>
      </c>
      <c r="AG693" s="123" t="e">
        <f>INDEX(BDD_enquete_terrain_publique!BJ:BJ, MATCH(A693, BDD_enquete_terrain_publique!B:B, 0))</f>
        <v>#N/A</v>
      </c>
      <c r="AH693" s="18"/>
      <c r="AI693" s="18" t="e">
        <f>INDEX(BDD_enquete_terrain_publique!BO:BO, MATCH(A693, BDD_enquete_terrain_publique!B:B, 0))</f>
        <v>#N/A</v>
      </c>
      <c r="AJ693" s="18"/>
      <c r="AK693" s="18" t="e">
        <f>INDEX(BDD_enquete_terrain_publique!BU:BU, MATCH(A693, BDD_enquete_terrain_publique!B:B, 0))</f>
        <v>#N/A</v>
      </c>
      <c r="AL693" s="115" t="e">
        <f>INDEX(BDD_enquete_terrain_publique!BV:BV, MATCH(A693, BDD_enquete_terrain_publique!B:B, 0))</f>
        <v>#N/A</v>
      </c>
      <c r="AM693" s="18"/>
      <c r="AN693" s="115"/>
      <c r="AO693" s="115" t="e">
        <f>INDEX(BDD_enquete_terrain_publique!AL:AL, MATCH(A693, BDD_enquete_terrain_publique!B:B, 0))</f>
        <v>#N/A</v>
      </c>
      <c r="AP693" s="115"/>
      <c r="AQ693" s="115"/>
      <c r="AR693" s="124"/>
      <c r="AS693" s="115"/>
      <c r="AT693" s="122"/>
      <c r="AU69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3" s="122"/>
      <c r="AW693" s="115"/>
      <c r="AX693" s="199"/>
      <c r="AY693" s="201"/>
      <c r="AZ693" s="127"/>
    </row>
    <row r="694" spans="1:52">
      <c r="A694" s="117"/>
      <c r="B694" s="18" t="e">
        <f>INDEX(BDD_enquete_terrain_publique!C:C, MATCH(A694, BDD_enquete_terrain_publique!B:B, 0))</f>
        <v>#N/A</v>
      </c>
      <c r="C694" s="18" t="e">
        <f>INDEX(BDD_enquete_terrain_publique!D:D, MATCH(A694, BDD_enquete_terrain_publique!B:B, 0))</f>
        <v>#N/A</v>
      </c>
      <c r="D694" s="109" t="e">
        <f>INDEX(BDD_enquete_terrain_publique!E:E, MATCH(A694, BDD_enquete_terrain_publique!B:B, 0))</f>
        <v>#N/A</v>
      </c>
      <c r="E694" s="18" t="e">
        <f>INDEX(BDD_enquete_terrain_publique!F:F, MATCH(A694, BDD_enquete_terrain_publique!B:B, 0))</f>
        <v>#N/A</v>
      </c>
      <c r="F694" s="118" t="e">
        <f>INDEX(BDD_enquete_terrain_publique!G:G, MATCH(A694, BDD_enquete_terrain_publique!B:B, 0))</f>
        <v>#N/A</v>
      </c>
      <c r="G694" s="18" t="e">
        <f>INDEX(BDD_enquete_terrain_publique!H:H, MATCH(A694, BDD_enquete_terrain_publique!B:B, 0))</f>
        <v>#N/A</v>
      </c>
      <c r="H694" s="118" t="e">
        <f>INDEX(BDD_enquete_terrain_publique!I:I, MATCH(A694, BDD_enquete_terrain_publique!B:B, 0))</f>
        <v>#N/A</v>
      </c>
      <c r="I694" s="18" t="e">
        <f>INDEX(BDD_enquete_terrain_publique!J:J, MATCH(A694, BDD_enquete_terrain_publique!B:B, 0))</f>
        <v>#N/A</v>
      </c>
      <c r="J694" s="18" t="e">
        <f>INDEX(BDD_enquete_terrain_publique!K:K, MATCH(A694, BDD_enquete_terrain_publique!B:B, 0))</f>
        <v>#N/A</v>
      </c>
      <c r="K694" s="118" t="e">
        <f>INDEX(BDD_enquete_terrain_publique!L:L, MATCH(A694, BDD_enquete_terrain_publique!B:B, 0))</f>
        <v>#N/A</v>
      </c>
      <c r="L694" s="18" t="e">
        <f>INDEX(BDD_enquete_terrain_publique!M:M, MATCH(A694, BDD_enquete_terrain_publique!B:B, 0))</f>
        <v>#N/A</v>
      </c>
      <c r="M694" s="115" t="s">
        <v>22</v>
      </c>
      <c r="N694" s="115" t="s">
        <v>22</v>
      </c>
      <c r="O694" s="115" t="s">
        <v>22</v>
      </c>
      <c r="P694" s="119" t="e">
        <f>INDEX(BDD_enquete_terrain_publique!Q:Q, MATCH(A694, BDD_enquete_terrain_publique!B:B, 0))</f>
        <v>#N/A</v>
      </c>
      <c r="Q694" s="115" t="s">
        <v>22</v>
      </c>
      <c r="R694" s="115" t="s">
        <v>22</v>
      </c>
      <c r="S694" s="115" t="s">
        <v>22</v>
      </c>
      <c r="T694" s="115" t="s">
        <v>22</v>
      </c>
      <c r="U694" s="120" t="e">
        <f>INDEX(BDD_enquete_terrain_publique!V:V, MATCH(A694, BDD_enquete_terrain_publique!B:B, 0))</f>
        <v>#N/A</v>
      </c>
      <c r="V694" s="128" t="s">
        <v>22</v>
      </c>
      <c r="W694" s="121" t="e">
        <f>INDEX(BDD_enquete_terrain_publique!W:W, MATCH(A694, BDD_enquete_terrain_publique!B:B, 0))</f>
        <v>#N/A</v>
      </c>
      <c r="X694" s="122" t="e">
        <f>INDEX(BDD_enquete_terrain_publique!X:X, MATCH(A694, BDD_enquete_terrain_publique!B:B, 0))</f>
        <v>#N/A</v>
      </c>
      <c r="Y694" s="122" t="e">
        <f>INDEX(BDD_enquete_terrain_publique!Y:Y, MATCH(A694, BDD_enquete_terrain_publique!B:B, 0))</f>
        <v>#N/A</v>
      </c>
      <c r="Z694" s="121" t="e">
        <f>INDEX(BDD_enquete_terrain_publique!Z:Z, MATCH(A694, BDD_enquete_terrain_publique!B:B, 0))</f>
        <v>#N/A</v>
      </c>
      <c r="AA694" s="121" t="e">
        <f>INDEX(BDD_enquete_terrain_publique!AA:AA, MATCH(A694, BDD_enquete_terrain_publique!B:B, 0))</f>
        <v>#N/A</v>
      </c>
      <c r="AB694" s="121" t="e">
        <f>INDEX(BDD_enquete_terrain_publique!AB:AB, MATCH(A694, BDD_enquete_terrain_publique!B:B, 0))</f>
        <v>#N/A</v>
      </c>
      <c r="AC694" s="121" t="e">
        <f>Tableau1[[#This Row],[heure_enq]]-Tableau1[[#This Row],[heure_deb]]</f>
        <v>#N/A</v>
      </c>
      <c r="AD694" s="121" t="e">
        <f>Tableau1[[#This Row],[heure_fin]]-Tableau1[[#This Row],[heure_deb]]</f>
        <v>#N/A</v>
      </c>
      <c r="AE694" s="128" t="s">
        <v>22</v>
      </c>
      <c r="AF694" s="128" t="s">
        <v>22</v>
      </c>
      <c r="AG694" s="123" t="e">
        <f>INDEX(BDD_enquete_terrain_publique!BJ:BJ, MATCH(A694, BDD_enquete_terrain_publique!B:B, 0))</f>
        <v>#N/A</v>
      </c>
      <c r="AH694" s="18"/>
      <c r="AI694" s="18" t="e">
        <f>INDEX(BDD_enquete_terrain_publique!BO:BO, MATCH(A694, BDD_enquete_terrain_publique!B:B, 0))</f>
        <v>#N/A</v>
      </c>
      <c r="AJ694" s="18"/>
      <c r="AK694" s="18" t="e">
        <f>INDEX(BDD_enquete_terrain_publique!BU:BU, MATCH(A694, BDD_enquete_terrain_publique!B:B, 0))</f>
        <v>#N/A</v>
      </c>
      <c r="AL694" s="115" t="e">
        <f>INDEX(BDD_enquete_terrain_publique!BV:BV, MATCH(A694, BDD_enquete_terrain_publique!B:B, 0))</f>
        <v>#N/A</v>
      </c>
      <c r="AM694" s="18"/>
      <c r="AN694" s="115"/>
      <c r="AO694" s="115" t="e">
        <f>INDEX(BDD_enquete_terrain_publique!AL:AL, MATCH(A694, BDD_enquete_terrain_publique!B:B, 0))</f>
        <v>#N/A</v>
      </c>
      <c r="AP694" s="115"/>
      <c r="AQ694" s="115"/>
      <c r="AR694" s="124"/>
      <c r="AS694" s="115"/>
      <c r="AT694" s="122"/>
      <c r="AU69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4" s="122"/>
      <c r="AW694" s="115"/>
      <c r="AX694" s="199"/>
      <c r="AY694" s="201"/>
      <c r="AZ694" s="127"/>
    </row>
    <row r="695" spans="1:52">
      <c r="A695" s="117"/>
      <c r="B695" s="18" t="e">
        <f>INDEX(BDD_enquete_terrain_publique!C:C, MATCH(A695, BDD_enquete_terrain_publique!B:B, 0))</f>
        <v>#N/A</v>
      </c>
      <c r="C695" s="18" t="e">
        <f>INDEX(BDD_enquete_terrain_publique!D:D, MATCH(A695, BDD_enquete_terrain_publique!B:B, 0))</f>
        <v>#N/A</v>
      </c>
      <c r="D695" s="109" t="e">
        <f>INDEX(BDD_enquete_terrain_publique!E:E, MATCH(A695, BDD_enquete_terrain_publique!B:B, 0))</f>
        <v>#N/A</v>
      </c>
      <c r="E695" s="18" t="e">
        <f>INDEX(BDD_enquete_terrain_publique!F:F, MATCH(A695, BDD_enquete_terrain_publique!B:B, 0))</f>
        <v>#N/A</v>
      </c>
      <c r="F695" s="118" t="e">
        <f>INDEX(BDD_enquete_terrain_publique!G:G, MATCH(A695, BDD_enquete_terrain_publique!B:B, 0))</f>
        <v>#N/A</v>
      </c>
      <c r="G695" s="18" t="e">
        <f>INDEX(BDD_enquete_terrain_publique!H:H, MATCH(A695, BDD_enquete_terrain_publique!B:B, 0))</f>
        <v>#N/A</v>
      </c>
      <c r="H695" s="118" t="e">
        <f>INDEX(BDD_enquete_terrain_publique!I:I, MATCH(A695, BDD_enquete_terrain_publique!B:B, 0))</f>
        <v>#N/A</v>
      </c>
      <c r="I695" s="18" t="e">
        <f>INDEX(BDD_enquete_terrain_publique!J:J, MATCH(A695, BDD_enquete_terrain_publique!B:B, 0))</f>
        <v>#N/A</v>
      </c>
      <c r="J695" s="18" t="e">
        <f>INDEX(BDD_enquete_terrain_publique!K:K, MATCH(A695, BDD_enquete_terrain_publique!B:B, 0))</f>
        <v>#N/A</v>
      </c>
      <c r="K695" s="118" t="e">
        <f>INDEX(BDD_enquete_terrain_publique!L:L, MATCH(A695, BDD_enquete_terrain_publique!B:B, 0))</f>
        <v>#N/A</v>
      </c>
      <c r="L695" s="18" t="e">
        <f>INDEX(BDD_enquete_terrain_publique!M:M, MATCH(A695, BDD_enquete_terrain_publique!B:B, 0))</f>
        <v>#N/A</v>
      </c>
      <c r="M695" s="115" t="s">
        <v>22</v>
      </c>
      <c r="N695" s="115" t="s">
        <v>22</v>
      </c>
      <c r="O695" s="115" t="s">
        <v>22</v>
      </c>
      <c r="P695" s="119" t="e">
        <f>INDEX(BDD_enquete_terrain_publique!Q:Q, MATCH(A695, BDD_enquete_terrain_publique!B:B, 0))</f>
        <v>#N/A</v>
      </c>
      <c r="Q695" s="115" t="s">
        <v>22</v>
      </c>
      <c r="R695" s="115" t="s">
        <v>22</v>
      </c>
      <c r="S695" s="115" t="s">
        <v>22</v>
      </c>
      <c r="T695" s="115" t="s">
        <v>22</v>
      </c>
      <c r="U695" s="120" t="e">
        <f>INDEX(BDD_enquete_terrain_publique!V:V, MATCH(A695, BDD_enquete_terrain_publique!B:B, 0))</f>
        <v>#N/A</v>
      </c>
      <c r="V695" s="128" t="s">
        <v>22</v>
      </c>
      <c r="W695" s="121" t="e">
        <f>INDEX(BDD_enquete_terrain_publique!W:W, MATCH(A695, BDD_enquete_terrain_publique!B:B, 0))</f>
        <v>#N/A</v>
      </c>
      <c r="X695" s="122" t="e">
        <f>INDEX(BDD_enquete_terrain_publique!X:X, MATCH(A695, BDD_enquete_terrain_publique!B:B, 0))</f>
        <v>#N/A</v>
      </c>
      <c r="Y695" s="122" t="e">
        <f>INDEX(BDD_enquete_terrain_publique!Y:Y, MATCH(A695, BDD_enquete_terrain_publique!B:B, 0))</f>
        <v>#N/A</v>
      </c>
      <c r="Z695" s="121" t="e">
        <f>INDEX(BDD_enquete_terrain_publique!Z:Z, MATCH(A695, BDD_enquete_terrain_publique!B:B, 0))</f>
        <v>#N/A</v>
      </c>
      <c r="AA695" s="121" t="e">
        <f>INDEX(BDD_enquete_terrain_publique!AA:AA, MATCH(A695, BDD_enquete_terrain_publique!B:B, 0))</f>
        <v>#N/A</v>
      </c>
      <c r="AB695" s="121" t="e">
        <f>INDEX(BDD_enquete_terrain_publique!AB:AB, MATCH(A695, BDD_enquete_terrain_publique!B:B, 0))</f>
        <v>#N/A</v>
      </c>
      <c r="AC695" s="121" t="e">
        <f>Tableau1[[#This Row],[heure_enq]]-Tableau1[[#This Row],[heure_deb]]</f>
        <v>#N/A</v>
      </c>
      <c r="AD695" s="121" t="e">
        <f>Tableau1[[#This Row],[heure_fin]]-Tableau1[[#This Row],[heure_deb]]</f>
        <v>#N/A</v>
      </c>
      <c r="AE695" s="128" t="s">
        <v>22</v>
      </c>
      <c r="AF695" s="128" t="s">
        <v>22</v>
      </c>
      <c r="AG695" s="123" t="e">
        <f>INDEX(BDD_enquete_terrain_publique!BJ:BJ, MATCH(A695, BDD_enquete_terrain_publique!B:B, 0))</f>
        <v>#N/A</v>
      </c>
      <c r="AH695" s="18"/>
      <c r="AI695" s="18" t="e">
        <f>INDEX(BDD_enquete_terrain_publique!BO:BO, MATCH(A695, BDD_enquete_terrain_publique!B:B, 0))</f>
        <v>#N/A</v>
      </c>
      <c r="AJ695" s="18"/>
      <c r="AK695" s="18" t="e">
        <f>INDEX(BDD_enquete_terrain_publique!BU:BU, MATCH(A695, BDD_enquete_terrain_publique!B:B, 0))</f>
        <v>#N/A</v>
      </c>
      <c r="AL695" s="115" t="e">
        <f>INDEX(BDD_enquete_terrain_publique!BV:BV, MATCH(A695, BDD_enquete_terrain_publique!B:B, 0))</f>
        <v>#N/A</v>
      </c>
      <c r="AM695" s="18"/>
      <c r="AN695" s="115"/>
      <c r="AO695" s="115" t="e">
        <f>INDEX(BDD_enquete_terrain_publique!AL:AL, MATCH(A695, BDD_enquete_terrain_publique!B:B, 0))</f>
        <v>#N/A</v>
      </c>
      <c r="AP695" s="115"/>
      <c r="AQ695" s="115"/>
      <c r="AR695" s="124"/>
      <c r="AS695" s="115"/>
      <c r="AT695" s="122"/>
      <c r="AU69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5" s="122"/>
      <c r="AW695" s="115"/>
      <c r="AX695" s="199"/>
      <c r="AY695" s="201"/>
      <c r="AZ695" s="127"/>
    </row>
    <row r="696" spans="1:52">
      <c r="A696" s="117"/>
      <c r="B696" s="18" t="e">
        <f>INDEX(BDD_enquete_terrain_publique!C:C, MATCH(A696, BDD_enquete_terrain_publique!B:B, 0))</f>
        <v>#N/A</v>
      </c>
      <c r="C696" s="18" t="e">
        <f>INDEX(BDD_enquete_terrain_publique!D:D, MATCH(A696, BDD_enquete_terrain_publique!B:B, 0))</f>
        <v>#N/A</v>
      </c>
      <c r="D696" s="109" t="e">
        <f>INDEX(BDD_enquete_terrain_publique!E:E, MATCH(A696, BDD_enquete_terrain_publique!B:B, 0))</f>
        <v>#N/A</v>
      </c>
      <c r="E696" s="18" t="e">
        <f>INDEX(BDD_enquete_terrain_publique!F:F, MATCH(A696, BDD_enquete_terrain_publique!B:B, 0))</f>
        <v>#N/A</v>
      </c>
      <c r="F696" s="118" t="e">
        <f>INDEX(BDD_enquete_terrain_publique!G:G, MATCH(A696, BDD_enquete_terrain_publique!B:B, 0))</f>
        <v>#N/A</v>
      </c>
      <c r="G696" s="18" t="e">
        <f>INDEX(BDD_enquete_terrain_publique!H:H, MATCH(A696, BDD_enquete_terrain_publique!B:B, 0))</f>
        <v>#N/A</v>
      </c>
      <c r="H696" s="118" t="e">
        <f>INDEX(BDD_enquete_terrain_publique!I:I, MATCH(A696, BDD_enquete_terrain_publique!B:B, 0))</f>
        <v>#N/A</v>
      </c>
      <c r="I696" s="18" t="e">
        <f>INDEX(BDD_enquete_terrain_publique!J:J, MATCH(A696, BDD_enquete_terrain_publique!B:B, 0))</f>
        <v>#N/A</v>
      </c>
      <c r="J696" s="18" t="e">
        <f>INDEX(BDD_enquete_terrain_publique!K:K, MATCH(A696, BDD_enquete_terrain_publique!B:B, 0))</f>
        <v>#N/A</v>
      </c>
      <c r="K696" s="118" t="e">
        <f>INDEX(BDD_enquete_terrain_publique!L:L, MATCH(A696, BDD_enquete_terrain_publique!B:B, 0))</f>
        <v>#N/A</v>
      </c>
      <c r="L696" s="18" t="e">
        <f>INDEX(BDD_enquete_terrain_publique!M:M, MATCH(A696, BDD_enquete_terrain_publique!B:B, 0))</f>
        <v>#N/A</v>
      </c>
      <c r="M696" s="115" t="s">
        <v>22</v>
      </c>
      <c r="N696" s="115" t="s">
        <v>22</v>
      </c>
      <c r="O696" s="115" t="s">
        <v>22</v>
      </c>
      <c r="P696" s="119" t="e">
        <f>INDEX(BDD_enquete_terrain_publique!Q:Q, MATCH(A696, BDD_enquete_terrain_publique!B:B, 0))</f>
        <v>#N/A</v>
      </c>
      <c r="Q696" s="115" t="s">
        <v>22</v>
      </c>
      <c r="R696" s="115" t="s">
        <v>22</v>
      </c>
      <c r="S696" s="115" t="s">
        <v>22</v>
      </c>
      <c r="T696" s="115" t="s">
        <v>22</v>
      </c>
      <c r="U696" s="120" t="e">
        <f>INDEX(BDD_enquete_terrain_publique!V:V, MATCH(A696, BDD_enquete_terrain_publique!B:B, 0))</f>
        <v>#N/A</v>
      </c>
      <c r="V696" s="128" t="s">
        <v>22</v>
      </c>
      <c r="W696" s="121" t="e">
        <f>INDEX(BDD_enquete_terrain_publique!W:W, MATCH(A696, BDD_enquete_terrain_publique!B:B, 0))</f>
        <v>#N/A</v>
      </c>
      <c r="X696" s="122" t="e">
        <f>INDEX(BDD_enquete_terrain_publique!X:X, MATCH(A696, BDD_enquete_terrain_publique!B:B, 0))</f>
        <v>#N/A</v>
      </c>
      <c r="Y696" s="122" t="e">
        <f>INDEX(BDD_enquete_terrain_publique!Y:Y, MATCH(A696, BDD_enquete_terrain_publique!B:B, 0))</f>
        <v>#N/A</v>
      </c>
      <c r="Z696" s="121" t="e">
        <f>INDEX(BDD_enquete_terrain_publique!Z:Z, MATCH(A696, BDD_enquete_terrain_publique!B:B, 0))</f>
        <v>#N/A</v>
      </c>
      <c r="AA696" s="121" t="e">
        <f>INDEX(BDD_enquete_terrain_publique!AA:AA, MATCH(A696, BDD_enquete_terrain_publique!B:B, 0))</f>
        <v>#N/A</v>
      </c>
      <c r="AB696" s="121" t="e">
        <f>INDEX(BDD_enquete_terrain_publique!AB:AB, MATCH(A696, BDD_enquete_terrain_publique!B:B, 0))</f>
        <v>#N/A</v>
      </c>
      <c r="AC696" s="121" t="e">
        <f>Tableau1[[#This Row],[heure_enq]]-Tableau1[[#This Row],[heure_deb]]</f>
        <v>#N/A</v>
      </c>
      <c r="AD696" s="121" t="e">
        <f>Tableau1[[#This Row],[heure_fin]]-Tableau1[[#This Row],[heure_deb]]</f>
        <v>#N/A</v>
      </c>
      <c r="AE696" s="128" t="s">
        <v>22</v>
      </c>
      <c r="AF696" s="128" t="s">
        <v>22</v>
      </c>
      <c r="AG696" s="123" t="e">
        <f>INDEX(BDD_enquete_terrain_publique!BJ:BJ, MATCH(A696, BDD_enquete_terrain_publique!B:B, 0))</f>
        <v>#N/A</v>
      </c>
      <c r="AH696" s="18"/>
      <c r="AI696" s="18" t="e">
        <f>INDEX(BDD_enquete_terrain_publique!BO:BO, MATCH(A696, BDD_enquete_terrain_publique!B:B, 0))</f>
        <v>#N/A</v>
      </c>
      <c r="AJ696" s="18"/>
      <c r="AK696" s="18" t="e">
        <f>INDEX(BDD_enquete_terrain_publique!BU:BU, MATCH(A696, BDD_enquete_terrain_publique!B:B, 0))</f>
        <v>#N/A</v>
      </c>
      <c r="AL696" s="115" t="e">
        <f>INDEX(BDD_enquete_terrain_publique!BV:BV, MATCH(A696, BDD_enquete_terrain_publique!B:B, 0))</f>
        <v>#N/A</v>
      </c>
      <c r="AM696" s="18"/>
      <c r="AN696" s="115"/>
      <c r="AO696" s="115" t="e">
        <f>INDEX(BDD_enquete_terrain_publique!AL:AL, MATCH(A696, BDD_enquete_terrain_publique!B:B, 0))</f>
        <v>#N/A</v>
      </c>
      <c r="AP696" s="115"/>
      <c r="AQ696" s="115"/>
      <c r="AR696" s="124"/>
      <c r="AS696" s="115"/>
      <c r="AT696" s="122"/>
      <c r="AU69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6" s="122"/>
      <c r="AW696" s="115"/>
      <c r="AX696" s="199"/>
      <c r="AY696" s="201"/>
      <c r="AZ696" s="127"/>
    </row>
    <row r="697" spans="1:52">
      <c r="A697" s="117"/>
      <c r="B697" s="18" t="e">
        <f>INDEX(BDD_enquete_terrain_publique!C:C, MATCH(A697, BDD_enquete_terrain_publique!B:B, 0))</f>
        <v>#N/A</v>
      </c>
      <c r="C697" s="18" t="e">
        <f>INDEX(BDD_enquete_terrain_publique!D:D, MATCH(A697, BDD_enquete_terrain_publique!B:B, 0))</f>
        <v>#N/A</v>
      </c>
      <c r="D697" s="109" t="e">
        <f>INDEX(BDD_enquete_terrain_publique!E:E, MATCH(A697, BDD_enquete_terrain_publique!B:B, 0))</f>
        <v>#N/A</v>
      </c>
      <c r="E697" s="18" t="e">
        <f>INDEX(BDD_enquete_terrain_publique!F:F, MATCH(A697, BDD_enquete_terrain_publique!B:B, 0))</f>
        <v>#N/A</v>
      </c>
      <c r="F697" s="118" t="e">
        <f>INDEX(BDD_enquete_terrain_publique!G:G, MATCH(A697, BDD_enquete_terrain_publique!B:B, 0))</f>
        <v>#N/A</v>
      </c>
      <c r="G697" s="18" t="e">
        <f>INDEX(BDD_enquete_terrain_publique!H:H, MATCH(A697, BDD_enquete_terrain_publique!B:B, 0))</f>
        <v>#N/A</v>
      </c>
      <c r="H697" s="118" t="e">
        <f>INDEX(BDD_enquete_terrain_publique!I:I, MATCH(A697, BDD_enquete_terrain_publique!B:B, 0))</f>
        <v>#N/A</v>
      </c>
      <c r="I697" s="18" t="e">
        <f>INDEX(BDD_enquete_terrain_publique!J:J, MATCH(A697, BDD_enquete_terrain_publique!B:B, 0))</f>
        <v>#N/A</v>
      </c>
      <c r="J697" s="18" t="e">
        <f>INDEX(BDD_enquete_terrain_publique!K:K, MATCH(A697, BDD_enquete_terrain_publique!B:B, 0))</f>
        <v>#N/A</v>
      </c>
      <c r="K697" s="118" t="e">
        <f>INDEX(BDD_enquete_terrain_publique!L:L, MATCH(A697, BDD_enquete_terrain_publique!B:B, 0))</f>
        <v>#N/A</v>
      </c>
      <c r="L697" s="18" t="e">
        <f>INDEX(BDD_enquete_terrain_publique!M:M, MATCH(A697, BDD_enquete_terrain_publique!B:B, 0))</f>
        <v>#N/A</v>
      </c>
      <c r="M697" s="115" t="s">
        <v>22</v>
      </c>
      <c r="N697" s="115" t="s">
        <v>22</v>
      </c>
      <c r="O697" s="115" t="s">
        <v>22</v>
      </c>
      <c r="P697" s="119" t="e">
        <f>INDEX(BDD_enquete_terrain_publique!Q:Q, MATCH(A697, BDD_enquete_terrain_publique!B:B, 0))</f>
        <v>#N/A</v>
      </c>
      <c r="Q697" s="115" t="s">
        <v>22</v>
      </c>
      <c r="R697" s="115" t="s">
        <v>22</v>
      </c>
      <c r="S697" s="115" t="s">
        <v>22</v>
      </c>
      <c r="T697" s="115" t="s">
        <v>22</v>
      </c>
      <c r="U697" s="120" t="e">
        <f>INDEX(BDD_enquete_terrain_publique!V:V, MATCH(A697, BDD_enquete_terrain_publique!B:B, 0))</f>
        <v>#N/A</v>
      </c>
      <c r="V697" s="128" t="s">
        <v>22</v>
      </c>
      <c r="W697" s="121" t="e">
        <f>INDEX(BDD_enquete_terrain_publique!W:W, MATCH(A697, BDD_enquete_terrain_publique!B:B, 0))</f>
        <v>#N/A</v>
      </c>
      <c r="X697" s="122" t="e">
        <f>INDEX(BDD_enquete_terrain_publique!X:X, MATCH(A697, BDD_enquete_terrain_publique!B:B, 0))</f>
        <v>#N/A</v>
      </c>
      <c r="Y697" s="122" t="e">
        <f>INDEX(BDD_enquete_terrain_publique!Y:Y, MATCH(A697, BDD_enquete_terrain_publique!B:B, 0))</f>
        <v>#N/A</v>
      </c>
      <c r="Z697" s="121" t="e">
        <f>INDEX(BDD_enquete_terrain_publique!Z:Z, MATCH(A697, BDD_enquete_terrain_publique!B:B, 0))</f>
        <v>#N/A</v>
      </c>
      <c r="AA697" s="121" t="e">
        <f>INDEX(BDD_enquete_terrain_publique!AA:AA, MATCH(A697, BDD_enquete_terrain_publique!B:B, 0))</f>
        <v>#N/A</v>
      </c>
      <c r="AB697" s="121" t="e">
        <f>INDEX(BDD_enquete_terrain_publique!AB:AB, MATCH(A697, BDD_enquete_terrain_publique!B:B, 0))</f>
        <v>#N/A</v>
      </c>
      <c r="AC697" s="121" t="e">
        <f>Tableau1[[#This Row],[heure_enq]]-Tableau1[[#This Row],[heure_deb]]</f>
        <v>#N/A</v>
      </c>
      <c r="AD697" s="121" t="e">
        <f>Tableau1[[#This Row],[heure_fin]]-Tableau1[[#This Row],[heure_deb]]</f>
        <v>#N/A</v>
      </c>
      <c r="AE697" s="128" t="s">
        <v>22</v>
      </c>
      <c r="AF697" s="128" t="s">
        <v>22</v>
      </c>
      <c r="AG697" s="123" t="e">
        <f>INDEX(BDD_enquete_terrain_publique!BJ:BJ, MATCH(A697, BDD_enquete_terrain_publique!B:B, 0))</f>
        <v>#N/A</v>
      </c>
      <c r="AH697" s="18"/>
      <c r="AI697" s="18" t="e">
        <f>INDEX(BDD_enquete_terrain_publique!BO:BO, MATCH(A697, BDD_enquete_terrain_publique!B:B, 0))</f>
        <v>#N/A</v>
      </c>
      <c r="AJ697" s="18"/>
      <c r="AK697" s="18" t="e">
        <f>INDEX(BDD_enquete_terrain_publique!BU:BU, MATCH(A697, BDD_enquete_terrain_publique!B:B, 0))</f>
        <v>#N/A</v>
      </c>
      <c r="AL697" s="115" t="e">
        <f>INDEX(BDD_enquete_terrain_publique!BV:BV, MATCH(A697, BDD_enquete_terrain_publique!B:B, 0))</f>
        <v>#N/A</v>
      </c>
      <c r="AM697" s="18"/>
      <c r="AN697" s="115"/>
      <c r="AO697" s="115" t="e">
        <f>INDEX(BDD_enquete_terrain_publique!AL:AL, MATCH(A697, BDD_enquete_terrain_publique!B:B, 0))</f>
        <v>#N/A</v>
      </c>
      <c r="AP697" s="115"/>
      <c r="AQ697" s="115"/>
      <c r="AR697" s="124"/>
      <c r="AS697" s="115"/>
      <c r="AT697" s="122"/>
      <c r="AU69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7" s="122"/>
      <c r="AW697" s="115"/>
      <c r="AX697" s="199"/>
      <c r="AY697" s="201"/>
      <c r="AZ697" s="127"/>
    </row>
    <row r="698" spans="1:52">
      <c r="A698" s="117"/>
      <c r="B698" s="18" t="e">
        <f>INDEX(BDD_enquete_terrain_publique!C:C, MATCH(A698, BDD_enquete_terrain_publique!B:B, 0))</f>
        <v>#N/A</v>
      </c>
      <c r="C698" s="18" t="e">
        <f>INDEX(BDD_enquete_terrain_publique!D:D, MATCH(A698, BDD_enquete_terrain_publique!B:B, 0))</f>
        <v>#N/A</v>
      </c>
      <c r="D698" s="109" t="e">
        <f>INDEX(BDD_enquete_terrain_publique!E:E, MATCH(A698, BDD_enquete_terrain_publique!B:B, 0))</f>
        <v>#N/A</v>
      </c>
      <c r="E698" s="18" t="e">
        <f>INDEX(BDD_enquete_terrain_publique!F:F, MATCH(A698, BDD_enquete_terrain_publique!B:B, 0))</f>
        <v>#N/A</v>
      </c>
      <c r="F698" s="118" t="e">
        <f>INDEX(BDD_enquete_terrain_publique!G:G, MATCH(A698, BDD_enquete_terrain_publique!B:B, 0))</f>
        <v>#N/A</v>
      </c>
      <c r="G698" s="18" t="e">
        <f>INDEX(BDD_enquete_terrain_publique!H:H, MATCH(A698, BDD_enquete_terrain_publique!B:B, 0))</f>
        <v>#N/A</v>
      </c>
      <c r="H698" s="118" t="e">
        <f>INDEX(BDD_enquete_terrain_publique!I:I, MATCH(A698, BDD_enquete_terrain_publique!B:B, 0))</f>
        <v>#N/A</v>
      </c>
      <c r="I698" s="18" t="e">
        <f>INDEX(BDD_enquete_terrain_publique!J:J, MATCH(A698, BDD_enquete_terrain_publique!B:B, 0))</f>
        <v>#N/A</v>
      </c>
      <c r="J698" s="18" t="e">
        <f>INDEX(BDD_enquete_terrain_publique!K:K, MATCH(A698, BDD_enquete_terrain_publique!B:B, 0))</f>
        <v>#N/A</v>
      </c>
      <c r="K698" s="118" t="e">
        <f>INDEX(BDD_enquete_terrain_publique!L:L, MATCH(A698, BDD_enquete_terrain_publique!B:B, 0))</f>
        <v>#N/A</v>
      </c>
      <c r="L698" s="18" t="e">
        <f>INDEX(BDD_enquete_terrain_publique!M:M, MATCH(A698, BDD_enquete_terrain_publique!B:B, 0))</f>
        <v>#N/A</v>
      </c>
      <c r="M698" s="115" t="s">
        <v>22</v>
      </c>
      <c r="N698" s="115" t="s">
        <v>22</v>
      </c>
      <c r="O698" s="115" t="s">
        <v>22</v>
      </c>
      <c r="P698" s="119" t="e">
        <f>INDEX(BDD_enquete_terrain_publique!Q:Q, MATCH(A698, BDD_enquete_terrain_publique!B:B, 0))</f>
        <v>#N/A</v>
      </c>
      <c r="Q698" s="115" t="s">
        <v>22</v>
      </c>
      <c r="R698" s="115" t="s">
        <v>22</v>
      </c>
      <c r="S698" s="115" t="s">
        <v>22</v>
      </c>
      <c r="T698" s="115" t="s">
        <v>22</v>
      </c>
      <c r="U698" s="120" t="e">
        <f>INDEX(BDD_enquete_terrain_publique!V:V, MATCH(A698, BDD_enquete_terrain_publique!B:B, 0))</f>
        <v>#N/A</v>
      </c>
      <c r="V698" s="128" t="s">
        <v>22</v>
      </c>
      <c r="W698" s="121" t="e">
        <f>INDEX(BDD_enquete_terrain_publique!W:W, MATCH(A698, BDD_enquete_terrain_publique!B:B, 0))</f>
        <v>#N/A</v>
      </c>
      <c r="X698" s="122" t="e">
        <f>INDEX(BDD_enquete_terrain_publique!X:X, MATCH(A698, BDD_enquete_terrain_publique!B:B, 0))</f>
        <v>#N/A</v>
      </c>
      <c r="Y698" s="122" t="e">
        <f>INDEX(BDD_enquete_terrain_publique!Y:Y, MATCH(A698, BDD_enquete_terrain_publique!B:B, 0))</f>
        <v>#N/A</v>
      </c>
      <c r="Z698" s="121" t="e">
        <f>INDEX(BDD_enquete_terrain_publique!Z:Z, MATCH(A698, BDD_enquete_terrain_publique!B:B, 0))</f>
        <v>#N/A</v>
      </c>
      <c r="AA698" s="121" t="e">
        <f>INDEX(BDD_enquete_terrain_publique!AA:AA, MATCH(A698, BDD_enquete_terrain_publique!B:B, 0))</f>
        <v>#N/A</v>
      </c>
      <c r="AB698" s="121" t="e">
        <f>INDEX(BDD_enquete_terrain_publique!AB:AB, MATCH(A698, BDD_enquete_terrain_publique!B:B, 0))</f>
        <v>#N/A</v>
      </c>
      <c r="AC698" s="121" t="e">
        <f>Tableau1[[#This Row],[heure_enq]]-Tableau1[[#This Row],[heure_deb]]</f>
        <v>#N/A</v>
      </c>
      <c r="AD698" s="121" t="e">
        <f>Tableau1[[#This Row],[heure_fin]]-Tableau1[[#This Row],[heure_deb]]</f>
        <v>#N/A</v>
      </c>
      <c r="AE698" s="128" t="s">
        <v>22</v>
      </c>
      <c r="AF698" s="128" t="s">
        <v>22</v>
      </c>
      <c r="AG698" s="123" t="e">
        <f>INDEX(BDD_enquete_terrain_publique!BJ:BJ, MATCH(A698, BDD_enquete_terrain_publique!B:B, 0))</f>
        <v>#N/A</v>
      </c>
      <c r="AH698" s="18"/>
      <c r="AI698" s="18" t="e">
        <f>INDEX(BDD_enquete_terrain_publique!BO:BO, MATCH(A698, BDD_enquete_terrain_publique!B:B, 0))</f>
        <v>#N/A</v>
      </c>
      <c r="AJ698" s="18"/>
      <c r="AK698" s="18" t="e">
        <f>INDEX(BDD_enquete_terrain_publique!BU:BU, MATCH(A698, BDD_enquete_terrain_publique!B:B, 0))</f>
        <v>#N/A</v>
      </c>
      <c r="AL698" s="115" t="e">
        <f>INDEX(BDD_enquete_terrain_publique!BV:BV, MATCH(A698, BDD_enquete_terrain_publique!B:B, 0))</f>
        <v>#N/A</v>
      </c>
      <c r="AM698" s="18"/>
      <c r="AN698" s="115"/>
      <c r="AO698" s="115" t="e">
        <f>INDEX(BDD_enquete_terrain_publique!AL:AL, MATCH(A698, BDD_enquete_terrain_publique!B:B, 0))</f>
        <v>#N/A</v>
      </c>
      <c r="AP698" s="115"/>
      <c r="AQ698" s="115"/>
      <c r="AR698" s="124"/>
      <c r="AS698" s="115"/>
      <c r="AT698" s="122"/>
      <c r="AU69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8" s="122"/>
      <c r="AW698" s="115"/>
      <c r="AX698" s="199"/>
      <c r="AY698" s="201"/>
      <c r="AZ698" s="127"/>
    </row>
    <row r="699" spans="1:52">
      <c r="A699" s="117"/>
      <c r="B699" s="18" t="e">
        <f>INDEX(BDD_enquete_terrain_publique!C:C, MATCH(A699, BDD_enquete_terrain_publique!B:B, 0))</f>
        <v>#N/A</v>
      </c>
      <c r="C699" s="18" t="e">
        <f>INDEX(BDD_enquete_terrain_publique!D:D, MATCH(A699, BDD_enquete_terrain_publique!B:B, 0))</f>
        <v>#N/A</v>
      </c>
      <c r="D699" s="109" t="e">
        <f>INDEX(BDD_enquete_terrain_publique!E:E, MATCH(A699, BDD_enquete_terrain_publique!B:B, 0))</f>
        <v>#N/A</v>
      </c>
      <c r="E699" s="18" t="e">
        <f>INDEX(BDD_enquete_terrain_publique!F:F, MATCH(A699, BDD_enquete_terrain_publique!B:B, 0))</f>
        <v>#N/A</v>
      </c>
      <c r="F699" s="118" t="e">
        <f>INDEX(BDD_enquete_terrain_publique!G:G, MATCH(A699, BDD_enquete_terrain_publique!B:B, 0))</f>
        <v>#N/A</v>
      </c>
      <c r="G699" s="18" t="e">
        <f>INDEX(BDD_enquete_terrain_publique!H:H, MATCH(A699, BDD_enquete_terrain_publique!B:B, 0))</f>
        <v>#N/A</v>
      </c>
      <c r="H699" s="118" t="e">
        <f>INDEX(BDD_enquete_terrain_publique!I:I, MATCH(A699, BDD_enquete_terrain_publique!B:B, 0))</f>
        <v>#N/A</v>
      </c>
      <c r="I699" s="18" t="e">
        <f>INDEX(BDD_enquete_terrain_publique!J:J, MATCH(A699, BDD_enquete_terrain_publique!B:B, 0))</f>
        <v>#N/A</v>
      </c>
      <c r="J699" s="18" t="e">
        <f>INDEX(BDD_enquete_terrain_publique!K:K, MATCH(A699, BDD_enquete_terrain_publique!B:B, 0))</f>
        <v>#N/A</v>
      </c>
      <c r="K699" s="118" t="e">
        <f>INDEX(BDD_enquete_terrain_publique!L:L, MATCH(A699, BDD_enquete_terrain_publique!B:B, 0))</f>
        <v>#N/A</v>
      </c>
      <c r="L699" s="18" t="e">
        <f>INDEX(BDD_enquete_terrain_publique!M:M, MATCH(A699, BDD_enquete_terrain_publique!B:B, 0))</f>
        <v>#N/A</v>
      </c>
      <c r="M699" s="115" t="s">
        <v>22</v>
      </c>
      <c r="N699" s="115" t="s">
        <v>22</v>
      </c>
      <c r="O699" s="115" t="s">
        <v>22</v>
      </c>
      <c r="P699" s="119" t="e">
        <f>INDEX(BDD_enquete_terrain_publique!Q:Q, MATCH(A699, BDD_enquete_terrain_publique!B:B, 0))</f>
        <v>#N/A</v>
      </c>
      <c r="Q699" s="115" t="s">
        <v>22</v>
      </c>
      <c r="R699" s="115" t="s">
        <v>22</v>
      </c>
      <c r="S699" s="115" t="s">
        <v>22</v>
      </c>
      <c r="T699" s="115" t="s">
        <v>22</v>
      </c>
      <c r="U699" s="120" t="e">
        <f>INDEX(BDD_enquete_terrain_publique!V:V, MATCH(A699, BDD_enquete_terrain_publique!B:B, 0))</f>
        <v>#N/A</v>
      </c>
      <c r="V699" s="128" t="s">
        <v>22</v>
      </c>
      <c r="W699" s="121" t="e">
        <f>INDEX(BDD_enquete_terrain_publique!W:W, MATCH(A699, BDD_enquete_terrain_publique!B:B, 0))</f>
        <v>#N/A</v>
      </c>
      <c r="X699" s="122" t="e">
        <f>INDEX(BDD_enquete_terrain_publique!X:X, MATCH(A699, BDD_enquete_terrain_publique!B:B, 0))</f>
        <v>#N/A</v>
      </c>
      <c r="Y699" s="122" t="e">
        <f>INDEX(BDD_enquete_terrain_publique!Y:Y, MATCH(A699, BDD_enquete_terrain_publique!B:B, 0))</f>
        <v>#N/A</v>
      </c>
      <c r="Z699" s="121" t="e">
        <f>INDEX(BDD_enquete_terrain_publique!Z:Z, MATCH(A699, BDD_enquete_terrain_publique!B:B, 0))</f>
        <v>#N/A</v>
      </c>
      <c r="AA699" s="121" t="e">
        <f>INDEX(BDD_enquete_terrain_publique!AA:AA, MATCH(A699, BDD_enquete_terrain_publique!B:B, 0))</f>
        <v>#N/A</v>
      </c>
      <c r="AB699" s="121" t="e">
        <f>INDEX(BDD_enquete_terrain_publique!AB:AB, MATCH(A699, BDD_enquete_terrain_publique!B:B, 0))</f>
        <v>#N/A</v>
      </c>
      <c r="AC699" s="121" t="e">
        <f>Tableau1[[#This Row],[heure_enq]]-Tableau1[[#This Row],[heure_deb]]</f>
        <v>#N/A</v>
      </c>
      <c r="AD699" s="121" t="e">
        <f>Tableau1[[#This Row],[heure_fin]]-Tableau1[[#This Row],[heure_deb]]</f>
        <v>#N/A</v>
      </c>
      <c r="AE699" s="128" t="s">
        <v>22</v>
      </c>
      <c r="AF699" s="128" t="s">
        <v>22</v>
      </c>
      <c r="AG699" s="123" t="e">
        <f>INDEX(BDD_enquete_terrain_publique!BJ:BJ, MATCH(A699, BDD_enquete_terrain_publique!B:B, 0))</f>
        <v>#N/A</v>
      </c>
      <c r="AH699" s="18"/>
      <c r="AI699" s="18" t="e">
        <f>INDEX(BDD_enquete_terrain_publique!BO:BO, MATCH(A699, BDD_enquete_terrain_publique!B:B, 0))</f>
        <v>#N/A</v>
      </c>
      <c r="AJ699" s="18"/>
      <c r="AK699" s="18" t="e">
        <f>INDEX(BDD_enquete_terrain_publique!BU:BU, MATCH(A699, BDD_enquete_terrain_publique!B:B, 0))</f>
        <v>#N/A</v>
      </c>
      <c r="AL699" s="115" t="e">
        <f>INDEX(BDD_enquete_terrain_publique!BV:BV, MATCH(A699, BDD_enquete_terrain_publique!B:B, 0))</f>
        <v>#N/A</v>
      </c>
      <c r="AM699" s="18"/>
      <c r="AN699" s="115"/>
      <c r="AO699" s="115" t="e">
        <f>INDEX(BDD_enquete_terrain_publique!AL:AL, MATCH(A699, BDD_enquete_terrain_publique!B:B, 0))</f>
        <v>#N/A</v>
      </c>
      <c r="AP699" s="115"/>
      <c r="AQ699" s="115"/>
      <c r="AR699" s="124"/>
      <c r="AS699" s="115"/>
      <c r="AT699" s="122"/>
      <c r="AU69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699" s="122"/>
      <c r="AW699" s="115"/>
      <c r="AX699" s="199"/>
      <c r="AY699" s="201"/>
      <c r="AZ699" s="127"/>
    </row>
    <row r="700" spans="1:52">
      <c r="A700" s="117"/>
      <c r="B700" s="18" t="e">
        <f>INDEX(BDD_enquete_terrain_publique!C:C, MATCH(A700, BDD_enquete_terrain_publique!B:B, 0))</f>
        <v>#N/A</v>
      </c>
      <c r="C700" s="18" t="e">
        <f>INDEX(BDD_enquete_terrain_publique!D:D, MATCH(A700, BDD_enquete_terrain_publique!B:B, 0))</f>
        <v>#N/A</v>
      </c>
      <c r="D700" s="109" t="e">
        <f>INDEX(BDD_enquete_terrain_publique!E:E, MATCH(A700, BDD_enquete_terrain_publique!B:B, 0))</f>
        <v>#N/A</v>
      </c>
      <c r="E700" s="18" t="e">
        <f>INDEX(BDD_enquete_terrain_publique!F:F, MATCH(A700, BDD_enquete_terrain_publique!B:B, 0))</f>
        <v>#N/A</v>
      </c>
      <c r="F700" s="118" t="e">
        <f>INDEX(BDD_enquete_terrain_publique!G:G, MATCH(A700, BDD_enquete_terrain_publique!B:B, 0))</f>
        <v>#N/A</v>
      </c>
      <c r="G700" s="18" t="e">
        <f>INDEX(BDD_enquete_terrain_publique!H:H, MATCH(A700, BDD_enquete_terrain_publique!B:B, 0))</f>
        <v>#N/A</v>
      </c>
      <c r="H700" s="118" t="e">
        <f>INDEX(BDD_enquete_terrain_publique!I:I, MATCH(A700, BDD_enquete_terrain_publique!B:B, 0))</f>
        <v>#N/A</v>
      </c>
      <c r="I700" s="18" t="e">
        <f>INDEX(BDD_enquete_terrain_publique!J:J, MATCH(A700, BDD_enquete_terrain_publique!B:B, 0))</f>
        <v>#N/A</v>
      </c>
      <c r="J700" s="18" t="e">
        <f>INDEX(BDD_enquete_terrain_publique!K:K, MATCH(A700, BDD_enquete_terrain_publique!B:B, 0))</f>
        <v>#N/A</v>
      </c>
      <c r="K700" s="118" t="e">
        <f>INDEX(BDD_enquete_terrain_publique!L:L, MATCH(A700, BDD_enquete_terrain_publique!B:B, 0))</f>
        <v>#N/A</v>
      </c>
      <c r="L700" s="18" t="e">
        <f>INDEX(BDD_enquete_terrain_publique!M:M, MATCH(A700, BDD_enquete_terrain_publique!B:B, 0))</f>
        <v>#N/A</v>
      </c>
      <c r="M700" s="115" t="s">
        <v>22</v>
      </c>
      <c r="N700" s="115" t="s">
        <v>22</v>
      </c>
      <c r="O700" s="115" t="s">
        <v>22</v>
      </c>
      <c r="P700" s="119" t="e">
        <f>INDEX(BDD_enquete_terrain_publique!Q:Q, MATCH(A700, BDD_enquete_terrain_publique!B:B, 0))</f>
        <v>#N/A</v>
      </c>
      <c r="Q700" s="115" t="s">
        <v>22</v>
      </c>
      <c r="R700" s="115" t="s">
        <v>22</v>
      </c>
      <c r="S700" s="115" t="s">
        <v>22</v>
      </c>
      <c r="T700" s="115" t="s">
        <v>22</v>
      </c>
      <c r="U700" s="120" t="e">
        <f>INDEX(BDD_enquete_terrain_publique!V:V, MATCH(A700, BDD_enquete_terrain_publique!B:B, 0))</f>
        <v>#N/A</v>
      </c>
      <c r="V700" s="128" t="s">
        <v>22</v>
      </c>
      <c r="W700" s="121" t="e">
        <f>INDEX(BDD_enquete_terrain_publique!W:W, MATCH(A700, BDD_enquete_terrain_publique!B:B, 0))</f>
        <v>#N/A</v>
      </c>
      <c r="X700" s="122" t="e">
        <f>INDEX(BDD_enquete_terrain_publique!X:X, MATCH(A700, BDD_enquete_terrain_publique!B:B, 0))</f>
        <v>#N/A</v>
      </c>
      <c r="Y700" s="122" t="e">
        <f>INDEX(BDD_enquete_terrain_publique!Y:Y, MATCH(A700, BDD_enquete_terrain_publique!B:B, 0))</f>
        <v>#N/A</v>
      </c>
      <c r="Z700" s="121" t="e">
        <f>INDEX(BDD_enquete_terrain_publique!Z:Z, MATCH(A700, BDD_enquete_terrain_publique!B:B, 0))</f>
        <v>#N/A</v>
      </c>
      <c r="AA700" s="121" t="e">
        <f>INDEX(BDD_enquete_terrain_publique!AA:AA, MATCH(A700, BDD_enquete_terrain_publique!B:B, 0))</f>
        <v>#N/A</v>
      </c>
      <c r="AB700" s="121" t="e">
        <f>INDEX(BDD_enquete_terrain_publique!AB:AB, MATCH(A700, BDD_enquete_terrain_publique!B:B, 0))</f>
        <v>#N/A</v>
      </c>
      <c r="AC700" s="121" t="e">
        <f>Tableau1[[#This Row],[heure_enq]]-Tableau1[[#This Row],[heure_deb]]</f>
        <v>#N/A</v>
      </c>
      <c r="AD700" s="121" t="e">
        <f>Tableau1[[#This Row],[heure_fin]]-Tableau1[[#This Row],[heure_deb]]</f>
        <v>#N/A</v>
      </c>
      <c r="AE700" s="128" t="s">
        <v>22</v>
      </c>
      <c r="AF700" s="128" t="s">
        <v>22</v>
      </c>
      <c r="AG700" s="123" t="e">
        <f>INDEX(BDD_enquete_terrain_publique!BJ:BJ, MATCH(A700, BDD_enquete_terrain_publique!B:B, 0))</f>
        <v>#N/A</v>
      </c>
      <c r="AH700" s="18"/>
      <c r="AI700" s="18" t="e">
        <f>INDEX(BDD_enquete_terrain_publique!BO:BO, MATCH(A700, BDD_enquete_terrain_publique!B:B, 0))</f>
        <v>#N/A</v>
      </c>
      <c r="AJ700" s="18"/>
      <c r="AK700" s="18" t="e">
        <f>INDEX(BDD_enquete_terrain_publique!BU:BU, MATCH(A700, BDD_enquete_terrain_publique!B:B, 0))</f>
        <v>#N/A</v>
      </c>
      <c r="AL700" s="115" t="e">
        <f>INDEX(BDD_enquete_terrain_publique!BV:BV, MATCH(A700, BDD_enquete_terrain_publique!B:B, 0))</f>
        <v>#N/A</v>
      </c>
      <c r="AM700" s="18"/>
      <c r="AN700" s="115"/>
      <c r="AO700" s="115" t="e">
        <f>INDEX(BDD_enquete_terrain_publique!AL:AL, MATCH(A700, BDD_enquete_terrain_publique!B:B, 0))</f>
        <v>#N/A</v>
      </c>
      <c r="AP700" s="115"/>
      <c r="AQ700" s="115"/>
      <c r="AR700" s="124"/>
      <c r="AS700" s="115"/>
      <c r="AT700" s="122"/>
      <c r="AU70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0" s="122"/>
      <c r="AW700" s="115"/>
      <c r="AX700" s="199"/>
      <c r="AY700" s="201"/>
      <c r="AZ700" s="127"/>
    </row>
    <row r="701" spans="1:52">
      <c r="A701" s="117"/>
      <c r="B701" s="18" t="e">
        <f>INDEX(BDD_enquete_terrain_publique!C:C, MATCH(A701, BDD_enquete_terrain_publique!B:B, 0))</f>
        <v>#N/A</v>
      </c>
      <c r="C701" s="18" t="e">
        <f>INDEX(BDD_enquete_terrain_publique!D:D, MATCH(A701, BDD_enquete_terrain_publique!B:B, 0))</f>
        <v>#N/A</v>
      </c>
      <c r="D701" s="109" t="e">
        <f>INDEX(BDD_enquete_terrain_publique!E:E, MATCH(A701, BDD_enquete_terrain_publique!B:B, 0))</f>
        <v>#N/A</v>
      </c>
      <c r="E701" s="18" t="e">
        <f>INDEX(BDD_enquete_terrain_publique!F:F, MATCH(A701, BDD_enquete_terrain_publique!B:B, 0))</f>
        <v>#N/A</v>
      </c>
      <c r="F701" s="118" t="e">
        <f>INDEX(BDD_enquete_terrain_publique!G:G, MATCH(A701, BDD_enquete_terrain_publique!B:B, 0))</f>
        <v>#N/A</v>
      </c>
      <c r="G701" s="18" t="e">
        <f>INDEX(BDD_enquete_terrain_publique!H:H, MATCH(A701, BDD_enquete_terrain_publique!B:B, 0))</f>
        <v>#N/A</v>
      </c>
      <c r="H701" s="118" t="e">
        <f>INDEX(BDD_enquete_terrain_publique!I:I, MATCH(A701, BDD_enquete_terrain_publique!B:B, 0))</f>
        <v>#N/A</v>
      </c>
      <c r="I701" s="18" t="e">
        <f>INDEX(BDD_enquete_terrain_publique!J:J, MATCH(A701, BDD_enquete_terrain_publique!B:B, 0))</f>
        <v>#N/A</v>
      </c>
      <c r="J701" s="18" t="e">
        <f>INDEX(BDD_enquete_terrain_publique!K:K, MATCH(A701, BDD_enquete_terrain_publique!B:B, 0))</f>
        <v>#N/A</v>
      </c>
      <c r="K701" s="118" t="e">
        <f>INDEX(BDD_enquete_terrain_publique!L:L, MATCH(A701, BDD_enquete_terrain_publique!B:B, 0))</f>
        <v>#N/A</v>
      </c>
      <c r="L701" s="18" t="e">
        <f>INDEX(BDD_enquete_terrain_publique!M:M, MATCH(A701, BDD_enquete_terrain_publique!B:B, 0))</f>
        <v>#N/A</v>
      </c>
      <c r="M701" s="115" t="s">
        <v>22</v>
      </c>
      <c r="N701" s="115" t="s">
        <v>22</v>
      </c>
      <c r="O701" s="115" t="s">
        <v>22</v>
      </c>
      <c r="P701" s="119" t="e">
        <f>INDEX(BDD_enquete_terrain_publique!Q:Q, MATCH(A701, BDD_enquete_terrain_publique!B:B, 0))</f>
        <v>#N/A</v>
      </c>
      <c r="Q701" s="115" t="s">
        <v>22</v>
      </c>
      <c r="R701" s="115" t="s">
        <v>22</v>
      </c>
      <c r="S701" s="115" t="s">
        <v>22</v>
      </c>
      <c r="T701" s="115" t="s">
        <v>22</v>
      </c>
      <c r="U701" s="120" t="e">
        <f>INDEX(BDD_enquete_terrain_publique!V:V, MATCH(A701, BDD_enquete_terrain_publique!B:B, 0))</f>
        <v>#N/A</v>
      </c>
      <c r="V701" s="128" t="s">
        <v>22</v>
      </c>
      <c r="W701" s="121" t="e">
        <f>INDEX(BDD_enquete_terrain_publique!W:W, MATCH(A701, BDD_enquete_terrain_publique!B:B, 0))</f>
        <v>#N/A</v>
      </c>
      <c r="X701" s="122" t="e">
        <f>INDEX(BDD_enquete_terrain_publique!X:X, MATCH(A701, BDD_enquete_terrain_publique!B:B, 0))</f>
        <v>#N/A</v>
      </c>
      <c r="Y701" s="122" t="e">
        <f>INDEX(BDD_enquete_terrain_publique!Y:Y, MATCH(A701, BDD_enquete_terrain_publique!B:B, 0))</f>
        <v>#N/A</v>
      </c>
      <c r="Z701" s="121" t="e">
        <f>INDEX(BDD_enquete_terrain_publique!Z:Z, MATCH(A701, BDD_enquete_terrain_publique!B:B, 0))</f>
        <v>#N/A</v>
      </c>
      <c r="AA701" s="121" t="e">
        <f>INDEX(BDD_enquete_terrain_publique!AA:AA, MATCH(A701, BDD_enquete_terrain_publique!B:B, 0))</f>
        <v>#N/A</v>
      </c>
      <c r="AB701" s="121" t="e">
        <f>INDEX(BDD_enquete_terrain_publique!AB:AB, MATCH(A701, BDD_enquete_terrain_publique!B:B, 0))</f>
        <v>#N/A</v>
      </c>
      <c r="AC701" s="121" t="e">
        <f>Tableau1[[#This Row],[heure_enq]]-Tableau1[[#This Row],[heure_deb]]</f>
        <v>#N/A</v>
      </c>
      <c r="AD701" s="121" t="e">
        <f>Tableau1[[#This Row],[heure_fin]]-Tableau1[[#This Row],[heure_deb]]</f>
        <v>#N/A</v>
      </c>
      <c r="AE701" s="128" t="s">
        <v>22</v>
      </c>
      <c r="AF701" s="128" t="s">
        <v>22</v>
      </c>
      <c r="AG701" s="123" t="e">
        <f>INDEX(BDD_enquete_terrain_publique!BJ:BJ, MATCH(A701, BDD_enquete_terrain_publique!B:B, 0))</f>
        <v>#N/A</v>
      </c>
      <c r="AH701" s="18"/>
      <c r="AI701" s="18" t="e">
        <f>INDEX(BDD_enquete_terrain_publique!BO:BO, MATCH(A701, BDD_enquete_terrain_publique!B:B, 0))</f>
        <v>#N/A</v>
      </c>
      <c r="AJ701" s="18"/>
      <c r="AK701" s="18" t="e">
        <f>INDEX(BDD_enquete_terrain_publique!BU:BU, MATCH(A701, BDD_enquete_terrain_publique!B:B, 0))</f>
        <v>#N/A</v>
      </c>
      <c r="AL701" s="115" t="e">
        <f>INDEX(BDD_enquete_terrain_publique!BV:BV, MATCH(A701, BDD_enquete_terrain_publique!B:B, 0))</f>
        <v>#N/A</v>
      </c>
      <c r="AM701" s="18"/>
      <c r="AN701" s="115"/>
      <c r="AO701" s="115" t="e">
        <f>INDEX(BDD_enquete_terrain_publique!AL:AL, MATCH(A701, BDD_enquete_terrain_publique!B:B, 0))</f>
        <v>#N/A</v>
      </c>
      <c r="AP701" s="115"/>
      <c r="AQ701" s="115"/>
      <c r="AR701" s="124"/>
      <c r="AS701" s="115"/>
      <c r="AT701" s="122"/>
      <c r="AU70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1" s="122"/>
      <c r="AW701" s="115"/>
      <c r="AX701" s="199"/>
      <c r="AY701" s="201"/>
      <c r="AZ701" s="127"/>
    </row>
    <row r="702" spans="1:52">
      <c r="A702" s="117"/>
      <c r="B702" s="18" t="e">
        <f>INDEX(BDD_enquete_terrain_publique!C:C, MATCH(A702, BDD_enquete_terrain_publique!B:B, 0))</f>
        <v>#N/A</v>
      </c>
      <c r="C702" s="18" t="e">
        <f>INDEX(BDD_enquete_terrain_publique!D:D, MATCH(A702, BDD_enquete_terrain_publique!B:B, 0))</f>
        <v>#N/A</v>
      </c>
      <c r="D702" s="109" t="e">
        <f>INDEX(BDD_enquete_terrain_publique!E:E, MATCH(A702, BDD_enquete_terrain_publique!B:B, 0))</f>
        <v>#N/A</v>
      </c>
      <c r="E702" s="18" t="e">
        <f>INDEX(BDD_enquete_terrain_publique!F:F, MATCH(A702, BDD_enquete_terrain_publique!B:B, 0))</f>
        <v>#N/A</v>
      </c>
      <c r="F702" s="118" t="e">
        <f>INDEX(BDD_enquete_terrain_publique!G:G, MATCH(A702, BDD_enquete_terrain_publique!B:B, 0))</f>
        <v>#N/A</v>
      </c>
      <c r="G702" s="18" t="e">
        <f>INDEX(BDD_enquete_terrain_publique!H:H, MATCH(A702, BDD_enquete_terrain_publique!B:B, 0))</f>
        <v>#N/A</v>
      </c>
      <c r="H702" s="118" t="e">
        <f>INDEX(BDD_enquete_terrain_publique!I:I, MATCH(A702, BDD_enquete_terrain_publique!B:B, 0))</f>
        <v>#N/A</v>
      </c>
      <c r="I702" s="18" t="e">
        <f>INDEX(BDD_enquete_terrain_publique!J:J, MATCH(A702, BDD_enquete_terrain_publique!B:B, 0))</f>
        <v>#N/A</v>
      </c>
      <c r="J702" s="18" t="e">
        <f>INDEX(BDD_enquete_terrain_publique!K:K, MATCH(A702, BDD_enquete_terrain_publique!B:B, 0))</f>
        <v>#N/A</v>
      </c>
      <c r="K702" s="118" t="e">
        <f>INDEX(BDD_enquete_terrain_publique!L:L, MATCH(A702, BDD_enquete_terrain_publique!B:B, 0))</f>
        <v>#N/A</v>
      </c>
      <c r="L702" s="18" t="e">
        <f>INDEX(BDD_enquete_terrain_publique!M:M, MATCH(A702, BDD_enquete_terrain_publique!B:B, 0))</f>
        <v>#N/A</v>
      </c>
      <c r="M702" s="115" t="s">
        <v>22</v>
      </c>
      <c r="N702" s="115" t="s">
        <v>22</v>
      </c>
      <c r="O702" s="115" t="s">
        <v>22</v>
      </c>
      <c r="P702" s="119" t="e">
        <f>INDEX(BDD_enquete_terrain_publique!Q:Q, MATCH(A702, BDD_enquete_terrain_publique!B:B, 0))</f>
        <v>#N/A</v>
      </c>
      <c r="Q702" s="115" t="s">
        <v>22</v>
      </c>
      <c r="R702" s="115" t="s">
        <v>22</v>
      </c>
      <c r="S702" s="115" t="s">
        <v>22</v>
      </c>
      <c r="T702" s="115" t="s">
        <v>22</v>
      </c>
      <c r="U702" s="120" t="e">
        <f>INDEX(BDD_enquete_terrain_publique!V:V, MATCH(A702, BDD_enquete_terrain_publique!B:B, 0))</f>
        <v>#N/A</v>
      </c>
      <c r="V702" s="128" t="s">
        <v>22</v>
      </c>
      <c r="W702" s="121" t="e">
        <f>INDEX(BDD_enquete_terrain_publique!W:W, MATCH(A702, BDD_enquete_terrain_publique!B:B, 0))</f>
        <v>#N/A</v>
      </c>
      <c r="X702" s="122" t="e">
        <f>INDEX(BDD_enquete_terrain_publique!X:X, MATCH(A702, BDD_enquete_terrain_publique!B:B, 0))</f>
        <v>#N/A</v>
      </c>
      <c r="Y702" s="122" t="e">
        <f>INDEX(BDD_enquete_terrain_publique!Y:Y, MATCH(A702, BDD_enquete_terrain_publique!B:B, 0))</f>
        <v>#N/A</v>
      </c>
      <c r="Z702" s="121" t="e">
        <f>INDEX(BDD_enquete_terrain_publique!Z:Z, MATCH(A702, BDD_enquete_terrain_publique!B:B, 0))</f>
        <v>#N/A</v>
      </c>
      <c r="AA702" s="121" t="e">
        <f>INDEX(BDD_enquete_terrain_publique!AA:AA, MATCH(A702, BDD_enquete_terrain_publique!B:B, 0))</f>
        <v>#N/A</v>
      </c>
      <c r="AB702" s="121" t="e">
        <f>INDEX(BDD_enquete_terrain_publique!AB:AB, MATCH(A702, BDD_enquete_terrain_publique!B:B, 0))</f>
        <v>#N/A</v>
      </c>
      <c r="AC702" s="121" t="e">
        <f>Tableau1[[#This Row],[heure_enq]]-Tableau1[[#This Row],[heure_deb]]</f>
        <v>#N/A</v>
      </c>
      <c r="AD702" s="121" t="e">
        <f>Tableau1[[#This Row],[heure_fin]]-Tableau1[[#This Row],[heure_deb]]</f>
        <v>#N/A</v>
      </c>
      <c r="AE702" s="128" t="s">
        <v>22</v>
      </c>
      <c r="AF702" s="128" t="s">
        <v>22</v>
      </c>
      <c r="AG702" s="123" t="e">
        <f>INDEX(BDD_enquete_terrain_publique!BJ:BJ, MATCH(A702, BDD_enquete_terrain_publique!B:B, 0))</f>
        <v>#N/A</v>
      </c>
      <c r="AH702" s="18"/>
      <c r="AI702" s="18" t="e">
        <f>INDEX(BDD_enquete_terrain_publique!BO:BO, MATCH(A702, BDD_enquete_terrain_publique!B:B, 0))</f>
        <v>#N/A</v>
      </c>
      <c r="AJ702" s="18"/>
      <c r="AK702" s="18" t="e">
        <f>INDEX(BDD_enquete_terrain_publique!BU:BU, MATCH(A702, BDD_enquete_terrain_publique!B:B, 0))</f>
        <v>#N/A</v>
      </c>
      <c r="AL702" s="115" t="e">
        <f>INDEX(BDD_enquete_terrain_publique!BV:BV, MATCH(A702, BDD_enquete_terrain_publique!B:B, 0))</f>
        <v>#N/A</v>
      </c>
      <c r="AM702" s="18"/>
      <c r="AN702" s="115"/>
      <c r="AO702" s="115" t="e">
        <f>INDEX(BDD_enquete_terrain_publique!AL:AL, MATCH(A702, BDD_enquete_terrain_publique!B:B, 0))</f>
        <v>#N/A</v>
      </c>
      <c r="AP702" s="115"/>
      <c r="AQ702" s="115"/>
      <c r="AR702" s="124"/>
      <c r="AS702" s="115"/>
      <c r="AT702" s="122"/>
      <c r="AU70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2" s="122"/>
      <c r="AW702" s="115"/>
      <c r="AX702" s="199"/>
      <c r="AY702" s="201"/>
      <c r="AZ702" s="127"/>
    </row>
    <row r="703" spans="1:52">
      <c r="A703" s="117"/>
      <c r="B703" s="18" t="e">
        <f>INDEX(BDD_enquete_terrain_publique!C:C, MATCH(A703, BDD_enquete_terrain_publique!B:B, 0))</f>
        <v>#N/A</v>
      </c>
      <c r="C703" s="18" t="e">
        <f>INDEX(BDD_enquete_terrain_publique!D:D, MATCH(A703, BDD_enquete_terrain_publique!B:B, 0))</f>
        <v>#N/A</v>
      </c>
      <c r="D703" s="109" t="e">
        <f>INDEX(BDD_enquete_terrain_publique!E:E, MATCH(A703, BDD_enquete_terrain_publique!B:B, 0))</f>
        <v>#N/A</v>
      </c>
      <c r="E703" s="18" t="e">
        <f>INDEX(BDD_enquete_terrain_publique!F:F, MATCH(A703, BDD_enquete_terrain_publique!B:B, 0))</f>
        <v>#N/A</v>
      </c>
      <c r="F703" s="118" t="e">
        <f>INDEX(BDD_enquete_terrain_publique!G:G, MATCH(A703, BDD_enquete_terrain_publique!B:B, 0))</f>
        <v>#N/A</v>
      </c>
      <c r="G703" s="18" t="e">
        <f>INDEX(BDD_enquete_terrain_publique!H:H, MATCH(A703, BDD_enquete_terrain_publique!B:B, 0))</f>
        <v>#N/A</v>
      </c>
      <c r="H703" s="118" t="e">
        <f>INDEX(BDD_enquete_terrain_publique!I:I, MATCH(A703, BDD_enquete_terrain_publique!B:B, 0))</f>
        <v>#N/A</v>
      </c>
      <c r="I703" s="18" t="e">
        <f>INDEX(BDD_enquete_terrain_publique!J:J, MATCH(A703, BDD_enquete_terrain_publique!B:B, 0))</f>
        <v>#N/A</v>
      </c>
      <c r="J703" s="18" t="e">
        <f>INDEX(BDD_enquete_terrain_publique!K:K, MATCH(A703, BDD_enquete_terrain_publique!B:B, 0))</f>
        <v>#N/A</v>
      </c>
      <c r="K703" s="118" t="e">
        <f>INDEX(BDD_enquete_terrain_publique!L:L, MATCH(A703, BDD_enquete_terrain_publique!B:B, 0))</f>
        <v>#N/A</v>
      </c>
      <c r="L703" s="18" t="e">
        <f>INDEX(BDD_enquete_terrain_publique!M:M, MATCH(A703, BDD_enquete_terrain_publique!B:B, 0))</f>
        <v>#N/A</v>
      </c>
      <c r="M703" s="115" t="s">
        <v>22</v>
      </c>
      <c r="N703" s="115" t="s">
        <v>22</v>
      </c>
      <c r="O703" s="115" t="s">
        <v>22</v>
      </c>
      <c r="P703" s="119" t="e">
        <f>INDEX(BDD_enquete_terrain_publique!Q:Q, MATCH(A703, BDD_enquete_terrain_publique!B:B, 0))</f>
        <v>#N/A</v>
      </c>
      <c r="Q703" s="115" t="s">
        <v>22</v>
      </c>
      <c r="R703" s="115" t="s">
        <v>22</v>
      </c>
      <c r="S703" s="115" t="s">
        <v>22</v>
      </c>
      <c r="T703" s="115" t="s">
        <v>22</v>
      </c>
      <c r="U703" s="120" t="e">
        <f>INDEX(BDD_enquete_terrain_publique!V:V, MATCH(A703, BDD_enquete_terrain_publique!B:B, 0))</f>
        <v>#N/A</v>
      </c>
      <c r="V703" s="128" t="s">
        <v>22</v>
      </c>
      <c r="W703" s="121" t="e">
        <f>INDEX(BDD_enquete_terrain_publique!W:W, MATCH(A703, BDD_enquete_terrain_publique!B:B, 0))</f>
        <v>#N/A</v>
      </c>
      <c r="X703" s="122" t="e">
        <f>INDEX(BDD_enquete_terrain_publique!X:X, MATCH(A703, BDD_enquete_terrain_publique!B:B, 0))</f>
        <v>#N/A</v>
      </c>
      <c r="Y703" s="122" t="e">
        <f>INDEX(BDD_enquete_terrain_publique!Y:Y, MATCH(A703, BDD_enquete_terrain_publique!B:B, 0))</f>
        <v>#N/A</v>
      </c>
      <c r="Z703" s="121" t="e">
        <f>INDEX(BDD_enquete_terrain_publique!Z:Z, MATCH(A703, BDD_enquete_terrain_publique!B:B, 0))</f>
        <v>#N/A</v>
      </c>
      <c r="AA703" s="121" t="e">
        <f>INDEX(BDD_enquete_terrain_publique!AA:AA, MATCH(A703, BDD_enquete_terrain_publique!B:B, 0))</f>
        <v>#N/A</v>
      </c>
      <c r="AB703" s="121" t="e">
        <f>INDEX(BDD_enquete_terrain_publique!AB:AB, MATCH(A703, BDD_enquete_terrain_publique!B:B, 0))</f>
        <v>#N/A</v>
      </c>
      <c r="AC703" s="121" t="e">
        <f>Tableau1[[#This Row],[heure_enq]]-Tableau1[[#This Row],[heure_deb]]</f>
        <v>#N/A</v>
      </c>
      <c r="AD703" s="121" t="e">
        <f>Tableau1[[#This Row],[heure_fin]]-Tableau1[[#This Row],[heure_deb]]</f>
        <v>#N/A</v>
      </c>
      <c r="AE703" s="128" t="s">
        <v>22</v>
      </c>
      <c r="AF703" s="128" t="s">
        <v>22</v>
      </c>
      <c r="AG703" s="123" t="e">
        <f>INDEX(BDD_enquete_terrain_publique!BJ:BJ, MATCH(A703, BDD_enquete_terrain_publique!B:B, 0))</f>
        <v>#N/A</v>
      </c>
      <c r="AH703" s="18"/>
      <c r="AI703" s="18" t="e">
        <f>INDEX(BDD_enquete_terrain_publique!BO:BO, MATCH(A703, BDD_enquete_terrain_publique!B:B, 0))</f>
        <v>#N/A</v>
      </c>
      <c r="AJ703" s="18"/>
      <c r="AK703" s="18" t="e">
        <f>INDEX(BDD_enquete_terrain_publique!BU:BU, MATCH(A703, BDD_enquete_terrain_publique!B:B, 0))</f>
        <v>#N/A</v>
      </c>
      <c r="AL703" s="115" t="e">
        <f>INDEX(BDD_enquete_terrain_publique!BV:BV, MATCH(A703, BDD_enquete_terrain_publique!B:B, 0))</f>
        <v>#N/A</v>
      </c>
      <c r="AM703" s="18"/>
      <c r="AN703" s="115"/>
      <c r="AO703" s="115" t="e">
        <f>INDEX(BDD_enquete_terrain_publique!AL:AL, MATCH(A703, BDD_enquete_terrain_publique!B:B, 0))</f>
        <v>#N/A</v>
      </c>
      <c r="AP703" s="115"/>
      <c r="AQ703" s="115"/>
      <c r="AR703" s="124"/>
      <c r="AS703" s="115"/>
      <c r="AT703" s="122"/>
      <c r="AU70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3" s="122"/>
      <c r="AW703" s="115"/>
      <c r="AX703" s="199"/>
      <c r="AY703" s="201"/>
      <c r="AZ703" s="127"/>
    </row>
    <row r="704" spans="1:52">
      <c r="A704" s="117"/>
      <c r="B704" s="18" t="e">
        <f>INDEX(BDD_enquete_terrain_publique!C:C, MATCH(A704, BDD_enquete_terrain_publique!B:B, 0))</f>
        <v>#N/A</v>
      </c>
      <c r="C704" s="18" t="e">
        <f>INDEX(BDD_enquete_terrain_publique!D:D, MATCH(A704, BDD_enquete_terrain_publique!B:B, 0))</f>
        <v>#N/A</v>
      </c>
      <c r="D704" s="109" t="e">
        <f>INDEX(BDD_enquete_terrain_publique!E:E, MATCH(A704, BDD_enquete_terrain_publique!B:B, 0))</f>
        <v>#N/A</v>
      </c>
      <c r="E704" s="18" t="e">
        <f>INDEX(BDD_enquete_terrain_publique!F:F, MATCH(A704, BDD_enquete_terrain_publique!B:B, 0))</f>
        <v>#N/A</v>
      </c>
      <c r="F704" s="118" t="e">
        <f>INDEX(BDD_enquete_terrain_publique!G:G, MATCH(A704, BDD_enquete_terrain_publique!B:B, 0))</f>
        <v>#N/A</v>
      </c>
      <c r="G704" s="18" t="e">
        <f>INDEX(BDD_enquete_terrain_publique!H:H, MATCH(A704, BDD_enquete_terrain_publique!B:B, 0))</f>
        <v>#N/A</v>
      </c>
      <c r="H704" s="118" t="e">
        <f>INDEX(BDD_enquete_terrain_publique!I:I, MATCH(A704, BDD_enquete_terrain_publique!B:B, 0))</f>
        <v>#N/A</v>
      </c>
      <c r="I704" s="18" t="e">
        <f>INDEX(BDD_enquete_terrain_publique!J:J, MATCH(A704, BDD_enquete_terrain_publique!B:B, 0))</f>
        <v>#N/A</v>
      </c>
      <c r="J704" s="18" t="e">
        <f>INDEX(BDD_enquete_terrain_publique!K:K, MATCH(A704, BDD_enquete_terrain_publique!B:B, 0))</f>
        <v>#N/A</v>
      </c>
      <c r="K704" s="118" t="e">
        <f>INDEX(BDD_enquete_terrain_publique!L:L, MATCH(A704, BDD_enquete_terrain_publique!B:B, 0))</f>
        <v>#N/A</v>
      </c>
      <c r="L704" s="18" t="e">
        <f>INDEX(BDD_enquete_terrain_publique!M:M, MATCH(A704, BDD_enquete_terrain_publique!B:B, 0))</f>
        <v>#N/A</v>
      </c>
      <c r="M704" s="115" t="s">
        <v>22</v>
      </c>
      <c r="N704" s="115" t="s">
        <v>22</v>
      </c>
      <c r="O704" s="115" t="s">
        <v>22</v>
      </c>
      <c r="P704" s="119" t="e">
        <f>INDEX(BDD_enquete_terrain_publique!Q:Q, MATCH(A704, BDD_enquete_terrain_publique!B:B, 0))</f>
        <v>#N/A</v>
      </c>
      <c r="Q704" s="115" t="s">
        <v>22</v>
      </c>
      <c r="R704" s="115" t="s">
        <v>22</v>
      </c>
      <c r="S704" s="115" t="s">
        <v>22</v>
      </c>
      <c r="T704" s="115" t="s">
        <v>22</v>
      </c>
      <c r="U704" s="120" t="e">
        <f>INDEX(BDD_enquete_terrain_publique!V:V, MATCH(A704, BDD_enquete_terrain_publique!B:B, 0))</f>
        <v>#N/A</v>
      </c>
      <c r="V704" s="128" t="s">
        <v>22</v>
      </c>
      <c r="W704" s="121" t="e">
        <f>INDEX(BDD_enquete_terrain_publique!W:W, MATCH(A704, BDD_enquete_terrain_publique!B:B, 0))</f>
        <v>#N/A</v>
      </c>
      <c r="X704" s="122" t="e">
        <f>INDEX(BDD_enquete_terrain_publique!X:X, MATCH(A704, BDD_enquete_terrain_publique!B:B, 0))</f>
        <v>#N/A</v>
      </c>
      <c r="Y704" s="122" t="e">
        <f>INDEX(BDD_enquete_terrain_publique!Y:Y, MATCH(A704, BDD_enquete_terrain_publique!B:B, 0))</f>
        <v>#N/A</v>
      </c>
      <c r="Z704" s="121" t="e">
        <f>INDEX(BDD_enquete_terrain_publique!Z:Z, MATCH(A704, BDD_enquete_terrain_publique!B:B, 0))</f>
        <v>#N/A</v>
      </c>
      <c r="AA704" s="121" t="e">
        <f>INDEX(BDD_enquete_terrain_publique!AA:AA, MATCH(A704, BDD_enquete_terrain_publique!B:B, 0))</f>
        <v>#N/A</v>
      </c>
      <c r="AB704" s="121" t="e">
        <f>INDEX(BDD_enquete_terrain_publique!AB:AB, MATCH(A704, BDD_enquete_terrain_publique!B:B, 0))</f>
        <v>#N/A</v>
      </c>
      <c r="AC704" s="121" t="e">
        <f>Tableau1[[#This Row],[heure_enq]]-Tableau1[[#This Row],[heure_deb]]</f>
        <v>#N/A</v>
      </c>
      <c r="AD704" s="121" t="e">
        <f>Tableau1[[#This Row],[heure_fin]]-Tableau1[[#This Row],[heure_deb]]</f>
        <v>#N/A</v>
      </c>
      <c r="AE704" s="128" t="s">
        <v>22</v>
      </c>
      <c r="AF704" s="128" t="s">
        <v>22</v>
      </c>
      <c r="AG704" s="123" t="e">
        <f>INDEX(BDD_enquete_terrain_publique!BJ:BJ, MATCH(A704, BDD_enquete_terrain_publique!B:B, 0))</f>
        <v>#N/A</v>
      </c>
      <c r="AH704" s="18"/>
      <c r="AI704" s="18" t="e">
        <f>INDEX(BDD_enquete_terrain_publique!BO:BO, MATCH(A704, BDD_enquete_terrain_publique!B:B, 0))</f>
        <v>#N/A</v>
      </c>
      <c r="AJ704" s="18"/>
      <c r="AK704" s="18" t="e">
        <f>INDEX(BDD_enquete_terrain_publique!BU:BU, MATCH(A704, BDD_enquete_terrain_publique!B:B, 0))</f>
        <v>#N/A</v>
      </c>
      <c r="AL704" s="115" t="e">
        <f>INDEX(BDD_enquete_terrain_publique!BV:BV, MATCH(A704, BDD_enquete_terrain_publique!B:B, 0))</f>
        <v>#N/A</v>
      </c>
      <c r="AM704" s="18"/>
      <c r="AN704" s="115"/>
      <c r="AO704" s="115" t="e">
        <f>INDEX(BDD_enquete_terrain_publique!AL:AL, MATCH(A704, BDD_enquete_terrain_publique!B:B, 0))</f>
        <v>#N/A</v>
      </c>
      <c r="AP704" s="115"/>
      <c r="AQ704" s="115"/>
      <c r="AR704" s="124"/>
      <c r="AS704" s="115"/>
      <c r="AT704" s="122"/>
      <c r="AU70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4" s="122"/>
      <c r="AW704" s="115"/>
      <c r="AX704" s="199"/>
      <c r="AY704" s="201"/>
      <c r="AZ704" s="127"/>
    </row>
    <row r="705" spans="1:52">
      <c r="A705" s="117"/>
      <c r="B705" s="18" t="e">
        <f>INDEX(BDD_enquete_terrain_publique!C:C, MATCH(A705, BDD_enquete_terrain_publique!B:B, 0))</f>
        <v>#N/A</v>
      </c>
      <c r="C705" s="18" t="e">
        <f>INDEX(BDD_enquete_terrain_publique!D:D, MATCH(A705, BDD_enquete_terrain_publique!B:B, 0))</f>
        <v>#N/A</v>
      </c>
      <c r="D705" s="109" t="e">
        <f>INDEX(BDD_enquete_terrain_publique!E:E, MATCH(A705, BDD_enquete_terrain_publique!B:B, 0))</f>
        <v>#N/A</v>
      </c>
      <c r="E705" s="18" t="e">
        <f>INDEX(BDD_enquete_terrain_publique!F:F, MATCH(A705, BDD_enquete_terrain_publique!B:B, 0))</f>
        <v>#N/A</v>
      </c>
      <c r="F705" s="118" t="e">
        <f>INDEX(BDD_enquete_terrain_publique!G:G, MATCH(A705, BDD_enquete_terrain_publique!B:B, 0))</f>
        <v>#N/A</v>
      </c>
      <c r="G705" s="18" t="e">
        <f>INDEX(BDD_enquete_terrain_publique!H:H, MATCH(A705, BDD_enquete_terrain_publique!B:B, 0))</f>
        <v>#N/A</v>
      </c>
      <c r="H705" s="118" t="e">
        <f>INDEX(BDD_enquete_terrain_publique!I:I, MATCH(A705, BDD_enquete_terrain_publique!B:B, 0))</f>
        <v>#N/A</v>
      </c>
      <c r="I705" s="18" t="e">
        <f>INDEX(BDD_enquete_terrain_publique!J:J, MATCH(A705, BDD_enquete_terrain_publique!B:B, 0))</f>
        <v>#N/A</v>
      </c>
      <c r="J705" s="18" t="e">
        <f>INDEX(BDD_enquete_terrain_publique!K:K, MATCH(A705, BDD_enquete_terrain_publique!B:B, 0))</f>
        <v>#N/A</v>
      </c>
      <c r="K705" s="118" t="e">
        <f>INDEX(BDD_enquete_terrain_publique!L:L, MATCH(A705, BDD_enquete_terrain_publique!B:B, 0))</f>
        <v>#N/A</v>
      </c>
      <c r="L705" s="18" t="e">
        <f>INDEX(BDD_enquete_terrain_publique!M:M, MATCH(A705, BDD_enquete_terrain_publique!B:B, 0))</f>
        <v>#N/A</v>
      </c>
      <c r="M705" s="115" t="s">
        <v>22</v>
      </c>
      <c r="N705" s="115" t="s">
        <v>22</v>
      </c>
      <c r="O705" s="115" t="s">
        <v>22</v>
      </c>
      <c r="P705" s="119" t="e">
        <f>INDEX(BDD_enquete_terrain_publique!Q:Q, MATCH(A705, BDD_enquete_terrain_publique!B:B, 0))</f>
        <v>#N/A</v>
      </c>
      <c r="Q705" s="115" t="s">
        <v>22</v>
      </c>
      <c r="R705" s="115" t="s">
        <v>22</v>
      </c>
      <c r="S705" s="115" t="s">
        <v>22</v>
      </c>
      <c r="T705" s="115" t="s">
        <v>22</v>
      </c>
      <c r="U705" s="120" t="e">
        <f>INDEX(BDD_enquete_terrain_publique!V:V, MATCH(A705, BDD_enquete_terrain_publique!B:B, 0))</f>
        <v>#N/A</v>
      </c>
      <c r="V705" s="128" t="s">
        <v>22</v>
      </c>
      <c r="W705" s="121" t="e">
        <f>INDEX(BDD_enquete_terrain_publique!W:W, MATCH(A705, BDD_enquete_terrain_publique!B:B, 0))</f>
        <v>#N/A</v>
      </c>
      <c r="X705" s="122" t="e">
        <f>INDEX(BDD_enquete_terrain_publique!X:X, MATCH(A705, BDD_enquete_terrain_publique!B:B, 0))</f>
        <v>#N/A</v>
      </c>
      <c r="Y705" s="122" t="e">
        <f>INDEX(BDD_enquete_terrain_publique!Y:Y, MATCH(A705, BDD_enquete_terrain_publique!B:B, 0))</f>
        <v>#N/A</v>
      </c>
      <c r="Z705" s="121" t="e">
        <f>INDEX(BDD_enquete_terrain_publique!Z:Z, MATCH(A705, BDD_enquete_terrain_publique!B:B, 0))</f>
        <v>#N/A</v>
      </c>
      <c r="AA705" s="121" t="e">
        <f>INDEX(BDD_enquete_terrain_publique!AA:AA, MATCH(A705, BDD_enquete_terrain_publique!B:B, 0))</f>
        <v>#N/A</v>
      </c>
      <c r="AB705" s="121" t="e">
        <f>INDEX(BDD_enquete_terrain_publique!AB:AB, MATCH(A705, BDD_enquete_terrain_publique!B:B, 0))</f>
        <v>#N/A</v>
      </c>
      <c r="AC705" s="121" t="e">
        <f>Tableau1[[#This Row],[heure_enq]]-Tableau1[[#This Row],[heure_deb]]</f>
        <v>#N/A</v>
      </c>
      <c r="AD705" s="121" t="e">
        <f>Tableau1[[#This Row],[heure_fin]]-Tableau1[[#This Row],[heure_deb]]</f>
        <v>#N/A</v>
      </c>
      <c r="AE705" s="128" t="s">
        <v>22</v>
      </c>
      <c r="AF705" s="128" t="s">
        <v>22</v>
      </c>
      <c r="AG705" s="123" t="e">
        <f>INDEX(BDD_enquete_terrain_publique!BJ:BJ, MATCH(A705, BDD_enquete_terrain_publique!B:B, 0))</f>
        <v>#N/A</v>
      </c>
      <c r="AH705" s="18"/>
      <c r="AI705" s="18" t="e">
        <f>INDEX(BDD_enquete_terrain_publique!BO:BO, MATCH(A705, BDD_enquete_terrain_publique!B:B, 0))</f>
        <v>#N/A</v>
      </c>
      <c r="AJ705" s="18"/>
      <c r="AK705" s="18" t="e">
        <f>INDEX(BDD_enquete_terrain_publique!BU:BU, MATCH(A705, BDD_enquete_terrain_publique!B:B, 0))</f>
        <v>#N/A</v>
      </c>
      <c r="AL705" s="115" t="e">
        <f>INDEX(BDD_enquete_terrain_publique!BV:BV, MATCH(A705, BDD_enquete_terrain_publique!B:B, 0))</f>
        <v>#N/A</v>
      </c>
      <c r="AM705" s="18"/>
      <c r="AN705" s="115"/>
      <c r="AO705" s="115" t="e">
        <f>INDEX(BDD_enquete_terrain_publique!AL:AL, MATCH(A705, BDD_enquete_terrain_publique!B:B, 0))</f>
        <v>#N/A</v>
      </c>
      <c r="AP705" s="115"/>
      <c r="AQ705" s="115"/>
      <c r="AR705" s="124"/>
      <c r="AS705" s="115"/>
      <c r="AT705" s="122"/>
      <c r="AU70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5" s="122"/>
      <c r="AW705" s="115"/>
      <c r="AX705" s="199"/>
      <c r="AY705" s="201"/>
      <c r="AZ705" s="127"/>
    </row>
    <row r="706" spans="1:52">
      <c r="A706" s="117"/>
      <c r="B706" s="18" t="e">
        <f>INDEX(BDD_enquete_terrain_publique!C:C, MATCH(A706, BDD_enquete_terrain_publique!B:B, 0))</f>
        <v>#N/A</v>
      </c>
      <c r="C706" s="18" t="e">
        <f>INDEX(BDD_enquete_terrain_publique!D:D, MATCH(A706, BDD_enquete_terrain_publique!B:B, 0))</f>
        <v>#N/A</v>
      </c>
      <c r="D706" s="109" t="e">
        <f>INDEX(BDD_enquete_terrain_publique!E:E, MATCH(A706, BDD_enquete_terrain_publique!B:B, 0))</f>
        <v>#N/A</v>
      </c>
      <c r="E706" s="18" t="e">
        <f>INDEX(BDD_enquete_terrain_publique!F:F, MATCH(A706, BDD_enquete_terrain_publique!B:B, 0))</f>
        <v>#N/A</v>
      </c>
      <c r="F706" s="118" t="e">
        <f>INDEX(BDD_enquete_terrain_publique!G:G, MATCH(A706, BDD_enquete_terrain_publique!B:B, 0))</f>
        <v>#N/A</v>
      </c>
      <c r="G706" s="18" t="e">
        <f>INDEX(BDD_enquete_terrain_publique!H:H, MATCH(A706, BDD_enquete_terrain_publique!B:B, 0))</f>
        <v>#N/A</v>
      </c>
      <c r="H706" s="118" t="e">
        <f>INDEX(BDD_enquete_terrain_publique!I:I, MATCH(A706, BDD_enquete_terrain_publique!B:B, 0))</f>
        <v>#N/A</v>
      </c>
      <c r="I706" s="18" t="e">
        <f>INDEX(BDD_enquete_terrain_publique!J:J, MATCH(A706, BDD_enquete_terrain_publique!B:B, 0))</f>
        <v>#N/A</v>
      </c>
      <c r="J706" s="18" t="e">
        <f>INDEX(BDD_enquete_terrain_publique!K:K, MATCH(A706, BDD_enquete_terrain_publique!B:B, 0))</f>
        <v>#N/A</v>
      </c>
      <c r="K706" s="118" t="e">
        <f>INDEX(BDD_enquete_terrain_publique!L:L, MATCH(A706, BDD_enquete_terrain_publique!B:B, 0))</f>
        <v>#N/A</v>
      </c>
      <c r="L706" s="18" t="e">
        <f>INDEX(BDD_enquete_terrain_publique!M:M, MATCH(A706, BDD_enquete_terrain_publique!B:B, 0))</f>
        <v>#N/A</v>
      </c>
      <c r="M706" s="115" t="s">
        <v>22</v>
      </c>
      <c r="N706" s="115" t="s">
        <v>22</v>
      </c>
      <c r="O706" s="115" t="s">
        <v>22</v>
      </c>
      <c r="P706" s="119" t="e">
        <f>INDEX(BDD_enquete_terrain_publique!Q:Q, MATCH(A706, BDD_enquete_terrain_publique!B:B, 0))</f>
        <v>#N/A</v>
      </c>
      <c r="Q706" s="115" t="s">
        <v>22</v>
      </c>
      <c r="R706" s="115" t="s">
        <v>22</v>
      </c>
      <c r="S706" s="115" t="s">
        <v>22</v>
      </c>
      <c r="T706" s="115" t="s">
        <v>22</v>
      </c>
      <c r="U706" s="120" t="e">
        <f>INDEX(BDD_enquete_terrain_publique!V:V, MATCH(A706, BDD_enquete_terrain_publique!B:B, 0))</f>
        <v>#N/A</v>
      </c>
      <c r="V706" s="128" t="s">
        <v>22</v>
      </c>
      <c r="W706" s="121" t="e">
        <f>INDEX(BDD_enquete_terrain_publique!W:W, MATCH(A706, BDD_enquete_terrain_publique!B:B, 0))</f>
        <v>#N/A</v>
      </c>
      <c r="X706" s="122" t="e">
        <f>INDEX(BDD_enquete_terrain_publique!X:X, MATCH(A706, BDD_enquete_terrain_publique!B:B, 0))</f>
        <v>#N/A</v>
      </c>
      <c r="Y706" s="122" t="e">
        <f>INDEX(BDD_enquete_terrain_publique!Y:Y, MATCH(A706, BDD_enquete_terrain_publique!B:B, 0))</f>
        <v>#N/A</v>
      </c>
      <c r="Z706" s="121" t="e">
        <f>INDEX(BDD_enquete_terrain_publique!Z:Z, MATCH(A706, BDD_enquete_terrain_publique!B:B, 0))</f>
        <v>#N/A</v>
      </c>
      <c r="AA706" s="121" t="e">
        <f>INDEX(BDD_enquete_terrain_publique!AA:AA, MATCH(A706, BDD_enquete_terrain_publique!B:B, 0))</f>
        <v>#N/A</v>
      </c>
      <c r="AB706" s="121" t="e">
        <f>INDEX(BDD_enquete_terrain_publique!AB:AB, MATCH(A706, BDD_enquete_terrain_publique!B:B, 0))</f>
        <v>#N/A</v>
      </c>
      <c r="AC706" s="121" t="e">
        <f>Tableau1[[#This Row],[heure_enq]]-Tableau1[[#This Row],[heure_deb]]</f>
        <v>#N/A</v>
      </c>
      <c r="AD706" s="121" t="e">
        <f>Tableau1[[#This Row],[heure_fin]]-Tableau1[[#This Row],[heure_deb]]</f>
        <v>#N/A</v>
      </c>
      <c r="AE706" s="128" t="s">
        <v>22</v>
      </c>
      <c r="AF706" s="128" t="s">
        <v>22</v>
      </c>
      <c r="AG706" s="123" t="e">
        <f>INDEX(BDD_enquete_terrain_publique!BJ:BJ, MATCH(A706, BDD_enquete_terrain_publique!B:B, 0))</f>
        <v>#N/A</v>
      </c>
      <c r="AH706" s="18"/>
      <c r="AI706" s="18" t="e">
        <f>INDEX(BDD_enquete_terrain_publique!BO:BO, MATCH(A706, BDD_enquete_terrain_publique!B:B, 0))</f>
        <v>#N/A</v>
      </c>
      <c r="AJ706" s="18"/>
      <c r="AK706" s="18" t="e">
        <f>INDEX(BDD_enquete_terrain_publique!BU:BU, MATCH(A706, BDD_enquete_terrain_publique!B:B, 0))</f>
        <v>#N/A</v>
      </c>
      <c r="AL706" s="115" t="e">
        <f>INDEX(BDD_enquete_terrain_publique!BV:BV, MATCH(A706, BDD_enquete_terrain_publique!B:B, 0))</f>
        <v>#N/A</v>
      </c>
      <c r="AM706" s="18"/>
      <c r="AN706" s="115"/>
      <c r="AO706" s="115" t="e">
        <f>INDEX(BDD_enquete_terrain_publique!AL:AL, MATCH(A706, BDD_enquete_terrain_publique!B:B, 0))</f>
        <v>#N/A</v>
      </c>
      <c r="AP706" s="115"/>
      <c r="AQ706" s="115"/>
      <c r="AR706" s="124"/>
      <c r="AS706" s="115"/>
      <c r="AT706" s="122"/>
      <c r="AU70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6" s="122"/>
      <c r="AW706" s="115"/>
      <c r="AX706" s="199"/>
      <c r="AY706" s="201"/>
      <c r="AZ706" s="127"/>
    </row>
    <row r="707" spans="1:52">
      <c r="A707" s="117"/>
      <c r="B707" s="18" t="e">
        <f>INDEX(BDD_enquete_terrain_publique!C:C, MATCH(A707, BDD_enquete_terrain_publique!B:B, 0))</f>
        <v>#N/A</v>
      </c>
      <c r="C707" s="18" t="e">
        <f>INDEX(BDD_enquete_terrain_publique!D:D, MATCH(A707, BDD_enquete_terrain_publique!B:B, 0))</f>
        <v>#N/A</v>
      </c>
      <c r="D707" s="109" t="e">
        <f>INDEX(BDD_enquete_terrain_publique!E:E, MATCH(A707, BDD_enquete_terrain_publique!B:B, 0))</f>
        <v>#N/A</v>
      </c>
      <c r="E707" s="18" t="e">
        <f>INDEX(BDD_enquete_terrain_publique!F:F, MATCH(A707, BDD_enquete_terrain_publique!B:B, 0))</f>
        <v>#N/A</v>
      </c>
      <c r="F707" s="118" t="e">
        <f>INDEX(BDD_enquete_terrain_publique!G:G, MATCH(A707, BDD_enquete_terrain_publique!B:B, 0))</f>
        <v>#N/A</v>
      </c>
      <c r="G707" s="18" t="e">
        <f>INDEX(BDD_enquete_terrain_publique!H:H, MATCH(A707, BDD_enquete_terrain_publique!B:B, 0))</f>
        <v>#N/A</v>
      </c>
      <c r="H707" s="118" t="e">
        <f>INDEX(BDD_enquete_terrain_publique!I:I, MATCH(A707, BDD_enquete_terrain_publique!B:B, 0))</f>
        <v>#N/A</v>
      </c>
      <c r="I707" s="18" t="e">
        <f>INDEX(BDD_enquete_terrain_publique!J:J, MATCH(A707, BDD_enquete_terrain_publique!B:B, 0))</f>
        <v>#N/A</v>
      </c>
      <c r="J707" s="18" t="e">
        <f>INDEX(BDD_enquete_terrain_publique!K:K, MATCH(A707, BDD_enquete_terrain_publique!B:B, 0))</f>
        <v>#N/A</v>
      </c>
      <c r="K707" s="118" t="e">
        <f>INDEX(BDD_enquete_terrain_publique!L:L, MATCH(A707, BDD_enquete_terrain_publique!B:B, 0))</f>
        <v>#N/A</v>
      </c>
      <c r="L707" s="18" t="e">
        <f>INDEX(BDD_enquete_terrain_publique!M:M, MATCH(A707, BDD_enquete_terrain_publique!B:B, 0))</f>
        <v>#N/A</v>
      </c>
      <c r="M707" s="115" t="s">
        <v>22</v>
      </c>
      <c r="N707" s="115" t="s">
        <v>22</v>
      </c>
      <c r="O707" s="115" t="s">
        <v>22</v>
      </c>
      <c r="P707" s="119" t="e">
        <f>INDEX(BDD_enquete_terrain_publique!Q:Q, MATCH(A707, BDD_enquete_terrain_publique!B:B, 0))</f>
        <v>#N/A</v>
      </c>
      <c r="Q707" s="115" t="s">
        <v>22</v>
      </c>
      <c r="R707" s="115" t="s">
        <v>22</v>
      </c>
      <c r="S707" s="115" t="s">
        <v>22</v>
      </c>
      <c r="T707" s="115" t="s">
        <v>22</v>
      </c>
      <c r="U707" s="120" t="e">
        <f>INDEX(BDD_enquete_terrain_publique!V:V, MATCH(A707, BDD_enquete_terrain_publique!B:B, 0))</f>
        <v>#N/A</v>
      </c>
      <c r="V707" s="128" t="s">
        <v>22</v>
      </c>
      <c r="W707" s="121" t="e">
        <f>INDEX(BDD_enquete_terrain_publique!W:W, MATCH(A707, BDD_enquete_terrain_publique!B:B, 0))</f>
        <v>#N/A</v>
      </c>
      <c r="X707" s="122" t="e">
        <f>INDEX(BDD_enquete_terrain_publique!X:X, MATCH(A707, BDD_enquete_terrain_publique!B:B, 0))</f>
        <v>#N/A</v>
      </c>
      <c r="Y707" s="122" t="e">
        <f>INDEX(BDD_enquete_terrain_publique!Y:Y, MATCH(A707, BDD_enquete_terrain_publique!B:B, 0))</f>
        <v>#N/A</v>
      </c>
      <c r="Z707" s="121" t="e">
        <f>INDEX(BDD_enquete_terrain_publique!Z:Z, MATCH(A707, BDD_enquete_terrain_publique!B:B, 0))</f>
        <v>#N/A</v>
      </c>
      <c r="AA707" s="121" t="e">
        <f>INDEX(BDD_enquete_terrain_publique!AA:AA, MATCH(A707, BDD_enquete_terrain_publique!B:B, 0))</f>
        <v>#N/A</v>
      </c>
      <c r="AB707" s="121" t="e">
        <f>INDEX(BDD_enquete_terrain_publique!AB:AB, MATCH(A707, BDD_enquete_terrain_publique!B:B, 0))</f>
        <v>#N/A</v>
      </c>
      <c r="AC707" s="121" t="e">
        <f>Tableau1[[#This Row],[heure_enq]]-Tableau1[[#This Row],[heure_deb]]</f>
        <v>#N/A</v>
      </c>
      <c r="AD707" s="121" t="e">
        <f>Tableau1[[#This Row],[heure_fin]]-Tableau1[[#This Row],[heure_deb]]</f>
        <v>#N/A</v>
      </c>
      <c r="AE707" s="128" t="s">
        <v>22</v>
      </c>
      <c r="AF707" s="128" t="s">
        <v>22</v>
      </c>
      <c r="AG707" s="123" t="e">
        <f>INDEX(BDD_enquete_terrain_publique!BJ:BJ, MATCH(A707, BDD_enquete_terrain_publique!B:B, 0))</f>
        <v>#N/A</v>
      </c>
      <c r="AH707" s="18"/>
      <c r="AI707" s="18" t="e">
        <f>INDEX(BDD_enquete_terrain_publique!BO:BO, MATCH(A707, BDD_enquete_terrain_publique!B:B, 0))</f>
        <v>#N/A</v>
      </c>
      <c r="AJ707" s="18"/>
      <c r="AK707" s="18" t="e">
        <f>INDEX(BDD_enquete_terrain_publique!BU:BU, MATCH(A707, BDD_enquete_terrain_publique!B:B, 0))</f>
        <v>#N/A</v>
      </c>
      <c r="AL707" s="115" t="e">
        <f>INDEX(BDD_enquete_terrain_publique!BV:BV, MATCH(A707, BDD_enquete_terrain_publique!B:B, 0))</f>
        <v>#N/A</v>
      </c>
      <c r="AM707" s="18"/>
      <c r="AN707" s="115"/>
      <c r="AO707" s="115" t="e">
        <f>INDEX(BDD_enquete_terrain_publique!AL:AL, MATCH(A707, BDD_enquete_terrain_publique!B:B, 0))</f>
        <v>#N/A</v>
      </c>
      <c r="AP707" s="115"/>
      <c r="AQ707" s="115"/>
      <c r="AR707" s="124"/>
      <c r="AS707" s="115"/>
      <c r="AT707" s="122"/>
      <c r="AU70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7" s="122"/>
      <c r="AW707" s="115"/>
      <c r="AX707" s="199"/>
      <c r="AY707" s="201"/>
      <c r="AZ707" s="127"/>
    </row>
    <row r="708" spans="1:52">
      <c r="A708" s="117"/>
      <c r="B708" s="18" t="e">
        <f>INDEX(BDD_enquete_terrain_publique!C:C, MATCH(A708, BDD_enquete_terrain_publique!B:B, 0))</f>
        <v>#N/A</v>
      </c>
      <c r="C708" s="18" t="e">
        <f>INDEX(BDD_enquete_terrain_publique!D:D, MATCH(A708, BDD_enquete_terrain_publique!B:B, 0))</f>
        <v>#N/A</v>
      </c>
      <c r="D708" s="109" t="e">
        <f>INDEX(BDD_enquete_terrain_publique!E:E, MATCH(A708, BDD_enquete_terrain_publique!B:B, 0))</f>
        <v>#N/A</v>
      </c>
      <c r="E708" s="18" t="e">
        <f>INDEX(BDD_enquete_terrain_publique!F:F, MATCH(A708, BDD_enquete_terrain_publique!B:B, 0))</f>
        <v>#N/A</v>
      </c>
      <c r="F708" s="118" t="e">
        <f>INDEX(BDD_enquete_terrain_publique!G:G, MATCH(A708, BDD_enquete_terrain_publique!B:B, 0))</f>
        <v>#N/A</v>
      </c>
      <c r="G708" s="18" t="e">
        <f>INDEX(BDD_enquete_terrain_publique!H:H, MATCH(A708, BDD_enquete_terrain_publique!B:B, 0))</f>
        <v>#N/A</v>
      </c>
      <c r="H708" s="118" t="e">
        <f>INDEX(BDD_enquete_terrain_publique!I:I, MATCH(A708, BDD_enquete_terrain_publique!B:B, 0))</f>
        <v>#N/A</v>
      </c>
      <c r="I708" s="18" t="e">
        <f>INDEX(BDD_enquete_terrain_publique!J:J, MATCH(A708, BDD_enquete_terrain_publique!B:B, 0))</f>
        <v>#N/A</v>
      </c>
      <c r="J708" s="18" t="e">
        <f>INDEX(BDD_enquete_terrain_publique!K:K, MATCH(A708, BDD_enquete_terrain_publique!B:B, 0))</f>
        <v>#N/A</v>
      </c>
      <c r="K708" s="118" t="e">
        <f>INDEX(BDD_enquete_terrain_publique!L:L, MATCH(A708, BDD_enquete_terrain_publique!B:B, 0))</f>
        <v>#N/A</v>
      </c>
      <c r="L708" s="18" t="e">
        <f>INDEX(BDD_enquete_terrain_publique!M:M, MATCH(A708, BDD_enquete_terrain_publique!B:B, 0))</f>
        <v>#N/A</v>
      </c>
      <c r="M708" s="115" t="s">
        <v>22</v>
      </c>
      <c r="N708" s="115" t="s">
        <v>22</v>
      </c>
      <c r="O708" s="115" t="s">
        <v>22</v>
      </c>
      <c r="P708" s="119" t="e">
        <f>INDEX(BDD_enquete_terrain_publique!Q:Q, MATCH(A708, BDD_enquete_terrain_publique!B:B, 0))</f>
        <v>#N/A</v>
      </c>
      <c r="Q708" s="115" t="s">
        <v>22</v>
      </c>
      <c r="R708" s="115" t="s">
        <v>22</v>
      </c>
      <c r="S708" s="115" t="s">
        <v>22</v>
      </c>
      <c r="T708" s="115" t="s">
        <v>22</v>
      </c>
      <c r="U708" s="120" t="e">
        <f>INDEX(BDD_enquete_terrain_publique!V:V, MATCH(A708, BDD_enquete_terrain_publique!B:B, 0))</f>
        <v>#N/A</v>
      </c>
      <c r="V708" s="128" t="s">
        <v>22</v>
      </c>
      <c r="W708" s="121" t="e">
        <f>INDEX(BDD_enquete_terrain_publique!W:W, MATCH(A708, BDD_enquete_terrain_publique!B:B, 0))</f>
        <v>#N/A</v>
      </c>
      <c r="X708" s="122" t="e">
        <f>INDEX(BDD_enquete_terrain_publique!X:X, MATCH(A708, BDD_enquete_terrain_publique!B:B, 0))</f>
        <v>#N/A</v>
      </c>
      <c r="Y708" s="122" t="e">
        <f>INDEX(BDD_enquete_terrain_publique!Y:Y, MATCH(A708, BDD_enquete_terrain_publique!B:B, 0))</f>
        <v>#N/A</v>
      </c>
      <c r="Z708" s="121" t="e">
        <f>INDEX(BDD_enquete_terrain_publique!Z:Z, MATCH(A708, BDD_enquete_terrain_publique!B:B, 0))</f>
        <v>#N/A</v>
      </c>
      <c r="AA708" s="121" t="e">
        <f>INDEX(BDD_enquete_terrain_publique!AA:AA, MATCH(A708, BDD_enquete_terrain_publique!B:B, 0))</f>
        <v>#N/A</v>
      </c>
      <c r="AB708" s="121" t="e">
        <f>INDEX(BDD_enquete_terrain_publique!AB:AB, MATCH(A708, BDD_enquete_terrain_publique!B:B, 0))</f>
        <v>#N/A</v>
      </c>
      <c r="AC708" s="121" t="e">
        <f>Tableau1[[#This Row],[heure_enq]]-Tableau1[[#This Row],[heure_deb]]</f>
        <v>#N/A</v>
      </c>
      <c r="AD708" s="121" t="e">
        <f>Tableau1[[#This Row],[heure_fin]]-Tableau1[[#This Row],[heure_deb]]</f>
        <v>#N/A</v>
      </c>
      <c r="AE708" s="128" t="s">
        <v>22</v>
      </c>
      <c r="AF708" s="128" t="s">
        <v>22</v>
      </c>
      <c r="AG708" s="123" t="e">
        <f>INDEX(BDD_enquete_terrain_publique!BJ:BJ, MATCH(A708, BDD_enquete_terrain_publique!B:B, 0))</f>
        <v>#N/A</v>
      </c>
      <c r="AH708" s="18"/>
      <c r="AI708" s="18" t="e">
        <f>INDEX(BDD_enquete_terrain_publique!BO:BO, MATCH(A708, BDD_enquete_terrain_publique!B:B, 0))</f>
        <v>#N/A</v>
      </c>
      <c r="AJ708" s="18"/>
      <c r="AK708" s="18" t="e">
        <f>INDEX(BDD_enquete_terrain_publique!BU:BU, MATCH(A708, BDD_enquete_terrain_publique!B:B, 0))</f>
        <v>#N/A</v>
      </c>
      <c r="AL708" s="115" t="e">
        <f>INDEX(BDD_enquete_terrain_publique!BV:BV, MATCH(A708, BDD_enquete_terrain_publique!B:B, 0))</f>
        <v>#N/A</v>
      </c>
      <c r="AM708" s="18"/>
      <c r="AN708" s="115"/>
      <c r="AO708" s="115" t="e">
        <f>INDEX(BDD_enquete_terrain_publique!AL:AL, MATCH(A708, BDD_enquete_terrain_publique!B:B, 0))</f>
        <v>#N/A</v>
      </c>
      <c r="AP708" s="115"/>
      <c r="AQ708" s="115"/>
      <c r="AR708" s="124"/>
      <c r="AS708" s="115"/>
      <c r="AT708" s="122"/>
      <c r="AU70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8" s="122"/>
      <c r="AW708" s="115"/>
      <c r="AX708" s="199"/>
      <c r="AY708" s="201"/>
      <c r="AZ708" s="127"/>
    </row>
    <row r="709" spans="1:52">
      <c r="A709" s="117"/>
      <c r="B709" s="18" t="e">
        <f>INDEX(BDD_enquete_terrain_publique!C:C, MATCH(A709, BDD_enquete_terrain_publique!B:B, 0))</f>
        <v>#N/A</v>
      </c>
      <c r="C709" s="18" t="e">
        <f>INDEX(BDD_enquete_terrain_publique!D:D, MATCH(A709, BDD_enquete_terrain_publique!B:B, 0))</f>
        <v>#N/A</v>
      </c>
      <c r="D709" s="109" t="e">
        <f>INDEX(BDD_enquete_terrain_publique!E:E, MATCH(A709, BDD_enquete_terrain_publique!B:B, 0))</f>
        <v>#N/A</v>
      </c>
      <c r="E709" s="18" t="e">
        <f>INDEX(BDD_enquete_terrain_publique!F:F, MATCH(A709, BDD_enquete_terrain_publique!B:B, 0))</f>
        <v>#N/A</v>
      </c>
      <c r="F709" s="118" t="e">
        <f>INDEX(BDD_enquete_terrain_publique!G:G, MATCH(A709, BDD_enquete_terrain_publique!B:B, 0))</f>
        <v>#N/A</v>
      </c>
      <c r="G709" s="18" t="e">
        <f>INDEX(BDD_enquete_terrain_publique!H:H, MATCH(A709, BDD_enquete_terrain_publique!B:B, 0))</f>
        <v>#N/A</v>
      </c>
      <c r="H709" s="118" t="e">
        <f>INDEX(BDD_enquete_terrain_publique!I:I, MATCH(A709, BDD_enquete_terrain_publique!B:B, 0))</f>
        <v>#N/A</v>
      </c>
      <c r="I709" s="18" t="e">
        <f>INDEX(BDD_enquete_terrain_publique!J:J, MATCH(A709, BDD_enquete_terrain_publique!B:B, 0))</f>
        <v>#N/A</v>
      </c>
      <c r="J709" s="18" t="e">
        <f>INDEX(BDD_enquete_terrain_publique!K:K, MATCH(A709, BDD_enquete_terrain_publique!B:B, 0))</f>
        <v>#N/A</v>
      </c>
      <c r="K709" s="118" t="e">
        <f>INDEX(BDD_enquete_terrain_publique!L:L, MATCH(A709, BDD_enquete_terrain_publique!B:B, 0))</f>
        <v>#N/A</v>
      </c>
      <c r="L709" s="18" t="e">
        <f>INDEX(BDD_enquete_terrain_publique!M:M, MATCH(A709, BDD_enquete_terrain_publique!B:B, 0))</f>
        <v>#N/A</v>
      </c>
      <c r="M709" s="115" t="s">
        <v>22</v>
      </c>
      <c r="N709" s="115" t="s">
        <v>22</v>
      </c>
      <c r="O709" s="115" t="s">
        <v>22</v>
      </c>
      <c r="P709" s="119" t="e">
        <f>INDEX(BDD_enquete_terrain_publique!Q:Q, MATCH(A709, BDD_enquete_terrain_publique!B:B, 0))</f>
        <v>#N/A</v>
      </c>
      <c r="Q709" s="115" t="s">
        <v>22</v>
      </c>
      <c r="R709" s="115" t="s">
        <v>22</v>
      </c>
      <c r="S709" s="115" t="s">
        <v>22</v>
      </c>
      <c r="T709" s="115" t="s">
        <v>22</v>
      </c>
      <c r="U709" s="120" t="e">
        <f>INDEX(BDD_enquete_terrain_publique!V:V, MATCH(A709, BDD_enquete_terrain_publique!B:B, 0))</f>
        <v>#N/A</v>
      </c>
      <c r="V709" s="128" t="s">
        <v>22</v>
      </c>
      <c r="W709" s="121" t="e">
        <f>INDEX(BDD_enquete_terrain_publique!W:W, MATCH(A709, BDD_enquete_terrain_publique!B:B, 0))</f>
        <v>#N/A</v>
      </c>
      <c r="X709" s="122" t="e">
        <f>INDEX(BDD_enquete_terrain_publique!X:X, MATCH(A709, BDD_enquete_terrain_publique!B:B, 0))</f>
        <v>#N/A</v>
      </c>
      <c r="Y709" s="122" t="e">
        <f>INDEX(BDD_enquete_terrain_publique!Y:Y, MATCH(A709, BDD_enquete_terrain_publique!B:B, 0))</f>
        <v>#N/A</v>
      </c>
      <c r="Z709" s="121" t="e">
        <f>INDEX(BDD_enquete_terrain_publique!Z:Z, MATCH(A709, BDD_enquete_terrain_publique!B:B, 0))</f>
        <v>#N/A</v>
      </c>
      <c r="AA709" s="121" t="e">
        <f>INDEX(BDD_enquete_terrain_publique!AA:AA, MATCH(A709, BDD_enquete_terrain_publique!B:B, 0))</f>
        <v>#N/A</v>
      </c>
      <c r="AB709" s="121" t="e">
        <f>INDEX(BDD_enquete_terrain_publique!AB:AB, MATCH(A709, BDD_enquete_terrain_publique!B:B, 0))</f>
        <v>#N/A</v>
      </c>
      <c r="AC709" s="121" t="e">
        <f>Tableau1[[#This Row],[heure_enq]]-Tableau1[[#This Row],[heure_deb]]</f>
        <v>#N/A</v>
      </c>
      <c r="AD709" s="121" t="e">
        <f>Tableau1[[#This Row],[heure_fin]]-Tableau1[[#This Row],[heure_deb]]</f>
        <v>#N/A</v>
      </c>
      <c r="AE709" s="128" t="s">
        <v>22</v>
      </c>
      <c r="AF709" s="128" t="s">
        <v>22</v>
      </c>
      <c r="AG709" s="123" t="e">
        <f>INDEX(BDD_enquete_terrain_publique!BJ:BJ, MATCH(A709, BDD_enquete_terrain_publique!B:B, 0))</f>
        <v>#N/A</v>
      </c>
      <c r="AH709" s="18"/>
      <c r="AI709" s="18" t="e">
        <f>INDEX(BDD_enquete_terrain_publique!BO:BO, MATCH(A709, BDD_enquete_terrain_publique!B:B, 0))</f>
        <v>#N/A</v>
      </c>
      <c r="AJ709" s="18"/>
      <c r="AK709" s="18" t="e">
        <f>INDEX(BDD_enquete_terrain_publique!BU:BU, MATCH(A709, BDD_enquete_terrain_publique!B:B, 0))</f>
        <v>#N/A</v>
      </c>
      <c r="AL709" s="115" t="e">
        <f>INDEX(BDD_enquete_terrain_publique!BV:BV, MATCH(A709, BDD_enquete_terrain_publique!B:B, 0))</f>
        <v>#N/A</v>
      </c>
      <c r="AM709" s="18"/>
      <c r="AN709" s="115"/>
      <c r="AO709" s="115" t="e">
        <f>INDEX(BDD_enquete_terrain_publique!AL:AL, MATCH(A709, BDD_enquete_terrain_publique!B:B, 0))</f>
        <v>#N/A</v>
      </c>
      <c r="AP709" s="115"/>
      <c r="AQ709" s="115"/>
      <c r="AR709" s="124"/>
      <c r="AS709" s="115"/>
      <c r="AT709" s="122"/>
      <c r="AU70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09" s="122"/>
      <c r="AW709" s="115"/>
      <c r="AX709" s="199"/>
      <c r="AY709" s="201"/>
      <c r="AZ709" s="127"/>
    </row>
    <row r="710" spans="1:52">
      <c r="A710" s="117"/>
      <c r="B710" s="18" t="e">
        <f>INDEX(BDD_enquete_terrain_publique!C:C, MATCH(A710, BDD_enquete_terrain_publique!B:B, 0))</f>
        <v>#N/A</v>
      </c>
      <c r="C710" s="18" t="e">
        <f>INDEX(BDD_enquete_terrain_publique!D:D, MATCH(A710, BDD_enquete_terrain_publique!B:B, 0))</f>
        <v>#N/A</v>
      </c>
      <c r="D710" s="109" t="e">
        <f>INDEX(BDD_enquete_terrain_publique!E:E, MATCH(A710, BDD_enquete_terrain_publique!B:B, 0))</f>
        <v>#N/A</v>
      </c>
      <c r="E710" s="18" t="e">
        <f>INDEX(BDD_enquete_terrain_publique!F:F, MATCH(A710, BDD_enquete_terrain_publique!B:B, 0))</f>
        <v>#N/A</v>
      </c>
      <c r="F710" s="118" t="e">
        <f>INDEX(BDD_enquete_terrain_publique!G:G, MATCH(A710, BDD_enquete_terrain_publique!B:B, 0))</f>
        <v>#N/A</v>
      </c>
      <c r="G710" s="18" t="e">
        <f>INDEX(BDD_enquete_terrain_publique!H:H, MATCH(A710, BDD_enquete_terrain_publique!B:B, 0))</f>
        <v>#N/A</v>
      </c>
      <c r="H710" s="118" t="e">
        <f>INDEX(BDD_enquete_terrain_publique!I:I, MATCH(A710, BDD_enquete_terrain_publique!B:B, 0))</f>
        <v>#N/A</v>
      </c>
      <c r="I710" s="18" t="e">
        <f>INDEX(BDD_enquete_terrain_publique!J:J, MATCH(A710, BDD_enquete_terrain_publique!B:B, 0))</f>
        <v>#N/A</v>
      </c>
      <c r="J710" s="18" t="e">
        <f>INDEX(BDD_enquete_terrain_publique!K:K, MATCH(A710, BDD_enquete_terrain_publique!B:B, 0))</f>
        <v>#N/A</v>
      </c>
      <c r="K710" s="118" t="e">
        <f>INDEX(BDD_enquete_terrain_publique!L:L, MATCH(A710, BDD_enquete_terrain_publique!B:B, 0))</f>
        <v>#N/A</v>
      </c>
      <c r="L710" s="18" t="e">
        <f>INDEX(BDD_enquete_terrain_publique!M:M, MATCH(A710, BDD_enquete_terrain_publique!B:B, 0))</f>
        <v>#N/A</v>
      </c>
      <c r="M710" s="115" t="s">
        <v>22</v>
      </c>
      <c r="N710" s="115" t="s">
        <v>22</v>
      </c>
      <c r="O710" s="115" t="s">
        <v>22</v>
      </c>
      <c r="P710" s="119" t="e">
        <f>INDEX(BDD_enquete_terrain_publique!Q:Q, MATCH(A710, BDD_enquete_terrain_publique!B:B, 0))</f>
        <v>#N/A</v>
      </c>
      <c r="Q710" s="115" t="s">
        <v>22</v>
      </c>
      <c r="R710" s="115" t="s">
        <v>22</v>
      </c>
      <c r="S710" s="115" t="s">
        <v>22</v>
      </c>
      <c r="T710" s="115" t="s">
        <v>22</v>
      </c>
      <c r="U710" s="120" t="e">
        <f>INDEX(BDD_enquete_terrain_publique!V:V, MATCH(A710, BDD_enquete_terrain_publique!B:B, 0))</f>
        <v>#N/A</v>
      </c>
      <c r="V710" s="128" t="s">
        <v>22</v>
      </c>
      <c r="W710" s="121" t="e">
        <f>INDEX(BDD_enquete_terrain_publique!W:W, MATCH(A710, BDD_enquete_terrain_publique!B:B, 0))</f>
        <v>#N/A</v>
      </c>
      <c r="X710" s="122" t="e">
        <f>INDEX(BDD_enquete_terrain_publique!X:X, MATCH(A710, BDD_enquete_terrain_publique!B:B, 0))</f>
        <v>#N/A</v>
      </c>
      <c r="Y710" s="122" t="e">
        <f>INDEX(BDD_enquete_terrain_publique!Y:Y, MATCH(A710, BDD_enquete_terrain_publique!B:B, 0))</f>
        <v>#N/A</v>
      </c>
      <c r="Z710" s="121" t="e">
        <f>INDEX(BDD_enquete_terrain_publique!Z:Z, MATCH(A710, BDD_enquete_terrain_publique!B:B, 0))</f>
        <v>#N/A</v>
      </c>
      <c r="AA710" s="121" t="e">
        <f>INDEX(BDD_enquete_terrain_publique!AA:AA, MATCH(A710, BDD_enquete_terrain_publique!B:B, 0))</f>
        <v>#N/A</v>
      </c>
      <c r="AB710" s="121" t="e">
        <f>INDEX(BDD_enquete_terrain_publique!AB:AB, MATCH(A710, BDD_enquete_terrain_publique!B:B, 0))</f>
        <v>#N/A</v>
      </c>
      <c r="AC710" s="121" t="e">
        <f>Tableau1[[#This Row],[heure_enq]]-Tableau1[[#This Row],[heure_deb]]</f>
        <v>#N/A</v>
      </c>
      <c r="AD710" s="121" t="e">
        <f>Tableau1[[#This Row],[heure_fin]]-Tableau1[[#This Row],[heure_deb]]</f>
        <v>#N/A</v>
      </c>
      <c r="AE710" s="128" t="s">
        <v>22</v>
      </c>
      <c r="AF710" s="128" t="s">
        <v>22</v>
      </c>
      <c r="AG710" s="123" t="e">
        <f>INDEX(BDD_enquete_terrain_publique!BJ:BJ, MATCH(A710, BDD_enquete_terrain_publique!B:B, 0))</f>
        <v>#N/A</v>
      </c>
      <c r="AH710" s="18"/>
      <c r="AI710" s="18" t="e">
        <f>INDEX(BDD_enquete_terrain_publique!BO:BO, MATCH(A710, BDD_enquete_terrain_publique!B:B, 0))</f>
        <v>#N/A</v>
      </c>
      <c r="AJ710" s="18"/>
      <c r="AK710" s="18" t="e">
        <f>INDEX(BDD_enquete_terrain_publique!BU:BU, MATCH(A710, BDD_enquete_terrain_publique!B:B, 0))</f>
        <v>#N/A</v>
      </c>
      <c r="AL710" s="115" t="e">
        <f>INDEX(BDD_enquete_terrain_publique!BV:BV, MATCH(A710, BDD_enquete_terrain_publique!B:B, 0))</f>
        <v>#N/A</v>
      </c>
      <c r="AM710" s="18"/>
      <c r="AN710" s="115"/>
      <c r="AO710" s="115" t="e">
        <f>INDEX(BDD_enquete_terrain_publique!AL:AL, MATCH(A710, BDD_enquete_terrain_publique!B:B, 0))</f>
        <v>#N/A</v>
      </c>
      <c r="AP710" s="115"/>
      <c r="AQ710" s="115"/>
      <c r="AR710" s="124"/>
      <c r="AS710" s="115"/>
      <c r="AT710" s="122"/>
      <c r="AU71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0" s="122"/>
      <c r="AW710" s="115"/>
      <c r="AX710" s="199"/>
      <c r="AY710" s="201"/>
      <c r="AZ710" s="127"/>
    </row>
    <row r="711" spans="1:52">
      <c r="A711" s="117"/>
      <c r="B711" s="18" t="e">
        <f>INDEX(BDD_enquete_terrain_publique!C:C, MATCH(A711, BDD_enquete_terrain_publique!B:B, 0))</f>
        <v>#N/A</v>
      </c>
      <c r="C711" s="18" t="e">
        <f>INDEX(BDD_enquete_terrain_publique!D:D, MATCH(A711, BDD_enquete_terrain_publique!B:B, 0))</f>
        <v>#N/A</v>
      </c>
      <c r="D711" s="109" t="e">
        <f>INDEX(BDD_enquete_terrain_publique!E:E, MATCH(A711, BDD_enquete_terrain_publique!B:B, 0))</f>
        <v>#N/A</v>
      </c>
      <c r="E711" s="18" t="e">
        <f>INDEX(BDD_enquete_terrain_publique!F:F, MATCH(A711, BDD_enquete_terrain_publique!B:B, 0))</f>
        <v>#N/A</v>
      </c>
      <c r="F711" s="118" t="e">
        <f>INDEX(BDD_enquete_terrain_publique!G:G, MATCH(A711, BDD_enquete_terrain_publique!B:B, 0))</f>
        <v>#N/A</v>
      </c>
      <c r="G711" s="18" t="e">
        <f>INDEX(BDD_enquete_terrain_publique!H:H, MATCH(A711, BDD_enquete_terrain_publique!B:B, 0))</f>
        <v>#N/A</v>
      </c>
      <c r="H711" s="118" t="e">
        <f>INDEX(BDD_enquete_terrain_publique!I:I, MATCH(A711, BDD_enquete_terrain_publique!B:B, 0))</f>
        <v>#N/A</v>
      </c>
      <c r="I711" s="18" t="e">
        <f>INDEX(BDD_enquete_terrain_publique!J:J, MATCH(A711, BDD_enquete_terrain_publique!B:B, 0))</f>
        <v>#N/A</v>
      </c>
      <c r="J711" s="18" t="e">
        <f>INDEX(BDD_enquete_terrain_publique!K:K, MATCH(A711, BDD_enquete_terrain_publique!B:B, 0))</f>
        <v>#N/A</v>
      </c>
      <c r="K711" s="118" t="e">
        <f>INDEX(BDD_enquete_terrain_publique!L:L, MATCH(A711, BDD_enquete_terrain_publique!B:B, 0))</f>
        <v>#N/A</v>
      </c>
      <c r="L711" s="18" t="e">
        <f>INDEX(BDD_enquete_terrain_publique!M:M, MATCH(A711, BDD_enquete_terrain_publique!B:B, 0))</f>
        <v>#N/A</v>
      </c>
      <c r="M711" s="115" t="s">
        <v>22</v>
      </c>
      <c r="N711" s="115" t="s">
        <v>22</v>
      </c>
      <c r="O711" s="115" t="s">
        <v>22</v>
      </c>
      <c r="P711" s="119" t="e">
        <f>INDEX(BDD_enquete_terrain_publique!Q:Q, MATCH(A711, BDD_enquete_terrain_publique!B:B, 0))</f>
        <v>#N/A</v>
      </c>
      <c r="Q711" s="115" t="s">
        <v>22</v>
      </c>
      <c r="R711" s="115" t="s">
        <v>22</v>
      </c>
      <c r="S711" s="115" t="s">
        <v>22</v>
      </c>
      <c r="T711" s="115" t="s">
        <v>22</v>
      </c>
      <c r="U711" s="120" t="e">
        <f>INDEX(BDD_enquete_terrain_publique!V:V, MATCH(A711, BDD_enquete_terrain_publique!B:B, 0))</f>
        <v>#N/A</v>
      </c>
      <c r="V711" s="128" t="s">
        <v>22</v>
      </c>
      <c r="W711" s="121" t="e">
        <f>INDEX(BDD_enquete_terrain_publique!W:W, MATCH(A711, BDD_enquete_terrain_publique!B:B, 0))</f>
        <v>#N/A</v>
      </c>
      <c r="X711" s="122" t="e">
        <f>INDEX(BDD_enquete_terrain_publique!X:X, MATCH(A711, BDD_enquete_terrain_publique!B:B, 0))</f>
        <v>#N/A</v>
      </c>
      <c r="Y711" s="122" t="e">
        <f>INDEX(BDD_enquete_terrain_publique!Y:Y, MATCH(A711, BDD_enquete_terrain_publique!B:B, 0))</f>
        <v>#N/A</v>
      </c>
      <c r="Z711" s="121" t="e">
        <f>INDEX(BDD_enquete_terrain_publique!Z:Z, MATCH(A711, BDD_enquete_terrain_publique!B:B, 0))</f>
        <v>#N/A</v>
      </c>
      <c r="AA711" s="121" t="e">
        <f>INDEX(BDD_enquete_terrain_publique!AA:AA, MATCH(A711, BDD_enquete_terrain_publique!B:B, 0))</f>
        <v>#N/A</v>
      </c>
      <c r="AB711" s="121" t="e">
        <f>INDEX(BDD_enquete_terrain_publique!AB:AB, MATCH(A711, BDD_enquete_terrain_publique!B:B, 0))</f>
        <v>#N/A</v>
      </c>
      <c r="AC711" s="121" t="e">
        <f>Tableau1[[#This Row],[heure_enq]]-Tableau1[[#This Row],[heure_deb]]</f>
        <v>#N/A</v>
      </c>
      <c r="AD711" s="121" t="e">
        <f>Tableau1[[#This Row],[heure_fin]]-Tableau1[[#This Row],[heure_deb]]</f>
        <v>#N/A</v>
      </c>
      <c r="AE711" s="128" t="s">
        <v>22</v>
      </c>
      <c r="AF711" s="128" t="s">
        <v>22</v>
      </c>
      <c r="AG711" s="123" t="e">
        <f>INDEX(BDD_enquete_terrain_publique!BJ:BJ, MATCH(A711, BDD_enquete_terrain_publique!B:B, 0))</f>
        <v>#N/A</v>
      </c>
      <c r="AH711" s="18"/>
      <c r="AI711" s="18" t="e">
        <f>INDEX(BDD_enquete_terrain_publique!BO:BO, MATCH(A711, BDD_enquete_terrain_publique!B:B, 0))</f>
        <v>#N/A</v>
      </c>
      <c r="AJ711" s="18"/>
      <c r="AK711" s="18" t="e">
        <f>INDEX(BDD_enquete_terrain_publique!BU:BU, MATCH(A711, BDD_enquete_terrain_publique!B:B, 0))</f>
        <v>#N/A</v>
      </c>
      <c r="AL711" s="115" t="e">
        <f>INDEX(BDD_enquete_terrain_publique!BV:BV, MATCH(A711, BDD_enquete_terrain_publique!B:B, 0))</f>
        <v>#N/A</v>
      </c>
      <c r="AM711" s="18"/>
      <c r="AN711" s="115"/>
      <c r="AO711" s="115" t="e">
        <f>INDEX(BDD_enquete_terrain_publique!AL:AL, MATCH(A711, BDD_enquete_terrain_publique!B:B, 0))</f>
        <v>#N/A</v>
      </c>
      <c r="AP711" s="115"/>
      <c r="AQ711" s="115"/>
      <c r="AR711" s="124"/>
      <c r="AS711" s="115"/>
      <c r="AT711" s="122"/>
      <c r="AU71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1" s="122"/>
      <c r="AW711" s="115"/>
      <c r="AX711" s="199"/>
      <c r="AY711" s="201"/>
      <c r="AZ711" s="127"/>
    </row>
    <row r="712" spans="1:52">
      <c r="A712" s="117"/>
      <c r="B712" s="18" t="e">
        <f>INDEX(BDD_enquete_terrain_publique!C:C, MATCH(A712, BDD_enquete_terrain_publique!B:B, 0))</f>
        <v>#N/A</v>
      </c>
      <c r="C712" s="18" t="e">
        <f>INDEX(BDD_enquete_terrain_publique!D:D, MATCH(A712, BDD_enquete_terrain_publique!B:B, 0))</f>
        <v>#N/A</v>
      </c>
      <c r="D712" s="109" t="e">
        <f>INDEX(BDD_enquete_terrain_publique!E:E, MATCH(A712, BDD_enquete_terrain_publique!B:B, 0))</f>
        <v>#N/A</v>
      </c>
      <c r="E712" s="18" t="e">
        <f>INDEX(BDD_enquete_terrain_publique!F:F, MATCH(A712, BDD_enquete_terrain_publique!B:B, 0))</f>
        <v>#N/A</v>
      </c>
      <c r="F712" s="118" t="e">
        <f>INDEX(BDD_enquete_terrain_publique!G:G, MATCH(A712, BDD_enquete_terrain_publique!B:B, 0))</f>
        <v>#N/A</v>
      </c>
      <c r="G712" s="18" t="e">
        <f>INDEX(BDD_enquete_terrain_publique!H:H, MATCH(A712, BDD_enquete_terrain_publique!B:B, 0))</f>
        <v>#N/A</v>
      </c>
      <c r="H712" s="118" t="e">
        <f>INDEX(BDD_enquete_terrain_publique!I:I, MATCH(A712, BDD_enquete_terrain_publique!B:B, 0))</f>
        <v>#N/A</v>
      </c>
      <c r="I712" s="18" t="e">
        <f>INDEX(BDD_enquete_terrain_publique!J:J, MATCH(A712, BDD_enquete_terrain_publique!B:B, 0))</f>
        <v>#N/A</v>
      </c>
      <c r="J712" s="18" t="e">
        <f>INDEX(BDD_enquete_terrain_publique!K:K, MATCH(A712, BDD_enquete_terrain_publique!B:B, 0))</f>
        <v>#N/A</v>
      </c>
      <c r="K712" s="118" t="e">
        <f>INDEX(BDD_enquete_terrain_publique!L:L, MATCH(A712, BDD_enquete_terrain_publique!B:B, 0))</f>
        <v>#N/A</v>
      </c>
      <c r="L712" s="18" t="e">
        <f>INDEX(BDD_enquete_terrain_publique!M:M, MATCH(A712, BDD_enquete_terrain_publique!B:B, 0))</f>
        <v>#N/A</v>
      </c>
      <c r="M712" s="115" t="s">
        <v>22</v>
      </c>
      <c r="N712" s="115" t="s">
        <v>22</v>
      </c>
      <c r="O712" s="115" t="s">
        <v>22</v>
      </c>
      <c r="P712" s="119" t="e">
        <f>INDEX(BDD_enquete_terrain_publique!Q:Q, MATCH(A712, BDD_enquete_terrain_publique!B:B, 0))</f>
        <v>#N/A</v>
      </c>
      <c r="Q712" s="115" t="s">
        <v>22</v>
      </c>
      <c r="R712" s="115" t="s">
        <v>22</v>
      </c>
      <c r="S712" s="115" t="s">
        <v>22</v>
      </c>
      <c r="T712" s="115" t="s">
        <v>22</v>
      </c>
      <c r="U712" s="120" t="e">
        <f>INDEX(BDD_enquete_terrain_publique!V:V, MATCH(A712, BDD_enquete_terrain_publique!B:B, 0))</f>
        <v>#N/A</v>
      </c>
      <c r="V712" s="128" t="s">
        <v>22</v>
      </c>
      <c r="W712" s="121" t="e">
        <f>INDEX(BDD_enquete_terrain_publique!W:W, MATCH(A712, BDD_enquete_terrain_publique!B:B, 0))</f>
        <v>#N/A</v>
      </c>
      <c r="X712" s="122" t="e">
        <f>INDEX(BDD_enquete_terrain_publique!X:X, MATCH(A712, BDD_enquete_terrain_publique!B:B, 0))</f>
        <v>#N/A</v>
      </c>
      <c r="Y712" s="122" t="e">
        <f>INDEX(BDD_enquete_terrain_publique!Y:Y, MATCH(A712, BDD_enquete_terrain_publique!B:B, 0))</f>
        <v>#N/A</v>
      </c>
      <c r="Z712" s="121" t="e">
        <f>INDEX(BDD_enquete_terrain_publique!Z:Z, MATCH(A712, BDD_enquete_terrain_publique!B:B, 0))</f>
        <v>#N/A</v>
      </c>
      <c r="AA712" s="121" t="e">
        <f>INDEX(BDD_enquete_terrain_publique!AA:AA, MATCH(A712, BDD_enquete_terrain_publique!B:B, 0))</f>
        <v>#N/A</v>
      </c>
      <c r="AB712" s="121" t="e">
        <f>INDEX(BDD_enquete_terrain_publique!AB:AB, MATCH(A712, BDD_enquete_terrain_publique!B:B, 0))</f>
        <v>#N/A</v>
      </c>
      <c r="AC712" s="121" t="e">
        <f>Tableau1[[#This Row],[heure_enq]]-Tableau1[[#This Row],[heure_deb]]</f>
        <v>#N/A</v>
      </c>
      <c r="AD712" s="121" t="e">
        <f>Tableau1[[#This Row],[heure_fin]]-Tableau1[[#This Row],[heure_deb]]</f>
        <v>#N/A</v>
      </c>
      <c r="AE712" s="128" t="s">
        <v>22</v>
      </c>
      <c r="AF712" s="128" t="s">
        <v>22</v>
      </c>
      <c r="AG712" s="123" t="e">
        <f>INDEX(BDD_enquete_terrain_publique!BJ:BJ, MATCH(A712, BDD_enquete_terrain_publique!B:B, 0))</f>
        <v>#N/A</v>
      </c>
      <c r="AH712" s="18"/>
      <c r="AI712" s="18" t="e">
        <f>INDEX(BDD_enquete_terrain_publique!BO:BO, MATCH(A712, BDD_enquete_terrain_publique!B:B, 0))</f>
        <v>#N/A</v>
      </c>
      <c r="AJ712" s="18"/>
      <c r="AK712" s="18" t="e">
        <f>INDEX(BDD_enquete_terrain_publique!BU:BU, MATCH(A712, BDD_enquete_terrain_publique!B:B, 0))</f>
        <v>#N/A</v>
      </c>
      <c r="AL712" s="115" t="e">
        <f>INDEX(BDD_enquete_terrain_publique!BV:BV, MATCH(A712, BDD_enquete_terrain_publique!B:B, 0))</f>
        <v>#N/A</v>
      </c>
      <c r="AM712" s="18"/>
      <c r="AN712" s="115"/>
      <c r="AO712" s="115" t="e">
        <f>INDEX(BDD_enquete_terrain_publique!AL:AL, MATCH(A712, BDD_enquete_terrain_publique!B:B, 0))</f>
        <v>#N/A</v>
      </c>
      <c r="AP712" s="115"/>
      <c r="AQ712" s="115"/>
      <c r="AR712" s="124"/>
      <c r="AS712" s="115"/>
      <c r="AT712" s="122"/>
      <c r="AU71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2" s="122"/>
      <c r="AW712" s="115"/>
      <c r="AX712" s="199"/>
      <c r="AY712" s="201"/>
      <c r="AZ712" s="127"/>
    </row>
    <row r="713" spans="1:52">
      <c r="A713" s="117"/>
      <c r="B713" s="18" t="e">
        <f>INDEX(BDD_enquete_terrain_publique!C:C, MATCH(A713, BDD_enquete_terrain_publique!B:B, 0))</f>
        <v>#N/A</v>
      </c>
      <c r="C713" s="18" t="e">
        <f>INDEX(BDD_enquete_terrain_publique!D:D, MATCH(A713, BDD_enquete_terrain_publique!B:B, 0))</f>
        <v>#N/A</v>
      </c>
      <c r="D713" s="109" t="e">
        <f>INDEX(BDD_enquete_terrain_publique!E:E, MATCH(A713, BDD_enquete_terrain_publique!B:B, 0))</f>
        <v>#N/A</v>
      </c>
      <c r="E713" s="18" t="e">
        <f>INDEX(BDD_enquete_terrain_publique!F:F, MATCH(A713, BDD_enquete_terrain_publique!B:B, 0))</f>
        <v>#N/A</v>
      </c>
      <c r="F713" s="118" t="e">
        <f>INDEX(BDD_enquete_terrain_publique!G:G, MATCH(A713, BDD_enquete_terrain_publique!B:B, 0))</f>
        <v>#N/A</v>
      </c>
      <c r="G713" s="18" t="e">
        <f>INDEX(BDD_enquete_terrain_publique!H:H, MATCH(A713, BDD_enquete_terrain_publique!B:B, 0))</f>
        <v>#N/A</v>
      </c>
      <c r="H713" s="118" t="e">
        <f>INDEX(BDD_enquete_terrain_publique!I:I, MATCH(A713, BDD_enquete_terrain_publique!B:B, 0))</f>
        <v>#N/A</v>
      </c>
      <c r="I713" s="18" t="e">
        <f>INDEX(BDD_enquete_terrain_publique!J:J, MATCH(A713, BDD_enquete_terrain_publique!B:B, 0))</f>
        <v>#N/A</v>
      </c>
      <c r="J713" s="18" t="e">
        <f>INDEX(BDD_enquete_terrain_publique!K:K, MATCH(A713, BDD_enquete_terrain_publique!B:B, 0))</f>
        <v>#N/A</v>
      </c>
      <c r="K713" s="118" t="e">
        <f>INDEX(BDD_enquete_terrain_publique!L:L, MATCH(A713, BDD_enquete_terrain_publique!B:B, 0))</f>
        <v>#N/A</v>
      </c>
      <c r="L713" s="18" t="e">
        <f>INDEX(BDD_enquete_terrain_publique!M:M, MATCH(A713, BDD_enquete_terrain_publique!B:B, 0))</f>
        <v>#N/A</v>
      </c>
      <c r="M713" s="115" t="s">
        <v>22</v>
      </c>
      <c r="N713" s="115" t="s">
        <v>22</v>
      </c>
      <c r="O713" s="115" t="s">
        <v>22</v>
      </c>
      <c r="P713" s="119" t="e">
        <f>INDEX(BDD_enquete_terrain_publique!Q:Q, MATCH(A713, BDD_enquete_terrain_publique!B:B, 0))</f>
        <v>#N/A</v>
      </c>
      <c r="Q713" s="115" t="s">
        <v>22</v>
      </c>
      <c r="R713" s="115" t="s">
        <v>22</v>
      </c>
      <c r="S713" s="115" t="s">
        <v>22</v>
      </c>
      <c r="T713" s="115" t="s">
        <v>22</v>
      </c>
      <c r="U713" s="120" t="e">
        <f>INDEX(BDD_enquete_terrain_publique!V:V, MATCH(A713, BDD_enquete_terrain_publique!B:B, 0))</f>
        <v>#N/A</v>
      </c>
      <c r="V713" s="128" t="s">
        <v>22</v>
      </c>
      <c r="W713" s="121" t="e">
        <f>INDEX(BDD_enquete_terrain_publique!W:W, MATCH(A713, BDD_enquete_terrain_publique!B:B, 0))</f>
        <v>#N/A</v>
      </c>
      <c r="X713" s="122" t="e">
        <f>INDEX(BDD_enquete_terrain_publique!X:X, MATCH(A713, BDD_enquete_terrain_publique!B:B, 0))</f>
        <v>#N/A</v>
      </c>
      <c r="Y713" s="122" t="e">
        <f>INDEX(BDD_enquete_terrain_publique!Y:Y, MATCH(A713, BDD_enquete_terrain_publique!B:B, 0))</f>
        <v>#N/A</v>
      </c>
      <c r="Z713" s="121" t="e">
        <f>INDEX(BDD_enquete_terrain_publique!Z:Z, MATCH(A713, BDD_enquete_terrain_publique!B:B, 0))</f>
        <v>#N/A</v>
      </c>
      <c r="AA713" s="121" t="e">
        <f>INDEX(BDD_enquete_terrain_publique!AA:AA, MATCH(A713, BDD_enquete_terrain_publique!B:B, 0))</f>
        <v>#N/A</v>
      </c>
      <c r="AB713" s="121" t="e">
        <f>INDEX(BDD_enquete_terrain_publique!AB:AB, MATCH(A713, BDD_enquete_terrain_publique!B:B, 0))</f>
        <v>#N/A</v>
      </c>
      <c r="AC713" s="121" t="e">
        <f>Tableau1[[#This Row],[heure_enq]]-Tableau1[[#This Row],[heure_deb]]</f>
        <v>#N/A</v>
      </c>
      <c r="AD713" s="121" t="e">
        <f>Tableau1[[#This Row],[heure_fin]]-Tableau1[[#This Row],[heure_deb]]</f>
        <v>#N/A</v>
      </c>
      <c r="AE713" s="128" t="s">
        <v>22</v>
      </c>
      <c r="AF713" s="128" t="s">
        <v>22</v>
      </c>
      <c r="AG713" s="123" t="e">
        <f>INDEX(BDD_enquete_terrain_publique!BJ:BJ, MATCH(A713, BDD_enquete_terrain_publique!B:B, 0))</f>
        <v>#N/A</v>
      </c>
      <c r="AH713" s="18"/>
      <c r="AI713" s="18" t="e">
        <f>INDEX(BDD_enquete_terrain_publique!BO:BO, MATCH(A713, BDD_enquete_terrain_publique!B:B, 0))</f>
        <v>#N/A</v>
      </c>
      <c r="AJ713" s="18"/>
      <c r="AK713" s="18" t="e">
        <f>INDEX(BDD_enquete_terrain_publique!BU:BU, MATCH(A713, BDD_enquete_terrain_publique!B:B, 0))</f>
        <v>#N/A</v>
      </c>
      <c r="AL713" s="115" t="e">
        <f>INDEX(BDD_enquete_terrain_publique!BV:BV, MATCH(A713, BDD_enquete_terrain_publique!B:B, 0))</f>
        <v>#N/A</v>
      </c>
      <c r="AM713" s="18"/>
      <c r="AN713" s="115"/>
      <c r="AO713" s="115" t="e">
        <f>INDEX(BDD_enquete_terrain_publique!AL:AL, MATCH(A713, BDD_enquete_terrain_publique!B:B, 0))</f>
        <v>#N/A</v>
      </c>
      <c r="AP713" s="115"/>
      <c r="AQ713" s="115"/>
      <c r="AR713" s="124"/>
      <c r="AS713" s="115"/>
      <c r="AT713" s="122"/>
      <c r="AU71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3" s="122"/>
      <c r="AW713" s="115"/>
      <c r="AX713" s="199"/>
      <c r="AY713" s="201"/>
      <c r="AZ713" s="127"/>
    </row>
    <row r="714" spans="1:52">
      <c r="A714" s="117"/>
      <c r="B714" s="18" t="e">
        <f>INDEX(BDD_enquete_terrain_publique!C:C, MATCH(A714, BDD_enquete_terrain_publique!B:B, 0))</f>
        <v>#N/A</v>
      </c>
      <c r="C714" s="18" t="e">
        <f>INDEX(BDD_enquete_terrain_publique!D:D, MATCH(A714, BDD_enquete_terrain_publique!B:B, 0))</f>
        <v>#N/A</v>
      </c>
      <c r="D714" s="109" t="e">
        <f>INDEX(BDD_enquete_terrain_publique!E:E, MATCH(A714, BDD_enquete_terrain_publique!B:B, 0))</f>
        <v>#N/A</v>
      </c>
      <c r="E714" s="18" t="e">
        <f>INDEX(BDD_enquete_terrain_publique!F:F, MATCH(A714, BDD_enquete_terrain_publique!B:B, 0))</f>
        <v>#N/A</v>
      </c>
      <c r="F714" s="118" t="e">
        <f>INDEX(BDD_enquete_terrain_publique!G:G, MATCH(A714, BDD_enquete_terrain_publique!B:B, 0))</f>
        <v>#N/A</v>
      </c>
      <c r="G714" s="18" t="e">
        <f>INDEX(BDD_enquete_terrain_publique!H:H, MATCH(A714, BDD_enquete_terrain_publique!B:B, 0))</f>
        <v>#N/A</v>
      </c>
      <c r="H714" s="118" t="e">
        <f>INDEX(BDD_enquete_terrain_publique!I:I, MATCH(A714, BDD_enquete_terrain_publique!B:B, 0))</f>
        <v>#N/A</v>
      </c>
      <c r="I714" s="18" t="e">
        <f>INDEX(BDD_enquete_terrain_publique!J:J, MATCH(A714, BDD_enquete_terrain_publique!B:B, 0))</f>
        <v>#N/A</v>
      </c>
      <c r="J714" s="18" t="e">
        <f>INDEX(BDD_enquete_terrain_publique!K:K, MATCH(A714, BDD_enquete_terrain_publique!B:B, 0))</f>
        <v>#N/A</v>
      </c>
      <c r="K714" s="118" t="e">
        <f>INDEX(BDD_enquete_terrain_publique!L:L, MATCH(A714, BDD_enquete_terrain_publique!B:B, 0))</f>
        <v>#N/A</v>
      </c>
      <c r="L714" s="18" t="e">
        <f>INDEX(BDD_enquete_terrain_publique!M:M, MATCH(A714, BDD_enquete_terrain_publique!B:B, 0))</f>
        <v>#N/A</v>
      </c>
      <c r="M714" s="115" t="s">
        <v>22</v>
      </c>
      <c r="N714" s="115" t="s">
        <v>22</v>
      </c>
      <c r="O714" s="115" t="s">
        <v>22</v>
      </c>
      <c r="P714" s="119" t="e">
        <f>INDEX(BDD_enquete_terrain_publique!Q:Q, MATCH(A714, BDD_enquete_terrain_publique!B:B, 0))</f>
        <v>#N/A</v>
      </c>
      <c r="Q714" s="115" t="s">
        <v>22</v>
      </c>
      <c r="R714" s="115" t="s">
        <v>22</v>
      </c>
      <c r="S714" s="115" t="s">
        <v>22</v>
      </c>
      <c r="T714" s="115" t="s">
        <v>22</v>
      </c>
      <c r="U714" s="120" t="e">
        <f>INDEX(BDD_enquete_terrain_publique!V:V, MATCH(A714, BDD_enquete_terrain_publique!B:B, 0))</f>
        <v>#N/A</v>
      </c>
      <c r="V714" s="128" t="s">
        <v>22</v>
      </c>
      <c r="W714" s="121" t="e">
        <f>INDEX(BDD_enquete_terrain_publique!W:W, MATCH(A714, BDD_enquete_terrain_publique!B:B, 0))</f>
        <v>#N/A</v>
      </c>
      <c r="X714" s="122" t="e">
        <f>INDEX(BDD_enquete_terrain_publique!X:X, MATCH(A714, BDD_enquete_terrain_publique!B:B, 0))</f>
        <v>#N/A</v>
      </c>
      <c r="Y714" s="122" t="e">
        <f>INDEX(BDD_enquete_terrain_publique!Y:Y, MATCH(A714, BDD_enquete_terrain_publique!B:B, 0))</f>
        <v>#N/A</v>
      </c>
      <c r="Z714" s="121" t="e">
        <f>INDEX(BDD_enquete_terrain_publique!Z:Z, MATCH(A714, BDD_enquete_terrain_publique!B:B, 0))</f>
        <v>#N/A</v>
      </c>
      <c r="AA714" s="121" t="e">
        <f>INDEX(BDD_enquete_terrain_publique!AA:AA, MATCH(A714, BDD_enquete_terrain_publique!B:B, 0))</f>
        <v>#N/A</v>
      </c>
      <c r="AB714" s="121" t="e">
        <f>INDEX(BDD_enquete_terrain_publique!AB:AB, MATCH(A714, BDD_enquete_terrain_publique!B:B, 0))</f>
        <v>#N/A</v>
      </c>
      <c r="AC714" s="121" t="e">
        <f>Tableau1[[#This Row],[heure_enq]]-Tableau1[[#This Row],[heure_deb]]</f>
        <v>#N/A</v>
      </c>
      <c r="AD714" s="121" t="e">
        <f>Tableau1[[#This Row],[heure_fin]]-Tableau1[[#This Row],[heure_deb]]</f>
        <v>#N/A</v>
      </c>
      <c r="AE714" s="128" t="s">
        <v>22</v>
      </c>
      <c r="AF714" s="128" t="s">
        <v>22</v>
      </c>
      <c r="AG714" s="123" t="e">
        <f>INDEX(BDD_enquete_terrain_publique!BJ:BJ, MATCH(A714, BDD_enquete_terrain_publique!B:B, 0))</f>
        <v>#N/A</v>
      </c>
      <c r="AH714" s="18"/>
      <c r="AI714" s="18" t="e">
        <f>INDEX(BDD_enquete_terrain_publique!BO:BO, MATCH(A714, BDD_enquete_terrain_publique!B:B, 0))</f>
        <v>#N/A</v>
      </c>
      <c r="AJ714" s="18"/>
      <c r="AK714" s="18" t="e">
        <f>INDEX(BDD_enquete_terrain_publique!BU:BU, MATCH(A714, BDD_enquete_terrain_publique!B:B, 0))</f>
        <v>#N/A</v>
      </c>
      <c r="AL714" s="115" t="e">
        <f>INDEX(BDD_enquete_terrain_publique!BV:BV, MATCH(A714, BDD_enquete_terrain_publique!B:B, 0))</f>
        <v>#N/A</v>
      </c>
      <c r="AM714" s="18"/>
      <c r="AN714" s="115"/>
      <c r="AO714" s="115" t="e">
        <f>INDEX(BDD_enquete_terrain_publique!AL:AL, MATCH(A714, BDD_enquete_terrain_publique!B:B, 0))</f>
        <v>#N/A</v>
      </c>
      <c r="AP714" s="115"/>
      <c r="AQ714" s="115"/>
      <c r="AR714" s="124"/>
      <c r="AS714" s="115"/>
      <c r="AT714" s="122"/>
      <c r="AU71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4" s="122"/>
      <c r="AW714" s="115"/>
      <c r="AX714" s="199"/>
      <c r="AY714" s="201"/>
      <c r="AZ714" s="127"/>
    </row>
    <row r="715" spans="1:52">
      <c r="A715" s="117"/>
      <c r="B715" s="18" t="e">
        <f>INDEX(BDD_enquete_terrain_publique!C:C, MATCH(A715, BDD_enquete_terrain_publique!B:B, 0))</f>
        <v>#N/A</v>
      </c>
      <c r="C715" s="18" t="e">
        <f>INDEX(BDD_enquete_terrain_publique!D:D, MATCH(A715, BDD_enquete_terrain_publique!B:B, 0))</f>
        <v>#N/A</v>
      </c>
      <c r="D715" s="109" t="e">
        <f>INDEX(BDD_enquete_terrain_publique!E:E, MATCH(A715, BDD_enquete_terrain_publique!B:B, 0))</f>
        <v>#N/A</v>
      </c>
      <c r="E715" s="18" t="e">
        <f>INDEX(BDD_enquete_terrain_publique!F:F, MATCH(A715, BDD_enquete_terrain_publique!B:B, 0))</f>
        <v>#N/A</v>
      </c>
      <c r="F715" s="118" t="e">
        <f>INDEX(BDD_enquete_terrain_publique!G:G, MATCH(A715, BDD_enquete_terrain_publique!B:B, 0))</f>
        <v>#N/A</v>
      </c>
      <c r="G715" s="18" t="e">
        <f>INDEX(BDD_enquete_terrain_publique!H:H, MATCH(A715, BDD_enquete_terrain_publique!B:B, 0))</f>
        <v>#N/A</v>
      </c>
      <c r="H715" s="118" t="e">
        <f>INDEX(BDD_enquete_terrain_publique!I:I, MATCH(A715, BDD_enquete_terrain_publique!B:B, 0))</f>
        <v>#N/A</v>
      </c>
      <c r="I715" s="18" t="e">
        <f>INDEX(BDD_enquete_terrain_publique!J:J, MATCH(A715, BDD_enquete_terrain_publique!B:B, 0))</f>
        <v>#N/A</v>
      </c>
      <c r="J715" s="18" t="e">
        <f>INDEX(BDD_enquete_terrain_publique!K:K, MATCH(A715, BDD_enquete_terrain_publique!B:B, 0))</f>
        <v>#N/A</v>
      </c>
      <c r="K715" s="118" t="e">
        <f>INDEX(BDD_enquete_terrain_publique!L:L, MATCH(A715, BDD_enquete_terrain_publique!B:B, 0))</f>
        <v>#N/A</v>
      </c>
      <c r="L715" s="18" t="e">
        <f>INDEX(BDD_enquete_terrain_publique!M:M, MATCH(A715, BDD_enquete_terrain_publique!B:B, 0))</f>
        <v>#N/A</v>
      </c>
      <c r="M715" s="115" t="s">
        <v>22</v>
      </c>
      <c r="N715" s="115" t="s">
        <v>22</v>
      </c>
      <c r="O715" s="115" t="s">
        <v>22</v>
      </c>
      <c r="P715" s="119" t="e">
        <f>INDEX(BDD_enquete_terrain_publique!Q:Q, MATCH(A715, BDD_enquete_terrain_publique!B:B, 0))</f>
        <v>#N/A</v>
      </c>
      <c r="Q715" s="115" t="s">
        <v>22</v>
      </c>
      <c r="R715" s="115" t="s">
        <v>22</v>
      </c>
      <c r="S715" s="115" t="s">
        <v>22</v>
      </c>
      <c r="T715" s="115" t="s">
        <v>22</v>
      </c>
      <c r="U715" s="120" t="e">
        <f>INDEX(BDD_enquete_terrain_publique!V:V, MATCH(A715, BDD_enquete_terrain_publique!B:B, 0))</f>
        <v>#N/A</v>
      </c>
      <c r="V715" s="128" t="s">
        <v>22</v>
      </c>
      <c r="W715" s="121" t="e">
        <f>INDEX(BDD_enquete_terrain_publique!W:W, MATCH(A715, BDD_enquete_terrain_publique!B:B, 0))</f>
        <v>#N/A</v>
      </c>
      <c r="X715" s="122" t="e">
        <f>INDEX(BDD_enquete_terrain_publique!X:X, MATCH(A715, BDD_enquete_terrain_publique!B:B, 0))</f>
        <v>#N/A</v>
      </c>
      <c r="Y715" s="122" t="e">
        <f>INDEX(BDD_enquete_terrain_publique!Y:Y, MATCH(A715, BDD_enquete_terrain_publique!B:B, 0))</f>
        <v>#N/A</v>
      </c>
      <c r="Z715" s="121" t="e">
        <f>INDEX(BDD_enquete_terrain_publique!Z:Z, MATCH(A715, BDD_enquete_terrain_publique!B:B, 0))</f>
        <v>#N/A</v>
      </c>
      <c r="AA715" s="121" t="e">
        <f>INDEX(BDD_enquete_terrain_publique!AA:AA, MATCH(A715, BDD_enquete_terrain_publique!B:B, 0))</f>
        <v>#N/A</v>
      </c>
      <c r="AB715" s="121" t="e">
        <f>INDEX(BDD_enquete_terrain_publique!AB:AB, MATCH(A715, BDD_enquete_terrain_publique!B:B, 0))</f>
        <v>#N/A</v>
      </c>
      <c r="AC715" s="121" t="e">
        <f>Tableau1[[#This Row],[heure_enq]]-Tableau1[[#This Row],[heure_deb]]</f>
        <v>#N/A</v>
      </c>
      <c r="AD715" s="121" t="e">
        <f>Tableau1[[#This Row],[heure_fin]]-Tableau1[[#This Row],[heure_deb]]</f>
        <v>#N/A</v>
      </c>
      <c r="AE715" s="128" t="s">
        <v>22</v>
      </c>
      <c r="AF715" s="128" t="s">
        <v>22</v>
      </c>
      <c r="AG715" s="123" t="e">
        <f>INDEX(BDD_enquete_terrain_publique!BJ:BJ, MATCH(A715, BDD_enquete_terrain_publique!B:B, 0))</f>
        <v>#N/A</v>
      </c>
      <c r="AH715" s="18"/>
      <c r="AI715" s="18" t="e">
        <f>INDEX(BDD_enquete_terrain_publique!BO:BO, MATCH(A715, BDD_enquete_terrain_publique!B:B, 0))</f>
        <v>#N/A</v>
      </c>
      <c r="AJ715" s="18"/>
      <c r="AK715" s="18" t="e">
        <f>INDEX(BDD_enquete_terrain_publique!BU:BU, MATCH(A715, BDD_enquete_terrain_publique!B:B, 0))</f>
        <v>#N/A</v>
      </c>
      <c r="AL715" s="115" t="e">
        <f>INDEX(BDD_enquete_terrain_publique!BV:BV, MATCH(A715, BDD_enquete_terrain_publique!B:B, 0))</f>
        <v>#N/A</v>
      </c>
      <c r="AM715" s="18"/>
      <c r="AN715" s="115"/>
      <c r="AO715" s="115" t="e">
        <f>INDEX(BDD_enquete_terrain_publique!AL:AL, MATCH(A715, BDD_enquete_terrain_publique!B:B, 0))</f>
        <v>#N/A</v>
      </c>
      <c r="AP715" s="115"/>
      <c r="AQ715" s="115"/>
      <c r="AR715" s="124"/>
      <c r="AS715" s="115"/>
      <c r="AT715" s="122"/>
      <c r="AU71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5" s="122"/>
      <c r="AW715" s="115"/>
      <c r="AX715" s="199"/>
      <c r="AY715" s="201"/>
      <c r="AZ715" s="127"/>
    </row>
    <row r="716" spans="1:52">
      <c r="A716" s="117"/>
      <c r="B716" s="18" t="e">
        <f>INDEX(BDD_enquete_terrain_publique!C:C, MATCH(A716, BDD_enquete_terrain_publique!B:B, 0))</f>
        <v>#N/A</v>
      </c>
      <c r="C716" s="18" t="e">
        <f>INDEX(BDD_enquete_terrain_publique!D:D, MATCH(A716, BDD_enquete_terrain_publique!B:B, 0))</f>
        <v>#N/A</v>
      </c>
      <c r="D716" s="109" t="e">
        <f>INDEX(BDD_enquete_terrain_publique!E:E, MATCH(A716, BDD_enquete_terrain_publique!B:B, 0))</f>
        <v>#N/A</v>
      </c>
      <c r="E716" s="18" t="e">
        <f>INDEX(BDD_enquete_terrain_publique!F:F, MATCH(A716, BDD_enquete_terrain_publique!B:B, 0))</f>
        <v>#N/A</v>
      </c>
      <c r="F716" s="118" t="e">
        <f>INDEX(BDD_enquete_terrain_publique!G:G, MATCH(A716, BDD_enquete_terrain_publique!B:B, 0))</f>
        <v>#N/A</v>
      </c>
      <c r="G716" s="18" t="e">
        <f>INDEX(BDD_enquete_terrain_publique!H:H, MATCH(A716, BDD_enquete_terrain_publique!B:B, 0))</f>
        <v>#N/A</v>
      </c>
      <c r="H716" s="118" t="e">
        <f>INDEX(BDD_enquete_terrain_publique!I:I, MATCH(A716, BDD_enquete_terrain_publique!B:B, 0))</f>
        <v>#N/A</v>
      </c>
      <c r="I716" s="18" t="e">
        <f>INDEX(BDD_enquete_terrain_publique!J:J, MATCH(A716, BDD_enquete_terrain_publique!B:B, 0))</f>
        <v>#N/A</v>
      </c>
      <c r="J716" s="18" t="e">
        <f>INDEX(BDD_enquete_terrain_publique!K:K, MATCH(A716, BDD_enquete_terrain_publique!B:B, 0))</f>
        <v>#N/A</v>
      </c>
      <c r="K716" s="118" t="e">
        <f>INDEX(BDD_enquete_terrain_publique!L:L, MATCH(A716, BDD_enquete_terrain_publique!B:B, 0))</f>
        <v>#N/A</v>
      </c>
      <c r="L716" s="18" t="e">
        <f>INDEX(BDD_enquete_terrain_publique!M:M, MATCH(A716, BDD_enquete_terrain_publique!B:B, 0))</f>
        <v>#N/A</v>
      </c>
      <c r="M716" s="115" t="s">
        <v>22</v>
      </c>
      <c r="N716" s="115" t="s">
        <v>22</v>
      </c>
      <c r="O716" s="115" t="s">
        <v>22</v>
      </c>
      <c r="P716" s="119" t="e">
        <f>INDEX(BDD_enquete_terrain_publique!Q:Q, MATCH(A716, BDD_enquete_terrain_publique!B:B, 0))</f>
        <v>#N/A</v>
      </c>
      <c r="Q716" s="115" t="s">
        <v>22</v>
      </c>
      <c r="R716" s="115" t="s">
        <v>22</v>
      </c>
      <c r="S716" s="115" t="s">
        <v>22</v>
      </c>
      <c r="T716" s="115" t="s">
        <v>22</v>
      </c>
      <c r="U716" s="120" t="e">
        <f>INDEX(BDD_enquete_terrain_publique!V:V, MATCH(A716, BDD_enquete_terrain_publique!B:B, 0))</f>
        <v>#N/A</v>
      </c>
      <c r="V716" s="128" t="s">
        <v>22</v>
      </c>
      <c r="W716" s="121" t="e">
        <f>INDEX(BDD_enquete_terrain_publique!W:W, MATCH(A716, BDD_enquete_terrain_publique!B:B, 0))</f>
        <v>#N/A</v>
      </c>
      <c r="X716" s="122" t="e">
        <f>INDEX(BDD_enquete_terrain_publique!X:X, MATCH(A716, BDD_enquete_terrain_publique!B:B, 0))</f>
        <v>#N/A</v>
      </c>
      <c r="Y716" s="122" t="e">
        <f>INDEX(BDD_enquete_terrain_publique!Y:Y, MATCH(A716, BDD_enquete_terrain_publique!B:B, 0))</f>
        <v>#N/A</v>
      </c>
      <c r="Z716" s="121" t="e">
        <f>INDEX(BDD_enquete_terrain_publique!Z:Z, MATCH(A716, BDD_enquete_terrain_publique!B:B, 0))</f>
        <v>#N/A</v>
      </c>
      <c r="AA716" s="121" t="e">
        <f>INDEX(BDD_enquete_terrain_publique!AA:AA, MATCH(A716, BDD_enquete_terrain_publique!B:B, 0))</f>
        <v>#N/A</v>
      </c>
      <c r="AB716" s="121" t="e">
        <f>INDEX(BDD_enquete_terrain_publique!AB:AB, MATCH(A716, BDD_enquete_terrain_publique!B:B, 0))</f>
        <v>#N/A</v>
      </c>
      <c r="AC716" s="121" t="e">
        <f>Tableau1[[#This Row],[heure_enq]]-Tableau1[[#This Row],[heure_deb]]</f>
        <v>#N/A</v>
      </c>
      <c r="AD716" s="121" t="e">
        <f>Tableau1[[#This Row],[heure_fin]]-Tableau1[[#This Row],[heure_deb]]</f>
        <v>#N/A</v>
      </c>
      <c r="AE716" s="128" t="s">
        <v>22</v>
      </c>
      <c r="AF716" s="128" t="s">
        <v>22</v>
      </c>
      <c r="AG716" s="123" t="e">
        <f>INDEX(BDD_enquete_terrain_publique!BJ:BJ, MATCH(A716, BDD_enquete_terrain_publique!B:B, 0))</f>
        <v>#N/A</v>
      </c>
      <c r="AH716" s="18"/>
      <c r="AI716" s="18" t="e">
        <f>INDEX(BDD_enquete_terrain_publique!BO:BO, MATCH(A716, BDD_enquete_terrain_publique!B:B, 0))</f>
        <v>#N/A</v>
      </c>
      <c r="AJ716" s="18"/>
      <c r="AK716" s="18" t="e">
        <f>INDEX(BDD_enquete_terrain_publique!BU:BU, MATCH(A716, BDD_enquete_terrain_publique!B:B, 0))</f>
        <v>#N/A</v>
      </c>
      <c r="AL716" s="115" t="e">
        <f>INDEX(BDD_enquete_terrain_publique!BV:BV, MATCH(A716, BDD_enquete_terrain_publique!B:B, 0))</f>
        <v>#N/A</v>
      </c>
      <c r="AM716" s="18"/>
      <c r="AN716" s="115"/>
      <c r="AO716" s="115" t="e">
        <f>INDEX(BDD_enquete_terrain_publique!AL:AL, MATCH(A716, BDD_enquete_terrain_publique!B:B, 0))</f>
        <v>#N/A</v>
      </c>
      <c r="AP716" s="115"/>
      <c r="AQ716" s="115"/>
      <c r="AR716" s="124"/>
      <c r="AS716" s="115"/>
      <c r="AT716" s="122"/>
      <c r="AU71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6" s="122"/>
      <c r="AW716" s="115"/>
      <c r="AX716" s="199"/>
      <c r="AY716" s="201"/>
      <c r="AZ716" s="127"/>
    </row>
    <row r="717" spans="1:52">
      <c r="A717" s="117"/>
      <c r="B717" s="18" t="e">
        <f>INDEX(BDD_enquete_terrain_publique!C:C, MATCH(A717, BDD_enquete_terrain_publique!B:B, 0))</f>
        <v>#N/A</v>
      </c>
      <c r="C717" s="18" t="e">
        <f>INDEX(BDD_enquete_terrain_publique!D:D, MATCH(A717, BDD_enquete_terrain_publique!B:B, 0))</f>
        <v>#N/A</v>
      </c>
      <c r="D717" s="109" t="e">
        <f>INDEX(BDD_enquete_terrain_publique!E:E, MATCH(A717, BDD_enquete_terrain_publique!B:B, 0))</f>
        <v>#N/A</v>
      </c>
      <c r="E717" s="18" t="e">
        <f>INDEX(BDD_enquete_terrain_publique!F:F, MATCH(A717, BDD_enquete_terrain_publique!B:B, 0))</f>
        <v>#N/A</v>
      </c>
      <c r="F717" s="118" t="e">
        <f>INDEX(BDD_enquete_terrain_publique!G:G, MATCH(A717, BDD_enquete_terrain_publique!B:B, 0))</f>
        <v>#N/A</v>
      </c>
      <c r="G717" s="18" t="e">
        <f>INDEX(BDD_enquete_terrain_publique!H:H, MATCH(A717, BDD_enquete_terrain_publique!B:B, 0))</f>
        <v>#N/A</v>
      </c>
      <c r="H717" s="118" t="e">
        <f>INDEX(BDD_enquete_terrain_publique!I:I, MATCH(A717, BDD_enquete_terrain_publique!B:B, 0))</f>
        <v>#N/A</v>
      </c>
      <c r="I717" s="18" t="e">
        <f>INDEX(BDD_enquete_terrain_publique!J:J, MATCH(A717, BDD_enquete_terrain_publique!B:B, 0))</f>
        <v>#N/A</v>
      </c>
      <c r="J717" s="18" t="e">
        <f>INDEX(BDD_enquete_terrain_publique!K:K, MATCH(A717, BDD_enquete_terrain_publique!B:B, 0))</f>
        <v>#N/A</v>
      </c>
      <c r="K717" s="118" t="e">
        <f>INDEX(BDD_enquete_terrain_publique!L:L, MATCH(A717, BDD_enquete_terrain_publique!B:B, 0))</f>
        <v>#N/A</v>
      </c>
      <c r="L717" s="18" t="e">
        <f>INDEX(BDD_enquete_terrain_publique!M:M, MATCH(A717, BDD_enquete_terrain_publique!B:B, 0))</f>
        <v>#N/A</v>
      </c>
      <c r="M717" s="115" t="s">
        <v>22</v>
      </c>
      <c r="N717" s="115" t="s">
        <v>22</v>
      </c>
      <c r="O717" s="115" t="s">
        <v>22</v>
      </c>
      <c r="P717" s="119" t="e">
        <f>INDEX(BDD_enquete_terrain_publique!Q:Q, MATCH(A717, BDD_enquete_terrain_publique!B:B, 0))</f>
        <v>#N/A</v>
      </c>
      <c r="Q717" s="115" t="s">
        <v>22</v>
      </c>
      <c r="R717" s="115" t="s">
        <v>22</v>
      </c>
      <c r="S717" s="115" t="s">
        <v>22</v>
      </c>
      <c r="T717" s="115" t="s">
        <v>22</v>
      </c>
      <c r="U717" s="120" t="e">
        <f>INDEX(BDD_enquete_terrain_publique!V:V, MATCH(A717, BDD_enquete_terrain_publique!B:B, 0))</f>
        <v>#N/A</v>
      </c>
      <c r="V717" s="128" t="s">
        <v>22</v>
      </c>
      <c r="W717" s="121" t="e">
        <f>INDEX(BDD_enquete_terrain_publique!W:W, MATCH(A717, BDD_enquete_terrain_publique!B:B, 0))</f>
        <v>#N/A</v>
      </c>
      <c r="X717" s="122" t="e">
        <f>INDEX(BDD_enquete_terrain_publique!X:X, MATCH(A717, BDD_enquete_terrain_publique!B:B, 0))</f>
        <v>#N/A</v>
      </c>
      <c r="Y717" s="122" t="e">
        <f>INDEX(BDD_enquete_terrain_publique!Y:Y, MATCH(A717, BDD_enquete_terrain_publique!B:B, 0))</f>
        <v>#N/A</v>
      </c>
      <c r="Z717" s="121" t="e">
        <f>INDEX(BDD_enquete_terrain_publique!Z:Z, MATCH(A717, BDD_enquete_terrain_publique!B:B, 0))</f>
        <v>#N/A</v>
      </c>
      <c r="AA717" s="121" t="e">
        <f>INDEX(BDD_enquete_terrain_publique!AA:AA, MATCH(A717, BDD_enquete_terrain_publique!B:B, 0))</f>
        <v>#N/A</v>
      </c>
      <c r="AB717" s="121" t="e">
        <f>INDEX(BDD_enquete_terrain_publique!AB:AB, MATCH(A717, BDD_enquete_terrain_publique!B:B, 0))</f>
        <v>#N/A</v>
      </c>
      <c r="AC717" s="121" t="e">
        <f>Tableau1[[#This Row],[heure_enq]]-Tableau1[[#This Row],[heure_deb]]</f>
        <v>#N/A</v>
      </c>
      <c r="AD717" s="121" t="e">
        <f>Tableau1[[#This Row],[heure_fin]]-Tableau1[[#This Row],[heure_deb]]</f>
        <v>#N/A</v>
      </c>
      <c r="AE717" s="128" t="s">
        <v>22</v>
      </c>
      <c r="AF717" s="128" t="s">
        <v>22</v>
      </c>
      <c r="AG717" s="123" t="e">
        <f>INDEX(BDD_enquete_terrain_publique!BJ:BJ, MATCH(A717, BDD_enquete_terrain_publique!B:B, 0))</f>
        <v>#N/A</v>
      </c>
      <c r="AH717" s="18"/>
      <c r="AI717" s="18" t="e">
        <f>INDEX(BDD_enquete_terrain_publique!BO:BO, MATCH(A717, BDD_enquete_terrain_publique!B:B, 0))</f>
        <v>#N/A</v>
      </c>
      <c r="AJ717" s="18"/>
      <c r="AK717" s="18" t="e">
        <f>INDEX(BDD_enquete_terrain_publique!BU:BU, MATCH(A717, BDD_enquete_terrain_publique!B:B, 0))</f>
        <v>#N/A</v>
      </c>
      <c r="AL717" s="115" t="e">
        <f>INDEX(BDD_enquete_terrain_publique!BV:BV, MATCH(A717, BDD_enquete_terrain_publique!B:B, 0))</f>
        <v>#N/A</v>
      </c>
      <c r="AM717" s="18"/>
      <c r="AN717" s="115"/>
      <c r="AO717" s="115" t="e">
        <f>INDEX(BDD_enquete_terrain_publique!AL:AL, MATCH(A717, BDD_enquete_terrain_publique!B:B, 0))</f>
        <v>#N/A</v>
      </c>
      <c r="AP717" s="115"/>
      <c r="AQ717" s="115"/>
      <c r="AR717" s="124"/>
      <c r="AS717" s="115"/>
      <c r="AT717" s="122"/>
      <c r="AU71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7" s="122"/>
      <c r="AW717" s="115"/>
      <c r="AX717" s="199"/>
      <c r="AY717" s="201"/>
      <c r="AZ717" s="127"/>
    </row>
    <row r="718" spans="1:52">
      <c r="A718" s="117"/>
      <c r="B718" s="18" t="e">
        <f>INDEX(BDD_enquete_terrain_publique!C:C, MATCH(A718, BDD_enquete_terrain_publique!B:B, 0))</f>
        <v>#N/A</v>
      </c>
      <c r="C718" s="18" t="e">
        <f>INDEX(BDD_enquete_terrain_publique!D:D, MATCH(A718, BDD_enquete_terrain_publique!B:B, 0))</f>
        <v>#N/A</v>
      </c>
      <c r="D718" s="109" t="e">
        <f>INDEX(BDD_enquete_terrain_publique!E:E, MATCH(A718, BDD_enquete_terrain_publique!B:B, 0))</f>
        <v>#N/A</v>
      </c>
      <c r="E718" s="18" t="e">
        <f>INDEX(BDD_enquete_terrain_publique!F:F, MATCH(A718, BDD_enquete_terrain_publique!B:B, 0))</f>
        <v>#N/A</v>
      </c>
      <c r="F718" s="118" t="e">
        <f>INDEX(BDD_enquete_terrain_publique!G:G, MATCH(A718, BDD_enquete_terrain_publique!B:B, 0))</f>
        <v>#N/A</v>
      </c>
      <c r="G718" s="18" t="e">
        <f>INDEX(BDD_enquete_terrain_publique!H:H, MATCH(A718, BDD_enquete_terrain_publique!B:B, 0))</f>
        <v>#N/A</v>
      </c>
      <c r="H718" s="118" t="e">
        <f>INDEX(BDD_enquete_terrain_publique!I:I, MATCH(A718, BDD_enquete_terrain_publique!B:B, 0))</f>
        <v>#N/A</v>
      </c>
      <c r="I718" s="18" t="e">
        <f>INDEX(BDD_enquete_terrain_publique!J:J, MATCH(A718, BDD_enquete_terrain_publique!B:B, 0))</f>
        <v>#N/A</v>
      </c>
      <c r="J718" s="18" t="e">
        <f>INDEX(BDD_enquete_terrain_publique!K:K, MATCH(A718, BDD_enquete_terrain_publique!B:B, 0))</f>
        <v>#N/A</v>
      </c>
      <c r="K718" s="118" t="e">
        <f>INDEX(BDD_enquete_terrain_publique!L:L, MATCH(A718, BDD_enquete_terrain_publique!B:B, 0))</f>
        <v>#N/A</v>
      </c>
      <c r="L718" s="18" t="e">
        <f>INDEX(BDD_enquete_terrain_publique!M:M, MATCH(A718, BDD_enquete_terrain_publique!B:B, 0))</f>
        <v>#N/A</v>
      </c>
      <c r="M718" s="115" t="s">
        <v>22</v>
      </c>
      <c r="N718" s="115" t="s">
        <v>22</v>
      </c>
      <c r="O718" s="115" t="s">
        <v>22</v>
      </c>
      <c r="P718" s="119" t="e">
        <f>INDEX(BDD_enquete_terrain_publique!Q:Q, MATCH(A718, BDD_enquete_terrain_publique!B:B, 0))</f>
        <v>#N/A</v>
      </c>
      <c r="Q718" s="115" t="s">
        <v>22</v>
      </c>
      <c r="R718" s="115" t="s">
        <v>22</v>
      </c>
      <c r="S718" s="115" t="s">
        <v>22</v>
      </c>
      <c r="T718" s="115" t="s">
        <v>22</v>
      </c>
      <c r="U718" s="120" t="e">
        <f>INDEX(BDD_enquete_terrain_publique!V:V, MATCH(A718, BDD_enquete_terrain_publique!B:B, 0))</f>
        <v>#N/A</v>
      </c>
      <c r="V718" s="128" t="s">
        <v>22</v>
      </c>
      <c r="W718" s="121" t="e">
        <f>INDEX(BDD_enquete_terrain_publique!W:W, MATCH(A718, BDD_enquete_terrain_publique!B:B, 0))</f>
        <v>#N/A</v>
      </c>
      <c r="X718" s="122" t="e">
        <f>INDEX(BDD_enquete_terrain_publique!X:X, MATCH(A718, BDD_enquete_terrain_publique!B:B, 0))</f>
        <v>#N/A</v>
      </c>
      <c r="Y718" s="122" t="e">
        <f>INDEX(BDD_enquete_terrain_publique!Y:Y, MATCH(A718, BDD_enquete_terrain_publique!B:B, 0))</f>
        <v>#N/A</v>
      </c>
      <c r="Z718" s="121" t="e">
        <f>INDEX(BDD_enquete_terrain_publique!Z:Z, MATCH(A718, BDD_enquete_terrain_publique!B:B, 0))</f>
        <v>#N/A</v>
      </c>
      <c r="AA718" s="121" t="e">
        <f>INDEX(BDD_enquete_terrain_publique!AA:AA, MATCH(A718, BDD_enquete_terrain_publique!B:B, 0))</f>
        <v>#N/A</v>
      </c>
      <c r="AB718" s="121" t="e">
        <f>INDEX(BDD_enquete_terrain_publique!AB:AB, MATCH(A718, BDD_enquete_terrain_publique!B:B, 0))</f>
        <v>#N/A</v>
      </c>
      <c r="AC718" s="121" t="e">
        <f>Tableau1[[#This Row],[heure_enq]]-Tableau1[[#This Row],[heure_deb]]</f>
        <v>#N/A</v>
      </c>
      <c r="AD718" s="121" t="e">
        <f>Tableau1[[#This Row],[heure_fin]]-Tableau1[[#This Row],[heure_deb]]</f>
        <v>#N/A</v>
      </c>
      <c r="AE718" s="128" t="s">
        <v>22</v>
      </c>
      <c r="AF718" s="128" t="s">
        <v>22</v>
      </c>
      <c r="AG718" s="123" t="e">
        <f>INDEX(BDD_enquete_terrain_publique!BJ:BJ, MATCH(A718, BDD_enquete_terrain_publique!B:B, 0))</f>
        <v>#N/A</v>
      </c>
      <c r="AH718" s="18"/>
      <c r="AI718" s="18" t="e">
        <f>INDEX(BDD_enquete_terrain_publique!BO:BO, MATCH(A718, BDD_enquete_terrain_publique!B:B, 0))</f>
        <v>#N/A</v>
      </c>
      <c r="AJ718" s="18"/>
      <c r="AK718" s="18" t="e">
        <f>INDEX(BDD_enquete_terrain_publique!BU:BU, MATCH(A718, BDD_enquete_terrain_publique!B:B, 0))</f>
        <v>#N/A</v>
      </c>
      <c r="AL718" s="115" t="e">
        <f>INDEX(BDD_enquete_terrain_publique!BV:BV, MATCH(A718, BDD_enquete_terrain_publique!B:B, 0))</f>
        <v>#N/A</v>
      </c>
      <c r="AM718" s="18"/>
      <c r="AN718" s="115"/>
      <c r="AO718" s="115" t="e">
        <f>INDEX(BDD_enquete_terrain_publique!AL:AL, MATCH(A718, BDD_enquete_terrain_publique!B:B, 0))</f>
        <v>#N/A</v>
      </c>
      <c r="AP718" s="115"/>
      <c r="AQ718" s="115"/>
      <c r="AR718" s="124"/>
      <c r="AS718" s="115"/>
      <c r="AT718" s="122"/>
      <c r="AU71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8" s="122"/>
      <c r="AW718" s="115"/>
      <c r="AX718" s="199"/>
      <c r="AY718" s="201"/>
      <c r="AZ718" s="127"/>
    </row>
    <row r="719" spans="1:52">
      <c r="A719" s="117"/>
      <c r="B719" s="18" t="e">
        <f>INDEX(BDD_enquete_terrain_publique!C:C, MATCH(A719, BDD_enquete_terrain_publique!B:B, 0))</f>
        <v>#N/A</v>
      </c>
      <c r="C719" s="18" t="e">
        <f>INDEX(BDD_enquete_terrain_publique!D:D, MATCH(A719, BDD_enquete_terrain_publique!B:B, 0))</f>
        <v>#N/A</v>
      </c>
      <c r="D719" s="109" t="e">
        <f>INDEX(BDD_enquete_terrain_publique!E:E, MATCH(A719, BDD_enquete_terrain_publique!B:B, 0))</f>
        <v>#N/A</v>
      </c>
      <c r="E719" s="18" t="e">
        <f>INDEX(BDD_enquete_terrain_publique!F:F, MATCH(A719, BDD_enquete_terrain_publique!B:B, 0))</f>
        <v>#N/A</v>
      </c>
      <c r="F719" s="118" t="e">
        <f>INDEX(BDD_enquete_terrain_publique!G:G, MATCH(A719, BDD_enquete_terrain_publique!B:B, 0))</f>
        <v>#N/A</v>
      </c>
      <c r="G719" s="18" t="e">
        <f>INDEX(BDD_enquete_terrain_publique!H:H, MATCH(A719, BDD_enquete_terrain_publique!B:B, 0))</f>
        <v>#N/A</v>
      </c>
      <c r="H719" s="118" t="e">
        <f>INDEX(BDD_enquete_terrain_publique!I:I, MATCH(A719, BDD_enquete_terrain_publique!B:B, 0))</f>
        <v>#N/A</v>
      </c>
      <c r="I719" s="18" t="e">
        <f>INDEX(BDD_enquete_terrain_publique!J:J, MATCH(A719, BDD_enquete_terrain_publique!B:B, 0))</f>
        <v>#N/A</v>
      </c>
      <c r="J719" s="18" t="e">
        <f>INDEX(BDD_enquete_terrain_publique!K:K, MATCH(A719, BDD_enquete_terrain_publique!B:B, 0))</f>
        <v>#N/A</v>
      </c>
      <c r="K719" s="118" t="e">
        <f>INDEX(BDD_enquete_terrain_publique!L:L, MATCH(A719, BDD_enquete_terrain_publique!B:B, 0))</f>
        <v>#N/A</v>
      </c>
      <c r="L719" s="18" t="e">
        <f>INDEX(BDD_enquete_terrain_publique!M:M, MATCH(A719, BDD_enquete_terrain_publique!B:B, 0))</f>
        <v>#N/A</v>
      </c>
      <c r="M719" s="115" t="s">
        <v>22</v>
      </c>
      <c r="N719" s="115" t="s">
        <v>22</v>
      </c>
      <c r="O719" s="115" t="s">
        <v>22</v>
      </c>
      <c r="P719" s="119" t="e">
        <f>INDEX(BDD_enquete_terrain_publique!Q:Q, MATCH(A719, BDD_enquete_terrain_publique!B:B, 0))</f>
        <v>#N/A</v>
      </c>
      <c r="Q719" s="115" t="s">
        <v>22</v>
      </c>
      <c r="R719" s="115" t="s">
        <v>22</v>
      </c>
      <c r="S719" s="115" t="s">
        <v>22</v>
      </c>
      <c r="T719" s="115" t="s">
        <v>22</v>
      </c>
      <c r="U719" s="120" t="e">
        <f>INDEX(BDD_enquete_terrain_publique!V:V, MATCH(A719, BDD_enquete_terrain_publique!B:B, 0))</f>
        <v>#N/A</v>
      </c>
      <c r="V719" s="128" t="s">
        <v>22</v>
      </c>
      <c r="W719" s="121" t="e">
        <f>INDEX(BDD_enquete_terrain_publique!W:W, MATCH(A719, BDD_enquete_terrain_publique!B:B, 0))</f>
        <v>#N/A</v>
      </c>
      <c r="X719" s="122" t="e">
        <f>INDEX(BDD_enquete_terrain_publique!X:X, MATCH(A719, BDD_enquete_terrain_publique!B:B, 0))</f>
        <v>#N/A</v>
      </c>
      <c r="Y719" s="122" t="e">
        <f>INDEX(BDD_enquete_terrain_publique!Y:Y, MATCH(A719, BDD_enquete_terrain_publique!B:B, 0))</f>
        <v>#N/A</v>
      </c>
      <c r="Z719" s="121" t="e">
        <f>INDEX(BDD_enquete_terrain_publique!Z:Z, MATCH(A719, BDD_enquete_terrain_publique!B:B, 0))</f>
        <v>#N/A</v>
      </c>
      <c r="AA719" s="121" t="e">
        <f>INDEX(BDD_enquete_terrain_publique!AA:AA, MATCH(A719, BDD_enquete_terrain_publique!B:B, 0))</f>
        <v>#N/A</v>
      </c>
      <c r="AB719" s="121" t="e">
        <f>INDEX(BDD_enquete_terrain_publique!AB:AB, MATCH(A719, BDD_enquete_terrain_publique!B:B, 0))</f>
        <v>#N/A</v>
      </c>
      <c r="AC719" s="121" t="e">
        <f>Tableau1[[#This Row],[heure_enq]]-Tableau1[[#This Row],[heure_deb]]</f>
        <v>#N/A</v>
      </c>
      <c r="AD719" s="121" t="e">
        <f>Tableau1[[#This Row],[heure_fin]]-Tableau1[[#This Row],[heure_deb]]</f>
        <v>#N/A</v>
      </c>
      <c r="AE719" s="128" t="s">
        <v>22</v>
      </c>
      <c r="AF719" s="128" t="s">
        <v>22</v>
      </c>
      <c r="AG719" s="123" t="e">
        <f>INDEX(BDD_enquete_terrain_publique!BJ:BJ, MATCH(A719, BDD_enquete_terrain_publique!B:B, 0))</f>
        <v>#N/A</v>
      </c>
      <c r="AH719" s="18"/>
      <c r="AI719" s="18" t="e">
        <f>INDEX(BDD_enquete_terrain_publique!BO:BO, MATCH(A719, BDD_enquete_terrain_publique!B:B, 0))</f>
        <v>#N/A</v>
      </c>
      <c r="AJ719" s="18"/>
      <c r="AK719" s="18" t="e">
        <f>INDEX(BDD_enquete_terrain_publique!BU:BU, MATCH(A719, BDD_enquete_terrain_publique!B:B, 0))</f>
        <v>#N/A</v>
      </c>
      <c r="AL719" s="115" t="e">
        <f>INDEX(BDD_enquete_terrain_publique!BV:BV, MATCH(A719, BDD_enquete_terrain_publique!B:B, 0))</f>
        <v>#N/A</v>
      </c>
      <c r="AM719" s="18"/>
      <c r="AN719" s="115"/>
      <c r="AO719" s="115" t="e">
        <f>INDEX(BDD_enquete_terrain_publique!AL:AL, MATCH(A719, BDD_enquete_terrain_publique!B:B, 0))</f>
        <v>#N/A</v>
      </c>
      <c r="AP719" s="115"/>
      <c r="AQ719" s="115"/>
      <c r="AR719" s="124"/>
      <c r="AS719" s="115"/>
      <c r="AT719" s="122"/>
      <c r="AU71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19" s="122"/>
      <c r="AW719" s="115"/>
      <c r="AX719" s="199"/>
      <c r="AY719" s="201"/>
      <c r="AZ719" s="127"/>
    </row>
    <row r="720" spans="1:52">
      <c r="A720" s="117"/>
      <c r="B720" s="18" t="e">
        <f>INDEX(BDD_enquete_terrain_publique!C:C, MATCH(A720, BDD_enquete_terrain_publique!B:B, 0))</f>
        <v>#N/A</v>
      </c>
      <c r="C720" s="18" t="e">
        <f>INDEX(BDD_enquete_terrain_publique!D:D, MATCH(A720, BDD_enquete_terrain_publique!B:B, 0))</f>
        <v>#N/A</v>
      </c>
      <c r="D720" s="109" t="e">
        <f>INDEX(BDD_enquete_terrain_publique!E:E, MATCH(A720, BDD_enquete_terrain_publique!B:B, 0))</f>
        <v>#N/A</v>
      </c>
      <c r="E720" s="18" t="e">
        <f>INDEX(BDD_enquete_terrain_publique!F:F, MATCH(A720, BDD_enquete_terrain_publique!B:B, 0))</f>
        <v>#N/A</v>
      </c>
      <c r="F720" s="118" t="e">
        <f>INDEX(BDD_enquete_terrain_publique!G:G, MATCH(A720, BDD_enquete_terrain_publique!B:B, 0))</f>
        <v>#N/A</v>
      </c>
      <c r="G720" s="18" t="e">
        <f>INDEX(BDD_enquete_terrain_publique!H:H, MATCH(A720, BDD_enquete_terrain_publique!B:B, 0))</f>
        <v>#N/A</v>
      </c>
      <c r="H720" s="118" t="e">
        <f>INDEX(BDD_enquete_terrain_publique!I:I, MATCH(A720, BDD_enquete_terrain_publique!B:B, 0))</f>
        <v>#N/A</v>
      </c>
      <c r="I720" s="18" t="e">
        <f>INDEX(BDD_enquete_terrain_publique!J:J, MATCH(A720, BDD_enquete_terrain_publique!B:B, 0))</f>
        <v>#N/A</v>
      </c>
      <c r="J720" s="18" t="e">
        <f>INDEX(BDD_enquete_terrain_publique!K:K, MATCH(A720, BDD_enquete_terrain_publique!B:B, 0))</f>
        <v>#N/A</v>
      </c>
      <c r="K720" s="118" t="e">
        <f>INDEX(BDD_enquete_terrain_publique!L:L, MATCH(A720, BDD_enquete_terrain_publique!B:B, 0))</f>
        <v>#N/A</v>
      </c>
      <c r="L720" s="18" t="e">
        <f>INDEX(BDD_enquete_terrain_publique!M:M, MATCH(A720, BDD_enquete_terrain_publique!B:B, 0))</f>
        <v>#N/A</v>
      </c>
      <c r="M720" s="115" t="s">
        <v>22</v>
      </c>
      <c r="N720" s="115" t="s">
        <v>22</v>
      </c>
      <c r="O720" s="115" t="s">
        <v>22</v>
      </c>
      <c r="P720" s="119" t="e">
        <f>INDEX(BDD_enquete_terrain_publique!Q:Q, MATCH(A720, BDD_enquete_terrain_publique!B:B, 0))</f>
        <v>#N/A</v>
      </c>
      <c r="Q720" s="115" t="s">
        <v>22</v>
      </c>
      <c r="R720" s="115" t="s">
        <v>22</v>
      </c>
      <c r="S720" s="115" t="s">
        <v>22</v>
      </c>
      <c r="T720" s="115" t="s">
        <v>22</v>
      </c>
      <c r="U720" s="120" t="e">
        <f>INDEX(BDD_enquete_terrain_publique!V:V, MATCH(A720, BDD_enquete_terrain_publique!B:B, 0))</f>
        <v>#N/A</v>
      </c>
      <c r="V720" s="128" t="s">
        <v>22</v>
      </c>
      <c r="W720" s="121" t="e">
        <f>INDEX(BDD_enquete_terrain_publique!W:W, MATCH(A720, BDD_enquete_terrain_publique!B:B, 0))</f>
        <v>#N/A</v>
      </c>
      <c r="X720" s="122" t="e">
        <f>INDEX(BDD_enquete_terrain_publique!X:X, MATCH(A720, BDD_enquete_terrain_publique!B:B, 0))</f>
        <v>#N/A</v>
      </c>
      <c r="Y720" s="122" t="e">
        <f>INDEX(BDD_enquete_terrain_publique!Y:Y, MATCH(A720, BDD_enquete_terrain_publique!B:B, 0))</f>
        <v>#N/A</v>
      </c>
      <c r="Z720" s="121" t="e">
        <f>INDEX(BDD_enquete_terrain_publique!Z:Z, MATCH(A720, BDD_enquete_terrain_publique!B:B, 0))</f>
        <v>#N/A</v>
      </c>
      <c r="AA720" s="121" t="e">
        <f>INDEX(BDD_enquete_terrain_publique!AA:AA, MATCH(A720, BDD_enquete_terrain_publique!B:B, 0))</f>
        <v>#N/A</v>
      </c>
      <c r="AB720" s="121" t="e">
        <f>INDEX(BDD_enquete_terrain_publique!AB:AB, MATCH(A720, BDD_enquete_terrain_publique!B:B, 0))</f>
        <v>#N/A</v>
      </c>
      <c r="AC720" s="121" t="e">
        <f>Tableau1[[#This Row],[heure_enq]]-Tableau1[[#This Row],[heure_deb]]</f>
        <v>#N/A</v>
      </c>
      <c r="AD720" s="121" t="e">
        <f>Tableau1[[#This Row],[heure_fin]]-Tableau1[[#This Row],[heure_deb]]</f>
        <v>#N/A</v>
      </c>
      <c r="AE720" s="128" t="s">
        <v>22</v>
      </c>
      <c r="AF720" s="128" t="s">
        <v>22</v>
      </c>
      <c r="AG720" s="123" t="e">
        <f>INDEX(BDD_enquete_terrain_publique!BJ:BJ, MATCH(A720, BDD_enquete_terrain_publique!B:B, 0))</f>
        <v>#N/A</v>
      </c>
      <c r="AH720" s="18"/>
      <c r="AI720" s="18" t="e">
        <f>INDEX(BDD_enquete_terrain_publique!BO:BO, MATCH(A720, BDD_enquete_terrain_publique!B:B, 0))</f>
        <v>#N/A</v>
      </c>
      <c r="AJ720" s="18"/>
      <c r="AK720" s="18" t="e">
        <f>INDEX(BDD_enquete_terrain_publique!BU:BU, MATCH(A720, BDD_enquete_terrain_publique!B:B, 0))</f>
        <v>#N/A</v>
      </c>
      <c r="AL720" s="115" t="e">
        <f>INDEX(BDD_enquete_terrain_publique!BV:BV, MATCH(A720, BDD_enquete_terrain_publique!B:B, 0))</f>
        <v>#N/A</v>
      </c>
      <c r="AM720" s="18"/>
      <c r="AN720" s="115"/>
      <c r="AO720" s="115" t="e">
        <f>INDEX(BDD_enquete_terrain_publique!AL:AL, MATCH(A720, BDD_enquete_terrain_publique!B:B, 0))</f>
        <v>#N/A</v>
      </c>
      <c r="AP720" s="115"/>
      <c r="AQ720" s="115"/>
      <c r="AR720" s="124"/>
      <c r="AS720" s="115"/>
      <c r="AT720" s="122"/>
      <c r="AU72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0" s="122"/>
      <c r="AW720" s="115"/>
      <c r="AX720" s="199"/>
      <c r="AY720" s="201"/>
      <c r="AZ720" s="127"/>
    </row>
    <row r="721" spans="1:52">
      <c r="A721" s="117"/>
      <c r="B721" s="18" t="e">
        <f>INDEX(BDD_enquete_terrain_publique!C:C, MATCH(A721, BDD_enquete_terrain_publique!B:B, 0))</f>
        <v>#N/A</v>
      </c>
      <c r="C721" s="18" t="e">
        <f>INDEX(BDD_enquete_terrain_publique!D:D, MATCH(A721, BDD_enquete_terrain_publique!B:B, 0))</f>
        <v>#N/A</v>
      </c>
      <c r="D721" s="109" t="e">
        <f>INDEX(BDD_enquete_terrain_publique!E:E, MATCH(A721, BDD_enquete_terrain_publique!B:B, 0))</f>
        <v>#N/A</v>
      </c>
      <c r="E721" s="18" t="e">
        <f>INDEX(BDD_enquete_terrain_publique!F:F, MATCH(A721, BDD_enquete_terrain_publique!B:B, 0))</f>
        <v>#N/A</v>
      </c>
      <c r="F721" s="118" t="e">
        <f>INDEX(BDD_enquete_terrain_publique!G:G, MATCH(A721, BDD_enquete_terrain_publique!B:B, 0))</f>
        <v>#N/A</v>
      </c>
      <c r="G721" s="18" t="e">
        <f>INDEX(BDD_enquete_terrain_publique!H:H, MATCH(A721, BDD_enquete_terrain_publique!B:B, 0))</f>
        <v>#N/A</v>
      </c>
      <c r="H721" s="118" t="e">
        <f>INDEX(BDD_enquete_terrain_publique!I:I, MATCH(A721, BDD_enquete_terrain_publique!B:B, 0))</f>
        <v>#N/A</v>
      </c>
      <c r="I721" s="18" t="e">
        <f>INDEX(BDD_enquete_terrain_publique!J:J, MATCH(A721, BDD_enquete_terrain_publique!B:B, 0))</f>
        <v>#N/A</v>
      </c>
      <c r="J721" s="18" t="e">
        <f>INDEX(BDD_enquete_terrain_publique!K:K, MATCH(A721, BDD_enquete_terrain_publique!B:B, 0))</f>
        <v>#N/A</v>
      </c>
      <c r="K721" s="118" t="e">
        <f>INDEX(BDD_enquete_terrain_publique!L:L, MATCH(A721, BDD_enquete_terrain_publique!B:B, 0))</f>
        <v>#N/A</v>
      </c>
      <c r="L721" s="18" t="e">
        <f>INDEX(BDD_enquete_terrain_publique!M:M, MATCH(A721, BDD_enquete_terrain_publique!B:B, 0))</f>
        <v>#N/A</v>
      </c>
      <c r="M721" s="115" t="s">
        <v>22</v>
      </c>
      <c r="N721" s="115" t="s">
        <v>22</v>
      </c>
      <c r="O721" s="115" t="s">
        <v>22</v>
      </c>
      <c r="P721" s="119" t="e">
        <f>INDEX(BDD_enquete_terrain_publique!Q:Q, MATCH(A721, BDD_enquete_terrain_publique!B:B, 0))</f>
        <v>#N/A</v>
      </c>
      <c r="Q721" s="115" t="s">
        <v>22</v>
      </c>
      <c r="R721" s="115" t="s">
        <v>22</v>
      </c>
      <c r="S721" s="115" t="s">
        <v>22</v>
      </c>
      <c r="T721" s="115" t="s">
        <v>22</v>
      </c>
      <c r="U721" s="120" t="e">
        <f>INDEX(BDD_enquete_terrain_publique!V:V, MATCH(A721, BDD_enquete_terrain_publique!B:B, 0))</f>
        <v>#N/A</v>
      </c>
      <c r="V721" s="128" t="s">
        <v>22</v>
      </c>
      <c r="W721" s="121" t="e">
        <f>INDEX(BDD_enquete_terrain_publique!W:W, MATCH(A721, BDD_enquete_terrain_publique!B:B, 0))</f>
        <v>#N/A</v>
      </c>
      <c r="X721" s="122" t="e">
        <f>INDEX(BDD_enquete_terrain_publique!X:X, MATCH(A721, BDD_enquete_terrain_publique!B:B, 0))</f>
        <v>#N/A</v>
      </c>
      <c r="Y721" s="122" t="e">
        <f>INDEX(BDD_enquete_terrain_publique!Y:Y, MATCH(A721, BDD_enquete_terrain_publique!B:B, 0))</f>
        <v>#N/A</v>
      </c>
      <c r="Z721" s="121" t="e">
        <f>INDEX(BDD_enquete_terrain_publique!Z:Z, MATCH(A721, BDD_enquete_terrain_publique!B:B, 0))</f>
        <v>#N/A</v>
      </c>
      <c r="AA721" s="121" t="e">
        <f>INDEX(BDD_enquete_terrain_publique!AA:AA, MATCH(A721, BDD_enquete_terrain_publique!B:B, 0))</f>
        <v>#N/A</v>
      </c>
      <c r="AB721" s="121" t="e">
        <f>INDEX(BDD_enquete_terrain_publique!AB:AB, MATCH(A721, BDD_enquete_terrain_publique!B:B, 0))</f>
        <v>#N/A</v>
      </c>
      <c r="AC721" s="121" t="e">
        <f>Tableau1[[#This Row],[heure_enq]]-Tableau1[[#This Row],[heure_deb]]</f>
        <v>#N/A</v>
      </c>
      <c r="AD721" s="121" t="e">
        <f>Tableau1[[#This Row],[heure_fin]]-Tableau1[[#This Row],[heure_deb]]</f>
        <v>#N/A</v>
      </c>
      <c r="AE721" s="128" t="s">
        <v>22</v>
      </c>
      <c r="AF721" s="128" t="s">
        <v>22</v>
      </c>
      <c r="AG721" s="123" t="e">
        <f>INDEX(BDD_enquete_terrain_publique!BJ:BJ, MATCH(A721, BDD_enquete_terrain_publique!B:B, 0))</f>
        <v>#N/A</v>
      </c>
      <c r="AH721" s="18"/>
      <c r="AI721" s="18" t="e">
        <f>INDEX(BDD_enquete_terrain_publique!BO:BO, MATCH(A721, BDD_enquete_terrain_publique!B:B, 0))</f>
        <v>#N/A</v>
      </c>
      <c r="AJ721" s="18"/>
      <c r="AK721" s="18" t="e">
        <f>INDEX(BDD_enquete_terrain_publique!BU:BU, MATCH(A721, BDD_enquete_terrain_publique!B:B, 0))</f>
        <v>#N/A</v>
      </c>
      <c r="AL721" s="115" t="e">
        <f>INDEX(BDD_enquete_terrain_publique!BV:BV, MATCH(A721, BDD_enquete_terrain_publique!B:B, 0))</f>
        <v>#N/A</v>
      </c>
      <c r="AM721" s="18"/>
      <c r="AN721" s="115"/>
      <c r="AO721" s="115" t="e">
        <f>INDEX(BDD_enquete_terrain_publique!AL:AL, MATCH(A721, BDD_enquete_terrain_publique!B:B, 0))</f>
        <v>#N/A</v>
      </c>
      <c r="AP721" s="115"/>
      <c r="AQ721" s="115"/>
      <c r="AR721" s="124"/>
      <c r="AS721" s="115"/>
      <c r="AT721" s="122"/>
      <c r="AU72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1" s="122"/>
      <c r="AW721" s="115"/>
      <c r="AX721" s="199"/>
      <c r="AY721" s="201"/>
      <c r="AZ721" s="127"/>
    </row>
    <row r="722" spans="1:52">
      <c r="A722" s="117"/>
      <c r="B722" s="18" t="e">
        <f>INDEX(BDD_enquete_terrain_publique!C:C, MATCH(A722, BDD_enquete_terrain_publique!B:B, 0))</f>
        <v>#N/A</v>
      </c>
      <c r="C722" s="18" t="e">
        <f>INDEX(BDD_enquete_terrain_publique!D:D, MATCH(A722, BDD_enquete_terrain_publique!B:B, 0))</f>
        <v>#N/A</v>
      </c>
      <c r="D722" s="109" t="e">
        <f>INDEX(BDD_enquete_terrain_publique!E:E, MATCH(A722, BDD_enquete_terrain_publique!B:B, 0))</f>
        <v>#N/A</v>
      </c>
      <c r="E722" s="18" t="e">
        <f>INDEX(BDD_enquete_terrain_publique!F:F, MATCH(A722, BDD_enquete_terrain_publique!B:B, 0))</f>
        <v>#N/A</v>
      </c>
      <c r="F722" s="118" t="e">
        <f>INDEX(BDD_enquete_terrain_publique!G:G, MATCH(A722, BDD_enquete_terrain_publique!B:B, 0))</f>
        <v>#N/A</v>
      </c>
      <c r="G722" s="18" t="e">
        <f>INDEX(BDD_enquete_terrain_publique!H:H, MATCH(A722, BDD_enquete_terrain_publique!B:B, 0))</f>
        <v>#N/A</v>
      </c>
      <c r="H722" s="118" t="e">
        <f>INDEX(BDD_enquete_terrain_publique!I:I, MATCH(A722, BDD_enquete_terrain_publique!B:B, 0))</f>
        <v>#N/A</v>
      </c>
      <c r="I722" s="18" t="e">
        <f>INDEX(BDD_enquete_terrain_publique!J:J, MATCH(A722, BDD_enquete_terrain_publique!B:B, 0))</f>
        <v>#N/A</v>
      </c>
      <c r="J722" s="18" t="e">
        <f>INDEX(BDD_enquete_terrain_publique!K:K, MATCH(A722, BDD_enquete_terrain_publique!B:B, 0))</f>
        <v>#N/A</v>
      </c>
      <c r="K722" s="118" t="e">
        <f>INDEX(BDD_enquete_terrain_publique!L:L, MATCH(A722, BDD_enquete_terrain_publique!B:B, 0))</f>
        <v>#N/A</v>
      </c>
      <c r="L722" s="18" t="e">
        <f>INDEX(BDD_enquete_terrain_publique!M:M, MATCH(A722, BDD_enquete_terrain_publique!B:B, 0))</f>
        <v>#N/A</v>
      </c>
      <c r="M722" s="115" t="s">
        <v>22</v>
      </c>
      <c r="N722" s="115" t="s">
        <v>22</v>
      </c>
      <c r="O722" s="115" t="s">
        <v>22</v>
      </c>
      <c r="P722" s="119" t="e">
        <f>INDEX(BDD_enquete_terrain_publique!Q:Q, MATCH(A722, BDD_enquete_terrain_publique!B:B, 0))</f>
        <v>#N/A</v>
      </c>
      <c r="Q722" s="115" t="s">
        <v>22</v>
      </c>
      <c r="R722" s="115" t="s">
        <v>22</v>
      </c>
      <c r="S722" s="115" t="s">
        <v>22</v>
      </c>
      <c r="T722" s="115" t="s">
        <v>22</v>
      </c>
      <c r="U722" s="120" t="e">
        <f>INDEX(BDD_enquete_terrain_publique!V:V, MATCH(A722, BDD_enquete_terrain_publique!B:B, 0))</f>
        <v>#N/A</v>
      </c>
      <c r="V722" s="128" t="s">
        <v>22</v>
      </c>
      <c r="W722" s="121" t="e">
        <f>INDEX(BDD_enquete_terrain_publique!W:W, MATCH(A722, BDD_enquete_terrain_publique!B:B, 0))</f>
        <v>#N/A</v>
      </c>
      <c r="X722" s="122" t="e">
        <f>INDEX(BDD_enquete_terrain_publique!X:X, MATCH(A722, BDD_enquete_terrain_publique!B:B, 0))</f>
        <v>#N/A</v>
      </c>
      <c r="Y722" s="122" t="e">
        <f>INDEX(BDD_enquete_terrain_publique!Y:Y, MATCH(A722, BDD_enquete_terrain_publique!B:B, 0))</f>
        <v>#N/A</v>
      </c>
      <c r="Z722" s="121" t="e">
        <f>INDEX(BDD_enquete_terrain_publique!Z:Z, MATCH(A722, BDD_enquete_terrain_publique!B:B, 0))</f>
        <v>#N/A</v>
      </c>
      <c r="AA722" s="121" t="e">
        <f>INDEX(BDD_enquete_terrain_publique!AA:AA, MATCH(A722, BDD_enquete_terrain_publique!B:B, 0))</f>
        <v>#N/A</v>
      </c>
      <c r="AB722" s="121" t="e">
        <f>INDEX(BDD_enquete_terrain_publique!AB:AB, MATCH(A722, BDD_enquete_terrain_publique!B:B, 0))</f>
        <v>#N/A</v>
      </c>
      <c r="AC722" s="121" t="e">
        <f>Tableau1[[#This Row],[heure_enq]]-Tableau1[[#This Row],[heure_deb]]</f>
        <v>#N/A</v>
      </c>
      <c r="AD722" s="121" t="e">
        <f>Tableau1[[#This Row],[heure_fin]]-Tableau1[[#This Row],[heure_deb]]</f>
        <v>#N/A</v>
      </c>
      <c r="AE722" s="128" t="s">
        <v>22</v>
      </c>
      <c r="AF722" s="128" t="s">
        <v>22</v>
      </c>
      <c r="AG722" s="123" t="e">
        <f>INDEX(BDD_enquete_terrain_publique!BJ:BJ, MATCH(A722, BDD_enquete_terrain_publique!B:B, 0))</f>
        <v>#N/A</v>
      </c>
      <c r="AH722" s="18"/>
      <c r="AI722" s="18" t="e">
        <f>INDEX(BDD_enquete_terrain_publique!BO:BO, MATCH(A722, BDD_enquete_terrain_publique!B:B, 0))</f>
        <v>#N/A</v>
      </c>
      <c r="AJ722" s="18"/>
      <c r="AK722" s="18" t="e">
        <f>INDEX(BDD_enquete_terrain_publique!BU:BU, MATCH(A722, BDD_enquete_terrain_publique!B:B, 0))</f>
        <v>#N/A</v>
      </c>
      <c r="AL722" s="115" t="e">
        <f>INDEX(BDD_enquete_terrain_publique!BV:BV, MATCH(A722, BDD_enquete_terrain_publique!B:B, 0))</f>
        <v>#N/A</v>
      </c>
      <c r="AM722" s="18"/>
      <c r="AN722" s="115"/>
      <c r="AO722" s="115" t="e">
        <f>INDEX(BDD_enquete_terrain_publique!AL:AL, MATCH(A722, BDD_enquete_terrain_publique!B:B, 0))</f>
        <v>#N/A</v>
      </c>
      <c r="AP722" s="115"/>
      <c r="AQ722" s="115"/>
      <c r="AR722" s="124"/>
      <c r="AS722" s="115"/>
      <c r="AT722" s="122"/>
      <c r="AU72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2" s="122"/>
      <c r="AW722" s="115"/>
      <c r="AX722" s="199"/>
      <c r="AY722" s="201"/>
      <c r="AZ722" s="127"/>
    </row>
    <row r="723" spans="1:52">
      <c r="A723" s="117"/>
      <c r="B723" s="18" t="e">
        <f>INDEX(BDD_enquete_terrain_publique!C:C, MATCH(A723, BDD_enquete_terrain_publique!B:B, 0))</f>
        <v>#N/A</v>
      </c>
      <c r="C723" s="18" t="e">
        <f>INDEX(BDD_enquete_terrain_publique!D:D, MATCH(A723, BDD_enquete_terrain_publique!B:B, 0))</f>
        <v>#N/A</v>
      </c>
      <c r="D723" s="109" t="e">
        <f>INDEX(BDD_enquete_terrain_publique!E:E, MATCH(A723, BDD_enquete_terrain_publique!B:B, 0))</f>
        <v>#N/A</v>
      </c>
      <c r="E723" s="18" t="e">
        <f>INDEX(BDD_enquete_terrain_publique!F:F, MATCH(A723, BDD_enquete_terrain_publique!B:B, 0))</f>
        <v>#N/A</v>
      </c>
      <c r="F723" s="118" t="e">
        <f>INDEX(BDD_enquete_terrain_publique!G:G, MATCH(A723, BDD_enquete_terrain_publique!B:B, 0))</f>
        <v>#N/A</v>
      </c>
      <c r="G723" s="18" t="e">
        <f>INDEX(BDD_enquete_terrain_publique!H:H, MATCH(A723, BDD_enquete_terrain_publique!B:B, 0))</f>
        <v>#N/A</v>
      </c>
      <c r="H723" s="118" t="e">
        <f>INDEX(BDD_enquete_terrain_publique!I:I, MATCH(A723, BDD_enquete_terrain_publique!B:B, 0))</f>
        <v>#N/A</v>
      </c>
      <c r="I723" s="18" t="e">
        <f>INDEX(BDD_enquete_terrain_publique!J:J, MATCH(A723, BDD_enquete_terrain_publique!B:B, 0))</f>
        <v>#N/A</v>
      </c>
      <c r="J723" s="18" t="e">
        <f>INDEX(BDD_enquete_terrain_publique!K:K, MATCH(A723, BDD_enquete_terrain_publique!B:B, 0))</f>
        <v>#N/A</v>
      </c>
      <c r="K723" s="118" t="e">
        <f>INDEX(BDD_enquete_terrain_publique!L:L, MATCH(A723, BDD_enquete_terrain_publique!B:B, 0))</f>
        <v>#N/A</v>
      </c>
      <c r="L723" s="18" t="e">
        <f>INDEX(BDD_enquete_terrain_publique!M:M, MATCH(A723, BDD_enquete_terrain_publique!B:B, 0))</f>
        <v>#N/A</v>
      </c>
      <c r="M723" s="115" t="s">
        <v>22</v>
      </c>
      <c r="N723" s="115" t="s">
        <v>22</v>
      </c>
      <c r="O723" s="115" t="s">
        <v>22</v>
      </c>
      <c r="P723" s="119" t="e">
        <f>INDEX(BDD_enquete_terrain_publique!Q:Q, MATCH(A723, BDD_enquete_terrain_publique!B:B, 0))</f>
        <v>#N/A</v>
      </c>
      <c r="Q723" s="115" t="s">
        <v>22</v>
      </c>
      <c r="R723" s="115" t="s">
        <v>22</v>
      </c>
      <c r="S723" s="115" t="s">
        <v>22</v>
      </c>
      <c r="T723" s="115" t="s">
        <v>22</v>
      </c>
      <c r="U723" s="120" t="e">
        <f>INDEX(BDD_enquete_terrain_publique!V:V, MATCH(A723, BDD_enquete_terrain_publique!B:B, 0))</f>
        <v>#N/A</v>
      </c>
      <c r="V723" s="128" t="s">
        <v>22</v>
      </c>
      <c r="W723" s="121" t="e">
        <f>INDEX(BDD_enquete_terrain_publique!W:W, MATCH(A723, BDD_enquete_terrain_publique!B:B, 0))</f>
        <v>#N/A</v>
      </c>
      <c r="X723" s="122" t="e">
        <f>INDEX(BDD_enquete_terrain_publique!X:X, MATCH(A723, BDD_enquete_terrain_publique!B:B, 0))</f>
        <v>#N/A</v>
      </c>
      <c r="Y723" s="122" t="e">
        <f>INDEX(BDD_enquete_terrain_publique!Y:Y, MATCH(A723, BDD_enquete_terrain_publique!B:B, 0))</f>
        <v>#N/A</v>
      </c>
      <c r="Z723" s="121" t="e">
        <f>INDEX(BDD_enquete_terrain_publique!Z:Z, MATCH(A723, BDD_enquete_terrain_publique!B:B, 0))</f>
        <v>#N/A</v>
      </c>
      <c r="AA723" s="121" t="e">
        <f>INDEX(BDD_enquete_terrain_publique!AA:AA, MATCH(A723, BDD_enquete_terrain_publique!B:B, 0))</f>
        <v>#N/A</v>
      </c>
      <c r="AB723" s="121" t="e">
        <f>INDEX(BDD_enquete_terrain_publique!AB:AB, MATCH(A723, BDD_enquete_terrain_publique!B:B, 0))</f>
        <v>#N/A</v>
      </c>
      <c r="AC723" s="121" t="e">
        <f>Tableau1[[#This Row],[heure_enq]]-Tableau1[[#This Row],[heure_deb]]</f>
        <v>#N/A</v>
      </c>
      <c r="AD723" s="121" t="e">
        <f>Tableau1[[#This Row],[heure_fin]]-Tableau1[[#This Row],[heure_deb]]</f>
        <v>#N/A</v>
      </c>
      <c r="AE723" s="128" t="s">
        <v>22</v>
      </c>
      <c r="AF723" s="128" t="s">
        <v>22</v>
      </c>
      <c r="AG723" s="123" t="e">
        <f>INDEX(BDD_enquete_terrain_publique!BJ:BJ, MATCH(A723, BDD_enquete_terrain_publique!B:B, 0))</f>
        <v>#N/A</v>
      </c>
      <c r="AH723" s="18"/>
      <c r="AI723" s="18" t="e">
        <f>INDEX(BDD_enquete_terrain_publique!BO:BO, MATCH(A723, BDD_enquete_terrain_publique!B:B, 0))</f>
        <v>#N/A</v>
      </c>
      <c r="AJ723" s="18"/>
      <c r="AK723" s="18" t="e">
        <f>INDEX(BDD_enquete_terrain_publique!BU:BU, MATCH(A723, BDD_enquete_terrain_publique!B:B, 0))</f>
        <v>#N/A</v>
      </c>
      <c r="AL723" s="115" t="e">
        <f>INDEX(BDD_enquete_terrain_publique!BV:BV, MATCH(A723, BDD_enquete_terrain_publique!B:B, 0))</f>
        <v>#N/A</v>
      </c>
      <c r="AM723" s="18"/>
      <c r="AN723" s="115"/>
      <c r="AO723" s="115" t="e">
        <f>INDEX(BDD_enquete_terrain_publique!AL:AL, MATCH(A723, BDD_enquete_terrain_publique!B:B, 0))</f>
        <v>#N/A</v>
      </c>
      <c r="AP723" s="115"/>
      <c r="AQ723" s="115"/>
      <c r="AR723" s="124"/>
      <c r="AS723" s="115"/>
      <c r="AT723" s="122"/>
      <c r="AU72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3" s="122"/>
      <c r="AW723" s="115"/>
      <c r="AX723" s="199"/>
      <c r="AY723" s="201"/>
      <c r="AZ723" s="127"/>
    </row>
    <row r="724" spans="1:52">
      <c r="A724" s="117"/>
      <c r="B724" s="18" t="e">
        <f>INDEX(BDD_enquete_terrain_publique!C:C, MATCH(A724, BDD_enquete_terrain_publique!B:B, 0))</f>
        <v>#N/A</v>
      </c>
      <c r="C724" s="18" t="e">
        <f>INDEX(BDD_enquete_terrain_publique!D:D, MATCH(A724, BDD_enquete_terrain_publique!B:B, 0))</f>
        <v>#N/A</v>
      </c>
      <c r="D724" s="109" t="e">
        <f>INDEX(BDD_enquete_terrain_publique!E:E, MATCH(A724, BDD_enquete_terrain_publique!B:B, 0))</f>
        <v>#N/A</v>
      </c>
      <c r="E724" s="18" t="e">
        <f>INDEX(BDD_enquete_terrain_publique!F:F, MATCH(A724, BDD_enquete_terrain_publique!B:B, 0))</f>
        <v>#N/A</v>
      </c>
      <c r="F724" s="118" t="e">
        <f>INDEX(BDD_enquete_terrain_publique!G:G, MATCH(A724, BDD_enquete_terrain_publique!B:B, 0))</f>
        <v>#N/A</v>
      </c>
      <c r="G724" s="18" t="e">
        <f>INDEX(BDD_enquete_terrain_publique!H:H, MATCH(A724, BDD_enquete_terrain_publique!B:B, 0))</f>
        <v>#N/A</v>
      </c>
      <c r="H724" s="118" t="e">
        <f>INDEX(BDD_enquete_terrain_publique!I:I, MATCH(A724, BDD_enquete_terrain_publique!B:B, 0))</f>
        <v>#N/A</v>
      </c>
      <c r="I724" s="18" t="e">
        <f>INDEX(BDD_enquete_terrain_publique!J:J, MATCH(A724, BDD_enquete_terrain_publique!B:B, 0))</f>
        <v>#N/A</v>
      </c>
      <c r="J724" s="18" t="e">
        <f>INDEX(BDD_enquete_terrain_publique!K:K, MATCH(A724, BDD_enquete_terrain_publique!B:B, 0))</f>
        <v>#N/A</v>
      </c>
      <c r="K724" s="118" t="e">
        <f>INDEX(BDD_enquete_terrain_publique!L:L, MATCH(A724, BDD_enquete_terrain_publique!B:B, 0))</f>
        <v>#N/A</v>
      </c>
      <c r="L724" s="18" t="e">
        <f>INDEX(BDD_enquete_terrain_publique!M:M, MATCH(A724, BDD_enquete_terrain_publique!B:B, 0))</f>
        <v>#N/A</v>
      </c>
      <c r="M724" s="115" t="s">
        <v>22</v>
      </c>
      <c r="N724" s="115" t="s">
        <v>22</v>
      </c>
      <c r="O724" s="115" t="s">
        <v>22</v>
      </c>
      <c r="P724" s="119" t="e">
        <f>INDEX(BDD_enquete_terrain_publique!Q:Q, MATCH(A724, BDD_enquete_terrain_publique!B:B, 0))</f>
        <v>#N/A</v>
      </c>
      <c r="Q724" s="115" t="s">
        <v>22</v>
      </c>
      <c r="R724" s="115" t="s">
        <v>22</v>
      </c>
      <c r="S724" s="115" t="s">
        <v>22</v>
      </c>
      <c r="T724" s="115" t="s">
        <v>22</v>
      </c>
      <c r="U724" s="120" t="e">
        <f>INDEX(BDD_enquete_terrain_publique!V:V, MATCH(A724, BDD_enquete_terrain_publique!B:B, 0))</f>
        <v>#N/A</v>
      </c>
      <c r="V724" s="128" t="s">
        <v>22</v>
      </c>
      <c r="W724" s="121" t="e">
        <f>INDEX(BDD_enquete_terrain_publique!W:W, MATCH(A724, BDD_enquete_terrain_publique!B:B, 0))</f>
        <v>#N/A</v>
      </c>
      <c r="X724" s="122" t="e">
        <f>INDEX(BDD_enquete_terrain_publique!X:X, MATCH(A724, BDD_enquete_terrain_publique!B:B, 0))</f>
        <v>#N/A</v>
      </c>
      <c r="Y724" s="122" t="e">
        <f>INDEX(BDD_enquete_terrain_publique!Y:Y, MATCH(A724, BDD_enquete_terrain_publique!B:B, 0))</f>
        <v>#N/A</v>
      </c>
      <c r="Z724" s="121" t="e">
        <f>INDEX(BDD_enquete_terrain_publique!Z:Z, MATCH(A724, BDD_enquete_terrain_publique!B:B, 0))</f>
        <v>#N/A</v>
      </c>
      <c r="AA724" s="121" t="e">
        <f>INDEX(BDD_enquete_terrain_publique!AA:AA, MATCH(A724, BDD_enquete_terrain_publique!B:B, 0))</f>
        <v>#N/A</v>
      </c>
      <c r="AB724" s="121" t="e">
        <f>INDEX(BDD_enquete_terrain_publique!AB:AB, MATCH(A724, BDD_enquete_terrain_publique!B:B, 0))</f>
        <v>#N/A</v>
      </c>
      <c r="AC724" s="121" t="e">
        <f>Tableau1[[#This Row],[heure_enq]]-Tableau1[[#This Row],[heure_deb]]</f>
        <v>#N/A</v>
      </c>
      <c r="AD724" s="121" t="e">
        <f>Tableau1[[#This Row],[heure_fin]]-Tableau1[[#This Row],[heure_deb]]</f>
        <v>#N/A</v>
      </c>
      <c r="AE724" s="128" t="s">
        <v>22</v>
      </c>
      <c r="AF724" s="128" t="s">
        <v>22</v>
      </c>
      <c r="AG724" s="123" t="e">
        <f>INDEX(BDD_enquete_terrain_publique!BJ:BJ, MATCH(A724, BDD_enquete_terrain_publique!B:B, 0))</f>
        <v>#N/A</v>
      </c>
      <c r="AH724" s="18"/>
      <c r="AI724" s="18" t="e">
        <f>INDEX(BDD_enquete_terrain_publique!BO:BO, MATCH(A724, BDD_enquete_terrain_publique!B:B, 0))</f>
        <v>#N/A</v>
      </c>
      <c r="AJ724" s="18"/>
      <c r="AK724" s="18" t="e">
        <f>INDEX(BDD_enquete_terrain_publique!BU:BU, MATCH(A724, BDD_enquete_terrain_publique!B:B, 0))</f>
        <v>#N/A</v>
      </c>
      <c r="AL724" s="115" t="e">
        <f>INDEX(BDD_enquete_terrain_publique!BV:BV, MATCH(A724, BDD_enquete_terrain_publique!B:B, 0))</f>
        <v>#N/A</v>
      </c>
      <c r="AM724" s="18"/>
      <c r="AN724" s="115"/>
      <c r="AO724" s="115" t="e">
        <f>INDEX(BDD_enquete_terrain_publique!AL:AL, MATCH(A724, BDD_enquete_terrain_publique!B:B, 0))</f>
        <v>#N/A</v>
      </c>
      <c r="AP724" s="115"/>
      <c r="AQ724" s="115"/>
      <c r="AR724" s="124"/>
      <c r="AS724" s="115"/>
      <c r="AT724" s="122"/>
      <c r="AU72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4" s="122"/>
      <c r="AW724" s="115"/>
      <c r="AX724" s="199"/>
      <c r="AY724" s="201"/>
      <c r="AZ724" s="127"/>
    </row>
    <row r="725" spans="1:52">
      <c r="A725" s="117"/>
      <c r="B725" s="18" t="e">
        <f>INDEX(BDD_enquete_terrain_publique!C:C, MATCH(A725, BDD_enquete_terrain_publique!B:B, 0))</f>
        <v>#N/A</v>
      </c>
      <c r="C725" s="18" t="e">
        <f>INDEX(BDD_enquete_terrain_publique!D:D, MATCH(A725, BDD_enquete_terrain_publique!B:B, 0))</f>
        <v>#N/A</v>
      </c>
      <c r="D725" s="109" t="e">
        <f>INDEX(BDD_enquete_terrain_publique!E:E, MATCH(A725, BDD_enquete_terrain_publique!B:B, 0))</f>
        <v>#N/A</v>
      </c>
      <c r="E725" s="18" t="e">
        <f>INDEX(BDD_enquete_terrain_publique!F:F, MATCH(A725, BDD_enquete_terrain_publique!B:B, 0))</f>
        <v>#N/A</v>
      </c>
      <c r="F725" s="118" t="e">
        <f>INDEX(BDD_enquete_terrain_publique!G:G, MATCH(A725, BDD_enquete_terrain_publique!B:B, 0))</f>
        <v>#N/A</v>
      </c>
      <c r="G725" s="18" t="e">
        <f>INDEX(BDD_enquete_terrain_publique!H:H, MATCH(A725, BDD_enquete_terrain_publique!B:B, 0))</f>
        <v>#N/A</v>
      </c>
      <c r="H725" s="118" t="e">
        <f>INDEX(BDD_enquete_terrain_publique!I:I, MATCH(A725, BDD_enquete_terrain_publique!B:B, 0))</f>
        <v>#N/A</v>
      </c>
      <c r="I725" s="18" t="e">
        <f>INDEX(BDD_enquete_terrain_publique!J:J, MATCH(A725, BDD_enquete_terrain_publique!B:B, 0))</f>
        <v>#N/A</v>
      </c>
      <c r="J725" s="18" t="e">
        <f>INDEX(BDD_enquete_terrain_publique!K:K, MATCH(A725, BDD_enquete_terrain_publique!B:B, 0))</f>
        <v>#N/A</v>
      </c>
      <c r="K725" s="118" t="e">
        <f>INDEX(BDD_enquete_terrain_publique!L:L, MATCH(A725, BDD_enquete_terrain_publique!B:B, 0))</f>
        <v>#N/A</v>
      </c>
      <c r="L725" s="18" t="e">
        <f>INDEX(BDD_enquete_terrain_publique!M:M, MATCH(A725, BDD_enquete_terrain_publique!B:B, 0))</f>
        <v>#N/A</v>
      </c>
      <c r="M725" s="115" t="s">
        <v>22</v>
      </c>
      <c r="N725" s="115" t="s">
        <v>22</v>
      </c>
      <c r="O725" s="115" t="s">
        <v>22</v>
      </c>
      <c r="P725" s="119" t="e">
        <f>INDEX(BDD_enquete_terrain_publique!Q:Q, MATCH(A725, BDD_enquete_terrain_publique!B:B, 0))</f>
        <v>#N/A</v>
      </c>
      <c r="Q725" s="115" t="s">
        <v>22</v>
      </c>
      <c r="R725" s="115" t="s">
        <v>22</v>
      </c>
      <c r="S725" s="115" t="s">
        <v>22</v>
      </c>
      <c r="T725" s="115" t="s">
        <v>22</v>
      </c>
      <c r="U725" s="120" t="e">
        <f>INDEX(BDD_enquete_terrain_publique!V:V, MATCH(A725, BDD_enquete_terrain_publique!B:B, 0))</f>
        <v>#N/A</v>
      </c>
      <c r="V725" s="128" t="s">
        <v>22</v>
      </c>
      <c r="W725" s="121" t="e">
        <f>INDEX(BDD_enquete_terrain_publique!W:W, MATCH(A725, BDD_enquete_terrain_publique!B:B, 0))</f>
        <v>#N/A</v>
      </c>
      <c r="X725" s="122" t="e">
        <f>INDEX(BDD_enquete_terrain_publique!X:X, MATCH(A725, BDD_enquete_terrain_publique!B:B, 0))</f>
        <v>#N/A</v>
      </c>
      <c r="Y725" s="122" t="e">
        <f>INDEX(BDD_enquete_terrain_publique!Y:Y, MATCH(A725, BDD_enquete_terrain_publique!B:B, 0))</f>
        <v>#N/A</v>
      </c>
      <c r="Z725" s="121" t="e">
        <f>INDEX(BDD_enquete_terrain_publique!Z:Z, MATCH(A725, BDD_enquete_terrain_publique!B:B, 0))</f>
        <v>#N/A</v>
      </c>
      <c r="AA725" s="121" t="e">
        <f>INDEX(BDD_enquete_terrain_publique!AA:AA, MATCH(A725, BDD_enquete_terrain_publique!B:B, 0))</f>
        <v>#N/A</v>
      </c>
      <c r="AB725" s="121" t="e">
        <f>INDEX(BDD_enquete_terrain_publique!AB:AB, MATCH(A725, BDD_enquete_terrain_publique!B:B, 0))</f>
        <v>#N/A</v>
      </c>
      <c r="AC725" s="121" t="e">
        <f>Tableau1[[#This Row],[heure_enq]]-Tableau1[[#This Row],[heure_deb]]</f>
        <v>#N/A</v>
      </c>
      <c r="AD725" s="121" t="e">
        <f>Tableau1[[#This Row],[heure_fin]]-Tableau1[[#This Row],[heure_deb]]</f>
        <v>#N/A</v>
      </c>
      <c r="AE725" s="128" t="s">
        <v>22</v>
      </c>
      <c r="AF725" s="128" t="s">
        <v>22</v>
      </c>
      <c r="AG725" s="123" t="e">
        <f>INDEX(BDD_enquete_terrain_publique!BJ:BJ, MATCH(A725, BDD_enquete_terrain_publique!B:B, 0))</f>
        <v>#N/A</v>
      </c>
      <c r="AH725" s="18"/>
      <c r="AI725" s="18" t="e">
        <f>INDEX(BDD_enquete_terrain_publique!BO:BO, MATCH(A725, BDD_enquete_terrain_publique!B:B, 0))</f>
        <v>#N/A</v>
      </c>
      <c r="AJ725" s="18"/>
      <c r="AK725" s="18" t="e">
        <f>INDEX(BDD_enquete_terrain_publique!BU:BU, MATCH(A725, BDD_enquete_terrain_publique!B:B, 0))</f>
        <v>#N/A</v>
      </c>
      <c r="AL725" s="115" t="e">
        <f>INDEX(BDD_enquete_terrain_publique!BV:BV, MATCH(A725, BDD_enquete_terrain_publique!B:B, 0))</f>
        <v>#N/A</v>
      </c>
      <c r="AM725" s="18"/>
      <c r="AN725" s="115"/>
      <c r="AO725" s="115" t="e">
        <f>INDEX(BDD_enquete_terrain_publique!AL:AL, MATCH(A725, BDD_enquete_terrain_publique!B:B, 0))</f>
        <v>#N/A</v>
      </c>
      <c r="AP725" s="115"/>
      <c r="AQ725" s="115"/>
      <c r="AR725" s="124"/>
      <c r="AS725" s="115"/>
      <c r="AT725" s="122"/>
      <c r="AU72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5" s="122"/>
      <c r="AW725" s="115"/>
      <c r="AX725" s="199"/>
      <c r="AY725" s="201"/>
      <c r="AZ725" s="127"/>
    </row>
    <row r="726" spans="1:52">
      <c r="A726" s="117"/>
      <c r="B726" s="18" t="e">
        <f>INDEX(BDD_enquete_terrain_publique!C:C, MATCH(A726, BDD_enquete_terrain_publique!B:B, 0))</f>
        <v>#N/A</v>
      </c>
      <c r="C726" s="18" t="e">
        <f>INDEX(BDD_enquete_terrain_publique!D:D, MATCH(A726, BDD_enquete_terrain_publique!B:B, 0))</f>
        <v>#N/A</v>
      </c>
      <c r="D726" s="109" t="e">
        <f>INDEX(BDD_enquete_terrain_publique!E:E, MATCH(A726, BDD_enquete_terrain_publique!B:B, 0))</f>
        <v>#N/A</v>
      </c>
      <c r="E726" s="18" t="e">
        <f>INDEX(BDD_enquete_terrain_publique!F:F, MATCH(A726, BDD_enquete_terrain_publique!B:B, 0))</f>
        <v>#N/A</v>
      </c>
      <c r="F726" s="118" t="e">
        <f>INDEX(BDD_enquete_terrain_publique!G:G, MATCH(A726, BDD_enquete_terrain_publique!B:B, 0))</f>
        <v>#N/A</v>
      </c>
      <c r="G726" s="18" t="e">
        <f>INDEX(BDD_enquete_terrain_publique!H:H, MATCH(A726, BDD_enquete_terrain_publique!B:B, 0))</f>
        <v>#N/A</v>
      </c>
      <c r="H726" s="118" t="e">
        <f>INDEX(BDD_enquete_terrain_publique!I:I, MATCH(A726, BDD_enquete_terrain_publique!B:B, 0))</f>
        <v>#N/A</v>
      </c>
      <c r="I726" s="18" t="e">
        <f>INDEX(BDD_enquete_terrain_publique!J:J, MATCH(A726, BDD_enquete_terrain_publique!B:B, 0))</f>
        <v>#N/A</v>
      </c>
      <c r="J726" s="18" t="e">
        <f>INDEX(BDD_enquete_terrain_publique!K:K, MATCH(A726, BDD_enquete_terrain_publique!B:B, 0))</f>
        <v>#N/A</v>
      </c>
      <c r="K726" s="118" t="e">
        <f>INDEX(BDD_enquete_terrain_publique!L:L, MATCH(A726, BDD_enquete_terrain_publique!B:B, 0))</f>
        <v>#N/A</v>
      </c>
      <c r="L726" s="18" t="e">
        <f>INDEX(BDD_enquete_terrain_publique!M:M, MATCH(A726, BDD_enquete_terrain_publique!B:B, 0))</f>
        <v>#N/A</v>
      </c>
      <c r="M726" s="115" t="s">
        <v>22</v>
      </c>
      <c r="N726" s="115" t="s">
        <v>22</v>
      </c>
      <c r="O726" s="115" t="s">
        <v>22</v>
      </c>
      <c r="P726" s="119" t="e">
        <f>INDEX(BDD_enquete_terrain_publique!Q:Q, MATCH(A726, BDD_enquete_terrain_publique!B:B, 0))</f>
        <v>#N/A</v>
      </c>
      <c r="Q726" s="115" t="s">
        <v>22</v>
      </c>
      <c r="R726" s="115" t="s">
        <v>22</v>
      </c>
      <c r="S726" s="115" t="s">
        <v>22</v>
      </c>
      <c r="T726" s="115" t="s">
        <v>22</v>
      </c>
      <c r="U726" s="120" t="e">
        <f>INDEX(BDD_enquete_terrain_publique!V:V, MATCH(A726, BDD_enquete_terrain_publique!B:B, 0))</f>
        <v>#N/A</v>
      </c>
      <c r="V726" s="128" t="s">
        <v>22</v>
      </c>
      <c r="W726" s="121" t="e">
        <f>INDEX(BDD_enquete_terrain_publique!W:W, MATCH(A726, BDD_enquete_terrain_publique!B:B, 0))</f>
        <v>#N/A</v>
      </c>
      <c r="X726" s="122" t="e">
        <f>INDEX(BDD_enquete_terrain_publique!X:X, MATCH(A726, BDD_enquete_terrain_publique!B:B, 0))</f>
        <v>#N/A</v>
      </c>
      <c r="Y726" s="122" t="e">
        <f>INDEX(BDD_enquete_terrain_publique!Y:Y, MATCH(A726, BDD_enquete_terrain_publique!B:B, 0))</f>
        <v>#N/A</v>
      </c>
      <c r="Z726" s="121" t="e">
        <f>INDEX(BDD_enquete_terrain_publique!Z:Z, MATCH(A726, BDD_enquete_terrain_publique!B:B, 0))</f>
        <v>#N/A</v>
      </c>
      <c r="AA726" s="121" t="e">
        <f>INDEX(BDD_enquete_terrain_publique!AA:AA, MATCH(A726, BDD_enquete_terrain_publique!B:B, 0))</f>
        <v>#N/A</v>
      </c>
      <c r="AB726" s="121" t="e">
        <f>INDEX(BDD_enquete_terrain_publique!AB:AB, MATCH(A726, BDD_enquete_terrain_publique!B:B, 0))</f>
        <v>#N/A</v>
      </c>
      <c r="AC726" s="121" t="e">
        <f>Tableau1[[#This Row],[heure_enq]]-Tableau1[[#This Row],[heure_deb]]</f>
        <v>#N/A</v>
      </c>
      <c r="AD726" s="121" t="e">
        <f>Tableau1[[#This Row],[heure_fin]]-Tableau1[[#This Row],[heure_deb]]</f>
        <v>#N/A</v>
      </c>
      <c r="AE726" s="128" t="s">
        <v>22</v>
      </c>
      <c r="AF726" s="128" t="s">
        <v>22</v>
      </c>
      <c r="AG726" s="123" t="e">
        <f>INDEX(BDD_enquete_terrain_publique!BJ:BJ, MATCH(A726, BDD_enquete_terrain_publique!B:B, 0))</f>
        <v>#N/A</v>
      </c>
      <c r="AH726" s="18"/>
      <c r="AI726" s="18" t="e">
        <f>INDEX(BDD_enquete_terrain_publique!BO:BO, MATCH(A726, BDD_enquete_terrain_publique!B:B, 0))</f>
        <v>#N/A</v>
      </c>
      <c r="AJ726" s="18"/>
      <c r="AK726" s="18" t="e">
        <f>INDEX(BDD_enquete_terrain_publique!BU:BU, MATCH(A726, BDD_enquete_terrain_publique!B:B, 0))</f>
        <v>#N/A</v>
      </c>
      <c r="AL726" s="115" t="e">
        <f>INDEX(BDD_enquete_terrain_publique!BV:BV, MATCH(A726, BDD_enquete_terrain_publique!B:B, 0))</f>
        <v>#N/A</v>
      </c>
      <c r="AM726" s="18"/>
      <c r="AN726" s="115"/>
      <c r="AO726" s="115" t="e">
        <f>INDEX(BDD_enquete_terrain_publique!AL:AL, MATCH(A726, BDD_enquete_terrain_publique!B:B, 0))</f>
        <v>#N/A</v>
      </c>
      <c r="AP726" s="115"/>
      <c r="AQ726" s="115"/>
      <c r="AR726" s="124"/>
      <c r="AS726" s="115"/>
      <c r="AT726" s="122"/>
      <c r="AU72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6" s="122"/>
      <c r="AW726" s="115"/>
      <c r="AX726" s="199"/>
      <c r="AY726" s="201"/>
      <c r="AZ726" s="127"/>
    </row>
    <row r="727" spans="1:52">
      <c r="A727" s="117"/>
      <c r="B727" s="18" t="e">
        <f>INDEX(BDD_enquete_terrain_publique!C:C, MATCH(A727, BDD_enquete_terrain_publique!B:B, 0))</f>
        <v>#N/A</v>
      </c>
      <c r="C727" s="18" t="e">
        <f>INDEX(BDD_enquete_terrain_publique!D:D, MATCH(A727, BDD_enquete_terrain_publique!B:B, 0))</f>
        <v>#N/A</v>
      </c>
      <c r="D727" s="109" t="e">
        <f>INDEX(BDD_enquete_terrain_publique!E:E, MATCH(A727, BDD_enquete_terrain_publique!B:B, 0))</f>
        <v>#N/A</v>
      </c>
      <c r="E727" s="18" t="e">
        <f>INDEX(BDD_enquete_terrain_publique!F:F, MATCH(A727, BDD_enquete_terrain_publique!B:B, 0))</f>
        <v>#N/A</v>
      </c>
      <c r="F727" s="118" t="e">
        <f>INDEX(BDD_enquete_terrain_publique!G:G, MATCH(A727, BDD_enquete_terrain_publique!B:B, 0))</f>
        <v>#N/A</v>
      </c>
      <c r="G727" s="18" t="e">
        <f>INDEX(BDD_enquete_terrain_publique!H:H, MATCH(A727, BDD_enquete_terrain_publique!B:B, 0))</f>
        <v>#N/A</v>
      </c>
      <c r="H727" s="118" t="e">
        <f>INDEX(BDD_enquete_terrain_publique!I:I, MATCH(A727, BDD_enquete_terrain_publique!B:B, 0))</f>
        <v>#N/A</v>
      </c>
      <c r="I727" s="18" t="e">
        <f>INDEX(BDD_enquete_terrain_publique!J:J, MATCH(A727, BDD_enquete_terrain_publique!B:B, 0))</f>
        <v>#N/A</v>
      </c>
      <c r="J727" s="18" t="e">
        <f>INDEX(BDD_enquete_terrain_publique!K:K, MATCH(A727, BDD_enquete_terrain_publique!B:B, 0))</f>
        <v>#N/A</v>
      </c>
      <c r="K727" s="118" t="e">
        <f>INDEX(BDD_enquete_terrain_publique!L:L, MATCH(A727, BDD_enquete_terrain_publique!B:B, 0))</f>
        <v>#N/A</v>
      </c>
      <c r="L727" s="18" t="e">
        <f>INDEX(BDD_enquete_terrain_publique!M:M, MATCH(A727, BDD_enquete_terrain_publique!B:B, 0))</f>
        <v>#N/A</v>
      </c>
      <c r="M727" s="115" t="s">
        <v>22</v>
      </c>
      <c r="N727" s="115" t="s">
        <v>22</v>
      </c>
      <c r="O727" s="115" t="s">
        <v>22</v>
      </c>
      <c r="P727" s="119" t="e">
        <f>INDEX(BDD_enquete_terrain_publique!Q:Q, MATCH(A727, BDD_enquete_terrain_publique!B:B, 0))</f>
        <v>#N/A</v>
      </c>
      <c r="Q727" s="115" t="s">
        <v>22</v>
      </c>
      <c r="R727" s="115" t="s">
        <v>22</v>
      </c>
      <c r="S727" s="115" t="s">
        <v>22</v>
      </c>
      <c r="T727" s="115" t="s">
        <v>22</v>
      </c>
      <c r="U727" s="120" t="e">
        <f>INDEX(BDD_enquete_terrain_publique!V:V, MATCH(A727, BDD_enquete_terrain_publique!B:B, 0))</f>
        <v>#N/A</v>
      </c>
      <c r="V727" s="128" t="s">
        <v>22</v>
      </c>
      <c r="W727" s="121" t="e">
        <f>INDEX(BDD_enquete_terrain_publique!W:W, MATCH(A727, BDD_enquete_terrain_publique!B:B, 0))</f>
        <v>#N/A</v>
      </c>
      <c r="X727" s="122" t="e">
        <f>INDEX(BDD_enquete_terrain_publique!X:X, MATCH(A727, BDD_enquete_terrain_publique!B:B, 0))</f>
        <v>#N/A</v>
      </c>
      <c r="Y727" s="122" t="e">
        <f>INDEX(BDD_enquete_terrain_publique!Y:Y, MATCH(A727, BDD_enquete_terrain_publique!B:B, 0))</f>
        <v>#N/A</v>
      </c>
      <c r="Z727" s="121" t="e">
        <f>INDEX(BDD_enquete_terrain_publique!Z:Z, MATCH(A727, BDD_enquete_terrain_publique!B:B, 0))</f>
        <v>#N/A</v>
      </c>
      <c r="AA727" s="121" t="e">
        <f>INDEX(BDD_enquete_terrain_publique!AA:AA, MATCH(A727, BDD_enquete_terrain_publique!B:B, 0))</f>
        <v>#N/A</v>
      </c>
      <c r="AB727" s="121" t="e">
        <f>INDEX(BDD_enquete_terrain_publique!AB:AB, MATCH(A727, BDD_enquete_terrain_publique!B:B, 0))</f>
        <v>#N/A</v>
      </c>
      <c r="AC727" s="121" t="e">
        <f>Tableau1[[#This Row],[heure_enq]]-Tableau1[[#This Row],[heure_deb]]</f>
        <v>#N/A</v>
      </c>
      <c r="AD727" s="121" t="e">
        <f>Tableau1[[#This Row],[heure_fin]]-Tableau1[[#This Row],[heure_deb]]</f>
        <v>#N/A</v>
      </c>
      <c r="AE727" s="128" t="s">
        <v>22</v>
      </c>
      <c r="AF727" s="128" t="s">
        <v>22</v>
      </c>
      <c r="AG727" s="123" t="e">
        <f>INDEX(BDD_enquete_terrain_publique!BJ:BJ, MATCH(A727, BDD_enquete_terrain_publique!B:B, 0))</f>
        <v>#N/A</v>
      </c>
      <c r="AH727" s="18"/>
      <c r="AI727" s="18" t="e">
        <f>INDEX(BDD_enquete_terrain_publique!BO:BO, MATCH(A727, BDD_enquete_terrain_publique!B:B, 0))</f>
        <v>#N/A</v>
      </c>
      <c r="AJ727" s="18"/>
      <c r="AK727" s="18" t="e">
        <f>INDEX(BDD_enquete_terrain_publique!BU:BU, MATCH(A727, BDD_enquete_terrain_publique!B:B, 0))</f>
        <v>#N/A</v>
      </c>
      <c r="AL727" s="115" t="e">
        <f>INDEX(BDD_enquete_terrain_publique!BV:BV, MATCH(A727, BDD_enquete_terrain_publique!B:B, 0))</f>
        <v>#N/A</v>
      </c>
      <c r="AM727" s="18"/>
      <c r="AN727" s="115"/>
      <c r="AO727" s="115" t="e">
        <f>INDEX(BDD_enquete_terrain_publique!AL:AL, MATCH(A727, BDD_enquete_terrain_publique!B:B, 0))</f>
        <v>#N/A</v>
      </c>
      <c r="AP727" s="115"/>
      <c r="AQ727" s="115"/>
      <c r="AR727" s="124"/>
      <c r="AS727" s="115"/>
      <c r="AT727" s="122"/>
      <c r="AU72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7" s="122"/>
      <c r="AW727" s="115"/>
      <c r="AX727" s="199"/>
      <c r="AY727" s="201"/>
      <c r="AZ727" s="127"/>
    </row>
    <row r="728" spans="1:52">
      <c r="A728" s="117"/>
      <c r="B728" s="18" t="e">
        <f>INDEX(BDD_enquete_terrain_publique!C:C, MATCH(A728, BDD_enquete_terrain_publique!B:B, 0))</f>
        <v>#N/A</v>
      </c>
      <c r="C728" s="18" t="e">
        <f>INDEX(BDD_enquete_terrain_publique!D:D, MATCH(A728, BDD_enquete_terrain_publique!B:B, 0))</f>
        <v>#N/A</v>
      </c>
      <c r="D728" s="109" t="e">
        <f>INDEX(BDD_enquete_terrain_publique!E:E, MATCH(A728, BDD_enquete_terrain_publique!B:B, 0))</f>
        <v>#N/A</v>
      </c>
      <c r="E728" s="18" t="e">
        <f>INDEX(BDD_enquete_terrain_publique!F:F, MATCH(A728, BDD_enquete_terrain_publique!B:B, 0))</f>
        <v>#N/A</v>
      </c>
      <c r="F728" s="118" t="e">
        <f>INDEX(BDD_enquete_terrain_publique!G:G, MATCH(A728, BDD_enquete_terrain_publique!B:B, 0))</f>
        <v>#N/A</v>
      </c>
      <c r="G728" s="18" t="e">
        <f>INDEX(BDD_enquete_terrain_publique!H:H, MATCH(A728, BDD_enquete_terrain_publique!B:B, 0))</f>
        <v>#N/A</v>
      </c>
      <c r="H728" s="118" t="e">
        <f>INDEX(BDD_enquete_terrain_publique!I:I, MATCH(A728, BDD_enquete_terrain_publique!B:B, 0))</f>
        <v>#N/A</v>
      </c>
      <c r="I728" s="18" t="e">
        <f>INDEX(BDD_enquete_terrain_publique!J:J, MATCH(A728, BDD_enquete_terrain_publique!B:B, 0))</f>
        <v>#N/A</v>
      </c>
      <c r="J728" s="18" t="e">
        <f>INDEX(BDD_enquete_terrain_publique!K:K, MATCH(A728, BDD_enquete_terrain_publique!B:B, 0))</f>
        <v>#N/A</v>
      </c>
      <c r="K728" s="118" t="e">
        <f>INDEX(BDD_enquete_terrain_publique!L:L, MATCH(A728, BDD_enquete_terrain_publique!B:B, 0))</f>
        <v>#N/A</v>
      </c>
      <c r="L728" s="18" t="e">
        <f>INDEX(BDD_enquete_terrain_publique!M:M, MATCH(A728, BDD_enquete_terrain_publique!B:B, 0))</f>
        <v>#N/A</v>
      </c>
      <c r="M728" s="115" t="s">
        <v>22</v>
      </c>
      <c r="N728" s="115" t="s">
        <v>22</v>
      </c>
      <c r="O728" s="115" t="s">
        <v>22</v>
      </c>
      <c r="P728" s="119" t="e">
        <f>INDEX(BDD_enquete_terrain_publique!Q:Q, MATCH(A728, BDD_enquete_terrain_publique!B:B, 0))</f>
        <v>#N/A</v>
      </c>
      <c r="Q728" s="115" t="s">
        <v>22</v>
      </c>
      <c r="R728" s="115" t="s">
        <v>22</v>
      </c>
      <c r="S728" s="115" t="s">
        <v>22</v>
      </c>
      <c r="T728" s="115" t="s">
        <v>22</v>
      </c>
      <c r="U728" s="120" t="e">
        <f>INDEX(BDD_enquete_terrain_publique!V:V, MATCH(A728, BDD_enquete_terrain_publique!B:B, 0))</f>
        <v>#N/A</v>
      </c>
      <c r="V728" s="128" t="s">
        <v>22</v>
      </c>
      <c r="W728" s="121" t="e">
        <f>INDEX(BDD_enquete_terrain_publique!W:W, MATCH(A728, BDD_enquete_terrain_publique!B:B, 0))</f>
        <v>#N/A</v>
      </c>
      <c r="X728" s="122" t="e">
        <f>INDEX(BDD_enquete_terrain_publique!X:X, MATCH(A728, BDD_enquete_terrain_publique!B:B, 0))</f>
        <v>#N/A</v>
      </c>
      <c r="Y728" s="122" t="e">
        <f>INDEX(BDD_enquete_terrain_publique!Y:Y, MATCH(A728, BDD_enquete_terrain_publique!B:B, 0))</f>
        <v>#N/A</v>
      </c>
      <c r="Z728" s="121" t="e">
        <f>INDEX(BDD_enquete_terrain_publique!Z:Z, MATCH(A728, BDD_enquete_terrain_publique!B:B, 0))</f>
        <v>#N/A</v>
      </c>
      <c r="AA728" s="121" t="e">
        <f>INDEX(BDD_enquete_terrain_publique!AA:AA, MATCH(A728, BDD_enquete_terrain_publique!B:B, 0))</f>
        <v>#N/A</v>
      </c>
      <c r="AB728" s="121" t="e">
        <f>INDEX(BDD_enquete_terrain_publique!AB:AB, MATCH(A728, BDD_enquete_terrain_publique!B:B, 0))</f>
        <v>#N/A</v>
      </c>
      <c r="AC728" s="121" t="e">
        <f>Tableau1[[#This Row],[heure_enq]]-Tableau1[[#This Row],[heure_deb]]</f>
        <v>#N/A</v>
      </c>
      <c r="AD728" s="121" t="e">
        <f>Tableau1[[#This Row],[heure_fin]]-Tableau1[[#This Row],[heure_deb]]</f>
        <v>#N/A</v>
      </c>
      <c r="AE728" s="128" t="s">
        <v>22</v>
      </c>
      <c r="AF728" s="128" t="s">
        <v>22</v>
      </c>
      <c r="AG728" s="123" t="e">
        <f>INDEX(BDD_enquete_terrain_publique!BJ:BJ, MATCH(A728, BDD_enquete_terrain_publique!B:B, 0))</f>
        <v>#N/A</v>
      </c>
      <c r="AH728" s="18"/>
      <c r="AI728" s="18" t="e">
        <f>INDEX(BDD_enquete_terrain_publique!BO:BO, MATCH(A728, BDD_enquete_terrain_publique!B:B, 0))</f>
        <v>#N/A</v>
      </c>
      <c r="AJ728" s="18"/>
      <c r="AK728" s="18" t="e">
        <f>INDEX(BDD_enquete_terrain_publique!BU:BU, MATCH(A728, BDD_enquete_terrain_publique!B:B, 0))</f>
        <v>#N/A</v>
      </c>
      <c r="AL728" s="115" t="e">
        <f>INDEX(BDD_enquete_terrain_publique!BV:BV, MATCH(A728, BDD_enquete_terrain_publique!B:B, 0))</f>
        <v>#N/A</v>
      </c>
      <c r="AM728" s="18"/>
      <c r="AN728" s="115"/>
      <c r="AO728" s="115" t="e">
        <f>INDEX(BDD_enquete_terrain_publique!AL:AL, MATCH(A728, BDD_enquete_terrain_publique!B:B, 0))</f>
        <v>#N/A</v>
      </c>
      <c r="AP728" s="115"/>
      <c r="AQ728" s="115"/>
      <c r="AR728" s="124"/>
      <c r="AS728" s="115"/>
      <c r="AT728" s="122"/>
      <c r="AU72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8" s="122"/>
      <c r="AW728" s="115"/>
      <c r="AX728" s="199"/>
      <c r="AY728" s="201"/>
      <c r="AZ728" s="127"/>
    </row>
    <row r="729" spans="1:52">
      <c r="A729" s="117"/>
      <c r="B729" s="18" t="e">
        <f>INDEX(BDD_enquete_terrain_publique!C:C, MATCH(A729, BDD_enquete_terrain_publique!B:B, 0))</f>
        <v>#N/A</v>
      </c>
      <c r="C729" s="18" t="e">
        <f>INDEX(BDD_enquete_terrain_publique!D:D, MATCH(A729, BDD_enquete_terrain_publique!B:B, 0))</f>
        <v>#N/A</v>
      </c>
      <c r="D729" s="109" t="e">
        <f>INDEX(BDD_enquete_terrain_publique!E:E, MATCH(A729, BDD_enquete_terrain_publique!B:B, 0))</f>
        <v>#N/A</v>
      </c>
      <c r="E729" s="18" t="e">
        <f>INDEX(BDD_enquete_terrain_publique!F:F, MATCH(A729, BDD_enquete_terrain_publique!B:B, 0))</f>
        <v>#N/A</v>
      </c>
      <c r="F729" s="118" t="e">
        <f>INDEX(BDD_enquete_terrain_publique!G:G, MATCH(A729, BDD_enquete_terrain_publique!B:B, 0))</f>
        <v>#N/A</v>
      </c>
      <c r="G729" s="18" t="e">
        <f>INDEX(BDD_enquete_terrain_publique!H:H, MATCH(A729, BDD_enquete_terrain_publique!B:B, 0))</f>
        <v>#N/A</v>
      </c>
      <c r="H729" s="118" t="e">
        <f>INDEX(BDD_enquete_terrain_publique!I:I, MATCH(A729, BDD_enquete_terrain_publique!B:B, 0))</f>
        <v>#N/A</v>
      </c>
      <c r="I729" s="18" t="e">
        <f>INDEX(BDD_enquete_terrain_publique!J:J, MATCH(A729, BDD_enquete_terrain_publique!B:B, 0))</f>
        <v>#N/A</v>
      </c>
      <c r="J729" s="18" t="e">
        <f>INDEX(BDD_enquete_terrain_publique!K:K, MATCH(A729, BDD_enquete_terrain_publique!B:B, 0))</f>
        <v>#N/A</v>
      </c>
      <c r="K729" s="118" t="e">
        <f>INDEX(BDD_enquete_terrain_publique!L:L, MATCH(A729, BDD_enquete_terrain_publique!B:B, 0))</f>
        <v>#N/A</v>
      </c>
      <c r="L729" s="18" t="e">
        <f>INDEX(BDD_enquete_terrain_publique!M:M, MATCH(A729, BDD_enquete_terrain_publique!B:B, 0))</f>
        <v>#N/A</v>
      </c>
      <c r="M729" s="115" t="s">
        <v>22</v>
      </c>
      <c r="N729" s="115" t="s">
        <v>22</v>
      </c>
      <c r="O729" s="115" t="s">
        <v>22</v>
      </c>
      <c r="P729" s="119" t="e">
        <f>INDEX(BDD_enquete_terrain_publique!Q:Q, MATCH(A729, BDD_enquete_terrain_publique!B:B, 0))</f>
        <v>#N/A</v>
      </c>
      <c r="Q729" s="115" t="s">
        <v>22</v>
      </c>
      <c r="R729" s="115" t="s">
        <v>22</v>
      </c>
      <c r="S729" s="115" t="s">
        <v>22</v>
      </c>
      <c r="T729" s="115" t="s">
        <v>22</v>
      </c>
      <c r="U729" s="120" t="e">
        <f>INDEX(BDD_enquete_terrain_publique!V:V, MATCH(A729, BDD_enquete_terrain_publique!B:B, 0))</f>
        <v>#N/A</v>
      </c>
      <c r="V729" s="128" t="s">
        <v>22</v>
      </c>
      <c r="W729" s="121" t="e">
        <f>INDEX(BDD_enquete_terrain_publique!W:W, MATCH(A729, BDD_enquete_terrain_publique!B:B, 0))</f>
        <v>#N/A</v>
      </c>
      <c r="X729" s="122" t="e">
        <f>INDEX(BDD_enquete_terrain_publique!X:X, MATCH(A729, BDD_enquete_terrain_publique!B:B, 0))</f>
        <v>#N/A</v>
      </c>
      <c r="Y729" s="122" t="e">
        <f>INDEX(BDD_enquete_terrain_publique!Y:Y, MATCH(A729, BDD_enquete_terrain_publique!B:B, 0))</f>
        <v>#N/A</v>
      </c>
      <c r="Z729" s="121" t="e">
        <f>INDEX(BDD_enquete_terrain_publique!Z:Z, MATCH(A729, BDD_enquete_terrain_publique!B:B, 0))</f>
        <v>#N/A</v>
      </c>
      <c r="AA729" s="121" t="e">
        <f>INDEX(BDD_enquete_terrain_publique!AA:AA, MATCH(A729, BDD_enquete_terrain_publique!B:B, 0))</f>
        <v>#N/A</v>
      </c>
      <c r="AB729" s="121" t="e">
        <f>INDEX(BDD_enquete_terrain_publique!AB:AB, MATCH(A729, BDD_enquete_terrain_publique!B:B, 0))</f>
        <v>#N/A</v>
      </c>
      <c r="AC729" s="121" t="e">
        <f>Tableau1[[#This Row],[heure_enq]]-Tableau1[[#This Row],[heure_deb]]</f>
        <v>#N/A</v>
      </c>
      <c r="AD729" s="121" t="e">
        <f>Tableau1[[#This Row],[heure_fin]]-Tableau1[[#This Row],[heure_deb]]</f>
        <v>#N/A</v>
      </c>
      <c r="AE729" s="128" t="s">
        <v>22</v>
      </c>
      <c r="AF729" s="128" t="s">
        <v>22</v>
      </c>
      <c r="AG729" s="123" t="e">
        <f>INDEX(BDD_enquete_terrain_publique!BJ:BJ, MATCH(A729, BDD_enquete_terrain_publique!B:B, 0))</f>
        <v>#N/A</v>
      </c>
      <c r="AH729" s="18"/>
      <c r="AI729" s="18" t="e">
        <f>INDEX(BDD_enquete_terrain_publique!BO:BO, MATCH(A729, BDD_enquete_terrain_publique!B:B, 0))</f>
        <v>#N/A</v>
      </c>
      <c r="AJ729" s="18"/>
      <c r="AK729" s="18" t="e">
        <f>INDEX(BDD_enquete_terrain_publique!BU:BU, MATCH(A729, BDD_enquete_terrain_publique!B:B, 0))</f>
        <v>#N/A</v>
      </c>
      <c r="AL729" s="115" t="e">
        <f>INDEX(BDD_enquete_terrain_publique!BV:BV, MATCH(A729, BDD_enquete_terrain_publique!B:B, 0))</f>
        <v>#N/A</v>
      </c>
      <c r="AM729" s="18"/>
      <c r="AN729" s="115"/>
      <c r="AO729" s="115" t="e">
        <f>INDEX(BDD_enquete_terrain_publique!AL:AL, MATCH(A729, BDD_enquete_terrain_publique!B:B, 0))</f>
        <v>#N/A</v>
      </c>
      <c r="AP729" s="115"/>
      <c r="AQ729" s="115"/>
      <c r="AR729" s="124"/>
      <c r="AS729" s="115"/>
      <c r="AT729" s="122"/>
      <c r="AU72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29" s="122"/>
      <c r="AW729" s="115"/>
      <c r="AX729" s="199"/>
      <c r="AY729" s="201"/>
      <c r="AZ729" s="127"/>
    </row>
    <row r="730" spans="1:52">
      <c r="A730" s="117"/>
      <c r="B730" s="18" t="e">
        <f>INDEX(BDD_enquete_terrain_publique!C:C, MATCH(A730, BDD_enquete_terrain_publique!B:B, 0))</f>
        <v>#N/A</v>
      </c>
      <c r="C730" s="18" t="e">
        <f>INDEX(BDD_enquete_terrain_publique!D:D, MATCH(A730, BDD_enquete_terrain_publique!B:B, 0))</f>
        <v>#N/A</v>
      </c>
      <c r="D730" s="109" t="e">
        <f>INDEX(BDD_enquete_terrain_publique!E:E, MATCH(A730, BDD_enquete_terrain_publique!B:B, 0))</f>
        <v>#N/A</v>
      </c>
      <c r="E730" s="18" t="e">
        <f>INDEX(BDD_enquete_terrain_publique!F:F, MATCH(A730, BDD_enquete_terrain_publique!B:B, 0))</f>
        <v>#N/A</v>
      </c>
      <c r="F730" s="118" t="e">
        <f>INDEX(BDD_enquete_terrain_publique!G:G, MATCH(A730, BDD_enquete_terrain_publique!B:B, 0))</f>
        <v>#N/A</v>
      </c>
      <c r="G730" s="18" t="e">
        <f>INDEX(BDD_enquete_terrain_publique!H:H, MATCH(A730, BDD_enquete_terrain_publique!B:B, 0))</f>
        <v>#N/A</v>
      </c>
      <c r="H730" s="118" t="e">
        <f>INDEX(BDD_enquete_terrain_publique!I:I, MATCH(A730, BDD_enquete_terrain_publique!B:B, 0))</f>
        <v>#N/A</v>
      </c>
      <c r="I730" s="18" t="e">
        <f>INDEX(BDD_enquete_terrain_publique!J:J, MATCH(A730, BDD_enquete_terrain_publique!B:B, 0))</f>
        <v>#N/A</v>
      </c>
      <c r="J730" s="18" t="e">
        <f>INDEX(BDD_enquete_terrain_publique!K:K, MATCH(A730, BDD_enquete_terrain_publique!B:B, 0))</f>
        <v>#N/A</v>
      </c>
      <c r="K730" s="118" t="e">
        <f>INDEX(BDD_enquete_terrain_publique!L:L, MATCH(A730, BDD_enquete_terrain_publique!B:B, 0))</f>
        <v>#N/A</v>
      </c>
      <c r="L730" s="18" t="e">
        <f>INDEX(BDD_enquete_terrain_publique!M:M, MATCH(A730, BDD_enquete_terrain_publique!B:B, 0))</f>
        <v>#N/A</v>
      </c>
      <c r="M730" s="115" t="s">
        <v>22</v>
      </c>
      <c r="N730" s="115" t="s">
        <v>22</v>
      </c>
      <c r="O730" s="115" t="s">
        <v>22</v>
      </c>
      <c r="P730" s="119" t="e">
        <f>INDEX(BDD_enquete_terrain_publique!Q:Q, MATCH(A730, BDD_enquete_terrain_publique!B:B, 0))</f>
        <v>#N/A</v>
      </c>
      <c r="Q730" s="115" t="s">
        <v>22</v>
      </c>
      <c r="R730" s="115" t="s">
        <v>22</v>
      </c>
      <c r="S730" s="115" t="s">
        <v>22</v>
      </c>
      <c r="T730" s="115" t="s">
        <v>22</v>
      </c>
      <c r="U730" s="120" t="e">
        <f>INDEX(BDD_enquete_terrain_publique!V:V, MATCH(A730, BDD_enquete_terrain_publique!B:B, 0))</f>
        <v>#N/A</v>
      </c>
      <c r="V730" s="128" t="s">
        <v>22</v>
      </c>
      <c r="W730" s="121" t="e">
        <f>INDEX(BDD_enquete_terrain_publique!W:W, MATCH(A730, BDD_enquete_terrain_publique!B:B, 0))</f>
        <v>#N/A</v>
      </c>
      <c r="X730" s="122" t="e">
        <f>INDEX(BDD_enquete_terrain_publique!X:X, MATCH(A730, BDD_enquete_terrain_publique!B:B, 0))</f>
        <v>#N/A</v>
      </c>
      <c r="Y730" s="122" t="e">
        <f>INDEX(BDD_enquete_terrain_publique!Y:Y, MATCH(A730, BDD_enquete_terrain_publique!B:B, 0))</f>
        <v>#N/A</v>
      </c>
      <c r="Z730" s="121" t="e">
        <f>INDEX(BDD_enquete_terrain_publique!Z:Z, MATCH(A730, BDD_enquete_terrain_publique!B:B, 0))</f>
        <v>#N/A</v>
      </c>
      <c r="AA730" s="121" t="e">
        <f>INDEX(BDD_enquete_terrain_publique!AA:AA, MATCH(A730, BDD_enquete_terrain_publique!B:B, 0))</f>
        <v>#N/A</v>
      </c>
      <c r="AB730" s="121" t="e">
        <f>INDEX(BDD_enquete_terrain_publique!AB:AB, MATCH(A730, BDD_enquete_terrain_publique!B:B, 0))</f>
        <v>#N/A</v>
      </c>
      <c r="AC730" s="121" t="e">
        <f>Tableau1[[#This Row],[heure_enq]]-Tableau1[[#This Row],[heure_deb]]</f>
        <v>#N/A</v>
      </c>
      <c r="AD730" s="121" t="e">
        <f>Tableau1[[#This Row],[heure_fin]]-Tableau1[[#This Row],[heure_deb]]</f>
        <v>#N/A</v>
      </c>
      <c r="AE730" s="128" t="s">
        <v>22</v>
      </c>
      <c r="AF730" s="128" t="s">
        <v>22</v>
      </c>
      <c r="AG730" s="123" t="e">
        <f>INDEX(BDD_enquete_terrain_publique!BJ:BJ, MATCH(A730, BDD_enquete_terrain_publique!B:B, 0))</f>
        <v>#N/A</v>
      </c>
      <c r="AH730" s="18"/>
      <c r="AI730" s="18" t="e">
        <f>INDEX(BDD_enquete_terrain_publique!BO:BO, MATCH(A730, BDD_enquete_terrain_publique!B:B, 0))</f>
        <v>#N/A</v>
      </c>
      <c r="AJ730" s="18"/>
      <c r="AK730" s="18" t="e">
        <f>INDEX(BDD_enquete_terrain_publique!BU:BU, MATCH(A730, BDD_enquete_terrain_publique!B:B, 0))</f>
        <v>#N/A</v>
      </c>
      <c r="AL730" s="115" t="e">
        <f>INDEX(BDD_enquete_terrain_publique!BV:BV, MATCH(A730, BDD_enquete_terrain_publique!B:B, 0))</f>
        <v>#N/A</v>
      </c>
      <c r="AM730" s="18"/>
      <c r="AN730" s="115"/>
      <c r="AO730" s="115" t="e">
        <f>INDEX(BDD_enquete_terrain_publique!AL:AL, MATCH(A730, BDD_enquete_terrain_publique!B:B, 0))</f>
        <v>#N/A</v>
      </c>
      <c r="AP730" s="115"/>
      <c r="AQ730" s="115"/>
      <c r="AR730" s="124"/>
      <c r="AS730" s="115"/>
      <c r="AT730" s="122"/>
      <c r="AU73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0" s="122"/>
      <c r="AW730" s="115"/>
      <c r="AX730" s="199"/>
      <c r="AY730" s="201"/>
      <c r="AZ730" s="127"/>
    </row>
    <row r="731" spans="1:52">
      <c r="A731" s="117"/>
      <c r="B731" s="18" t="e">
        <f>INDEX(BDD_enquete_terrain_publique!C:C, MATCH(A731, BDD_enquete_terrain_publique!B:B, 0))</f>
        <v>#N/A</v>
      </c>
      <c r="C731" s="18" t="e">
        <f>INDEX(BDD_enquete_terrain_publique!D:D, MATCH(A731, BDD_enquete_terrain_publique!B:B, 0))</f>
        <v>#N/A</v>
      </c>
      <c r="D731" s="109" t="e">
        <f>INDEX(BDD_enquete_terrain_publique!E:E, MATCH(A731, BDD_enquete_terrain_publique!B:B, 0))</f>
        <v>#N/A</v>
      </c>
      <c r="E731" s="18" t="e">
        <f>INDEX(BDD_enquete_terrain_publique!F:F, MATCH(A731, BDD_enquete_terrain_publique!B:B, 0))</f>
        <v>#N/A</v>
      </c>
      <c r="F731" s="118" t="e">
        <f>INDEX(BDD_enquete_terrain_publique!G:G, MATCH(A731, BDD_enquete_terrain_publique!B:B, 0))</f>
        <v>#N/A</v>
      </c>
      <c r="G731" s="18" t="e">
        <f>INDEX(BDD_enquete_terrain_publique!H:H, MATCH(A731, BDD_enquete_terrain_publique!B:B, 0))</f>
        <v>#N/A</v>
      </c>
      <c r="H731" s="118" t="e">
        <f>INDEX(BDD_enquete_terrain_publique!I:I, MATCH(A731, BDD_enquete_terrain_publique!B:B, 0))</f>
        <v>#N/A</v>
      </c>
      <c r="I731" s="18" t="e">
        <f>INDEX(BDD_enquete_terrain_publique!J:J, MATCH(A731, BDD_enquete_terrain_publique!B:B, 0))</f>
        <v>#N/A</v>
      </c>
      <c r="J731" s="18" t="e">
        <f>INDEX(BDD_enquete_terrain_publique!K:K, MATCH(A731, BDD_enquete_terrain_publique!B:B, 0))</f>
        <v>#N/A</v>
      </c>
      <c r="K731" s="118" t="e">
        <f>INDEX(BDD_enquete_terrain_publique!L:L, MATCH(A731, BDD_enquete_terrain_publique!B:B, 0))</f>
        <v>#N/A</v>
      </c>
      <c r="L731" s="18" t="e">
        <f>INDEX(BDD_enquete_terrain_publique!M:M, MATCH(A731, BDD_enquete_terrain_publique!B:B, 0))</f>
        <v>#N/A</v>
      </c>
      <c r="M731" s="115" t="s">
        <v>22</v>
      </c>
      <c r="N731" s="115" t="s">
        <v>22</v>
      </c>
      <c r="O731" s="115" t="s">
        <v>22</v>
      </c>
      <c r="P731" s="119" t="e">
        <f>INDEX(BDD_enquete_terrain_publique!Q:Q, MATCH(A731, BDD_enquete_terrain_publique!B:B, 0))</f>
        <v>#N/A</v>
      </c>
      <c r="Q731" s="115" t="s">
        <v>22</v>
      </c>
      <c r="R731" s="115" t="s">
        <v>22</v>
      </c>
      <c r="S731" s="115" t="s">
        <v>22</v>
      </c>
      <c r="T731" s="115" t="s">
        <v>22</v>
      </c>
      <c r="U731" s="120" t="e">
        <f>INDEX(BDD_enquete_terrain_publique!V:V, MATCH(A731, BDD_enquete_terrain_publique!B:B, 0))</f>
        <v>#N/A</v>
      </c>
      <c r="V731" s="128" t="s">
        <v>22</v>
      </c>
      <c r="W731" s="121" t="e">
        <f>INDEX(BDD_enquete_terrain_publique!W:W, MATCH(A731, BDD_enquete_terrain_publique!B:B, 0))</f>
        <v>#N/A</v>
      </c>
      <c r="X731" s="122" t="e">
        <f>INDEX(BDD_enquete_terrain_publique!X:X, MATCH(A731, BDD_enquete_terrain_publique!B:B, 0))</f>
        <v>#N/A</v>
      </c>
      <c r="Y731" s="122" t="e">
        <f>INDEX(BDD_enquete_terrain_publique!Y:Y, MATCH(A731, BDD_enquete_terrain_publique!B:B, 0))</f>
        <v>#N/A</v>
      </c>
      <c r="Z731" s="121" t="e">
        <f>INDEX(BDD_enquete_terrain_publique!Z:Z, MATCH(A731, BDD_enquete_terrain_publique!B:B, 0))</f>
        <v>#N/A</v>
      </c>
      <c r="AA731" s="121" t="e">
        <f>INDEX(BDD_enquete_terrain_publique!AA:AA, MATCH(A731, BDD_enquete_terrain_publique!B:B, 0))</f>
        <v>#N/A</v>
      </c>
      <c r="AB731" s="121" t="e">
        <f>INDEX(BDD_enquete_terrain_publique!AB:AB, MATCH(A731, BDD_enquete_terrain_publique!B:B, 0))</f>
        <v>#N/A</v>
      </c>
      <c r="AC731" s="121" t="e">
        <f>Tableau1[[#This Row],[heure_enq]]-Tableau1[[#This Row],[heure_deb]]</f>
        <v>#N/A</v>
      </c>
      <c r="AD731" s="121" t="e">
        <f>Tableau1[[#This Row],[heure_fin]]-Tableau1[[#This Row],[heure_deb]]</f>
        <v>#N/A</v>
      </c>
      <c r="AE731" s="128" t="s">
        <v>22</v>
      </c>
      <c r="AF731" s="128" t="s">
        <v>22</v>
      </c>
      <c r="AG731" s="123" t="e">
        <f>INDEX(BDD_enquete_terrain_publique!BJ:BJ, MATCH(A731, BDD_enquete_terrain_publique!B:B, 0))</f>
        <v>#N/A</v>
      </c>
      <c r="AH731" s="18"/>
      <c r="AI731" s="18" t="e">
        <f>INDEX(BDD_enquete_terrain_publique!BO:BO, MATCH(A731, BDD_enquete_terrain_publique!B:B, 0))</f>
        <v>#N/A</v>
      </c>
      <c r="AJ731" s="18"/>
      <c r="AK731" s="18" t="e">
        <f>INDEX(BDD_enquete_terrain_publique!BU:BU, MATCH(A731, BDD_enquete_terrain_publique!B:B, 0))</f>
        <v>#N/A</v>
      </c>
      <c r="AL731" s="115" t="e">
        <f>INDEX(BDD_enquete_terrain_publique!BV:BV, MATCH(A731, BDD_enquete_terrain_publique!B:B, 0))</f>
        <v>#N/A</v>
      </c>
      <c r="AM731" s="18"/>
      <c r="AN731" s="115"/>
      <c r="AO731" s="115" t="e">
        <f>INDEX(BDD_enquete_terrain_publique!AL:AL, MATCH(A731, BDD_enquete_terrain_publique!B:B, 0))</f>
        <v>#N/A</v>
      </c>
      <c r="AP731" s="115"/>
      <c r="AQ731" s="115"/>
      <c r="AR731" s="124"/>
      <c r="AS731" s="115"/>
      <c r="AT731" s="122"/>
      <c r="AU73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1" s="122"/>
      <c r="AW731" s="115"/>
      <c r="AX731" s="199"/>
      <c r="AY731" s="201"/>
      <c r="AZ731" s="127"/>
    </row>
    <row r="732" spans="1:52">
      <c r="A732" s="117"/>
      <c r="B732" s="18" t="e">
        <f>INDEX(BDD_enquete_terrain_publique!C:C, MATCH(A732, BDD_enquete_terrain_publique!B:B, 0))</f>
        <v>#N/A</v>
      </c>
      <c r="C732" s="18" t="e">
        <f>INDEX(BDD_enquete_terrain_publique!D:D, MATCH(A732, BDD_enquete_terrain_publique!B:B, 0))</f>
        <v>#N/A</v>
      </c>
      <c r="D732" s="109" t="e">
        <f>INDEX(BDD_enquete_terrain_publique!E:E, MATCH(A732, BDD_enquete_terrain_publique!B:B, 0))</f>
        <v>#N/A</v>
      </c>
      <c r="E732" s="18" t="e">
        <f>INDEX(BDD_enquete_terrain_publique!F:F, MATCH(A732, BDD_enquete_terrain_publique!B:B, 0))</f>
        <v>#N/A</v>
      </c>
      <c r="F732" s="118" t="e">
        <f>INDEX(BDD_enquete_terrain_publique!G:G, MATCH(A732, BDD_enquete_terrain_publique!B:B, 0))</f>
        <v>#N/A</v>
      </c>
      <c r="G732" s="18" t="e">
        <f>INDEX(BDD_enquete_terrain_publique!H:H, MATCH(A732, BDD_enquete_terrain_publique!B:B, 0))</f>
        <v>#N/A</v>
      </c>
      <c r="H732" s="118" t="e">
        <f>INDEX(BDD_enquete_terrain_publique!I:I, MATCH(A732, BDD_enquete_terrain_publique!B:B, 0))</f>
        <v>#N/A</v>
      </c>
      <c r="I732" s="18" t="e">
        <f>INDEX(BDD_enquete_terrain_publique!J:J, MATCH(A732, BDD_enquete_terrain_publique!B:B, 0))</f>
        <v>#N/A</v>
      </c>
      <c r="J732" s="18" t="e">
        <f>INDEX(BDD_enquete_terrain_publique!K:K, MATCH(A732, BDD_enquete_terrain_publique!B:B, 0))</f>
        <v>#N/A</v>
      </c>
      <c r="K732" s="118" t="e">
        <f>INDEX(BDD_enquete_terrain_publique!L:L, MATCH(A732, BDD_enquete_terrain_publique!B:B, 0))</f>
        <v>#N/A</v>
      </c>
      <c r="L732" s="18" t="e">
        <f>INDEX(BDD_enquete_terrain_publique!M:M, MATCH(A732, BDD_enquete_terrain_publique!B:B, 0))</f>
        <v>#N/A</v>
      </c>
      <c r="M732" s="115" t="s">
        <v>22</v>
      </c>
      <c r="N732" s="115" t="s">
        <v>22</v>
      </c>
      <c r="O732" s="115" t="s">
        <v>22</v>
      </c>
      <c r="P732" s="119" t="e">
        <f>INDEX(BDD_enquete_terrain_publique!Q:Q, MATCH(A732, BDD_enquete_terrain_publique!B:B, 0))</f>
        <v>#N/A</v>
      </c>
      <c r="Q732" s="115" t="s">
        <v>22</v>
      </c>
      <c r="R732" s="115" t="s">
        <v>22</v>
      </c>
      <c r="S732" s="115" t="s">
        <v>22</v>
      </c>
      <c r="T732" s="115" t="s">
        <v>22</v>
      </c>
      <c r="U732" s="120" t="e">
        <f>INDEX(BDD_enquete_terrain_publique!V:V, MATCH(A732, BDD_enquete_terrain_publique!B:B, 0))</f>
        <v>#N/A</v>
      </c>
      <c r="V732" s="128" t="s">
        <v>22</v>
      </c>
      <c r="W732" s="121" t="e">
        <f>INDEX(BDD_enquete_terrain_publique!W:W, MATCH(A732, BDD_enquete_terrain_publique!B:B, 0))</f>
        <v>#N/A</v>
      </c>
      <c r="X732" s="122" t="e">
        <f>INDEX(BDD_enquete_terrain_publique!X:X, MATCH(A732, BDD_enquete_terrain_publique!B:B, 0))</f>
        <v>#N/A</v>
      </c>
      <c r="Y732" s="122" t="e">
        <f>INDEX(BDD_enquete_terrain_publique!Y:Y, MATCH(A732, BDD_enquete_terrain_publique!B:B, 0))</f>
        <v>#N/A</v>
      </c>
      <c r="Z732" s="121" t="e">
        <f>INDEX(BDD_enquete_terrain_publique!Z:Z, MATCH(A732, BDD_enquete_terrain_publique!B:B, 0))</f>
        <v>#N/A</v>
      </c>
      <c r="AA732" s="121" t="e">
        <f>INDEX(BDD_enquete_terrain_publique!AA:AA, MATCH(A732, BDD_enquete_terrain_publique!B:B, 0))</f>
        <v>#N/A</v>
      </c>
      <c r="AB732" s="121" t="e">
        <f>INDEX(BDD_enquete_terrain_publique!AB:AB, MATCH(A732, BDD_enquete_terrain_publique!B:B, 0))</f>
        <v>#N/A</v>
      </c>
      <c r="AC732" s="121" t="e">
        <f>Tableau1[[#This Row],[heure_enq]]-Tableau1[[#This Row],[heure_deb]]</f>
        <v>#N/A</v>
      </c>
      <c r="AD732" s="121" t="e">
        <f>Tableau1[[#This Row],[heure_fin]]-Tableau1[[#This Row],[heure_deb]]</f>
        <v>#N/A</v>
      </c>
      <c r="AE732" s="128" t="s">
        <v>22</v>
      </c>
      <c r="AF732" s="128" t="s">
        <v>22</v>
      </c>
      <c r="AG732" s="123" t="e">
        <f>INDEX(BDD_enquete_terrain_publique!BJ:BJ, MATCH(A732, BDD_enquete_terrain_publique!B:B, 0))</f>
        <v>#N/A</v>
      </c>
      <c r="AH732" s="18"/>
      <c r="AI732" s="18" t="e">
        <f>INDEX(BDD_enquete_terrain_publique!BO:BO, MATCH(A732, BDD_enquete_terrain_publique!B:B, 0))</f>
        <v>#N/A</v>
      </c>
      <c r="AJ732" s="18"/>
      <c r="AK732" s="18" t="e">
        <f>INDEX(BDD_enquete_terrain_publique!BU:BU, MATCH(A732, BDD_enquete_terrain_publique!B:B, 0))</f>
        <v>#N/A</v>
      </c>
      <c r="AL732" s="115" t="e">
        <f>INDEX(BDD_enquete_terrain_publique!BV:BV, MATCH(A732, BDD_enquete_terrain_publique!B:B, 0))</f>
        <v>#N/A</v>
      </c>
      <c r="AM732" s="18"/>
      <c r="AN732" s="115"/>
      <c r="AO732" s="115" t="e">
        <f>INDEX(BDD_enquete_terrain_publique!AL:AL, MATCH(A732, BDD_enquete_terrain_publique!B:B, 0))</f>
        <v>#N/A</v>
      </c>
      <c r="AP732" s="115"/>
      <c r="AQ732" s="115"/>
      <c r="AR732" s="124"/>
      <c r="AS732" s="115"/>
      <c r="AT732" s="122"/>
      <c r="AU73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2" s="122"/>
      <c r="AW732" s="115"/>
      <c r="AX732" s="199"/>
      <c r="AY732" s="201"/>
      <c r="AZ732" s="127"/>
    </row>
    <row r="733" spans="1:52">
      <c r="A733" s="117"/>
      <c r="B733" s="18" t="e">
        <f>INDEX(BDD_enquete_terrain_publique!C:C, MATCH(A733, BDD_enquete_terrain_publique!B:B, 0))</f>
        <v>#N/A</v>
      </c>
      <c r="C733" s="18" t="e">
        <f>INDEX(BDD_enquete_terrain_publique!D:D, MATCH(A733, BDD_enquete_terrain_publique!B:B, 0))</f>
        <v>#N/A</v>
      </c>
      <c r="D733" s="109" t="e">
        <f>INDEX(BDD_enquete_terrain_publique!E:E, MATCH(A733, BDD_enquete_terrain_publique!B:B, 0))</f>
        <v>#N/A</v>
      </c>
      <c r="E733" s="18" t="e">
        <f>INDEX(BDD_enquete_terrain_publique!F:F, MATCH(A733, BDD_enquete_terrain_publique!B:B, 0))</f>
        <v>#N/A</v>
      </c>
      <c r="F733" s="118" t="e">
        <f>INDEX(BDD_enquete_terrain_publique!G:G, MATCH(A733, BDD_enquete_terrain_publique!B:B, 0))</f>
        <v>#N/A</v>
      </c>
      <c r="G733" s="18" t="e">
        <f>INDEX(BDD_enquete_terrain_publique!H:H, MATCH(A733, BDD_enquete_terrain_publique!B:B, 0))</f>
        <v>#N/A</v>
      </c>
      <c r="H733" s="118" t="e">
        <f>INDEX(BDD_enquete_terrain_publique!I:I, MATCH(A733, BDD_enquete_terrain_publique!B:B, 0))</f>
        <v>#N/A</v>
      </c>
      <c r="I733" s="18" t="e">
        <f>INDEX(BDD_enquete_terrain_publique!J:J, MATCH(A733, BDD_enquete_terrain_publique!B:B, 0))</f>
        <v>#N/A</v>
      </c>
      <c r="J733" s="18" t="e">
        <f>INDEX(BDD_enquete_terrain_publique!K:K, MATCH(A733, BDD_enquete_terrain_publique!B:B, 0))</f>
        <v>#N/A</v>
      </c>
      <c r="K733" s="118" t="e">
        <f>INDEX(BDD_enquete_terrain_publique!L:L, MATCH(A733, BDD_enquete_terrain_publique!B:B, 0))</f>
        <v>#N/A</v>
      </c>
      <c r="L733" s="18" t="e">
        <f>INDEX(BDD_enquete_terrain_publique!M:M, MATCH(A733, BDD_enquete_terrain_publique!B:B, 0))</f>
        <v>#N/A</v>
      </c>
      <c r="M733" s="115" t="s">
        <v>22</v>
      </c>
      <c r="N733" s="115" t="s">
        <v>22</v>
      </c>
      <c r="O733" s="115" t="s">
        <v>22</v>
      </c>
      <c r="P733" s="119" t="e">
        <f>INDEX(BDD_enquete_terrain_publique!Q:Q, MATCH(A733, BDD_enquete_terrain_publique!B:B, 0))</f>
        <v>#N/A</v>
      </c>
      <c r="Q733" s="115" t="s">
        <v>22</v>
      </c>
      <c r="R733" s="115" t="s">
        <v>22</v>
      </c>
      <c r="S733" s="115" t="s">
        <v>22</v>
      </c>
      <c r="T733" s="115" t="s">
        <v>22</v>
      </c>
      <c r="U733" s="120" t="e">
        <f>INDEX(BDD_enquete_terrain_publique!V:V, MATCH(A733, BDD_enquete_terrain_publique!B:B, 0))</f>
        <v>#N/A</v>
      </c>
      <c r="V733" s="128" t="s">
        <v>22</v>
      </c>
      <c r="W733" s="121" t="e">
        <f>INDEX(BDD_enquete_terrain_publique!W:W, MATCH(A733, BDD_enquete_terrain_publique!B:B, 0))</f>
        <v>#N/A</v>
      </c>
      <c r="X733" s="122" t="e">
        <f>INDEX(BDD_enquete_terrain_publique!X:X, MATCH(A733, BDD_enquete_terrain_publique!B:B, 0))</f>
        <v>#N/A</v>
      </c>
      <c r="Y733" s="122" t="e">
        <f>INDEX(BDD_enquete_terrain_publique!Y:Y, MATCH(A733, BDD_enquete_terrain_publique!B:B, 0))</f>
        <v>#N/A</v>
      </c>
      <c r="Z733" s="121" t="e">
        <f>INDEX(BDD_enquete_terrain_publique!Z:Z, MATCH(A733, BDD_enquete_terrain_publique!B:B, 0))</f>
        <v>#N/A</v>
      </c>
      <c r="AA733" s="121" t="e">
        <f>INDEX(BDD_enquete_terrain_publique!AA:AA, MATCH(A733, BDD_enquete_terrain_publique!B:B, 0))</f>
        <v>#N/A</v>
      </c>
      <c r="AB733" s="121" t="e">
        <f>INDEX(BDD_enquete_terrain_publique!AB:AB, MATCH(A733, BDD_enquete_terrain_publique!B:B, 0))</f>
        <v>#N/A</v>
      </c>
      <c r="AC733" s="121" t="e">
        <f>Tableau1[[#This Row],[heure_enq]]-Tableau1[[#This Row],[heure_deb]]</f>
        <v>#N/A</v>
      </c>
      <c r="AD733" s="121" t="e">
        <f>Tableau1[[#This Row],[heure_fin]]-Tableau1[[#This Row],[heure_deb]]</f>
        <v>#N/A</v>
      </c>
      <c r="AE733" s="128" t="s">
        <v>22</v>
      </c>
      <c r="AF733" s="128" t="s">
        <v>22</v>
      </c>
      <c r="AG733" s="123" t="e">
        <f>INDEX(BDD_enquete_terrain_publique!BJ:BJ, MATCH(A733, BDD_enquete_terrain_publique!B:B, 0))</f>
        <v>#N/A</v>
      </c>
      <c r="AH733" s="18"/>
      <c r="AI733" s="18" t="e">
        <f>INDEX(BDD_enquete_terrain_publique!BO:BO, MATCH(A733, BDD_enquete_terrain_publique!B:B, 0))</f>
        <v>#N/A</v>
      </c>
      <c r="AJ733" s="18"/>
      <c r="AK733" s="18" t="e">
        <f>INDEX(BDD_enquete_terrain_publique!BU:BU, MATCH(A733, BDD_enquete_terrain_publique!B:B, 0))</f>
        <v>#N/A</v>
      </c>
      <c r="AL733" s="115" t="e">
        <f>INDEX(BDD_enquete_terrain_publique!BV:BV, MATCH(A733, BDD_enquete_terrain_publique!B:B, 0))</f>
        <v>#N/A</v>
      </c>
      <c r="AM733" s="18"/>
      <c r="AN733" s="115"/>
      <c r="AO733" s="115" t="e">
        <f>INDEX(BDD_enquete_terrain_publique!AL:AL, MATCH(A733, BDD_enquete_terrain_publique!B:B, 0))</f>
        <v>#N/A</v>
      </c>
      <c r="AP733" s="115"/>
      <c r="AQ733" s="115"/>
      <c r="AR733" s="124"/>
      <c r="AS733" s="115"/>
      <c r="AT733" s="122"/>
      <c r="AU73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3" s="122"/>
      <c r="AW733" s="115"/>
      <c r="AX733" s="199"/>
      <c r="AY733" s="201"/>
      <c r="AZ733" s="127"/>
    </row>
    <row r="734" spans="1:52">
      <c r="A734" s="117"/>
      <c r="B734" s="18" t="e">
        <f>INDEX(BDD_enquete_terrain_publique!C:C, MATCH(A734, BDD_enquete_terrain_publique!B:B, 0))</f>
        <v>#N/A</v>
      </c>
      <c r="C734" s="18" t="e">
        <f>INDEX(BDD_enquete_terrain_publique!D:D, MATCH(A734, BDD_enquete_terrain_publique!B:B, 0))</f>
        <v>#N/A</v>
      </c>
      <c r="D734" s="109" t="e">
        <f>INDEX(BDD_enquete_terrain_publique!E:E, MATCH(A734, BDD_enquete_terrain_publique!B:B, 0))</f>
        <v>#N/A</v>
      </c>
      <c r="E734" s="18" t="e">
        <f>INDEX(BDD_enquete_terrain_publique!F:F, MATCH(A734, BDD_enquete_terrain_publique!B:B, 0))</f>
        <v>#N/A</v>
      </c>
      <c r="F734" s="118" t="e">
        <f>INDEX(BDD_enquete_terrain_publique!G:G, MATCH(A734, BDD_enquete_terrain_publique!B:B, 0))</f>
        <v>#N/A</v>
      </c>
      <c r="G734" s="18" t="e">
        <f>INDEX(BDD_enquete_terrain_publique!H:H, MATCH(A734, BDD_enquete_terrain_publique!B:B, 0))</f>
        <v>#N/A</v>
      </c>
      <c r="H734" s="118" t="e">
        <f>INDEX(BDD_enquete_terrain_publique!I:I, MATCH(A734, BDD_enquete_terrain_publique!B:B, 0))</f>
        <v>#N/A</v>
      </c>
      <c r="I734" s="18" t="e">
        <f>INDEX(BDD_enquete_terrain_publique!J:J, MATCH(A734, BDD_enquete_terrain_publique!B:B, 0))</f>
        <v>#N/A</v>
      </c>
      <c r="J734" s="18" t="e">
        <f>INDEX(BDD_enquete_terrain_publique!K:K, MATCH(A734, BDD_enquete_terrain_publique!B:B, 0))</f>
        <v>#N/A</v>
      </c>
      <c r="K734" s="118" t="e">
        <f>INDEX(BDD_enquete_terrain_publique!L:L, MATCH(A734, BDD_enquete_terrain_publique!B:B, 0))</f>
        <v>#N/A</v>
      </c>
      <c r="L734" s="18" t="e">
        <f>INDEX(BDD_enquete_terrain_publique!M:M, MATCH(A734, BDD_enquete_terrain_publique!B:B, 0))</f>
        <v>#N/A</v>
      </c>
      <c r="M734" s="115" t="s">
        <v>22</v>
      </c>
      <c r="N734" s="115" t="s">
        <v>22</v>
      </c>
      <c r="O734" s="115" t="s">
        <v>22</v>
      </c>
      <c r="P734" s="119" t="e">
        <f>INDEX(BDD_enquete_terrain_publique!Q:Q, MATCH(A734, BDD_enquete_terrain_publique!B:B, 0))</f>
        <v>#N/A</v>
      </c>
      <c r="Q734" s="115" t="s">
        <v>22</v>
      </c>
      <c r="R734" s="115" t="s">
        <v>22</v>
      </c>
      <c r="S734" s="115" t="s">
        <v>22</v>
      </c>
      <c r="T734" s="115" t="s">
        <v>22</v>
      </c>
      <c r="U734" s="120" t="e">
        <f>INDEX(BDD_enquete_terrain_publique!V:V, MATCH(A734, BDD_enquete_terrain_publique!B:B, 0))</f>
        <v>#N/A</v>
      </c>
      <c r="V734" s="128" t="s">
        <v>22</v>
      </c>
      <c r="W734" s="121" t="e">
        <f>INDEX(BDD_enquete_terrain_publique!W:W, MATCH(A734, BDD_enquete_terrain_publique!B:B, 0))</f>
        <v>#N/A</v>
      </c>
      <c r="X734" s="122" t="e">
        <f>INDEX(BDD_enquete_terrain_publique!X:X, MATCH(A734, BDD_enquete_terrain_publique!B:B, 0))</f>
        <v>#N/A</v>
      </c>
      <c r="Y734" s="122" t="e">
        <f>INDEX(BDD_enquete_terrain_publique!Y:Y, MATCH(A734, BDD_enquete_terrain_publique!B:B, 0))</f>
        <v>#N/A</v>
      </c>
      <c r="Z734" s="121" t="e">
        <f>INDEX(BDD_enquete_terrain_publique!Z:Z, MATCH(A734, BDD_enquete_terrain_publique!B:B, 0))</f>
        <v>#N/A</v>
      </c>
      <c r="AA734" s="121" t="e">
        <f>INDEX(BDD_enquete_terrain_publique!AA:AA, MATCH(A734, BDD_enquete_terrain_publique!B:B, 0))</f>
        <v>#N/A</v>
      </c>
      <c r="AB734" s="121" t="e">
        <f>INDEX(BDD_enquete_terrain_publique!AB:AB, MATCH(A734, BDD_enquete_terrain_publique!B:B, 0))</f>
        <v>#N/A</v>
      </c>
      <c r="AC734" s="121" t="e">
        <f>Tableau1[[#This Row],[heure_enq]]-Tableau1[[#This Row],[heure_deb]]</f>
        <v>#N/A</v>
      </c>
      <c r="AD734" s="121" t="e">
        <f>Tableau1[[#This Row],[heure_fin]]-Tableau1[[#This Row],[heure_deb]]</f>
        <v>#N/A</v>
      </c>
      <c r="AE734" s="128" t="s">
        <v>22</v>
      </c>
      <c r="AF734" s="128" t="s">
        <v>22</v>
      </c>
      <c r="AG734" s="123" t="e">
        <f>INDEX(BDD_enquete_terrain_publique!BJ:BJ, MATCH(A734, BDD_enquete_terrain_publique!B:B, 0))</f>
        <v>#N/A</v>
      </c>
      <c r="AH734" s="18"/>
      <c r="AI734" s="18" t="e">
        <f>INDEX(BDD_enquete_terrain_publique!BO:BO, MATCH(A734, BDD_enquete_terrain_publique!B:B, 0))</f>
        <v>#N/A</v>
      </c>
      <c r="AJ734" s="18"/>
      <c r="AK734" s="18" t="e">
        <f>INDEX(BDD_enquete_terrain_publique!BU:BU, MATCH(A734, BDD_enquete_terrain_publique!B:B, 0))</f>
        <v>#N/A</v>
      </c>
      <c r="AL734" s="115" t="e">
        <f>INDEX(BDD_enquete_terrain_publique!BV:BV, MATCH(A734, BDD_enquete_terrain_publique!B:B, 0))</f>
        <v>#N/A</v>
      </c>
      <c r="AM734" s="18"/>
      <c r="AN734" s="115"/>
      <c r="AO734" s="115" t="e">
        <f>INDEX(BDD_enquete_terrain_publique!AL:AL, MATCH(A734, BDD_enquete_terrain_publique!B:B, 0))</f>
        <v>#N/A</v>
      </c>
      <c r="AP734" s="115"/>
      <c r="AQ734" s="115"/>
      <c r="AR734" s="124"/>
      <c r="AS734" s="115"/>
      <c r="AT734" s="122"/>
      <c r="AU73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4" s="122"/>
      <c r="AW734" s="115"/>
      <c r="AX734" s="199"/>
      <c r="AY734" s="201"/>
      <c r="AZ734" s="127"/>
    </row>
    <row r="735" spans="1:52">
      <c r="A735" s="117"/>
      <c r="B735" s="18" t="e">
        <f>INDEX(BDD_enquete_terrain_publique!C:C, MATCH(A735, BDD_enquete_terrain_publique!B:B, 0))</f>
        <v>#N/A</v>
      </c>
      <c r="C735" s="18" t="e">
        <f>INDEX(BDD_enquete_terrain_publique!D:D, MATCH(A735, BDD_enquete_terrain_publique!B:B, 0))</f>
        <v>#N/A</v>
      </c>
      <c r="D735" s="109" t="e">
        <f>INDEX(BDD_enquete_terrain_publique!E:E, MATCH(A735, BDD_enquete_terrain_publique!B:B, 0))</f>
        <v>#N/A</v>
      </c>
      <c r="E735" s="18" t="e">
        <f>INDEX(BDD_enquete_terrain_publique!F:F, MATCH(A735, BDD_enquete_terrain_publique!B:B, 0))</f>
        <v>#N/A</v>
      </c>
      <c r="F735" s="118" t="e">
        <f>INDEX(BDD_enquete_terrain_publique!G:G, MATCH(A735, BDD_enquete_terrain_publique!B:B, 0))</f>
        <v>#N/A</v>
      </c>
      <c r="G735" s="18" t="e">
        <f>INDEX(BDD_enquete_terrain_publique!H:H, MATCH(A735, BDD_enquete_terrain_publique!B:B, 0))</f>
        <v>#N/A</v>
      </c>
      <c r="H735" s="118" t="e">
        <f>INDEX(BDD_enquete_terrain_publique!I:I, MATCH(A735, BDD_enquete_terrain_publique!B:B, 0))</f>
        <v>#N/A</v>
      </c>
      <c r="I735" s="18" t="e">
        <f>INDEX(BDD_enquete_terrain_publique!J:J, MATCH(A735, BDD_enquete_terrain_publique!B:B, 0))</f>
        <v>#N/A</v>
      </c>
      <c r="J735" s="18" t="e">
        <f>INDEX(BDD_enquete_terrain_publique!K:K, MATCH(A735, BDD_enquete_terrain_publique!B:B, 0))</f>
        <v>#N/A</v>
      </c>
      <c r="K735" s="118" t="e">
        <f>INDEX(BDD_enquete_terrain_publique!L:L, MATCH(A735, BDD_enquete_terrain_publique!B:B, 0))</f>
        <v>#N/A</v>
      </c>
      <c r="L735" s="18" t="e">
        <f>INDEX(BDD_enquete_terrain_publique!M:M, MATCH(A735, BDD_enquete_terrain_publique!B:B, 0))</f>
        <v>#N/A</v>
      </c>
      <c r="M735" s="115" t="s">
        <v>22</v>
      </c>
      <c r="N735" s="115" t="s">
        <v>22</v>
      </c>
      <c r="O735" s="115" t="s">
        <v>22</v>
      </c>
      <c r="P735" s="119" t="e">
        <f>INDEX(BDD_enquete_terrain_publique!Q:Q, MATCH(A735, BDD_enquete_terrain_publique!B:B, 0))</f>
        <v>#N/A</v>
      </c>
      <c r="Q735" s="115" t="s">
        <v>22</v>
      </c>
      <c r="R735" s="115" t="s">
        <v>22</v>
      </c>
      <c r="S735" s="115" t="s">
        <v>22</v>
      </c>
      <c r="T735" s="115" t="s">
        <v>22</v>
      </c>
      <c r="U735" s="120" t="e">
        <f>INDEX(BDD_enquete_terrain_publique!V:V, MATCH(A735, BDD_enquete_terrain_publique!B:B, 0))</f>
        <v>#N/A</v>
      </c>
      <c r="V735" s="128" t="s">
        <v>22</v>
      </c>
      <c r="W735" s="121" t="e">
        <f>INDEX(BDD_enquete_terrain_publique!W:W, MATCH(A735, BDD_enquete_terrain_publique!B:B, 0))</f>
        <v>#N/A</v>
      </c>
      <c r="X735" s="122" t="e">
        <f>INDEX(BDD_enquete_terrain_publique!X:X, MATCH(A735, BDD_enquete_terrain_publique!B:B, 0))</f>
        <v>#N/A</v>
      </c>
      <c r="Y735" s="122" t="e">
        <f>INDEX(BDD_enquete_terrain_publique!Y:Y, MATCH(A735, BDD_enquete_terrain_publique!B:B, 0))</f>
        <v>#N/A</v>
      </c>
      <c r="Z735" s="121" t="e">
        <f>INDEX(BDD_enquete_terrain_publique!Z:Z, MATCH(A735, BDD_enquete_terrain_publique!B:B, 0))</f>
        <v>#N/A</v>
      </c>
      <c r="AA735" s="121" t="e">
        <f>INDEX(BDD_enquete_terrain_publique!AA:AA, MATCH(A735, BDD_enquete_terrain_publique!B:B, 0))</f>
        <v>#N/A</v>
      </c>
      <c r="AB735" s="121" t="e">
        <f>INDEX(BDD_enquete_terrain_publique!AB:AB, MATCH(A735, BDD_enquete_terrain_publique!B:B, 0))</f>
        <v>#N/A</v>
      </c>
      <c r="AC735" s="121" t="e">
        <f>Tableau1[[#This Row],[heure_enq]]-Tableau1[[#This Row],[heure_deb]]</f>
        <v>#N/A</v>
      </c>
      <c r="AD735" s="121" t="e">
        <f>Tableau1[[#This Row],[heure_fin]]-Tableau1[[#This Row],[heure_deb]]</f>
        <v>#N/A</v>
      </c>
      <c r="AE735" s="128" t="s">
        <v>22</v>
      </c>
      <c r="AF735" s="128" t="s">
        <v>22</v>
      </c>
      <c r="AG735" s="123" t="e">
        <f>INDEX(BDD_enquete_terrain_publique!BJ:BJ, MATCH(A735, BDD_enquete_terrain_publique!B:B, 0))</f>
        <v>#N/A</v>
      </c>
      <c r="AH735" s="18"/>
      <c r="AI735" s="18" t="e">
        <f>INDEX(BDD_enquete_terrain_publique!BO:BO, MATCH(A735, BDD_enquete_terrain_publique!B:B, 0))</f>
        <v>#N/A</v>
      </c>
      <c r="AJ735" s="18"/>
      <c r="AK735" s="18" t="e">
        <f>INDEX(BDD_enquete_terrain_publique!BU:BU, MATCH(A735, BDD_enquete_terrain_publique!B:B, 0))</f>
        <v>#N/A</v>
      </c>
      <c r="AL735" s="115" t="e">
        <f>INDEX(BDD_enquete_terrain_publique!BV:BV, MATCH(A735, BDD_enquete_terrain_publique!B:B, 0))</f>
        <v>#N/A</v>
      </c>
      <c r="AM735" s="18"/>
      <c r="AN735" s="115"/>
      <c r="AO735" s="115" t="e">
        <f>INDEX(BDD_enquete_terrain_publique!AL:AL, MATCH(A735, BDD_enquete_terrain_publique!B:B, 0))</f>
        <v>#N/A</v>
      </c>
      <c r="AP735" s="115"/>
      <c r="AQ735" s="115"/>
      <c r="AR735" s="124"/>
      <c r="AS735" s="115"/>
      <c r="AT735" s="122"/>
      <c r="AU73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5" s="122"/>
      <c r="AW735" s="115"/>
      <c r="AX735" s="199"/>
      <c r="AY735" s="201"/>
      <c r="AZ735" s="127"/>
    </row>
    <row r="736" spans="1:52">
      <c r="A736" s="117"/>
      <c r="B736" s="18" t="e">
        <f>INDEX(BDD_enquete_terrain_publique!C:C, MATCH(A736, BDD_enquete_terrain_publique!B:B, 0))</f>
        <v>#N/A</v>
      </c>
      <c r="C736" s="18" t="e">
        <f>INDEX(BDD_enquete_terrain_publique!D:D, MATCH(A736, BDD_enquete_terrain_publique!B:B, 0))</f>
        <v>#N/A</v>
      </c>
      <c r="D736" s="109" t="e">
        <f>INDEX(BDD_enquete_terrain_publique!E:E, MATCH(A736, BDD_enquete_terrain_publique!B:B, 0))</f>
        <v>#N/A</v>
      </c>
      <c r="E736" s="18" t="e">
        <f>INDEX(BDD_enquete_terrain_publique!F:F, MATCH(A736, BDD_enquete_terrain_publique!B:B, 0))</f>
        <v>#N/A</v>
      </c>
      <c r="F736" s="118" t="e">
        <f>INDEX(BDD_enquete_terrain_publique!G:G, MATCH(A736, BDD_enquete_terrain_publique!B:B, 0))</f>
        <v>#N/A</v>
      </c>
      <c r="G736" s="18" t="e">
        <f>INDEX(BDD_enquete_terrain_publique!H:H, MATCH(A736, BDD_enquete_terrain_publique!B:B, 0))</f>
        <v>#N/A</v>
      </c>
      <c r="H736" s="118" t="e">
        <f>INDEX(BDD_enquete_terrain_publique!I:I, MATCH(A736, BDD_enquete_terrain_publique!B:B, 0))</f>
        <v>#N/A</v>
      </c>
      <c r="I736" s="18" t="e">
        <f>INDEX(BDD_enquete_terrain_publique!J:J, MATCH(A736, BDD_enquete_terrain_publique!B:B, 0))</f>
        <v>#N/A</v>
      </c>
      <c r="J736" s="18" t="e">
        <f>INDEX(BDD_enquete_terrain_publique!K:K, MATCH(A736, BDD_enquete_terrain_publique!B:B, 0))</f>
        <v>#N/A</v>
      </c>
      <c r="K736" s="118" t="e">
        <f>INDEX(BDD_enquete_terrain_publique!L:L, MATCH(A736, BDD_enquete_terrain_publique!B:B, 0))</f>
        <v>#N/A</v>
      </c>
      <c r="L736" s="18" t="e">
        <f>INDEX(BDD_enquete_terrain_publique!M:M, MATCH(A736, BDD_enquete_terrain_publique!B:B, 0))</f>
        <v>#N/A</v>
      </c>
      <c r="M736" s="115" t="s">
        <v>22</v>
      </c>
      <c r="N736" s="115" t="s">
        <v>22</v>
      </c>
      <c r="O736" s="115" t="s">
        <v>22</v>
      </c>
      <c r="P736" s="119" t="e">
        <f>INDEX(BDD_enquete_terrain_publique!Q:Q, MATCH(A736, BDD_enquete_terrain_publique!B:B, 0))</f>
        <v>#N/A</v>
      </c>
      <c r="Q736" s="115" t="s">
        <v>22</v>
      </c>
      <c r="R736" s="115" t="s">
        <v>22</v>
      </c>
      <c r="S736" s="115" t="s">
        <v>22</v>
      </c>
      <c r="T736" s="115" t="s">
        <v>22</v>
      </c>
      <c r="U736" s="120" t="e">
        <f>INDEX(BDD_enquete_terrain_publique!V:V, MATCH(A736, BDD_enquete_terrain_publique!B:B, 0))</f>
        <v>#N/A</v>
      </c>
      <c r="V736" s="128" t="s">
        <v>22</v>
      </c>
      <c r="W736" s="121" t="e">
        <f>INDEX(BDD_enquete_terrain_publique!W:W, MATCH(A736, BDD_enquete_terrain_publique!B:B, 0))</f>
        <v>#N/A</v>
      </c>
      <c r="X736" s="122" t="e">
        <f>INDEX(BDD_enquete_terrain_publique!X:X, MATCH(A736, BDD_enquete_terrain_publique!B:B, 0))</f>
        <v>#N/A</v>
      </c>
      <c r="Y736" s="122" t="e">
        <f>INDEX(BDD_enquete_terrain_publique!Y:Y, MATCH(A736, BDD_enquete_terrain_publique!B:B, 0))</f>
        <v>#N/A</v>
      </c>
      <c r="Z736" s="121" t="e">
        <f>INDEX(BDD_enquete_terrain_publique!Z:Z, MATCH(A736, BDD_enquete_terrain_publique!B:B, 0))</f>
        <v>#N/A</v>
      </c>
      <c r="AA736" s="121" t="e">
        <f>INDEX(BDD_enquete_terrain_publique!AA:AA, MATCH(A736, BDD_enquete_terrain_publique!B:B, 0))</f>
        <v>#N/A</v>
      </c>
      <c r="AB736" s="121" t="e">
        <f>INDEX(BDD_enquete_terrain_publique!AB:AB, MATCH(A736, BDD_enquete_terrain_publique!B:B, 0))</f>
        <v>#N/A</v>
      </c>
      <c r="AC736" s="121" t="e">
        <f>Tableau1[[#This Row],[heure_enq]]-Tableau1[[#This Row],[heure_deb]]</f>
        <v>#N/A</v>
      </c>
      <c r="AD736" s="121" t="e">
        <f>Tableau1[[#This Row],[heure_fin]]-Tableau1[[#This Row],[heure_deb]]</f>
        <v>#N/A</v>
      </c>
      <c r="AE736" s="128" t="s">
        <v>22</v>
      </c>
      <c r="AF736" s="128" t="s">
        <v>22</v>
      </c>
      <c r="AG736" s="123" t="e">
        <f>INDEX(BDD_enquete_terrain_publique!BJ:BJ, MATCH(A736, BDD_enquete_terrain_publique!B:B, 0))</f>
        <v>#N/A</v>
      </c>
      <c r="AH736" s="18"/>
      <c r="AI736" s="18" t="e">
        <f>INDEX(BDD_enquete_terrain_publique!BO:BO, MATCH(A736, BDD_enquete_terrain_publique!B:B, 0))</f>
        <v>#N/A</v>
      </c>
      <c r="AJ736" s="18"/>
      <c r="AK736" s="18" t="e">
        <f>INDEX(BDD_enquete_terrain_publique!BU:BU, MATCH(A736, BDD_enquete_terrain_publique!B:B, 0))</f>
        <v>#N/A</v>
      </c>
      <c r="AL736" s="115" t="e">
        <f>INDEX(BDD_enquete_terrain_publique!BV:BV, MATCH(A736, BDD_enquete_terrain_publique!B:B, 0))</f>
        <v>#N/A</v>
      </c>
      <c r="AM736" s="18"/>
      <c r="AN736" s="115"/>
      <c r="AO736" s="115" t="e">
        <f>INDEX(BDD_enquete_terrain_publique!AL:AL, MATCH(A736, BDD_enquete_terrain_publique!B:B, 0))</f>
        <v>#N/A</v>
      </c>
      <c r="AP736" s="115"/>
      <c r="AQ736" s="115"/>
      <c r="AR736" s="124"/>
      <c r="AS736" s="115"/>
      <c r="AT736" s="122"/>
      <c r="AU73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6" s="122"/>
      <c r="AW736" s="115"/>
      <c r="AX736" s="199"/>
      <c r="AY736" s="201"/>
      <c r="AZ736" s="127"/>
    </row>
    <row r="737" spans="1:52">
      <c r="A737" s="117"/>
      <c r="B737" s="18" t="e">
        <f>INDEX(BDD_enquete_terrain_publique!C:C, MATCH(A737, BDD_enquete_terrain_publique!B:B, 0))</f>
        <v>#N/A</v>
      </c>
      <c r="C737" s="18" t="e">
        <f>INDEX(BDD_enquete_terrain_publique!D:D, MATCH(A737, BDD_enquete_terrain_publique!B:B, 0))</f>
        <v>#N/A</v>
      </c>
      <c r="D737" s="109" t="e">
        <f>INDEX(BDD_enquete_terrain_publique!E:E, MATCH(A737, BDD_enquete_terrain_publique!B:B, 0))</f>
        <v>#N/A</v>
      </c>
      <c r="E737" s="18" t="e">
        <f>INDEX(BDD_enquete_terrain_publique!F:F, MATCH(A737, BDD_enquete_terrain_publique!B:B, 0))</f>
        <v>#N/A</v>
      </c>
      <c r="F737" s="118" t="e">
        <f>INDEX(BDD_enquete_terrain_publique!G:G, MATCH(A737, BDD_enquete_terrain_publique!B:B, 0))</f>
        <v>#N/A</v>
      </c>
      <c r="G737" s="18" t="e">
        <f>INDEX(BDD_enquete_terrain_publique!H:H, MATCH(A737, BDD_enquete_terrain_publique!B:B, 0))</f>
        <v>#N/A</v>
      </c>
      <c r="H737" s="118" t="e">
        <f>INDEX(BDD_enquete_terrain_publique!I:I, MATCH(A737, BDD_enquete_terrain_publique!B:B, 0))</f>
        <v>#N/A</v>
      </c>
      <c r="I737" s="18" t="e">
        <f>INDEX(BDD_enquete_terrain_publique!J:J, MATCH(A737, BDD_enquete_terrain_publique!B:B, 0))</f>
        <v>#N/A</v>
      </c>
      <c r="J737" s="18" t="e">
        <f>INDEX(BDD_enquete_terrain_publique!K:K, MATCH(A737, BDD_enquete_terrain_publique!B:B, 0))</f>
        <v>#N/A</v>
      </c>
      <c r="K737" s="118" t="e">
        <f>INDEX(BDD_enquete_terrain_publique!L:L, MATCH(A737, BDD_enquete_terrain_publique!B:B, 0))</f>
        <v>#N/A</v>
      </c>
      <c r="L737" s="18" t="e">
        <f>INDEX(BDD_enquete_terrain_publique!M:M, MATCH(A737, BDD_enquete_terrain_publique!B:B, 0))</f>
        <v>#N/A</v>
      </c>
      <c r="M737" s="115" t="s">
        <v>22</v>
      </c>
      <c r="N737" s="115" t="s">
        <v>22</v>
      </c>
      <c r="O737" s="115" t="s">
        <v>22</v>
      </c>
      <c r="P737" s="119" t="e">
        <f>INDEX(BDD_enquete_terrain_publique!Q:Q, MATCH(A737, BDD_enquete_terrain_publique!B:B, 0))</f>
        <v>#N/A</v>
      </c>
      <c r="Q737" s="115" t="s">
        <v>22</v>
      </c>
      <c r="R737" s="115" t="s">
        <v>22</v>
      </c>
      <c r="S737" s="115" t="s">
        <v>22</v>
      </c>
      <c r="T737" s="115" t="s">
        <v>22</v>
      </c>
      <c r="U737" s="120" t="e">
        <f>INDEX(BDD_enquete_terrain_publique!V:V, MATCH(A737, BDD_enquete_terrain_publique!B:B, 0))</f>
        <v>#N/A</v>
      </c>
      <c r="V737" s="128" t="s">
        <v>22</v>
      </c>
      <c r="W737" s="121" t="e">
        <f>INDEX(BDD_enquete_terrain_publique!W:W, MATCH(A737, BDD_enquete_terrain_publique!B:B, 0))</f>
        <v>#N/A</v>
      </c>
      <c r="X737" s="122" t="e">
        <f>INDEX(BDD_enquete_terrain_publique!X:X, MATCH(A737, BDD_enquete_terrain_publique!B:B, 0))</f>
        <v>#N/A</v>
      </c>
      <c r="Y737" s="122" t="e">
        <f>INDEX(BDD_enquete_terrain_publique!Y:Y, MATCH(A737, BDD_enquete_terrain_publique!B:B, 0))</f>
        <v>#N/A</v>
      </c>
      <c r="Z737" s="121" t="e">
        <f>INDEX(BDD_enquete_terrain_publique!Z:Z, MATCH(A737, BDD_enquete_terrain_publique!B:B, 0))</f>
        <v>#N/A</v>
      </c>
      <c r="AA737" s="121" t="e">
        <f>INDEX(BDD_enquete_terrain_publique!AA:AA, MATCH(A737, BDD_enquete_terrain_publique!B:B, 0))</f>
        <v>#N/A</v>
      </c>
      <c r="AB737" s="121" t="e">
        <f>INDEX(BDD_enquete_terrain_publique!AB:AB, MATCH(A737, BDD_enquete_terrain_publique!B:B, 0))</f>
        <v>#N/A</v>
      </c>
      <c r="AC737" s="121" t="e">
        <f>Tableau1[[#This Row],[heure_enq]]-Tableau1[[#This Row],[heure_deb]]</f>
        <v>#N/A</v>
      </c>
      <c r="AD737" s="121" t="e">
        <f>Tableau1[[#This Row],[heure_fin]]-Tableau1[[#This Row],[heure_deb]]</f>
        <v>#N/A</v>
      </c>
      <c r="AE737" s="128" t="s">
        <v>22</v>
      </c>
      <c r="AF737" s="128" t="s">
        <v>22</v>
      </c>
      <c r="AG737" s="123" t="e">
        <f>INDEX(BDD_enquete_terrain_publique!BJ:BJ, MATCH(A737, BDD_enquete_terrain_publique!B:B, 0))</f>
        <v>#N/A</v>
      </c>
      <c r="AH737" s="18"/>
      <c r="AI737" s="18" t="e">
        <f>INDEX(BDD_enquete_terrain_publique!BO:BO, MATCH(A737, BDD_enquete_terrain_publique!B:B, 0))</f>
        <v>#N/A</v>
      </c>
      <c r="AJ737" s="18"/>
      <c r="AK737" s="18" t="e">
        <f>INDEX(BDD_enquete_terrain_publique!BU:BU, MATCH(A737, BDD_enquete_terrain_publique!B:B, 0))</f>
        <v>#N/A</v>
      </c>
      <c r="AL737" s="115" t="e">
        <f>INDEX(BDD_enquete_terrain_publique!BV:BV, MATCH(A737, BDD_enquete_terrain_publique!B:B, 0))</f>
        <v>#N/A</v>
      </c>
      <c r="AM737" s="18"/>
      <c r="AN737" s="115"/>
      <c r="AO737" s="115" t="e">
        <f>INDEX(BDD_enquete_terrain_publique!AL:AL, MATCH(A737, BDD_enquete_terrain_publique!B:B, 0))</f>
        <v>#N/A</v>
      </c>
      <c r="AP737" s="115"/>
      <c r="AQ737" s="115"/>
      <c r="AR737" s="124"/>
      <c r="AS737" s="115"/>
      <c r="AT737" s="122"/>
      <c r="AU73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7" s="122"/>
      <c r="AW737" s="115"/>
      <c r="AX737" s="199"/>
      <c r="AY737" s="201"/>
      <c r="AZ737" s="127"/>
    </row>
    <row r="738" spans="1:52">
      <c r="A738" s="117"/>
      <c r="B738" s="18" t="e">
        <f>INDEX(BDD_enquete_terrain_publique!C:C, MATCH(A738, BDD_enquete_terrain_publique!B:B, 0))</f>
        <v>#N/A</v>
      </c>
      <c r="C738" s="18" t="e">
        <f>INDEX(BDD_enquete_terrain_publique!D:D, MATCH(A738, BDD_enquete_terrain_publique!B:B, 0))</f>
        <v>#N/A</v>
      </c>
      <c r="D738" s="109" t="e">
        <f>INDEX(BDD_enquete_terrain_publique!E:E, MATCH(A738, BDD_enquete_terrain_publique!B:B, 0))</f>
        <v>#N/A</v>
      </c>
      <c r="E738" s="18" t="e">
        <f>INDEX(BDD_enquete_terrain_publique!F:F, MATCH(A738, BDD_enquete_terrain_publique!B:B, 0))</f>
        <v>#N/A</v>
      </c>
      <c r="F738" s="118" t="e">
        <f>INDEX(BDD_enquete_terrain_publique!G:G, MATCH(A738, BDD_enquete_terrain_publique!B:B, 0))</f>
        <v>#N/A</v>
      </c>
      <c r="G738" s="18" t="e">
        <f>INDEX(BDD_enquete_terrain_publique!H:H, MATCH(A738, BDD_enquete_terrain_publique!B:B, 0))</f>
        <v>#N/A</v>
      </c>
      <c r="H738" s="118" t="e">
        <f>INDEX(BDD_enquete_terrain_publique!I:I, MATCH(A738, BDD_enquete_terrain_publique!B:B, 0))</f>
        <v>#N/A</v>
      </c>
      <c r="I738" s="18" t="e">
        <f>INDEX(BDD_enquete_terrain_publique!J:J, MATCH(A738, BDD_enquete_terrain_publique!B:B, 0))</f>
        <v>#N/A</v>
      </c>
      <c r="J738" s="18" t="e">
        <f>INDEX(BDD_enquete_terrain_publique!K:K, MATCH(A738, BDD_enquete_terrain_publique!B:B, 0))</f>
        <v>#N/A</v>
      </c>
      <c r="K738" s="118" t="e">
        <f>INDEX(BDD_enquete_terrain_publique!L:L, MATCH(A738, BDD_enquete_terrain_publique!B:B, 0))</f>
        <v>#N/A</v>
      </c>
      <c r="L738" s="18" t="e">
        <f>INDEX(BDD_enquete_terrain_publique!M:M, MATCH(A738, BDD_enquete_terrain_publique!B:B, 0))</f>
        <v>#N/A</v>
      </c>
      <c r="M738" s="115" t="s">
        <v>22</v>
      </c>
      <c r="N738" s="115" t="s">
        <v>22</v>
      </c>
      <c r="O738" s="115" t="s">
        <v>22</v>
      </c>
      <c r="P738" s="119" t="e">
        <f>INDEX(BDD_enquete_terrain_publique!Q:Q, MATCH(A738, BDD_enquete_terrain_publique!B:B, 0))</f>
        <v>#N/A</v>
      </c>
      <c r="Q738" s="115" t="s">
        <v>22</v>
      </c>
      <c r="R738" s="115" t="s">
        <v>22</v>
      </c>
      <c r="S738" s="115" t="s">
        <v>22</v>
      </c>
      <c r="T738" s="115" t="s">
        <v>22</v>
      </c>
      <c r="U738" s="120" t="e">
        <f>INDEX(BDD_enquete_terrain_publique!V:V, MATCH(A738, BDD_enquete_terrain_publique!B:B, 0))</f>
        <v>#N/A</v>
      </c>
      <c r="V738" s="128" t="s">
        <v>22</v>
      </c>
      <c r="W738" s="121" t="e">
        <f>INDEX(BDD_enquete_terrain_publique!W:W, MATCH(A738, BDD_enquete_terrain_publique!B:B, 0))</f>
        <v>#N/A</v>
      </c>
      <c r="X738" s="122" t="e">
        <f>INDEX(BDD_enquete_terrain_publique!X:X, MATCH(A738, BDD_enquete_terrain_publique!B:B, 0))</f>
        <v>#N/A</v>
      </c>
      <c r="Y738" s="122" t="e">
        <f>INDEX(BDD_enquete_terrain_publique!Y:Y, MATCH(A738, BDD_enquete_terrain_publique!B:B, 0))</f>
        <v>#N/A</v>
      </c>
      <c r="Z738" s="121" t="e">
        <f>INDEX(BDD_enquete_terrain_publique!Z:Z, MATCH(A738, BDD_enquete_terrain_publique!B:B, 0))</f>
        <v>#N/A</v>
      </c>
      <c r="AA738" s="121" t="e">
        <f>INDEX(BDD_enquete_terrain_publique!AA:AA, MATCH(A738, BDD_enquete_terrain_publique!B:B, 0))</f>
        <v>#N/A</v>
      </c>
      <c r="AB738" s="121" t="e">
        <f>INDEX(BDD_enquete_terrain_publique!AB:AB, MATCH(A738, BDD_enquete_terrain_publique!B:B, 0))</f>
        <v>#N/A</v>
      </c>
      <c r="AC738" s="121" t="e">
        <f>Tableau1[[#This Row],[heure_enq]]-Tableau1[[#This Row],[heure_deb]]</f>
        <v>#N/A</v>
      </c>
      <c r="AD738" s="121" t="e">
        <f>Tableau1[[#This Row],[heure_fin]]-Tableau1[[#This Row],[heure_deb]]</f>
        <v>#N/A</v>
      </c>
      <c r="AE738" s="128" t="s">
        <v>22</v>
      </c>
      <c r="AF738" s="128" t="s">
        <v>22</v>
      </c>
      <c r="AG738" s="123" t="e">
        <f>INDEX(BDD_enquete_terrain_publique!BJ:BJ, MATCH(A738, BDD_enquete_terrain_publique!B:B, 0))</f>
        <v>#N/A</v>
      </c>
      <c r="AH738" s="18"/>
      <c r="AI738" s="18" t="e">
        <f>INDEX(BDD_enquete_terrain_publique!BO:BO, MATCH(A738, BDD_enquete_terrain_publique!B:B, 0))</f>
        <v>#N/A</v>
      </c>
      <c r="AJ738" s="18"/>
      <c r="AK738" s="18" t="e">
        <f>INDEX(BDD_enquete_terrain_publique!BU:BU, MATCH(A738, BDD_enquete_terrain_publique!B:B, 0))</f>
        <v>#N/A</v>
      </c>
      <c r="AL738" s="115" t="e">
        <f>INDEX(BDD_enquete_terrain_publique!BV:BV, MATCH(A738, BDD_enquete_terrain_publique!B:B, 0))</f>
        <v>#N/A</v>
      </c>
      <c r="AM738" s="18"/>
      <c r="AN738" s="115"/>
      <c r="AO738" s="115" t="e">
        <f>INDEX(BDD_enquete_terrain_publique!AL:AL, MATCH(A738, BDD_enquete_terrain_publique!B:B, 0))</f>
        <v>#N/A</v>
      </c>
      <c r="AP738" s="115"/>
      <c r="AQ738" s="115"/>
      <c r="AR738" s="124"/>
      <c r="AS738" s="115"/>
      <c r="AT738" s="122"/>
      <c r="AU73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8" s="122"/>
      <c r="AW738" s="115"/>
      <c r="AX738" s="199"/>
      <c r="AY738" s="201"/>
      <c r="AZ738" s="127"/>
    </row>
    <row r="739" spans="1:52">
      <c r="A739" s="117"/>
      <c r="B739" s="18" t="e">
        <f>INDEX(BDD_enquete_terrain_publique!C:C, MATCH(A739, BDD_enquete_terrain_publique!B:B, 0))</f>
        <v>#N/A</v>
      </c>
      <c r="C739" s="18" t="e">
        <f>INDEX(BDD_enquete_terrain_publique!D:D, MATCH(A739, BDD_enquete_terrain_publique!B:B, 0))</f>
        <v>#N/A</v>
      </c>
      <c r="D739" s="109" t="e">
        <f>INDEX(BDD_enquete_terrain_publique!E:E, MATCH(A739, BDD_enquete_terrain_publique!B:B, 0))</f>
        <v>#N/A</v>
      </c>
      <c r="E739" s="18" t="e">
        <f>INDEX(BDD_enquete_terrain_publique!F:F, MATCH(A739, BDD_enquete_terrain_publique!B:B, 0))</f>
        <v>#N/A</v>
      </c>
      <c r="F739" s="118" t="e">
        <f>INDEX(BDD_enquete_terrain_publique!G:G, MATCH(A739, BDD_enquete_terrain_publique!B:B, 0))</f>
        <v>#N/A</v>
      </c>
      <c r="G739" s="18" t="e">
        <f>INDEX(BDD_enquete_terrain_publique!H:H, MATCH(A739, BDD_enquete_terrain_publique!B:B, 0))</f>
        <v>#N/A</v>
      </c>
      <c r="H739" s="118" t="e">
        <f>INDEX(BDD_enquete_terrain_publique!I:I, MATCH(A739, BDD_enquete_terrain_publique!B:B, 0))</f>
        <v>#N/A</v>
      </c>
      <c r="I739" s="18" t="e">
        <f>INDEX(BDD_enquete_terrain_publique!J:J, MATCH(A739, BDD_enquete_terrain_publique!B:B, 0))</f>
        <v>#N/A</v>
      </c>
      <c r="J739" s="18" t="e">
        <f>INDEX(BDD_enquete_terrain_publique!K:K, MATCH(A739, BDD_enquete_terrain_publique!B:B, 0))</f>
        <v>#N/A</v>
      </c>
      <c r="K739" s="118" t="e">
        <f>INDEX(BDD_enquete_terrain_publique!L:L, MATCH(A739, BDD_enquete_terrain_publique!B:B, 0))</f>
        <v>#N/A</v>
      </c>
      <c r="L739" s="18" t="e">
        <f>INDEX(BDD_enquete_terrain_publique!M:M, MATCH(A739, BDD_enquete_terrain_publique!B:B, 0))</f>
        <v>#N/A</v>
      </c>
      <c r="M739" s="115" t="s">
        <v>22</v>
      </c>
      <c r="N739" s="115" t="s">
        <v>22</v>
      </c>
      <c r="O739" s="115" t="s">
        <v>22</v>
      </c>
      <c r="P739" s="119" t="e">
        <f>INDEX(BDD_enquete_terrain_publique!Q:Q, MATCH(A739, BDD_enquete_terrain_publique!B:B, 0))</f>
        <v>#N/A</v>
      </c>
      <c r="Q739" s="115" t="s">
        <v>22</v>
      </c>
      <c r="R739" s="115" t="s">
        <v>22</v>
      </c>
      <c r="S739" s="115" t="s">
        <v>22</v>
      </c>
      <c r="T739" s="115" t="s">
        <v>22</v>
      </c>
      <c r="U739" s="120" t="e">
        <f>INDEX(BDD_enquete_terrain_publique!V:V, MATCH(A739, BDD_enquete_terrain_publique!B:B, 0))</f>
        <v>#N/A</v>
      </c>
      <c r="V739" s="128" t="s">
        <v>22</v>
      </c>
      <c r="W739" s="121" t="e">
        <f>INDEX(BDD_enquete_terrain_publique!W:W, MATCH(A739, BDD_enquete_terrain_publique!B:B, 0))</f>
        <v>#N/A</v>
      </c>
      <c r="X739" s="122" t="e">
        <f>INDEX(BDD_enquete_terrain_publique!X:X, MATCH(A739, BDD_enquete_terrain_publique!B:B, 0))</f>
        <v>#N/A</v>
      </c>
      <c r="Y739" s="122" t="e">
        <f>INDEX(BDD_enquete_terrain_publique!Y:Y, MATCH(A739, BDD_enquete_terrain_publique!B:B, 0))</f>
        <v>#N/A</v>
      </c>
      <c r="Z739" s="121" t="e">
        <f>INDEX(BDD_enquete_terrain_publique!Z:Z, MATCH(A739, BDD_enquete_terrain_publique!B:B, 0))</f>
        <v>#N/A</v>
      </c>
      <c r="AA739" s="121" t="e">
        <f>INDEX(BDD_enquete_terrain_publique!AA:AA, MATCH(A739, BDD_enquete_terrain_publique!B:B, 0))</f>
        <v>#N/A</v>
      </c>
      <c r="AB739" s="121" t="e">
        <f>INDEX(BDD_enquete_terrain_publique!AB:AB, MATCH(A739, BDD_enquete_terrain_publique!B:B, 0))</f>
        <v>#N/A</v>
      </c>
      <c r="AC739" s="121" t="e">
        <f>Tableau1[[#This Row],[heure_enq]]-Tableau1[[#This Row],[heure_deb]]</f>
        <v>#N/A</v>
      </c>
      <c r="AD739" s="121" t="e">
        <f>Tableau1[[#This Row],[heure_fin]]-Tableau1[[#This Row],[heure_deb]]</f>
        <v>#N/A</v>
      </c>
      <c r="AE739" s="128" t="s">
        <v>22</v>
      </c>
      <c r="AF739" s="128" t="s">
        <v>22</v>
      </c>
      <c r="AG739" s="123" t="e">
        <f>INDEX(BDD_enquete_terrain_publique!BJ:BJ, MATCH(A739, BDD_enquete_terrain_publique!B:B, 0))</f>
        <v>#N/A</v>
      </c>
      <c r="AH739" s="18"/>
      <c r="AI739" s="18" t="e">
        <f>INDEX(BDD_enquete_terrain_publique!BO:BO, MATCH(A739, BDD_enquete_terrain_publique!B:B, 0))</f>
        <v>#N/A</v>
      </c>
      <c r="AJ739" s="18"/>
      <c r="AK739" s="18" t="e">
        <f>INDEX(BDD_enquete_terrain_publique!BU:BU, MATCH(A739, BDD_enquete_terrain_publique!B:B, 0))</f>
        <v>#N/A</v>
      </c>
      <c r="AL739" s="115" t="e">
        <f>INDEX(BDD_enquete_terrain_publique!BV:BV, MATCH(A739, BDD_enquete_terrain_publique!B:B, 0))</f>
        <v>#N/A</v>
      </c>
      <c r="AM739" s="18"/>
      <c r="AN739" s="115"/>
      <c r="AO739" s="115" t="e">
        <f>INDEX(BDD_enquete_terrain_publique!AL:AL, MATCH(A739, BDD_enquete_terrain_publique!B:B, 0))</f>
        <v>#N/A</v>
      </c>
      <c r="AP739" s="115"/>
      <c r="AQ739" s="115"/>
      <c r="AR739" s="124"/>
      <c r="AS739" s="115"/>
      <c r="AT739" s="122"/>
      <c r="AU73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39" s="122"/>
      <c r="AW739" s="115"/>
      <c r="AX739" s="199"/>
      <c r="AY739" s="201"/>
      <c r="AZ739" s="127"/>
    </row>
    <row r="740" spans="1:52">
      <c r="A740" s="117"/>
      <c r="B740" s="18" t="e">
        <f>INDEX(BDD_enquete_terrain_publique!C:C, MATCH(A740, BDD_enquete_terrain_publique!B:B, 0))</f>
        <v>#N/A</v>
      </c>
      <c r="C740" s="18" t="e">
        <f>INDEX(BDD_enquete_terrain_publique!D:D, MATCH(A740, BDD_enquete_terrain_publique!B:B, 0))</f>
        <v>#N/A</v>
      </c>
      <c r="D740" s="109" t="e">
        <f>INDEX(BDD_enquete_terrain_publique!E:E, MATCH(A740, BDD_enquete_terrain_publique!B:B, 0))</f>
        <v>#N/A</v>
      </c>
      <c r="E740" s="18" t="e">
        <f>INDEX(BDD_enquete_terrain_publique!F:F, MATCH(A740, BDD_enquete_terrain_publique!B:B, 0))</f>
        <v>#N/A</v>
      </c>
      <c r="F740" s="118" t="e">
        <f>INDEX(BDD_enquete_terrain_publique!G:G, MATCH(A740, BDD_enquete_terrain_publique!B:B, 0))</f>
        <v>#N/A</v>
      </c>
      <c r="G740" s="18" t="e">
        <f>INDEX(BDD_enquete_terrain_publique!H:H, MATCH(A740, BDD_enquete_terrain_publique!B:B, 0))</f>
        <v>#N/A</v>
      </c>
      <c r="H740" s="118" t="e">
        <f>INDEX(BDD_enquete_terrain_publique!I:I, MATCH(A740, BDD_enquete_terrain_publique!B:B, 0))</f>
        <v>#N/A</v>
      </c>
      <c r="I740" s="18" t="e">
        <f>INDEX(BDD_enquete_terrain_publique!J:J, MATCH(A740, BDD_enquete_terrain_publique!B:B, 0))</f>
        <v>#N/A</v>
      </c>
      <c r="J740" s="18" t="e">
        <f>INDEX(BDD_enquete_terrain_publique!K:K, MATCH(A740, BDD_enquete_terrain_publique!B:B, 0))</f>
        <v>#N/A</v>
      </c>
      <c r="K740" s="118" t="e">
        <f>INDEX(BDD_enquete_terrain_publique!L:L, MATCH(A740, BDD_enquete_terrain_publique!B:B, 0))</f>
        <v>#N/A</v>
      </c>
      <c r="L740" s="18" t="e">
        <f>INDEX(BDD_enquete_terrain_publique!M:M, MATCH(A740, BDD_enquete_terrain_publique!B:B, 0))</f>
        <v>#N/A</v>
      </c>
      <c r="M740" s="115" t="s">
        <v>22</v>
      </c>
      <c r="N740" s="115" t="s">
        <v>22</v>
      </c>
      <c r="O740" s="115" t="s">
        <v>22</v>
      </c>
      <c r="P740" s="119" t="e">
        <f>INDEX(BDD_enquete_terrain_publique!Q:Q, MATCH(A740, BDD_enquete_terrain_publique!B:B, 0))</f>
        <v>#N/A</v>
      </c>
      <c r="Q740" s="115" t="s">
        <v>22</v>
      </c>
      <c r="R740" s="115" t="s">
        <v>22</v>
      </c>
      <c r="S740" s="115" t="s">
        <v>22</v>
      </c>
      <c r="T740" s="115" t="s">
        <v>22</v>
      </c>
      <c r="U740" s="120" t="e">
        <f>INDEX(BDD_enquete_terrain_publique!V:V, MATCH(A740, BDD_enquete_terrain_publique!B:B, 0))</f>
        <v>#N/A</v>
      </c>
      <c r="V740" s="128" t="s">
        <v>22</v>
      </c>
      <c r="W740" s="121" t="e">
        <f>INDEX(BDD_enquete_terrain_publique!W:W, MATCH(A740, BDD_enquete_terrain_publique!B:B, 0))</f>
        <v>#N/A</v>
      </c>
      <c r="X740" s="122" t="e">
        <f>INDEX(BDD_enquete_terrain_publique!X:X, MATCH(A740, BDD_enquete_terrain_publique!B:B, 0))</f>
        <v>#N/A</v>
      </c>
      <c r="Y740" s="122" t="e">
        <f>INDEX(BDD_enquete_terrain_publique!Y:Y, MATCH(A740, BDD_enquete_terrain_publique!B:B, 0))</f>
        <v>#N/A</v>
      </c>
      <c r="Z740" s="121" t="e">
        <f>INDEX(BDD_enquete_terrain_publique!Z:Z, MATCH(A740, BDD_enquete_terrain_publique!B:B, 0))</f>
        <v>#N/A</v>
      </c>
      <c r="AA740" s="121" t="e">
        <f>INDEX(BDD_enquete_terrain_publique!AA:AA, MATCH(A740, BDD_enquete_terrain_publique!B:B, 0))</f>
        <v>#N/A</v>
      </c>
      <c r="AB740" s="121" t="e">
        <f>INDEX(BDD_enquete_terrain_publique!AB:AB, MATCH(A740, BDD_enquete_terrain_publique!B:B, 0))</f>
        <v>#N/A</v>
      </c>
      <c r="AC740" s="121" t="e">
        <f>Tableau1[[#This Row],[heure_enq]]-Tableau1[[#This Row],[heure_deb]]</f>
        <v>#N/A</v>
      </c>
      <c r="AD740" s="121" t="e">
        <f>Tableau1[[#This Row],[heure_fin]]-Tableau1[[#This Row],[heure_deb]]</f>
        <v>#N/A</v>
      </c>
      <c r="AE740" s="128" t="s">
        <v>22</v>
      </c>
      <c r="AF740" s="128" t="s">
        <v>22</v>
      </c>
      <c r="AG740" s="123" t="e">
        <f>INDEX(BDD_enquete_terrain_publique!BJ:BJ, MATCH(A740, BDD_enquete_terrain_publique!B:B, 0))</f>
        <v>#N/A</v>
      </c>
      <c r="AH740" s="18"/>
      <c r="AI740" s="18" t="e">
        <f>INDEX(BDD_enquete_terrain_publique!BO:BO, MATCH(A740, BDD_enquete_terrain_publique!B:B, 0))</f>
        <v>#N/A</v>
      </c>
      <c r="AJ740" s="18"/>
      <c r="AK740" s="18" t="e">
        <f>INDEX(BDD_enquete_terrain_publique!BU:BU, MATCH(A740, BDD_enquete_terrain_publique!B:B, 0))</f>
        <v>#N/A</v>
      </c>
      <c r="AL740" s="115" t="e">
        <f>INDEX(BDD_enquete_terrain_publique!BV:BV, MATCH(A740, BDD_enquete_terrain_publique!B:B, 0))</f>
        <v>#N/A</v>
      </c>
      <c r="AM740" s="18"/>
      <c r="AN740" s="115"/>
      <c r="AO740" s="115" t="e">
        <f>INDEX(BDD_enquete_terrain_publique!AL:AL, MATCH(A740, BDD_enquete_terrain_publique!B:B, 0))</f>
        <v>#N/A</v>
      </c>
      <c r="AP740" s="115"/>
      <c r="AQ740" s="115"/>
      <c r="AR740" s="124"/>
      <c r="AS740" s="115"/>
      <c r="AT740" s="122"/>
      <c r="AU74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0" s="122"/>
      <c r="AW740" s="115"/>
      <c r="AX740" s="199"/>
      <c r="AY740" s="201"/>
      <c r="AZ740" s="127"/>
    </row>
    <row r="741" spans="1:52">
      <c r="A741" s="117"/>
      <c r="B741" s="18" t="e">
        <f>INDEX(BDD_enquete_terrain_publique!C:C, MATCH(A741, BDD_enquete_terrain_publique!B:B, 0))</f>
        <v>#N/A</v>
      </c>
      <c r="C741" s="18" t="e">
        <f>INDEX(BDD_enquete_terrain_publique!D:D, MATCH(A741, BDD_enquete_terrain_publique!B:B, 0))</f>
        <v>#N/A</v>
      </c>
      <c r="D741" s="109" t="e">
        <f>INDEX(BDD_enquete_terrain_publique!E:E, MATCH(A741, BDD_enquete_terrain_publique!B:B, 0))</f>
        <v>#N/A</v>
      </c>
      <c r="E741" s="18" t="e">
        <f>INDEX(BDD_enquete_terrain_publique!F:F, MATCH(A741, BDD_enquete_terrain_publique!B:B, 0))</f>
        <v>#N/A</v>
      </c>
      <c r="F741" s="118" t="e">
        <f>INDEX(BDD_enquete_terrain_publique!G:G, MATCH(A741, BDD_enquete_terrain_publique!B:B, 0))</f>
        <v>#N/A</v>
      </c>
      <c r="G741" s="18" t="e">
        <f>INDEX(BDD_enquete_terrain_publique!H:H, MATCH(A741, BDD_enquete_terrain_publique!B:B, 0))</f>
        <v>#N/A</v>
      </c>
      <c r="H741" s="118" t="e">
        <f>INDEX(BDD_enquete_terrain_publique!I:I, MATCH(A741, BDD_enquete_terrain_publique!B:B, 0))</f>
        <v>#N/A</v>
      </c>
      <c r="I741" s="18" t="e">
        <f>INDEX(BDD_enquete_terrain_publique!J:J, MATCH(A741, BDD_enquete_terrain_publique!B:B, 0))</f>
        <v>#N/A</v>
      </c>
      <c r="J741" s="18" t="e">
        <f>INDEX(BDD_enquete_terrain_publique!K:K, MATCH(A741, BDD_enquete_terrain_publique!B:B, 0))</f>
        <v>#N/A</v>
      </c>
      <c r="K741" s="118" t="e">
        <f>INDEX(BDD_enquete_terrain_publique!L:L, MATCH(A741, BDD_enquete_terrain_publique!B:B, 0))</f>
        <v>#N/A</v>
      </c>
      <c r="L741" s="18" t="e">
        <f>INDEX(BDD_enquete_terrain_publique!M:M, MATCH(A741, BDD_enquete_terrain_publique!B:B, 0))</f>
        <v>#N/A</v>
      </c>
      <c r="M741" s="115" t="s">
        <v>22</v>
      </c>
      <c r="N741" s="115" t="s">
        <v>22</v>
      </c>
      <c r="O741" s="115" t="s">
        <v>22</v>
      </c>
      <c r="P741" s="119" t="e">
        <f>INDEX(BDD_enquete_terrain_publique!Q:Q, MATCH(A741, BDD_enquete_terrain_publique!B:B, 0))</f>
        <v>#N/A</v>
      </c>
      <c r="Q741" s="115" t="s">
        <v>22</v>
      </c>
      <c r="R741" s="115" t="s">
        <v>22</v>
      </c>
      <c r="S741" s="115" t="s">
        <v>22</v>
      </c>
      <c r="T741" s="115" t="s">
        <v>22</v>
      </c>
      <c r="U741" s="120" t="e">
        <f>INDEX(BDD_enquete_terrain_publique!V:V, MATCH(A741, BDD_enquete_terrain_publique!B:B, 0))</f>
        <v>#N/A</v>
      </c>
      <c r="V741" s="128" t="s">
        <v>22</v>
      </c>
      <c r="W741" s="121" t="e">
        <f>INDEX(BDD_enquete_terrain_publique!W:W, MATCH(A741, BDD_enquete_terrain_publique!B:B, 0))</f>
        <v>#N/A</v>
      </c>
      <c r="X741" s="122" t="e">
        <f>INDEX(BDD_enquete_terrain_publique!X:X, MATCH(A741, BDD_enquete_terrain_publique!B:B, 0))</f>
        <v>#N/A</v>
      </c>
      <c r="Y741" s="122" t="e">
        <f>INDEX(BDD_enquete_terrain_publique!Y:Y, MATCH(A741, BDD_enquete_terrain_publique!B:B, 0))</f>
        <v>#N/A</v>
      </c>
      <c r="Z741" s="121" t="e">
        <f>INDEX(BDD_enquete_terrain_publique!Z:Z, MATCH(A741, BDD_enquete_terrain_publique!B:B, 0))</f>
        <v>#N/A</v>
      </c>
      <c r="AA741" s="121" t="e">
        <f>INDEX(BDD_enquete_terrain_publique!AA:AA, MATCH(A741, BDD_enquete_terrain_publique!B:B, 0))</f>
        <v>#N/A</v>
      </c>
      <c r="AB741" s="121" t="e">
        <f>INDEX(BDD_enquete_terrain_publique!AB:AB, MATCH(A741, BDD_enquete_terrain_publique!B:B, 0))</f>
        <v>#N/A</v>
      </c>
      <c r="AC741" s="121" t="e">
        <f>Tableau1[[#This Row],[heure_enq]]-Tableau1[[#This Row],[heure_deb]]</f>
        <v>#N/A</v>
      </c>
      <c r="AD741" s="121" t="e">
        <f>Tableau1[[#This Row],[heure_fin]]-Tableau1[[#This Row],[heure_deb]]</f>
        <v>#N/A</v>
      </c>
      <c r="AE741" s="128" t="s">
        <v>22</v>
      </c>
      <c r="AF741" s="128" t="s">
        <v>22</v>
      </c>
      <c r="AG741" s="123" t="e">
        <f>INDEX(BDD_enquete_terrain_publique!BJ:BJ, MATCH(A741, BDD_enquete_terrain_publique!B:B, 0))</f>
        <v>#N/A</v>
      </c>
      <c r="AH741" s="18"/>
      <c r="AI741" s="18" t="e">
        <f>INDEX(BDD_enquete_terrain_publique!BO:BO, MATCH(A741, BDD_enquete_terrain_publique!B:B, 0))</f>
        <v>#N/A</v>
      </c>
      <c r="AJ741" s="18"/>
      <c r="AK741" s="18" t="e">
        <f>INDEX(BDD_enquete_terrain_publique!BU:BU, MATCH(A741, BDD_enquete_terrain_publique!B:B, 0))</f>
        <v>#N/A</v>
      </c>
      <c r="AL741" s="115" t="e">
        <f>INDEX(BDD_enquete_terrain_publique!BV:BV, MATCH(A741, BDD_enquete_terrain_publique!B:B, 0))</f>
        <v>#N/A</v>
      </c>
      <c r="AM741" s="18"/>
      <c r="AN741" s="115"/>
      <c r="AO741" s="115" t="e">
        <f>INDEX(BDD_enquete_terrain_publique!AL:AL, MATCH(A741, BDD_enquete_terrain_publique!B:B, 0))</f>
        <v>#N/A</v>
      </c>
      <c r="AP741" s="115"/>
      <c r="AQ741" s="115"/>
      <c r="AR741" s="124"/>
      <c r="AS741" s="115"/>
      <c r="AT741" s="122"/>
      <c r="AU74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1" s="122"/>
      <c r="AW741" s="115"/>
      <c r="AX741" s="199"/>
      <c r="AY741" s="201"/>
      <c r="AZ741" s="127"/>
    </row>
    <row r="742" spans="1:52">
      <c r="A742" s="117"/>
      <c r="B742" s="18" t="e">
        <f>INDEX(BDD_enquete_terrain_publique!C:C, MATCH(A742, BDD_enquete_terrain_publique!B:B, 0))</f>
        <v>#N/A</v>
      </c>
      <c r="C742" s="18" t="e">
        <f>INDEX(BDD_enquete_terrain_publique!D:D, MATCH(A742, BDD_enquete_terrain_publique!B:B, 0))</f>
        <v>#N/A</v>
      </c>
      <c r="D742" s="109" t="e">
        <f>INDEX(BDD_enquete_terrain_publique!E:E, MATCH(A742, BDD_enquete_terrain_publique!B:B, 0))</f>
        <v>#N/A</v>
      </c>
      <c r="E742" s="18" t="e">
        <f>INDEX(BDD_enquete_terrain_publique!F:F, MATCH(A742, BDD_enquete_terrain_publique!B:B, 0))</f>
        <v>#N/A</v>
      </c>
      <c r="F742" s="118" t="e">
        <f>INDEX(BDD_enquete_terrain_publique!G:G, MATCH(A742, BDD_enquete_terrain_publique!B:B, 0))</f>
        <v>#N/A</v>
      </c>
      <c r="G742" s="18" t="e">
        <f>INDEX(BDD_enquete_terrain_publique!H:H, MATCH(A742, BDD_enquete_terrain_publique!B:B, 0))</f>
        <v>#N/A</v>
      </c>
      <c r="H742" s="118" t="e">
        <f>INDEX(BDD_enquete_terrain_publique!I:I, MATCH(A742, BDD_enquete_terrain_publique!B:B, 0))</f>
        <v>#N/A</v>
      </c>
      <c r="I742" s="18" t="e">
        <f>INDEX(BDD_enquete_terrain_publique!J:J, MATCH(A742, BDD_enquete_terrain_publique!B:B, 0))</f>
        <v>#N/A</v>
      </c>
      <c r="J742" s="18" t="e">
        <f>INDEX(BDD_enquete_terrain_publique!K:K, MATCH(A742, BDD_enquete_terrain_publique!B:B, 0))</f>
        <v>#N/A</v>
      </c>
      <c r="K742" s="118" t="e">
        <f>INDEX(BDD_enquete_terrain_publique!L:L, MATCH(A742, BDD_enquete_terrain_publique!B:B, 0))</f>
        <v>#N/A</v>
      </c>
      <c r="L742" s="18" t="e">
        <f>INDEX(BDD_enquete_terrain_publique!M:M, MATCH(A742, BDD_enquete_terrain_publique!B:B, 0))</f>
        <v>#N/A</v>
      </c>
      <c r="M742" s="115" t="s">
        <v>22</v>
      </c>
      <c r="N742" s="115" t="s">
        <v>22</v>
      </c>
      <c r="O742" s="115" t="s">
        <v>22</v>
      </c>
      <c r="P742" s="119" t="e">
        <f>INDEX(BDD_enquete_terrain_publique!Q:Q, MATCH(A742, BDD_enquete_terrain_publique!B:B, 0))</f>
        <v>#N/A</v>
      </c>
      <c r="Q742" s="115" t="s">
        <v>22</v>
      </c>
      <c r="R742" s="115" t="s">
        <v>22</v>
      </c>
      <c r="S742" s="115" t="s">
        <v>22</v>
      </c>
      <c r="T742" s="115" t="s">
        <v>22</v>
      </c>
      <c r="U742" s="120" t="e">
        <f>INDEX(BDD_enquete_terrain_publique!V:V, MATCH(A742, BDD_enquete_terrain_publique!B:B, 0))</f>
        <v>#N/A</v>
      </c>
      <c r="V742" s="128" t="s">
        <v>22</v>
      </c>
      <c r="W742" s="121" t="e">
        <f>INDEX(BDD_enquete_terrain_publique!W:W, MATCH(A742, BDD_enquete_terrain_publique!B:B, 0))</f>
        <v>#N/A</v>
      </c>
      <c r="X742" s="122" t="e">
        <f>INDEX(BDD_enquete_terrain_publique!X:X, MATCH(A742, BDD_enquete_terrain_publique!B:B, 0))</f>
        <v>#N/A</v>
      </c>
      <c r="Y742" s="122" t="e">
        <f>INDEX(BDD_enquete_terrain_publique!Y:Y, MATCH(A742, BDD_enquete_terrain_publique!B:B, 0))</f>
        <v>#N/A</v>
      </c>
      <c r="Z742" s="121" t="e">
        <f>INDEX(BDD_enquete_terrain_publique!Z:Z, MATCH(A742, BDD_enquete_terrain_publique!B:B, 0))</f>
        <v>#N/A</v>
      </c>
      <c r="AA742" s="121" t="e">
        <f>INDEX(BDD_enquete_terrain_publique!AA:AA, MATCH(A742, BDD_enquete_terrain_publique!B:B, 0))</f>
        <v>#N/A</v>
      </c>
      <c r="AB742" s="121" t="e">
        <f>INDEX(BDD_enquete_terrain_publique!AB:AB, MATCH(A742, BDD_enquete_terrain_publique!B:B, 0))</f>
        <v>#N/A</v>
      </c>
      <c r="AC742" s="121" t="e">
        <f>Tableau1[[#This Row],[heure_enq]]-Tableau1[[#This Row],[heure_deb]]</f>
        <v>#N/A</v>
      </c>
      <c r="AD742" s="121" t="e">
        <f>Tableau1[[#This Row],[heure_fin]]-Tableau1[[#This Row],[heure_deb]]</f>
        <v>#N/A</v>
      </c>
      <c r="AE742" s="128" t="s">
        <v>22</v>
      </c>
      <c r="AF742" s="128" t="s">
        <v>22</v>
      </c>
      <c r="AG742" s="123" t="e">
        <f>INDEX(BDD_enquete_terrain_publique!BJ:BJ, MATCH(A742, BDD_enquete_terrain_publique!B:B, 0))</f>
        <v>#N/A</v>
      </c>
      <c r="AH742" s="18"/>
      <c r="AI742" s="18" t="e">
        <f>INDEX(BDD_enquete_terrain_publique!BO:BO, MATCH(A742, BDD_enquete_terrain_publique!B:B, 0))</f>
        <v>#N/A</v>
      </c>
      <c r="AJ742" s="18"/>
      <c r="AK742" s="18" t="e">
        <f>INDEX(BDD_enquete_terrain_publique!BU:BU, MATCH(A742, BDD_enquete_terrain_publique!B:B, 0))</f>
        <v>#N/A</v>
      </c>
      <c r="AL742" s="115" t="e">
        <f>INDEX(BDD_enquete_terrain_publique!BV:BV, MATCH(A742, BDD_enquete_terrain_publique!B:B, 0))</f>
        <v>#N/A</v>
      </c>
      <c r="AM742" s="18"/>
      <c r="AN742" s="115"/>
      <c r="AO742" s="115" t="e">
        <f>INDEX(BDD_enquete_terrain_publique!AL:AL, MATCH(A742, BDD_enquete_terrain_publique!B:B, 0))</f>
        <v>#N/A</v>
      </c>
      <c r="AP742" s="115"/>
      <c r="AQ742" s="115"/>
      <c r="AR742" s="124"/>
      <c r="AS742" s="115"/>
      <c r="AT742" s="122"/>
      <c r="AU74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2" s="122"/>
      <c r="AW742" s="115"/>
      <c r="AX742" s="199"/>
      <c r="AY742" s="201"/>
      <c r="AZ742" s="127"/>
    </row>
    <row r="743" spans="1:52">
      <c r="A743" s="117"/>
      <c r="B743" s="18" t="e">
        <f>INDEX(BDD_enquete_terrain_publique!C:C, MATCH(A743, BDD_enquete_terrain_publique!B:B, 0))</f>
        <v>#N/A</v>
      </c>
      <c r="C743" s="18" t="e">
        <f>INDEX(BDD_enquete_terrain_publique!D:D, MATCH(A743, BDD_enquete_terrain_publique!B:B, 0))</f>
        <v>#N/A</v>
      </c>
      <c r="D743" s="109" t="e">
        <f>INDEX(BDD_enquete_terrain_publique!E:E, MATCH(A743, BDD_enquete_terrain_publique!B:B, 0))</f>
        <v>#N/A</v>
      </c>
      <c r="E743" s="18" t="e">
        <f>INDEX(BDD_enquete_terrain_publique!F:F, MATCH(A743, BDD_enquete_terrain_publique!B:B, 0))</f>
        <v>#N/A</v>
      </c>
      <c r="F743" s="118" t="e">
        <f>INDEX(BDD_enquete_terrain_publique!G:G, MATCH(A743, BDD_enquete_terrain_publique!B:B, 0))</f>
        <v>#N/A</v>
      </c>
      <c r="G743" s="18" t="e">
        <f>INDEX(BDD_enquete_terrain_publique!H:H, MATCH(A743, BDD_enquete_terrain_publique!B:B, 0))</f>
        <v>#N/A</v>
      </c>
      <c r="H743" s="118" t="e">
        <f>INDEX(BDD_enquete_terrain_publique!I:I, MATCH(A743, BDD_enquete_terrain_publique!B:B, 0))</f>
        <v>#N/A</v>
      </c>
      <c r="I743" s="18" t="e">
        <f>INDEX(BDD_enquete_terrain_publique!J:J, MATCH(A743, BDD_enquete_terrain_publique!B:B, 0))</f>
        <v>#N/A</v>
      </c>
      <c r="J743" s="18" t="e">
        <f>INDEX(BDD_enquete_terrain_publique!K:K, MATCH(A743, BDD_enquete_terrain_publique!B:B, 0))</f>
        <v>#N/A</v>
      </c>
      <c r="K743" s="118" t="e">
        <f>INDEX(BDD_enquete_terrain_publique!L:L, MATCH(A743, BDD_enquete_terrain_publique!B:B, 0))</f>
        <v>#N/A</v>
      </c>
      <c r="L743" s="18" t="e">
        <f>INDEX(BDD_enquete_terrain_publique!M:M, MATCH(A743, BDD_enquete_terrain_publique!B:B, 0))</f>
        <v>#N/A</v>
      </c>
      <c r="M743" s="115" t="s">
        <v>22</v>
      </c>
      <c r="N743" s="115" t="s">
        <v>22</v>
      </c>
      <c r="O743" s="115" t="s">
        <v>22</v>
      </c>
      <c r="P743" s="119" t="e">
        <f>INDEX(BDD_enquete_terrain_publique!Q:Q, MATCH(A743, BDD_enquete_terrain_publique!B:B, 0))</f>
        <v>#N/A</v>
      </c>
      <c r="Q743" s="115" t="s">
        <v>22</v>
      </c>
      <c r="R743" s="115" t="s">
        <v>22</v>
      </c>
      <c r="S743" s="115" t="s">
        <v>22</v>
      </c>
      <c r="T743" s="115" t="s">
        <v>22</v>
      </c>
      <c r="U743" s="120" t="e">
        <f>INDEX(BDD_enquete_terrain_publique!V:V, MATCH(A743, BDD_enquete_terrain_publique!B:B, 0))</f>
        <v>#N/A</v>
      </c>
      <c r="V743" s="128" t="s">
        <v>22</v>
      </c>
      <c r="W743" s="121" t="e">
        <f>INDEX(BDD_enquete_terrain_publique!W:W, MATCH(A743, BDD_enquete_terrain_publique!B:B, 0))</f>
        <v>#N/A</v>
      </c>
      <c r="X743" s="122" t="e">
        <f>INDEX(BDD_enquete_terrain_publique!X:X, MATCH(A743, BDD_enquete_terrain_publique!B:B, 0))</f>
        <v>#N/A</v>
      </c>
      <c r="Y743" s="122" t="e">
        <f>INDEX(BDD_enquete_terrain_publique!Y:Y, MATCH(A743, BDD_enquete_terrain_publique!B:B, 0))</f>
        <v>#N/A</v>
      </c>
      <c r="Z743" s="121" t="e">
        <f>INDEX(BDD_enquete_terrain_publique!Z:Z, MATCH(A743, BDD_enquete_terrain_publique!B:B, 0))</f>
        <v>#N/A</v>
      </c>
      <c r="AA743" s="121" t="e">
        <f>INDEX(BDD_enquete_terrain_publique!AA:AA, MATCH(A743, BDD_enquete_terrain_publique!B:B, 0))</f>
        <v>#N/A</v>
      </c>
      <c r="AB743" s="121" t="e">
        <f>INDEX(BDD_enquete_terrain_publique!AB:AB, MATCH(A743, BDD_enquete_terrain_publique!B:B, 0))</f>
        <v>#N/A</v>
      </c>
      <c r="AC743" s="121" t="e">
        <f>Tableau1[[#This Row],[heure_enq]]-Tableau1[[#This Row],[heure_deb]]</f>
        <v>#N/A</v>
      </c>
      <c r="AD743" s="121" t="e">
        <f>Tableau1[[#This Row],[heure_fin]]-Tableau1[[#This Row],[heure_deb]]</f>
        <v>#N/A</v>
      </c>
      <c r="AE743" s="128" t="s">
        <v>22</v>
      </c>
      <c r="AF743" s="128" t="s">
        <v>22</v>
      </c>
      <c r="AG743" s="123" t="e">
        <f>INDEX(BDD_enquete_terrain_publique!BJ:BJ, MATCH(A743, BDD_enquete_terrain_publique!B:B, 0))</f>
        <v>#N/A</v>
      </c>
      <c r="AH743" s="18"/>
      <c r="AI743" s="18" t="e">
        <f>INDEX(BDD_enquete_terrain_publique!BO:BO, MATCH(A743, BDD_enquete_terrain_publique!B:B, 0))</f>
        <v>#N/A</v>
      </c>
      <c r="AJ743" s="18"/>
      <c r="AK743" s="18" t="e">
        <f>INDEX(BDD_enquete_terrain_publique!BU:BU, MATCH(A743, BDD_enquete_terrain_publique!B:B, 0))</f>
        <v>#N/A</v>
      </c>
      <c r="AL743" s="115" t="e">
        <f>INDEX(BDD_enquete_terrain_publique!BV:BV, MATCH(A743, BDD_enquete_terrain_publique!B:B, 0))</f>
        <v>#N/A</v>
      </c>
      <c r="AM743" s="18"/>
      <c r="AN743" s="115"/>
      <c r="AO743" s="115" t="e">
        <f>INDEX(BDD_enquete_terrain_publique!AL:AL, MATCH(A743, BDD_enquete_terrain_publique!B:B, 0))</f>
        <v>#N/A</v>
      </c>
      <c r="AP743" s="115"/>
      <c r="AQ743" s="115"/>
      <c r="AR743" s="124"/>
      <c r="AS743" s="115"/>
      <c r="AT743" s="122"/>
      <c r="AU74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3" s="122"/>
      <c r="AW743" s="115"/>
      <c r="AX743" s="199"/>
      <c r="AY743" s="201"/>
      <c r="AZ743" s="127"/>
    </row>
    <row r="744" spans="1:52">
      <c r="A744" s="117"/>
      <c r="B744" s="18" t="e">
        <f>INDEX(BDD_enquete_terrain_publique!C:C, MATCH(A744, BDD_enquete_terrain_publique!B:B, 0))</f>
        <v>#N/A</v>
      </c>
      <c r="C744" s="18" t="e">
        <f>INDEX(BDD_enquete_terrain_publique!D:D, MATCH(A744, BDD_enquete_terrain_publique!B:B, 0))</f>
        <v>#N/A</v>
      </c>
      <c r="D744" s="109" t="e">
        <f>INDEX(BDD_enquete_terrain_publique!E:E, MATCH(A744, BDD_enquete_terrain_publique!B:B, 0))</f>
        <v>#N/A</v>
      </c>
      <c r="E744" s="18" t="e">
        <f>INDEX(BDD_enquete_terrain_publique!F:F, MATCH(A744, BDD_enquete_terrain_publique!B:B, 0))</f>
        <v>#N/A</v>
      </c>
      <c r="F744" s="118" t="e">
        <f>INDEX(BDD_enquete_terrain_publique!G:G, MATCH(A744, BDD_enquete_terrain_publique!B:B, 0))</f>
        <v>#N/A</v>
      </c>
      <c r="G744" s="18" t="e">
        <f>INDEX(BDD_enquete_terrain_publique!H:H, MATCH(A744, BDD_enquete_terrain_publique!B:B, 0))</f>
        <v>#N/A</v>
      </c>
      <c r="H744" s="118" t="e">
        <f>INDEX(BDD_enquete_terrain_publique!I:I, MATCH(A744, BDD_enquete_terrain_publique!B:B, 0))</f>
        <v>#N/A</v>
      </c>
      <c r="I744" s="18" t="e">
        <f>INDEX(BDD_enquete_terrain_publique!J:J, MATCH(A744, BDD_enquete_terrain_publique!B:B, 0))</f>
        <v>#N/A</v>
      </c>
      <c r="J744" s="18" t="e">
        <f>INDEX(BDD_enquete_terrain_publique!K:K, MATCH(A744, BDD_enquete_terrain_publique!B:B, 0))</f>
        <v>#N/A</v>
      </c>
      <c r="K744" s="118" t="e">
        <f>INDEX(BDD_enquete_terrain_publique!L:L, MATCH(A744, BDD_enquete_terrain_publique!B:B, 0))</f>
        <v>#N/A</v>
      </c>
      <c r="L744" s="18" t="e">
        <f>INDEX(BDD_enquete_terrain_publique!M:M, MATCH(A744, BDD_enquete_terrain_publique!B:B, 0))</f>
        <v>#N/A</v>
      </c>
      <c r="M744" s="115" t="s">
        <v>22</v>
      </c>
      <c r="N744" s="115" t="s">
        <v>22</v>
      </c>
      <c r="O744" s="115" t="s">
        <v>22</v>
      </c>
      <c r="P744" s="119" t="e">
        <f>INDEX(BDD_enquete_terrain_publique!Q:Q, MATCH(A744, BDD_enquete_terrain_publique!B:B, 0))</f>
        <v>#N/A</v>
      </c>
      <c r="Q744" s="115" t="s">
        <v>22</v>
      </c>
      <c r="R744" s="115" t="s">
        <v>22</v>
      </c>
      <c r="S744" s="115" t="s">
        <v>22</v>
      </c>
      <c r="T744" s="115" t="s">
        <v>22</v>
      </c>
      <c r="U744" s="120" t="e">
        <f>INDEX(BDD_enquete_terrain_publique!V:V, MATCH(A744, BDD_enquete_terrain_publique!B:B, 0))</f>
        <v>#N/A</v>
      </c>
      <c r="V744" s="128" t="s">
        <v>22</v>
      </c>
      <c r="W744" s="121" t="e">
        <f>INDEX(BDD_enquete_terrain_publique!W:W, MATCH(A744, BDD_enquete_terrain_publique!B:B, 0))</f>
        <v>#N/A</v>
      </c>
      <c r="X744" s="122" t="e">
        <f>INDEX(BDD_enquete_terrain_publique!X:X, MATCH(A744, BDD_enquete_terrain_publique!B:B, 0))</f>
        <v>#N/A</v>
      </c>
      <c r="Y744" s="122" t="e">
        <f>INDEX(BDD_enquete_terrain_publique!Y:Y, MATCH(A744, BDD_enquete_terrain_publique!B:B, 0))</f>
        <v>#N/A</v>
      </c>
      <c r="Z744" s="121" t="e">
        <f>INDEX(BDD_enquete_terrain_publique!Z:Z, MATCH(A744, BDD_enquete_terrain_publique!B:B, 0))</f>
        <v>#N/A</v>
      </c>
      <c r="AA744" s="121" t="e">
        <f>INDEX(BDD_enquete_terrain_publique!AA:AA, MATCH(A744, BDD_enquete_terrain_publique!B:B, 0))</f>
        <v>#N/A</v>
      </c>
      <c r="AB744" s="121" t="e">
        <f>INDEX(BDD_enquete_terrain_publique!AB:AB, MATCH(A744, BDD_enquete_terrain_publique!B:B, 0))</f>
        <v>#N/A</v>
      </c>
      <c r="AC744" s="121" t="e">
        <f>Tableau1[[#This Row],[heure_enq]]-Tableau1[[#This Row],[heure_deb]]</f>
        <v>#N/A</v>
      </c>
      <c r="AD744" s="121" t="e">
        <f>Tableau1[[#This Row],[heure_fin]]-Tableau1[[#This Row],[heure_deb]]</f>
        <v>#N/A</v>
      </c>
      <c r="AE744" s="128" t="s">
        <v>22</v>
      </c>
      <c r="AF744" s="128" t="s">
        <v>22</v>
      </c>
      <c r="AG744" s="123" t="e">
        <f>INDEX(BDD_enquete_terrain_publique!BJ:BJ, MATCH(A744, BDD_enquete_terrain_publique!B:B, 0))</f>
        <v>#N/A</v>
      </c>
      <c r="AH744" s="18"/>
      <c r="AI744" s="18" t="e">
        <f>INDEX(BDD_enquete_terrain_publique!BO:BO, MATCH(A744, BDD_enquete_terrain_publique!B:B, 0))</f>
        <v>#N/A</v>
      </c>
      <c r="AJ744" s="18"/>
      <c r="AK744" s="18" t="e">
        <f>INDEX(BDD_enquete_terrain_publique!BU:BU, MATCH(A744, BDD_enquete_terrain_publique!B:B, 0))</f>
        <v>#N/A</v>
      </c>
      <c r="AL744" s="115" t="e">
        <f>INDEX(BDD_enquete_terrain_publique!BV:BV, MATCH(A744, BDD_enquete_terrain_publique!B:B, 0))</f>
        <v>#N/A</v>
      </c>
      <c r="AM744" s="18"/>
      <c r="AN744" s="115"/>
      <c r="AO744" s="115" t="e">
        <f>INDEX(BDD_enquete_terrain_publique!AL:AL, MATCH(A744, BDD_enquete_terrain_publique!B:B, 0))</f>
        <v>#N/A</v>
      </c>
      <c r="AP744" s="115"/>
      <c r="AQ744" s="115"/>
      <c r="AR744" s="124"/>
      <c r="AS744" s="115"/>
      <c r="AT744" s="122"/>
      <c r="AU74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4" s="122"/>
      <c r="AW744" s="115"/>
      <c r="AX744" s="199"/>
      <c r="AY744" s="201"/>
      <c r="AZ744" s="127"/>
    </row>
    <row r="745" spans="1:52">
      <c r="A745" s="117"/>
      <c r="B745" s="18" t="e">
        <f>INDEX(BDD_enquete_terrain_publique!C:C, MATCH(A745, BDD_enquete_terrain_publique!B:B, 0))</f>
        <v>#N/A</v>
      </c>
      <c r="C745" s="18" t="e">
        <f>INDEX(BDD_enquete_terrain_publique!D:D, MATCH(A745, BDD_enquete_terrain_publique!B:B, 0))</f>
        <v>#N/A</v>
      </c>
      <c r="D745" s="109" t="e">
        <f>INDEX(BDD_enquete_terrain_publique!E:E, MATCH(A745, BDD_enquete_terrain_publique!B:B, 0))</f>
        <v>#N/A</v>
      </c>
      <c r="E745" s="18" t="e">
        <f>INDEX(BDD_enquete_terrain_publique!F:F, MATCH(A745, BDD_enquete_terrain_publique!B:B, 0))</f>
        <v>#N/A</v>
      </c>
      <c r="F745" s="118" t="e">
        <f>INDEX(BDD_enquete_terrain_publique!G:G, MATCH(A745, BDD_enquete_terrain_publique!B:B, 0))</f>
        <v>#N/A</v>
      </c>
      <c r="G745" s="18" t="e">
        <f>INDEX(BDD_enquete_terrain_publique!H:H, MATCH(A745, BDD_enquete_terrain_publique!B:B, 0))</f>
        <v>#N/A</v>
      </c>
      <c r="H745" s="118" t="e">
        <f>INDEX(BDD_enquete_terrain_publique!I:I, MATCH(A745, BDD_enquete_terrain_publique!B:B, 0))</f>
        <v>#N/A</v>
      </c>
      <c r="I745" s="18" t="e">
        <f>INDEX(BDD_enquete_terrain_publique!J:J, MATCH(A745, BDD_enquete_terrain_publique!B:B, 0))</f>
        <v>#N/A</v>
      </c>
      <c r="J745" s="18" t="e">
        <f>INDEX(BDD_enquete_terrain_publique!K:K, MATCH(A745, BDD_enquete_terrain_publique!B:B, 0))</f>
        <v>#N/A</v>
      </c>
      <c r="K745" s="118" t="e">
        <f>INDEX(BDD_enquete_terrain_publique!L:L, MATCH(A745, BDD_enquete_terrain_publique!B:B, 0))</f>
        <v>#N/A</v>
      </c>
      <c r="L745" s="18" t="e">
        <f>INDEX(BDD_enquete_terrain_publique!M:M, MATCH(A745, BDD_enquete_terrain_publique!B:B, 0))</f>
        <v>#N/A</v>
      </c>
      <c r="M745" s="115" t="s">
        <v>22</v>
      </c>
      <c r="N745" s="115" t="s">
        <v>22</v>
      </c>
      <c r="O745" s="115" t="s">
        <v>22</v>
      </c>
      <c r="P745" s="119" t="e">
        <f>INDEX(BDD_enquete_terrain_publique!Q:Q, MATCH(A745, BDD_enquete_terrain_publique!B:B, 0))</f>
        <v>#N/A</v>
      </c>
      <c r="Q745" s="115" t="s">
        <v>22</v>
      </c>
      <c r="R745" s="115" t="s">
        <v>22</v>
      </c>
      <c r="S745" s="115" t="s">
        <v>22</v>
      </c>
      <c r="T745" s="115" t="s">
        <v>22</v>
      </c>
      <c r="U745" s="120" t="e">
        <f>INDEX(BDD_enquete_terrain_publique!V:V, MATCH(A745, BDD_enquete_terrain_publique!B:B, 0))</f>
        <v>#N/A</v>
      </c>
      <c r="V745" s="128" t="s">
        <v>22</v>
      </c>
      <c r="W745" s="121" t="e">
        <f>INDEX(BDD_enquete_terrain_publique!W:W, MATCH(A745, BDD_enquete_terrain_publique!B:B, 0))</f>
        <v>#N/A</v>
      </c>
      <c r="X745" s="122" t="e">
        <f>INDEX(BDD_enquete_terrain_publique!X:X, MATCH(A745, BDD_enquete_terrain_publique!B:B, 0))</f>
        <v>#N/A</v>
      </c>
      <c r="Y745" s="122" t="e">
        <f>INDEX(BDD_enquete_terrain_publique!Y:Y, MATCH(A745, BDD_enquete_terrain_publique!B:B, 0))</f>
        <v>#N/A</v>
      </c>
      <c r="Z745" s="121" t="e">
        <f>INDEX(BDD_enquete_terrain_publique!Z:Z, MATCH(A745, BDD_enquete_terrain_publique!B:B, 0))</f>
        <v>#N/A</v>
      </c>
      <c r="AA745" s="121" t="e">
        <f>INDEX(BDD_enquete_terrain_publique!AA:AA, MATCH(A745, BDD_enquete_terrain_publique!B:B, 0))</f>
        <v>#N/A</v>
      </c>
      <c r="AB745" s="121" t="e">
        <f>INDEX(BDD_enquete_terrain_publique!AB:AB, MATCH(A745, BDD_enquete_terrain_publique!B:B, 0))</f>
        <v>#N/A</v>
      </c>
      <c r="AC745" s="121" t="e">
        <f>Tableau1[[#This Row],[heure_enq]]-Tableau1[[#This Row],[heure_deb]]</f>
        <v>#N/A</v>
      </c>
      <c r="AD745" s="121" t="e">
        <f>Tableau1[[#This Row],[heure_fin]]-Tableau1[[#This Row],[heure_deb]]</f>
        <v>#N/A</v>
      </c>
      <c r="AE745" s="128" t="s">
        <v>22</v>
      </c>
      <c r="AF745" s="128" t="s">
        <v>22</v>
      </c>
      <c r="AG745" s="123" t="e">
        <f>INDEX(BDD_enquete_terrain_publique!BJ:BJ, MATCH(A745, BDD_enquete_terrain_publique!B:B, 0))</f>
        <v>#N/A</v>
      </c>
      <c r="AH745" s="18"/>
      <c r="AI745" s="18" t="e">
        <f>INDEX(BDD_enquete_terrain_publique!BO:BO, MATCH(A745, BDD_enquete_terrain_publique!B:B, 0))</f>
        <v>#N/A</v>
      </c>
      <c r="AJ745" s="18"/>
      <c r="AK745" s="18" t="e">
        <f>INDEX(BDD_enquete_terrain_publique!BU:BU, MATCH(A745, BDD_enquete_terrain_publique!B:B, 0))</f>
        <v>#N/A</v>
      </c>
      <c r="AL745" s="115" t="e">
        <f>INDEX(BDD_enquete_terrain_publique!BV:BV, MATCH(A745, BDD_enquete_terrain_publique!B:B, 0))</f>
        <v>#N/A</v>
      </c>
      <c r="AM745" s="18"/>
      <c r="AN745" s="115"/>
      <c r="AO745" s="115" t="e">
        <f>INDEX(BDD_enquete_terrain_publique!AL:AL, MATCH(A745, BDD_enquete_terrain_publique!B:B, 0))</f>
        <v>#N/A</v>
      </c>
      <c r="AP745" s="115"/>
      <c r="AQ745" s="115"/>
      <c r="AR745" s="124"/>
      <c r="AS745" s="115"/>
      <c r="AT745" s="122"/>
      <c r="AU74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5" s="122"/>
      <c r="AW745" s="115"/>
      <c r="AX745" s="199"/>
      <c r="AY745" s="201"/>
      <c r="AZ745" s="127"/>
    </row>
    <row r="746" spans="1:52">
      <c r="A746" s="117"/>
      <c r="B746" s="18" t="e">
        <f>INDEX(BDD_enquete_terrain_publique!C:C, MATCH(A746, BDD_enquete_terrain_publique!B:B, 0))</f>
        <v>#N/A</v>
      </c>
      <c r="C746" s="18" t="e">
        <f>INDEX(BDD_enquete_terrain_publique!D:D, MATCH(A746, BDD_enquete_terrain_publique!B:B, 0))</f>
        <v>#N/A</v>
      </c>
      <c r="D746" s="109" t="e">
        <f>INDEX(BDD_enquete_terrain_publique!E:E, MATCH(A746, BDD_enquete_terrain_publique!B:B, 0))</f>
        <v>#N/A</v>
      </c>
      <c r="E746" s="18" t="e">
        <f>INDEX(BDD_enquete_terrain_publique!F:F, MATCH(A746, BDD_enquete_terrain_publique!B:B, 0))</f>
        <v>#N/A</v>
      </c>
      <c r="F746" s="118" t="e">
        <f>INDEX(BDD_enquete_terrain_publique!G:G, MATCH(A746, BDD_enquete_terrain_publique!B:B, 0))</f>
        <v>#N/A</v>
      </c>
      <c r="G746" s="18" t="e">
        <f>INDEX(BDD_enquete_terrain_publique!H:H, MATCH(A746, BDD_enquete_terrain_publique!B:B, 0))</f>
        <v>#N/A</v>
      </c>
      <c r="H746" s="118" t="e">
        <f>INDEX(BDD_enquete_terrain_publique!I:I, MATCH(A746, BDD_enquete_terrain_publique!B:B, 0))</f>
        <v>#N/A</v>
      </c>
      <c r="I746" s="18" t="e">
        <f>INDEX(BDD_enquete_terrain_publique!J:J, MATCH(A746, BDD_enquete_terrain_publique!B:B, 0))</f>
        <v>#N/A</v>
      </c>
      <c r="J746" s="18" t="e">
        <f>INDEX(BDD_enquete_terrain_publique!K:K, MATCH(A746, BDD_enquete_terrain_publique!B:B, 0))</f>
        <v>#N/A</v>
      </c>
      <c r="K746" s="118" t="e">
        <f>INDEX(BDD_enquete_terrain_publique!L:L, MATCH(A746, BDD_enquete_terrain_publique!B:B, 0))</f>
        <v>#N/A</v>
      </c>
      <c r="L746" s="18" t="e">
        <f>INDEX(BDD_enquete_terrain_publique!M:M, MATCH(A746, BDD_enquete_terrain_publique!B:B, 0))</f>
        <v>#N/A</v>
      </c>
      <c r="M746" s="115" t="s">
        <v>22</v>
      </c>
      <c r="N746" s="115" t="s">
        <v>22</v>
      </c>
      <c r="O746" s="115" t="s">
        <v>22</v>
      </c>
      <c r="P746" s="119" t="e">
        <f>INDEX(BDD_enquete_terrain_publique!Q:Q, MATCH(A746, BDD_enquete_terrain_publique!B:B, 0))</f>
        <v>#N/A</v>
      </c>
      <c r="Q746" s="115" t="s">
        <v>22</v>
      </c>
      <c r="R746" s="115" t="s">
        <v>22</v>
      </c>
      <c r="S746" s="115" t="s">
        <v>22</v>
      </c>
      <c r="T746" s="115" t="s">
        <v>22</v>
      </c>
      <c r="U746" s="120" t="e">
        <f>INDEX(BDD_enquete_terrain_publique!V:V, MATCH(A746, BDD_enquete_terrain_publique!B:B, 0))</f>
        <v>#N/A</v>
      </c>
      <c r="V746" s="128" t="s">
        <v>22</v>
      </c>
      <c r="W746" s="121" t="e">
        <f>INDEX(BDD_enquete_terrain_publique!W:W, MATCH(A746, BDD_enquete_terrain_publique!B:B, 0))</f>
        <v>#N/A</v>
      </c>
      <c r="X746" s="122" t="e">
        <f>INDEX(BDD_enquete_terrain_publique!X:X, MATCH(A746, BDD_enquete_terrain_publique!B:B, 0))</f>
        <v>#N/A</v>
      </c>
      <c r="Y746" s="122" t="e">
        <f>INDEX(BDD_enquete_terrain_publique!Y:Y, MATCH(A746, BDD_enquete_terrain_publique!B:B, 0))</f>
        <v>#N/A</v>
      </c>
      <c r="Z746" s="121" t="e">
        <f>INDEX(BDD_enquete_terrain_publique!Z:Z, MATCH(A746, BDD_enquete_terrain_publique!B:B, 0))</f>
        <v>#N/A</v>
      </c>
      <c r="AA746" s="121" t="e">
        <f>INDEX(BDD_enquete_terrain_publique!AA:AA, MATCH(A746, BDD_enquete_terrain_publique!B:B, 0))</f>
        <v>#N/A</v>
      </c>
      <c r="AB746" s="121" t="e">
        <f>INDEX(BDD_enquete_terrain_publique!AB:AB, MATCH(A746, BDD_enquete_terrain_publique!B:B, 0))</f>
        <v>#N/A</v>
      </c>
      <c r="AC746" s="121" t="e">
        <f>Tableau1[[#This Row],[heure_enq]]-Tableau1[[#This Row],[heure_deb]]</f>
        <v>#N/A</v>
      </c>
      <c r="AD746" s="121" t="e">
        <f>Tableau1[[#This Row],[heure_fin]]-Tableau1[[#This Row],[heure_deb]]</f>
        <v>#N/A</v>
      </c>
      <c r="AE746" s="128" t="s">
        <v>22</v>
      </c>
      <c r="AF746" s="128" t="s">
        <v>22</v>
      </c>
      <c r="AG746" s="123" t="e">
        <f>INDEX(BDD_enquete_terrain_publique!BJ:BJ, MATCH(A746, BDD_enquete_terrain_publique!B:B, 0))</f>
        <v>#N/A</v>
      </c>
      <c r="AH746" s="18"/>
      <c r="AI746" s="18" t="e">
        <f>INDEX(BDD_enquete_terrain_publique!BO:BO, MATCH(A746, BDD_enquete_terrain_publique!B:B, 0))</f>
        <v>#N/A</v>
      </c>
      <c r="AJ746" s="18"/>
      <c r="AK746" s="18" t="e">
        <f>INDEX(BDD_enquete_terrain_publique!BU:BU, MATCH(A746, BDD_enquete_terrain_publique!B:B, 0))</f>
        <v>#N/A</v>
      </c>
      <c r="AL746" s="115" t="e">
        <f>INDEX(BDD_enquete_terrain_publique!BV:BV, MATCH(A746, BDD_enquete_terrain_publique!B:B, 0))</f>
        <v>#N/A</v>
      </c>
      <c r="AM746" s="18"/>
      <c r="AN746" s="115"/>
      <c r="AO746" s="115" t="e">
        <f>INDEX(BDD_enquete_terrain_publique!AL:AL, MATCH(A746, BDD_enquete_terrain_publique!B:B, 0))</f>
        <v>#N/A</v>
      </c>
      <c r="AP746" s="115"/>
      <c r="AQ746" s="115"/>
      <c r="AR746" s="124"/>
      <c r="AS746" s="115"/>
      <c r="AT746" s="122"/>
      <c r="AU74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6" s="122"/>
      <c r="AW746" s="115"/>
      <c r="AX746" s="199"/>
      <c r="AY746" s="201"/>
      <c r="AZ746" s="127"/>
    </row>
    <row r="747" spans="1:52">
      <c r="A747" s="117"/>
      <c r="B747" s="18" t="e">
        <f>INDEX(BDD_enquete_terrain_publique!C:C, MATCH(A747, BDD_enquete_terrain_publique!B:B, 0))</f>
        <v>#N/A</v>
      </c>
      <c r="C747" s="18" t="e">
        <f>INDEX(BDD_enquete_terrain_publique!D:D, MATCH(A747, BDD_enquete_terrain_publique!B:B, 0))</f>
        <v>#N/A</v>
      </c>
      <c r="D747" s="109" t="e">
        <f>INDEX(BDD_enquete_terrain_publique!E:E, MATCH(A747, BDD_enquete_terrain_publique!B:B, 0))</f>
        <v>#N/A</v>
      </c>
      <c r="E747" s="18" t="e">
        <f>INDEX(BDD_enquete_terrain_publique!F:F, MATCH(A747, BDD_enquete_terrain_publique!B:B, 0))</f>
        <v>#N/A</v>
      </c>
      <c r="F747" s="118" t="e">
        <f>INDEX(BDD_enquete_terrain_publique!G:G, MATCH(A747, BDD_enquete_terrain_publique!B:B, 0))</f>
        <v>#N/A</v>
      </c>
      <c r="G747" s="18" t="e">
        <f>INDEX(BDD_enquete_terrain_publique!H:H, MATCH(A747, BDD_enquete_terrain_publique!B:B, 0))</f>
        <v>#N/A</v>
      </c>
      <c r="H747" s="118" t="e">
        <f>INDEX(BDD_enquete_terrain_publique!I:I, MATCH(A747, BDD_enquete_terrain_publique!B:B, 0))</f>
        <v>#N/A</v>
      </c>
      <c r="I747" s="18" t="e">
        <f>INDEX(BDD_enquete_terrain_publique!J:J, MATCH(A747, BDD_enquete_terrain_publique!B:B, 0))</f>
        <v>#N/A</v>
      </c>
      <c r="J747" s="18" t="e">
        <f>INDEX(BDD_enquete_terrain_publique!K:K, MATCH(A747, BDD_enquete_terrain_publique!B:B, 0))</f>
        <v>#N/A</v>
      </c>
      <c r="K747" s="118" t="e">
        <f>INDEX(BDD_enquete_terrain_publique!L:L, MATCH(A747, BDD_enquete_terrain_publique!B:B, 0))</f>
        <v>#N/A</v>
      </c>
      <c r="L747" s="18" t="e">
        <f>INDEX(BDD_enquete_terrain_publique!M:M, MATCH(A747, BDD_enquete_terrain_publique!B:B, 0))</f>
        <v>#N/A</v>
      </c>
      <c r="M747" s="115" t="s">
        <v>22</v>
      </c>
      <c r="N747" s="115" t="s">
        <v>22</v>
      </c>
      <c r="O747" s="115" t="s">
        <v>22</v>
      </c>
      <c r="P747" s="119" t="e">
        <f>INDEX(BDD_enquete_terrain_publique!Q:Q, MATCH(A747, BDD_enquete_terrain_publique!B:B, 0))</f>
        <v>#N/A</v>
      </c>
      <c r="Q747" s="115" t="s">
        <v>22</v>
      </c>
      <c r="R747" s="115" t="s">
        <v>22</v>
      </c>
      <c r="S747" s="115" t="s">
        <v>22</v>
      </c>
      <c r="T747" s="115" t="s">
        <v>22</v>
      </c>
      <c r="U747" s="120" t="e">
        <f>INDEX(BDD_enquete_terrain_publique!V:V, MATCH(A747, BDD_enquete_terrain_publique!B:B, 0))</f>
        <v>#N/A</v>
      </c>
      <c r="V747" s="128" t="s">
        <v>22</v>
      </c>
      <c r="W747" s="121" t="e">
        <f>INDEX(BDD_enquete_terrain_publique!W:W, MATCH(A747, BDD_enquete_terrain_publique!B:B, 0))</f>
        <v>#N/A</v>
      </c>
      <c r="X747" s="122" t="e">
        <f>INDEX(BDD_enquete_terrain_publique!X:X, MATCH(A747, BDD_enquete_terrain_publique!B:B, 0))</f>
        <v>#N/A</v>
      </c>
      <c r="Y747" s="122" t="e">
        <f>INDEX(BDD_enquete_terrain_publique!Y:Y, MATCH(A747, BDD_enquete_terrain_publique!B:B, 0))</f>
        <v>#N/A</v>
      </c>
      <c r="Z747" s="121" t="e">
        <f>INDEX(BDD_enquete_terrain_publique!Z:Z, MATCH(A747, BDD_enquete_terrain_publique!B:B, 0))</f>
        <v>#N/A</v>
      </c>
      <c r="AA747" s="121" t="e">
        <f>INDEX(BDD_enquete_terrain_publique!AA:AA, MATCH(A747, BDD_enquete_terrain_publique!B:B, 0))</f>
        <v>#N/A</v>
      </c>
      <c r="AB747" s="121" t="e">
        <f>INDEX(BDD_enquete_terrain_publique!AB:AB, MATCH(A747, BDD_enquete_terrain_publique!B:B, 0))</f>
        <v>#N/A</v>
      </c>
      <c r="AC747" s="121" t="e">
        <f>Tableau1[[#This Row],[heure_enq]]-Tableau1[[#This Row],[heure_deb]]</f>
        <v>#N/A</v>
      </c>
      <c r="AD747" s="121" t="e">
        <f>Tableau1[[#This Row],[heure_fin]]-Tableau1[[#This Row],[heure_deb]]</f>
        <v>#N/A</v>
      </c>
      <c r="AE747" s="128" t="s">
        <v>22</v>
      </c>
      <c r="AF747" s="128" t="s">
        <v>22</v>
      </c>
      <c r="AG747" s="123" t="e">
        <f>INDEX(BDD_enquete_terrain_publique!BJ:BJ, MATCH(A747, BDD_enquete_terrain_publique!B:B, 0))</f>
        <v>#N/A</v>
      </c>
      <c r="AH747" s="18"/>
      <c r="AI747" s="18" t="e">
        <f>INDEX(BDD_enquete_terrain_publique!BO:BO, MATCH(A747, BDD_enquete_terrain_publique!B:B, 0))</f>
        <v>#N/A</v>
      </c>
      <c r="AJ747" s="18"/>
      <c r="AK747" s="18" t="e">
        <f>INDEX(BDD_enquete_terrain_publique!BU:BU, MATCH(A747, BDD_enquete_terrain_publique!B:B, 0))</f>
        <v>#N/A</v>
      </c>
      <c r="AL747" s="115" t="e">
        <f>INDEX(BDD_enquete_terrain_publique!BV:BV, MATCH(A747, BDD_enquete_terrain_publique!B:B, 0))</f>
        <v>#N/A</v>
      </c>
      <c r="AM747" s="18"/>
      <c r="AN747" s="115"/>
      <c r="AO747" s="115" t="e">
        <f>INDEX(BDD_enquete_terrain_publique!AL:AL, MATCH(A747, BDD_enquete_terrain_publique!B:B, 0))</f>
        <v>#N/A</v>
      </c>
      <c r="AP747" s="115"/>
      <c r="AQ747" s="115"/>
      <c r="AR747" s="124"/>
      <c r="AS747" s="115"/>
      <c r="AT747" s="122"/>
      <c r="AU74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7" s="122"/>
      <c r="AW747" s="115"/>
      <c r="AX747" s="199"/>
      <c r="AY747" s="201"/>
      <c r="AZ747" s="127"/>
    </row>
    <row r="748" spans="1:52">
      <c r="A748" s="117"/>
      <c r="B748" s="18" t="e">
        <f>INDEX(BDD_enquete_terrain_publique!C:C, MATCH(A748, BDD_enquete_terrain_publique!B:B, 0))</f>
        <v>#N/A</v>
      </c>
      <c r="C748" s="18" t="e">
        <f>INDEX(BDD_enquete_terrain_publique!D:D, MATCH(A748, BDD_enquete_terrain_publique!B:B, 0))</f>
        <v>#N/A</v>
      </c>
      <c r="D748" s="109" t="e">
        <f>INDEX(BDD_enquete_terrain_publique!E:E, MATCH(A748, BDD_enquete_terrain_publique!B:B, 0))</f>
        <v>#N/A</v>
      </c>
      <c r="E748" s="18" t="e">
        <f>INDEX(BDD_enquete_terrain_publique!F:F, MATCH(A748, BDD_enquete_terrain_publique!B:B, 0))</f>
        <v>#N/A</v>
      </c>
      <c r="F748" s="118" t="e">
        <f>INDEX(BDD_enquete_terrain_publique!G:G, MATCH(A748, BDD_enquete_terrain_publique!B:B, 0))</f>
        <v>#N/A</v>
      </c>
      <c r="G748" s="18" t="e">
        <f>INDEX(BDD_enquete_terrain_publique!H:H, MATCH(A748, BDD_enquete_terrain_publique!B:B, 0))</f>
        <v>#N/A</v>
      </c>
      <c r="H748" s="118" t="e">
        <f>INDEX(BDD_enquete_terrain_publique!I:I, MATCH(A748, BDD_enquete_terrain_publique!B:B, 0))</f>
        <v>#N/A</v>
      </c>
      <c r="I748" s="18" t="e">
        <f>INDEX(BDD_enquete_terrain_publique!J:J, MATCH(A748, BDD_enquete_terrain_publique!B:B, 0))</f>
        <v>#N/A</v>
      </c>
      <c r="J748" s="18" t="e">
        <f>INDEX(BDD_enquete_terrain_publique!K:K, MATCH(A748, BDD_enquete_terrain_publique!B:B, 0))</f>
        <v>#N/A</v>
      </c>
      <c r="K748" s="118" t="e">
        <f>INDEX(BDD_enquete_terrain_publique!L:L, MATCH(A748, BDD_enquete_terrain_publique!B:B, 0))</f>
        <v>#N/A</v>
      </c>
      <c r="L748" s="18" t="e">
        <f>INDEX(BDD_enquete_terrain_publique!M:M, MATCH(A748, BDD_enquete_terrain_publique!B:B, 0))</f>
        <v>#N/A</v>
      </c>
      <c r="M748" s="115" t="s">
        <v>22</v>
      </c>
      <c r="N748" s="115" t="s">
        <v>22</v>
      </c>
      <c r="O748" s="115" t="s">
        <v>22</v>
      </c>
      <c r="P748" s="119" t="e">
        <f>INDEX(BDD_enquete_terrain_publique!Q:Q, MATCH(A748, BDD_enquete_terrain_publique!B:B, 0))</f>
        <v>#N/A</v>
      </c>
      <c r="Q748" s="115" t="s">
        <v>22</v>
      </c>
      <c r="R748" s="115" t="s">
        <v>22</v>
      </c>
      <c r="S748" s="115" t="s">
        <v>22</v>
      </c>
      <c r="T748" s="115" t="s">
        <v>22</v>
      </c>
      <c r="U748" s="120" t="e">
        <f>INDEX(BDD_enquete_terrain_publique!V:V, MATCH(A748, BDD_enquete_terrain_publique!B:B, 0))</f>
        <v>#N/A</v>
      </c>
      <c r="V748" s="128" t="s">
        <v>22</v>
      </c>
      <c r="W748" s="121" t="e">
        <f>INDEX(BDD_enquete_terrain_publique!W:W, MATCH(A748, BDD_enquete_terrain_publique!B:B, 0))</f>
        <v>#N/A</v>
      </c>
      <c r="X748" s="122" t="e">
        <f>INDEX(BDD_enquete_terrain_publique!X:X, MATCH(A748, BDD_enquete_terrain_publique!B:B, 0))</f>
        <v>#N/A</v>
      </c>
      <c r="Y748" s="122" t="e">
        <f>INDEX(BDD_enquete_terrain_publique!Y:Y, MATCH(A748, BDD_enquete_terrain_publique!B:B, 0))</f>
        <v>#N/A</v>
      </c>
      <c r="Z748" s="121" t="e">
        <f>INDEX(BDD_enquete_terrain_publique!Z:Z, MATCH(A748, BDD_enquete_terrain_publique!B:B, 0))</f>
        <v>#N/A</v>
      </c>
      <c r="AA748" s="121" t="e">
        <f>INDEX(BDD_enquete_terrain_publique!AA:AA, MATCH(A748, BDD_enquete_terrain_publique!B:B, 0))</f>
        <v>#N/A</v>
      </c>
      <c r="AB748" s="121" t="e">
        <f>INDEX(BDD_enquete_terrain_publique!AB:AB, MATCH(A748, BDD_enquete_terrain_publique!B:B, 0))</f>
        <v>#N/A</v>
      </c>
      <c r="AC748" s="121" t="e">
        <f>Tableau1[[#This Row],[heure_enq]]-Tableau1[[#This Row],[heure_deb]]</f>
        <v>#N/A</v>
      </c>
      <c r="AD748" s="121" t="e">
        <f>Tableau1[[#This Row],[heure_fin]]-Tableau1[[#This Row],[heure_deb]]</f>
        <v>#N/A</v>
      </c>
      <c r="AE748" s="128" t="s">
        <v>22</v>
      </c>
      <c r="AF748" s="128" t="s">
        <v>22</v>
      </c>
      <c r="AG748" s="123" t="e">
        <f>INDEX(BDD_enquete_terrain_publique!BJ:BJ, MATCH(A748, BDD_enquete_terrain_publique!B:B, 0))</f>
        <v>#N/A</v>
      </c>
      <c r="AH748" s="18"/>
      <c r="AI748" s="18" t="e">
        <f>INDEX(BDD_enquete_terrain_publique!BO:BO, MATCH(A748, BDD_enquete_terrain_publique!B:B, 0))</f>
        <v>#N/A</v>
      </c>
      <c r="AJ748" s="18"/>
      <c r="AK748" s="18" t="e">
        <f>INDEX(BDD_enquete_terrain_publique!BU:BU, MATCH(A748, BDD_enquete_terrain_publique!B:B, 0))</f>
        <v>#N/A</v>
      </c>
      <c r="AL748" s="115" t="e">
        <f>INDEX(BDD_enquete_terrain_publique!BV:BV, MATCH(A748, BDD_enquete_terrain_publique!B:B, 0))</f>
        <v>#N/A</v>
      </c>
      <c r="AM748" s="18"/>
      <c r="AN748" s="115"/>
      <c r="AO748" s="115" t="e">
        <f>INDEX(BDD_enquete_terrain_publique!AL:AL, MATCH(A748, BDD_enquete_terrain_publique!B:B, 0))</f>
        <v>#N/A</v>
      </c>
      <c r="AP748" s="115"/>
      <c r="AQ748" s="115"/>
      <c r="AR748" s="124"/>
      <c r="AS748" s="115"/>
      <c r="AT748" s="122"/>
      <c r="AU74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8" s="122"/>
      <c r="AW748" s="115"/>
      <c r="AX748" s="199"/>
      <c r="AY748" s="201"/>
      <c r="AZ748" s="127"/>
    </row>
    <row r="749" spans="1:52">
      <c r="A749" s="117"/>
      <c r="B749" s="18" t="e">
        <f>INDEX(BDD_enquete_terrain_publique!C:C, MATCH(A749, BDD_enquete_terrain_publique!B:B, 0))</f>
        <v>#N/A</v>
      </c>
      <c r="C749" s="18" t="e">
        <f>INDEX(BDD_enquete_terrain_publique!D:D, MATCH(A749, BDD_enquete_terrain_publique!B:B, 0))</f>
        <v>#N/A</v>
      </c>
      <c r="D749" s="109" t="e">
        <f>INDEX(BDD_enquete_terrain_publique!E:E, MATCH(A749, BDD_enquete_terrain_publique!B:B, 0))</f>
        <v>#N/A</v>
      </c>
      <c r="E749" s="18" t="e">
        <f>INDEX(BDD_enquete_terrain_publique!F:F, MATCH(A749, BDD_enquete_terrain_publique!B:B, 0))</f>
        <v>#N/A</v>
      </c>
      <c r="F749" s="118" t="e">
        <f>INDEX(BDD_enquete_terrain_publique!G:G, MATCH(A749, BDD_enquete_terrain_publique!B:B, 0))</f>
        <v>#N/A</v>
      </c>
      <c r="G749" s="18" t="e">
        <f>INDEX(BDD_enquete_terrain_publique!H:H, MATCH(A749, BDD_enquete_terrain_publique!B:B, 0))</f>
        <v>#N/A</v>
      </c>
      <c r="H749" s="118" t="e">
        <f>INDEX(BDD_enquete_terrain_publique!I:I, MATCH(A749, BDD_enquete_terrain_publique!B:B, 0))</f>
        <v>#N/A</v>
      </c>
      <c r="I749" s="18" t="e">
        <f>INDEX(BDD_enquete_terrain_publique!J:J, MATCH(A749, BDD_enquete_terrain_publique!B:B, 0))</f>
        <v>#N/A</v>
      </c>
      <c r="J749" s="18" t="e">
        <f>INDEX(BDD_enquete_terrain_publique!K:K, MATCH(A749, BDD_enquete_terrain_publique!B:B, 0))</f>
        <v>#N/A</v>
      </c>
      <c r="K749" s="118" t="e">
        <f>INDEX(BDD_enquete_terrain_publique!L:L, MATCH(A749, BDD_enquete_terrain_publique!B:B, 0))</f>
        <v>#N/A</v>
      </c>
      <c r="L749" s="18" t="e">
        <f>INDEX(BDD_enquete_terrain_publique!M:M, MATCH(A749, BDD_enquete_terrain_publique!B:B, 0))</f>
        <v>#N/A</v>
      </c>
      <c r="M749" s="115" t="s">
        <v>22</v>
      </c>
      <c r="N749" s="115" t="s">
        <v>22</v>
      </c>
      <c r="O749" s="115" t="s">
        <v>22</v>
      </c>
      <c r="P749" s="119" t="e">
        <f>INDEX(BDD_enquete_terrain_publique!Q:Q, MATCH(A749, BDD_enquete_terrain_publique!B:B, 0))</f>
        <v>#N/A</v>
      </c>
      <c r="Q749" s="115" t="s">
        <v>22</v>
      </c>
      <c r="R749" s="115" t="s">
        <v>22</v>
      </c>
      <c r="S749" s="115" t="s">
        <v>22</v>
      </c>
      <c r="T749" s="115" t="s">
        <v>22</v>
      </c>
      <c r="U749" s="120" t="e">
        <f>INDEX(BDD_enquete_terrain_publique!V:V, MATCH(A749, BDD_enquete_terrain_publique!B:B, 0))</f>
        <v>#N/A</v>
      </c>
      <c r="V749" s="128" t="s">
        <v>22</v>
      </c>
      <c r="W749" s="121" t="e">
        <f>INDEX(BDD_enquete_terrain_publique!W:W, MATCH(A749, BDD_enquete_terrain_publique!B:B, 0))</f>
        <v>#N/A</v>
      </c>
      <c r="X749" s="122" t="e">
        <f>INDEX(BDD_enquete_terrain_publique!X:X, MATCH(A749, BDD_enquete_terrain_publique!B:B, 0))</f>
        <v>#N/A</v>
      </c>
      <c r="Y749" s="122" t="e">
        <f>INDEX(BDD_enquete_terrain_publique!Y:Y, MATCH(A749, BDD_enquete_terrain_publique!B:B, 0))</f>
        <v>#N/A</v>
      </c>
      <c r="Z749" s="121" t="e">
        <f>INDEX(BDD_enquete_terrain_publique!Z:Z, MATCH(A749, BDD_enquete_terrain_publique!B:B, 0))</f>
        <v>#N/A</v>
      </c>
      <c r="AA749" s="121" t="e">
        <f>INDEX(BDD_enquete_terrain_publique!AA:AA, MATCH(A749, BDD_enquete_terrain_publique!B:B, 0))</f>
        <v>#N/A</v>
      </c>
      <c r="AB749" s="121" t="e">
        <f>INDEX(BDD_enquete_terrain_publique!AB:AB, MATCH(A749, BDD_enquete_terrain_publique!B:B, 0))</f>
        <v>#N/A</v>
      </c>
      <c r="AC749" s="121" t="e">
        <f>Tableau1[[#This Row],[heure_enq]]-Tableau1[[#This Row],[heure_deb]]</f>
        <v>#N/A</v>
      </c>
      <c r="AD749" s="121" t="e">
        <f>Tableau1[[#This Row],[heure_fin]]-Tableau1[[#This Row],[heure_deb]]</f>
        <v>#N/A</v>
      </c>
      <c r="AE749" s="128" t="s">
        <v>22</v>
      </c>
      <c r="AF749" s="128" t="s">
        <v>22</v>
      </c>
      <c r="AG749" s="123" t="e">
        <f>INDEX(BDD_enquete_terrain_publique!BJ:BJ, MATCH(A749, BDD_enquete_terrain_publique!B:B, 0))</f>
        <v>#N/A</v>
      </c>
      <c r="AH749" s="18"/>
      <c r="AI749" s="18" t="e">
        <f>INDEX(BDD_enquete_terrain_publique!BO:BO, MATCH(A749, BDD_enquete_terrain_publique!B:B, 0))</f>
        <v>#N/A</v>
      </c>
      <c r="AJ749" s="18"/>
      <c r="AK749" s="18" t="e">
        <f>INDEX(BDD_enquete_terrain_publique!BU:BU, MATCH(A749, BDD_enquete_terrain_publique!B:B, 0))</f>
        <v>#N/A</v>
      </c>
      <c r="AL749" s="115" t="e">
        <f>INDEX(BDD_enquete_terrain_publique!BV:BV, MATCH(A749, BDD_enquete_terrain_publique!B:B, 0))</f>
        <v>#N/A</v>
      </c>
      <c r="AM749" s="18"/>
      <c r="AN749" s="115"/>
      <c r="AO749" s="115" t="e">
        <f>INDEX(BDD_enquete_terrain_publique!AL:AL, MATCH(A749, BDD_enquete_terrain_publique!B:B, 0))</f>
        <v>#N/A</v>
      </c>
      <c r="AP749" s="115"/>
      <c r="AQ749" s="115"/>
      <c r="AR749" s="124"/>
      <c r="AS749" s="115"/>
      <c r="AT749" s="122"/>
      <c r="AU74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49" s="122"/>
      <c r="AW749" s="115"/>
      <c r="AX749" s="199"/>
      <c r="AY749" s="201"/>
      <c r="AZ749" s="127"/>
    </row>
    <row r="750" spans="1:52">
      <c r="A750" s="117"/>
      <c r="B750" s="18" t="e">
        <f>INDEX(BDD_enquete_terrain_publique!C:C, MATCH(A750, BDD_enquete_terrain_publique!B:B, 0))</f>
        <v>#N/A</v>
      </c>
      <c r="C750" s="18" t="e">
        <f>INDEX(BDD_enquete_terrain_publique!D:D, MATCH(A750, BDD_enquete_terrain_publique!B:B, 0))</f>
        <v>#N/A</v>
      </c>
      <c r="D750" s="109" t="e">
        <f>INDEX(BDD_enquete_terrain_publique!E:E, MATCH(A750, BDD_enquete_terrain_publique!B:B, 0))</f>
        <v>#N/A</v>
      </c>
      <c r="E750" s="18" t="e">
        <f>INDEX(BDD_enquete_terrain_publique!F:F, MATCH(A750, BDD_enquete_terrain_publique!B:B, 0))</f>
        <v>#N/A</v>
      </c>
      <c r="F750" s="118" t="e">
        <f>INDEX(BDD_enquete_terrain_publique!G:G, MATCH(A750, BDD_enquete_terrain_publique!B:B, 0))</f>
        <v>#N/A</v>
      </c>
      <c r="G750" s="18" t="e">
        <f>INDEX(BDD_enquete_terrain_publique!H:H, MATCH(A750, BDD_enquete_terrain_publique!B:B, 0))</f>
        <v>#N/A</v>
      </c>
      <c r="H750" s="118" t="e">
        <f>INDEX(BDD_enquete_terrain_publique!I:I, MATCH(A750, BDD_enquete_terrain_publique!B:B, 0))</f>
        <v>#N/A</v>
      </c>
      <c r="I750" s="18" t="e">
        <f>INDEX(BDD_enquete_terrain_publique!J:J, MATCH(A750, BDD_enquete_terrain_publique!B:B, 0))</f>
        <v>#N/A</v>
      </c>
      <c r="J750" s="18" t="e">
        <f>INDEX(BDD_enquete_terrain_publique!K:K, MATCH(A750, BDD_enquete_terrain_publique!B:B, 0))</f>
        <v>#N/A</v>
      </c>
      <c r="K750" s="118" t="e">
        <f>INDEX(BDD_enquete_terrain_publique!L:L, MATCH(A750, BDD_enquete_terrain_publique!B:B, 0))</f>
        <v>#N/A</v>
      </c>
      <c r="L750" s="18" t="e">
        <f>INDEX(BDD_enquete_terrain_publique!M:M, MATCH(A750, BDD_enquete_terrain_publique!B:B, 0))</f>
        <v>#N/A</v>
      </c>
      <c r="M750" s="115" t="s">
        <v>22</v>
      </c>
      <c r="N750" s="115" t="s">
        <v>22</v>
      </c>
      <c r="O750" s="115" t="s">
        <v>22</v>
      </c>
      <c r="P750" s="119" t="e">
        <f>INDEX(BDD_enquete_terrain_publique!Q:Q, MATCH(A750, BDD_enquete_terrain_publique!B:B, 0))</f>
        <v>#N/A</v>
      </c>
      <c r="Q750" s="115" t="s">
        <v>22</v>
      </c>
      <c r="R750" s="115" t="s">
        <v>22</v>
      </c>
      <c r="S750" s="115" t="s">
        <v>22</v>
      </c>
      <c r="T750" s="115" t="s">
        <v>22</v>
      </c>
      <c r="U750" s="120" t="e">
        <f>INDEX(BDD_enquete_terrain_publique!V:V, MATCH(A750, BDD_enquete_terrain_publique!B:B, 0))</f>
        <v>#N/A</v>
      </c>
      <c r="V750" s="128" t="s">
        <v>22</v>
      </c>
      <c r="W750" s="121" t="e">
        <f>INDEX(BDD_enquete_terrain_publique!W:W, MATCH(A750, BDD_enquete_terrain_publique!B:B, 0))</f>
        <v>#N/A</v>
      </c>
      <c r="X750" s="122" t="e">
        <f>INDEX(BDD_enquete_terrain_publique!X:X, MATCH(A750, BDD_enquete_terrain_publique!B:B, 0))</f>
        <v>#N/A</v>
      </c>
      <c r="Y750" s="122" t="e">
        <f>INDEX(BDD_enquete_terrain_publique!Y:Y, MATCH(A750, BDD_enquete_terrain_publique!B:B, 0))</f>
        <v>#N/A</v>
      </c>
      <c r="Z750" s="121" t="e">
        <f>INDEX(BDD_enquete_terrain_publique!Z:Z, MATCH(A750, BDD_enquete_terrain_publique!B:B, 0))</f>
        <v>#N/A</v>
      </c>
      <c r="AA750" s="121" t="e">
        <f>INDEX(BDD_enquete_terrain_publique!AA:AA, MATCH(A750, BDD_enquete_terrain_publique!B:B, 0))</f>
        <v>#N/A</v>
      </c>
      <c r="AB750" s="121" t="e">
        <f>INDEX(BDD_enquete_terrain_publique!AB:AB, MATCH(A750, BDD_enquete_terrain_publique!B:B, 0))</f>
        <v>#N/A</v>
      </c>
      <c r="AC750" s="121" t="e">
        <f>Tableau1[[#This Row],[heure_enq]]-Tableau1[[#This Row],[heure_deb]]</f>
        <v>#N/A</v>
      </c>
      <c r="AD750" s="121" t="e">
        <f>Tableau1[[#This Row],[heure_fin]]-Tableau1[[#This Row],[heure_deb]]</f>
        <v>#N/A</v>
      </c>
      <c r="AE750" s="128" t="s">
        <v>22</v>
      </c>
      <c r="AF750" s="128" t="s">
        <v>22</v>
      </c>
      <c r="AG750" s="123" t="e">
        <f>INDEX(BDD_enquete_terrain_publique!BJ:BJ, MATCH(A750, BDD_enquete_terrain_publique!B:B, 0))</f>
        <v>#N/A</v>
      </c>
      <c r="AH750" s="18"/>
      <c r="AI750" s="18" t="e">
        <f>INDEX(BDD_enquete_terrain_publique!BO:BO, MATCH(A750, BDD_enquete_terrain_publique!B:B, 0))</f>
        <v>#N/A</v>
      </c>
      <c r="AJ750" s="18"/>
      <c r="AK750" s="18" t="e">
        <f>INDEX(BDD_enquete_terrain_publique!BU:BU, MATCH(A750, BDD_enquete_terrain_publique!B:B, 0))</f>
        <v>#N/A</v>
      </c>
      <c r="AL750" s="115" t="e">
        <f>INDEX(BDD_enquete_terrain_publique!BV:BV, MATCH(A750, BDD_enquete_terrain_publique!B:B, 0))</f>
        <v>#N/A</v>
      </c>
      <c r="AM750" s="18"/>
      <c r="AN750" s="115"/>
      <c r="AO750" s="115" t="e">
        <f>INDEX(BDD_enquete_terrain_publique!AL:AL, MATCH(A750, BDD_enquete_terrain_publique!B:B, 0))</f>
        <v>#N/A</v>
      </c>
      <c r="AP750" s="115"/>
      <c r="AQ750" s="115"/>
      <c r="AR750" s="124"/>
      <c r="AS750" s="115"/>
      <c r="AT750" s="122"/>
      <c r="AU75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0" s="122"/>
      <c r="AW750" s="115"/>
      <c r="AX750" s="199"/>
      <c r="AY750" s="201"/>
      <c r="AZ750" s="127"/>
    </row>
    <row r="751" spans="1:52">
      <c r="A751" s="117"/>
      <c r="B751" s="18" t="e">
        <f>INDEX(BDD_enquete_terrain_publique!C:C, MATCH(A751, BDD_enquete_terrain_publique!B:B, 0))</f>
        <v>#N/A</v>
      </c>
      <c r="C751" s="18" t="e">
        <f>INDEX(BDD_enquete_terrain_publique!D:D, MATCH(A751, BDD_enquete_terrain_publique!B:B, 0))</f>
        <v>#N/A</v>
      </c>
      <c r="D751" s="109" t="e">
        <f>INDEX(BDD_enquete_terrain_publique!E:E, MATCH(A751, BDD_enquete_terrain_publique!B:B, 0))</f>
        <v>#N/A</v>
      </c>
      <c r="E751" s="18" t="e">
        <f>INDEX(BDD_enquete_terrain_publique!F:F, MATCH(A751, BDD_enquete_terrain_publique!B:B, 0))</f>
        <v>#N/A</v>
      </c>
      <c r="F751" s="118" t="e">
        <f>INDEX(BDD_enquete_terrain_publique!G:G, MATCH(A751, BDD_enquete_terrain_publique!B:B, 0))</f>
        <v>#N/A</v>
      </c>
      <c r="G751" s="18" t="e">
        <f>INDEX(BDD_enquete_terrain_publique!H:H, MATCH(A751, BDD_enquete_terrain_publique!B:B, 0))</f>
        <v>#N/A</v>
      </c>
      <c r="H751" s="118" t="e">
        <f>INDEX(BDD_enquete_terrain_publique!I:I, MATCH(A751, BDD_enquete_terrain_publique!B:B, 0))</f>
        <v>#N/A</v>
      </c>
      <c r="I751" s="18" t="e">
        <f>INDEX(BDD_enquete_terrain_publique!J:J, MATCH(A751, BDD_enquete_terrain_publique!B:B, 0))</f>
        <v>#N/A</v>
      </c>
      <c r="J751" s="18" t="e">
        <f>INDEX(BDD_enquete_terrain_publique!K:K, MATCH(A751, BDD_enquete_terrain_publique!B:B, 0))</f>
        <v>#N/A</v>
      </c>
      <c r="K751" s="118" t="e">
        <f>INDEX(BDD_enquete_terrain_publique!L:L, MATCH(A751, BDD_enquete_terrain_publique!B:B, 0))</f>
        <v>#N/A</v>
      </c>
      <c r="L751" s="18" t="e">
        <f>INDEX(BDD_enquete_terrain_publique!M:M, MATCH(A751, BDD_enquete_terrain_publique!B:B, 0))</f>
        <v>#N/A</v>
      </c>
      <c r="M751" s="115" t="s">
        <v>22</v>
      </c>
      <c r="N751" s="115" t="s">
        <v>22</v>
      </c>
      <c r="O751" s="115" t="s">
        <v>22</v>
      </c>
      <c r="P751" s="119" t="e">
        <f>INDEX(BDD_enquete_terrain_publique!Q:Q, MATCH(A751, BDD_enquete_terrain_publique!B:B, 0))</f>
        <v>#N/A</v>
      </c>
      <c r="Q751" s="115" t="s">
        <v>22</v>
      </c>
      <c r="R751" s="115" t="s">
        <v>22</v>
      </c>
      <c r="S751" s="115" t="s">
        <v>22</v>
      </c>
      <c r="T751" s="115" t="s">
        <v>22</v>
      </c>
      <c r="U751" s="120" t="e">
        <f>INDEX(BDD_enquete_terrain_publique!V:V, MATCH(A751, BDD_enquete_terrain_publique!B:B, 0))</f>
        <v>#N/A</v>
      </c>
      <c r="V751" s="128" t="s">
        <v>22</v>
      </c>
      <c r="W751" s="121" t="e">
        <f>INDEX(BDD_enquete_terrain_publique!W:W, MATCH(A751, BDD_enquete_terrain_publique!B:B, 0))</f>
        <v>#N/A</v>
      </c>
      <c r="X751" s="122" t="e">
        <f>INDEX(BDD_enquete_terrain_publique!X:X, MATCH(A751, BDD_enquete_terrain_publique!B:B, 0))</f>
        <v>#N/A</v>
      </c>
      <c r="Y751" s="122" t="e">
        <f>INDEX(BDD_enquete_terrain_publique!Y:Y, MATCH(A751, BDD_enquete_terrain_publique!B:B, 0))</f>
        <v>#N/A</v>
      </c>
      <c r="Z751" s="121" t="e">
        <f>INDEX(BDD_enquete_terrain_publique!Z:Z, MATCH(A751, BDD_enquete_terrain_publique!B:B, 0))</f>
        <v>#N/A</v>
      </c>
      <c r="AA751" s="121" t="e">
        <f>INDEX(BDD_enquete_terrain_publique!AA:AA, MATCH(A751, BDD_enquete_terrain_publique!B:B, 0))</f>
        <v>#N/A</v>
      </c>
      <c r="AB751" s="121" t="e">
        <f>INDEX(BDD_enquete_terrain_publique!AB:AB, MATCH(A751, BDD_enquete_terrain_publique!B:B, 0))</f>
        <v>#N/A</v>
      </c>
      <c r="AC751" s="121" t="e">
        <f>Tableau1[[#This Row],[heure_enq]]-Tableau1[[#This Row],[heure_deb]]</f>
        <v>#N/A</v>
      </c>
      <c r="AD751" s="121" t="e">
        <f>Tableau1[[#This Row],[heure_fin]]-Tableau1[[#This Row],[heure_deb]]</f>
        <v>#N/A</v>
      </c>
      <c r="AE751" s="128" t="s">
        <v>22</v>
      </c>
      <c r="AF751" s="128" t="s">
        <v>22</v>
      </c>
      <c r="AG751" s="123" t="e">
        <f>INDEX(BDD_enquete_terrain_publique!BJ:BJ, MATCH(A751, BDD_enquete_terrain_publique!B:B, 0))</f>
        <v>#N/A</v>
      </c>
      <c r="AH751" s="18"/>
      <c r="AI751" s="18" t="e">
        <f>INDEX(BDD_enquete_terrain_publique!BO:BO, MATCH(A751, BDD_enquete_terrain_publique!B:B, 0))</f>
        <v>#N/A</v>
      </c>
      <c r="AJ751" s="18"/>
      <c r="AK751" s="18" t="e">
        <f>INDEX(BDD_enquete_terrain_publique!BU:BU, MATCH(A751, BDD_enquete_terrain_publique!B:B, 0))</f>
        <v>#N/A</v>
      </c>
      <c r="AL751" s="115" t="e">
        <f>INDEX(BDD_enquete_terrain_publique!BV:BV, MATCH(A751, BDD_enquete_terrain_publique!B:B, 0))</f>
        <v>#N/A</v>
      </c>
      <c r="AM751" s="18"/>
      <c r="AN751" s="115"/>
      <c r="AO751" s="115" t="e">
        <f>INDEX(BDD_enquete_terrain_publique!AL:AL, MATCH(A751, BDD_enquete_terrain_publique!B:B, 0))</f>
        <v>#N/A</v>
      </c>
      <c r="AP751" s="115"/>
      <c r="AQ751" s="115"/>
      <c r="AR751" s="124"/>
      <c r="AS751" s="115"/>
      <c r="AT751" s="122"/>
      <c r="AU75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1" s="122"/>
      <c r="AW751" s="115"/>
      <c r="AX751" s="199"/>
      <c r="AY751" s="201"/>
      <c r="AZ751" s="127"/>
    </row>
    <row r="752" spans="1:52">
      <c r="A752" s="117"/>
      <c r="B752" s="18" t="e">
        <f>INDEX(BDD_enquete_terrain_publique!C:C, MATCH(A752, BDD_enquete_terrain_publique!B:B, 0))</f>
        <v>#N/A</v>
      </c>
      <c r="C752" s="18" t="e">
        <f>INDEX(BDD_enquete_terrain_publique!D:D, MATCH(A752, BDD_enquete_terrain_publique!B:B, 0))</f>
        <v>#N/A</v>
      </c>
      <c r="D752" s="109" t="e">
        <f>INDEX(BDD_enquete_terrain_publique!E:E, MATCH(A752, BDD_enquete_terrain_publique!B:B, 0))</f>
        <v>#N/A</v>
      </c>
      <c r="E752" s="18" t="e">
        <f>INDEX(BDD_enquete_terrain_publique!F:F, MATCH(A752, BDD_enquete_terrain_publique!B:B, 0))</f>
        <v>#N/A</v>
      </c>
      <c r="F752" s="118" t="e">
        <f>INDEX(BDD_enquete_terrain_publique!G:G, MATCH(A752, BDD_enquete_terrain_publique!B:B, 0))</f>
        <v>#N/A</v>
      </c>
      <c r="G752" s="18" t="e">
        <f>INDEX(BDD_enquete_terrain_publique!H:H, MATCH(A752, BDD_enquete_terrain_publique!B:B, 0))</f>
        <v>#N/A</v>
      </c>
      <c r="H752" s="118" t="e">
        <f>INDEX(BDD_enquete_terrain_publique!I:I, MATCH(A752, BDD_enquete_terrain_publique!B:B, 0))</f>
        <v>#N/A</v>
      </c>
      <c r="I752" s="18" t="e">
        <f>INDEX(BDD_enquete_terrain_publique!J:J, MATCH(A752, BDD_enquete_terrain_publique!B:B, 0))</f>
        <v>#N/A</v>
      </c>
      <c r="J752" s="18" t="e">
        <f>INDEX(BDD_enquete_terrain_publique!K:K, MATCH(A752, BDD_enquete_terrain_publique!B:B, 0))</f>
        <v>#N/A</v>
      </c>
      <c r="K752" s="118" t="e">
        <f>INDEX(BDD_enquete_terrain_publique!L:L, MATCH(A752, BDD_enquete_terrain_publique!B:B, 0))</f>
        <v>#N/A</v>
      </c>
      <c r="L752" s="18" t="e">
        <f>INDEX(BDD_enquete_terrain_publique!M:M, MATCH(A752, BDD_enquete_terrain_publique!B:B, 0))</f>
        <v>#N/A</v>
      </c>
      <c r="M752" s="115" t="s">
        <v>22</v>
      </c>
      <c r="N752" s="115" t="s">
        <v>22</v>
      </c>
      <c r="O752" s="115" t="s">
        <v>22</v>
      </c>
      <c r="P752" s="119" t="e">
        <f>INDEX(BDD_enquete_terrain_publique!Q:Q, MATCH(A752, BDD_enquete_terrain_publique!B:B, 0))</f>
        <v>#N/A</v>
      </c>
      <c r="Q752" s="115" t="s">
        <v>22</v>
      </c>
      <c r="R752" s="115" t="s">
        <v>22</v>
      </c>
      <c r="S752" s="115" t="s">
        <v>22</v>
      </c>
      <c r="T752" s="115" t="s">
        <v>22</v>
      </c>
      <c r="U752" s="120" t="e">
        <f>INDEX(BDD_enquete_terrain_publique!V:V, MATCH(A752, BDD_enquete_terrain_publique!B:B, 0))</f>
        <v>#N/A</v>
      </c>
      <c r="V752" s="128" t="s">
        <v>22</v>
      </c>
      <c r="W752" s="121" t="e">
        <f>INDEX(BDD_enquete_terrain_publique!W:W, MATCH(A752, BDD_enquete_terrain_publique!B:B, 0))</f>
        <v>#N/A</v>
      </c>
      <c r="X752" s="122" t="e">
        <f>INDEX(BDD_enquete_terrain_publique!X:X, MATCH(A752, BDD_enquete_terrain_publique!B:B, 0))</f>
        <v>#N/A</v>
      </c>
      <c r="Y752" s="122" t="e">
        <f>INDEX(BDD_enquete_terrain_publique!Y:Y, MATCH(A752, BDD_enquete_terrain_publique!B:B, 0))</f>
        <v>#N/A</v>
      </c>
      <c r="Z752" s="121" t="e">
        <f>INDEX(BDD_enquete_terrain_publique!Z:Z, MATCH(A752, BDD_enquete_terrain_publique!B:B, 0))</f>
        <v>#N/A</v>
      </c>
      <c r="AA752" s="121" t="e">
        <f>INDEX(BDD_enquete_terrain_publique!AA:AA, MATCH(A752, BDD_enquete_terrain_publique!B:B, 0))</f>
        <v>#N/A</v>
      </c>
      <c r="AB752" s="121" t="e">
        <f>INDEX(BDD_enquete_terrain_publique!AB:AB, MATCH(A752, BDD_enquete_terrain_publique!B:B, 0))</f>
        <v>#N/A</v>
      </c>
      <c r="AC752" s="121" t="e">
        <f>Tableau1[[#This Row],[heure_enq]]-Tableau1[[#This Row],[heure_deb]]</f>
        <v>#N/A</v>
      </c>
      <c r="AD752" s="121" t="e">
        <f>Tableau1[[#This Row],[heure_fin]]-Tableau1[[#This Row],[heure_deb]]</f>
        <v>#N/A</v>
      </c>
      <c r="AE752" s="128" t="s">
        <v>22</v>
      </c>
      <c r="AF752" s="128" t="s">
        <v>22</v>
      </c>
      <c r="AG752" s="123" t="e">
        <f>INDEX(BDD_enquete_terrain_publique!BJ:BJ, MATCH(A752, BDD_enquete_terrain_publique!B:B, 0))</f>
        <v>#N/A</v>
      </c>
      <c r="AH752" s="18"/>
      <c r="AI752" s="18" t="e">
        <f>INDEX(BDD_enquete_terrain_publique!BO:BO, MATCH(A752, BDD_enquete_terrain_publique!B:B, 0))</f>
        <v>#N/A</v>
      </c>
      <c r="AJ752" s="18"/>
      <c r="AK752" s="18" t="e">
        <f>INDEX(BDD_enquete_terrain_publique!BU:BU, MATCH(A752, BDD_enquete_terrain_publique!B:B, 0))</f>
        <v>#N/A</v>
      </c>
      <c r="AL752" s="115" t="e">
        <f>INDEX(BDD_enquete_terrain_publique!BV:BV, MATCH(A752, BDD_enquete_terrain_publique!B:B, 0))</f>
        <v>#N/A</v>
      </c>
      <c r="AM752" s="18"/>
      <c r="AN752" s="115"/>
      <c r="AO752" s="115" t="e">
        <f>INDEX(BDD_enquete_terrain_publique!AL:AL, MATCH(A752, BDD_enquete_terrain_publique!B:B, 0))</f>
        <v>#N/A</v>
      </c>
      <c r="AP752" s="115"/>
      <c r="AQ752" s="115"/>
      <c r="AR752" s="124"/>
      <c r="AS752" s="115"/>
      <c r="AT752" s="122"/>
      <c r="AU75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2" s="122"/>
      <c r="AW752" s="115"/>
      <c r="AX752" s="199"/>
      <c r="AY752" s="201"/>
      <c r="AZ752" s="127"/>
    </row>
    <row r="753" spans="1:52">
      <c r="A753" s="117"/>
      <c r="B753" s="18" t="e">
        <f>INDEX(BDD_enquete_terrain_publique!C:C, MATCH(A753, BDD_enquete_terrain_publique!B:B, 0))</f>
        <v>#N/A</v>
      </c>
      <c r="C753" s="18" t="e">
        <f>INDEX(BDD_enquete_terrain_publique!D:D, MATCH(A753, BDD_enquete_terrain_publique!B:B, 0))</f>
        <v>#N/A</v>
      </c>
      <c r="D753" s="109" t="e">
        <f>INDEX(BDD_enquete_terrain_publique!E:E, MATCH(A753, BDD_enquete_terrain_publique!B:B, 0))</f>
        <v>#N/A</v>
      </c>
      <c r="E753" s="18" t="e">
        <f>INDEX(BDD_enquete_terrain_publique!F:F, MATCH(A753, BDD_enquete_terrain_publique!B:B, 0))</f>
        <v>#N/A</v>
      </c>
      <c r="F753" s="118" t="e">
        <f>INDEX(BDD_enquete_terrain_publique!G:G, MATCH(A753, BDD_enquete_terrain_publique!B:B, 0))</f>
        <v>#N/A</v>
      </c>
      <c r="G753" s="18" t="e">
        <f>INDEX(BDD_enquete_terrain_publique!H:H, MATCH(A753, BDD_enquete_terrain_publique!B:B, 0))</f>
        <v>#N/A</v>
      </c>
      <c r="H753" s="118" t="e">
        <f>INDEX(BDD_enquete_terrain_publique!I:I, MATCH(A753, BDD_enquete_terrain_publique!B:B, 0))</f>
        <v>#N/A</v>
      </c>
      <c r="I753" s="18" t="e">
        <f>INDEX(BDD_enquete_terrain_publique!J:J, MATCH(A753, BDD_enquete_terrain_publique!B:B, 0))</f>
        <v>#N/A</v>
      </c>
      <c r="J753" s="18" t="e">
        <f>INDEX(BDD_enquete_terrain_publique!K:K, MATCH(A753, BDD_enquete_terrain_publique!B:B, 0))</f>
        <v>#N/A</v>
      </c>
      <c r="K753" s="118" t="e">
        <f>INDEX(BDD_enquete_terrain_publique!L:L, MATCH(A753, BDD_enquete_terrain_publique!B:B, 0))</f>
        <v>#N/A</v>
      </c>
      <c r="L753" s="18" t="e">
        <f>INDEX(BDD_enquete_terrain_publique!M:M, MATCH(A753, BDD_enquete_terrain_publique!B:B, 0))</f>
        <v>#N/A</v>
      </c>
      <c r="M753" s="115" t="s">
        <v>22</v>
      </c>
      <c r="N753" s="115" t="s">
        <v>22</v>
      </c>
      <c r="O753" s="115" t="s">
        <v>22</v>
      </c>
      <c r="P753" s="119" t="e">
        <f>INDEX(BDD_enquete_terrain_publique!Q:Q, MATCH(A753, BDD_enquete_terrain_publique!B:B, 0))</f>
        <v>#N/A</v>
      </c>
      <c r="Q753" s="115" t="s">
        <v>22</v>
      </c>
      <c r="R753" s="115" t="s">
        <v>22</v>
      </c>
      <c r="S753" s="115" t="s">
        <v>22</v>
      </c>
      <c r="T753" s="115" t="s">
        <v>22</v>
      </c>
      <c r="U753" s="120" t="e">
        <f>INDEX(BDD_enquete_terrain_publique!V:V, MATCH(A753, BDD_enquete_terrain_publique!B:B, 0))</f>
        <v>#N/A</v>
      </c>
      <c r="V753" s="128" t="s">
        <v>22</v>
      </c>
      <c r="W753" s="121" t="e">
        <f>INDEX(BDD_enquete_terrain_publique!W:W, MATCH(A753, BDD_enquete_terrain_publique!B:B, 0))</f>
        <v>#N/A</v>
      </c>
      <c r="X753" s="122" t="e">
        <f>INDEX(BDD_enquete_terrain_publique!X:X, MATCH(A753, BDD_enquete_terrain_publique!B:B, 0))</f>
        <v>#N/A</v>
      </c>
      <c r="Y753" s="122" t="e">
        <f>INDEX(BDD_enquete_terrain_publique!Y:Y, MATCH(A753, BDD_enquete_terrain_publique!B:B, 0))</f>
        <v>#N/A</v>
      </c>
      <c r="Z753" s="121" t="e">
        <f>INDEX(BDD_enquete_terrain_publique!Z:Z, MATCH(A753, BDD_enquete_terrain_publique!B:B, 0))</f>
        <v>#N/A</v>
      </c>
      <c r="AA753" s="121" t="e">
        <f>INDEX(BDD_enquete_terrain_publique!AA:AA, MATCH(A753, BDD_enquete_terrain_publique!B:B, 0))</f>
        <v>#N/A</v>
      </c>
      <c r="AB753" s="121" t="e">
        <f>INDEX(BDD_enquete_terrain_publique!AB:AB, MATCH(A753, BDD_enquete_terrain_publique!B:B, 0))</f>
        <v>#N/A</v>
      </c>
      <c r="AC753" s="121" t="e">
        <f>Tableau1[[#This Row],[heure_enq]]-Tableau1[[#This Row],[heure_deb]]</f>
        <v>#N/A</v>
      </c>
      <c r="AD753" s="121" t="e">
        <f>Tableau1[[#This Row],[heure_fin]]-Tableau1[[#This Row],[heure_deb]]</f>
        <v>#N/A</v>
      </c>
      <c r="AE753" s="128" t="s">
        <v>22</v>
      </c>
      <c r="AF753" s="128" t="s">
        <v>22</v>
      </c>
      <c r="AG753" s="123" t="e">
        <f>INDEX(BDD_enquete_terrain_publique!BJ:BJ, MATCH(A753, BDD_enquete_terrain_publique!B:B, 0))</f>
        <v>#N/A</v>
      </c>
      <c r="AH753" s="18"/>
      <c r="AI753" s="18" t="e">
        <f>INDEX(BDD_enquete_terrain_publique!BO:BO, MATCH(A753, BDD_enquete_terrain_publique!B:B, 0))</f>
        <v>#N/A</v>
      </c>
      <c r="AJ753" s="18"/>
      <c r="AK753" s="18" t="e">
        <f>INDEX(BDD_enquete_terrain_publique!BU:BU, MATCH(A753, BDD_enquete_terrain_publique!B:B, 0))</f>
        <v>#N/A</v>
      </c>
      <c r="AL753" s="115" t="e">
        <f>INDEX(BDD_enquete_terrain_publique!BV:BV, MATCH(A753, BDD_enquete_terrain_publique!B:B, 0))</f>
        <v>#N/A</v>
      </c>
      <c r="AM753" s="18"/>
      <c r="AN753" s="115"/>
      <c r="AO753" s="115" t="e">
        <f>INDEX(BDD_enquete_terrain_publique!AL:AL, MATCH(A753, BDD_enquete_terrain_publique!B:B, 0))</f>
        <v>#N/A</v>
      </c>
      <c r="AP753" s="115"/>
      <c r="AQ753" s="115"/>
      <c r="AR753" s="124"/>
      <c r="AS753" s="115"/>
      <c r="AT753" s="122"/>
      <c r="AU75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3" s="122"/>
      <c r="AW753" s="115"/>
      <c r="AX753" s="199"/>
      <c r="AY753" s="201"/>
      <c r="AZ753" s="127"/>
    </row>
    <row r="754" spans="1:52">
      <c r="A754" s="117"/>
      <c r="B754" s="18" t="e">
        <f>INDEX(BDD_enquete_terrain_publique!C:C, MATCH(A754, BDD_enquete_terrain_publique!B:B, 0))</f>
        <v>#N/A</v>
      </c>
      <c r="C754" s="18" t="e">
        <f>INDEX(BDD_enquete_terrain_publique!D:D, MATCH(A754, BDD_enquete_terrain_publique!B:B, 0))</f>
        <v>#N/A</v>
      </c>
      <c r="D754" s="109" t="e">
        <f>INDEX(BDD_enquete_terrain_publique!E:E, MATCH(A754, BDD_enquete_terrain_publique!B:B, 0))</f>
        <v>#N/A</v>
      </c>
      <c r="E754" s="18" t="e">
        <f>INDEX(BDD_enquete_terrain_publique!F:F, MATCH(A754, BDD_enquete_terrain_publique!B:B, 0))</f>
        <v>#N/A</v>
      </c>
      <c r="F754" s="118" t="e">
        <f>INDEX(BDD_enquete_terrain_publique!G:G, MATCH(A754, BDD_enquete_terrain_publique!B:B, 0))</f>
        <v>#N/A</v>
      </c>
      <c r="G754" s="18" t="e">
        <f>INDEX(BDD_enquete_terrain_publique!H:H, MATCH(A754, BDD_enquete_terrain_publique!B:B, 0))</f>
        <v>#N/A</v>
      </c>
      <c r="H754" s="118" t="e">
        <f>INDEX(BDD_enquete_terrain_publique!I:I, MATCH(A754, BDD_enquete_terrain_publique!B:B, 0))</f>
        <v>#N/A</v>
      </c>
      <c r="I754" s="18" t="e">
        <f>INDEX(BDD_enquete_terrain_publique!J:J, MATCH(A754, BDD_enquete_terrain_publique!B:B, 0))</f>
        <v>#N/A</v>
      </c>
      <c r="J754" s="18" t="e">
        <f>INDEX(BDD_enquete_terrain_publique!K:K, MATCH(A754, BDD_enquete_terrain_publique!B:B, 0))</f>
        <v>#N/A</v>
      </c>
      <c r="K754" s="118" t="e">
        <f>INDEX(BDD_enquete_terrain_publique!L:L, MATCH(A754, BDD_enquete_terrain_publique!B:B, 0))</f>
        <v>#N/A</v>
      </c>
      <c r="L754" s="18" t="e">
        <f>INDEX(BDD_enquete_terrain_publique!M:M, MATCH(A754, BDD_enquete_terrain_publique!B:B, 0))</f>
        <v>#N/A</v>
      </c>
      <c r="M754" s="115" t="s">
        <v>22</v>
      </c>
      <c r="N754" s="115" t="s">
        <v>22</v>
      </c>
      <c r="O754" s="115" t="s">
        <v>22</v>
      </c>
      <c r="P754" s="119" t="e">
        <f>INDEX(BDD_enquete_terrain_publique!Q:Q, MATCH(A754, BDD_enquete_terrain_publique!B:B, 0))</f>
        <v>#N/A</v>
      </c>
      <c r="Q754" s="115" t="s">
        <v>22</v>
      </c>
      <c r="R754" s="115" t="s">
        <v>22</v>
      </c>
      <c r="S754" s="115" t="s">
        <v>22</v>
      </c>
      <c r="T754" s="115" t="s">
        <v>22</v>
      </c>
      <c r="U754" s="120" t="e">
        <f>INDEX(BDD_enquete_terrain_publique!V:V, MATCH(A754, BDD_enquete_terrain_publique!B:B, 0))</f>
        <v>#N/A</v>
      </c>
      <c r="V754" s="128" t="s">
        <v>22</v>
      </c>
      <c r="W754" s="121" t="e">
        <f>INDEX(BDD_enquete_terrain_publique!W:W, MATCH(A754, BDD_enquete_terrain_publique!B:B, 0))</f>
        <v>#N/A</v>
      </c>
      <c r="X754" s="122" t="e">
        <f>INDEX(BDD_enquete_terrain_publique!X:X, MATCH(A754, BDD_enquete_terrain_publique!B:B, 0))</f>
        <v>#N/A</v>
      </c>
      <c r="Y754" s="122" t="e">
        <f>INDEX(BDD_enquete_terrain_publique!Y:Y, MATCH(A754, BDD_enquete_terrain_publique!B:B, 0))</f>
        <v>#N/A</v>
      </c>
      <c r="Z754" s="121" t="e">
        <f>INDEX(BDD_enquete_terrain_publique!Z:Z, MATCH(A754, BDD_enquete_terrain_publique!B:B, 0))</f>
        <v>#N/A</v>
      </c>
      <c r="AA754" s="121" t="e">
        <f>INDEX(BDD_enquete_terrain_publique!AA:AA, MATCH(A754, BDD_enquete_terrain_publique!B:B, 0))</f>
        <v>#N/A</v>
      </c>
      <c r="AB754" s="121" t="e">
        <f>INDEX(BDD_enquete_terrain_publique!AB:AB, MATCH(A754, BDD_enquete_terrain_publique!B:B, 0))</f>
        <v>#N/A</v>
      </c>
      <c r="AC754" s="121" t="e">
        <f>Tableau1[[#This Row],[heure_enq]]-Tableau1[[#This Row],[heure_deb]]</f>
        <v>#N/A</v>
      </c>
      <c r="AD754" s="121" t="e">
        <f>Tableau1[[#This Row],[heure_fin]]-Tableau1[[#This Row],[heure_deb]]</f>
        <v>#N/A</v>
      </c>
      <c r="AE754" s="128" t="s">
        <v>22</v>
      </c>
      <c r="AF754" s="128" t="s">
        <v>22</v>
      </c>
      <c r="AG754" s="123" t="e">
        <f>INDEX(BDD_enquete_terrain_publique!BJ:BJ, MATCH(A754, BDD_enquete_terrain_publique!B:B, 0))</f>
        <v>#N/A</v>
      </c>
      <c r="AH754" s="18"/>
      <c r="AI754" s="18" t="e">
        <f>INDEX(BDD_enquete_terrain_publique!BO:BO, MATCH(A754, BDD_enquete_terrain_publique!B:B, 0))</f>
        <v>#N/A</v>
      </c>
      <c r="AJ754" s="18"/>
      <c r="AK754" s="18" t="e">
        <f>INDEX(BDD_enquete_terrain_publique!BU:BU, MATCH(A754, BDD_enquete_terrain_publique!B:B, 0))</f>
        <v>#N/A</v>
      </c>
      <c r="AL754" s="115" t="e">
        <f>INDEX(BDD_enquete_terrain_publique!BV:BV, MATCH(A754, BDD_enquete_terrain_publique!B:B, 0))</f>
        <v>#N/A</v>
      </c>
      <c r="AM754" s="18"/>
      <c r="AN754" s="115"/>
      <c r="AO754" s="115" t="e">
        <f>INDEX(BDD_enquete_terrain_publique!AL:AL, MATCH(A754, BDD_enquete_terrain_publique!B:B, 0))</f>
        <v>#N/A</v>
      </c>
      <c r="AP754" s="115"/>
      <c r="AQ754" s="115"/>
      <c r="AR754" s="124"/>
      <c r="AS754" s="115"/>
      <c r="AT754" s="122"/>
      <c r="AU75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4" s="122"/>
      <c r="AW754" s="115"/>
      <c r="AX754" s="199"/>
      <c r="AY754" s="201"/>
      <c r="AZ754" s="127"/>
    </row>
    <row r="755" spans="1:52">
      <c r="A755" s="117"/>
      <c r="B755" s="18" t="e">
        <f>INDEX(BDD_enquete_terrain_publique!C:C, MATCH(A755, BDD_enquete_terrain_publique!B:B, 0))</f>
        <v>#N/A</v>
      </c>
      <c r="C755" s="18" t="e">
        <f>INDEX(BDD_enquete_terrain_publique!D:D, MATCH(A755, BDD_enquete_terrain_publique!B:B, 0))</f>
        <v>#N/A</v>
      </c>
      <c r="D755" s="109" t="e">
        <f>INDEX(BDD_enquete_terrain_publique!E:E, MATCH(A755, BDD_enquete_terrain_publique!B:B, 0))</f>
        <v>#N/A</v>
      </c>
      <c r="E755" s="18" t="e">
        <f>INDEX(BDD_enquete_terrain_publique!F:F, MATCH(A755, BDD_enquete_terrain_publique!B:B, 0))</f>
        <v>#N/A</v>
      </c>
      <c r="F755" s="118" t="e">
        <f>INDEX(BDD_enquete_terrain_publique!G:G, MATCH(A755, BDD_enquete_terrain_publique!B:B, 0))</f>
        <v>#N/A</v>
      </c>
      <c r="G755" s="18" t="e">
        <f>INDEX(BDD_enquete_terrain_publique!H:H, MATCH(A755, BDD_enquete_terrain_publique!B:B, 0))</f>
        <v>#N/A</v>
      </c>
      <c r="H755" s="118" t="e">
        <f>INDEX(BDD_enquete_terrain_publique!I:I, MATCH(A755, BDD_enquete_terrain_publique!B:B, 0))</f>
        <v>#N/A</v>
      </c>
      <c r="I755" s="18" t="e">
        <f>INDEX(BDD_enquete_terrain_publique!J:J, MATCH(A755, BDD_enquete_terrain_publique!B:B, 0))</f>
        <v>#N/A</v>
      </c>
      <c r="J755" s="18" t="e">
        <f>INDEX(BDD_enquete_terrain_publique!K:K, MATCH(A755, BDD_enquete_terrain_publique!B:B, 0))</f>
        <v>#N/A</v>
      </c>
      <c r="K755" s="118" t="e">
        <f>INDEX(BDD_enquete_terrain_publique!L:L, MATCH(A755, BDD_enquete_terrain_publique!B:B, 0))</f>
        <v>#N/A</v>
      </c>
      <c r="L755" s="18" t="e">
        <f>INDEX(BDD_enquete_terrain_publique!M:M, MATCH(A755, BDD_enquete_terrain_publique!B:B, 0))</f>
        <v>#N/A</v>
      </c>
      <c r="M755" s="115" t="s">
        <v>22</v>
      </c>
      <c r="N755" s="115" t="s">
        <v>22</v>
      </c>
      <c r="O755" s="115" t="s">
        <v>22</v>
      </c>
      <c r="P755" s="119" t="e">
        <f>INDEX(BDD_enquete_terrain_publique!Q:Q, MATCH(A755, BDD_enquete_terrain_publique!B:B, 0))</f>
        <v>#N/A</v>
      </c>
      <c r="Q755" s="115" t="s">
        <v>22</v>
      </c>
      <c r="R755" s="115" t="s">
        <v>22</v>
      </c>
      <c r="S755" s="115" t="s">
        <v>22</v>
      </c>
      <c r="T755" s="115" t="s">
        <v>22</v>
      </c>
      <c r="U755" s="120" t="e">
        <f>INDEX(BDD_enquete_terrain_publique!V:V, MATCH(A755, BDD_enquete_terrain_publique!B:B, 0))</f>
        <v>#N/A</v>
      </c>
      <c r="V755" s="128" t="s">
        <v>22</v>
      </c>
      <c r="W755" s="121" t="e">
        <f>INDEX(BDD_enquete_terrain_publique!W:W, MATCH(A755, BDD_enquete_terrain_publique!B:B, 0))</f>
        <v>#N/A</v>
      </c>
      <c r="X755" s="122" t="e">
        <f>INDEX(BDD_enquete_terrain_publique!X:X, MATCH(A755, BDD_enquete_terrain_publique!B:B, 0))</f>
        <v>#N/A</v>
      </c>
      <c r="Y755" s="122" t="e">
        <f>INDEX(BDD_enquete_terrain_publique!Y:Y, MATCH(A755, BDD_enquete_terrain_publique!B:B, 0))</f>
        <v>#N/A</v>
      </c>
      <c r="Z755" s="121" t="e">
        <f>INDEX(BDD_enquete_terrain_publique!Z:Z, MATCH(A755, BDD_enquete_terrain_publique!B:B, 0))</f>
        <v>#N/A</v>
      </c>
      <c r="AA755" s="121" t="e">
        <f>INDEX(BDD_enquete_terrain_publique!AA:AA, MATCH(A755, BDD_enquete_terrain_publique!B:B, 0))</f>
        <v>#N/A</v>
      </c>
      <c r="AB755" s="121" t="e">
        <f>INDEX(BDD_enquete_terrain_publique!AB:AB, MATCH(A755, BDD_enquete_terrain_publique!B:B, 0))</f>
        <v>#N/A</v>
      </c>
      <c r="AC755" s="121" t="e">
        <f>Tableau1[[#This Row],[heure_enq]]-Tableau1[[#This Row],[heure_deb]]</f>
        <v>#N/A</v>
      </c>
      <c r="AD755" s="121" t="e">
        <f>Tableau1[[#This Row],[heure_fin]]-Tableau1[[#This Row],[heure_deb]]</f>
        <v>#N/A</v>
      </c>
      <c r="AE755" s="128" t="s">
        <v>22</v>
      </c>
      <c r="AF755" s="128" t="s">
        <v>22</v>
      </c>
      <c r="AG755" s="123" t="e">
        <f>INDEX(BDD_enquete_terrain_publique!BJ:BJ, MATCH(A755, BDD_enquete_terrain_publique!B:B, 0))</f>
        <v>#N/A</v>
      </c>
      <c r="AH755" s="18"/>
      <c r="AI755" s="18" t="e">
        <f>INDEX(BDD_enquete_terrain_publique!BO:BO, MATCH(A755, BDD_enquete_terrain_publique!B:B, 0))</f>
        <v>#N/A</v>
      </c>
      <c r="AJ755" s="18"/>
      <c r="AK755" s="18" t="e">
        <f>INDEX(BDD_enquete_terrain_publique!BU:BU, MATCH(A755, BDD_enquete_terrain_publique!B:B, 0))</f>
        <v>#N/A</v>
      </c>
      <c r="AL755" s="115" t="e">
        <f>INDEX(BDD_enquete_terrain_publique!BV:BV, MATCH(A755, BDD_enquete_terrain_publique!B:B, 0))</f>
        <v>#N/A</v>
      </c>
      <c r="AM755" s="18"/>
      <c r="AN755" s="115"/>
      <c r="AO755" s="115" t="e">
        <f>INDEX(BDD_enquete_terrain_publique!AL:AL, MATCH(A755, BDD_enquete_terrain_publique!B:B, 0))</f>
        <v>#N/A</v>
      </c>
      <c r="AP755" s="115"/>
      <c r="AQ755" s="115"/>
      <c r="AR755" s="124"/>
      <c r="AS755" s="115"/>
      <c r="AT755" s="122"/>
      <c r="AU75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5" s="122"/>
      <c r="AW755" s="115"/>
      <c r="AX755" s="199"/>
      <c r="AY755" s="201"/>
      <c r="AZ755" s="127"/>
    </row>
    <row r="756" spans="1:52">
      <c r="A756" s="117"/>
      <c r="B756" s="18" t="e">
        <f>INDEX(BDD_enquete_terrain_publique!C:C, MATCH(A756, BDD_enquete_terrain_publique!B:B, 0))</f>
        <v>#N/A</v>
      </c>
      <c r="C756" s="18" t="e">
        <f>INDEX(BDD_enquete_terrain_publique!D:D, MATCH(A756, BDD_enquete_terrain_publique!B:B, 0))</f>
        <v>#N/A</v>
      </c>
      <c r="D756" s="109" t="e">
        <f>INDEX(BDD_enquete_terrain_publique!E:E, MATCH(A756, BDD_enquete_terrain_publique!B:B, 0))</f>
        <v>#N/A</v>
      </c>
      <c r="E756" s="18" t="e">
        <f>INDEX(BDD_enquete_terrain_publique!F:F, MATCH(A756, BDD_enquete_terrain_publique!B:B, 0))</f>
        <v>#N/A</v>
      </c>
      <c r="F756" s="118" t="e">
        <f>INDEX(BDD_enquete_terrain_publique!G:G, MATCH(A756, BDD_enquete_terrain_publique!B:B, 0))</f>
        <v>#N/A</v>
      </c>
      <c r="G756" s="18" t="e">
        <f>INDEX(BDD_enquete_terrain_publique!H:H, MATCH(A756, BDD_enquete_terrain_publique!B:B, 0))</f>
        <v>#N/A</v>
      </c>
      <c r="H756" s="118" t="e">
        <f>INDEX(BDD_enquete_terrain_publique!I:I, MATCH(A756, BDD_enquete_terrain_publique!B:B, 0))</f>
        <v>#N/A</v>
      </c>
      <c r="I756" s="18" t="e">
        <f>INDEX(BDD_enquete_terrain_publique!J:J, MATCH(A756, BDD_enquete_terrain_publique!B:B, 0))</f>
        <v>#N/A</v>
      </c>
      <c r="J756" s="18" t="e">
        <f>INDEX(BDD_enquete_terrain_publique!K:K, MATCH(A756, BDD_enquete_terrain_publique!B:B, 0))</f>
        <v>#N/A</v>
      </c>
      <c r="K756" s="118" t="e">
        <f>INDEX(BDD_enquete_terrain_publique!L:L, MATCH(A756, BDD_enquete_terrain_publique!B:B, 0))</f>
        <v>#N/A</v>
      </c>
      <c r="L756" s="18" t="e">
        <f>INDEX(BDD_enquete_terrain_publique!M:M, MATCH(A756, BDD_enquete_terrain_publique!B:B, 0))</f>
        <v>#N/A</v>
      </c>
      <c r="M756" s="115" t="s">
        <v>22</v>
      </c>
      <c r="N756" s="115" t="s">
        <v>22</v>
      </c>
      <c r="O756" s="115" t="s">
        <v>22</v>
      </c>
      <c r="P756" s="119" t="e">
        <f>INDEX(BDD_enquete_terrain_publique!Q:Q, MATCH(A756, BDD_enquete_terrain_publique!B:B, 0))</f>
        <v>#N/A</v>
      </c>
      <c r="Q756" s="115" t="s">
        <v>22</v>
      </c>
      <c r="R756" s="115" t="s">
        <v>22</v>
      </c>
      <c r="S756" s="115" t="s">
        <v>22</v>
      </c>
      <c r="T756" s="115" t="s">
        <v>22</v>
      </c>
      <c r="U756" s="120" t="e">
        <f>INDEX(BDD_enquete_terrain_publique!V:V, MATCH(A756, BDD_enquete_terrain_publique!B:B, 0))</f>
        <v>#N/A</v>
      </c>
      <c r="V756" s="128" t="s">
        <v>22</v>
      </c>
      <c r="W756" s="121" t="e">
        <f>INDEX(BDD_enquete_terrain_publique!W:W, MATCH(A756, BDD_enquete_terrain_publique!B:B, 0))</f>
        <v>#N/A</v>
      </c>
      <c r="X756" s="122" t="e">
        <f>INDEX(BDD_enquete_terrain_publique!X:X, MATCH(A756, BDD_enquete_terrain_publique!B:B, 0))</f>
        <v>#N/A</v>
      </c>
      <c r="Y756" s="122" t="e">
        <f>INDEX(BDD_enquete_terrain_publique!Y:Y, MATCH(A756, BDD_enquete_terrain_publique!B:B, 0))</f>
        <v>#N/A</v>
      </c>
      <c r="Z756" s="121" t="e">
        <f>INDEX(BDD_enquete_terrain_publique!Z:Z, MATCH(A756, BDD_enquete_terrain_publique!B:B, 0))</f>
        <v>#N/A</v>
      </c>
      <c r="AA756" s="121" t="e">
        <f>INDEX(BDD_enquete_terrain_publique!AA:AA, MATCH(A756, BDD_enquete_terrain_publique!B:B, 0))</f>
        <v>#N/A</v>
      </c>
      <c r="AB756" s="121" t="e">
        <f>INDEX(BDD_enquete_terrain_publique!AB:AB, MATCH(A756, BDD_enquete_terrain_publique!B:B, 0))</f>
        <v>#N/A</v>
      </c>
      <c r="AC756" s="121" t="e">
        <f>Tableau1[[#This Row],[heure_enq]]-Tableau1[[#This Row],[heure_deb]]</f>
        <v>#N/A</v>
      </c>
      <c r="AD756" s="121" t="e">
        <f>Tableau1[[#This Row],[heure_fin]]-Tableau1[[#This Row],[heure_deb]]</f>
        <v>#N/A</v>
      </c>
      <c r="AE756" s="128" t="s">
        <v>22</v>
      </c>
      <c r="AF756" s="128" t="s">
        <v>22</v>
      </c>
      <c r="AG756" s="123" t="e">
        <f>INDEX(BDD_enquete_terrain_publique!BJ:BJ, MATCH(A756, BDD_enquete_terrain_publique!B:B, 0))</f>
        <v>#N/A</v>
      </c>
      <c r="AH756" s="18"/>
      <c r="AI756" s="18" t="e">
        <f>INDEX(BDD_enquete_terrain_publique!BO:BO, MATCH(A756, BDD_enquete_terrain_publique!B:B, 0))</f>
        <v>#N/A</v>
      </c>
      <c r="AJ756" s="18"/>
      <c r="AK756" s="18" t="e">
        <f>INDEX(BDD_enquete_terrain_publique!BU:BU, MATCH(A756, BDD_enquete_terrain_publique!B:B, 0))</f>
        <v>#N/A</v>
      </c>
      <c r="AL756" s="115" t="e">
        <f>INDEX(BDD_enquete_terrain_publique!BV:BV, MATCH(A756, BDD_enquete_terrain_publique!B:B, 0))</f>
        <v>#N/A</v>
      </c>
      <c r="AM756" s="18"/>
      <c r="AN756" s="115"/>
      <c r="AO756" s="115" t="e">
        <f>INDEX(BDD_enquete_terrain_publique!AL:AL, MATCH(A756, BDD_enquete_terrain_publique!B:B, 0))</f>
        <v>#N/A</v>
      </c>
      <c r="AP756" s="115"/>
      <c r="AQ756" s="115"/>
      <c r="AR756" s="124"/>
      <c r="AS756" s="115"/>
      <c r="AT756" s="122"/>
      <c r="AU75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6" s="122"/>
      <c r="AW756" s="115"/>
      <c r="AX756" s="199"/>
      <c r="AY756" s="201"/>
      <c r="AZ756" s="127"/>
    </row>
    <row r="757" spans="1:52">
      <c r="A757" s="117"/>
      <c r="B757" s="18" t="e">
        <f>INDEX(BDD_enquete_terrain_publique!C:C, MATCH(A757, BDD_enquete_terrain_publique!B:B, 0))</f>
        <v>#N/A</v>
      </c>
      <c r="C757" s="18" t="e">
        <f>INDEX(BDD_enquete_terrain_publique!D:D, MATCH(A757, BDD_enquete_terrain_publique!B:B, 0))</f>
        <v>#N/A</v>
      </c>
      <c r="D757" s="109" t="e">
        <f>INDEX(BDD_enquete_terrain_publique!E:E, MATCH(A757, BDD_enquete_terrain_publique!B:B, 0))</f>
        <v>#N/A</v>
      </c>
      <c r="E757" s="18" t="e">
        <f>INDEX(BDD_enquete_terrain_publique!F:F, MATCH(A757, BDD_enquete_terrain_publique!B:B, 0))</f>
        <v>#N/A</v>
      </c>
      <c r="F757" s="118" t="e">
        <f>INDEX(BDD_enquete_terrain_publique!G:G, MATCH(A757, BDD_enquete_terrain_publique!B:B, 0))</f>
        <v>#N/A</v>
      </c>
      <c r="G757" s="18" t="e">
        <f>INDEX(BDD_enquete_terrain_publique!H:H, MATCH(A757, BDD_enquete_terrain_publique!B:B, 0))</f>
        <v>#N/A</v>
      </c>
      <c r="H757" s="118" t="e">
        <f>INDEX(BDD_enquete_terrain_publique!I:I, MATCH(A757, BDD_enquete_terrain_publique!B:B, 0))</f>
        <v>#N/A</v>
      </c>
      <c r="I757" s="18" t="e">
        <f>INDEX(BDD_enquete_terrain_publique!J:J, MATCH(A757, BDD_enquete_terrain_publique!B:B, 0))</f>
        <v>#N/A</v>
      </c>
      <c r="J757" s="18" t="e">
        <f>INDEX(BDD_enquete_terrain_publique!K:K, MATCH(A757, BDD_enquete_terrain_publique!B:B, 0))</f>
        <v>#N/A</v>
      </c>
      <c r="K757" s="118" t="e">
        <f>INDEX(BDD_enquete_terrain_publique!L:L, MATCH(A757, BDD_enquete_terrain_publique!B:B, 0))</f>
        <v>#N/A</v>
      </c>
      <c r="L757" s="18" t="e">
        <f>INDEX(BDD_enquete_terrain_publique!M:M, MATCH(A757, BDD_enquete_terrain_publique!B:B, 0))</f>
        <v>#N/A</v>
      </c>
      <c r="M757" s="115" t="s">
        <v>22</v>
      </c>
      <c r="N757" s="115" t="s">
        <v>22</v>
      </c>
      <c r="O757" s="115" t="s">
        <v>22</v>
      </c>
      <c r="P757" s="119" t="e">
        <f>INDEX(BDD_enquete_terrain_publique!Q:Q, MATCH(A757, BDD_enquete_terrain_publique!B:B, 0))</f>
        <v>#N/A</v>
      </c>
      <c r="Q757" s="115" t="s">
        <v>22</v>
      </c>
      <c r="R757" s="115" t="s">
        <v>22</v>
      </c>
      <c r="S757" s="115" t="s">
        <v>22</v>
      </c>
      <c r="T757" s="115" t="s">
        <v>22</v>
      </c>
      <c r="U757" s="120" t="e">
        <f>INDEX(BDD_enquete_terrain_publique!V:V, MATCH(A757, BDD_enquete_terrain_publique!B:B, 0))</f>
        <v>#N/A</v>
      </c>
      <c r="V757" s="128" t="s">
        <v>22</v>
      </c>
      <c r="W757" s="121" t="e">
        <f>INDEX(BDD_enquete_terrain_publique!W:W, MATCH(A757, BDD_enquete_terrain_publique!B:B, 0))</f>
        <v>#N/A</v>
      </c>
      <c r="X757" s="122" t="e">
        <f>INDEX(BDD_enquete_terrain_publique!X:X, MATCH(A757, BDD_enquete_terrain_publique!B:B, 0))</f>
        <v>#N/A</v>
      </c>
      <c r="Y757" s="122" t="e">
        <f>INDEX(BDD_enquete_terrain_publique!Y:Y, MATCH(A757, BDD_enquete_terrain_publique!B:B, 0))</f>
        <v>#N/A</v>
      </c>
      <c r="Z757" s="121" t="e">
        <f>INDEX(BDD_enquete_terrain_publique!Z:Z, MATCH(A757, BDD_enquete_terrain_publique!B:B, 0))</f>
        <v>#N/A</v>
      </c>
      <c r="AA757" s="121" t="e">
        <f>INDEX(BDD_enquete_terrain_publique!AA:AA, MATCH(A757, BDD_enquete_terrain_publique!B:B, 0))</f>
        <v>#N/A</v>
      </c>
      <c r="AB757" s="121" t="e">
        <f>INDEX(BDD_enquete_terrain_publique!AB:AB, MATCH(A757, BDD_enquete_terrain_publique!B:B, 0))</f>
        <v>#N/A</v>
      </c>
      <c r="AC757" s="121" t="e">
        <f>Tableau1[[#This Row],[heure_enq]]-Tableau1[[#This Row],[heure_deb]]</f>
        <v>#N/A</v>
      </c>
      <c r="AD757" s="121" t="e">
        <f>Tableau1[[#This Row],[heure_fin]]-Tableau1[[#This Row],[heure_deb]]</f>
        <v>#N/A</v>
      </c>
      <c r="AE757" s="128" t="s">
        <v>22</v>
      </c>
      <c r="AF757" s="128" t="s">
        <v>22</v>
      </c>
      <c r="AG757" s="123" t="e">
        <f>INDEX(BDD_enquete_terrain_publique!BJ:BJ, MATCH(A757, BDD_enquete_terrain_publique!B:B, 0))</f>
        <v>#N/A</v>
      </c>
      <c r="AH757" s="18"/>
      <c r="AI757" s="18" t="e">
        <f>INDEX(BDD_enquete_terrain_publique!BO:BO, MATCH(A757, BDD_enquete_terrain_publique!B:B, 0))</f>
        <v>#N/A</v>
      </c>
      <c r="AJ757" s="18"/>
      <c r="AK757" s="18" t="e">
        <f>INDEX(BDD_enquete_terrain_publique!BU:BU, MATCH(A757, BDD_enquete_terrain_publique!B:B, 0))</f>
        <v>#N/A</v>
      </c>
      <c r="AL757" s="115" t="e">
        <f>INDEX(BDD_enquete_terrain_publique!BV:BV, MATCH(A757, BDD_enquete_terrain_publique!B:B, 0))</f>
        <v>#N/A</v>
      </c>
      <c r="AM757" s="18"/>
      <c r="AN757" s="115"/>
      <c r="AO757" s="115" t="e">
        <f>INDEX(BDD_enquete_terrain_publique!AL:AL, MATCH(A757, BDD_enquete_terrain_publique!B:B, 0))</f>
        <v>#N/A</v>
      </c>
      <c r="AP757" s="115"/>
      <c r="AQ757" s="115"/>
      <c r="AR757" s="124"/>
      <c r="AS757" s="115"/>
      <c r="AT757" s="122"/>
      <c r="AU75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7" s="122"/>
      <c r="AW757" s="115"/>
      <c r="AX757" s="199"/>
      <c r="AY757" s="201"/>
      <c r="AZ757" s="127"/>
    </row>
    <row r="758" spans="1:52">
      <c r="A758" s="117"/>
      <c r="B758" s="18" t="e">
        <f>INDEX(BDD_enquete_terrain_publique!C:C, MATCH(A758, BDD_enquete_terrain_publique!B:B, 0))</f>
        <v>#N/A</v>
      </c>
      <c r="C758" s="18" t="e">
        <f>INDEX(BDD_enquete_terrain_publique!D:D, MATCH(A758, BDD_enquete_terrain_publique!B:B, 0))</f>
        <v>#N/A</v>
      </c>
      <c r="D758" s="109" t="e">
        <f>INDEX(BDD_enquete_terrain_publique!E:E, MATCH(A758, BDD_enquete_terrain_publique!B:B, 0))</f>
        <v>#N/A</v>
      </c>
      <c r="E758" s="18" t="e">
        <f>INDEX(BDD_enquete_terrain_publique!F:F, MATCH(A758, BDD_enquete_terrain_publique!B:B, 0))</f>
        <v>#N/A</v>
      </c>
      <c r="F758" s="118" t="e">
        <f>INDEX(BDD_enquete_terrain_publique!G:G, MATCH(A758, BDD_enquete_terrain_publique!B:B, 0))</f>
        <v>#N/A</v>
      </c>
      <c r="G758" s="18" t="e">
        <f>INDEX(BDD_enquete_terrain_publique!H:H, MATCH(A758, BDD_enquete_terrain_publique!B:B, 0))</f>
        <v>#N/A</v>
      </c>
      <c r="H758" s="118" t="e">
        <f>INDEX(BDD_enquete_terrain_publique!I:I, MATCH(A758, BDD_enquete_terrain_publique!B:B, 0))</f>
        <v>#N/A</v>
      </c>
      <c r="I758" s="18" t="e">
        <f>INDEX(BDD_enquete_terrain_publique!J:J, MATCH(A758, BDD_enquete_terrain_publique!B:B, 0))</f>
        <v>#N/A</v>
      </c>
      <c r="J758" s="18" t="e">
        <f>INDEX(BDD_enquete_terrain_publique!K:K, MATCH(A758, BDD_enquete_terrain_publique!B:B, 0))</f>
        <v>#N/A</v>
      </c>
      <c r="K758" s="118" t="e">
        <f>INDEX(BDD_enquete_terrain_publique!L:L, MATCH(A758, BDD_enquete_terrain_publique!B:B, 0))</f>
        <v>#N/A</v>
      </c>
      <c r="L758" s="18" t="e">
        <f>INDEX(BDD_enquete_terrain_publique!M:M, MATCH(A758, BDD_enquete_terrain_publique!B:B, 0))</f>
        <v>#N/A</v>
      </c>
      <c r="M758" s="115" t="s">
        <v>22</v>
      </c>
      <c r="N758" s="115" t="s">
        <v>22</v>
      </c>
      <c r="O758" s="115" t="s">
        <v>22</v>
      </c>
      <c r="P758" s="119" t="e">
        <f>INDEX(BDD_enquete_terrain_publique!Q:Q, MATCH(A758, BDD_enquete_terrain_publique!B:B, 0))</f>
        <v>#N/A</v>
      </c>
      <c r="Q758" s="115" t="s">
        <v>22</v>
      </c>
      <c r="R758" s="115" t="s">
        <v>22</v>
      </c>
      <c r="S758" s="115" t="s">
        <v>22</v>
      </c>
      <c r="T758" s="115" t="s">
        <v>22</v>
      </c>
      <c r="U758" s="120" t="e">
        <f>INDEX(BDD_enquete_terrain_publique!V:V, MATCH(A758, BDD_enquete_terrain_publique!B:B, 0))</f>
        <v>#N/A</v>
      </c>
      <c r="V758" s="128" t="s">
        <v>22</v>
      </c>
      <c r="W758" s="121" t="e">
        <f>INDEX(BDD_enquete_terrain_publique!W:W, MATCH(A758, BDD_enquete_terrain_publique!B:B, 0))</f>
        <v>#N/A</v>
      </c>
      <c r="X758" s="122" t="e">
        <f>INDEX(BDD_enquete_terrain_publique!X:X, MATCH(A758, BDD_enquete_terrain_publique!B:B, 0))</f>
        <v>#N/A</v>
      </c>
      <c r="Y758" s="122" t="e">
        <f>INDEX(BDD_enquete_terrain_publique!Y:Y, MATCH(A758, BDD_enquete_terrain_publique!B:B, 0))</f>
        <v>#N/A</v>
      </c>
      <c r="Z758" s="121" t="e">
        <f>INDEX(BDD_enquete_terrain_publique!Z:Z, MATCH(A758, BDD_enquete_terrain_publique!B:B, 0))</f>
        <v>#N/A</v>
      </c>
      <c r="AA758" s="121" t="e">
        <f>INDEX(BDD_enquete_terrain_publique!AA:AA, MATCH(A758, BDD_enquete_terrain_publique!B:B, 0))</f>
        <v>#N/A</v>
      </c>
      <c r="AB758" s="121" t="e">
        <f>INDEX(BDD_enquete_terrain_publique!AB:AB, MATCH(A758, BDD_enquete_terrain_publique!B:B, 0))</f>
        <v>#N/A</v>
      </c>
      <c r="AC758" s="121" t="e">
        <f>Tableau1[[#This Row],[heure_enq]]-Tableau1[[#This Row],[heure_deb]]</f>
        <v>#N/A</v>
      </c>
      <c r="AD758" s="121" t="e">
        <f>Tableau1[[#This Row],[heure_fin]]-Tableau1[[#This Row],[heure_deb]]</f>
        <v>#N/A</v>
      </c>
      <c r="AE758" s="128" t="s">
        <v>22</v>
      </c>
      <c r="AF758" s="128" t="s">
        <v>22</v>
      </c>
      <c r="AG758" s="123" t="e">
        <f>INDEX(BDD_enquete_terrain_publique!BJ:BJ, MATCH(A758, BDD_enquete_terrain_publique!B:B, 0))</f>
        <v>#N/A</v>
      </c>
      <c r="AH758" s="18"/>
      <c r="AI758" s="18" t="e">
        <f>INDEX(BDD_enquete_terrain_publique!BO:BO, MATCH(A758, BDD_enquete_terrain_publique!B:B, 0))</f>
        <v>#N/A</v>
      </c>
      <c r="AJ758" s="18"/>
      <c r="AK758" s="18" t="e">
        <f>INDEX(BDD_enquete_terrain_publique!BU:BU, MATCH(A758, BDD_enquete_terrain_publique!B:B, 0))</f>
        <v>#N/A</v>
      </c>
      <c r="AL758" s="115" t="e">
        <f>INDEX(BDD_enquete_terrain_publique!BV:BV, MATCH(A758, BDD_enquete_terrain_publique!B:B, 0))</f>
        <v>#N/A</v>
      </c>
      <c r="AM758" s="18"/>
      <c r="AN758" s="115"/>
      <c r="AO758" s="115" t="e">
        <f>INDEX(BDD_enquete_terrain_publique!AL:AL, MATCH(A758, BDD_enquete_terrain_publique!B:B, 0))</f>
        <v>#N/A</v>
      </c>
      <c r="AP758" s="115"/>
      <c r="AQ758" s="115"/>
      <c r="AR758" s="124"/>
      <c r="AS758" s="115"/>
      <c r="AT758" s="122"/>
      <c r="AU75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8" s="122"/>
      <c r="AW758" s="115"/>
      <c r="AX758" s="199"/>
      <c r="AY758" s="201"/>
      <c r="AZ758" s="127"/>
    </row>
    <row r="759" spans="1:52">
      <c r="A759" s="117"/>
      <c r="B759" s="18" t="e">
        <f>INDEX(BDD_enquete_terrain_publique!C:C, MATCH(A759, BDD_enquete_terrain_publique!B:B, 0))</f>
        <v>#N/A</v>
      </c>
      <c r="C759" s="18" t="e">
        <f>INDEX(BDD_enquete_terrain_publique!D:D, MATCH(A759, BDD_enquete_terrain_publique!B:B, 0))</f>
        <v>#N/A</v>
      </c>
      <c r="D759" s="109" t="e">
        <f>INDEX(BDD_enquete_terrain_publique!E:E, MATCH(A759, BDD_enquete_terrain_publique!B:B, 0))</f>
        <v>#N/A</v>
      </c>
      <c r="E759" s="18" t="e">
        <f>INDEX(BDD_enquete_terrain_publique!F:F, MATCH(A759, BDD_enquete_terrain_publique!B:B, 0))</f>
        <v>#N/A</v>
      </c>
      <c r="F759" s="118" t="e">
        <f>INDEX(BDD_enquete_terrain_publique!G:G, MATCH(A759, BDD_enquete_terrain_publique!B:B, 0))</f>
        <v>#N/A</v>
      </c>
      <c r="G759" s="18" t="e">
        <f>INDEX(BDD_enquete_terrain_publique!H:H, MATCH(A759, BDD_enquete_terrain_publique!B:B, 0))</f>
        <v>#N/A</v>
      </c>
      <c r="H759" s="118" t="e">
        <f>INDEX(BDD_enquete_terrain_publique!I:I, MATCH(A759, BDD_enquete_terrain_publique!B:B, 0))</f>
        <v>#N/A</v>
      </c>
      <c r="I759" s="18" t="e">
        <f>INDEX(BDD_enquete_terrain_publique!J:J, MATCH(A759, BDD_enquete_terrain_publique!B:B, 0))</f>
        <v>#N/A</v>
      </c>
      <c r="J759" s="18" t="e">
        <f>INDEX(BDD_enquete_terrain_publique!K:K, MATCH(A759, BDD_enquete_terrain_publique!B:B, 0))</f>
        <v>#N/A</v>
      </c>
      <c r="K759" s="118" t="e">
        <f>INDEX(BDD_enquete_terrain_publique!L:L, MATCH(A759, BDD_enquete_terrain_publique!B:B, 0))</f>
        <v>#N/A</v>
      </c>
      <c r="L759" s="18" t="e">
        <f>INDEX(BDD_enquete_terrain_publique!M:M, MATCH(A759, BDD_enquete_terrain_publique!B:B, 0))</f>
        <v>#N/A</v>
      </c>
      <c r="M759" s="115" t="s">
        <v>22</v>
      </c>
      <c r="N759" s="115" t="s">
        <v>22</v>
      </c>
      <c r="O759" s="115" t="s">
        <v>22</v>
      </c>
      <c r="P759" s="119" t="e">
        <f>INDEX(BDD_enquete_terrain_publique!Q:Q, MATCH(A759, BDD_enquete_terrain_publique!B:B, 0))</f>
        <v>#N/A</v>
      </c>
      <c r="Q759" s="115" t="s">
        <v>22</v>
      </c>
      <c r="R759" s="115" t="s">
        <v>22</v>
      </c>
      <c r="S759" s="115" t="s">
        <v>22</v>
      </c>
      <c r="T759" s="115" t="s">
        <v>22</v>
      </c>
      <c r="U759" s="120" t="e">
        <f>INDEX(BDD_enquete_terrain_publique!V:V, MATCH(A759, BDD_enquete_terrain_publique!B:B, 0))</f>
        <v>#N/A</v>
      </c>
      <c r="V759" s="128" t="s">
        <v>22</v>
      </c>
      <c r="W759" s="121" t="e">
        <f>INDEX(BDD_enquete_terrain_publique!W:W, MATCH(A759, BDD_enquete_terrain_publique!B:B, 0))</f>
        <v>#N/A</v>
      </c>
      <c r="X759" s="122" t="e">
        <f>INDEX(BDD_enquete_terrain_publique!X:X, MATCH(A759, BDD_enquete_terrain_publique!B:B, 0))</f>
        <v>#N/A</v>
      </c>
      <c r="Y759" s="122" t="e">
        <f>INDEX(BDD_enquete_terrain_publique!Y:Y, MATCH(A759, BDD_enquete_terrain_publique!B:B, 0))</f>
        <v>#N/A</v>
      </c>
      <c r="Z759" s="121" t="e">
        <f>INDEX(BDD_enquete_terrain_publique!Z:Z, MATCH(A759, BDD_enquete_terrain_publique!B:B, 0))</f>
        <v>#N/A</v>
      </c>
      <c r="AA759" s="121" t="e">
        <f>INDEX(BDD_enquete_terrain_publique!AA:AA, MATCH(A759, BDD_enquete_terrain_publique!B:B, 0))</f>
        <v>#N/A</v>
      </c>
      <c r="AB759" s="121" t="e">
        <f>INDEX(BDD_enquete_terrain_publique!AB:AB, MATCH(A759, BDD_enquete_terrain_publique!B:B, 0))</f>
        <v>#N/A</v>
      </c>
      <c r="AC759" s="121" t="e">
        <f>Tableau1[[#This Row],[heure_enq]]-Tableau1[[#This Row],[heure_deb]]</f>
        <v>#N/A</v>
      </c>
      <c r="AD759" s="121" t="e">
        <f>Tableau1[[#This Row],[heure_fin]]-Tableau1[[#This Row],[heure_deb]]</f>
        <v>#N/A</v>
      </c>
      <c r="AE759" s="128" t="s">
        <v>22</v>
      </c>
      <c r="AF759" s="128" t="s">
        <v>22</v>
      </c>
      <c r="AG759" s="123" t="e">
        <f>INDEX(BDD_enquete_terrain_publique!BJ:BJ, MATCH(A759, BDD_enquete_terrain_publique!B:B, 0))</f>
        <v>#N/A</v>
      </c>
      <c r="AH759" s="18"/>
      <c r="AI759" s="18" t="e">
        <f>INDEX(BDD_enquete_terrain_publique!BO:BO, MATCH(A759, BDD_enquete_terrain_publique!B:B, 0))</f>
        <v>#N/A</v>
      </c>
      <c r="AJ759" s="18"/>
      <c r="AK759" s="18" t="e">
        <f>INDEX(BDD_enquete_terrain_publique!BU:BU, MATCH(A759, BDD_enquete_terrain_publique!B:B, 0))</f>
        <v>#N/A</v>
      </c>
      <c r="AL759" s="115" t="e">
        <f>INDEX(BDD_enquete_terrain_publique!BV:BV, MATCH(A759, BDD_enquete_terrain_publique!B:B, 0))</f>
        <v>#N/A</v>
      </c>
      <c r="AM759" s="18"/>
      <c r="AN759" s="115"/>
      <c r="AO759" s="115" t="e">
        <f>INDEX(BDD_enquete_terrain_publique!AL:AL, MATCH(A759, BDD_enquete_terrain_publique!B:B, 0))</f>
        <v>#N/A</v>
      </c>
      <c r="AP759" s="115"/>
      <c r="AQ759" s="115"/>
      <c r="AR759" s="124"/>
      <c r="AS759" s="115"/>
      <c r="AT759" s="122"/>
      <c r="AU75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59" s="122"/>
      <c r="AW759" s="115"/>
      <c r="AX759" s="199"/>
      <c r="AY759" s="201"/>
      <c r="AZ759" s="127"/>
    </row>
    <row r="760" spans="1:52">
      <c r="A760" s="117"/>
      <c r="B760" s="18" t="e">
        <f>INDEX(BDD_enquete_terrain_publique!C:C, MATCH(A760, BDD_enquete_terrain_publique!B:B, 0))</f>
        <v>#N/A</v>
      </c>
      <c r="C760" s="18" t="e">
        <f>INDEX(BDD_enquete_terrain_publique!D:D, MATCH(A760, BDD_enquete_terrain_publique!B:B, 0))</f>
        <v>#N/A</v>
      </c>
      <c r="D760" s="109" t="e">
        <f>INDEX(BDD_enquete_terrain_publique!E:E, MATCH(A760, BDD_enquete_terrain_publique!B:B, 0))</f>
        <v>#N/A</v>
      </c>
      <c r="E760" s="18" t="e">
        <f>INDEX(BDD_enquete_terrain_publique!F:F, MATCH(A760, BDD_enquete_terrain_publique!B:B, 0))</f>
        <v>#N/A</v>
      </c>
      <c r="F760" s="118" t="e">
        <f>INDEX(BDD_enquete_terrain_publique!G:G, MATCH(A760, BDD_enquete_terrain_publique!B:B, 0))</f>
        <v>#N/A</v>
      </c>
      <c r="G760" s="18" t="e">
        <f>INDEX(BDD_enquete_terrain_publique!H:H, MATCH(A760, BDD_enquete_terrain_publique!B:B, 0))</f>
        <v>#N/A</v>
      </c>
      <c r="H760" s="118" t="e">
        <f>INDEX(BDD_enquete_terrain_publique!I:I, MATCH(A760, BDD_enquete_terrain_publique!B:B, 0))</f>
        <v>#N/A</v>
      </c>
      <c r="I760" s="18" t="e">
        <f>INDEX(BDD_enquete_terrain_publique!J:J, MATCH(A760, BDD_enquete_terrain_publique!B:B, 0))</f>
        <v>#N/A</v>
      </c>
      <c r="J760" s="18" t="e">
        <f>INDEX(BDD_enquete_terrain_publique!K:K, MATCH(A760, BDD_enquete_terrain_publique!B:B, 0))</f>
        <v>#N/A</v>
      </c>
      <c r="K760" s="118" t="e">
        <f>INDEX(BDD_enquete_terrain_publique!L:L, MATCH(A760, BDD_enquete_terrain_publique!B:B, 0))</f>
        <v>#N/A</v>
      </c>
      <c r="L760" s="18" t="e">
        <f>INDEX(BDD_enquete_terrain_publique!M:M, MATCH(A760, BDD_enquete_terrain_publique!B:B, 0))</f>
        <v>#N/A</v>
      </c>
      <c r="M760" s="115" t="s">
        <v>22</v>
      </c>
      <c r="N760" s="115" t="s">
        <v>22</v>
      </c>
      <c r="O760" s="115" t="s">
        <v>22</v>
      </c>
      <c r="P760" s="119" t="e">
        <f>INDEX(BDD_enquete_terrain_publique!Q:Q, MATCH(A760, BDD_enquete_terrain_publique!B:B, 0))</f>
        <v>#N/A</v>
      </c>
      <c r="Q760" s="115" t="s">
        <v>22</v>
      </c>
      <c r="R760" s="115" t="s">
        <v>22</v>
      </c>
      <c r="S760" s="115" t="s">
        <v>22</v>
      </c>
      <c r="T760" s="115" t="s">
        <v>22</v>
      </c>
      <c r="U760" s="120" t="e">
        <f>INDEX(BDD_enquete_terrain_publique!V:V, MATCH(A760, BDD_enquete_terrain_publique!B:B, 0))</f>
        <v>#N/A</v>
      </c>
      <c r="V760" s="128" t="s">
        <v>22</v>
      </c>
      <c r="W760" s="121" t="e">
        <f>INDEX(BDD_enquete_terrain_publique!W:W, MATCH(A760, BDD_enquete_terrain_publique!B:B, 0))</f>
        <v>#N/A</v>
      </c>
      <c r="X760" s="122" t="e">
        <f>INDEX(BDD_enquete_terrain_publique!X:X, MATCH(A760, BDD_enquete_terrain_publique!B:B, 0))</f>
        <v>#N/A</v>
      </c>
      <c r="Y760" s="122" t="e">
        <f>INDEX(BDD_enquete_terrain_publique!Y:Y, MATCH(A760, BDD_enquete_terrain_publique!B:B, 0))</f>
        <v>#N/A</v>
      </c>
      <c r="Z760" s="121" t="e">
        <f>INDEX(BDD_enquete_terrain_publique!Z:Z, MATCH(A760, BDD_enquete_terrain_publique!B:B, 0))</f>
        <v>#N/A</v>
      </c>
      <c r="AA760" s="121" t="e">
        <f>INDEX(BDD_enquete_terrain_publique!AA:AA, MATCH(A760, BDD_enquete_terrain_publique!B:B, 0))</f>
        <v>#N/A</v>
      </c>
      <c r="AB760" s="121" t="e">
        <f>INDEX(BDD_enquete_terrain_publique!AB:AB, MATCH(A760, BDD_enquete_terrain_publique!B:B, 0))</f>
        <v>#N/A</v>
      </c>
      <c r="AC760" s="121" t="e">
        <f>Tableau1[[#This Row],[heure_enq]]-Tableau1[[#This Row],[heure_deb]]</f>
        <v>#N/A</v>
      </c>
      <c r="AD760" s="121" t="e">
        <f>Tableau1[[#This Row],[heure_fin]]-Tableau1[[#This Row],[heure_deb]]</f>
        <v>#N/A</v>
      </c>
      <c r="AE760" s="128" t="s">
        <v>22</v>
      </c>
      <c r="AF760" s="128" t="s">
        <v>22</v>
      </c>
      <c r="AG760" s="123" t="e">
        <f>INDEX(BDD_enquete_terrain_publique!BJ:BJ, MATCH(A760, BDD_enquete_terrain_publique!B:B, 0))</f>
        <v>#N/A</v>
      </c>
      <c r="AH760" s="18"/>
      <c r="AI760" s="18" t="e">
        <f>INDEX(BDD_enquete_terrain_publique!BO:BO, MATCH(A760, BDD_enquete_terrain_publique!B:B, 0))</f>
        <v>#N/A</v>
      </c>
      <c r="AJ760" s="18"/>
      <c r="AK760" s="18" t="e">
        <f>INDEX(BDD_enquete_terrain_publique!BU:BU, MATCH(A760, BDD_enquete_terrain_publique!B:B, 0))</f>
        <v>#N/A</v>
      </c>
      <c r="AL760" s="115" t="e">
        <f>INDEX(BDD_enquete_terrain_publique!BV:BV, MATCH(A760, BDD_enquete_terrain_publique!B:B, 0))</f>
        <v>#N/A</v>
      </c>
      <c r="AM760" s="18"/>
      <c r="AN760" s="115"/>
      <c r="AO760" s="115" t="e">
        <f>INDEX(BDD_enquete_terrain_publique!AL:AL, MATCH(A760, BDD_enquete_terrain_publique!B:B, 0))</f>
        <v>#N/A</v>
      </c>
      <c r="AP760" s="115"/>
      <c r="AQ760" s="115"/>
      <c r="AR760" s="124"/>
      <c r="AS760" s="115"/>
      <c r="AT760" s="122"/>
      <c r="AU76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0" s="122"/>
      <c r="AW760" s="115"/>
      <c r="AX760" s="199"/>
      <c r="AY760" s="201"/>
      <c r="AZ760" s="127"/>
    </row>
    <row r="761" spans="1:52">
      <c r="A761" s="117"/>
      <c r="B761" s="18" t="e">
        <f>INDEX(BDD_enquete_terrain_publique!C:C, MATCH(A761, BDD_enquete_terrain_publique!B:B, 0))</f>
        <v>#N/A</v>
      </c>
      <c r="C761" s="18" t="e">
        <f>INDEX(BDD_enquete_terrain_publique!D:D, MATCH(A761, BDD_enquete_terrain_publique!B:B, 0))</f>
        <v>#N/A</v>
      </c>
      <c r="D761" s="109" t="e">
        <f>INDEX(BDD_enquete_terrain_publique!E:E, MATCH(A761, BDD_enquete_terrain_publique!B:B, 0))</f>
        <v>#N/A</v>
      </c>
      <c r="E761" s="18" t="e">
        <f>INDEX(BDD_enquete_terrain_publique!F:F, MATCH(A761, BDD_enquete_terrain_publique!B:B, 0))</f>
        <v>#N/A</v>
      </c>
      <c r="F761" s="118" t="e">
        <f>INDEX(BDD_enquete_terrain_publique!G:G, MATCH(A761, BDD_enquete_terrain_publique!B:B, 0))</f>
        <v>#N/A</v>
      </c>
      <c r="G761" s="18" t="e">
        <f>INDEX(BDD_enquete_terrain_publique!H:H, MATCH(A761, BDD_enquete_terrain_publique!B:B, 0))</f>
        <v>#N/A</v>
      </c>
      <c r="H761" s="118" t="e">
        <f>INDEX(BDD_enquete_terrain_publique!I:I, MATCH(A761, BDD_enquete_terrain_publique!B:B, 0))</f>
        <v>#N/A</v>
      </c>
      <c r="I761" s="18" t="e">
        <f>INDEX(BDD_enquete_terrain_publique!J:J, MATCH(A761, BDD_enquete_terrain_publique!B:B, 0))</f>
        <v>#N/A</v>
      </c>
      <c r="J761" s="18" t="e">
        <f>INDEX(BDD_enquete_terrain_publique!K:K, MATCH(A761, BDD_enquete_terrain_publique!B:B, 0))</f>
        <v>#N/A</v>
      </c>
      <c r="K761" s="118" t="e">
        <f>INDEX(BDD_enquete_terrain_publique!L:L, MATCH(A761, BDD_enquete_terrain_publique!B:B, 0))</f>
        <v>#N/A</v>
      </c>
      <c r="L761" s="18" t="e">
        <f>INDEX(BDD_enquete_terrain_publique!M:M, MATCH(A761, BDD_enquete_terrain_publique!B:B, 0))</f>
        <v>#N/A</v>
      </c>
      <c r="M761" s="115" t="s">
        <v>22</v>
      </c>
      <c r="N761" s="115" t="s">
        <v>22</v>
      </c>
      <c r="O761" s="115" t="s">
        <v>22</v>
      </c>
      <c r="P761" s="119" t="e">
        <f>INDEX(BDD_enquete_terrain_publique!Q:Q, MATCH(A761, BDD_enquete_terrain_publique!B:B, 0))</f>
        <v>#N/A</v>
      </c>
      <c r="Q761" s="115" t="s">
        <v>22</v>
      </c>
      <c r="R761" s="115" t="s">
        <v>22</v>
      </c>
      <c r="S761" s="115" t="s">
        <v>22</v>
      </c>
      <c r="T761" s="115" t="s">
        <v>22</v>
      </c>
      <c r="U761" s="120" t="e">
        <f>INDEX(BDD_enquete_terrain_publique!V:V, MATCH(A761, BDD_enquete_terrain_publique!B:B, 0))</f>
        <v>#N/A</v>
      </c>
      <c r="V761" s="128" t="s">
        <v>22</v>
      </c>
      <c r="W761" s="121" t="e">
        <f>INDEX(BDD_enquete_terrain_publique!W:W, MATCH(A761, BDD_enquete_terrain_publique!B:B, 0))</f>
        <v>#N/A</v>
      </c>
      <c r="X761" s="122" t="e">
        <f>INDEX(BDD_enquete_terrain_publique!X:X, MATCH(A761, BDD_enquete_terrain_publique!B:B, 0))</f>
        <v>#N/A</v>
      </c>
      <c r="Y761" s="122" t="e">
        <f>INDEX(BDD_enquete_terrain_publique!Y:Y, MATCH(A761, BDD_enquete_terrain_publique!B:B, 0))</f>
        <v>#N/A</v>
      </c>
      <c r="Z761" s="121" t="e">
        <f>INDEX(BDD_enquete_terrain_publique!Z:Z, MATCH(A761, BDD_enquete_terrain_publique!B:B, 0))</f>
        <v>#N/A</v>
      </c>
      <c r="AA761" s="121" t="e">
        <f>INDEX(BDD_enquete_terrain_publique!AA:AA, MATCH(A761, BDD_enquete_terrain_publique!B:B, 0))</f>
        <v>#N/A</v>
      </c>
      <c r="AB761" s="121" t="e">
        <f>INDEX(BDD_enquete_terrain_publique!AB:AB, MATCH(A761, BDD_enquete_terrain_publique!B:B, 0))</f>
        <v>#N/A</v>
      </c>
      <c r="AC761" s="121" t="e">
        <f>Tableau1[[#This Row],[heure_enq]]-Tableau1[[#This Row],[heure_deb]]</f>
        <v>#N/A</v>
      </c>
      <c r="AD761" s="121" t="e">
        <f>Tableau1[[#This Row],[heure_fin]]-Tableau1[[#This Row],[heure_deb]]</f>
        <v>#N/A</v>
      </c>
      <c r="AE761" s="128" t="s">
        <v>22</v>
      </c>
      <c r="AF761" s="128" t="s">
        <v>22</v>
      </c>
      <c r="AG761" s="123" t="e">
        <f>INDEX(BDD_enquete_terrain_publique!BJ:BJ, MATCH(A761, BDD_enquete_terrain_publique!B:B, 0))</f>
        <v>#N/A</v>
      </c>
      <c r="AH761" s="18"/>
      <c r="AI761" s="18" t="e">
        <f>INDEX(BDD_enquete_terrain_publique!BO:BO, MATCH(A761, BDD_enquete_terrain_publique!B:B, 0))</f>
        <v>#N/A</v>
      </c>
      <c r="AJ761" s="18"/>
      <c r="AK761" s="18" t="e">
        <f>INDEX(BDD_enquete_terrain_publique!BU:BU, MATCH(A761, BDD_enquete_terrain_publique!B:B, 0))</f>
        <v>#N/A</v>
      </c>
      <c r="AL761" s="115" t="e">
        <f>INDEX(BDD_enquete_terrain_publique!BV:BV, MATCH(A761, BDD_enquete_terrain_publique!B:B, 0))</f>
        <v>#N/A</v>
      </c>
      <c r="AM761" s="18"/>
      <c r="AN761" s="115"/>
      <c r="AO761" s="115" t="e">
        <f>INDEX(BDD_enquete_terrain_publique!AL:AL, MATCH(A761, BDD_enquete_terrain_publique!B:B, 0))</f>
        <v>#N/A</v>
      </c>
      <c r="AP761" s="115"/>
      <c r="AQ761" s="115"/>
      <c r="AR761" s="124"/>
      <c r="AS761" s="115"/>
      <c r="AT761" s="122"/>
      <c r="AU76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1" s="122"/>
      <c r="AW761" s="115"/>
      <c r="AX761" s="199"/>
      <c r="AY761" s="201"/>
      <c r="AZ761" s="127"/>
    </row>
    <row r="762" spans="1:52">
      <c r="A762" s="117"/>
      <c r="B762" s="18" t="e">
        <f>INDEX(BDD_enquete_terrain_publique!C:C, MATCH(A762, BDD_enquete_terrain_publique!B:B, 0))</f>
        <v>#N/A</v>
      </c>
      <c r="C762" s="18" t="e">
        <f>INDEX(BDD_enquete_terrain_publique!D:D, MATCH(A762, BDD_enquete_terrain_publique!B:B, 0))</f>
        <v>#N/A</v>
      </c>
      <c r="D762" s="109" t="e">
        <f>INDEX(BDD_enquete_terrain_publique!E:E, MATCH(A762, BDD_enquete_terrain_publique!B:B, 0))</f>
        <v>#N/A</v>
      </c>
      <c r="E762" s="18" t="e">
        <f>INDEX(BDD_enquete_terrain_publique!F:F, MATCH(A762, BDD_enquete_terrain_publique!B:B, 0))</f>
        <v>#N/A</v>
      </c>
      <c r="F762" s="118" t="e">
        <f>INDEX(BDD_enquete_terrain_publique!G:G, MATCH(A762, BDD_enquete_terrain_publique!B:B, 0))</f>
        <v>#N/A</v>
      </c>
      <c r="G762" s="18" t="e">
        <f>INDEX(BDD_enquete_terrain_publique!H:H, MATCH(A762, BDD_enquete_terrain_publique!B:B, 0))</f>
        <v>#N/A</v>
      </c>
      <c r="H762" s="118" t="e">
        <f>INDEX(BDD_enquete_terrain_publique!I:I, MATCH(A762, BDD_enquete_terrain_publique!B:B, 0))</f>
        <v>#N/A</v>
      </c>
      <c r="I762" s="18" t="e">
        <f>INDEX(BDD_enquete_terrain_publique!J:J, MATCH(A762, BDD_enquete_terrain_publique!B:B, 0))</f>
        <v>#N/A</v>
      </c>
      <c r="J762" s="18" t="e">
        <f>INDEX(BDD_enquete_terrain_publique!K:K, MATCH(A762, BDD_enquete_terrain_publique!B:B, 0))</f>
        <v>#N/A</v>
      </c>
      <c r="K762" s="118" t="e">
        <f>INDEX(BDD_enquete_terrain_publique!L:L, MATCH(A762, BDD_enquete_terrain_publique!B:B, 0))</f>
        <v>#N/A</v>
      </c>
      <c r="L762" s="18" t="e">
        <f>INDEX(BDD_enquete_terrain_publique!M:M, MATCH(A762, BDD_enquete_terrain_publique!B:B, 0))</f>
        <v>#N/A</v>
      </c>
      <c r="M762" s="115" t="s">
        <v>22</v>
      </c>
      <c r="N762" s="115" t="s">
        <v>22</v>
      </c>
      <c r="O762" s="115" t="s">
        <v>22</v>
      </c>
      <c r="P762" s="119" t="e">
        <f>INDEX(BDD_enquete_terrain_publique!Q:Q, MATCH(A762, BDD_enquete_terrain_publique!B:B, 0))</f>
        <v>#N/A</v>
      </c>
      <c r="Q762" s="115" t="s">
        <v>22</v>
      </c>
      <c r="R762" s="115" t="s">
        <v>22</v>
      </c>
      <c r="S762" s="115" t="s">
        <v>22</v>
      </c>
      <c r="T762" s="115" t="s">
        <v>22</v>
      </c>
      <c r="U762" s="120" t="e">
        <f>INDEX(BDD_enquete_terrain_publique!V:V, MATCH(A762, BDD_enquete_terrain_publique!B:B, 0))</f>
        <v>#N/A</v>
      </c>
      <c r="V762" s="128" t="s">
        <v>22</v>
      </c>
      <c r="W762" s="121" t="e">
        <f>INDEX(BDD_enquete_terrain_publique!W:W, MATCH(A762, BDD_enquete_terrain_publique!B:B, 0))</f>
        <v>#N/A</v>
      </c>
      <c r="X762" s="122" t="e">
        <f>INDEX(BDD_enquete_terrain_publique!X:X, MATCH(A762, BDD_enquete_terrain_publique!B:B, 0))</f>
        <v>#N/A</v>
      </c>
      <c r="Y762" s="122" t="e">
        <f>INDEX(BDD_enquete_terrain_publique!Y:Y, MATCH(A762, BDD_enquete_terrain_publique!B:B, 0))</f>
        <v>#N/A</v>
      </c>
      <c r="Z762" s="121" t="e">
        <f>INDEX(BDD_enquete_terrain_publique!Z:Z, MATCH(A762, BDD_enquete_terrain_publique!B:B, 0))</f>
        <v>#N/A</v>
      </c>
      <c r="AA762" s="121" t="e">
        <f>INDEX(BDD_enquete_terrain_publique!AA:AA, MATCH(A762, BDD_enquete_terrain_publique!B:B, 0))</f>
        <v>#N/A</v>
      </c>
      <c r="AB762" s="121" t="e">
        <f>INDEX(BDD_enquete_terrain_publique!AB:AB, MATCH(A762, BDD_enquete_terrain_publique!B:B, 0))</f>
        <v>#N/A</v>
      </c>
      <c r="AC762" s="121" t="e">
        <f>Tableau1[[#This Row],[heure_enq]]-Tableau1[[#This Row],[heure_deb]]</f>
        <v>#N/A</v>
      </c>
      <c r="AD762" s="121" t="e">
        <f>Tableau1[[#This Row],[heure_fin]]-Tableau1[[#This Row],[heure_deb]]</f>
        <v>#N/A</v>
      </c>
      <c r="AE762" s="128" t="s">
        <v>22</v>
      </c>
      <c r="AF762" s="128" t="s">
        <v>22</v>
      </c>
      <c r="AG762" s="123" t="e">
        <f>INDEX(BDD_enquete_terrain_publique!BJ:BJ, MATCH(A762, BDD_enquete_terrain_publique!B:B, 0))</f>
        <v>#N/A</v>
      </c>
      <c r="AH762" s="18"/>
      <c r="AI762" s="18" t="e">
        <f>INDEX(BDD_enquete_terrain_publique!BO:BO, MATCH(A762, BDD_enquete_terrain_publique!B:B, 0))</f>
        <v>#N/A</v>
      </c>
      <c r="AJ762" s="18"/>
      <c r="AK762" s="18" t="e">
        <f>INDEX(BDD_enquete_terrain_publique!BU:BU, MATCH(A762, BDD_enquete_terrain_publique!B:B, 0))</f>
        <v>#N/A</v>
      </c>
      <c r="AL762" s="115" t="e">
        <f>INDEX(BDD_enquete_terrain_publique!BV:BV, MATCH(A762, BDD_enquete_terrain_publique!B:B, 0))</f>
        <v>#N/A</v>
      </c>
      <c r="AM762" s="18"/>
      <c r="AN762" s="115"/>
      <c r="AO762" s="115" t="e">
        <f>INDEX(BDD_enquete_terrain_publique!AL:AL, MATCH(A762, BDD_enquete_terrain_publique!B:B, 0))</f>
        <v>#N/A</v>
      </c>
      <c r="AP762" s="115"/>
      <c r="AQ762" s="115"/>
      <c r="AR762" s="124"/>
      <c r="AS762" s="115"/>
      <c r="AT762" s="122"/>
      <c r="AU76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2" s="122"/>
      <c r="AW762" s="115"/>
      <c r="AX762" s="199"/>
      <c r="AY762" s="201"/>
      <c r="AZ762" s="127"/>
    </row>
    <row r="763" spans="1:52">
      <c r="A763" s="117"/>
      <c r="B763" s="18" t="e">
        <f>INDEX(BDD_enquete_terrain_publique!C:C, MATCH(A763, BDD_enquete_terrain_publique!B:B, 0))</f>
        <v>#N/A</v>
      </c>
      <c r="C763" s="18" t="e">
        <f>INDEX(BDD_enquete_terrain_publique!D:D, MATCH(A763, BDD_enquete_terrain_publique!B:B, 0))</f>
        <v>#N/A</v>
      </c>
      <c r="D763" s="109" t="e">
        <f>INDEX(BDD_enquete_terrain_publique!E:E, MATCH(A763, BDD_enquete_terrain_publique!B:B, 0))</f>
        <v>#N/A</v>
      </c>
      <c r="E763" s="18" t="e">
        <f>INDEX(BDD_enquete_terrain_publique!F:F, MATCH(A763, BDD_enquete_terrain_publique!B:B, 0))</f>
        <v>#N/A</v>
      </c>
      <c r="F763" s="118" t="e">
        <f>INDEX(BDD_enquete_terrain_publique!G:G, MATCH(A763, BDD_enquete_terrain_publique!B:B, 0))</f>
        <v>#N/A</v>
      </c>
      <c r="G763" s="18" t="e">
        <f>INDEX(BDD_enquete_terrain_publique!H:H, MATCH(A763, BDD_enquete_terrain_publique!B:B, 0))</f>
        <v>#N/A</v>
      </c>
      <c r="H763" s="118" t="e">
        <f>INDEX(BDD_enquete_terrain_publique!I:I, MATCH(A763, BDD_enquete_terrain_publique!B:B, 0))</f>
        <v>#N/A</v>
      </c>
      <c r="I763" s="18" t="e">
        <f>INDEX(BDD_enquete_terrain_publique!J:J, MATCH(A763, BDD_enquete_terrain_publique!B:B, 0))</f>
        <v>#N/A</v>
      </c>
      <c r="J763" s="18" t="e">
        <f>INDEX(BDD_enquete_terrain_publique!K:K, MATCH(A763, BDD_enquete_terrain_publique!B:B, 0))</f>
        <v>#N/A</v>
      </c>
      <c r="K763" s="118" t="e">
        <f>INDEX(BDD_enquete_terrain_publique!L:L, MATCH(A763, BDD_enquete_terrain_publique!B:B, 0))</f>
        <v>#N/A</v>
      </c>
      <c r="L763" s="18" t="e">
        <f>INDEX(BDD_enquete_terrain_publique!M:M, MATCH(A763, BDD_enquete_terrain_publique!B:B, 0))</f>
        <v>#N/A</v>
      </c>
      <c r="M763" s="115" t="s">
        <v>22</v>
      </c>
      <c r="N763" s="115" t="s">
        <v>22</v>
      </c>
      <c r="O763" s="115" t="s">
        <v>22</v>
      </c>
      <c r="P763" s="119" t="e">
        <f>INDEX(BDD_enquete_terrain_publique!Q:Q, MATCH(A763, BDD_enquete_terrain_publique!B:B, 0))</f>
        <v>#N/A</v>
      </c>
      <c r="Q763" s="115" t="s">
        <v>22</v>
      </c>
      <c r="R763" s="115" t="s">
        <v>22</v>
      </c>
      <c r="S763" s="115" t="s">
        <v>22</v>
      </c>
      <c r="T763" s="115" t="s">
        <v>22</v>
      </c>
      <c r="U763" s="120" t="e">
        <f>INDEX(BDD_enquete_terrain_publique!V:V, MATCH(A763, BDD_enquete_terrain_publique!B:B, 0))</f>
        <v>#N/A</v>
      </c>
      <c r="V763" s="128" t="s">
        <v>22</v>
      </c>
      <c r="W763" s="121" t="e">
        <f>INDEX(BDD_enquete_terrain_publique!W:W, MATCH(A763, BDD_enquete_terrain_publique!B:B, 0))</f>
        <v>#N/A</v>
      </c>
      <c r="X763" s="122" t="e">
        <f>INDEX(BDD_enquete_terrain_publique!X:X, MATCH(A763, BDD_enquete_terrain_publique!B:B, 0))</f>
        <v>#N/A</v>
      </c>
      <c r="Y763" s="122" t="e">
        <f>INDEX(BDD_enquete_terrain_publique!Y:Y, MATCH(A763, BDD_enquete_terrain_publique!B:B, 0))</f>
        <v>#N/A</v>
      </c>
      <c r="Z763" s="121" t="e">
        <f>INDEX(BDD_enquete_terrain_publique!Z:Z, MATCH(A763, BDD_enquete_terrain_publique!B:B, 0))</f>
        <v>#N/A</v>
      </c>
      <c r="AA763" s="121" t="e">
        <f>INDEX(BDD_enquete_terrain_publique!AA:AA, MATCH(A763, BDD_enquete_terrain_publique!B:B, 0))</f>
        <v>#N/A</v>
      </c>
      <c r="AB763" s="121" t="e">
        <f>INDEX(BDD_enquete_terrain_publique!AB:AB, MATCH(A763, BDD_enquete_terrain_publique!B:B, 0))</f>
        <v>#N/A</v>
      </c>
      <c r="AC763" s="121" t="e">
        <f>Tableau1[[#This Row],[heure_enq]]-Tableau1[[#This Row],[heure_deb]]</f>
        <v>#N/A</v>
      </c>
      <c r="AD763" s="121" t="e">
        <f>Tableau1[[#This Row],[heure_fin]]-Tableau1[[#This Row],[heure_deb]]</f>
        <v>#N/A</v>
      </c>
      <c r="AE763" s="128" t="s">
        <v>22</v>
      </c>
      <c r="AF763" s="128" t="s">
        <v>22</v>
      </c>
      <c r="AG763" s="123" t="e">
        <f>INDEX(BDD_enquete_terrain_publique!BJ:BJ, MATCH(A763, BDD_enquete_terrain_publique!B:B, 0))</f>
        <v>#N/A</v>
      </c>
      <c r="AH763" s="18"/>
      <c r="AI763" s="18" t="e">
        <f>INDEX(BDD_enquete_terrain_publique!BO:BO, MATCH(A763, BDD_enquete_terrain_publique!B:B, 0))</f>
        <v>#N/A</v>
      </c>
      <c r="AJ763" s="18"/>
      <c r="AK763" s="18" t="e">
        <f>INDEX(BDD_enquete_terrain_publique!BU:BU, MATCH(A763, BDD_enquete_terrain_publique!B:B, 0))</f>
        <v>#N/A</v>
      </c>
      <c r="AL763" s="115" t="e">
        <f>INDEX(BDD_enquete_terrain_publique!BV:BV, MATCH(A763, BDD_enquete_terrain_publique!B:B, 0))</f>
        <v>#N/A</v>
      </c>
      <c r="AM763" s="18"/>
      <c r="AN763" s="115"/>
      <c r="AO763" s="115" t="e">
        <f>INDEX(BDD_enquete_terrain_publique!AL:AL, MATCH(A763, BDD_enquete_terrain_publique!B:B, 0))</f>
        <v>#N/A</v>
      </c>
      <c r="AP763" s="115"/>
      <c r="AQ763" s="115"/>
      <c r="AR763" s="124"/>
      <c r="AS763" s="115"/>
      <c r="AT763" s="122"/>
      <c r="AU76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3" s="122"/>
      <c r="AW763" s="115"/>
      <c r="AX763" s="199"/>
      <c r="AY763" s="201"/>
      <c r="AZ763" s="127"/>
    </row>
    <row r="764" spans="1:52">
      <c r="A764" s="117"/>
      <c r="B764" s="18" t="e">
        <f>INDEX(BDD_enquete_terrain_publique!C:C, MATCH(A764, BDD_enquete_terrain_publique!B:B, 0))</f>
        <v>#N/A</v>
      </c>
      <c r="C764" s="18" t="e">
        <f>INDEX(BDD_enquete_terrain_publique!D:D, MATCH(A764, BDD_enquete_terrain_publique!B:B, 0))</f>
        <v>#N/A</v>
      </c>
      <c r="D764" s="109" t="e">
        <f>INDEX(BDD_enquete_terrain_publique!E:E, MATCH(A764, BDD_enquete_terrain_publique!B:B, 0))</f>
        <v>#N/A</v>
      </c>
      <c r="E764" s="18" t="e">
        <f>INDEX(BDD_enquete_terrain_publique!F:F, MATCH(A764, BDD_enquete_terrain_publique!B:B, 0))</f>
        <v>#N/A</v>
      </c>
      <c r="F764" s="118" t="e">
        <f>INDEX(BDD_enquete_terrain_publique!G:G, MATCH(A764, BDD_enquete_terrain_publique!B:B, 0))</f>
        <v>#N/A</v>
      </c>
      <c r="G764" s="18" t="e">
        <f>INDEX(BDD_enquete_terrain_publique!H:H, MATCH(A764, BDD_enquete_terrain_publique!B:B, 0))</f>
        <v>#N/A</v>
      </c>
      <c r="H764" s="118" t="e">
        <f>INDEX(BDD_enquete_terrain_publique!I:I, MATCH(A764, BDD_enquete_terrain_publique!B:B, 0))</f>
        <v>#N/A</v>
      </c>
      <c r="I764" s="18" t="e">
        <f>INDEX(BDD_enquete_terrain_publique!J:J, MATCH(A764, BDD_enquete_terrain_publique!B:B, 0))</f>
        <v>#N/A</v>
      </c>
      <c r="J764" s="18" t="e">
        <f>INDEX(BDD_enquete_terrain_publique!K:K, MATCH(A764, BDD_enquete_terrain_publique!B:B, 0))</f>
        <v>#N/A</v>
      </c>
      <c r="K764" s="118" t="e">
        <f>INDEX(BDD_enquete_terrain_publique!L:L, MATCH(A764, BDD_enquete_terrain_publique!B:B, 0))</f>
        <v>#N/A</v>
      </c>
      <c r="L764" s="18" t="e">
        <f>INDEX(BDD_enquete_terrain_publique!M:M, MATCH(A764, BDD_enquete_terrain_publique!B:B, 0))</f>
        <v>#N/A</v>
      </c>
      <c r="M764" s="115" t="s">
        <v>22</v>
      </c>
      <c r="N764" s="115" t="s">
        <v>22</v>
      </c>
      <c r="O764" s="115" t="s">
        <v>22</v>
      </c>
      <c r="P764" s="119" t="e">
        <f>INDEX(BDD_enquete_terrain_publique!Q:Q, MATCH(A764, BDD_enquete_terrain_publique!B:B, 0))</f>
        <v>#N/A</v>
      </c>
      <c r="Q764" s="115" t="s">
        <v>22</v>
      </c>
      <c r="R764" s="115" t="s">
        <v>22</v>
      </c>
      <c r="S764" s="115" t="s">
        <v>22</v>
      </c>
      <c r="T764" s="115" t="s">
        <v>22</v>
      </c>
      <c r="U764" s="120" t="e">
        <f>INDEX(BDD_enquete_terrain_publique!V:V, MATCH(A764, BDD_enquete_terrain_publique!B:B, 0))</f>
        <v>#N/A</v>
      </c>
      <c r="V764" s="128" t="s">
        <v>22</v>
      </c>
      <c r="W764" s="121" t="e">
        <f>INDEX(BDD_enquete_terrain_publique!W:W, MATCH(A764, BDD_enquete_terrain_publique!B:B, 0))</f>
        <v>#N/A</v>
      </c>
      <c r="X764" s="122" t="e">
        <f>INDEX(BDD_enquete_terrain_publique!X:X, MATCH(A764, BDD_enquete_terrain_publique!B:B, 0))</f>
        <v>#N/A</v>
      </c>
      <c r="Y764" s="122" t="e">
        <f>INDEX(BDD_enquete_terrain_publique!Y:Y, MATCH(A764, BDD_enquete_terrain_publique!B:B, 0))</f>
        <v>#N/A</v>
      </c>
      <c r="Z764" s="121" t="e">
        <f>INDEX(BDD_enquete_terrain_publique!Z:Z, MATCH(A764, BDD_enquete_terrain_publique!B:B, 0))</f>
        <v>#N/A</v>
      </c>
      <c r="AA764" s="121" t="e">
        <f>INDEX(BDD_enquete_terrain_publique!AA:AA, MATCH(A764, BDD_enquete_terrain_publique!B:B, 0))</f>
        <v>#N/A</v>
      </c>
      <c r="AB764" s="121" t="e">
        <f>INDEX(BDD_enquete_terrain_publique!AB:AB, MATCH(A764, BDD_enquete_terrain_publique!B:B, 0))</f>
        <v>#N/A</v>
      </c>
      <c r="AC764" s="121" t="e">
        <f>Tableau1[[#This Row],[heure_enq]]-Tableau1[[#This Row],[heure_deb]]</f>
        <v>#N/A</v>
      </c>
      <c r="AD764" s="121" t="e">
        <f>Tableau1[[#This Row],[heure_fin]]-Tableau1[[#This Row],[heure_deb]]</f>
        <v>#N/A</v>
      </c>
      <c r="AE764" s="128" t="s">
        <v>22</v>
      </c>
      <c r="AF764" s="128" t="s">
        <v>22</v>
      </c>
      <c r="AG764" s="123" t="e">
        <f>INDEX(BDD_enquete_terrain_publique!BJ:BJ, MATCH(A764, BDD_enquete_terrain_publique!B:B, 0))</f>
        <v>#N/A</v>
      </c>
      <c r="AH764" s="18"/>
      <c r="AI764" s="18" t="e">
        <f>INDEX(BDD_enquete_terrain_publique!BO:BO, MATCH(A764, BDD_enquete_terrain_publique!B:B, 0))</f>
        <v>#N/A</v>
      </c>
      <c r="AJ764" s="18"/>
      <c r="AK764" s="18" t="e">
        <f>INDEX(BDD_enquete_terrain_publique!BU:BU, MATCH(A764, BDD_enquete_terrain_publique!B:B, 0))</f>
        <v>#N/A</v>
      </c>
      <c r="AL764" s="115" t="e">
        <f>INDEX(BDD_enquete_terrain_publique!BV:BV, MATCH(A764, BDD_enquete_terrain_publique!B:B, 0))</f>
        <v>#N/A</v>
      </c>
      <c r="AM764" s="18"/>
      <c r="AN764" s="115"/>
      <c r="AO764" s="115" t="e">
        <f>INDEX(BDD_enquete_terrain_publique!AL:AL, MATCH(A764, BDD_enquete_terrain_publique!B:B, 0))</f>
        <v>#N/A</v>
      </c>
      <c r="AP764" s="115"/>
      <c r="AQ764" s="115"/>
      <c r="AR764" s="124"/>
      <c r="AS764" s="115"/>
      <c r="AT764" s="122"/>
      <c r="AU76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4" s="122"/>
      <c r="AW764" s="115"/>
      <c r="AX764" s="199"/>
      <c r="AY764" s="201"/>
      <c r="AZ764" s="127"/>
    </row>
    <row r="765" spans="1:52">
      <c r="A765" s="117"/>
      <c r="B765" s="18" t="e">
        <f>INDEX(BDD_enquete_terrain_publique!C:C, MATCH(A765, BDD_enquete_terrain_publique!B:B, 0))</f>
        <v>#N/A</v>
      </c>
      <c r="C765" s="18" t="e">
        <f>INDEX(BDD_enquete_terrain_publique!D:D, MATCH(A765, BDD_enquete_terrain_publique!B:B, 0))</f>
        <v>#N/A</v>
      </c>
      <c r="D765" s="109" t="e">
        <f>INDEX(BDD_enquete_terrain_publique!E:E, MATCH(A765, BDD_enquete_terrain_publique!B:B, 0))</f>
        <v>#N/A</v>
      </c>
      <c r="E765" s="18" t="e">
        <f>INDEX(BDD_enquete_terrain_publique!F:F, MATCH(A765, BDD_enquete_terrain_publique!B:B, 0))</f>
        <v>#N/A</v>
      </c>
      <c r="F765" s="118" t="e">
        <f>INDEX(BDD_enquete_terrain_publique!G:G, MATCH(A765, BDD_enquete_terrain_publique!B:B, 0))</f>
        <v>#N/A</v>
      </c>
      <c r="G765" s="18" t="e">
        <f>INDEX(BDD_enquete_terrain_publique!H:H, MATCH(A765, BDD_enquete_terrain_publique!B:B, 0))</f>
        <v>#N/A</v>
      </c>
      <c r="H765" s="118" t="e">
        <f>INDEX(BDD_enquete_terrain_publique!I:I, MATCH(A765, BDD_enquete_terrain_publique!B:B, 0))</f>
        <v>#N/A</v>
      </c>
      <c r="I765" s="18" t="e">
        <f>INDEX(BDD_enquete_terrain_publique!J:J, MATCH(A765, BDD_enquete_terrain_publique!B:B, 0))</f>
        <v>#N/A</v>
      </c>
      <c r="J765" s="18" t="e">
        <f>INDEX(BDD_enquete_terrain_publique!K:K, MATCH(A765, BDD_enquete_terrain_publique!B:B, 0))</f>
        <v>#N/A</v>
      </c>
      <c r="K765" s="118" t="e">
        <f>INDEX(BDD_enquete_terrain_publique!L:L, MATCH(A765, BDD_enquete_terrain_publique!B:B, 0))</f>
        <v>#N/A</v>
      </c>
      <c r="L765" s="18" t="e">
        <f>INDEX(BDD_enquete_terrain_publique!M:M, MATCH(A765, BDD_enquete_terrain_publique!B:B, 0))</f>
        <v>#N/A</v>
      </c>
      <c r="M765" s="115" t="s">
        <v>22</v>
      </c>
      <c r="N765" s="115" t="s">
        <v>22</v>
      </c>
      <c r="O765" s="115" t="s">
        <v>22</v>
      </c>
      <c r="P765" s="119" t="e">
        <f>INDEX(BDD_enquete_terrain_publique!Q:Q, MATCH(A765, BDD_enquete_terrain_publique!B:B, 0))</f>
        <v>#N/A</v>
      </c>
      <c r="Q765" s="115" t="s">
        <v>22</v>
      </c>
      <c r="R765" s="115" t="s">
        <v>22</v>
      </c>
      <c r="S765" s="115" t="s">
        <v>22</v>
      </c>
      <c r="T765" s="115" t="s">
        <v>22</v>
      </c>
      <c r="U765" s="120" t="e">
        <f>INDEX(BDD_enquete_terrain_publique!V:V, MATCH(A765, BDD_enquete_terrain_publique!B:B, 0))</f>
        <v>#N/A</v>
      </c>
      <c r="V765" s="128" t="s">
        <v>22</v>
      </c>
      <c r="W765" s="121" t="e">
        <f>INDEX(BDD_enquete_terrain_publique!W:W, MATCH(A765, BDD_enquete_terrain_publique!B:B, 0))</f>
        <v>#N/A</v>
      </c>
      <c r="X765" s="122" t="e">
        <f>INDEX(BDD_enquete_terrain_publique!X:X, MATCH(A765, BDD_enquete_terrain_publique!B:B, 0))</f>
        <v>#N/A</v>
      </c>
      <c r="Y765" s="122" t="e">
        <f>INDEX(BDD_enquete_terrain_publique!Y:Y, MATCH(A765, BDD_enquete_terrain_publique!B:B, 0))</f>
        <v>#N/A</v>
      </c>
      <c r="Z765" s="121" t="e">
        <f>INDEX(BDD_enquete_terrain_publique!Z:Z, MATCH(A765, BDD_enquete_terrain_publique!B:B, 0))</f>
        <v>#N/A</v>
      </c>
      <c r="AA765" s="121" t="e">
        <f>INDEX(BDD_enquete_terrain_publique!AA:AA, MATCH(A765, BDD_enquete_terrain_publique!B:B, 0))</f>
        <v>#N/A</v>
      </c>
      <c r="AB765" s="121" t="e">
        <f>INDEX(BDD_enquete_terrain_publique!AB:AB, MATCH(A765, BDD_enquete_terrain_publique!B:B, 0))</f>
        <v>#N/A</v>
      </c>
      <c r="AC765" s="121" t="e">
        <f>Tableau1[[#This Row],[heure_enq]]-Tableau1[[#This Row],[heure_deb]]</f>
        <v>#N/A</v>
      </c>
      <c r="AD765" s="121" t="e">
        <f>Tableau1[[#This Row],[heure_fin]]-Tableau1[[#This Row],[heure_deb]]</f>
        <v>#N/A</v>
      </c>
      <c r="AE765" s="128" t="s">
        <v>22</v>
      </c>
      <c r="AF765" s="128" t="s">
        <v>22</v>
      </c>
      <c r="AG765" s="123" t="e">
        <f>INDEX(BDD_enquete_terrain_publique!BJ:BJ, MATCH(A765, BDD_enquete_terrain_publique!B:B, 0))</f>
        <v>#N/A</v>
      </c>
      <c r="AH765" s="18"/>
      <c r="AI765" s="18" t="e">
        <f>INDEX(BDD_enquete_terrain_publique!BO:BO, MATCH(A765, BDD_enquete_terrain_publique!B:B, 0))</f>
        <v>#N/A</v>
      </c>
      <c r="AJ765" s="18"/>
      <c r="AK765" s="18" t="e">
        <f>INDEX(BDD_enquete_terrain_publique!BU:BU, MATCH(A765, BDD_enquete_terrain_publique!B:B, 0))</f>
        <v>#N/A</v>
      </c>
      <c r="AL765" s="115" t="e">
        <f>INDEX(BDD_enquete_terrain_publique!BV:BV, MATCH(A765, BDD_enquete_terrain_publique!B:B, 0))</f>
        <v>#N/A</v>
      </c>
      <c r="AM765" s="18"/>
      <c r="AN765" s="115"/>
      <c r="AO765" s="115" t="e">
        <f>INDEX(BDD_enquete_terrain_publique!AL:AL, MATCH(A765, BDD_enquete_terrain_publique!B:B, 0))</f>
        <v>#N/A</v>
      </c>
      <c r="AP765" s="115"/>
      <c r="AQ765" s="115"/>
      <c r="AR765" s="124"/>
      <c r="AS765" s="115"/>
      <c r="AT765" s="122"/>
      <c r="AU76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5" s="122"/>
      <c r="AW765" s="115"/>
      <c r="AX765" s="199"/>
      <c r="AY765" s="201"/>
      <c r="AZ765" s="127"/>
    </row>
    <row r="766" spans="1:52">
      <c r="A766" s="117"/>
      <c r="B766" s="18" t="e">
        <f>INDEX(BDD_enquete_terrain_publique!C:C, MATCH(A766, BDD_enquete_terrain_publique!B:B, 0))</f>
        <v>#N/A</v>
      </c>
      <c r="C766" s="18" t="e">
        <f>INDEX(BDD_enquete_terrain_publique!D:D, MATCH(A766, BDD_enquete_terrain_publique!B:B, 0))</f>
        <v>#N/A</v>
      </c>
      <c r="D766" s="109" t="e">
        <f>INDEX(BDD_enquete_terrain_publique!E:E, MATCH(A766, BDD_enquete_terrain_publique!B:B, 0))</f>
        <v>#N/A</v>
      </c>
      <c r="E766" s="18" t="e">
        <f>INDEX(BDD_enquete_terrain_publique!F:F, MATCH(A766, BDD_enquete_terrain_publique!B:B, 0))</f>
        <v>#N/A</v>
      </c>
      <c r="F766" s="118" t="e">
        <f>INDEX(BDD_enquete_terrain_publique!G:G, MATCH(A766, BDD_enquete_terrain_publique!B:B, 0))</f>
        <v>#N/A</v>
      </c>
      <c r="G766" s="18" t="e">
        <f>INDEX(BDD_enquete_terrain_publique!H:H, MATCH(A766, BDD_enquete_terrain_publique!B:B, 0))</f>
        <v>#N/A</v>
      </c>
      <c r="H766" s="118" t="e">
        <f>INDEX(BDD_enquete_terrain_publique!I:I, MATCH(A766, BDD_enquete_terrain_publique!B:B, 0))</f>
        <v>#N/A</v>
      </c>
      <c r="I766" s="18" t="e">
        <f>INDEX(BDD_enquete_terrain_publique!J:J, MATCH(A766, BDD_enquete_terrain_publique!B:B, 0))</f>
        <v>#N/A</v>
      </c>
      <c r="J766" s="18" t="e">
        <f>INDEX(BDD_enquete_terrain_publique!K:K, MATCH(A766, BDD_enquete_terrain_publique!B:B, 0))</f>
        <v>#N/A</v>
      </c>
      <c r="K766" s="118" t="e">
        <f>INDEX(BDD_enquete_terrain_publique!L:L, MATCH(A766, BDD_enquete_terrain_publique!B:B, 0))</f>
        <v>#N/A</v>
      </c>
      <c r="L766" s="18" t="e">
        <f>INDEX(BDD_enquete_terrain_publique!M:M, MATCH(A766, BDD_enquete_terrain_publique!B:B, 0))</f>
        <v>#N/A</v>
      </c>
      <c r="M766" s="115" t="s">
        <v>22</v>
      </c>
      <c r="N766" s="115" t="s">
        <v>22</v>
      </c>
      <c r="O766" s="115" t="s">
        <v>22</v>
      </c>
      <c r="P766" s="119" t="e">
        <f>INDEX(BDD_enquete_terrain_publique!Q:Q, MATCH(A766, BDD_enquete_terrain_publique!B:B, 0))</f>
        <v>#N/A</v>
      </c>
      <c r="Q766" s="115" t="s">
        <v>22</v>
      </c>
      <c r="R766" s="115" t="s">
        <v>22</v>
      </c>
      <c r="S766" s="115" t="s">
        <v>22</v>
      </c>
      <c r="T766" s="115" t="s">
        <v>22</v>
      </c>
      <c r="U766" s="120" t="e">
        <f>INDEX(BDD_enquete_terrain_publique!V:V, MATCH(A766, BDD_enquete_terrain_publique!B:B, 0))</f>
        <v>#N/A</v>
      </c>
      <c r="V766" s="128" t="s">
        <v>22</v>
      </c>
      <c r="W766" s="121" t="e">
        <f>INDEX(BDD_enquete_terrain_publique!W:W, MATCH(A766, BDD_enquete_terrain_publique!B:B, 0))</f>
        <v>#N/A</v>
      </c>
      <c r="X766" s="122" t="e">
        <f>INDEX(BDD_enquete_terrain_publique!X:X, MATCH(A766, BDD_enquete_terrain_publique!B:B, 0))</f>
        <v>#N/A</v>
      </c>
      <c r="Y766" s="122" t="e">
        <f>INDEX(BDD_enquete_terrain_publique!Y:Y, MATCH(A766, BDD_enquete_terrain_publique!B:B, 0))</f>
        <v>#N/A</v>
      </c>
      <c r="Z766" s="121" t="e">
        <f>INDEX(BDD_enquete_terrain_publique!Z:Z, MATCH(A766, BDD_enquete_terrain_publique!B:B, 0))</f>
        <v>#N/A</v>
      </c>
      <c r="AA766" s="121" t="e">
        <f>INDEX(BDD_enquete_terrain_publique!AA:AA, MATCH(A766, BDD_enquete_terrain_publique!B:B, 0))</f>
        <v>#N/A</v>
      </c>
      <c r="AB766" s="121" t="e">
        <f>INDEX(BDD_enquete_terrain_publique!AB:AB, MATCH(A766, BDD_enquete_terrain_publique!B:B, 0))</f>
        <v>#N/A</v>
      </c>
      <c r="AC766" s="121" t="e">
        <f>Tableau1[[#This Row],[heure_enq]]-Tableau1[[#This Row],[heure_deb]]</f>
        <v>#N/A</v>
      </c>
      <c r="AD766" s="121" t="e">
        <f>Tableau1[[#This Row],[heure_fin]]-Tableau1[[#This Row],[heure_deb]]</f>
        <v>#N/A</v>
      </c>
      <c r="AE766" s="128" t="s">
        <v>22</v>
      </c>
      <c r="AF766" s="128" t="s">
        <v>22</v>
      </c>
      <c r="AG766" s="123" t="e">
        <f>INDEX(BDD_enquete_terrain_publique!BJ:BJ, MATCH(A766, BDD_enquete_terrain_publique!B:B, 0))</f>
        <v>#N/A</v>
      </c>
      <c r="AH766" s="18"/>
      <c r="AI766" s="18" t="e">
        <f>INDEX(BDD_enquete_terrain_publique!BO:BO, MATCH(A766, BDD_enquete_terrain_publique!B:B, 0))</f>
        <v>#N/A</v>
      </c>
      <c r="AJ766" s="18"/>
      <c r="AK766" s="18" t="e">
        <f>INDEX(BDD_enquete_terrain_publique!BU:BU, MATCH(A766, BDD_enquete_terrain_publique!B:B, 0))</f>
        <v>#N/A</v>
      </c>
      <c r="AL766" s="115" t="e">
        <f>INDEX(BDD_enquete_terrain_publique!BV:BV, MATCH(A766, BDD_enquete_terrain_publique!B:B, 0))</f>
        <v>#N/A</v>
      </c>
      <c r="AM766" s="18"/>
      <c r="AN766" s="115"/>
      <c r="AO766" s="115" t="e">
        <f>INDEX(BDD_enquete_terrain_publique!AL:AL, MATCH(A766, BDD_enquete_terrain_publique!B:B, 0))</f>
        <v>#N/A</v>
      </c>
      <c r="AP766" s="115"/>
      <c r="AQ766" s="115"/>
      <c r="AR766" s="124"/>
      <c r="AS766" s="115"/>
      <c r="AT766" s="122"/>
      <c r="AU76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6" s="122"/>
      <c r="AW766" s="115"/>
      <c r="AX766" s="199"/>
      <c r="AY766" s="201"/>
      <c r="AZ766" s="127"/>
    </row>
    <row r="767" spans="1:52">
      <c r="A767" s="117"/>
      <c r="B767" s="18" t="e">
        <f>INDEX(BDD_enquete_terrain_publique!C:C, MATCH(A767, BDD_enquete_terrain_publique!B:B, 0))</f>
        <v>#N/A</v>
      </c>
      <c r="C767" s="18" t="e">
        <f>INDEX(BDD_enquete_terrain_publique!D:D, MATCH(A767, BDD_enquete_terrain_publique!B:B, 0))</f>
        <v>#N/A</v>
      </c>
      <c r="D767" s="109" t="e">
        <f>INDEX(BDD_enquete_terrain_publique!E:E, MATCH(A767, BDD_enquete_terrain_publique!B:B, 0))</f>
        <v>#N/A</v>
      </c>
      <c r="E767" s="18" t="e">
        <f>INDEX(BDD_enquete_terrain_publique!F:F, MATCH(A767, BDD_enquete_terrain_publique!B:B, 0))</f>
        <v>#N/A</v>
      </c>
      <c r="F767" s="118" t="e">
        <f>INDEX(BDD_enquete_terrain_publique!G:G, MATCH(A767, BDD_enquete_terrain_publique!B:B, 0))</f>
        <v>#N/A</v>
      </c>
      <c r="G767" s="18" t="e">
        <f>INDEX(BDD_enquete_terrain_publique!H:H, MATCH(A767, BDD_enquete_terrain_publique!B:B, 0))</f>
        <v>#N/A</v>
      </c>
      <c r="H767" s="118" t="e">
        <f>INDEX(BDD_enquete_terrain_publique!I:I, MATCH(A767, BDD_enquete_terrain_publique!B:B, 0))</f>
        <v>#N/A</v>
      </c>
      <c r="I767" s="18" t="e">
        <f>INDEX(BDD_enquete_terrain_publique!J:J, MATCH(A767, BDD_enquete_terrain_publique!B:B, 0))</f>
        <v>#N/A</v>
      </c>
      <c r="J767" s="18" t="e">
        <f>INDEX(BDD_enquete_terrain_publique!K:K, MATCH(A767, BDD_enquete_terrain_publique!B:B, 0))</f>
        <v>#N/A</v>
      </c>
      <c r="K767" s="118" t="e">
        <f>INDEX(BDD_enquete_terrain_publique!L:L, MATCH(A767, BDD_enquete_terrain_publique!B:B, 0))</f>
        <v>#N/A</v>
      </c>
      <c r="L767" s="18" t="e">
        <f>INDEX(BDD_enquete_terrain_publique!M:M, MATCH(A767, BDD_enquete_terrain_publique!B:B, 0))</f>
        <v>#N/A</v>
      </c>
      <c r="M767" s="115" t="s">
        <v>22</v>
      </c>
      <c r="N767" s="115" t="s">
        <v>22</v>
      </c>
      <c r="O767" s="115" t="s">
        <v>22</v>
      </c>
      <c r="P767" s="119" t="e">
        <f>INDEX(BDD_enquete_terrain_publique!Q:Q, MATCH(A767, BDD_enquete_terrain_publique!B:B, 0))</f>
        <v>#N/A</v>
      </c>
      <c r="Q767" s="115" t="s">
        <v>22</v>
      </c>
      <c r="R767" s="115" t="s">
        <v>22</v>
      </c>
      <c r="S767" s="115" t="s">
        <v>22</v>
      </c>
      <c r="T767" s="115" t="s">
        <v>22</v>
      </c>
      <c r="U767" s="120" t="e">
        <f>INDEX(BDD_enquete_terrain_publique!V:V, MATCH(A767, BDD_enquete_terrain_publique!B:B, 0))</f>
        <v>#N/A</v>
      </c>
      <c r="V767" s="128" t="s">
        <v>22</v>
      </c>
      <c r="W767" s="121" t="e">
        <f>INDEX(BDD_enquete_terrain_publique!W:W, MATCH(A767, BDD_enquete_terrain_publique!B:B, 0))</f>
        <v>#N/A</v>
      </c>
      <c r="X767" s="122" t="e">
        <f>INDEX(BDD_enquete_terrain_publique!X:X, MATCH(A767, BDD_enquete_terrain_publique!B:B, 0))</f>
        <v>#N/A</v>
      </c>
      <c r="Y767" s="122" t="e">
        <f>INDEX(BDD_enquete_terrain_publique!Y:Y, MATCH(A767, BDD_enquete_terrain_publique!B:B, 0))</f>
        <v>#N/A</v>
      </c>
      <c r="Z767" s="121" t="e">
        <f>INDEX(BDD_enquete_terrain_publique!Z:Z, MATCH(A767, BDD_enquete_terrain_publique!B:B, 0))</f>
        <v>#N/A</v>
      </c>
      <c r="AA767" s="121" t="e">
        <f>INDEX(BDD_enquete_terrain_publique!AA:AA, MATCH(A767, BDD_enquete_terrain_publique!B:B, 0))</f>
        <v>#N/A</v>
      </c>
      <c r="AB767" s="121" t="e">
        <f>INDEX(BDD_enquete_terrain_publique!AB:AB, MATCH(A767, BDD_enquete_terrain_publique!B:B, 0))</f>
        <v>#N/A</v>
      </c>
      <c r="AC767" s="121" t="e">
        <f>Tableau1[[#This Row],[heure_enq]]-Tableau1[[#This Row],[heure_deb]]</f>
        <v>#N/A</v>
      </c>
      <c r="AD767" s="121" t="e">
        <f>Tableau1[[#This Row],[heure_fin]]-Tableau1[[#This Row],[heure_deb]]</f>
        <v>#N/A</v>
      </c>
      <c r="AE767" s="128" t="s">
        <v>22</v>
      </c>
      <c r="AF767" s="128" t="s">
        <v>22</v>
      </c>
      <c r="AG767" s="123" t="e">
        <f>INDEX(BDD_enquete_terrain_publique!BJ:BJ, MATCH(A767, BDD_enquete_terrain_publique!B:B, 0))</f>
        <v>#N/A</v>
      </c>
      <c r="AH767" s="18"/>
      <c r="AI767" s="18" t="e">
        <f>INDEX(BDD_enquete_terrain_publique!BO:BO, MATCH(A767, BDD_enquete_terrain_publique!B:B, 0))</f>
        <v>#N/A</v>
      </c>
      <c r="AJ767" s="18"/>
      <c r="AK767" s="18" t="e">
        <f>INDEX(BDD_enquete_terrain_publique!BU:BU, MATCH(A767, BDD_enquete_terrain_publique!B:B, 0))</f>
        <v>#N/A</v>
      </c>
      <c r="AL767" s="115" t="e">
        <f>INDEX(BDD_enquete_terrain_publique!BV:BV, MATCH(A767, BDD_enquete_terrain_publique!B:B, 0))</f>
        <v>#N/A</v>
      </c>
      <c r="AM767" s="18"/>
      <c r="AN767" s="115"/>
      <c r="AO767" s="115" t="e">
        <f>INDEX(BDD_enquete_terrain_publique!AL:AL, MATCH(A767, BDD_enquete_terrain_publique!B:B, 0))</f>
        <v>#N/A</v>
      </c>
      <c r="AP767" s="115"/>
      <c r="AQ767" s="115"/>
      <c r="AR767" s="124"/>
      <c r="AS767" s="115"/>
      <c r="AT767" s="122"/>
      <c r="AU76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7" s="122"/>
      <c r="AW767" s="115"/>
      <c r="AX767" s="199"/>
      <c r="AY767" s="201"/>
      <c r="AZ767" s="127"/>
    </row>
    <row r="768" spans="1:52">
      <c r="A768" s="117"/>
      <c r="B768" s="18" t="e">
        <f>INDEX(BDD_enquete_terrain_publique!C:C, MATCH(A768, BDD_enquete_terrain_publique!B:B, 0))</f>
        <v>#N/A</v>
      </c>
      <c r="C768" s="18" t="e">
        <f>INDEX(BDD_enquete_terrain_publique!D:D, MATCH(A768, BDD_enquete_terrain_publique!B:B, 0))</f>
        <v>#N/A</v>
      </c>
      <c r="D768" s="109" t="e">
        <f>INDEX(BDD_enquete_terrain_publique!E:E, MATCH(A768, BDD_enquete_terrain_publique!B:B, 0))</f>
        <v>#N/A</v>
      </c>
      <c r="E768" s="18" t="e">
        <f>INDEX(BDD_enquete_terrain_publique!F:F, MATCH(A768, BDD_enquete_terrain_publique!B:B, 0))</f>
        <v>#N/A</v>
      </c>
      <c r="F768" s="118" t="e">
        <f>INDEX(BDD_enquete_terrain_publique!G:G, MATCH(A768, BDD_enquete_terrain_publique!B:B, 0))</f>
        <v>#N/A</v>
      </c>
      <c r="G768" s="18" t="e">
        <f>INDEX(BDD_enquete_terrain_publique!H:H, MATCH(A768, BDD_enquete_terrain_publique!B:B, 0))</f>
        <v>#N/A</v>
      </c>
      <c r="H768" s="118" t="e">
        <f>INDEX(BDD_enquete_terrain_publique!I:I, MATCH(A768, BDD_enquete_terrain_publique!B:B, 0))</f>
        <v>#N/A</v>
      </c>
      <c r="I768" s="18" t="e">
        <f>INDEX(BDD_enquete_terrain_publique!J:J, MATCH(A768, BDD_enquete_terrain_publique!B:B, 0))</f>
        <v>#N/A</v>
      </c>
      <c r="J768" s="18" t="e">
        <f>INDEX(BDD_enquete_terrain_publique!K:K, MATCH(A768, BDD_enquete_terrain_publique!B:B, 0))</f>
        <v>#N/A</v>
      </c>
      <c r="K768" s="118" t="e">
        <f>INDEX(BDD_enquete_terrain_publique!L:L, MATCH(A768, BDD_enquete_terrain_publique!B:B, 0))</f>
        <v>#N/A</v>
      </c>
      <c r="L768" s="18" t="e">
        <f>INDEX(BDD_enquete_terrain_publique!M:M, MATCH(A768, BDD_enquete_terrain_publique!B:B, 0))</f>
        <v>#N/A</v>
      </c>
      <c r="M768" s="115" t="s">
        <v>22</v>
      </c>
      <c r="N768" s="115" t="s">
        <v>22</v>
      </c>
      <c r="O768" s="115" t="s">
        <v>22</v>
      </c>
      <c r="P768" s="119" t="e">
        <f>INDEX(BDD_enquete_terrain_publique!Q:Q, MATCH(A768, BDD_enquete_terrain_publique!B:B, 0))</f>
        <v>#N/A</v>
      </c>
      <c r="Q768" s="115" t="s">
        <v>22</v>
      </c>
      <c r="R768" s="115" t="s">
        <v>22</v>
      </c>
      <c r="S768" s="115" t="s">
        <v>22</v>
      </c>
      <c r="T768" s="115" t="s">
        <v>22</v>
      </c>
      <c r="U768" s="120" t="e">
        <f>INDEX(BDD_enquete_terrain_publique!V:V, MATCH(A768, BDD_enquete_terrain_publique!B:B, 0))</f>
        <v>#N/A</v>
      </c>
      <c r="V768" s="128" t="s">
        <v>22</v>
      </c>
      <c r="W768" s="121" t="e">
        <f>INDEX(BDD_enquete_terrain_publique!W:W, MATCH(A768, BDD_enquete_terrain_publique!B:B, 0))</f>
        <v>#N/A</v>
      </c>
      <c r="X768" s="122" t="e">
        <f>INDEX(BDD_enquete_terrain_publique!X:X, MATCH(A768, BDD_enquete_terrain_publique!B:B, 0))</f>
        <v>#N/A</v>
      </c>
      <c r="Y768" s="122" t="e">
        <f>INDEX(BDD_enquete_terrain_publique!Y:Y, MATCH(A768, BDD_enquete_terrain_publique!B:B, 0))</f>
        <v>#N/A</v>
      </c>
      <c r="Z768" s="121" t="e">
        <f>INDEX(BDD_enquete_terrain_publique!Z:Z, MATCH(A768, BDD_enquete_terrain_publique!B:B, 0))</f>
        <v>#N/A</v>
      </c>
      <c r="AA768" s="121" t="e">
        <f>INDEX(BDD_enquete_terrain_publique!AA:AA, MATCH(A768, BDD_enquete_terrain_publique!B:B, 0))</f>
        <v>#N/A</v>
      </c>
      <c r="AB768" s="121" t="e">
        <f>INDEX(BDD_enquete_terrain_publique!AB:AB, MATCH(A768, BDD_enquete_terrain_publique!B:B, 0))</f>
        <v>#N/A</v>
      </c>
      <c r="AC768" s="121" t="e">
        <f>Tableau1[[#This Row],[heure_enq]]-Tableau1[[#This Row],[heure_deb]]</f>
        <v>#N/A</v>
      </c>
      <c r="AD768" s="121" t="e">
        <f>Tableau1[[#This Row],[heure_fin]]-Tableau1[[#This Row],[heure_deb]]</f>
        <v>#N/A</v>
      </c>
      <c r="AE768" s="128" t="s">
        <v>22</v>
      </c>
      <c r="AF768" s="128" t="s">
        <v>22</v>
      </c>
      <c r="AG768" s="123" t="e">
        <f>INDEX(BDD_enquete_terrain_publique!BJ:BJ, MATCH(A768, BDD_enquete_terrain_publique!B:B, 0))</f>
        <v>#N/A</v>
      </c>
      <c r="AH768" s="18"/>
      <c r="AI768" s="18" t="e">
        <f>INDEX(BDD_enquete_terrain_publique!BO:BO, MATCH(A768, BDD_enquete_terrain_publique!B:B, 0))</f>
        <v>#N/A</v>
      </c>
      <c r="AJ768" s="18"/>
      <c r="AK768" s="18" t="e">
        <f>INDEX(BDD_enquete_terrain_publique!BU:BU, MATCH(A768, BDD_enquete_terrain_publique!B:B, 0))</f>
        <v>#N/A</v>
      </c>
      <c r="AL768" s="115" t="e">
        <f>INDEX(BDD_enquete_terrain_publique!BV:BV, MATCH(A768, BDD_enquete_terrain_publique!B:B, 0))</f>
        <v>#N/A</v>
      </c>
      <c r="AM768" s="18"/>
      <c r="AN768" s="115"/>
      <c r="AO768" s="115" t="e">
        <f>INDEX(BDD_enquete_terrain_publique!AL:AL, MATCH(A768, BDD_enquete_terrain_publique!B:B, 0))</f>
        <v>#N/A</v>
      </c>
      <c r="AP768" s="115"/>
      <c r="AQ768" s="115"/>
      <c r="AR768" s="124"/>
      <c r="AS768" s="115"/>
      <c r="AT768" s="122"/>
      <c r="AU76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8" s="122"/>
      <c r="AW768" s="115"/>
      <c r="AX768" s="199"/>
      <c r="AY768" s="201"/>
      <c r="AZ768" s="127"/>
    </row>
    <row r="769" spans="1:52">
      <c r="A769" s="117"/>
      <c r="B769" s="18" t="e">
        <f>INDEX(BDD_enquete_terrain_publique!C:C, MATCH(A769, BDD_enquete_terrain_publique!B:B, 0))</f>
        <v>#N/A</v>
      </c>
      <c r="C769" s="18" t="e">
        <f>INDEX(BDD_enquete_terrain_publique!D:D, MATCH(A769, BDD_enquete_terrain_publique!B:B, 0))</f>
        <v>#N/A</v>
      </c>
      <c r="D769" s="109" t="e">
        <f>INDEX(BDD_enquete_terrain_publique!E:E, MATCH(A769, BDD_enquete_terrain_publique!B:B, 0))</f>
        <v>#N/A</v>
      </c>
      <c r="E769" s="18" t="e">
        <f>INDEX(BDD_enquete_terrain_publique!F:F, MATCH(A769, BDD_enquete_terrain_publique!B:B, 0))</f>
        <v>#N/A</v>
      </c>
      <c r="F769" s="118" t="e">
        <f>INDEX(BDD_enquete_terrain_publique!G:G, MATCH(A769, BDD_enquete_terrain_publique!B:B, 0))</f>
        <v>#N/A</v>
      </c>
      <c r="G769" s="18" t="e">
        <f>INDEX(BDD_enquete_terrain_publique!H:H, MATCH(A769, BDD_enquete_terrain_publique!B:B, 0))</f>
        <v>#N/A</v>
      </c>
      <c r="H769" s="118" t="e">
        <f>INDEX(BDD_enquete_terrain_publique!I:I, MATCH(A769, BDD_enquete_terrain_publique!B:B, 0))</f>
        <v>#N/A</v>
      </c>
      <c r="I769" s="18" t="e">
        <f>INDEX(BDD_enquete_terrain_publique!J:J, MATCH(A769, BDD_enquete_terrain_publique!B:B, 0))</f>
        <v>#N/A</v>
      </c>
      <c r="J769" s="18" t="e">
        <f>INDEX(BDD_enquete_terrain_publique!K:K, MATCH(A769, BDD_enquete_terrain_publique!B:B, 0))</f>
        <v>#N/A</v>
      </c>
      <c r="K769" s="118" t="e">
        <f>INDEX(BDD_enquete_terrain_publique!L:L, MATCH(A769, BDD_enquete_terrain_publique!B:B, 0))</f>
        <v>#N/A</v>
      </c>
      <c r="L769" s="18" t="e">
        <f>INDEX(BDD_enquete_terrain_publique!M:M, MATCH(A769, BDD_enquete_terrain_publique!B:B, 0))</f>
        <v>#N/A</v>
      </c>
      <c r="M769" s="115" t="s">
        <v>22</v>
      </c>
      <c r="N769" s="115" t="s">
        <v>22</v>
      </c>
      <c r="O769" s="115" t="s">
        <v>22</v>
      </c>
      <c r="P769" s="119" t="e">
        <f>INDEX(BDD_enquete_terrain_publique!Q:Q, MATCH(A769, BDD_enquete_terrain_publique!B:B, 0))</f>
        <v>#N/A</v>
      </c>
      <c r="Q769" s="115" t="s">
        <v>22</v>
      </c>
      <c r="R769" s="115" t="s">
        <v>22</v>
      </c>
      <c r="S769" s="115" t="s">
        <v>22</v>
      </c>
      <c r="T769" s="115" t="s">
        <v>22</v>
      </c>
      <c r="U769" s="120" t="e">
        <f>INDEX(BDD_enquete_terrain_publique!V:V, MATCH(A769, BDD_enquete_terrain_publique!B:B, 0))</f>
        <v>#N/A</v>
      </c>
      <c r="V769" s="128" t="s">
        <v>22</v>
      </c>
      <c r="W769" s="121" t="e">
        <f>INDEX(BDD_enquete_terrain_publique!W:W, MATCH(A769, BDD_enquete_terrain_publique!B:B, 0))</f>
        <v>#N/A</v>
      </c>
      <c r="X769" s="122" t="e">
        <f>INDEX(BDD_enquete_terrain_publique!X:X, MATCH(A769, BDD_enquete_terrain_publique!B:B, 0))</f>
        <v>#N/A</v>
      </c>
      <c r="Y769" s="122" t="e">
        <f>INDEX(BDD_enquete_terrain_publique!Y:Y, MATCH(A769, BDD_enquete_terrain_publique!B:B, 0))</f>
        <v>#N/A</v>
      </c>
      <c r="Z769" s="121" t="e">
        <f>INDEX(BDD_enquete_terrain_publique!Z:Z, MATCH(A769, BDD_enquete_terrain_publique!B:B, 0))</f>
        <v>#N/A</v>
      </c>
      <c r="AA769" s="121" t="e">
        <f>INDEX(BDD_enquete_terrain_publique!AA:AA, MATCH(A769, BDD_enquete_terrain_publique!B:B, 0))</f>
        <v>#N/A</v>
      </c>
      <c r="AB769" s="121" t="e">
        <f>INDEX(BDD_enquete_terrain_publique!AB:AB, MATCH(A769, BDD_enquete_terrain_publique!B:B, 0))</f>
        <v>#N/A</v>
      </c>
      <c r="AC769" s="121" t="e">
        <f>Tableau1[[#This Row],[heure_enq]]-Tableau1[[#This Row],[heure_deb]]</f>
        <v>#N/A</v>
      </c>
      <c r="AD769" s="121" t="e">
        <f>Tableau1[[#This Row],[heure_fin]]-Tableau1[[#This Row],[heure_deb]]</f>
        <v>#N/A</v>
      </c>
      <c r="AE769" s="128" t="s">
        <v>22</v>
      </c>
      <c r="AF769" s="128" t="s">
        <v>22</v>
      </c>
      <c r="AG769" s="123" t="e">
        <f>INDEX(BDD_enquete_terrain_publique!BJ:BJ, MATCH(A769, BDD_enquete_terrain_publique!B:B, 0))</f>
        <v>#N/A</v>
      </c>
      <c r="AH769" s="18"/>
      <c r="AI769" s="18" t="e">
        <f>INDEX(BDD_enquete_terrain_publique!BO:BO, MATCH(A769, BDD_enquete_terrain_publique!B:B, 0))</f>
        <v>#N/A</v>
      </c>
      <c r="AJ769" s="18"/>
      <c r="AK769" s="18" t="e">
        <f>INDEX(BDD_enquete_terrain_publique!BU:BU, MATCH(A769, BDD_enquete_terrain_publique!B:B, 0))</f>
        <v>#N/A</v>
      </c>
      <c r="AL769" s="115" t="e">
        <f>INDEX(BDD_enquete_terrain_publique!BV:BV, MATCH(A769, BDD_enquete_terrain_publique!B:B, 0))</f>
        <v>#N/A</v>
      </c>
      <c r="AM769" s="18"/>
      <c r="AN769" s="115"/>
      <c r="AO769" s="115" t="e">
        <f>INDEX(BDD_enquete_terrain_publique!AL:AL, MATCH(A769, BDD_enquete_terrain_publique!B:B, 0))</f>
        <v>#N/A</v>
      </c>
      <c r="AP769" s="115"/>
      <c r="AQ769" s="115"/>
      <c r="AR769" s="124"/>
      <c r="AS769" s="115"/>
      <c r="AT769" s="122"/>
      <c r="AU76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69" s="122"/>
      <c r="AW769" s="115"/>
      <c r="AX769" s="199"/>
      <c r="AY769" s="201"/>
      <c r="AZ769" s="127"/>
    </row>
    <row r="770" spans="1:52">
      <c r="A770" s="117"/>
      <c r="B770" s="18" t="e">
        <f>INDEX(BDD_enquete_terrain_publique!C:C, MATCH(A770, BDD_enquete_terrain_publique!B:B, 0))</f>
        <v>#N/A</v>
      </c>
      <c r="C770" s="18" t="e">
        <f>INDEX(BDD_enquete_terrain_publique!D:D, MATCH(A770, BDD_enquete_terrain_publique!B:B, 0))</f>
        <v>#N/A</v>
      </c>
      <c r="D770" s="109" t="e">
        <f>INDEX(BDD_enquete_terrain_publique!E:E, MATCH(A770, BDD_enquete_terrain_publique!B:B, 0))</f>
        <v>#N/A</v>
      </c>
      <c r="E770" s="18" t="e">
        <f>INDEX(BDD_enquete_terrain_publique!F:F, MATCH(A770, BDD_enquete_terrain_publique!B:B, 0))</f>
        <v>#N/A</v>
      </c>
      <c r="F770" s="118" t="e">
        <f>INDEX(BDD_enquete_terrain_publique!G:G, MATCH(A770, BDD_enquete_terrain_publique!B:B, 0))</f>
        <v>#N/A</v>
      </c>
      <c r="G770" s="18" t="e">
        <f>INDEX(BDD_enquete_terrain_publique!H:H, MATCH(A770, BDD_enquete_terrain_publique!B:B, 0))</f>
        <v>#N/A</v>
      </c>
      <c r="H770" s="118" t="e">
        <f>INDEX(BDD_enquete_terrain_publique!I:I, MATCH(A770, BDD_enquete_terrain_publique!B:B, 0))</f>
        <v>#N/A</v>
      </c>
      <c r="I770" s="18" t="e">
        <f>INDEX(BDD_enquete_terrain_publique!J:J, MATCH(A770, BDD_enquete_terrain_publique!B:B, 0))</f>
        <v>#N/A</v>
      </c>
      <c r="J770" s="18" t="e">
        <f>INDEX(BDD_enquete_terrain_publique!K:K, MATCH(A770, BDD_enquete_terrain_publique!B:B, 0))</f>
        <v>#N/A</v>
      </c>
      <c r="K770" s="118" t="e">
        <f>INDEX(BDD_enquete_terrain_publique!L:L, MATCH(A770, BDD_enquete_terrain_publique!B:B, 0))</f>
        <v>#N/A</v>
      </c>
      <c r="L770" s="18" t="e">
        <f>INDEX(BDD_enquete_terrain_publique!M:M, MATCH(A770, BDD_enquete_terrain_publique!B:B, 0))</f>
        <v>#N/A</v>
      </c>
      <c r="M770" s="115" t="s">
        <v>22</v>
      </c>
      <c r="N770" s="115" t="s">
        <v>22</v>
      </c>
      <c r="O770" s="115" t="s">
        <v>22</v>
      </c>
      <c r="P770" s="119" t="e">
        <f>INDEX(BDD_enquete_terrain_publique!Q:Q, MATCH(A770, BDD_enquete_terrain_publique!B:B, 0))</f>
        <v>#N/A</v>
      </c>
      <c r="Q770" s="115" t="s">
        <v>22</v>
      </c>
      <c r="R770" s="115" t="s">
        <v>22</v>
      </c>
      <c r="S770" s="115" t="s">
        <v>22</v>
      </c>
      <c r="T770" s="115" t="s">
        <v>22</v>
      </c>
      <c r="U770" s="120" t="e">
        <f>INDEX(BDD_enquete_terrain_publique!V:V, MATCH(A770, BDD_enquete_terrain_publique!B:B, 0))</f>
        <v>#N/A</v>
      </c>
      <c r="V770" s="128" t="s">
        <v>22</v>
      </c>
      <c r="W770" s="121" t="e">
        <f>INDEX(BDD_enquete_terrain_publique!W:W, MATCH(A770, BDD_enquete_terrain_publique!B:B, 0))</f>
        <v>#N/A</v>
      </c>
      <c r="X770" s="122" t="e">
        <f>INDEX(BDD_enquete_terrain_publique!X:X, MATCH(A770, BDD_enquete_terrain_publique!B:B, 0))</f>
        <v>#N/A</v>
      </c>
      <c r="Y770" s="122" t="e">
        <f>INDEX(BDD_enquete_terrain_publique!Y:Y, MATCH(A770, BDD_enquete_terrain_publique!B:B, 0))</f>
        <v>#N/A</v>
      </c>
      <c r="Z770" s="121" t="e">
        <f>INDEX(BDD_enquete_terrain_publique!Z:Z, MATCH(A770, BDD_enquete_terrain_publique!B:B, 0))</f>
        <v>#N/A</v>
      </c>
      <c r="AA770" s="121" t="e">
        <f>INDEX(BDD_enquete_terrain_publique!AA:AA, MATCH(A770, BDD_enquete_terrain_publique!B:B, 0))</f>
        <v>#N/A</v>
      </c>
      <c r="AB770" s="121" t="e">
        <f>INDEX(BDD_enquete_terrain_publique!AB:AB, MATCH(A770, BDD_enquete_terrain_publique!B:B, 0))</f>
        <v>#N/A</v>
      </c>
      <c r="AC770" s="121" t="e">
        <f>Tableau1[[#This Row],[heure_enq]]-Tableau1[[#This Row],[heure_deb]]</f>
        <v>#N/A</v>
      </c>
      <c r="AD770" s="121" t="e">
        <f>Tableau1[[#This Row],[heure_fin]]-Tableau1[[#This Row],[heure_deb]]</f>
        <v>#N/A</v>
      </c>
      <c r="AE770" s="128" t="s">
        <v>22</v>
      </c>
      <c r="AF770" s="128" t="s">
        <v>22</v>
      </c>
      <c r="AG770" s="123" t="e">
        <f>INDEX(BDD_enquete_terrain_publique!BJ:BJ, MATCH(A770, BDD_enquete_terrain_publique!B:B, 0))</f>
        <v>#N/A</v>
      </c>
      <c r="AH770" s="18"/>
      <c r="AI770" s="18" t="e">
        <f>INDEX(BDD_enquete_terrain_publique!BO:BO, MATCH(A770, BDD_enquete_terrain_publique!B:B, 0))</f>
        <v>#N/A</v>
      </c>
      <c r="AJ770" s="18"/>
      <c r="AK770" s="18" t="e">
        <f>INDEX(BDD_enquete_terrain_publique!BU:BU, MATCH(A770, BDD_enquete_terrain_publique!B:B, 0))</f>
        <v>#N/A</v>
      </c>
      <c r="AL770" s="115" t="e">
        <f>INDEX(BDD_enquete_terrain_publique!BV:BV, MATCH(A770, BDD_enquete_terrain_publique!B:B, 0))</f>
        <v>#N/A</v>
      </c>
      <c r="AM770" s="18"/>
      <c r="AN770" s="115"/>
      <c r="AO770" s="115" t="e">
        <f>INDEX(BDD_enquete_terrain_publique!AL:AL, MATCH(A770, BDD_enquete_terrain_publique!B:B, 0))</f>
        <v>#N/A</v>
      </c>
      <c r="AP770" s="115"/>
      <c r="AQ770" s="115"/>
      <c r="AR770" s="124"/>
      <c r="AS770" s="115"/>
      <c r="AT770" s="122"/>
      <c r="AU77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0" s="122"/>
      <c r="AW770" s="115"/>
      <c r="AX770" s="199"/>
      <c r="AY770" s="201"/>
      <c r="AZ770" s="127"/>
    </row>
    <row r="771" spans="1:52">
      <c r="A771" s="117"/>
      <c r="B771" s="18" t="e">
        <f>INDEX(BDD_enquete_terrain_publique!C:C, MATCH(A771, BDD_enquete_terrain_publique!B:B, 0))</f>
        <v>#N/A</v>
      </c>
      <c r="C771" s="18" t="e">
        <f>INDEX(BDD_enquete_terrain_publique!D:D, MATCH(A771, BDD_enquete_terrain_publique!B:B, 0))</f>
        <v>#N/A</v>
      </c>
      <c r="D771" s="109" t="e">
        <f>INDEX(BDD_enquete_terrain_publique!E:E, MATCH(A771, BDD_enquete_terrain_publique!B:B, 0))</f>
        <v>#N/A</v>
      </c>
      <c r="E771" s="18" t="e">
        <f>INDEX(BDD_enquete_terrain_publique!F:F, MATCH(A771, BDD_enquete_terrain_publique!B:B, 0))</f>
        <v>#N/A</v>
      </c>
      <c r="F771" s="118" t="e">
        <f>INDEX(BDD_enquete_terrain_publique!G:G, MATCH(A771, BDD_enquete_terrain_publique!B:B, 0))</f>
        <v>#N/A</v>
      </c>
      <c r="G771" s="18" t="e">
        <f>INDEX(BDD_enquete_terrain_publique!H:H, MATCH(A771, BDD_enquete_terrain_publique!B:B, 0))</f>
        <v>#N/A</v>
      </c>
      <c r="H771" s="118" t="e">
        <f>INDEX(BDD_enquete_terrain_publique!I:I, MATCH(A771, BDD_enquete_terrain_publique!B:B, 0))</f>
        <v>#N/A</v>
      </c>
      <c r="I771" s="18" t="e">
        <f>INDEX(BDD_enquete_terrain_publique!J:J, MATCH(A771, BDD_enquete_terrain_publique!B:B, 0))</f>
        <v>#N/A</v>
      </c>
      <c r="J771" s="18" t="e">
        <f>INDEX(BDD_enquete_terrain_publique!K:K, MATCH(A771, BDD_enquete_terrain_publique!B:B, 0))</f>
        <v>#N/A</v>
      </c>
      <c r="K771" s="118" t="e">
        <f>INDEX(BDD_enquete_terrain_publique!L:L, MATCH(A771, BDD_enquete_terrain_publique!B:B, 0))</f>
        <v>#N/A</v>
      </c>
      <c r="L771" s="18" t="e">
        <f>INDEX(BDD_enquete_terrain_publique!M:M, MATCH(A771, BDD_enquete_terrain_publique!B:B, 0))</f>
        <v>#N/A</v>
      </c>
      <c r="M771" s="115" t="s">
        <v>22</v>
      </c>
      <c r="N771" s="115" t="s">
        <v>22</v>
      </c>
      <c r="O771" s="115" t="s">
        <v>22</v>
      </c>
      <c r="P771" s="119" t="e">
        <f>INDEX(BDD_enquete_terrain_publique!Q:Q, MATCH(A771, BDD_enquete_terrain_publique!B:B, 0))</f>
        <v>#N/A</v>
      </c>
      <c r="Q771" s="115" t="s">
        <v>22</v>
      </c>
      <c r="R771" s="115" t="s">
        <v>22</v>
      </c>
      <c r="S771" s="115" t="s">
        <v>22</v>
      </c>
      <c r="T771" s="115" t="s">
        <v>22</v>
      </c>
      <c r="U771" s="120" t="e">
        <f>INDEX(BDD_enquete_terrain_publique!V:V, MATCH(A771, BDD_enquete_terrain_publique!B:B, 0))</f>
        <v>#N/A</v>
      </c>
      <c r="V771" s="128" t="s">
        <v>22</v>
      </c>
      <c r="W771" s="121" t="e">
        <f>INDEX(BDD_enquete_terrain_publique!W:W, MATCH(A771, BDD_enquete_terrain_publique!B:B, 0))</f>
        <v>#N/A</v>
      </c>
      <c r="X771" s="122" t="e">
        <f>INDEX(BDD_enquete_terrain_publique!X:X, MATCH(A771, BDD_enquete_terrain_publique!B:B, 0))</f>
        <v>#N/A</v>
      </c>
      <c r="Y771" s="122" t="e">
        <f>INDEX(BDD_enquete_terrain_publique!Y:Y, MATCH(A771, BDD_enquete_terrain_publique!B:B, 0))</f>
        <v>#N/A</v>
      </c>
      <c r="Z771" s="121" t="e">
        <f>INDEX(BDD_enquete_terrain_publique!Z:Z, MATCH(A771, BDD_enquete_terrain_publique!B:B, 0))</f>
        <v>#N/A</v>
      </c>
      <c r="AA771" s="121" t="e">
        <f>INDEX(BDD_enquete_terrain_publique!AA:AA, MATCH(A771, BDD_enquete_terrain_publique!B:B, 0))</f>
        <v>#N/A</v>
      </c>
      <c r="AB771" s="121" t="e">
        <f>INDEX(BDD_enquete_terrain_publique!AB:AB, MATCH(A771, BDD_enquete_terrain_publique!B:B, 0))</f>
        <v>#N/A</v>
      </c>
      <c r="AC771" s="121" t="e">
        <f>Tableau1[[#This Row],[heure_enq]]-Tableau1[[#This Row],[heure_deb]]</f>
        <v>#N/A</v>
      </c>
      <c r="AD771" s="121" t="e">
        <f>Tableau1[[#This Row],[heure_fin]]-Tableau1[[#This Row],[heure_deb]]</f>
        <v>#N/A</v>
      </c>
      <c r="AE771" s="128" t="s">
        <v>22</v>
      </c>
      <c r="AF771" s="128" t="s">
        <v>22</v>
      </c>
      <c r="AG771" s="123" t="e">
        <f>INDEX(BDD_enquete_terrain_publique!BJ:BJ, MATCH(A771, BDD_enquete_terrain_publique!B:B, 0))</f>
        <v>#N/A</v>
      </c>
      <c r="AH771" s="18"/>
      <c r="AI771" s="18" t="e">
        <f>INDEX(BDD_enquete_terrain_publique!BO:BO, MATCH(A771, BDD_enquete_terrain_publique!B:B, 0))</f>
        <v>#N/A</v>
      </c>
      <c r="AJ771" s="18"/>
      <c r="AK771" s="18" t="e">
        <f>INDEX(BDD_enquete_terrain_publique!BU:BU, MATCH(A771, BDD_enquete_terrain_publique!B:B, 0))</f>
        <v>#N/A</v>
      </c>
      <c r="AL771" s="115" t="e">
        <f>INDEX(BDD_enquete_terrain_publique!BV:BV, MATCH(A771, BDD_enquete_terrain_publique!B:B, 0))</f>
        <v>#N/A</v>
      </c>
      <c r="AM771" s="18"/>
      <c r="AN771" s="115"/>
      <c r="AO771" s="115" t="e">
        <f>INDEX(BDD_enquete_terrain_publique!AL:AL, MATCH(A771, BDD_enquete_terrain_publique!B:B, 0))</f>
        <v>#N/A</v>
      </c>
      <c r="AP771" s="115"/>
      <c r="AQ771" s="115"/>
      <c r="AR771" s="124"/>
      <c r="AS771" s="115"/>
      <c r="AT771" s="122"/>
      <c r="AU77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1" s="122"/>
      <c r="AW771" s="115"/>
      <c r="AX771" s="199"/>
      <c r="AY771" s="201"/>
      <c r="AZ771" s="127"/>
    </row>
    <row r="772" spans="1:52">
      <c r="A772" s="117"/>
      <c r="B772" s="18" t="e">
        <f>INDEX(BDD_enquete_terrain_publique!C:C, MATCH(A772, BDD_enquete_terrain_publique!B:B, 0))</f>
        <v>#N/A</v>
      </c>
      <c r="C772" s="18" t="e">
        <f>INDEX(BDD_enquete_terrain_publique!D:D, MATCH(A772, BDD_enquete_terrain_publique!B:B, 0))</f>
        <v>#N/A</v>
      </c>
      <c r="D772" s="109" t="e">
        <f>INDEX(BDD_enquete_terrain_publique!E:E, MATCH(A772, BDD_enquete_terrain_publique!B:B, 0))</f>
        <v>#N/A</v>
      </c>
      <c r="E772" s="18" t="e">
        <f>INDEX(BDD_enquete_terrain_publique!F:F, MATCH(A772, BDD_enquete_terrain_publique!B:B, 0))</f>
        <v>#N/A</v>
      </c>
      <c r="F772" s="118" t="e">
        <f>INDEX(BDD_enquete_terrain_publique!G:G, MATCH(A772, BDD_enquete_terrain_publique!B:B, 0))</f>
        <v>#N/A</v>
      </c>
      <c r="G772" s="18" t="e">
        <f>INDEX(BDD_enquete_terrain_publique!H:H, MATCH(A772, BDD_enquete_terrain_publique!B:B, 0))</f>
        <v>#N/A</v>
      </c>
      <c r="H772" s="118" t="e">
        <f>INDEX(BDD_enquete_terrain_publique!I:I, MATCH(A772, BDD_enquete_terrain_publique!B:B, 0))</f>
        <v>#N/A</v>
      </c>
      <c r="I772" s="18" t="e">
        <f>INDEX(BDD_enquete_terrain_publique!J:J, MATCH(A772, BDD_enquete_terrain_publique!B:B, 0))</f>
        <v>#N/A</v>
      </c>
      <c r="J772" s="18" t="e">
        <f>INDEX(BDD_enquete_terrain_publique!K:K, MATCH(A772, BDD_enquete_terrain_publique!B:B, 0))</f>
        <v>#N/A</v>
      </c>
      <c r="K772" s="118" t="e">
        <f>INDEX(BDD_enquete_terrain_publique!L:L, MATCH(A772, BDD_enquete_terrain_publique!B:B, 0))</f>
        <v>#N/A</v>
      </c>
      <c r="L772" s="18" t="e">
        <f>INDEX(BDD_enquete_terrain_publique!M:M, MATCH(A772, BDD_enquete_terrain_publique!B:B, 0))</f>
        <v>#N/A</v>
      </c>
      <c r="M772" s="115" t="s">
        <v>22</v>
      </c>
      <c r="N772" s="115" t="s">
        <v>22</v>
      </c>
      <c r="O772" s="115" t="s">
        <v>22</v>
      </c>
      <c r="P772" s="119" t="e">
        <f>INDEX(BDD_enquete_terrain_publique!Q:Q, MATCH(A772, BDD_enquete_terrain_publique!B:B, 0))</f>
        <v>#N/A</v>
      </c>
      <c r="Q772" s="115" t="s">
        <v>22</v>
      </c>
      <c r="R772" s="115" t="s">
        <v>22</v>
      </c>
      <c r="S772" s="115" t="s">
        <v>22</v>
      </c>
      <c r="T772" s="115" t="s">
        <v>22</v>
      </c>
      <c r="U772" s="120" t="e">
        <f>INDEX(BDD_enquete_terrain_publique!V:V, MATCH(A772, BDD_enquete_terrain_publique!B:B, 0))</f>
        <v>#N/A</v>
      </c>
      <c r="V772" s="128" t="s">
        <v>22</v>
      </c>
      <c r="W772" s="121" t="e">
        <f>INDEX(BDD_enquete_terrain_publique!W:W, MATCH(A772, BDD_enquete_terrain_publique!B:B, 0))</f>
        <v>#N/A</v>
      </c>
      <c r="X772" s="122" t="e">
        <f>INDEX(BDD_enquete_terrain_publique!X:X, MATCH(A772, BDD_enquete_terrain_publique!B:B, 0))</f>
        <v>#N/A</v>
      </c>
      <c r="Y772" s="122" t="e">
        <f>INDEX(BDD_enquete_terrain_publique!Y:Y, MATCH(A772, BDD_enquete_terrain_publique!B:B, 0))</f>
        <v>#N/A</v>
      </c>
      <c r="Z772" s="121" t="e">
        <f>INDEX(BDD_enquete_terrain_publique!Z:Z, MATCH(A772, BDD_enquete_terrain_publique!B:B, 0))</f>
        <v>#N/A</v>
      </c>
      <c r="AA772" s="121" t="e">
        <f>INDEX(BDD_enquete_terrain_publique!AA:AA, MATCH(A772, BDD_enquete_terrain_publique!B:B, 0))</f>
        <v>#N/A</v>
      </c>
      <c r="AB772" s="121" t="e">
        <f>INDEX(BDD_enquete_terrain_publique!AB:AB, MATCH(A772, BDD_enquete_terrain_publique!B:B, 0))</f>
        <v>#N/A</v>
      </c>
      <c r="AC772" s="121" t="e">
        <f>Tableau1[[#This Row],[heure_enq]]-Tableau1[[#This Row],[heure_deb]]</f>
        <v>#N/A</v>
      </c>
      <c r="AD772" s="121" t="e">
        <f>Tableau1[[#This Row],[heure_fin]]-Tableau1[[#This Row],[heure_deb]]</f>
        <v>#N/A</v>
      </c>
      <c r="AE772" s="128" t="s">
        <v>22</v>
      </c>
      <c r="AF772" s="128" t="s">
        <v>22</v>
      </c>
      <c r="AG772" s="123" t="e">
        <f>INDEX(BDD_enquete_terrain_publique!BJ:BJ, MATCH(A772, BDD_enquete_terrain_publique!B:B, 0))</f>
        <v>#N/A</v>
      </c>
      <c r="AH772" s="18"/>
      <c r="AI772" s="18" t="e">
        <f>INDEX(BDD_enquete_terrain_publique!BO:BO, MATCH(A772, BDD_enquete_terrain_publique!B:B, 0))</f>
        <v>#N/A</v>
      </c>
      <c r="AJ772" s="18"/>
      <c r="AK772" s="18" t="e">
        <f>INDEX(BDD_enquete_terrain_publique!BU:BU, MATCH(A772, BDD_enquete_terrain_publique!B:B, 0))</f>
        <v>#N/A</v>
      </c>
      <c r="AL772" s="115" t="e">
        <f>INDEX(BDD_enquete_terrain_publique!BV:BV, MATCH(A772, BDD_enquete_terrain_publique!B:B, 0))</f>
        <v>#N/A</v>
      </c>
      <c r="AM772" s="18"/>
      <c r="AN772" s="115"/>
      <c r="AO772" s="115" t="e">
        <f>INDEX(BDD_enquete_terrain_publique!AL:AL, MATCH(A772, BDD_enquete_terrain_publique!B:B, 0))</f>
        <v>#N/A</v>
      </c>
      <c r="AP772" s="115"/>
      <c r="AQ772" s="115"/>
      <c r="AR772" s="124"/>
      <c r="AS772" s="115"/>
      <c r="AT772" s="122"/>
      <c r="AU77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2" s="122"/>
      <c r="AW772" s="115"/>
      <c r="AX772" s="199"/>
      <c r="AY772" s="201"/>
      <c r="AZ772" s="127"/>
    </row>
    <row r="773" spans="1:52">
      <c r="A773" s="117"/>
      <c r="B773" s="18" t="e">
        <f>INDEX(BDD_enquete_terrain_publique!C:C, MATCH(A773, BDD_enquete_terrain_publique!B:B, 0))</f>
        <v>#N/A</v>
      </c>
      <c r="C773" s="18" t="e">
        <f>INDEX(BDD_enquete_terrain_publique!D:D, MATCH(A773, BDD_enquete_terrain_publique!B:B, 0))</f>
        <v>#N/A</v>
      </c>
      <c r="D773" s="109" t="e">
        <f>INDEX(BDD_enquete_terrain_publique!E:E, MATCH(A773, BDD_enquete_terrain_publique!B:B, 0))</f>
        <v>#N/A</v>
      </c>
      <c r="E773" s="18" t="e">
        <f>INDEX(BDD_enquete_terrain_publique!F:F, MATCH(A773, BDD_enquete_terrain_publique!B:B, 0))</f>
        <v>#N/A</v>
      </c>
      <c r="F773" s="118" t="e">
        <f>INDEX(BDD_enquete_terrain_publique!G:G, MATCH(A773, BDD_enquete_terrain_publique!B:B, 0))</f>
        <v>#N/A</v>
      </c>
      <c r="G773" s="18" t="e">
        <f>INDEX(BDD_enquete_terrain_publique!H:H, MATCH(A773, BDD_enquete_terrain_publique!B:B, 0))</f>
        <v>#N/A</v>
      </c>
      <c r="H773" s="118" t="e">
        <f>INDEX(BDD_enquete_terrain_publique!I:I, MATCH(A773, BDD_enquete_terrain_publique!B:B, 0))</f>
        <v>#N/A</v>
      </c>
      <c r="I773" s="18" t="e">
        <f>INDEX(BDD_enquete_terrain_publique!J:J, MATCH(A773, BDD_enquete_terrain_publique!B:B, 0))</f>
        <v>#N/A</v>
      </c>
      <c r="J773" s="18" t="e">
        <f>INDEX(BDD_enquete_terrain_publique!K:K, MATCH(A773, BDD_enquete_terrain_publique!B:B, 0))</f>
        <v>#N/A</v>
      </c>
      <c r="K773" s="118" t="e">
        <f>INDEX(BDD_enquete_terrain_publique!L:L, MATCH(A773, BDD_enquete_terrain_publique!B:B, 0))</f>
        <v>#N/A</v>
      </c>
      <c r="L773" s="18" t="e">
        <f>INDEX(BDD_enquete_terrain_publique!M:M, MATCH(A773, BDD_enquete_terrain_publique!B:B, 0))</f>
        <v>#N/A</v>
      </c>
      <c r="M773" s="115" t="s">
        <v>22</v>
      </c>
      <c r="N773" s="115" t="s">
        <v>22</v>
      </c>
      <c r="O773" s="115" t="s">
        <v>22</v>
      </c>
      <c r="P773" s="119" t="e">
        <f>INDEX(BDD_enquete_terrain_publique!Q:Q, MATCH(A773, BDD_enquete_terrain_publique!B:B, 0))</f>
        <v>#N/A</v>
      </c>
      <c r="Q773" s="115" t="s">
        <v>22</v>
      </c>
      <c r="R773" s="115" t="s">
        <v>22</v>
      </c>
      <c r="S773" s="115" t="s">
        <v>22</v>
      </c>
      <c r="T773" s="115" t="s">
        <v>22</v>
      </c>
      <c r="U773" s="120" t="e">
        <f>INDEX(BDD_enquete_terrain_publique!V:V, MATCH(A773, BDD_enquete_terrain_publique!B:B, 0))</f>
        <v>#N/A</v>
      </c>
      <c r="V773" s="128" t="s">
        <v>22</v>
      </c>
      <c r="W773" s="121" t="e">
        <f>INDEX(BDD_enquete_terrain_publique!W:W, MATCH(A773, BDD_enquete_terrain_publique!B:B, 0))</f>
        <v>#N/A</v>
      </c>
      <c r="X773" s="122" t="e">
        <f>INDEX(BDD_enquete_terrain_publique!X:X, MATCH(A773, BDD_enquete_terrain_publique!B:B, 0))</f>
        <v>#N/A</v>
      </c>
      <c r="Y773" s="122" t="e">
        <f>INDEX(BDD_enquete_terrain_publique!Y:Y, MATCH(A773, BDD_enquete_terrain_publique!B:B, 0))</f>
        <v>#N/A</v>
      </c>
      <c r="Z773" s="121" t="e">
        <f>INDEX(BDD_enquete_terrain_publique!Z:Z, MATCH(A773, BDD_enquete_terrain_publique!B:B, 0))</f>
        <v>#N/A</v>
      </c>
      <c r="AA773" s="121" t="e">
        <f>INDEX(BDD_enquete_terrain_publique!AA:AA, MATCH(A773, BDD_enquete_terrain_publique!B:B, 0))</f>
        <v>#N/A</v>
      </c>
      <c r="AB773" s="121" t="e">
        <f>INDEX(BDD_enquete_terrain_publique!AB:AB, MATCH(A773, BDD_enquete_terrain_publique!B:B, 0))</f>
        <v>#N/A</v>
      </c>
      <c r="AC773" s="121" t="e">
        <f>Tableau1[[#This Row],[heure_enq]]-Tableau1[[#This Row],[heure_deb]]</f>
        <v>#N/A</v>
      </c>
      <c r="AD773" s="121" t="e">
        <f>Tableau1[[#This Row],[heure_fin]]-Tableau1[[#This Row],[heure_deb]]</f>
        <v>#N/A</v>
      </c>
      <c r="AE773" s="128" t="s">
        <v>22</v>
      </c>
      <c r="AF773" s="128" t="s">
        <v>22</v>
      </c>
      <c r="AG773" s="123" t="e">
        <f>INDEX(BDD_enquete_terrain_publique!BJ:BJ, MATCH(A773, BDD_enquete_terrain_publique!B:B, 0))</f>
        <v>#N/A</v>
      </c>
      <c r="AH773" s="18"/>
      <c r="AI773" s="18" t="e">
        <f>INDEX(BDD_enquete_terrain_publique!BO:BO, MATCH(A773, BDD_enquete_terrain_publique!B:B, 0))</f>
        <v>#N/A</v>
      </c>
      <c r="AJ773" s="18"/>
      <c r="AK773" s="18" t="e">
        <f>INDEX(BDD_enquete_terrain_publique!BU:BU, MATCH(A773, BDD_enquete_terrain_publique!B:B, 0))</f>
        <v>#N/A</v>
      </c>
      <c r="AL773" s="115" t="e">
        <f>INDEX(BDD_enquete_terrain_publique!BV:BV, MATCH(A773, BDD_enquete_terrain_publique!B:B, 0))</f>
        <v>#N/A</v>
      </c>
      <c r="AM773" s="18"/>
      <c r="AN773" s="115"/>
      <c r="AO773" s="115" t="e">
        <f>INDEX(BDD_enquete_terrain_publique!AL:AL, MATCH(A773, BDD_enquete_terrain_publique!B:B, 0))</f>
        <v>#N/A</v>
      </c>
      <c r="AP773" s="115"/>
      <c r="AQ773" s="115"/>
      <c r="AR773" s="124"/>
      <c r="AS773" s="115"/>
      <c r="AT773" s="122"/>
      <c r="AU77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3" s="122"/>
      <c r="AW773" s="115"/>
      <c r="AX773" s="199"/>
      <c r="AY773" s="201"/>
      <c r="AZ773" s="127"/>
    </row>
    <row r="774" spans="1:52">
      <c r="A774" s="117"/>
      <c r="B774" s="18" t="e">
        <f>INDEX(BDD_enquete_terrain_publique!C:C, MATCH(A774, BDD_enquete_terrain_publique!B:B, 0))</f>
        <v>#N/A</v>
      </c>
      <c r="C774" s="18" t="e">
        <f>INDEX(BDD_enquete_terrain_publique!D:D, MATCH(A774, BDD_enquete_terrain_publique!B:B, 0))</f>
        <v>#N/A</v>
      </c>
      <c r="D774" s="109" t="e">
        <f>INDEX(BDD_enquete_terrain_publique!E:E, MATCH(A774, BDD_enquete_terrain_publique!B:B, 0))</f>
        <v>#N/A</v>
      </c>
      <c r="E774" s="18" t="e">
        <f>INDEX(BDD_enquete_terrain_publique!F:F, MATCH(A774, BDD_enquete_terrain_publique!B:B, 0))</f>
        <v>#N/A</v>
      </c>
      <c r="F774" s="118" t="e">
        <f>INDEX(BDD_enquete_terrain_publique!G:G, MATCH(A774, BDD_enquete_terrain_publique!B:B, 0))</f>
        <v>#N/A</v>
      </c>
      <c r="G774" s="18" t="e">
        <f>INDEX(BDD_enquete_terrain_publique!H:H, MATCH(A774, BDD_enquete_terrain_publique!B:B, 0))</f>
        <v>#N/A</v>
      </c>
      <c r="H774" s="118" t="e">
        <f>INDEX(BDD_enquete_terrain_publique!I:I, MATCH(A774, BDD_enquete_terrain_publique!B:B, 0))</f>
        <v>#N/A</v>
      </c>
      <c r="I774" s="18" t="e">
        <f>INDEX(BDD_enquete_terrain_publique!J:J, MATCH(A774, BDD_enquete_terrain_publique!B:B, 0))</f>
        <v>#N/A</v>
      </c>
      <c r="J774" s="18" t="e">
        <f>INDEX(BDD_enquete_terrain_publique!K:K, MATCH(A774, BDD_enquete_terrain_publique!B:B, 0))</f>
        <v>#N/A</v>
      </c>
      <c r="K774" s="118" t="e">
        <f>INDEX(BDD_enquete_terrain_publique!L:L, MATCH(A774, BDD_enquete_terrain_publique!B:B, 0))</f>
        <v>#N/A</v>
      </c>
      <c r="L774" s="18" t="e">
        <f>INDEX(BDD_enquete_terrain_publique!M:M, MATCH(A774, BDD_enquete_terrain_publique!B:B, 0))</f>
        <v>#N/A</v>
      </c>
      <c r="M774" s="115" t="s">
        <v>22</v>
      </c>
      <c r="N774" s="115" t="s">
        <v>22</v>
      </c>
      <c r="O774" s="115" t="s">
        <v>22</v>
      </c>
      <c r="P774" s="119" t="e">
        <f>INDEX(BDD_enquete_terrain_publique!Q:Q, MATCH(A774, BDD_enquete_terrain_publique!B:B, 0))</f>
        <v>#N/A</v>
      </c>
      <c r="Q774" s="115" t="s">
        <v>22</v>
      </c>
      <c r="R774" s="115" t="s">
        <v>22</v>
      </c>
      <c r="S774" s="115" t="s">
        <v>22</v>
      </c>
      <c r="T774" s="115" t="s">
        <v>22</v>
      </c>
      <c r="U774" s="120" t="e">
        <f>INDEX(BDD_enquete_terrain_publique!V:V, MATCH(A774, BDD_enquete_terrain_publique!B:B, 0))</f>
        <v>#N/A</v>
      </c>
      <c r="V774" s="128" t="s">
        <v>22</v>
      </c>
      <c r="W774" s="121" t="e">
        <f>INDEX(BDD_enquete_terrain_publique!W:W, MATCH(A774, BDD_enquete_terrain_publique!B:B, 0))</f>
        <v>#N/A</v>
      </c>
      <c r="X774" s="122" t="e">
        <f>INDEX(BDD_enquete_terrain_publique!X:X, MATCH(A774, BDD_enquete_terrain_publique!B:B, 0))</f>
        <v>#N/A</v>
      </c>
      <c r="Y774" s="122" t="e">
        <f>INDEX(BDD_enquete_terrain_publique!Y:Y, MATCH(A774, BDD_enquete_terrain_publique!B:B, 0))</f>
        <v>#N/A</v>
      </c>
      <c r="Z774" s="121" t="e">
        <f>INDEX(BDD_enquete_terrain_publique!Z:Z, MATCH(A774, BDD_enquete_terrain_publique!B:B, 0))</f>
        <v>#N/A</v>
      </c>
      <c r="AA774" s="121" t="e">
        <f>INDEX(BDD_enquete_terrain_publique!AA:AA, MATCH(A774, BDD_enquete_terrain_publique!B:B, 0))</f>
        <v>#N/A</v>
      </c>
      <c r="AB774" s="121" t="e">
        <f>INDEX(BDD_enquete_terrain_publique!AB:AB, MATCH(A774, BDD_enquete_terrain_publique!B:B, 0))</f>
        <v>#N/A</v>
      </c>
      <c r="AC774" s="121" t="e">
        <f>Tableau1[[#This Row],[heure_enq]]-Tableau1[[#This Row],[heure_deb]]</f>
        <v>#N/A</v>
      </c>
      <c r="AD774" s="121" t="e">
        <f>Tableau1[[#This Row],[heure_fin]]-Tableau1[[#This Row],[heure_deb]]</f>
        <v>#N/A</v>
      </c>
      <c r="AE774" s="128" t="s">
        <v>22</v>
      </c>
      <c r="AF774" s="128" t="s">
        <v>22</v>
      </c>
      <c r="AG774" s="123" t="e">
        <f>INDEX(BDD_enquete_terrain_publique!BJ:BJ, MATCH(A774, BDD_enquete_terrain_publique!B:B, 0))</f>
        <v>#N/A</v>
      </c>
      <c r="AH774" s="18"/>
      <c r="AI774" s="18" t="e">
        <f>INDEX(BDD_enquete_terrain_publique!BO:BO, MATCH(A774, BDD_enquete_terrain_publique!B:B, 0))</f>
        <v>#N/A</v>
      </c>
      <c r="AJ774" s="18"/>
      <c r="AK774" s="18" t="e">
        <f>INDEX(BDD_enquete_terrain_publique!BU:BU, MATCH(A774, BDD_enquete_terrain_publique!B:B, 0))</f>
        <v>#N/A</v>
      </c>
      <c r="AL774" s="115" t="e">
        <f>INDEX(BDD_enquete_terrain_publique!BV:BV, MATCH(A774, BDD_enquete_terrain_publique!B:B, 0))</f>
        <v>#N/A</v>
      </c>
      <c r="AM774" s="18"/>
      <c r="AN774" s="115"/>
      <c r="AO774" s="115" t="e">
        <f>INDEX(BDD_enquete_terrain_publique!AL:AL, MATCH(A774, BDD_enquete_terrain_publique!B:B, 0))</f>
        <v>#N/A</v>
      </c>
      <c r="AP774" s="115"/>
      <c r="AQ774" s="115"/>
      <c r="AR774" s="124"/>
      <c r="AS774" s="115"/>
      <c r="AT774" s="122"/>
      <c r="AU77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4" s="122"/>
      <c r="AW774" s="115"/>
      <c r="AX774" s="199"/>
      <c r="AY774" s="201"/>
      <c r="AZ774" s="127"/>
    </row>
    <row r="775" spans="1:52">
      <c r="A775" s="117"/>
      <c r="B775" s="18" t="e">
        <f>INDEX(BDD_enquete_terrain_publique!C:C, MATCH(A775, BDD_enquete_terrain_publique!B:B, 0))</f>
        <v>#N/A</v>
      </c>
      <c r="C775" s="18" t="e">
        <f>INDEX(BDD_enquete_terrain_publique!D:D, MATCH(A775, BDD_enquete_terrain_publique!B:B, 0))</f>
        <v>#N/A</v>
      </c>
      <c r="D775" s="109" t="e">
        <f>INDEX(BDD_enquete_terrain_publique!E:E, MATCH(A775, BDD_enquete_terrain_publique!B:B, 0))</f>
        <v>#N/A</v>
      </c>
      <c r="E775" s="18" t="e">
        <f>INDEX(BDD_enquete_terrain_publique!F:F, MATCH(A775, BDD_enquete_terrain_publique!B:B, 0))</f>
        <v>#N/A</v>
      </c>
      <c r="F775" s="118" t="e">
        <f>INDEX(BDD_enquete_terrain_publique!G:G, MATCH(A775, BDD_enquete_terrain_publique!B:B, 0))</f>
        <v>#N/A</v>
      </c>
      <c r="G775" s="18" t="e">
        <f>INDEX(BDD_enquete_terrain_publique!H:H, MATCH(A775, BDD_enquete_terrain_publique!B:B, 0))</f>
        <v>#N/A</v>
      </c>
      <c r="H775" s="118" t="e">
        <f>INDEX(BDD_enquete_terrain_publique!I:I, MATCH(A775, BDD_enquete_terrain_publique!B:B, 0))</f>
        <v>#N/A</v>
      </c>
      <c r="I775" s="18" t="e">
        <f>INDEX(BDD_enquete_terrain_publique!J:J, MATCH(A775, BDD_enquete_terrain_publique!B:B, 0))</f>
        <v>#N/A</v>
      </c>
      <c r="J775" s="18" t="e">
        <f>INDEX(BDD_enquete_terrain_publique!K:K, MATCH(A775, BDD_enquete_terrain_publique!B:B, 0))</f>
        <v>#N/A</v>
      </c>
      <c r="K775" s="118" t="e">
        <f>INDEX(BDD_enquete_terrain_publique!L:L, MATCH(A775, BDD_enquete_terrain_publique!B:B, 0))</f>
        <v>#N/A</v>
      </c>
      <c r="L775" s="18" t="e">
        <f>INDEX(BDD_enquete_terrain_publique!M:M, MATCH(A775, BDD_enquete_terrain_publique!B:B, 0))</f>
        <v>#N/A</v>
      </c>
      <c r="M775" s="115" t="s">
        <v>22</v>
      </c>
      <c r="N775" s="115" t="s">
        <v>22</v>
      </c>
      <c r="O775" s="115" t="s">
        <v>22</v>
      </c>
      <c r="P775" s="119" t="e">
        <f>INDEX(BDD_enquete_terrain_publique!Q:Q, MATCH(A775, BDD_enquete_terrain_publique!B:B, 0))</f>
        <v>#N/A</v>
      </c>
      <c r="Q775" s="115" t="s">
        <v>22</v>
      </c>
      <c r="R775" s="115" t="s">
        <v>22</v>
      </c>
      <c r="S775" s="115" t="s">
        <v>22</v>
      </c>
      <c r="T775" s="115" t="s">
        <v>22</v>
      </c>
      <c r="U775" s="120" t="e">
        <f>INDEX(BDD_enquete_terrain_publique!V:V, MATCH(A775, BDD_enquete_terrain_publique!B:B, 0))</f>
        <v>#N/A</v>
      </c>
      <c r="V775" s="128" t="s">
        <v>22</v>
      </c>
      <c r="W775" s="121" t="e">
        <f>INDEX(BDD_enquete_terrain_publique!W:W, MATCH(A775, BDD_enquete_terrain_publique!B:B, 0))</f>
        <v>#N/A</v>
      </c>
      <c r="X775" s="122" t="e">
        <f>INDEX(BDD_enquete_terrain_publique!X:X, MATCH(A775, BDD_enquete_terrain_publique!B:B, 0))</f>
        <v>#N/A</v>
      </c>
      <c r="Y775" s="122" t="e">
        <f>INDEX(BDD_enquete_terrain_publique!Y:Y, MATCH(A775, BDD_enquete_terrain_publique!B:B, 0))</f>
        <v>#N/A</v>
      </c>
      <c r="Z775" s="121" t="e">
        <f>INDEX(BDD_enquete_terrain_publique!Z:Z, MATCH(A775, BDD_enquete_terrain_publique!B:B, 0))</f>
        <v>#N/A</v>
      </c>
      <c r="AA775" s="121" t="e">
        <f>INDEX(BDD_enquete_terrain_publique!AA:AA, MATCH(A775, BDD_enquete_terrain_publique!B:B, 0))</f>
        <v>#N/A</v>
      </c>
      <c r="AB775" s="121" t="e">
        <f>INDEX(BDD_enquete_terrain_publique!AB:AB, MATCH(A775, BDD_enquete_terrain_publique!B:B, 0))</f>
        <v>#N/A</v>
      </c>
      <c r="AC775" s="121" t="e">
        <f>Tableau1[[#This Row],[heure_enq]]-Tableau1[[#This Row],[heure_deb]]</f>
        <v>#N/A</v>
      </c>
      <c r="AD775" s="121" t="e">
        <f>Tableau1[[#This Row],[heure_fin]]-Tableau1[[#This Row],[heure_deb]]</f>
        <v>#N/A</v>
      </c>
      <c r="AE775" s="128" t="s">
        <v>22</v>
      </c>
      <c r="AF775" s="128" t="s">
        <v>22</v>
      </c>
      <c r="AG775" s="123" t="e">
        <f>INDEX(BDD_enquete_terrain_publique!BJ:BJ, MATCH(A775, BDD_enquete_terrain_publique!B:B, 0))</f>
        <v>#N/A</v>
      </c>
      <c r="AH775" s="18"/>
      <c r="AI775" s="18" t="e">
        <f>INDEX(BDD_enquete_terrain_publique!BO:BO, MATCH(A775, BDD_enquete_terrain_publique!B:B, 0))</f>
        <v>#N/A</v>
      </c>
      <c r="AJ775" s="18"/>
      <c r="AK775" s="18" t="e">
        <f>INDEX(BDD_enquete_terrain_publique!BU:BU, MATCH(A775, BDD_enquete_terrain_publique!B:B, 0))</f>
        <v>#N/A</v>
      </c>
      <c r="AL775" s="115" t="e">
        <f>INDEX(BDD_enquete_terrain_publique!BV:BV, MATCH(A775, BDD_enquete_terrain_publique!B:B, 0))</f>
        <v>#N/A</v>
      </c>
      <c r="AM775" s="18"/>
      <c r="AN775" s="115"/>
      <c r="AO775" s="115" t="e">
        <f>INDEX(BDD_enquete_terrain_publique!AL:AL, MATCH(A775, BDD_enquete_terrain_publique!B:B, 0))</f>
        <v>#N/A</v>
      </c>
      <c r="AP775" s="115"/>
      <c r="AQ775" s="115"/>
      <c r="AR775" s="124"/>
      <c r="AS775" s="115"/>
      <c r="AT775" s="122"/>
      <c r="AU77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5" s="122"/>
      <c r="AW775" s="115"/>
      <c r="AX775" s="199"/>
      <c r="AY775" s="201"/>
      <c r="AZ775" s="127"/>
    </row>
    <row r="776" spans="1:52">
      <c r="A776" s="117"/>
      <c r="B776" s="18" t="e">
        <f>INDEX(BDD_enquete_terrain_publique!C:C, MATCH(A776, BDD_enquete_terrain_publique!B:B, 0))</f>
        <v>#N/A</v>
      </c>
      <c r="C776" s="18" t="e">
        <f>INDEX(BDD_enquete_terrain_publique!D:D, MATCH(A776, BDD_enquete_terrain_publique!B:B, 0))</f>
        <v>#N/A</v>
      </c>
      <c r="D776" s="109" t="e">
        <f>INDEX(BDD_enquete_terrain_publique!E:E, MATCH(A776, BDD_enquete_terrain_publique!B:B, 0))</f>
        <v>#N/A</v>
      </c>
      <c r="E776" s="18" t="e">
        <f>INDEX(BDD_enquete_terrain_publique!F:F, MATCH(A776, BDD_enquete_terrain_publique!B:B, 0))</f>
        <v>#N/A</v>
      </c>
      <c r="F776" s="118" t="e">
        <f>INDEX(BDD_enquete_terrain_publique!G:G, MATCH(A776, BDD_enquete_terrain_publique!B:B, 0))</f>
        <v>#N/A</v>
      </c>
      <c r="G776" s="18" t="e">
        <f>INDEX(BDD_enquete_terrain_publique!H:H, MATCH(A776, BDD_enquete_terrain_publique!B:B, 0))</f>
        <v>#N/A</v>
      </c>
      <c r="H776" s="118" t="e">
        <f>INDEX(BDD_enquete_terrain_publique!I:I, MATCH(A776, BDD_enquete_terrain_publique!B:B, 0))</f>
        <v>#N/A</v>
      </c>
      <c r="I776" s="18" t="e">
        <f>INDEX(BDD_enquete_terrain_publique!J:J, MATCH(A776, BDD_enquete_terrain_publique!B:B, 0))</f>
        <v>#N/A</v>
      </c>
      <c r="J776" s="18" t="e">
        <f>INDEX(BDD_enquete_terrain_publique!K:K, MATCH(A776, BDD_enquete_terrain_publique!B:B, 0))</f>
        <v>#N/A</v>
      </c>
      <c r="K776" s="118" t="e">
        <f>INDEX(BDD_enquete_terrain_publique!L:L, MATCH(A776, BDD_enquete_terrain_publique!B:B, 0))</f>
        <v>#N/A</v>
      </c>
      <c r="L776" s="18" t="e">
        <f>INDEX(BDD_enquete_terrain_publique!M:M, MATCH(A776, BDD_enquete_terrain_publique!B:B, 0))</f>
        <v>#N/A</v>
      </c>
      <c r="M776" s="115" t="s">
        <v>22</v>
      </c>
      <c r="N776" s="115" t="s">
        <v>22</v>
      </c>
      <c r="O776" s="115" t="s">
        <v>22</v>
      </c>
      <c r="P776" s="119" t="e">
        <f>INDEX(BDD_enquete_terrain_publique!Q:Q, MATCH(A776, BDD_enquete_terrain_publique!B:B, 0))</f>
        <v>#N/A</v>
      </c>
      <c r="Q776" s="115" t="s">
        <v>22</v>
      </c>
      <c r="R776" s="115" t="s">
        <v>22</v>
      </c>
      <c r="S776" s="115" t="s">
        <v>22</v>
      </c>
      <c r="T776" s="115" t="s">
        <v>22</v>
      </c>
      <c r="U776" s="120" t="e">
        <f>INDEX(BDD_enquete_terrain_publique!V:V, MATCH(A776, BDD_enquete_terrain_publique!B:B, 0))</f>
        <v>#N/A</v>
      </c>
      <c r="V776" s="128" t="s">
        <v>22</v>
      </c>
      <c r="W776" s="121" t="e">
        <f>INDEX(BDD_enquete_terrain_publique!W:W, MATCH(A776, BDD_enquete_terrain_publique!B:B, 0))</f>
        <v>#N/A</v>
      </c>
      <c r="X776" s="122" t="e">
        <f>INDEX(BDD_enquete_terrain_publique!X:X, MATCH(A776, BDD_enquete_terrain_publique!B:B, 0))</f>
        <v>#N/A</v>
      </c>
      <c r="Y776" s="122" t="e">
        <f>INDEX(BDD_enquete_terrain_publique!Y:Y, MATCH(A776, BDD_enquete_terrain_publique!B:B, 0))</f>
        <v>#N/A</v>
      </c>
      <c r="Z776" s="121" t="e">
        <f>INDEX(BDD_enquete_terrain_publique!Z:Z, MATCH(A776, BDD_enquete_terrain_publique!B:B, 0))</f>
        <v>#N/A</v>
      </c>
      <c r="AA776" s="121" t="e">
        <f>INDEX(BDD_enquete_terrain_publique!AA:AA, MATCH(A776, BDD_enquete_terrain_publique!B:B, 0))</f>
        <v>#N/A</v>
      </c>
      <c r="AB776" s="121" t="e">
        <f>INDEX(BDD_enquete_terrain_publique!AB:AB, MATCH(A776, BDD_enquete_terrain_publique!B:B, 0))</f>
        <v>#N/A</v>
      </c>
      <c r="AC776" s="121" t="e">
        <f>Tableau1[[#This Row],[heure_enq]]-Tableau1[[#This Row],[heure_deb]]</f>
        <v>#N/A</v>
      </c>
      <c r="AD776" s="121" t="e">
        <f>Tableau1[[#This Row],[heure_fin]]-Tableau1[[#This Row],[heure_deb]]</f>
        <v>#N/A</v>
      </c>
      <c r="AE776" s="128" t="s">
        <v>22</v>
      </c>
      <c r="AF776" s="128" t="s">
        <v>22</v>
      </c>
      <c r="AG776" s="123" t="e">
        <f>INDEX(BDD_enquete_terrain_publique!BJ:BJ, MATCH(A776, BDD_enquete_terrain_publique!B:B, 0))</f>
        <v>#N/A</v>
      </c>
      <c r="AH776" s="18"/>
      <c r="AI776" s="18" t="e">
        <f>INDEX(BDD_enquete_terrain_publique!BO:BO, MATCH(A776, BDD_enquete_terrain_publique!B:B, 0))</f>
        <v>#N/A</v>
      </c>
      <c r="AJ776" s="18"/>
      <c r="AK776" s="18" t="e">
        <f>INDEX(BDD_enquete_terrain_publique!BU:BU, MATCH(A776, BDD_enquete_terrain_publique!B:B, 0))</f>
        <v>#N/A</v>
      </c>
      <c r="AL776" s="115" t="e">
        <f>INDEX(BDD_enquete_terrain_publique!BV:BV, MATCH(A776, BDD_enquete_terrain_publique!B:B, 0))</f>
        <v>#N/A</v>
      </c>
      <c r="AM776" s="18"/>
      <c r="AN776" s="115"/>
      <c r="AO776" s="115" t="e">
        <f>INDEX(BDD_enquete_terrain_publique!AL:AL, MATCH(A776, BDD_enquete_terrain_publique!B:B, 0))</f>
        <v>#N/A</v>
      </c>
      <c r="AP776" s="115"/>
      <c r="AQ776" s="115"/>
      <c r="AR776" s="124"/>
      <c r="AS776" s="115"/>
      <c r="AT776" s="122"/>
      <c r="AU77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6" s="122"/>
      <c r="AW776" s="115"/>
      <c r="AX776" s="199"/>
      <c r="AY776" s="201"/>
      <c r="AZ776" s="127"/>
    </row>
    <row r="777" spans="1:52">
      <c r="A777" s="117"/>
      <c r="B777" s="18" t="e">
        <f>INDEX(BDD_enquete_terrain_publique!C:C, MATCH(A777, BDD_enquete_terrain_publique!B:B, 0))</f>
        <v>#N/A</v>
      </c>
      <c r="C777" s="18" t="e">
        <f>INDEX(BDD_enquete_terrain_publique!D:D, MATCH(A777, BDD_enquete_terrain_publique!B:B, 0))</f>
        <v>#N/A</v>
      </c>
      <c r="D777" s="109" t="e">
        <f>INDEX(BDD_enquete_terrain_publique!E:E, MATCH(A777, BDD_enquete_terrain_publique!B:B, 0))</f>
        <v>#N/A</v>
      </c>
      <c r="E777" s="18" t="e">
        <f>INDEX(BDD_enquete_terrain_publique!F:F, MATCH(A777, BDD_enquete_terrain_publique!B:B, 0))</f>
        <v>#N/A</v>
      </c>
      <c r="F777" s="118" t="e">
        <f>INDEX(BDD_enquete_terrain_publique!G:G, MATCH(A777, BDD_enquete_terrain_publique!B:B, 0))</f>
        <v>#N/A</v>
      </c>
      <c r="G777" s="18" t="e">
        <f>INDEX(BDD_enquete_terrain_publique!H:H, MATCH(A777, BDD_enquete_terrain_publique!B:B, 0))</f>
        <v>#N/A</v>
      </c>
      <c r="H777" s="118" t="e">
        <f>INDEX(BDD_enquete_terrain_publique!I:I, MATCH(A777, BDD_enquete_terrain_publique!B:B, 0))</f>
        <v>#N/A</v>
      </c>
      <c r="I777" s="18" t="e">
        <f>INDEX(BDD_enquete_terrain_publique!J:J, MATCH(A777, BDD_enquete_terrain_publique!B:B, 0))</f>
        <v>#N/A</v>
      </c>
      <c r="J777" s="18" t="e">
        <f>INDEX(BDD_enquete_terrain_publique!K:K, MATCH(A777, BDD_enquete_terrain_publique!B:B, 0))</f>
        <v>#N/A</v>
      </c>
      <c r="K777" s="118" t="e">
        <f>INDEX(BDD_enquete_terrain_publique!L:L, MATCH(A777, BDD_enquete_terrain_publique!B:B, 0))</f>
        <v>#N/A</v>
      </c>
      <c r="L777" s="18" t="e">
        <f>INDEX(BDD_enquete_terrain_publique!M:M, MATCH(A777, BDD_enquete_terrain_publique!B:B, 0))</f>
        <v>#N/A</v>
      </c>
      <c r="M777" s="115" t="s">
        <v>22</v>
      </c>
      <c r="N777" s="115" t="s">
        <v>22</v>
      </c>
      <c r="O777" s="115" t="s">
        <v>22</v>
      </c>
      <c r="P777" s="119" t="e">
        <f>INDEX(BDD_enquete_terrain_publique!Q:Q, MATCH(A777, BDD_enquete_terrain_publique!B:B, 0))</f>
        <v>#N/A</v>
      </c>
      <c r="Q777" s="115" t="s">
        <v>22</v>
      </c>
      <c r="R777" s="115" t="s">
        <v>22</v>
      </c>
      <c r="S777" s="115" t="s">
        <v>22</v>
      </c>
      <c r="T777" s="115" t="s">
        <v>22</v>
      </c>
      <c r="U777" s="120" t="e">
        <f>INDEX(BDD_enquete_terrain_publique!V:V, MATCH(A777, BDD_enquete_terrain_publique!B:B, 0))</f>
        <v>#N/A</v>
      </c>
      <c r="V777" s="128" t="s">
        <v>22</v>
      </c>
      <c r="W777" s="121" t="e">
        <f>INDEX(BDD_enquete_terrain_publique!W:W, MATCH(A777, BDD_enquete_terrain_publique!B:B, 0))</f>
        <v>#N/A</v>
      </c>
      <c r="X777" s="122" t="e">
        <f>INDEX(BDD_enquete_terrain_publique!X:X, MATCH(A777, BDD_enquete_terrain_publique!B:B, 0))</f>
        <v>#N/A</v>
      </c>
      <c r="Y777" s="122" t="e">
        <f>INDEX(BDD_enquete_terrain_publique!Y:Y, MATCH(A777, BDD_enquete_terrain_publique!B:B, 0))</f>
        <v>#N/A</v>
      </c>
      <c r="Z777" s="121" t="e">
        <f>INDEX(BDD_enquete_terrain_publique!Z:Z, MATCH(A777, BDD_enquete_terrain_publique!B:B, 0))</f>
        <v>#N/A</v>
      </c>
      <c r="AA777" s="121" t="e">
        <f>INDEX(BDD_enquete_terrain_publique!AA:AA, MATCH(A777, BDD_enquete_terrain_publique!B:B, 0))</f>
        <v>#N/A</v>
      </c>
      <c r="AB777" s="121" t="e">
        <f>INDEX(BDD_enquete_terrain_publique!AB:AB, MATCH(A777, BDD_enquete_terrain_publique!B:B, 0))</f>
        <v>#N/A</v>
      </c>
      <c r="AC777" s="121" t="e">
        <f>Tableau1[[#This Row],[heure_enq]]-Tableau1[[#This Row],[heure_deb]]</f>
        <v>#N/A</v>
      </c>
      <c r="AD777" s="121" t="e">
        <f>Tableau1[[#This Row],[heure_fin]]-Tableau1[[#This Row],[heure_deb]]</f>
        <v>#N/A</v>
      </c>
      <c r="AE777" s="128" t="s">
        <v>22</v>
      </c>
      <c r="AF777" s="128" t="s">
        <v>22</v>
      </c>
      <c r="AG777" s="123" t="e">
        <f>INDEX(BDD_enquete_terrain_publique!BJ:BJ, MATCH(A777, BDD_enquete_terrain_publique!B:B, 0))</f>
        <v>#N/A</v>
      </c>
      <c r="AH777" s="18"/>
      <c r="AI777" s="18" t="e">
        <f>INDEX(BDD_enquete_terrain_publique!BO:BO, MATCH(A777, BDD_enquete_terrain_publique!B:B, 0))</f>
        <v>#N/A</v>
      </c>
      <c r="AJ777" s="18"/>
      <c r="AK777" s="18" t="e">
        <f>INDEX(BDD_enquete_terrain_publique!BU:BU, MATCH(A777, BDD_enquete_terrain_publique!B:B, 0))</f>
        <v>#N/A</v>
      </c>
      <c r="AL777" s="115" t="e">
        <f>INDEX(BDD_enquete_terrain_publique!BV:BV, MATCH(A777, BDD_enquete_terrain_publique!B:B, 0))</f>
        <v>#N/A</v>
      </c>
      <c r="AM777" s="18"/>
      <c r="AN777" s="115"/>
      <c r="AO777" s="115" t="e">
        <f>INDEX(BDD_enquete_terrain_publique!AL:AL, MATCH(A777, BDD_enquete_terrain_publique!B:B, 0))</f>
        <v>#N/A</v>
      </c>
      <c r="AP777" s="115"/>
      <c r="AQ777" s="115"/>
      <c r="AR777" s="124"/>
      <c r="AS777" s="115"/>
      <c r="AT777" s="122"/>
      <c r="AU77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7" s="122"/>
      <c r="AW777" s="115"/>
      <c r="AX777" s="199"/>
      <c r="AY777" s="201"/>
      <c r="AZ777" s="127"/>
    </row>
    <row r="778" spans="1:52">
      <c r="A778" s="117"/>
      <c r="B778" s="18" t="e">
        <f>INDEX(BDD_enquete_terrain_publique!C:C, MATCH(A778, BDD_enquete_terrain_publique!B:B, 0))</f>
        <v>#N/A</v>
      </c>
      <c r="C778" s="18" t="e">
        <f>INDEX(BDD_enquete_terrain_publique!D:D, MATCH(A778, BDD_enquete_terrain_publique!B:B, 0))</f>
        <v>#N/A</v>
      </c>
      <c r="D778" s="109" t="e">
        <f>INDEX(BDD_enquete_terrain_publique!E:E, MATCH(A778, BDD_enquete_terrain_publique!B:B, 0))</f>
        <v>#N/A</v>
      </c>
      <c r="E778" s="18" t="e">
        <f>INDEX(BDD_enquete_terrain_publique!F:F, MATCH(A778, BDD_enquete_terrain_publique!B:B, 0))</f>
        <v>#N/A</v>
      </c>
      <c r="F778" s="118" t="e">
        <f>INDEX(BDD_enquete_terrain_publique!G:G, MATCH(A778, BDD_enquete_terrain_publique!B:B, 0))</f>
        <v>#N/A</v>
      </c>
      <c r="G778" s="18" t="e">
        <f>INDEX(BDD_enquete_terrain_publique!H:H, MATCH(A778, BDD_enquete_terrain_publique!B:B, 0))</f>
        <v>#N/A</v>
      </c>
      <c r="H778" s="118" t="e">
        <f>INDEX(BDD_enquete_terrain_publique!I:I, MATCH(A778, BDD_enquete_terrain_publique!B:B, 0))</f>
        <v>#N/A</v>
      </c>
      <c r="I778" s="18" t="e">
        <f>INDEX(BDD_enquete_terrain_publique!J:J, MATCH(A778, BDD_enquete_terrain_publique!B:B, 0))</f>
        <v>#N/A</v>
      </c>
      <c r="J778" s="18" t="e">
        <f>INDEX(BDD_enquete_terrain_publique!K:K, MATCH(A778, BDD_enquete_terrain_publique!B:B, 0))</f>
        <v>#N/A</v>
      </c>
      <c r="K778" s="118" t="e">
        <f>INDEX(BDD_enquete_terrain_publique!L:L, MATCH(A778, BDD_enquete_terrain_publique!B:B, 0))</f>
        <v>#N/A</v>
      </c>
      <c r="L778" s="18" t="e">
        <f>INDEX(BDD_enquete_terrain_publique!M:M, MATCH(A778, BDD_enquete_terrain_publique!B:B, 0))</f>
        <v>#N/A</v>
      </c>
      <c r="M778" s="115" t="s">
        <v>22</v>
      </c>
      <c r="N778" s="115" t="s">
        <v>22</v>
      </c>
      <c r="O778" s="115" t="s">
        <v>22</v>
      </c>
      <c r="P778" s="119" t="e">
        <f>INDEX(BDD_enquete_terrain_publique!Q:Q, MATCH(A778, BDD_enquete_terrain_publique!B:B, 0))</f>
        <v>#N/A</v>
      </c>
      <c r="Q778" s="115" t="s">
        <v>22</v>
      </c>
      <c r="R778" s="115" t="s">
        <v>22</v>
      </c>
      <c r="S778" s="115" t="s">
        <v>22</v>
      </c>
      <c r="T778" s="115" t="s">
        <v>22</v>
      </c>
      <c r="U778" s="120" t="e">
        <f>INDEX(BDD_enquete_terrain_publique!V:V, MATCH(A778, BDD_enquete_terrain_publique!B:B, 0))</f>
        <v>#N/A</v>
      </c>
      <c r="V778" s="128" t="s">
        <v>22</v>
      </c>
      <c r="W778" s="121" t="e">
        <f>INDEX(BDD_enquete_terrain_publique!W:W, MATCH(A778, BDD_enquete_terrain_publique!B:B, 0))</f>
        <v>#N/A</v>
      </c>
      <c r="X778" s="122" t="e">
        <f>INDEX(BDD_enquete_terrain_publique!X:X, MATCH(A778, BDD_enquete_terrain_publique!B:B, 0))</f>
        <v>#N/A</v>
      </c>
      <c r="Y778" s="122" t="e">
        <f>INDEX(BDD_enquete_terrain_publique!Y:Y, MATCH(A778, BDD_enquete_terrain_publique!B:B, 0))</f>
        <v>#N/A</v>
      </c>
      <c r="Z778" s="121" t="e">
        <f>INDEX(BDD_enquete_terrain_publique!Z:Z, MATCH(A778, BDD_enquete_terrain_publique!B:B, 0))</f>
        <v>#N/A</v>
      </c>
      <c r="AA778" s="121" t="e">
        <f>INDEX(BDD_enquete_terrain_publique!AA:AA, MATCH(A778, BDD_enquete_terrain_publique!B:B, 0))</f>
        <v>#N/A</v>
      </c>
      <c r="AB778" s="121" t="e">
        <f>INDEX(BDD_enquete_terrain_publique!AB:AB, MATCH(A778, BDD_enquete_terrain_publique!B:B, 0))</f>
        <v>#N/A</v>
      </c>
      <c r="AC778" s="121" t="e">
        <f>Tableau1[[#This Row],[heure_enq]]-Tableau1[[#This Row],[heure_deb]]</f>
        <v>#N/A</v>
      </c>
      <c r="AD778" s="121" t="e">
        <f>Tableau1[[#This Row],[heure_fin]]-Tableau1[[#This Row],[heure_deb]]</f>
        <v>#N/A</v>
      </c>
      <c r="AE778" s="128" t="s">
        <v>22</v>
      </c>
      <c r="AF778" s="128" t="s">
        <v>22</v>
      </c>
      <c r="AG778" s="123" t="e">
        <f>INDEX(BDD_enquete_terrain_publique!BJ:BJ, MATCH(A778, BDD_enquete_terrain_publique!B:B, 0))</f>
        <v>#N/A</v>
      </c>
      <c r="AH778" s="18"/>
      <c r="AI778" s="18" t="e">
        <f>INDEX(BDD_enquete_terrain_publique!BO:BO, MATCH(A778, BDD_enquete_terrain_publique!B:B, 0))</f>
        <v>#N/A</v>
      </c>
      <c r="AJ778" s="18"/>
      <c r="AK778" s="18" t="e">
        <f>INDEX(BDD_enquete_terrain_publique!BU:BU, MATCH(A778, BDD_enquete_terrain_publique!B:B, 0))</f>
        <v>#N/A</v>
      </c>
      <c r="AL778" s="115" t="e">
        <f>INDEX(BDD_enquete_terrain_publique!BV:BV, MATCH(A778, BDD_enquete_terrain_publique!B:B, 0))</f>
        <v>#N/A</v>
      </c>
      <c r="AM778" s="18"/>
      <c r="AN778" s="115"/>
      <c r="AO778" s="115" t="e">
        <f>INDEX(BDD_enquete_terrain_publique!AL:AL, MATCH(A778, BDD_enquete_terrain_publique!B:B, 0))</f>
        <v>#N/A</v>
      </c>
      <c r="AP778" s="115"/>
      <c r="AQ778" s="115"/>
      <c r="AR778" s="124"/>
      <c r="AS778" s="115"/>
      <c r="AT778" s="122"/>
      <c r="AU77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8" s="122"/>
      <c r="AW778" s="115"/>
      <c r="AX778" s="199"/>
      <c r="AY778" s="201"/>
      <c r="AZ778" s="127"/>
    </row>
    <row r="779" spans="1:52">
      <c r="A779" s="117"/>
      <c r="B779" s="18" t="e">
        <f>INDEX(BDD_enquete_terrain_publique!C:C, MATCH(A779, BDD_enquete_terrain_publique!B:B, 0))</f>
        <v>#N/A</v>
      </c>
      <c r="C779" s="18" t="e">
        <f>INDEX(BDD_enquete_terrain_publique!D:D, MATCH(A779, BDD_enquete_terrain_publique!B:B, 0))</f>
        <v>#N/A</v>
      </c>
      <c r="D779" s="109" t="e">
        <f>INDEX(BDD_enquete_terrain_publique!E:E, MATCH(A779, BDD_enquete_terrain_publique!B:B, 0))</f>
        <v>#N/A</v>
      </c>
      <c r="E779" s="18" t="e">
        <f>INDEX(BDD_enquete_terrain_publique!F:F, MATCH(A779, BDD_enquete_terrain_publique!B:B, 0))</f>
        <v>#N/A</v>
      </c>
      <c r="F779" s="118" t="e">
        <f>INDEX(BDD_enquete_terrain_publique!G:G, MATCH(A779, BDD_enquete_terrain_publique!B:B, 0))</f>
        <v>#N/A</v>
      </c>
      <c r="G779" s="18" t="e">
        <f>INDEX(BDD_enquete_terrain_publique!H:H, MATCH(A779, BDD_enquete_terrain_publique!B:B, 0))</f>
        <v>#N/A</v>
      </c>
      <c r="H779" s="118" t="e">
        <f>INDEX(BDD_enquete_terrain_publique!I:I, MATCH(A779, BDD_enquete_terrain_publique!B:B, 0))</f>
        <v>#N/A</v>
      </c>
      <c r="I779" s="18" t="e">
        <f>INDEX(BDD_enquete_terrain_publique!J:J, MATCH(A779, BDD_enquete_terrain_publique!B:B, 0))</f>
        <v>#N/A</v>
      </c>
      <c r="J779" s="18" t="e">
        <f>INDEX(BDD_enquete_terrain_publique!K:K, MATCH(A779, BDD_enquete_terrain_publique!B:B, 0))</f>
        <v>#N/A</v>
      </c>
      <c r="K779" s="118" t="e">
        <f>INDEX(BDD_enquete_terrain_publique!L:L, MATCH(A779, BDD_enquete_terrain_publique!B:B, 0))</f>
        <v>#N/A</v>
      </c>
      <c r="L779" s="18" t="e">
        <f>INDEX(BDD_enquete_terrain_publique!M:M, MATCH(A779, BDD_enquete_terrain_publique!B:B, 0))</f>
        <v>#N/A</v>
      </c>
      <c r="M779" s="115" t="s">
        <v>22</v>
      </c>
      <c r="N779" s="115" t="s">
        <v>22</v>
      </c>
      <c r="O779" s="115" t="s">
        <v>22</v>
      </c>
      <c r="P779" s="119" t="e">
        <f>INDEX(BDD_enquete_terrain_publique!Q:Q, MATCH(A779, BDD_enquete_terrain_publique!B:B, 0))</f>
        <v>#N/A</v>
      </c>
      <c r="Q779" s="115" t="s">
        <v>22</v>
      </c>
      <c r="R779" s="115" t="s">
        <v>22</v>
      </c>
      <c r="S779" s="115" t="s">
        <v>22</v>
      </c>
      <c r="T779" s="115" t="s">
        <v>22</v>
      </c>
      <c r="U779" s="120" t="e">
        <f>INDEX(BDD_enquete_terrain_publique!V:V, MATCH(A779, BDD_enquete_terrain_publique!B:B, 0))</f>
        <v>#N/A</v>
      </c>
      <c r="V779" s="128" t="s">
        <v>22</v>
      </c>
      <c r="W779" s="121" t="e">
        <f>INDEX(BDD_enquete_terrain_publique!W:W, MATCH(A779, BDD_enquete_terrain_publique!B:B, 0))</f>
        <v>#N/A</v>
      </c>
      <c r="X779" s="122" t="e">
        <f>INDEX(BDD_enquete_terrain_publique!X:X, MATCH(A779, BDD_enquete_terrain_publique!B:B, 0))</f>
        <v>#N/A</v>
      </c>
      <c r="Y779" s="122" t="e">
        <f>INDEX(BDD_enquete_terrain_publique!Y:Y, MATCH(A779, BDD_enquete_terrain_publique!B:B, 0))</f>
        <v>#N/A</v>
      </c>
      <c r="Z779" s="121" t="e">
        <f>INDEX(BDD_enquete_terrain_publique!Z:Z, MATCH(A779, BDD_enquete_terrain_publique!B:B, 0))</f>
        <v>#N/A</v>
      </c>
      <c r="AA779" s="121" t="e">
        <f>INDEX(BDD_enquete_terrain_publique!AA:AA, MATCH(A779, BDD_enquete_terrain_publique!B:B, 0))</f>
        <v>#N/A</v>
      </c>
      <c r="AB779" s="121" t="e">
        <f>INDEX(BDD_enquete_terrain_publique!AB:AB, MATCH(A779, BDD_enquete_terrain_publique!B:B, 0))</f>
        <v>#N/A</v>
      </c>
      <c r="AC779" s="121" t="e">
        <f>Tableau1[[#This Row],[heure_enq]]-Tableau1[[#This Row],[heure_deb]]</f>
        <v>#N/A</v>
      </c>
      <c r="AD779" s="121" t="e">
        <f>Tableau1[[#This Row],[heure_fin]]-Tableau1[[#This Row],[heure_deb]]</f>
        <v>#N/A</v>
      </c>
      <c r="AE779" s="128" t="s">
        <v>22</v>
      </c>
      <c r="AF779" s="128" t="s">
        <v>22</v>
      </c>
      <c r="AG779" s="123" t="e">
        <f>INDEX(BDD_enquete_terrain_publique!BJ:BJ, MATCH(A779, BDD_enquete_terrain_publique!B:B, 0))</f>
        <v>#N/A</v>
      </c>
      <c r="AH779" s="18"/>
      <c r="AI779" s="18" t="e">
        <f>INDEX(BDD_enquete_terrain_publique!BO:BO, MATCH(A779, BDD_enquete_terrain_publique!B:B, 0))</f>
        <v>#N/A</v>
      </c>
      <c r="AJ779" s="18"/>
      <c r="AK779" s="18" t="e">
        <f>INDEX(BDD_enquete_terrain_publique!BU:BU, MATCH(A779, BDD_enquete_terrain_publique!B:B, 0))</f>
        <v>#N/A</v>
      </c>
      <c r="AL779" s="115" t="e">
        <f>INDEX(BDD_enquete_terrain_publique!BV:BV, MATCH(A779, BDD_enquete_terrain_publique!B:B, 0))</f>
        <v>#N/A</v>
      </c>
      <c r="AM779" s="18"/>
      <c r="AN779" s="115"/>
      <c r="AO779" s="115" t="e">
        <f>INDEX(BDD_enquete_terrain_publique!AL:AL, MATCH(A779, BDD_enquete_terrain_publique!B:B, 0))</f>
        <v>#N/A</v>
      </c>
      <c r="AP779" s="115"/>
      <c r="AQ779" s="115"/>
      <c r="AR779" s="124"/>
      <c r="AS779" s="115"/>
      <c r="AT779" s="122"/>
      <c r="AU77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79" s="122"/>
      <c r="AW779" s="115"/>
      <c r="AX779" s="199"/>
      <c r="AY779" s="201"/>
      <c r="AZ779" s="127"/>
    </row>
    <row r="780" spans="1:52">
      <c r="A780" s="117"/>
      <c r="B780" s="18" t="e">
        <f>INDEX(BDD_enquete_terrain_publique!C:C, MATCH(A780, BDD_enquete_terrain_publique!B:B, 0))</f>
        <v>#N/A</v>
      </c>
      <c r="C780" s="18" t="e">
        <f>INDEX(BDD_enquete_terrain_publique!D:D, MATCH(A780, BDD_enquete_terrain_publique!B:B, 0))</f>
        <v>#N/A</v>
      </c>
      <c r="D780" s="109" t="e">
        <f>INDEX(BDD_enquete_terrain_publique!E:E, MATCH(A780, BDD_enquete_terrain_publique!B:B, 0))</f>
        <v>#N/A</v>
      </c>
      <c r="E780" s="18" t="e">
        <f>INDEX(BDD_enquete_terrain_publique!F:F, MATCH(A780, BDD_enquete_terrain_publique!B:B, 0))</f>
        <v>#N/A</v>
      </c>
      <c r="F780" s="118" t="e">
        <f>INDEX(BDD_enquete_terrain_publique!G:G, MATCH(A780, BDD_enquete_terrain_publique!B:B, 0))</f>
        <v>#N/A</v>
      </c>
      <c r="G780" s="18" t="e">
        <f>INDEX(BDD_enquete_terrain_publique!H:H, MATCH(A780, BDD_enquete_terrain_publique!B:B, 0))</f>
        <v>#N/A</v>
      </c>
      <c r="H780" s="118" t="e">
        <f>INDEX(BDD_enquete_terrain_publique!I:I, MATCH(A780, BDD_enquete_terrain_publique!B:B, 0))</f>
        <v>#N/A</v>
      </c>
      <c r="I780" s="18" t="e">
        <f>INDEX(BDD_enquete_terrain_publique!J:J, MATCH(A780, BDD_enquete_terrain_publique!B:B, 0))</f>
        <v>#N/A</v>
      </c>
      <c r="J780" s="18" t="e">
        <f>INDEX(BDD_enquete_terrain_publique!K:K, MATCH(A780, BDD_enquete_terrain_publique!B:B, 0))</f>
        <v>#N/A</v>
      </c>
      <c r="K780" s="118" t="e">
        <f>INDEX(BDD_enquete_terrain_publique!L:L, MATCH(A780, BDD_enquete_terrain_publique!B:B, 0))</f>
        <v>#N/A</v>
      </c>
      <c r="L780" s="18" t="e">
        <f>INDEX(BDD_enquete_terrain_publique!M:M, MATCH(A780, BDD_enquete_terrain_publique!B:B, 0))</f>
        <v>#N/A</v>
      </c>
      <c r="M780" s="115" t="s">
        <v>22</v>
      </c>
      <c r="N780" s="115" t="s">
        <v>22</v>
      </c>
      <c r="O780" s="115" t="s">
        <v>22</v>
      </c>
      <c r="P780" s="119" t="e">
        <f>INDEX(BDD_enquete_terrain_publique!Q:Q, MATCH(A780, BDD_enquete_terrain_publique!B:B, 0))</f>
        <v>#N/A</v>
      </c>
      <c r="Q780" s="115" t="s">
        <v>22</v>
      </c>
      <c r="R780" s="115" t="s">
        <v>22</v>
      </c>
      <c r="S780" s="115" t="s">
        <v>22</v>
      </c>
      <c r="T780" s="115" t="s">
        <v>22</v>
      </c>
      <c r="U780" s="120" t="e">
        <f>INDEX(BDD_enquete_terrain_publique!V:V, MATCH(A780, BDD_enquete_terrain_publique!B:B, 0))</f>
        <v>#N/A</v>
      </c>
      <c r="V780" s="128" t="s">
        <v>22</v>
      </c>
      <c r="W780" s="121" t="e">
        <f>INDEX(BDD_enquete_terrain_publique!W:W, MATCH(A780, BDD_enquete_terrain_publique!B:B, 0))</f>
        <v>#N/A</v>
      </c>
      <c r="X780" s="122" t="e">
        <f>INDEX(BDD_enquete_terrain_publique!X:X, MATCH(A780, BDD_enquete_terrain_publique!B:B, 0))</f>
        <v>#N/A</v>
      </c>
      <c r="Y780" s="122" t="e">
        <f>INDEX(BDD_enquete_terrain_publique!Y:Y, MATCH(A780, BDD_enquete_terrain_publique!B:B, 0))</f>
        <v>#N/A</v>
      </c>
      <c r="Z780" s="121" t="e">
        <f>INDEX(BDD_enquete_terrain_publique!Z:Z, MATCH(A780, BDD_enquete_terrain_publique!B:B, 0))</f>
        <v>#N/A</v>
      </c>
      <c r="AA780" s="121" t="e">
        <f>INDEX(BDD_enquete_terrain_publique!AA:AA, MATCH(A780, BDD_enquete_terrain_publique!B:B, 0))</f>
        <v>#N/A</v>
      </c>
      <c r="AB780" s="121" t="e">
        <f>INDEX(BDD_enquete_terrain_publique!AB:AB, MATCH(A780, BDD_enquete_terrain_publique!B:B, 0))</f>
        <v>#N/A</v>
      </c>
      <c r="AC780" s="121" t="e">
        <f>Tableau1[[#This Row],[heure_enq]]-Tableau1[[#This Row],[heure_deb]]</f>
        <v>#N/A</v>
      </c>
      <c r="AD780" s="121" t="e">
        <f>Tableau1[[#This Row],[heure_fin]]-Tableau1[[#This Row],[heure_deb]]</f>
        <v>#N/A</v>
      </c>
      <c r="AE780" s="128" t="s">
        <v>22</v>
      </c>
      <c r="AF780" s="128" t="s">
        <v>22</v>
      </c>
      <c r="AG780" s="123" t="e">
        <f>INDEX(BDD_enquete_terrain_publique!BJ:BJ, MATCH(A780, BDD_enquete_terrain_publique!B:B, 0))</f>
        <v>#N/A</v>
      </c>
      <c r="AH780" s="18"/>
      <c r="AI780" s="18" t="e">
        <f>INDEX(BDD_enquete_terrain_publique!BO:BO, MATCH(A780, BDD_enquete_terrain_publique!B:B, 0))</f>
        <v>#N/A</v>
      </c>
      <c r="AJ780" s="18"/>
      <c r="AK780" s="18" t="e">
        <f>INDEX(BDD_enquete_terrain_publique!BU:BU, MATCH(A780, BDD_enquete_terrain_publique!B:B, 0))</f>
        <v>#N/A</v>
      </c>
      <c r="AL780" s="115" t="e">
        <f>INDEX(BDD_enquete_terrain_publique!BV:BV, MATCH(A780, BDD_enquete_terrain_publique!B:B, 0))</f>
        <v>#N/A</v>
      </c>
      <c r="AM780" s="18"/>
      <c r="AN780" s="115"/>
      <c r="AO780" s="115" t="e">
        <f>INDEX(BDD_enquete_terrain_publique!AL:AL, MATCH(A780, BDD_enquete_terrain_publique!B:B, 0))</f>
        <v>#N/A</v>
      </c>
      <c r="AP780" s="115"/>
      <c r="AQ780" s="115"/>
      <c r="AR780" s="124"/>
      <c r="AS780" s="115"/>
      <c r="AT780" s="122"/>
      <c r="AU78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0" s="122"/>
      <c r="AW780" s="115"/>
      <c r="AX780" s="199"/>
      <c r="AY780" s="201"/>
      <c r="AZ780" s="127"/>
    </row>
    <row r="781" spans="1:52">
      <c r="A781" s="117"/>
      <c r="B781" s="18" t="e">
        <f>INDEX(BDD_enquete_terrain_publique!C:C, MATCH(A781, BDD_enquete_terrain_publique!B:B, 0))</f>
        <v>#N/A</v>
      </c>
      <c r="C781" s="18" t="e">
        <f>INDEX(BDD_enquete_terrain_publique!D:D, MATCH(A781, BDD_enquete_terrain_publique!B:B, 0))</f>
        <v>#N/A</v>
      </c>
      <c r="D781" s="109" t="e">
        <f>INDEX(BDD_enquete_terrain_publique!E:E, MATCH(A781, BDD_enquete_terrain_publique!B:B, 0))</f>
        <v>#N/A</v>
      </c>
      <c r="E781" s="18" t="e">
        <f>INDEX(BDD_enquete_terrain_publique!F:F, MATCH(A781, BDD_enquete_terrain_publique!B:B, 0))</f>
        <v>#N/A</v>
      </c>
      <c r="F781" s="118" t="e">
        <f>INDEX(BDD_enquete_terrain_publique!G:G, MATCH(A781, BDD_enquete_terrain_publique!B:B, 0))</f>
        <v>#N/A</v>
      </c>
      <c r="G781" s="18" t="e">
        <f>INDEX(BDD_enquete_terrain_publique!H:H, MATCH(A781, BDD_enquete_terrain_publique!B:B, 0))</f>
        <v>#N/A</v>
      </c>
      <c r="H781" s="118" t="e">
        <f>INDEX(BDD_enquete_terrain_publique!I:I, MATCH(A781, BDD_enquete_terrain_publique!B:B, 0))</f>
        <v>#N/A</v>
      </c>
      <c r="I781" s="18" t="e">
        <f>INDEX(BDD_enquete_terrain_publique!J:J, MATCH(A781, BDD_enquete_terrain_publique!B:B, 0))</f>
        <v>#N/A</v>
      </c>
      <c r="J781" s="18" t="e">
        <f>INDEX(BDD_enquete_terrain_publique!K:K, MATCH(A781, BDD_enquete_terrain_publique!B:B, 0))</f>
        <v>#N/A</v>
      </c>
      <c r="K781" s="118" t="e">
        <f>INDEX(BDD_enquete_terrain_publique!L:L, MATCH(A781, BDD_enquete_terrain_publique!B:B, 0))</f>
        <v>#N/A</v>
      </c>
      <c r="L781" s="18" t="e">
        <f>INDEX(BDD_enquete_terrain_publique!M:M, MATCH(A781, BDD_enquete_terrain_publique!B:B, 0))</f>
        <v>#N/A</v>
      </c>
      <c r="M781" s="115" t="s">
        <v>22</v>
      </c>
      <c r="N781" s="115" t="s">
        <v>22</v>
      </c>
      <c r="O781" s="115" t="s">
        <v>22</v>
      </c>
      <c r="P781" s="119" t="e">
        <f>INDEX(BDD_enquete_terrain_publique!Q:Q, MATCH(A781, BDD_enquete_terrain_publique!B:B, 0))</f>
        <v>#N/A</v>
      </c>
      <c r="Q781" s="115" t="s">
        <v>22</v>
      </c>
      <c r="R781" s="115" t="s">
        <v>22</v>
      </c>
      <c r="S781" s="115" t="s">
        <v>22</v>
      </c>
      <c r="T781" s="115" t="s">
        <v>22</v>
      </c>
      <c r="U781" s="120" t="e">
        <f>INDEX(BDD_enquete_terrain_publique!V:V, MATCH(A781, BDD_enquete_terrain_publique!B:B, 0))</f>
        <v>#N/A</v>
      </c>
      <c r="V781" s="128" t="s">
        <v>22</v>
      </c>
      <c r="W781" s="121" t="e">
        <f>INDEX(BDD_enquete_terrain_publique!W:W, MATCH(A781, BDD_enquete_terrain_publique!B:B, 0))</f>
        <v>#N/A</v>
      </c>
      <c r="X781" s="122" t="e">
        <f>INDEX(BDD_enquete_terrain_publique!X:X, MATCH(A781, BDD_enquete_terrain_publique!B:B, 0))</f>
        <v>#N/A</v>
      </c>
      <c r="Y781" s="122" t="e">
        <f>INDEX(BDD_enquete_terrain_publique!Y:Y, MATCH(A781, BDD_enquete_terrain_publique!B:B, 0))</f>
        <v>#N/A</v>
      </c>
      <c r="Z781" s="121" t="e">
        <f>INDEX(BDD_enquete_terrain_publique!Z:Z, MATCH(A781, BDD_enquete_terrain_publique!B:B, 0))</f>
        <v>#N/A</v>
      </c>
      <c r="AA781" s="121" t="e">
        <f>INDEX(BDD_enquete_terrain_publique!AA:AA, MATCH(A781, BDD_enquete_terrain_publique!B:B, 0))</f>
        <v>#N/A</v>
      </c>
      <c r="AB781" s="121" t="e">
        <f>INDEX(BDD_enquete_terrain_publique!AB:AB, MATCH(A781, BDD_enquete_terrain_publique!B:B, 0))</f>
        <v>#N/A</v>
      </c>
      <c r="AC781" s="121" t="e">
        <f>Tableau1[[#This Row],[heure_enq]]-Tableau1[[#This Row],[heure_deb]]</f>
        <v>#N/A</v>
      </c>
      <c r="AD781" s="121" t="e">
        <f>Tableau1[[#This Row],[heure_fin]]-Tableau1[[#This Row],[heure_deb]]</f>
        <v>#N/A</v>
      </c>
      <c r="AE781" s="128" t="s">
        <v>22</v>
      </c>
      <c r="AF781" s="128" t="s">
        <v>22</v>
      </c>
      <c r="AG781" s="123" t="e">
        <f>INDEX(BDD_enquete_terrain_publique!BJ:BJ, MATCH(A781, BDD_enquete_terrain_publique!B:B, 0))</f>
        <v>#N/A</v>
      </c>
      <c r="AH781" s="18"/>
      <c r="AI781" s="18" t="e">
        <f>INDEX(BDD_enquete_terrain_publique!BO:BO, MATCH(A781, BDD_enquete_terrain_publique!B:B, 0))</f>
        <v>#N/A</v>
      </c>
      <c r="AJ781" s="18"/>
      <c r="AK781" s="18" t="e">
        <f>INDEX(BDD_enquete_terrain_publique!BU:BU, MATCH(A781, BDD_enquete_terrain_publique!B:B, 0))</f>
        <v>#N/A</v>
      </c>
      <c r="AL781" s="115" t="e">
        <f>INDEX(BDD_enquete_terrain_publique!BV:BV, MATCH(A781, BDD_enquete_terrain_publique!B:B, 0))</f>
        <v>#N/A</v>
      </c>
      <c r="AM781" s="18"/>
      <c r="AN781" s="115"/>
      <c r="AO781" s="115" t="e">
        <f>INDEX(BDD_enquete_terrain_publique!AL:AL, MATCH(A781, BDD_enquete_terrain_publique!B:B, 0))</f>
        <v>#N/A</v>
      </c>
      <c r="AP781" s="115"/>
      <c r="AQ781" s="115"/>
      <c r="AR781" s="124"/>
      <c r="AS781" s="115"/>
      <c r="AT781" s="122"/>
      <c r="AU78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1" s="122"/>
      <c r="AW781" s="115"/>
      <c r="AX781" s="199"/>
      <c r="AY781" s="201"/>
      <c r="AZ781" s="127"/>
    </row>
    <row r="782" spans="1:52">
      <c r="A782" s="117"/>
      <c r="B782" s="18" t="e">
        <f>INDEX(BDD_enquete_terrain_publique!C:C, MATCH(A782, BDD_enquete_terrain_publique!B:B, 0))</f>
        <v>#N/A</v>
      </c>
      <c r="C782" s="18" t="e">
        <f>INDEX(BDD_enquete_terrain_publique!D:D, MATCH(A782, BDD_enquete_terrain_publique!B:B, 0))</f>
        <v>#N/A</v>
      </c>
      <c r="D782" s="109" t="e">
        <f>INDEX(BDD_enquete_terrain_publique!E:E, MATCH(A782, BDD_enquete_terrain_publique!B:B, 0))</f>
        <v>#N/A</v>
      </c>
      <c r="E782" s="18" t="e">
        <f>INDEX(BDD_enquete_terrain_publique!F:F, MATCH(A782, BDD_enquete_terrain_publique!B:B, 0))</f>
        <v>#N/A</v>
      </c>
      <c r="F782" s="118" t="e">
        <f>INDEX(BDD_enquete_terrain_publique!G:G, MATCH(A782, BDD_enquete_terrain_publique!B:B, 0))</f>
        <v>#N/A</v>
      </c>
      <c r="G782" s="18" t="e">
        <f>INDEX(BDD_enquete_terrain_publique!H:H, MATCH(A782, BDD_enquete_terrain_publique!B:B, 0))</f>
        <v>#N/A</v>
      </c>
      <c r="H782" s="118" t="e">
        <f>INDEX(BDD_enquete_terrain_publique!I:I, MATCH(A782, BDD_enquete_terrain_publique!B:B, 0))</f>
        <v>#N/A</v>
      </c>
      <c r="I782" s="18" t="e">
        <f>INDEX(BDD_enquete_terrain_publique!J:J, MATCH(A782, BDD_enquete_terrain_publique!B:B, 0))</f>
        <v>#N/A</v>
      </c>
      <c r="J782" s="18" t="e">
        <f>INDEX(BDD_enquete_terrain_publique!K:K, MATCH(A782, BDD_enquete_terrain_publique!B:B, 0))</f>
        <v>#N/A</v>
      </c>
      <c r="K782" s="118" t="e">
        <f>INDEX(BDD_enquete_terrain_publique!L:L, MATCH(A782, BDD_enquete_terrain_publique!B:B, 0))</f>
        <v>#N/A</v>
      </c>
      <c r="L782" s="18" t="e">
        <f>INDEX(BDD_enquete_terrain_publique!M:M, MATCH(A782, BDD_enquete_terrain_publique!B:B, 0))</f>
        <v>#N/A</v>
      </c>
      <c r="M782" s="115" t="s">
        <v>22</v>
      </c>
      <c r="N782" s="115" t="s">
        <v>22</v>
      </c>
      <c r="O782" s="115" t="s">
        <v>22</v>
      </c>
      <c r="P782" s="119" t="e">
        <f>INDEX(BDD_enquete_terrain_publique!Q:Q, MATCH(A782, BDD_enquete_terrain_publique!B:B, 0))</f>
        <v>#N/A</v>
      </c>
      <c r="Q782" s="115" t="s">
        <v>22</v>
      </c>
      <c r="R782" s="115" t="s">
        <v>22</v>
      </c>
      <c r="S782" s="115" t="s">
        <v>22</v>
      </c>
      <c r="T782" s="115" t="s">
        <v>22</v>
      </c>
      <c r="U782" s="120" t="e">
        <f>INDEX(BDD_enquete_terrain_publique!V:V, MATCH(A782, BDD_enquete_terrain_publique!B:B, 0))</f>
        <v>#N/A</v>
      </c>
      <c r="V782" s="128" t="s">
        <v>22</v>
      </c>
      <c r="W782" s="121" t="e">
        <f>INDEX(BDD_enquete_terrain_publique!W:W, MATCH(A782, BDD_enquete_terrain_publique!B:B, 0))</f>
        <v>#N/A</v>
      </c>
      <c r="X782" s="122" t="e">
        <f>INDEX(BDD_enquete_terrain_publique!X:X, MATCH(A782, BDD_enquete_terrain_publique!B:B, 0))</f>
        <v>#N/A</v>
      </c>
      <c r="Y782" s="122" t="e">
        <f>INDEX(BDD_enquete_terrain_publique!Y:Y, MATCH(A782, BDD_enquete_terrain_publique!B:B, 0))</f>
        <v>#N/A</v>
      </c>
      <c r="Z782" s="121" t="e">
        <f>INDEX(BDD_enquete_terrain_publique!Z:Z, MATCH(A782, BDD_enquete_terrain_publique!B:B, 0))</f>
        <v>#N/A</v>
      </c>
      <c r="AA782" s="121" t="e">
        <f>INDEX(BDD_enquete_terrain_publique!AA:AA, MATCH(A782, BDD_enquete_terrain_publique!B:B, 0))</f>
        <v>#N/A</v>
      </c>
      <c r="AB782" s="121" t="e">
        <f>INDEX(BDD_enquete_terrain_publique!AB:AB, MATCH(A782, BDD_enquete_terrain_publique!B:B, 0))</f>
        <v>#N/A</v>
      </c>
      <c r="AC782" s="121" t="e">
        <f>Tableau1[[#This Row],[heure_enq]]-Tableau1[[#This Row],[heure_deb]]</f>
        <v>#N/A</v>
      </c>
      <c r="AD782" s="121" t="e">
        <f>Tableau1[[#This Row],[heure_fin]]-Tableau1[[#This Row],[heure_deb]]</f>
        <v>#N/A</v>
      </c>
      <c r="AE782" s="128" t="s">
        <v>22</v>
      </c>
      <c r="AF782" s="128" t="s">
        <v>22</v>
      </c>
      <c r="AG782" s="123" t="e">
        <f>INDEX(BDD_enquete_terrain_publique!BJ:BJ, MATCH(A782, BDD_enquete_terrain_publique!B:B, 0))</f>
        <v>#N/A</v>
      </c>
      <c r="AH782" s="18"/>
      <c r="AI782" s="18" t="e">
        <f>INDEX(BDD_enquete_terrain_publique!BO:BO, MATCH(A782, BDD_enquete_terrain_publique!B:B, 0))</f>
        <v>#N/A</v>
      </c>
      <c r="AJ782" s="18"/>
      <c r="AK782" s="18" t="e">
        <f>INDEX(BDD_enquete_terrain_publique!BU:BU, MATCH(A782, BDD_enquete_terrain_publique!B:B, 0))</f>
        <v>#N/A</v>
      </c>
      <c r="AL782" s="115" t="e">
        <f>INDEX(BDD_enquete_terrain_publique!BV:BV, MATCH(A782, BDD_enquete_terrain_publique!B:B, 0))</f>
        <v>#N/A</v>
      </c>
      <c r="AM782" s="18"/>
      <c r="AN782" s="115"/>
      <c r="AO782" s="115" t="e">
        <f>INDEX(BDD_enquete_terrain_publique!AL:AL, MATCH(A782, BDD_enquete_terrain_publique!B:B, 0))</f>
        <v>#N/A</v>
      </c>
      <c r="AP782" s="115"/>
      <c r="AQ782" s="115"/>
      <c r="AR782" s="124"/>
      <c r="AS782" s="115"/>
      <c r="AT782" s="122"/>
      <c r="AU78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2" s="122"/>
      <c r="AW782" s="115"/>
      <c r="AX782" s="199"/>
      <c r="AY782" s="201"/>
      <c r="AZ782" s="127"/>
    </row>
    <row r="783" spans="1:52">
      <c r="A783" s="117"/>
      <c r="B783" s="18" t="e">
        <f>INDEX(BDD_enquete_terrain_publique!C:C, MATCH(A783, BDD_enquete_terrain_publique!B:B, 0))</f>
        <v>#N/A</v>
      </c>
      <c r="C783" s="18" t="e">
        <f>INDEX(BDD_enquete_terrain_publique!D:D, MATCH(A783, BDD_enquete_terrain_publique!B:B, 0))</f>
        <v>#N/A</v>
      </c>
      <c r="D783" s="109" t="e">
        <f>INDEX(BDD_enquete_terrain_publique!E:E, MATCH(A783, BDD_enquete_terrain_publique!B:B, 0))</f>
        <v>#N/A</v>
      </c>
      <c r="E783" s="18" t="e">
        <f>INDEX(BDD_enquete_terrain_publique!F:F, MATCH(A783, BDD_enquete_terrain_publique!B:B, 0))</f>
        <v>#N/A</v>
      </c>
      <c r="F783" s="118" t="e">
        <f>INDEX(BDD_enquete_terrain_publique!G:G, MATCH(A783, BDD_enquete_terrain_publique!B:B, 0))</f>
        <v>#N/A</v>
      </c>
      <c r="G783" s="18" t="e">
        <f>INDEX(BDD_enquete_terrain_publique!H:H, MATCH(A783, BDD_enquete_terrain_publique!B:B, 0))</f>
        <v>#N/A</v>
      </c>
      <c r="H783" s="118" t="e">
        <f>INDEX(BDD_enquete_terrain_publique!I:I, MATCH(A783, BDD_enquete_terrain_publique!B:B, 0))</f>
        <v>#N/A</v>
      </c>
      <c r="I783" s="18" t="e">
        <f>INDEX(BDD_enquete_terrain_publique!J:J, MATCH(A783, BDD_enquete_terrain_publique!B:B, 0))</f>
        <v>#N/A</v>
      </c>
      <c r="J783" s="18" t="e">
        <f>INDEX(BDD_enquete_terrain_publique!K:K, MATCH(A783, BDD_enquete_terrain_publique!B:B, 0))</f>
        <v>#N/A</v>
      </c>
      <c r="K783" s="118" t="e">
        <f>INDEX(BDD_enquete_terrain_publique!L:L, MATCH(A783, BDD_enquete_terrain_publique!B:B, 0))</f>
        <v>#N/A</v>
      </c>
      <c r="L783" s="18" t="e">
        <f>INDEX(BDD_enquete_terrain_publique!M:M, MATCH(A783, BDD_enquete_terrain_publique!B:B, 0))</f>
        <v>#N/A</v>
      </c>
      <c r="M783" s="115" t="s">
        <v>22</v>
      </c>
      <c r="N783" s="115" t="s">
        <v>22</v>
      </c>
      <c r="O783" s="115" t="s">
        <v>22</v>
      </c>
      <c r="P783" s="119" t="e">
        <f>INDEX(BDD_enquete_terrain_publique!Q:Q, MATCH(A783, BDD_enquete_terrain_publique!B:B, 0))</f>
        <v>#N/A</v>
      </c>
      <c r="Q783" s="115" t="s">
        <v>22</v>
      </c>
      <c r="R783" s="115" t="s">
        <v>22</v>
      </c>
      <c r="S783" s="115" t="s">
        <v>22</v>
      </c>
      <c r="T783" s="115" t="s">
        <v>22</v>
      </c>
      <c r="U783" s="120" t="e">
        <f>INDEX(BDD_enquete_terrain_publique!V:V, MATCH(A783, BDD_enquete_terrain_publique!B:B, 0))</f>
        <v>#N/A</v>
      </c>
      <c r="V783" s="128" t="s">
        <v>22</v>
      </c>
      <c r="W783" s="121" t="e">
        <f>INDEX(BDD_enquete_terrain_publique!W:W, MATCH(A783, BDD_enquete_terrain_publique!B:B, 0))</f>
        <v>#N/A</v>
      </c>
      <c r="X783" s="122" t="e">
        <f>INDEX(BDD_enquete_terrain_publique!X:X, MATCH(A783, BDD_enquete_terrain_publique!B:B, 0))</f>
        <v>#N/A</v>
      </c>
      <c r="Y783" s="122" t="e">
        <f>INDEX(BDD_enquete_terrain_publique!Y:Y, MATCH(A783, BDD_enquete_terrain_publique!B:B, 0))</f>
        <v>#N/A</v>
      </c>
      <c r="Z783" s="121" t="e">
        <f>INDEX(BDD_enquete_terrain_publique!Z:Z, MATCH(A783, BDD_enquete_terrain_publique!B:B, 0))</f>
        <v>#N/A</v>
      </c>
      <c r="AA783" s="121" t="e">
        <f>INDEX(BDD_enquete_terrain_publique!AA:AA, MATCH(A783, BDD_enquete_terrain_publique!B:B, 0))</f>
        <v>#N/A</v>
      </c>
      <c r="AB783" s="121" t="e">
        <f>INDEX(BDD_enquete_terrain_publique!AB:AB, MATCH(A783, BDD_enquete_terrain_publique!B:B, 0))</f>
        <v>#N/A</v>
      </c>
      <c r="AC783" s="121" t="e">
        <f>Tableau1[[#This Row],[heure_enq]]-Tableau1[[#This Row],[heure_deb]]</f>
        <v>#N/A</v>
      </c>
      <c r="AD783" s="121" t="e">
        <f>Tableau1[[#This Row],[heure_fin]]-Tableau1[[#This Row],[heure_deb]]</f>
        <v>#N/A</v>
      </c>
      <c r="AE783" s="128" t="s">
        <v>22</v>
      </c>
      <c r="AF783" s="128" t="s">
        <v>22</v>
      </c>
      <c r="AG783" s="123" t="e">
        <f>INDEX(BDD_enquete_terrain_publique!BJ:BJ, MATCH(A783, BDD_enquete_terrain_publique!B:B, 0))</f>
        <v>#N/A</v>
      </c>
      <c r="AH783" s="18"/>
      <c r="AI783" s="18" t="e">
        <f>INDEX(BDD_enquete_terrain_publique!BO:BO, MATCH(A783, BDD_enquete_terrain_publique!B:B, 0))</f>
        <v>#N/A</v>
      </c>
      <c r="AJ783" s="18"/>
      <c r="AK783" s="18" t="e">
        <f>INDEX(BDD_enquete_terrain_publique!BU:BU, MATCH(A783, BDD_enquete_terrain_publique!B:B, 0))</f>
        <v>#N/A</v>
      </c>
      <c r="AL783" s="115" t="e">
        <f>INDEX(BDD_enquete_terrain_publique!BV:BV, MATCH(A783, BDD_enquete_terrain_publique!B:B, 0))</f>
        <v>#N/A</v>
      </c>
      <c r="AM783" s="18"/>
      <c r="AN783" s="115"/>
      <c r="AO783" s="115" t="e">
        <f>INDEX(BDD_enquete_terrain_publique!AL:AL, MATCH(A783, BDD_enquete_terrain_publique!B:B, 0))</f>
        <v>#N/A</v>
      </c>
      <c r="AP783" s="115"/>
      <c r="AQ783" s="115"/>
      <c r="AR783" s="124"/>
      <c r="AS783" s="115"/>
      <c r="AT783" s="122"/>
      <c r="AU78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3" s="122"/>
      <c r="AW783" s="115"/>
      <c r="AX783" s="199"/>
      <c r="AY783" s="201"/>
      <c r="AZ783" s="127"/>
    </row>
    <row r="784" spans="1:52">
      <c r="A784" s="117"/>
      <c r="B784" s="18" t="e">
        <f>INDEX(BDD_enquete_terrain_publique!C:C, MATCH(A784, BDD_enquete_terrain_publique!B:B, 0))</f>
        <v>#N/A</v>
      </c>
      <c r="C784" s="18" t="e">
        <f>INDEX(BDD_enquete_terrain_publique!D:D, MATCH(A784, BDD_enquete_terrain_publique!B:B, 0))</f>
        <v>#N/A</v>
      </c>
      <c r="D784" s="109" t="e">
        <f>INDEX(BDD_enquete_terrain_publique!E:E, MATCH(A784, BDD_enquete_terrain_publique!B:B, 0))</f>
        <v>#N/A</v>
      </c>
      <c r="E784" s="18" t="e">
        <f>INDEX(BDD_enquete_terrain_publique!F:F, MATCH(A784, BDD_enquete_terrain_publique!B:B, 0))</f>
        <v>#N/A</v>
      </c>
      <c r="F784" s="118" t="e">
        <f>INDEX(BDD_enquete_terrain_publique!G:G, MATCH(A784, BDD_enquete_terrain_publique!B:B, 0))</f>
        <v>#N/A</v>
      </c>
      <c r="G784" s="18" t="e">
        <f>INDEX(BDD_enquete_terrain_publique!H:H, MATCH(A784, BDD_enquete_terrain_publique!B:B, 0))</f>
        <v>#N/A</v>
      </c>
      <c r="H784" s="118" t="e">
        <f>INDEX(BDD_enquete_terrain_publique!I:I, MATCH(A784, BDD_enquete_terrain_publique!B:B, 0))</f>
        <v>#N/A</v>
      </c>
      <c r="I784" s="18" t="e">
        <f>INDEX(BDD_enquete_terrain_publique!J:J, MATCH(A784, BDD_enquete_terrain_publique!B:B, 0))</f>
        <v>#N/A</v>
      </c>
      <c r="J784" s="18" t="e">
        <f>INDEX(BDD_enquete_terrain_publique!K:K, MATCH(A784, BDD_enquete_terrain_publique!B:B, 0))</f>
        <v>#N/A</v>
      </c>
      <c r="K784" s="118" t="e">
        <f>INDEX(BDD_enquete_terrain_publique!L:L, MATCH(A784, BDD_enquete_terrain_publique!B:B, 0))</f>
        <v>#N/A</v>
      </c>
      <c r="L784" s="18" t="e">
        <f>INDEX(BDD_enquete_terrain_publique!M:M, MATCH(A784, BDD_enquete_terrain_publique!B:B, 0))</f>
        <v>#N/A</v>
      </c>
      <c r="M784" s="115" t="s">
        <v>22</v>
      </c>
      <c r="N784" s="115" t="s">
        <v>22</v>
      </c>
      <c r="O784" s="115" t="s">
        <v>22</v>
      </c>
      <c r="P784" s="119" t="e">
        <f>INDEX(BDD_enquete_terrain_publique!Q:Q, MATCH(A784, BDD_enquete_terrain_publique!B:B, 0))</f>
        <v>#N/A</v>
      </c>
      <c r="Q784" s="115" t="s">
        <v>22</v>
      </c>
      <c r="R784" s="115" t="s">
        <v>22</v>
      </c>
      <c r="S784" s="115" t="s">
        <v>22</v>
      </c>
      <c r="T784" s="115" t="s">
        <v>22</v>
      </c>
      <c r="U784" s="120" t="e">
        <f>INDEX(BDD_enquete_terrain_publique!V:V, MATCH(A784, BDD_enquete_terrain_publique!B:B, 0))</f>
        <v>#N/A</v>
      </c>
      <c r="V784" s="128" t="s">
        <v>22</v>
      </c>
      <c r="W784" s="121" t="e">
        <f>INDEX(BDD_enquete_terrain_publique!W:W, MATCH(A784, BDD_enquete_terrain_publique!B:B, 0))</f>
        <v>#N/A</v>
      </c>
      <c r="X784" s="122" t="e">
        <f>INDEX(BDD_enquete_terrain_publique!X:X, MATCH(A784, BDD_enquete_terrain_publique!B:B, 0))</f>
        <v>#N/A</v>
      </c>
      <c r="Y784" s="122" t="e">
        <f>INDEX(BDD_enquete_terrain_publique!Y:Y, MATCH(A784, BDD_enquete_terrain_publique!B:B, 0))</f>
        <v>#N/A</v>
      </c>
      <c r="Z784" s="121" t="e">
        <f>INDEX(BDD_enquete_terrain_publique!Z:Z, MATCH(A784, BDD_enquete_terrain_publique!B:B, 0))</f>
        <v>#N/A</v>
      </c>
      <c r="AA784" s="121" t="e">
        <f>INDEX(BDD_enquete_terrain_publique!AA:AA, MATCH(A784, BDD_enquete_terrain_publique!B:B, 0))</f>
        <v>#N/A</v>
      </c>
      <c r="AB784" s="121" t="e">
        <f>INDEX(BDD_enquete_terrain_publique!AB:AB, MATCH(A784, BDD_enquete_terrain_publique!B:B, 0))</f>
        <v>#N/A</v>
      </c>
      <c r="AC784" s="121" t="e">
        <f>Tableau1[[#This Row],[heure_enq]]-Tableau1[[#This Row],[heure_deb]]</f>
        <v>#N/A</v>
      </c>
      <c r="AD784" s="121" t="e">
        <f>Tableau1[[#This Row],[heure_fin]]-Tableau1[[#This Row],[heure_deb]]</f>
        <v>#N/A</v>
      </c>
      <c r="AE784" s="128" t="s">
        <v>22</v>
      </c>
      <c r="AF784" s="128" t="s">
        <v>22</v>
      </c>
      <c r="AG784" s="123" t="e">
        <f>INDEX(BDD_enquete_terrain_publique!BJ:BJ, MATCH(A784, BDD_enquete_terrain_publique!B:B, 0))</f>
        <v>#N/A</v>
      </c>
      <c r="AH784" s="18"/>
      <c r="AI784" s="18" t="e">
        <f>INDEX(BDD_enquete_terrain_publique!BO:BO, MATCH(A784, BDD_enquete_terrain_publique!B:B, 0))</f>
        <v>#N/A</v>
      </c>
      <c r="AJ784" s="18"/>
      <c r="AK784" s="18" t="e">
        <f>INDEX(BDD_enquete_terrain_publique!BU:BU, MATCH(A784, BDD_enquete_terrain_publique!B:B, 0))</f>
        <v>#N/A</v>
      </c>
      <c r="AL784" s="115" t="e">
        <f>INDEX(BDD_enquete_terrain_publique!BV:BV, MATCH(A784, BDD_enquete_terrain_publique!B:B, 0))</f>
        <v>#N/A</v>
      </c>
      <c r="AM784" s="18"/>
      <c r="AN784" s="115"/>
      <c r="AO784" s="115" t="e">
        <f>INDEX(BDD_enquete_terrain_publique!AL:AL, MATCH(A784, BDD_enquete_terrain_publique!B:B, 0))</f>
        <v>#N/A</v>
      </c>
      <c r="AP784" s="115"/>
      <c r="AQ784" s="115"/>
      <c r="AR784" s="124"/>
      <c r="AS784" s="115"/>
      <c r="AT784" s="122"/>
      <c r="AU78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4" s="122"/>
      <c r="AW784" s="115"/>
      <c r="AX784" s="199"/>
      <c r="AY784" s="201"/>
      <c r="AZ784" s="127"/>
    </row>
    <row r="785" spans="1:52">
      <c r="A785" s="117"/>
      <c r="B785" s="18" t="e">
        <f>INDEX(BDD_enquete_terrain_publique!C:C, MATCH(A785, BDD_enquete_terrain_publique!B:B, 0))</f>
        <v>#N/A</v>
      </c>
      <c r="C785" s="18" t="e">
        <f>INDEX(BDD_enquete_terrain_publique!D:D, MATCH(A785, BDD_enquete_terrain_publique!B:B, 0))</f>
        <v>#N/A</v>
      </c>
      <c r="D785" s="109" t="e">
        <f>INDEX(BDD_enquete_terrain_publique!E:E, MATCH(A785, BDD_enquete_terrain_publique!B:B, 0))</f>
        <v>#N/A</v>
      </c>
      <c r="E785" s="18" t="e">
        <f>INDEX(BDD_enquete_terrain_publique!F:F, MATCH(A785, BDD_enquete_terrain_publique!B:B, 0))</f>
        <v>#N/A</v>
      </c>
      <c r="F785" s="118" t="e">
        <f>INDEX(BDD_enquete_terrain_publique!G:G, MATCH(A785, BDD_enquete_terrain_publique!B:B, 0))</f>
        <v>#N/A</v>
      </c>
      <c r="G785" s="18" t="e">
        <f>INDEX(BDD_enquete_terrain_publique!H:H, MATCH(A785, BDD_enquete_terrain_publique!B:B, 0))</f>
        <v>#N/A</v>
      </c>
      <c r="H785" s="118" t="e">
        <f>INDEX(BDD_enquete_terrain_publique!I:I, MATCH(A785, BDD_enquete_terrain_publique!B:B, 0))</f>
        <v>#N/A</v>
      </c>
      <c r="I785" s="18" t="e">
        <f>INDEX(BDD_enquete_terrain_publique!J:J, MATCH(A785, BDD_enquete_terrain_publique!B:B, 0))</f>
        <v>#N/A</v>
      </c>
      <c r="J785" s="18" t="e">
        <f>INDEX(BDD_enquete_terrain_publique!K:K, MATCH(A785, BDD_enquete_terrain_publique!B:B, 0))</f>
        <v>#N/A</v>
      </c>
      <c r="K785" s="118" t="e">
        <f>INDEX(BDD_enquete_terrain_publique!L:L, MATCH(A785, BDD_enquete_terrain_publique!B:B, 0))</f>
        <v>#N/A</v>
      </c>
      <c r="L785" s="18" t="e">
        <f>INDEX(BDD_enquete_terrain_publique!M:M, MATCH(A785, BDD_enquete_terrain_publique!B:B, 0))</f>
        <v>#N/A</v>
      </c>
      <c r="M785" s="115" t="s">
        <v>22</v>
      </c>
      <c r="N785" s="115" t="s">
        <v>22</v>
      </c>
      <c r="O785" s="115" t="s">
        <v>22</v>
      </c>
      <c r="P785" s="119" t="e">
        <f>INDEX(BDD_enquete_terrain_publique!Q:Q, MATCH(A785, BDD_enquete_terrain_publique!B:B, 0))</f>
        <v>#N/A</v>
      </c>
      <c r="Q785" s="115" t="s">
        <v>22</v>
      </c>
      <c r="R785" s="115" t="s">
        <v>22</v>
      </c>
      <c r="S785" s="115" t="s">
        <v>22</v>
      </c>
      <c r="T785" s="115" t="s">
        <v>22</v>
      </c>
      <c r="U785" s="120" t="e">
        <f>INDEX(BDD_enquete_terrain_publique!V:V, MATCH(A785, BDD_enquete_terrain_publique!B:B, 0))</f>
        <v>#N/A</v>
      </c>
      <c r="V785" s="128" t="s">
        <v>22</v>
      </c>
      <c r="W785" s="121" t="e">
        <f>INDEX(BDD_enquete_terrain_publique!W:W, MATCH(A785, BDD_enquete_terrain_publique!B:B, 0))</f>
        <v>#N/A</v>
      </c>
      <c r="X785" s="122" t="e">
        <f>INDEX(BDD_enquete_terrain_publique!X:X, MATCH(A785, BDD_enquete_terrain_publique!B:B, 0))</f>
        <v>#N/A</v>
      </c>
      <c r="Y785" s="122" t="e">
        <f>INDEX(BDD_enquete_terrain_publique!Y:Y, MATCH(A785, BDD_enquete_terrain_publique!B:B, 0))</f>
        <v>#N/A</v>
      </c>
      <c r="Z785" s="121" t="e">
        <f>INDEX(BDD_enquete_terrain_publique!Z:Z, MATCH(A785, BDD_enquete_terrain_publique!B:B, 0))</f>
        <v>#N/A</v>
      </c>
      <c r="AA785" s="121" t="e">
        <f>INDEX(BDD_enquete_terrain_publique!AA:AA, MATCH(A785, BDD_enquete_terrain_publique!B:B, 0))</f>
        <v>#N/A</v>
      </c>
      <c r="AB785" s="121" t="e">
        <f>INDEX(BDD_enquete_terrain_publique!AB:AB, MATCH(A785, BDD_enquete_terrain_publique!B:B, 0))</f>
        <v>#N/A</v>
      </c>
      <c r="AC785" s="121" t="e">
        <f>Tableau1[[#This Row],[heure_enq]]-Tableau1[[#This Row],[heure_deb]]</f>
        <v>#N/A</v>
      </c>
      <c r="AD785" s="121" t="e">
        <f>Tableau1[[#This Row],[heure_fin]]-Tableau1[[#This Row],[heure_deb]]</f>
        <v>#N/A</v>
      </c>
      <c r="AE785" s="128" t="s">
        <v>22</v>
      </c>
      <c r="AF785" s="128" t="s">
        <v>22</v>
      </c>
      <c r="AG785" s="123" t="e">
        <f>INDEX(BDD_enquete_terrain_publique!BJ:BJ, MATCH(A785, BDD_enquete_terrain_publique!B:B, 0))</f>
        <v>#N/A</v>
      </c>
      <c r="AH785" s="18"/>
      <c r="AI785" s="18" t="e">
        <f>INDEX(BDD_enquete_terrain_publique!BO:BO, MATCH(A785, BDD_enquete_terrain_publique!B:B, 0))</f>
        <v>#N/A</v>
      </c>
      <c r="AJ785" s="18"/>
      <c r="AK785" s="18" t="e">
        <f>INDEX(BDD_enquete_terrain_publique!BU:BU, MATCH(A785, BDD_enquete_terrain_publique!B:B, 0))</f>
        <v>#N/A</v>
      </c>
      <c r="AL785" s="115" t="e">
        <f>INDEX(BDD_enquete_terrain_publique!BV:BV, MATCH(A785, BDD_enquete_terrain_publique!B:B, 0))</f>
        <v>#N/A</v>
      </c>
      <c r="AM785" s="18"/>
      <c r="AN785" s="115"/>
      <c r="AO785" s="115" t="e">
        <f>INDEX(BDD_enquete_terrain_publique!AL:AL, MATCH(A785, BDD_enquete_terrain_publique!B:B, 0))</f>
        <v>#N/A</v>
      </c>
      <c r="AP785" s="115"/>
      <c r="AQ785" s="115"/>
      <c r="AR785" s="124"/>
      <c r="AS785" s="115"/>
      <c r="AT785" s="122"/>
      <c r="AU78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5" s="122"/>
      <c r="AW785" s="115"/>
      <c r="AX785" s="199"/>
      <c r="AY785" s="201"/>
      <c r="AZ785" s="127"/>
    </row>
    <row r="786" spans="1:52">
      <c r="A786" s="117"/>
      <c r="B786" s="18" t="e">
        <f>INDEX(BDD_enquete_terrain_publique!C:C, MATCH(A786, BDD_enquete_terrain_publique!B:B, 0))</f>
        <v>#N/A</v>
      </c>
      <c r="C786" s="18" t="e">
        <f>INDEX(BDD_enquete_terrain_publique!D:D, MATCH(A786, BDD_enquete_terrain_publique!B:B, 0))</f>
        <v>#N/A</v>
      </c>
      <c r="D786" s="109" t="e">
        <f>INDEX(BDD_enquete_terrain_publique!E:E, MATCH(A786, BDD_enquete_terrain_publique!B:B, 0))</f>
        <v>#N/A</v>
      </c>
      <c r="E786" s="18" t="e">
        <f>INDEX(BDD_enquete_terrain_publique!F:F, MATCH(A786, BDD_enquete_terrain_publique!B:B, 0))</f>
        <v>#N/A</v>
      </c>
      <c r="F786" s="118" t="e">
        <f>INDEX(BDD_enquete_terrain_publique!G:G, MATCH(A786, BDD_enquete_terrain_publique!B:B, 0))</f>
        <v>#N/A</v>
      </c>
      <c r="G786" s="18" t="e">
        <f>INDEX(BDD_enquete_terrain_publique!H:H, MATCH(A786, BDD_enquete_terrain_publique!B:B, 0))</f>
        <v>#N/A</v>
      </c>
      <c r="H786" s="118" t="e">
        <f>INDEX(BDD_enquete_terrain_publique!I:I, MATCH(A786, BDD_enquete_terrain_publique!B:B, 0))</f>
        <v>#N/A</v>
      </c>
      <c r="I786" s="18" t="e">
        <f>INDEX(BDD_enquete_terrain_publique!J:J, MATCH(A786, BDD_enquete_terrain_publique!B:B, 0))</f>
        <v>#N/A</v>
      </c>
      <c r="J786" s="18" t="e">
        <f>INDEX(BDD_enquete_terrain_publique!K:K, MATCH(A786, BDD_enquete_terrain_publique!B:B, 0))</f>
        <v>#N/A</v>
      </c>
      <c r="K786" s="118" t="e">
        <f>INDEX(BDD_enquete_terrain_publique!L:L, MATCH(A786, BDD_enquete_terrain_publique!B:B, 0))</f>
        <v>#N/A</v>
      </c>
      <c r="L786" s="18" t="e">
        <f>INDEX(BDD_enquete_terrain_publique!M:M, MATCH(A786, BDD_enquete_terrain_publique!B:B, 0))</f>
        <v>#N/A</v>
      </c>
      <c r="M786" s="115" t="s">
        <v>22</v>
      </c>
      <c r="N786" s="115" t="s">
        <v>22</v>
      </c>
      <c r="O786" s="115" t="s">
        <v>22</v>
      </c>
      <c r="P786" s="119" t="e">
        <f>INDEX(BDD_enquete_terrain_publique!Q:Q, MATCH(A786, BDD_enquete_terrain_publique!B:B, 0))</f>
        <v>#N/A</v>
      </c>
      <c r="Q786" s="115" t="s">
        <v>22</v>
      </c>
      <c r="R786" s="115" t="s">
        <v>22</v>
      </c>
      <c r="S786" s="115" t="s">
        <v>22</v>
      </c>
      <c r="T786" s="115" t="s">
        <v>22</v>
      </c>
      <c r="U786" s="120" t="e">
        <f>INDEX(BDD_enquete_terrain_publique!V:V, MATCH(A786, BDD_enquete_terrain_publique!B:B, 0))</f>
        <v>#N/A</v>
      </c>
      <c r="V786" s="128" t="s">
        <v>22</v>
      </c>
      <c r="W786" s="121" t="e">
        <f>INDEX(BDD_enquete_terrain_publique!W:W, MATCH(A786, BDD_enquete_terrain_publique!B:B, 0))</f>
        <v>#N/A</v>
      </c>
      <c r="X786" s="122" t="e">
        <f>INDEX(BDD_enquete_terrain_publique!X:X, MATCH(A786, BDD_enquete_terrain_publique!B:B, 0))</f>
        <v>#N/A</v>
      </c>
      <c r="Y786" s="122" t="e">
        <f>INDEX(BDD_enquete_terrain_publique!Y:Y, MATCH(A786, BDD_enquete_terrain_publique!B:B, 0))</f>
        <v>#N/A</v>
      </c>
      <c r="Z786" s="121" t="e">
        <f>INDEX(BDD_enquete_terrain_publique!Z:Z, MATCH(A786, BDD_enquete_terrain_publique!B:B, 0))</f>
        <v>#N/A</v>
      </c>
      <c r="AA786" s="121" t="e">
        <f>INDEX(BDD_enquete_terrain_publique!AA:AA, MATCH(A786, BDD_enquete_terrain_publique!B:B, 0))</f>
        <v>#N/A</v>
      </c>
      <c r="AB786" s="121" t="e">
        <f>INDEX(BDD_enquete_terrain_publique!AB:AB, MATCH(A786, BDD_enquete_terrain_publique!B:B, 0))</f>
        <v>#N/A</v>
      </c>
      <c r="AC786" s="121" t="e">
        <f>Tableau1[[#This Row],[heure_enq]]-Tableau1[[#This Row],[heure_deb]]</f>
        <v>#N/A</v>
      </c>
      <c r="AD786" s="121" t="e">
        <f>Tableau1[[#This Row],[heure_fin]]-Tableau1[[#This Row],[heure_deb]]</f>
        <v>#N/A</v>
      </c>
      <c r="AE786" s="128" t="s">
        <v>22</v>
      </c>
      <c r="AF786" s="128" t="s">
        <v>22</v>
      </c>
      <c r="AG786" s="123" t="e">
        <f>INDEX(BDD_enquete_terrain_publique!BJ:BJ, MATCH(A786, BDD_enquete_terrain_publique!B:B, 0))</f>
        <v>#N/A</v>
      </c>
      <c r="AH786" s="18"/>
      <c r="AI786" s="18" t="e">
        <f>INDEX(BDD_enquete_terrain_publique!BO:BO, MATCH(A786, BDD_enquete_terrain_publique!B:B, 0))</f>
        <v>#N/A</v>
      </c>
      <c r="AJ786" s="18"/>
      <c r="AK786" s="18" t="e">
        <f>INDEX(BDD_enquete_terrain_publique!BU:BU, MATCH(A786, BDD_enquete_terrain_publique!B:B, 0))</f>
        <v>#N/A</v>
      </c>
      <c r="AL786" s="115" t="e">
        <f>INDEX(BDD_enquete_terrain_publique!BV:BV, MATCH(A786, BDD_enquete_terrain_publique!B:B, 0))</f>
        <v>#N/A</v>
      </c>
      <c r="AM786" s="18"/>
      <c r="AN786" s="115"/>
      <c r="AO786" s="115" t="e">
        <f>INDEX(BDD_enquete_terrain_publique!AL:AL, MATCH(A786, BDD_enquete_terrain_publique!B:B, 0))</f>
        <v>#N/A</v>
      </c>
      <c r="AP786" s="115"/>
      <c r="AQ786" s="115"/>
      <c r="AR786" s="124"/>
      <c r="AS786" s="115"/>
      <c r="AT786" s="122"/>
      <c r="AU78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6" s="122"/>
      <c r="AW786" s="115"/>
      <c r="AX786" s="199"/>
      <c r="AY786" s="201"/>
      <c r="AZ786" s="127"/>
    </row>
    <row r="787" spans="1:52">
      <c r="A787" s="117"/>
      <c r="B787" s="18" t="e">
        <f>INDEX(BDD_enquete_terrain_publique!C:C, MATCH(A787, BDD_enquete_terrain_publique!B:B, 0))</f>
        <v>#N/A</v>
      </c>
      <c r="C787" s="18" t="e">
        <f>INDEX(BDD_enquete_terrain_publique!D:D, MATCH(A787, BDD_enquete_terrain_publique!B:B, 0))</f>
        <v>#N/A</v>
      </c>
      <c r="D787" s="109" t="e">
        <f>INDEX(BDD_enquete_terrain_publique!E:E, MATCH(A787, BDD_enquete_terrain_publique!B:B, 0))</f>
        <v>#N/A</v>
      </c>
      <c r="E787" s="18" t="e">
        <f>INDEX(BDD_enquete_terrain_publique!F:F, MATCH(A787, BDD_enquete_terrain_publique!B:B, 0))</f>
        <v>#N/A</v>
      </c>
      <c r="F787" s="118" t="e">
        <f>INDEX(BDD_enquete_terrain_publique!G:G, MATCH(A787, BDD_enquete_terrain_publique!B:B, 0))</f>
        <v>#N/A</v>
      </c>
      <c r="G787" s="18" t="e">
        <f>INDEX(BDD_enquete_terrain_publique!H:H, MATCH(A787, BDD_enquete_terrain_publique!B:B, 0))</f>
        <v>#N/A</v>
      </c>
      <c r="H787" s="118" t="e">
        <f>INDEX(BDD_enquete_terrain_publique!I:I, MATCH(A787, BDD_enquete_terrain_publique!B:B, 0))</f>
        <v>#N/A</v>
      </c>
      <c r="I787" s="18" t="e">
        <f>INDEX(BDD_enquete_terrain_publique!J:J, MATCH(A787, BDD_enquete_terrain_publique!B:B, 0))</f>
        <v>#N/A</v>
      </c>
      <c r="J787" s="18" t="e">
        <f>INDEX(BDD_enquete_terrain_publique!K:K, MATCH(A787, BDD_enquete_terrain_publique!B:B, 0))</f>
        <v>#N/A</v>
      </c>
      <c r="K787" s="118" t="e">
        <f>INDEX(BDD_enquete_terrain_publique!L:L, MATCH(A787, BDD_enquete_terrain_publique!B:B, 0))</f>
        <v>#N/A</v>
      </c>
      <c r="L787" s="18" t="e">
        <f>INDEX(BDD_enquete_terrain_publique!M:M, MATCH(A787, BDD_enquete_terrain_publique!B:B, 0))</f>
        <v>#N/A</v>
      </c>
      <c r="M787" s="115" t="s">
        <v>22</v>
      </c>
      <c r="N787" s="115" t="s">
        <v>22</v>
      </c>
      <c r="O787" s="115" t="s">
        <v>22</v>
      </c>
      <c r="P787" s="119" t="e">
        <f>INDEX(BDD_enquete_terrain_publique!Q:Q, MATCH(A787, BDD_enquete_terrain_publique!B:B, 0))</f>
        <v>#N/A</v>
      </c>
      <c r="Q787" s="115" t="s">
        <v>22</v>
      </c>
      <c r="R787" s="115" t="s">
        <v>22</v>
      </c>
      <c r="S787" s="115" t="s">
        <v>22</v>
      </c>
      <c r="T787" s="115" t="s">
        <v>22</v>
      </c>
      <c r="U787" s="120" t="e">
        <f>INDEX(BDD_enquete_terrain_publique!V:V, MATCH(A787, BDD_enquete_terrain_publique!B:B, 0))</f>
        <v>#N/A</v>
      </c>
      <c r="V787" s="128" t="s">
        <v>22</v>
      </c>
      <c r="W787" s="121" t="e">
        <f>INDEX(BDD_enquete_terrain_publique!W:W, MATCH(A787, BDD_enquete_terrain_publique!B:B, 0))</f>
        <v>#N/A</v>
      </c>
      <c r="X787" s="122" t="e">
        <f>INDEX(BDD_enquete_terrain_publique!X:X, MATCH(A787, BDD_enquete_terrain_publique!B:B, 0))</f>
        <v>#N/A</v>
      </c>
      <c r="Y787" s="122" t="e">
        <f>INDEX(BDD_enquete_terrain_publique!Y:Y, MATCH(A787, BDD_enquete_terrain_publique!B:B, 0))</f>
        <v>#N/A</v>
      </c>
      <c r="Z787" s="121" t="e">
        <f>INDEX(BDD_enquete_terrain_publique!Z:Z, MATCH(A787, BDD_enquete_terrain_publique!B:B, 0))</f>
        <v>#N/A</v>
      </c>
      <c r="AA787" s="121" t="e">
        <f>INDEX(BDD_enquete_terrain_publique!AA:AA, MATCH(A787, BDD_enquete_terrain_publique!B:B, 0))</f>
        <v>#N/A</v>
      </c>
      <c r="AB787" s="121" t="e">
        <f>INDEX(BDD_enquete_terrain_publique!AB:AB, MATCH(A787, BDD_enquete_terrain_publique!B:B, 0))</f>
        <v>#N/A</v>
      </c>
      <c r="AC787" s="121" t="e">
        <f>Tableau1[[#This Row],[heure_enq]]-Tableau1[[#This Row],[heure_deb]]</f>
        <v>#N/A</v>
      </c>
      <c r="AD787" s="121" t="e">
        <f>Tableau1[[#This Row],[heure_fin]]-Tableau1[[#This Row],[heure_deb]]</f>
        <v>#N/A</v>
      </c>
      <c r="AE787" s="128" t="s">
        <v>22</v>
      </c>
      <c r="AF787" s="128" t="s">
        <v>22</v>
      </c>
      <c r="AG787" s="123" t="e">
        <f>INDEX(BDD_enquete_terrain_publique!BJ:BJ, MATCH(A787, BDD_enquete_terrain_publique!B:B, 0))</f>
        <v>#N/A</v>
      </c>
      <c r="AH787" s="18"/>
      <c r="AI787" s="18" t="e">
        <f>INDEX(BDD_enquete_terrain_publique!BO:BO, MATCH(A787, BDD_enquete_terrain_publique!B:B, 0))</f>
        <v>#N/A</v>
      </c>
      <c r="AJ787" s="18"/>
      <c r="AK787" s="18" t="e">
        <f>INDEX(BDD_enquete_terrain_publique!BU:BU, MATCH(A787, BDD_enquete_terrain_publique!B:B, 0))</f>
        <v>#N/A</v>
      </c>
      <c r="AL787" s="115" t="e">
        <f>INDEX(BDD_enquete_terrain_publique!BV:BV, MATCH(A787, BDD_enquete_terrain_publique!B:B, 0))</f>
        <v>#N/A</v>
      </c>
      <c r="AM787" s="18"/>
      <c r="AN787" s="115"/>
      <c r="AO787" s="115" t="e">
        <f>INDEX(BDD_enquete_terrain_publique!AL:AL, MATCH(A787, BDD_enquete_terrain_publique!B:B, 0))</f>
        <v>#N/A</v>
      </c>
      <c r="AP787" s="115"/>
      <c r="AQ787" s="115"/>
      <c r="AR787" s="124"/>
      <c r="AS787" s="115"/>
      <c r="AT787" s="122"/>
      <c r="AU78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7" s="122"/>
      <c r="AW787" s="115"/>
      <c r="AX787" s="199"/>
      <c r="AY787" s="201"/>
      <c r="AZ787" s="127"/>
    </row>
    <row r="788" spans="1:52">
      <c r="A788" s="117"/>
      <c r="B788" s="18" t="e">
        <f>INDEX(BDD_enquete_terrain_publique!C:C, MATCH(A788, BDD_enquete_terrain_publique!B:B, 0))</f>
        <v>#N/A</v>
      </c>
      <c r="C788" s="18" t="e">
        <f>INDEX(BDD_enquete_terrain_publique!D:D, MATCH(A788, BDD_enquete_terrain_publique!B:B, 0))</f>
        <v>#N/A</v>
      </c>
      <c r="D788" s="109" t="e">
        <f>INDEX(BDD_enquete_terrain_publique!E:E, MATCH(A788, BDD_enquete_terrain_publique!B:B, 0))</f>
        <v>#N/A</v>
      </c>
      <c r="E788" s="18" t="e">
        <f>INDEX(BDD_enquete_terrain_publique!F:F, MATCH(A788, BDD_enquete_terrain_publique!B:B, 0))</f>
        <v>#N/A</v>
      </c>
      <c r="F788" s="118" t="e">
        <f>INDEX(BDD_enquete_terrain_publique!G:G, MATCH(A788, BDD_enquete_terrain_publique!B:B, 0))</f>
        <v>#N/A</v>
      </c>
      <c r="G788" s="18" t="e">
        <f>INDEX(BDD_enquete_terrain_publique!H:H, MATCH(A788, BDD_enquete_terrain_publique!B:B, 0))</f>
        <v>#N/A</v>
      </c>
      <c r="H788" s="118" t="e">
        <f>INDEX(BDD_enquete_terrain_publique!I:I, MATCH(A788, BDD_enquete_terrain_publique!B:B, 0))</f>
        <v>#N/A</v>
      </c>
      <c r="I788" s="18" t="e">
        <f>INDEX(BDD_enquete_terrain_publique!J:J, MATCH(A788, BDD_enquete_terrain_publique!B:B, 0))</f>
        <v>#N/A</v>
      </c>
      <c r="J788" s="18" t="e">
        <f>INDEX(BDD_enquete_terrain_publique!K:K, MATCH(A788, BDD_enquete_terrain_publique!B:B, 0))</f>
        <v>#N/A</v>
      </c>
      <c r="K788" s="118" t="e">
        <f>INDEX(BDD_enquete_terrain_publique!L:L, MATCH(A788, BDD_enquete_terrain_publique!B:B, 0))</f>
        <v>#N/A</v>
      </c>
      <c r="L788" s="18" t="e">
        <f>INDEX(BDD_enquete_terrain_publique!M:M, MATCH(A788, BDD_enquete_terrain_publique!B:B, 0))</f>
        <v>#N/A</v>
      </c>
      <c r="M788" s="115" t="s">
        <v>22</v>
      </c>
      <c r="N788" s="115" t="s">
        <v>22</v>
      </c>
      <c r="O788" s="115" t="s">
        <v>22</v>
      </c>
      <c r="P788" s="119" t="e">
        <f>INDEX(BDD_enquete_terrain_publique!Q:Q, MATCH(A788, BDD_enquete_terrain_publique!B:B, 0))</f>
        <v>#N/A</v>
      </c>
      <c r="Q788" s="115" t="s">
        <v>22</v>
      </c>
      <c r="R788" s="115" t="s">
        <v>22</v>
      </c>
      <c r="S788" s="115" t="s">
        <v>22</v>
      </c>
      <c r="T788" s="115" t="s">
        <v>22</v>
      </c>
      <c r="U788" s="120" t="e">
        <f>INDEX(BDD_enquete_terrain_publique!V:V, MATCH(A788, BDD_enquete_terrain_publique!B:B, 0))</f>
        <v>#N/A</v>
      </c>
      <c r="V788" s="128" t="s">
        <v>22</v>
      </c>
      <c r="W788" s="121" t="e">
        <f>INDEX(BDD_enquete_terrain_publique!W:W, MATCH(A788, BDD_enquete_terrain_publique!B:B, 0))</f>
        <v>#N/A</v>
      </c>
      <c r="X788" s="122" t="e">
        <f>INDEX(BDD_enquete_terrain_publique!X:X, MATCH(A788, BDD_enquete_terrain_publique!B:B, 0))</f>
        <v>#N/A</v>
      </c>
      <c r="Y788" s="122" t="e">
        <f>INDEX(BDD_enquete_terrain_publique!Y:Y, MATCH(A788, BDD_enquete_terrain_publique!B:B, 0))</f>
        <v>#N/A</v>
      </c>
      <c r="Z788" s="121" t="e">
        <f>INDEX(BDD_enquete_terrain_publique!Z:Z, MATCH(A788, BDD_enquete_terrain_publique!B:B, 0))</f>
        <v>#N/A</v>
      </c>
      <c r="AA788" s="121" t="e">
        <f>INDEX(BDD_enquete_terrain_publique!AA:AA, MATCH(A788, BDD_enquete_terrain_publique!B:B, 0))</f>
        <v>#N/A</v>
      </c>
      <c r="AB788" s="121" t="e">
        <f>INDEX(BDD_enquete_terrain_publique!AB:AB, MATCH(A788, BDD_enquete_terrain_publique!B:B, 0))</f>
        <v>#N/A</v>
      </c>
      <c r="AC788" s="121" t="e">
        <f>Tableau1[[#This Row],[heure_enq]]-Tableau1[[#This Row],[heure_deb]]</f>
        <v>#N/A</v>
      </c>
      <c r="AD788" s="121" t="e">
        <f>Tableau1[[#This Row],[heure_fin]]-Tableau1[[#This Row],[heure_deb]]</f>
        <v>#N/A</v>
      </c>
      <c r="AE788" s="128" t="s">
        <v>22</v>
      </c>
      <c r="AF788" s="128" t="s">
        <v>22</v>
      </c>
      <c r="AG788" s="123" t="e">
        <f>INDEX(BDD_enquete_terrain_publique!BJ:BJ, MATCH(A788, BDD_enquete_terrain_publique!B:B, 0))</f>
        <v>#N/A</v>
      </c>
      <c r="AH788" s="18"/>
      <c r="AI788" s="18" t="e">
        <f>INDEX(BDD_enquete_terrain_publique!BO:BO, MATCH(A788, BDD_enquete_terrain_publique!B:B, 0))</f>
        <v>#N/A</v>
      </c>
      <c r="AJ788" s="18"/>
      <c r="AK788" s="18" t="e">
        <f>INDEX(BDD_enquete_terrain_publique!BU:BU, MATCH(A788, BDD_enquete_terrain_publique!B:B, 0))</f>
        <v>#N/A</v>
      </c>
      <c r="AL788" s="115" t="e">
        <f>INDEX(BDD_enquete_terrain_publique!BV:BV, MATCH(A788, BDD_enquete_terrain_publique!B:B, 0))</f>
        <v>#N/A</v>
      </c>
      <c r="AM788" s="18"/>
      <c r="AN788" s="115"/>
      <c r="AO788" s="115" t="e">
        <f>INDEX(BDD_enquete_terrain_publique!AL:AL, MATCH(A788, BDD_enquete_terrain_publique!B:B, 0))</f>
        <v>#N/A</v>
      </c>
      <c r="AP788" s="115"/>
      <c r="AQ788" s="115"/>
      <c r="AR788" s="124"/>
      <c r="AS788" s="115"/>
      <c r="AT788" s="122"/>
      <c r="AU78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8" s="122"/>
      <c r="AW788" s="115"/>
      <c r="AX788" s="199"/>
      <c r="AY788" s="201"/>
      <c r="AZ788" s="127"/>
    </row>
    <row r="789" spans="1:52">
      <c r="A789" s="117"/>
      <c r="B789" s="18" t="e">
        <f>INDEX(BDD_enquete_terrain_publique!C:C, MATCH(A789, BDD_enquete_terrain_publique!B:B, 0))</f>
        <v>#N/A</v>
      </c>
      <c r="C789" s="18" t="e">
        <f>INDEX(BDD_enquete_terrain_publique!D:D, MATCH(A789, BDD_enquete_terrain_publique!B:B, 0))</f>
        <v>#N/A</v>
      </c>
      <c r="D789" s="109" t="e">
        <f>INDEX(BDD_enquete_terrain_publique!E:E, MATCH(A789, BDD_enquete_terrain_publique!B:B, 0))</f>
        <v>#N/A</v>
      </c>
      <c r="E789" s="18" t="e">
        <f>INDEX(BDD_enquete_terrain_publique!F:F, MATCH(A789, BDD_enquete_terrain_publique!B:B, 0))</f>
        <v>#N/A</v>
      </c>
      <c r="F789" s="118" t="e">
        <f>INDEX(BDD_enquete_terrain_publique!G:G, MATCH(A789, BDD_enquete_terrain_publique!B:B, 0))</f>
        <v>#N/A</v>
      </c>
      <c r="G789" s="18" t="e">
        <f>INDEX(BDD_enquete_terrain_publique!H:H, MATCH(A789, BDD_enquete_terrain_publique!B:B, 0))</f>
        <v>#N/A</v>
      </c>
      <c r="H789" s="118" t="e">
        <f>INDEX(BDD_enquete_terrain_publique!I:I, MATCH(A789, BDD_enquete_terrain_publique!B:B, 0))</f>
        <v>#N/A</v>
      </c>
      <c r="I789" s="18" t="e">
        <f>INDEX(BDD_enquete_terrain_publique!J:J, MATCH(A789, BDD_enquete_terrain_publique!B:B, 0))</f>
        <v>#N/A</v>
      </c>
      <c r="J789" s="18" t="e">
        <f>INDEX(BDD_enquete_terrain_publique!K:K, MATCH(A789, BDD_enquete_terrain_publique!B:B, 0))</f>
        <v>#N/A</v>
      </c>
      <c r="K789" s="118" t="e">
        <f>INDEX(BDD_enquete_terrain_publique!L:L, MATCH(A789, BDD_enquete_terrain_publique!B:B, 0))</f>
        <v>#N/A</v>
      </c>
      <c r="L789" s="18" t="e">
        <f>INDEX(BDD_enquete_terrain_publique!M:M, MATCH(A789, BDD_enquete_terrain_publique!B:B, 0))</f>
        <v>#N/A</v>
      </c>
      <c r="M789" s="115" t="s">
        <v>22</v>
      </c>
      <c r="N789" s="115" t="s">
        <v>22</v>
      </c>
      <c r="O789" s="115" t="s">
        <v>22</v>
      </c>
      <c r="P789" s="119" t="e">
        <f>INDEX(BDD_enquete_terrain_publique!Q:Q, MATCH(A789, BDD_enquete_terrain_publique!B:B, 0))</f>
        <v>#N/A</v>
      </c>
      <c r="Q789" s="115" t="s">
        <v>22</v>
      </c>
      <c r="R789" s="115" t="s">
        <v>22</v>
      </c>
      <c r="S789" s="115" t="s">
        <v>22</v>
      </c>
      <c r="T789" s="115" t="s">
        <v>22</v>
      </c>
      <c r="U789" s="120" t="e">
        <f>INDEX(BDD_enquete_terrain_publique!V:V, MATCH(A789, BDD_enquete_terrain_publique!B:B, 0))</f>
        <v>#N/A</v>
      </c>
      <c r="V789" s="128" t="s">
        <v>22</v>
      </c>
      <c r="W789" s="121" t="e">
        <f>INDEX(BDD_enquete_terrain_publique!W:W, MATCH(A789, BDD_enquete_terrain_publique!B:B, 0))</f>
        <v>#N/A</v>
      </c>
      <c r="X789" s="122" t="e">
        <f>INDEX(BDD_enquete_terrain_publique!X:X, MATCH(A789, BDD_enquete_terrain_publique!B:B, 0))</f>
        <v>#N/A</v>
      </c>
      <c r="Y789" s="122" t="e">
        <f>INDEX(BDD_enquete_terrain_publique!Y:Y, MATCH(A789, BDD_enquete_terrain_publique!B:B, 0))</f>
        <v>#N/A</v>
      </c>
      <c r="Z789" s="121" t="e">
        <f>INDEX(BDD_enquete_terrain_publique!Z:Z, MATCH(A789, BDD_enquete_terrain_publique!B:B, 0))</f>
        <v>#N/A</v>
      </c>
      <c r="AA789" s="121" t="e">
        <f>INDEX(BDD_enquete_terrain_publique!AA:AA, MATCH(A789, BDD_enquete_terrain_publique!B:B, 0))</f>
        <v>#N/A</v>
      </c>
      <c r="AB789" s="121" t="e">
        <f>INDEX(BDD_enquete_terrain_publique!AB:AB, MATCH(A789, BDD_enquete_terrain_publique!B:B, 0))</f>
        <v>#N/A</v>
      </c>
      <c r="AC789" s="121" t="e">
        <f>Tableau1[[#This Row],[heure_enq]]-Tableau1[[#This Row],[heure_deb]]</f>
        <v>#N/A</v>
      </c>
      <c r="AD789" s="121" t="e">
        <f>Tableau1[[#This Row],[heure_fin]]-Tableau1[[#This Row],[heure_deb]]</f>
        <v>#N/A</v>
      </c>
      <c r="AE789" s="128" t="s">
        <v>22</v>
      </c>
      <c r="AF789" s="128" t="s">
        <v>22</v>
      </c>
      <c r="AG789" s="123" t="e">
        <f>INDEX(BDD_enquete_terrain_publique!BJ:BJ, MATCH(A789, BDD_enquete_terrain_publique!B:B, 0))</f>
        <v>#N/A</v>
      </c>
      <c r="AH789" s="18"/>
      <c r="AI789" s="18" t="e">
        <f>INDEX(BDD_enquete_terrain_publique!BO:BO, MATCH(A789, BDD_enquete_terrain_publique!B:B, 0))</f>
        <v>#N/A</v>
      </c>
      <c r="AJ789" s="18"/>
      <c r="AK789" s="18" t="e">
        <f>INDEX(BDD_enquete_terrain_publique!BU:BU, MATCH(A789, BDD_enquete_terrain_publique!B:B, 0))</f>
        <v>#N/A</v>
      </c>
      <c r="AL789" s="115" t="e">
        <f>INDEX(BDD_enquete_terrain_publique!BV:BV, MATCH(A789, BDD_enquete_terrain_publique!B:B, 0))</f>
        <v>#N/A</v>
      </c>
      <c r="AM789" s="18"/>
      <c r="AN789" s="115"/>
      <c r="AO789" s="115" t="e">
        <f>INDEX(BDD_enquete_terrain_publique!AL:AL, MATCH(A789, BDD_enquete_terrain_publique!B:B, 0))</f>
        <v>#N/A</v>
      </c>
      <c r="AP789" s="115"/>
      <c r="AQ789" s="115"/>
      <c r="AR789" s="124"/>
      <c r="AS789" s="115"/>
      <c r="AT789" s="122"/>
      <c r="AU78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89" s="122"/>
      <c r="AW789" s="115"/>
      <c r="AX789" s="199"/>
      <c r="AY789" s="201"/>
      <c r="AZ789" s="127"/>
    </row>
    <row r="790" spans="1:52">
      <c r="A790" s="117"/>
      <c r="B790" s="18" t="e">
        <f>INDEX(BDD_enquete_terrain_publique!C:C, MATCH(A790, BDD_enquete_terrain_publique!B:B, 0))</f>
        <v>#N/A</v>
      </c>
      <c r="C790" s="18" t="e">
        <f>INDEX(BDD_enquete_terrain_publique!D:D, MATCH(A790, BDD_enquete_terrain_publique!B:B, 0))</f>
        <v>#N/A</v>
      </c>
      <c r="D790" s="109" t="e">
        <f>INDEX(BDD_enquete_terrain_publique!E:E, MATCH(A790, BDD_enquete_terrain_publique!B:B, 0))</f>
        <v>#N/A</v>
      </c>
      <c r="E790" s="18" t="e">
        <f>INDEX(BDD_enquete_terrain_publique!F:F, MATCH(A790, BDD_enquete_terrain_publique!B:B, 0))</f>
        <v>#N/A</v>
      </c>
      <c r="F790" s="118" t="e">
        <f>INDEX(BDD_enquete_terrain_publique!G:G, MATCH(A790, BDD_enquete_terrain_publique!B:B, 0))</f>
        <v>#N/A</v>
      </c>
      <c r="G790" s="18" t="e">
        <f>INDEX(BDD_enquete_terrain_publique!H:H, MATCH(A790, BDD_enquete_terrain_publique!B:B, 0))</f>
        <v>#N/A</v>
      </c>
      <c r="H790" s="118" t="e">
        <f>INDEX(BDD_enquete_terrain_publique!I:I, MATCH(A790, BDD_enquete_terrain_publique!B:B, 0))</f>
        <v>#N/A</v>
      </c>
      <c r="I790" s="18" t="e">
        <f>INDEX(BDD_enquete_terrain_publique!J:J, MATCH(A790, BDD_enquete_terrain_publique!B:B, 0))</f>
        <v>#N/A</v>
      </c>
      <c r="J790" s="18" t="e">
        <f>INDEX(BDD_enquete_terrain_publique!K:K, MATCH(A790, BDD_enquete_terrain_publique!B:B, 0))</f>
        <v>#N/A</v>
      </c>
      <c r="K790" s="118" t="e">
        <f>INDEX(BDD_enquete_terrain_publique!L:L, MATCH(A790, BDD_enquete_terrain_publique!B:B, 0))</f>
        <v>#N/A</v>
      </c>
      <c r="L790" s="18" t="e">
        <f>INDEX(BDD_enquete_terrain_publique!M:M, MATCH(A790, BDD_enquete_terrain_publique!B:B, 0))</f>
        <v>#N/A</v>
      </c>
      <c r="M790" s="115" t="s">
        <v>22</v>
      </c>
      <c r="N790" s="115" t="s">
        <v>22</v>
      </c>
      <c r="O790" s="115" t="s">
        <v>22</v>
      </c>
      <c r="P790" s="119" t="e">
        <f>INDEX(BDD_enquete_terrain_publique!Q:Q, MATCH(A790, BDD_enquete_terrain_publique!B:B, 0))</f>
        <v>#N/A</v>
      </c>
      <c r="Q790" s="115" t="s">
        <v>22</v>
      </c>
      <c r="R790" s="115" t="s">
        <v>22</v>
      </c>
      <c r="S790" s="115" t="s">
        <v>22</v>
      </c>
      <c r="T790" s="115" t="s">
        <v>22</v>
      </c>
      <c r="U790" s="120" t="e">
        <f>INDEX(BDD_enquete_terrain_publique!V:V, MATCH(A790, BDD_enquete_terrain_publique!B:B, 0))</f>
        <v>#N/A</v>
      </c>
      <c r="V790" s="128" t="s">
        <v>22</v>
      </c>
      <c r="W790" s="121" t="e">
        <f>INDEX(BDD_enquete_terrain_publique!W:W, MATCH(A790, BDD_enquete_terrain_publique!B:B, 0))</f>
        <v>#N/A</v>
      </c>
      <c r="X790" s="122" t="e">
        <f>INDEX(BDD_enquete_terrain_publique!X:X, MATCH(A790, BDD_enquete_terrain_publique!B:B, 0))</f>
        <v>#N/A</v>
      </c>
      <c r="Y790" s="122" t="e">
        <f>INDEX(BDD_enquete_terrain_publique!Y:Y, MATCH(A790, BDD_enquete_terrain_publique!B:B, 0))</f>
        <v>#N/A</v>
      </c>
      <c r="Z790" s="121" t="e">
        <f>INDEX(BDD_enquete_terrain_publique!Z:Z, MATCH(A790, BDD_enquete_terrain_publique!B:B, 0))</f>
        <v>#N/A</v>
      </c>
      <c r="AA790" s="121" t="e">
        <f>INDEX(BDD_enquete_terrain_publique!AA:AA, MATCH(A790, BDD_enquete_terrain_publique!B:B, 0))</f>
        <v>#N/A</v>
      </c>
      <c r="AB790" s="121" t="e">
        <f>INDEX(BDD_enquete_terrain_publique!AB:AB, MATCH(A790, BDD_enquete_terrain_publique!B:B, 0))</f>
        <v>#N/A</v>
      </c>
      <c r="AC790" s="121" t="e">
        <f>Tableau1[[#This Row],[heure_enq]]-Tableau1[[#This Row],[heure_deb]]</f>
        <v>#N/A</v>
      </c>
      <c r="AD790" s="121" t="e">
        <f>Tableau1[[#This Row],[heure_fin]]-Tableau1[[#This Row],[heure_deb]]</f>
        <v>#N/A</v>
      </c>
      <c r="AE790" s="128" t="s">
        <v>22</v>
      </c>
      <c r="AF790" s="128" t="s">
        <v>22</v>
      </c>
      <c r="AG790" s="123" t="e">
        <f>INDEX(BDD_enquete_terrain_publique!BJ:BJ, MATCH(A790, BDD_enquete_terrain_publique!B:B, 0))</f>
        <v>#N/A</v>
      </c>
      <c r="AH790" s="18"/>
      <c r="AI790" s="18" t="e">
        <f>INDEX(BDD_enquete_terrain_publique!BO:BO, MATCH(A790, BDD_enquete_terrain_publique!B:B, 0))</f>
        <v>#N/A</v>
      </c>
      <c r="AJ790" s="18"/>
      <c r="AK790" s="18" t="e">
        <f>INDEX(BDD_enquete_terrain_publique!BU:BU, MATCH(A790, BDD_enquete_terrain_publique!B:B, 0))</f>
        <v>#N/A</v>
      </c>
      <c r="AL790" s="115" t="e">
        <f>INDEX(BDD_enquete_terrain_publique!BV:BV, MATCH(A790, BDD_enquete_terrain_publique!B:B, 0))</f>
        <v>#N/A</v>
      </c>
      <c r="AM790" s="18"/>
      <c r="AN790" s="115"/>
      <c r="AO790" s="115" t="e">
        <f>INDEX(BDD_enquete_terrain_publique!AL:AL, MATCH(A790, BDD_enquete_terrain_publique!B:B, 0))</f>
        <v>#N/A</v>
      </c>
      <c r="AP790" s="115"/>
      <c r="AQ790" s="115"/>
      <c r="AR790" s="124"/>
      <c r="AS790" s="115"/>
      <c r="AT790" s="122"/>
      <c r="AU79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0" s="122"/>
      <c r="AW790" s="115"/>
      <c r="AX790" s="199"/>
      <c r="AY790" s="201"/>
      <c r="AZ790" s="127"/>
    </row>
    <row r="791" spans="1:52">
      <c r="A791" s="117"/>
      <c r="B791" s="18" t="e">
        <f>INDEX(BDD_enquete_terrain_publique!C:C, MATCH(A791, BDD_enquete_terrain_publique!B:B, 0))</f>
        <v>#N/A</v>
      </c>
      <c r="C791" s="18" t="e">
        <f>INDEX(BDD_enquete_terrain_publique!D:D, MATCH(A791, BDD_enquete_terrain_publique!B:B, 0))</f>
        <v>#N/A</v>
      </c>
      <c r="D791" s="109" t="e">
        <f>INDEX(BDD_enquete_terrain_publique!E:E, MATCH(A791, BDD_enquete_terrain_publique!B:B, 0))</f>
        <v>#N/A</v>
      </c>
      <c r="E791" s="18" t="e">
        <f>INDEX(BDD_enquete_terrain_publique!F:F, MATCH(A791, BDD_enquete_terrain_publique!B:B, 0))</f>
        <v>#N/A</v>
      </c>
      <c r="F791" s="118" t="e">
        <f>INDEX(BDD_enquete_terrain_publique!G:G, MATCH(A791, BDD_enquete_terrain_publique!B:B, 0))</f>
        <v>#N/A</v>
      </c>
      <c r="G791" s="18" t="e">
        <f>INDEX(BDD_enquete_terrain_publique!H:H, MATCH(A791, BDD_enquete_terrain_publique!B:B, 0))</f>
        <v>#N/A</v>
      </c>
      <c r="H791" s="118" t="e">
        <f>INDEX(BDD_enquete_terrain_publique!I:I, MATCH(A791, BDD_enquete_terrain_publique!B:B, 0))</f>
        <v>#N/A</v>
      </c>
      <c r="I791" s="18" t="e">
        <f>INDEX(BDD_enquete_terrain_publique!J:J, MATCH(A791, BDD_enquete_terrain_publique!B:B, 0))</f>
        <v>#N/A</v>
      </c>
      <c r="J791" s="18" t="e">
        <f>INDEX(BDD_enquete_terrain_publique!K:K, MATCH(A791, BDD_enquete_terrain_publique!B:B, 0))</f>
        <v>#N/A</v>
      </c>
      <c r="K791" s="118" t="e">
        <f>INDEX(BDD_enquete_terrain_publique!L:L, MATCH(A791, BDD_enquete_terrain_publique!B:B, 0))</f>
        <v>#N/A</v>
      </c>
      <c r="L791" s="18" t="e">
        <f>INDEX(BDD_enquete_terrain_publique!M:M, MATCH(A791, BDD_enquete_terrain_publique!B:B, 0))</f>
        <v>#N/A</v>
      </c>
      <c r="M791" s="115" t="s">
        <v>22</v>
      </c>
      <c r="N791" s="115" t="s">
        <v>22</v>
      </c>
      <c r="O791" s="115" t="s">
        <v>22</v>
      </c>
      <c r="P791" s="119" t="e">
        <f>INDEX(BDD_enquete_terrain_publique!Q:Q, MATCH(A791, BDD_enquete_terrain_publique!B:B, 0))</f>
        <v>#N/A</v>
      </c>
      <c r="Q791" s="115" t="s">
        <v>22</v>
      </c>
      <c r="R791" s="115" t="s">
        <v>22</v>
      </c>
      <c r="S791" s="115" t="s">
        <v>22</v>
      </c>
      <c r="T791" s="115" t="s">
        <v>22</v>
      </c>
      <c r="U791" s="120" t="e">
        <f>INDEX(BDD_enquete_terrain_publique!V:V, MATCH(A791, BDD_enquete_terrain_publique!B:B, 0))</f>
        <v>#N/A</v>
      </c>
      <c r="V791" s="128" t="s">
        <v>22</v>
      </c>
      <c r="W791" s="121" t="e">
        <f>INDEX(BDD_enquete_terrain_publique!W:W, MATCH(A791, BDD_enquete_terrain_publique!B:B, 0))</f>
        <v>#N/A</v>
      </c>
      <c r="X791" s="122" t="e">
        <f>INDEX(BDD_enquete_terrain_publique!X:X, MATCH(A791, BDD_enquete_terrain_publique!B:B, 0))</f>
        <v>#N/A</v>
      </c>
      <c r="Y791" s="122" t="e">
        <f>INDEX(BDD_enquete_terrain_publique!Y:Y, MATCH(A791, BDD_enquete_terrain_publique!B:B, 0))</f>
        <v>#N/A</v>
      </c>
      <c r="Z791" s="121" t="e">
        <f>INDEX(BDD_enquete_terrain_publique!Z:Z, MATCH(A791, BDD_enquete_terrain_publique!B:B, 0))</f>
        <v>#N/A</v>
      </c>
      <c r="AA791" s="121" t="e">
        <f>INDEX(BDD_enquete_terrain_publique!AA:AA, MATCH(A791, BDD_enquete_terrain_publique!B:B, 0))</f>
        <v>#N/A</v>
      </c>
      <c r="AB791" s="121" t="e">
        <f>INDEX(BDD_enquete_terrain_publique!AB:AB, MATCH(A791, BDD_enquete_terrain_publique!B:B, 0))</f>
        <v>#N/A</v>
      </c>
      <c r="AC791" s="121" t="e">
        <f>Tableau1[[#This Row],[heure_enq]]-Tableau1[[#This Row],[heure_deb]]</f>
        <v>#N/A</v>
      </c>
      <c r="AD791" s="121" t="e">
        <f>Tableau1[[#This Row],[heure_fin]]-Tableau1[[#This Row],[heure_deb]]</f>
        <v>#N/A</v>
      </c>
      <c r="AE791" s="128" t="s">
        <v>22</v>
      </c>
      <c r="AF791" s="128" t="s">
        <v>22</v>
      </c>
      <c r="AG791" s="123" t="e">
        <f>INDEX(BDD_enquete_terrain_publique!BJ:BJ, MATCH(A791, BDD_enquete_terrain_publique!B:B, 0))</f>
        <v>#N/A</v>
      </c>
      <c r="AH791" s="18"/>
      <c r="AI791" s="18" t="e">
        <f>INDEX(BDD_enquete_terrain_publique!BO:BO, MATCH(A791, BDD_enquete_terrain_publique!B:B, 0))</f>
        <v>#N/A</v>
      </c>
      <c r="AJ791" s="18"/>
      <c r="AK791" s="18" t="e">
        <f>INDEX(BDD_enquete_terrain_publique!BU:BU, MATCH(A791, BDD_enquete_terrain_publique!B:B, 0))</f>
        <v>#N/A</v>
      </c>
      <c r="AL791" s="115" t="e">
        <f>INDEX(BDD_enquete_terrain_publique!BV:BV, MATCH(A791, BDD_enquete_terrain_publique!B:B, 0))</f>
        <v>#N/A</v>
      </c>
      <c r="AM791" s="18"/>
      <c r="AN791" s="115"/>
      <c r="AO791" s="115" t="e">
        <f>INDEX(BDD_enquete_terrain_publique!AL:AL, MATCH(A791, BDD_enquete_terrain_publique!B:B, 0))</f>
        <v>#N/A</v>
      </c>
      <c r="AP791" s="115"/>
      <c r="AQ791" s="115"/>
      <c r="AR791" s="124"/>
      <c r="AS791" s="115"/>
      <c r="AT791" s="122"/>
      <c r="AU79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1" s="122"/>
      <c r="AW791" s="115"/>
      <c r="AX791" s="199"/>
      <c r="AY791" s="201"/>
      <c r="AZ791" s="127"/>
    </row>
    <row r="792" spans="1:52">
      <c r="A792" s="117"/>
      <c r="B792" s="18" t="e">
        <f>INDEX(BDD_enquete_terrain_publique!C:C, MATCH(A792, BDD_enquete_terrain_publique!B:B, 0))</f>
        <v>#N/A</v>
      </c>
      <c r="C792" s="18" t="e">
        <f>INDEX(BDD_enquete_terrain_publique!D:D, MATCH(A792, BDD_enquete_terrain_publique!B:B, 0))</f>
        <v>#N/A</v>
      </c>
      <c r="D792" s="109" t="e">
        <f>INDEX(BDD_enquete_terrain_publique!E:E, MATCH(A792, BDD_enquete_terrain_publique!B:B, 0))</f>
        <v>#N/A</v>
      </c>
      <c r="E792" s="18" t="e">
        <f>INDEX(BDD_enquete_terrain_publique!F:F, MATCH(A792, BDD_enquete_terrain_publique!B:B, 0))</f>
        <v>#N/A</v>
      </c>
      <c r="F792" s="118" t="e">
        <f>INDEX(BDD_enquete_terrain_publique!G:G, MATCH(A792, BDD_enquete_terrain_publique!B:B, 0))</f>
        <v>#N/A</v>
      </c>
      <c r="G792" s="18" t="e">
        <f>INDEX(BDD_enquete_terrain_publique!H:H, MATCH(A792, BDD_enquete_terrain_publique!B:B, 0))</f>
        <v>#N/A</v>
      </c>
      <c r="H792" s="118" t="e">
        <f>INDEX(BDD_enquete_terrain_publique!I:I, MATCH(A792, BDD_enquete_terrain_publique!B:B, 0))</f>
        <v>#N/A</v>
      </c>
      <c r="I792" s="18" t="e">
        <f>INDEX(BDD_enquete_terrain_publique!J:J, MATCH(A792, BDD_enquete_terrain_publique!B:B, 0))</f>
        <v>#N/A</v>
      </c>
      <c r="J792" s="18" t="e">
        <f>INDEX(BDD_enquete_terrain_publique!K:K, MATCH(A792, BDD_enquete_terrain_publique!B:B, 0))</f>
        <v>#N/A</v>
      </c>
      <c r="K792" s="118" t="e">
        <f>INDEX(BDD_enquete_terrain_publique!L:L, MATCH(A792, BDD_enquete_terrain_publique!B:B, 0))</f>
        <v>#N/A</v>
      </c>
      <c r="L792" s="18" t="e">
        <f>INDEX(BDD_enquete_terrain_publique!M:M, MATCH(A792, BDD_enquete_terrain_publique!B:B, 0))</f>
        <v>#N/A</v>
      </c>
      <c r="M792" s="115" t="s">
        <v>22</v>
      </c>
      <c r="N792" s="115" t="s">
        <v>22</v>
      </c>
      <c r="O792" s="115" t="s">
        <v>22</v>
      </c>
      <c r="P792" s="119" t="e">
        <f>INDEX(BDD_enquete_terrain_publique!Q:Q, MATCH(A792, BDD_enquete_terrain_publique!B:B, 0))</f>
        <v>#N/A</v>
      </c>
      <c r="Q792" s="115" t="s">
        <v>22</v>
      </c>
      <c r="R792" s="115" t="s">
        <v>22</v>
      </c>
      <c r="S792" s="115" t="s">
        <v>22</v>
      </c>
      <c r="T792" s="115" t="s">
        <v>22</v>
      </c>
      <c r="U792" s="120" t="e">
        <f>INDEX(BDD_enquete_terrain_publique!V:V, MATCH(A792, BDD_enquete_terrain_publique!B:B, 0))</f>
        <v>#N/A</v>
      </c>
      <c r="V792" s="128" t="s">
        <v>22</v>
      </c>
      <c r="W792" s="121" t="e">
        <f>INDEX(BDD_enquete_terrain_publique!W:W, MATCH(A792, BDD_enquete_terrain_publique!B:B, 0))</f>
        <v>#N/A</v>
      </c>
      <c r="X792" s="122" t="e">
        <f>INDEX(BDD_enquete_terrain_publique!X:X, MATCH(A792, BDD_enquete_terrain_publique!B:B, 0))</f>
        <v>#N/A</v>
      </c>
      <c r="Y792" s="122" t="e">
        <f>INDEX(BDD_enquete_terrain_publique!Y:Y, MATCH(A792, BDD_enquete_terrain_publique!B:B, 0))</f>
        <v>#N/A</v>
      </c>
      <c r="Z792" s="121" t="e">
        <f>INDEX(BDD_enquete_terrain_publique!Z:Z, MATCH(A792, BDD_enquete_terrain_publique!B:B, 0))</f>
        <v>#N/A</v>
      </c>
      <c r="AA792" s="121" t="e">
        <f>INDEX(BDD_enquete_terrain_publique!AA:AA, MATCH(A792, BDD_enquete_terrain_publique!B:B, 0))</f>
        <v>#N/A</v>
      </c>
      <c r="AB792" s="121" t="e">
        <f>INDEX(BDD_enquete_terrain_publique!AB:AB, MATCH(A792, BDD_enquete_terrain_publique!B:B, 0))</f>
        <v>#N/A</v>
      </c>
      <c r="AC792" s="121" t="e">
        <f>Tableau1[[#This Row],[heure_enq]]-Tableau1[[#This Row],[heure_deb]]</f>
        <v>#N/A</v>
      </c>
      <c r="AD792" s="121" t="e">
        <f>Tableau1[[#This Row],[heure_fin]]-Tableau1[[#This Row],[heure_deb]]</f>
        <v>#N/A</v>
      </c>
      <c r="AE792" s="128" t="s">
        <v>22</v>
      </c>
      <c r="AF792" s="128" t="s">
        <v>22</v>
      </c>
      <c r="AG792" s="123" t="e">
        <f>INDEX(BDD_enquete_terrain_publique!BJ:BJ, MATCH(A792, BDD_enquete_terrain_publique!B:B, 0))</f>
        <v>#N/A</v>
      </c>
      <c r="AH792" s="18"/>
      <c r="AI792" s="18" t="e">
        <f>INDEX(BDD_enquete_terrain_publique!BO:BO, MATCH(A792, BDD_enquete_terrain_publique!B:B, 0))</f>
        <v>#N/A</v>
      </c>
      <c r="AJ792" s="18"/>
      <c r="AK792" s="18" t="e">
        <f>INDEX(BDD_enquete_terrain_publique!BU:BU, MATCH(A792, BDD_enquete_terrain_publique!B:B, 0))</f>
        <v>#N/A</v>
      </c>
      <c r="AL792" s="115" t="e">
        <f>INDEX(BDD_enquete_terrain_publique!BV:BV, MATCH(A792, BDD_enquete_terrain_publique!B:B, 0))</f>
        <v>#N/A</v>
      </c>
      <c r="AM792" s="18"/>
      <c r="AN792" s="115"/>
      <c r="AO792" s="115" t="e">
        <f>INDEX(BDD_enquete_terrain_publique!AL:AL, MATCH(A792, BDD_enquete_terrain_publique!B:B, 0))</f>
        <v>#N/A</v>
      </c>
      <c r="AP792" s="115"/>
      <c r="AQ792" s="115"/>
      <c r="AR792" s="124"/>
      <c r="AS792" s="115"/>
      <c r="AT792" s="122"/>
      <c r="AU79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2" s="122"/>
      <c r="AW792" s="115"/>
      <c r="AX792" s="199"/>
      <c r="AY792" s="201"/>
      <c r="AZ792" s="127"/>
    </row>
    <row r="793" spans="1:52">
      <c r="A793" s="117"/>
      <c r="B793" s="18" t="e">
        <f>INDEX(BDD_enquete_terrain_publique!C:C, MATCH(A793, BDD_enquete_terrain_publique!B:B, 0))</f>
        <v>#N/A</v>
      </c>
      <c r="C793" s="18" t="e">
        <f>INDEX(BDD_enquete_terrain_publique!D:D, MATCH(A793, BDD_enquete_terrain_publique!B:B, 0))</f>
        <v>#N/A</v>
      </c>
      <c r="D793" s="109" t="e">
        <f>INDEX(BDD_enquete_terrain_publique!E:E, MATCH(A793, BDD_enquete_terrain_publique!B:B, 0))</f>
        <v>#N/A</v>
      </c>
      <c r="E793" s="18" t="e">
        <f>INDEX(BDD_enquete_terrain_publique!F:F, MATCH(A793, BDD_enquete_terrain_publique!B:B, 0))</f>
        <v>#N/A</v>
      </c>
      <c r="F793" s="118" t="e">
        <f>INDEX(BDD_enquete_terrain_publique!G:G, MATCH(A793, BDD_enquete_terrain_publique!B:B, 0))</f>
        <v>#N/A</v>
      </c>
      <c r="G793" s="18" t="e">
        <f>INDEX(BDD_enquete_terrain_publique!H:H, MATCH(A793, BDD_enquete_terrain_publique!B:B, 0))</f>
        <v>#N/A</v>
      </c>
      <c r="H793" s="118" t="e">
        <f>INDEX(BDD_enquete_terrain_publique!I:I, MATCH(A793, BDD_enquete_terrain_publique!B:B, 0))</f>
        <v>#N/A</v>
      </c>
      <c r="I793" s="18" t="e">
        <f>INDEX(BDD_enquete_terrain_publique!J:J, MATCH(A793, BDD_enquete_terrain_publique!B:B, 0))</f>
        <v>#N/A</v>
      </c>
      <c r="J793" s="18" t="e">
        <f>INDEX(BDD_enquete_terrain_publique!K:K, MATCH(A793, BDD_enquete_terrain_publique!B:B, 0))</f>
        <v>#N/A</v>
      </c>
      <c r="K793" s="118" t="e">
        <f>INDEX(BDD_enquete_terrain_publique!L:L, MATCH(A793, BDD_enquete_terrain_publique!B:B, 0))</f>
        <v>#N/A</v>
      </c>
      <c r="L793" s="18" t="e">
        <f>INDEX(BDD_enquete_terrain_publique!M:M, MATCH(A793, BDD_enquete_terrain_publique!B:B, 0))</f>
        <v>#N/A</v>
      </c>
      <c r="M793" s="115" t="s">
        <v>22</v>
      </c>
      <c r="N793" s="115" t="s">
        <v>22</v>
      </c>
      <c r="O793" s="115" t="s">
        <v>22</v>
      </c>
      <c r="P793" s="119" t="e">
        <f>INDEX(BDD_enquete_terrain_publique!Q:Q, MATCH(A793, BDD_enquete_terrain_publique!B:B, 0))</f>
        <v>#N/A</v>
      </c>
      <c r="Q793" s="115" t="s">
        <v>22</v>
      </c>
      <c r="R793" s="115" t="s">
        <v>22</v>
      </c>
      <c r="S793" s="115" t="s">
        <v>22</v>
      </c>
      <c r="T793" s="115" t="s">
        <v>22</v>
      </c>
      <c r="U793" s="120" t="e">
        <f>INDEX(BDD_enquete_terrain_publique!V:V, MATCH(A793, BDD_enquete_terrain_publique!B:B, 0))</f>
        <v>#N/A</v>
      </c>
      <c r="V793" s="128" t="s">
        <v>22</v>
      </c>
      <c r="W793" s="121" t="e">
        <f>INDEX(BDD_enquete_terrain_publique!W:W, MATCH(A793, BDD_enquete_terrain_publique!B:B, 0))</f>
        <v>#N/A</v>
      </c>
      <c r="X793" s="122" t="e">
        <f>INDEX(BDD_enquete_terrain_publique!X:X, MATCH(A793, BDD_enquete_terrain_publique!B:B, 0))</f>
        <v>#N/A</v>
      </c>
      <c r="Y793" s="122" t="e">
        <f>INDEX(BDD_enquete_terrain_publique!Y:Y, MATCH(A793, BDD_enquete_terrain_publique!B:B, 0))</f>
        <v>#N/A</v>
      </c>
      <c r="Z793" s="121" t="e">
        <f>INDEX(BDD_enquete_terrain_publique!Z:Z, MATCH(A793, BDD_enquete_terrain_publique!B:B, 0))</f>
        <v>#N/A</v>
      </c>
      <c r="AA793" s="121" t="e">
        <f>INDEX(BDD_enquete_terrain_publique!AA:AA, MATCH(A793, BDD_enquete_terrain_publique!B:B, 0))</f>
        <v>#N/A</v>
      </c>
      <c r="AB793" s="121" t="e">
        <f>INDEX(BDD_enquete_terrain_publique!AB:AB, MATCH(A793, BDD_enquete_terrain_publique!B:B, 0))</f>
        <v>#N/A</v>
      </c>
      <c r="AC793" s="121" t="e">
        <f>Tableau1[[#This Row],[heure_enq]]-Tableau1[[#This Row],[heure_deb]]</f>
        <v>#N/A</v>
      </c>
      <c r="AD793" s="121" t="e">
        <f>Tableau1[[#This Row],[heure_fin]]-Tableau1[[#This Row],[heure_deb]]</f>
        <v>#N/A</v>
      </c>
      <c r="AE793" s="128" t="s">
        <v>22</v>
      </c>
      <c r="AF793" s="128" t="s">
        <v>22</v>
      </c>
      <c r="AG793" s="123" t="e">
        <f>INDEX(BDD_enquete_terrain_publique!BJ:BJ, MATCH(A793, BDD_enquete_terrain_publique!B:B, 0))</f>
        <v>#N/A</v>
      </c>
      <c r="AH793" s="18"/>
      <c r="AI793" s="18" t="e">
        <f>INDEX(BDD_enquete_terrain_publique!BO:BO, MATCH(A793, BDD_enquete_terrain_publique!B:B, 0))</f>
        <v>#N/A</v>
      </c>
      <c r="AJ793" s="18"/>
      <c r="AK793" s="18" t="e">
        <f>INDEX(BDD_enquete_terrain_publique!BU:BU, MATCH(A793, BDD_enquete_terrain_publique!B:B, 0))</f>
        <v>#N/A</v>
      </c>
      <c r="AL793" s="115" t="e">
        <f>INDEX(BDD_enquete_terrain_publique!BV:BV, MATCH(A793, BDD_enquete_terrain_publique!B:B, 0))</f>
        <v>#N/A</v>
      </c>
      <c r="AM793" s="18"/>
      <c r="AN793" s="115"/>
      <c r="AO793" s="115" t="e">
        <f>INDEX(BDD_enquete_terrain_publique!AL:AL, MATCH(A793, BDD_enquete_terrain_publique!B:B, 0))</f>
        <v>#N/A</v>
      </c>
      <c r="AP793" s="115"/>
      <c r="AQ793" s="115"/>
      <c r="AR793" s="124"/>
      <c r="AS793" s="115"/>
      <c r="AT793" s="122"/>
      <c r="AU79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3" s="122"/>
      <c r="AW793" s="115"/>
      <c r="AX793" s="199"/>
      <c r="AY793" s="201"/>
      <c r="AZ793" s="127"/>
    </row>
    <row r="794" spans="1:52">
      <c r="A794" s="117"/>
      <c r="B794" s="18" t="e">
        <f>INDEX(BDD_enquete_terrain_publique!C:C, MATCH(A794, BDD_enquete_terrain_publique!B:B, 0))</f>
        <v>#N/A</v>
      </c>
      <c r="C794" s="18" t="e">
        <f>INDEX(BDD_enquete_terrain_publique!D:D, MATCH(A794, BDD_enquete_terrain_publique!B:B, 0))</f>
        <v>#N/A</v>
      </c>
      <c r="D794" s="109" t="e">
        <f>INDEX(BDD_enquete_terrain_publique!E:E, MATCH(A794, BDD_enquete_terrain_publique!B:B, 0))</f>
        <v>#N/A</v>
      </c>
      <c r="E794" s="18" t="e">
        <f>INDEX(BDD_enquete_terrain_publique!F:F, MATCH(A794, BDD_enquete_terrain_publique!B:B, 0))</f>
        <v>#N/A</v>
      </c>
      <c r="F794" s="118" t="e">
        <f>INDEX(BDD_enquete_terrain_publique!G:G, MATCH(A794, BDD_enquete_terrain_publique!B:B, 0))</f>
        <v>#N/A</v>
      </c>
      <c r="G794" s="18" t="e">
        <f>INDEX(BDD_enquete_terrain_publique!H:H, MATCH(A794, BDD_enquete_terrain_publique!B:B, 0))</f>
        <v>#N/A</v>
      </c>
      <c r="H794" s="118" t="e">
        <f>INDEX(BDD_enquete_terrain_publique!I:I, MATCH(A794, BDD_enquete_terrain_publique!B:B, 0))</f>
        <v>#N/A</v>
      </c>
      <c r="I794" s="18" t="e">
        <f>INDEX(BDD_enquete_terrain_publique!J:J, MATCH(A794, BDD_enquete_terrain_publique!B:B, 0))</f>
        <v>#N/A</v>
      </c>
      <c r="J794" s="18" t="e">
        <f>INDEX(BDD_enquete_terrain_publique!K:K, MATCH(A794, BDD_enquete_terrain_publique!B:B, 0))</f>
        <v>#N/A</v>
      </c>
      <c r="K794" s="118" t="e">
        <f>INDEX(BDD_enquete_terrain_publique!L:L, MATCH(A794, BDD_enquete_terrain_publique!B:B, 0))</f>
        <v>#N/A</v>
      </c>
      <c r="L794" s="18" t="e">
        <f>INDEX(BDD_enquete_terrain_publique!M:M, MATCH(A794, BDD_enquete_terrain_publique!B:B, 0))</f>
        <v>#N/A</v>
      </c>
      <c r="M794" s="115" t="s">
        <v>22</v>
      </c>
      <c r="N794" s="115" t="s">
        <v>22</v>
      </c>
      <c r="O794" s="115" t="s">
        <v>22</v>
      </c>
      <c r="P794" s="119" t="e">
        <f>INDEX(BDD_enquete_terrain_publique!Q:Q, MATCH(A794, BDD_enquete_terrain_publique!B:B, 0))</f>
        <v>#N/A</v>
      </c>
      <c r="Q794" s="115" t="s">
        <v>22</v>
      </c>
      <c r="R794" s="115" t="s">
        <v>22</v>
      </c>
      <c r="S794" s="115" t="s">
        <v>22</v>
      </c>
      <c r="T794" s="115" t="s">
        <v>22</v>
      </c>
      <c r="U794" s="120" t="e">
        <f>INDEX(BDD_enquete_terrain_publique!V:V, MATCH(A794, BDD_enquete_terrain_publique!B:B, 0))</f>
        <v>#N/A</v>
      </c>
      <c r="V794" s="128" t="s">
        <v>22</v>
      </c>
      <c r="W794" s="121" t="e">
        <f>INDEX(BDD_enquete_terrain_publique!W:W, MATCH(A794, BDD_enquete_terrain_publique!B:B, 0))</f>
        <v>#N/A</v>
      </c>
      <c r="X794" s="122" t="e">
        <f>INDEX(BDD_enquete_terrain_publique!X:X, MATCH(A794, BDD_enquete_terrain_publique!B:B, 0))</f>
        <v>#N/A</v>
      </c>
      <c r="Y794" s="122" t="e">
        <f>INDEX(BDD_enquete_terrain_publique!Y:Y, MATCH(A794, BDD_enquete_terrain_publique!B:B, 0))</f>
        <v>#N/A</v>
      </c>
      <c r="Z794" s="121" t="e">
        <f>INDEX(BDD_enquete_terrain_publique!Z:Z, MATCH(A794, BDD_enquete_terrain_publique!B:B, 0))</f>
        <v>#N/A</v>
      </c>
      <c r="AA794" s="121" t="e">
        <f>INDEX(BDD_enquete_terrain_publique!AA:AA, MATCH(A794, BDD_enquete_terrain_publique!B:B, 0))</f>
        <v>#N/A</v>
      </c>
      <c r="AB794" s="121" t="e">
        <f>INDEX(BDD_enquete_terrain_publique!AB:AB, MATCH(A794, BDD_enquete_terrain_publique!B:B, 0))</f>
        <v>#N/A</v>
      </c>
      <c r="AC794" s="121" t="e">
        <f>Tableau1[[#This Row],[heure_enq]]-Tableau1[[#This Row],[heure_deb]]</f>
        <v>#N/A</v>
      </c>
      <c r="AD794" s="121" t="e">
        <f>Tableau1[[#This Row],[heure_fin]]-Tableau1[[#This Row],[heure_deb]]</f>
        <v>#N/A</v>
      </c>
      <c r="AE794" s="128" t="s">
        <v>22</v>
      </c>
      <c r="AF794" s="128" t="s">
        <v>22</v>
      </c>
      <c r="AG794" s="123" t="e">
        <f>INDEX(BDD_enquete_terrain_publique!BJ:BJ, MATCH(A794, BDD_enquete_terrain_publique!B:B, 0))</f>
        <v>#N/A</v>
      </c>
      <c r="AH794" s="18"/>
      <c r="AI794" s="18" t="e">
        <f>INDEX(BDD_enquete_terrain_publique!BO:BO, MATCH(A794, BDD_enquete_terrain_publique!B:B, 0))</f>
        <v>#N/A</v>
      </c>
      <c r="AJ794" s="18"/>
      <c r="AK794" s="18" t="e">
        <f>INDEX(BDD_enquete_terrain_publique!BU:BU, MATCH(A794, BDD_enquete_terrain_publique!B:B, 0))</f>
        <v>#N/A</v>
      </c>
      <c r="AL794" s="115" t="e">
        <f>INDEX(BDD_enquete_terrain_publique!BV:BV, MATCH(A794, BDD_enquete_terrain_publique!B:B, 0))</f>
        <v>#N/A</v>
      </c>
      <c r="AM794" s="18"/>
      <c r="AN794" s="115"/>
      <c r="AO794" s="115" t="e">
        <f>INDEX(BDD_enquete_terrain_publique!AL:AL, MATCH(A794, BDD_enquete_terrain_publique!B:B, 0))</f>
        <v>#N/A</v>
      </c>
      <c r="AP794" s="115"/>
      <c r="AQ794" s="115"/>
      <c r="AR794" s="124"/>
      <c r="AS794" s="115"/>
      <c r="AT794" s="122"/>
      <c r="AU79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4" s="122"/>
      <c r="AW794" s="115"/>
      <c r="AX794" s="199"/>
      <c r="AY794" s="201"/>
      <c r="AZ794" s="127"/>
    </row>
    <row r="795" spans="1:52">
      <c r="A795" s="117"/>
      <c r="B795" s="18" t="e">
        <f>INDEX(BDD_enquete_terrain_publique!C:C, MATCH(A795, BDD_enquete_terrain_publique!B:B, 0))</f>
        <v>#N/A</v>
      </c>
      <c r="C795" s="18" t="e">
        <f>INDEX(BDD_enquete_terrain_publique!D:D, MATCH(A795, BDD_enquete_terrain_publique!B:B, 0))</f>
        <v>#N/A</v>
      </c>
      <c r="D795" s="109" t="e">
        <f>INDEX(BDD_enquete_terrain_publique!E:E, MATCH(A795, BDD_enquete_terrain_publique!B:B, 0))</f>
        <v>#N/A</v>
      </c>
      <c r="E795" s="18" t="e">
        <f>INDEX(BDD_enquete_terrain_publique!F:F, MATCH(A795, BDD_enquete_terrain_publique!B:B, 0))</f>
        <v>#N/A</v>
      </c>
      <c r="F795" s="118" t="e">
        <f>INDEX(BDD_enquete_terrain_publique!G:G, MATCH(A795, BDD_enquete_terrain_publique!B:B, 0))</f>
        <v>#N/A</v>
      </c>
      <c r="G795" s="18" t="e">
        <f>INDEX(BDD_enquete_terrain_publique!H:H, MATCH(A795, BDD_enquete_terrain_publique!B:B, 0))</f>
        <v>#N/A</v>
      </c>
      <c r="H795" s="118" t="e">
        <f>INDEX(BDD_enquete_terrain_publique!I:I, MATCH(A795, BDD_enquete_terrain_publique!B:B, 0))</f>
        <v>#N/A</v>
      </c>
      <c r="I795" s="18" t="e">
        <f>INDEX(BDD_enquete_terrain_publique!J:J, MATCH(A795, BDD_enquete_terrain_publique!B:B, 0))</f>
        <v>#N/A</v>
      </c>
      <c r="J795" s="18" t="e">
        <f>INDEX(BDD_enquete_terrain_publique!K:K, MATCH(A795, BDD_enquete_terrain_publique!B:B, 0))</f>
        <v>#N/A</v>
      </c>
      <c r="K795" s="118" t="e">
        <f>INDEX(BDD_enquete_terrain_publique!L:L, MATCH(A795, BDD_enquete_terrain_publique!B:B, 0))</f>
        <v>#N/A</v>
      </c>
      <c r="L795" s="18" t="e">
        <f>INDEX(BDD_enquete_terrain_publique!M:M, MATCH(A795, BDD_enquete_terrain_publique!B:B, 0))</f>
        <v>#N/A</v>
      </c>
      <c r="M795" s="115" t="s">
        <v>22</v>
      </c>
      <c r="N795" s="115" t="s">
        <v>22</v>
      </c>
      <c r="O795" s="115" t="s">
        <v>22</v>
      </c>
      <c r="P795" s="119" t="e">
        <f>INDEX(BDD_enquete_terrain_publique!Q:Q, MATCH(A795, BDD_enquete_terrain_publique!B:B, 0))</f>
        <v>#N/A</v>
      </c>
      <c r="Q795" s="115" t="s">
        <v>22</v>
      </c>
      <c r="R795" s="115" t="s">
        <v>22</v>
      </c>
      <c r="S795" s="115" t="s">
        <v>22</v>
      </c>
      <c r="T795" s="115" t="s">
        <v>22</v>
      </c>
      <c r="U795" s="120" t="e">
        <f>INDEX(BDD_enquete_terrain_publique!V:V, MATCH(A795, BDD_enquete_terrain_publique!B:B, 0))</f>
        <v>#N/A</v>
      </c>
      <c r="V795" s="128" t="s">
        <v>22</v>
      </c>
      <c r="W795" s="121" t="e">
        <f>INDEX(BDD_enquete_terrain_publique!W:W, MATCH(A795, BDD_enquete_terrain_publique!B:B, 0))</f>
        <v>#N/A</v>
      </c>
      <c r="X795" s="122" t="e">
        <f>INDEX(BDD_enquete_terrain_publique!X:X, MATCH(A795, BDD_enquete_terrain_publique!B:B, 0))</f>
        <v>#N/A</v>
      </c>
      <c r="Y795" s="122" t="e">
        <f>INDEX(BDD_enquete_terrain_publique!Y:Y, MATCH(A795, BDD_enquete_terrain_publique!B:B, 0))</f>
        <v>#N/A</v>
      </c>
      <c r="Z795" s="121" t="e">
        <f>INDEX(BDD_enquete_terrain_publique!Z:Z, MATCH(A795, BDD_enquete_terrain_publique!B:B, 0))</f>
        <v>#N/A</v>
      </c>
      <c r="AA795" s="121" t="e">
        <f>INDEX(BDD_enquete_terrain_publique!AA:AA, MATCH(A795, BDD_enquete_terrain_publique!B:B, 0))</f>
        <v>#N/A</v>
      </c>
      <c r="AB795" s="121" t="e">
        <f>INDEX(BDD_enquete_terrain_publique!AB:AB, MATCH(A795, BDD_enquete_terrain_publique!B:B, 0))</f>
        <v>#N/A</v>
      </c>
      <c r="AC795" s="121" t="e">
        <f>Tableau1[[#This Row],[heure_enq]]-Tableau1[[#This Row],[heure_deb]]</f>
        <v>#N/A</v>
      </c>
      <c r="AD795" s="121" t="e">
        <f>Tableau1[[#This Row],[heure_fin]]-Tableau1[[#This Row],[heure_deb]]</f>
        <v>#N/A</v>
      </c>
      <c r="AE795" s="128" t="s">
        <v>22</v>
      </c>
      <c r="AF795" s="128" t="s">
        <v>22</v>
      </c>
      <c r="AG795" s="123" t="e">
        <f>INDEX(BDD_enquete_terrain_publique!BJ:BJ, MATCH(A795, BDD_enquete_terrain_publique!B:B, 0))</f>
        <v>#N/A</v>
      </c>
      <c r="AH795" s="18"/>
      <c r="AI795" s="18" t="e">
        <f>INDEX(BDD_enquete_terrain_publique!BO:BO, MATCH(A795, BDD_enquete_terrain_publique!B:B, 0))</f>
        <v>#N/A</v>
      </c>
      <c r="AJ795" s="18"/>
      <c r="AK795" s="18" t="e">
        <f>INDEX(BDD_enquete_terrain_publique!BU:BU, MATCH(A795, BDD_enquete_terrain_publique!B:B, 0))</f>
        <v>#N/A</v>
      </c>
      <c r="AL795" s="115" t="e">
        <f>INDEX(BDD_enquete_terrain_publique!BV:BV, MATCH(A795, BDD_enquete_terrain_publique!B:B, 0))</f>
        <v>#N/A</v>
      </c>
      <c r="AM795" s="18"/>
      <c r="AN795" s="115"/>
      <c r="AO795" s="115" t="e">
        <f>INDEX(BDD_enquete_terrain_publique!AL:AL, MATCH(A795, BDD_enquete_terrain_publique!B:B, 0))</f>
        <v>#N/A</v>
      </c>
      <c r="AP795" s="115"/>
      <c r="AQ795" s="115"/>
      <c r="AR795" s="124"/>
      <c r="AS795" s="115"/>
      <c r="AT795" s="122"/>
      <c r="AU79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5" s="122"/>
      <c r="AW795" s="115"/>
      <c r="AX795" s="199"/>
      <c r="AY795" s="201"/>
      <c r="AZ795" s="127"/>
    </row>
    <row r="796" spans="1:52">
      <c r="A796" s="117"/>
      <c r="B796" s="18" t="e">
        <f>INDEX(BDD_enquete_terrain_publique!C:C, MATCH(A796, BDD_enquete_terrain_publique!B:B, 0))</f>
        <v>#N/A</v>
      </c>
      <c r="C796" s="18" t="e">
        <f>INDEX(BDD_enquete_terrain_publique!D:D, MATCH(A796, BDD_enquete_terrain_publique!B:B, 0))</f>
        <v>#N/A</v>
      </c>
      <c r="D796" s="109" t="e">
        <f>INDEX(BDD_enquete_terrain_publique!E:E, MATCH(A796, BDD_enquete_terrain_publique!B:B, 0))</f>
        <v>#N/A</v>
      </c>
      <c r="E796" s="18" t="e">
        <f>INDEX(BDD_enquete_terrain_publique!F:F, MATCH(A796, BDD_enquete_terrain_publique!B:B, 0))</f>
        <v>#N/A</v>
      </c>
      <c r="F796" s="118" t="e">
        <f>INDEX(BDD_enquete_terrain_publique!G:G, MATCH(A796, BDD_enquete_terrain_publique!B:B, 0))</f>
        <v>#N/A</v>
      </c>
      <c r="G796" s="18" t="e">
        <f>INDEX(BDD_enquete_terrain_publique!H:H, MATCH(A796, BDD_enquete_terrain_publique!B:B, 0))</f>
        <v>#N/A</v>
      </c>
      <c r="H796" s="118" t="e">
        <f>INDEX(BDD_enquete_terrain_publique!I:I, MATCH(A796, BDD_enquete_terrain_publique!B:B, 0))</f>
        <v>#N/A</v>
      </c>
      <c r="I796" s="18" t="e">
        <f>INDEX(BDD_enquete_terrain_publique!J:J, MATCH(A796, BDD_enquete_terrain_publique!B:B, 0))</f>
        <v>#N/A</v>
      </c>
      <c r="J796" s="18" t="e">
        <f>INDEX(BDD_enquete_terrain_publique!K:K, MATCH(A796, BDD_enquete_terrain_publique!B:B, 0))</f>
        <v>#N/A</v>
      </c>
      <c r="K796" s="118" t="e">
        <f>INDEX(BDD_enquete_terrain_publique!L:L, MATCH(A796, BDD_enquete_terrain_publique!B:B, 0))</f>
        <v>#N/A</v>
      </c>
      <c r="L796" s="18" t="e">
        <f>INDEX(BDD_enquete_terrain_publique!M:M, MATCH(A796, BDD_enquete_terrain_publique!B:B, 0))</f>
        <v>#N/A</v>
      </c>
      <c r="M796" s="115" t="s">
        <v>22</v>
      </c>
      <c r="N796" s="115" t="s">
        <v>22</v>
      </c>
      <c r="O796" s="115" t="s">
        <v>22</v>
      </c>
      <c r="P796" s="119" t="e">
        <f>INDEX(BDD_enquete_terrain_publique!Q:Q, MATCH(A796, BDD_enquete_terrain_publique!B:B, 0))</f>
        <v>#N/A</v>
      </c>
      <c r="Q796" s="115" t="s">
        <v>22</v>
      </c>
      <c r="R796" s="115" t="s">
        <v>22</v>
      </c>
      <c r="S796" s="115" t="s">
        <v>22</v>
      </c>
      <c r="T796" s="115" t="s">
        <v>22</v>
      </c>
      <c r="U796" s="120" t="e">
        <f>INDEX(BDD_enquete_terrain_publique!V:V, MATCH(A796, BDD_enquete_terrain_publique!B:B, 0))</f>
        <v>#N/A</v>
      </c>
      <c r="V796" s="128" t="s">
        <v>22</v>
      </c>
      <c r="W796" s="121" t="e">
        <f>INDEX(BDD_enquete_terrain_publique!W:W, MATCH(A796, BDD_enquete_terrain_publique!B:B, 0))</f>
        <v>#N/A</v>
      </c>
      <c r="X796" s="122" t="e">
        <f>INDEX(BDD_enquete_terrain_publique!X:X, MATCH(A796, BDD_enquete_terrain_publique!B:B, 0))</f>
        <v>#N/A</v>
      </c>
      <c r="Y796" s="122" t="e">
        <f>INDEX(BDD_enquete_terrain_publique!Y:Y, MATCH(A796, BDD_enquete_terrain_publique!B:B, 0))</f>
        <v>#N/A</v>
      </c>
      <c r="Z796" s="121" t="e">
        <f>INDEX(BDD_enquete_terrain_publique!Z:Z, MATCH(A796, BDD_enquete_terrain_publique!B:B, 0))</f>
        <v>#N/A</v>
      </c>
      <c r="AA796" s="121" t="e">
        <f>INDEX(BDD_enquete_terrain_publique!AA:AA, MATCH(A796, BDD_enquete_terrain_publique!B:B, 0))</f>
        <v>#N/A</v>
      </c>
      <c r="AB796" s="121" t="e">
        <f>INDEX(BDD_enquete_terrain_publique!AB:AB, MATCH(A796, BDD_enquete_terrain_publique!B:B, 0))</f>
        <v>#N/A</v>
      </c>
      <c r="AC796" s="121" t="e">
        <f>Tableau1[[#This Row],[heure_enq]]-Tableau1[[#This Row],[heure_deb]]</f>
        <v>#N/A</v>
      </c>
      <c r="AD796" s="121" t="e">
        <f>Tableau1[[#This Row],[heure_fin]]-Tableau1[[#This Row],[heure_deb]]</f>
        <v>#N/A</v>
      </c>
      <c r="AE796" s="128" t="s">
        <v>22</v>
      </c>
      <c r="AF796" s="128" t="s">
        <v>22</v>
      </c>
      <c r="AG796" s="123" t="e">
        <f>INDEX(BDD_enquete_terrain_publique!BJ:BJ, MATCH(A796, BDD_enquete_terrain_publique!B:B, 0))</f>
        <v>#N/A</v>
      </c>
      <c r="AH796" s="18"/>
      <c r="AI796" s="18" t="e">
        <f>INDEX(BDD_enquete_terrain_publique!BO:BO, MATCH(A796, BDD_enquete_terrain_publique!B:B, 0))</f>
        <v>#N/A</v>
      </c>
      <c r="AJ796" s="18"/>
      <c r="AK796" s="18" t="e">
        <f>INDEX(BDD_enquete_terrain_publique!BU:BU, MATCH(A796, BDD_enquete_terrain_publique!B:B, 0))</f>
        <v>#N/A</v>
      </c>
      <c r="AL796" s="115" t="e">
        <f>INDEX(BDD_enquete_terrain_publique!BV:BV, MATCH(A796, BDD_enquete_terrain_publique!B:B, 0))</f>
        <v>#N/A</v>
      </c>
      <c r="AM796" s="18"/>
      <c r="AN796" s="115"/>
      <c r="AO796" s="115" t="e">
        <f>INDEX(BDD_enquete_terrain_publique!AL:AL, MATCH(A796, BDD_enquete_terrain_publique!B:B, 0))</f>
        <v>#N/A</v>
      </c>
      <c r="AP796" s="115"/>
      <c r="AQ796" s="115"/>
      <c r="AR796" s="124"/>
      <c r="AS796" s="115"/>
      <c r="AT796" s="122"/>
      <c r="AU79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6" s="122"/>
      <c r="AW796" s="115"/>
      <c r="AX796" s="199"/>
      <c r="AY796" s="201"/>
      <c r="AZ796" s="127"/>
    </row>
    <row r="797" spans="1:52">
      <c r="A797" s="117"/>
      <c r="B797" s="18" t="e">
        <f>INDEX(BDD_enquete_terrain_publique!C:C, MATCH(A797, BDD_enquete_terrain_publique!B:B, 0))</f>
        <v>#N/A</v>
      </c>
      <c r="C797" s="18" t="e">
        <f>INDEX(BDD_enquete_terrain_publique!D:D, MATCH(A797, BDD_enquete_terrain_publique!B:B, 0))</f>
        <v>#N/A</v>
      </c>
      <c r="D797" s="109" t="e">
        <f>INDEX(BDD_enquete_terrain_publique!E:E, MATCH(A797, BDD_enquete_terrain_publique!B:B, 0))</f>
        <v>#N/A</v>
      </c>
      <c r="E797" s="18" t="e">
        <f>INDEX(BDD_enquete_terrain_publique!F:F, MATCH(A797, BDD_enquete_terrain_publique!B:B, 0))</f>
        <v>#N/A</v>
      </c>
      <c r="F797" s="118" t="e">
        <f>INDEX(BDD_enquete_terrain_publique!G:G, MATCH(A797, BDD_enquete_terrain_publique!B:B, 0))</f>
        <v>#N/A</v>
      </c>
      <c r="G797" s="18" t="e">
        <f>INDEX(BDD_enquete_terrain_publique!H:H, MATCH(A797, BDD_enquete_terrain_publique!B:B, 0))</f>
        <v>#N/A</v>
      </c>
      <c r="H797" s="118" t="e">
        <f>INDEX(BDD_enquete_terrain_publique!I:I, MATCH(A797, BDD_enquete_terrain_publique!B:B, 0))</f>
        <v>#N/A</v>
      </c>
      <c r="I797" s="18" t="e">
        <f>INDEX(BDD_enquete_terrain_publique!J:J, MATCH(A797, BDD_enquete_terrain_publique!B:B, 0))</f>
        <v>#N/A</v>
      </c>
      <c r="J797" s="18" t="e">
        <f>INDEX(BDD_enquete_terrain_publique!K:K, MATCH(A797, BDD_enquete_terrain_publique!B:B, 0))</f>
        <v>#N/A</v>
      </c>
      <c r="K797" s="118" t="e">
        <f>INDEX(BDD_enquete_terrain_publique!L:L, MATCH(A797, BDD_enquete_terrain_publique!B:B, 0))</f>
        <v>#N/A</v>
      </c>
      <c r="L797" s="18" t="e">
        <f>INDEX(BDD_enquete_terrain_publique!M:M, MATCH(A797, BDD_enquete_terrain_publique!B:B, 0))</f>
        <v>#N/A</v>
      </c>
      <c r="M797" s="115" t="s">
        <v>22</v>
      </c>
      <c r="N797" s="115" t="s">
        <v>22</v>
      </c>
      <c r="O797" s="115" t="s">
        <v>22</v>
      </c>
      <c r="P797" s="119" t="e">
        <f>INDEX(BDD_enquete_terrain_publique!Q:Q, MATCH(A797, BDD_enquete_terrain_publique!B:B, 0))</f>
        <v>#N/A</v>
      </c>
      <c r="Q797" s="115" t="s">
        <v>22</v>
      </c>
      <c r="R797" s="115" t="s">
        <v>22</v>
      </c>
      <c r="S797" s="115" t="s">
        <v>22</v>
      </c>
      <c r="T797" s="115" t="s">
        <v>22</v>
      </c>
      <c r="U797" s="120" t="e">
        <f>INDEX(BDD_enquete_terrain_publique!V:V, MATCH(A797, BDD_enquete_terrain_publique!B:B, 0))</f>
        <v>#N/A</v>
      </c>
      <c r="V797" s="128" t="s">
        <v>22</v>
      </c>
      <c r="W797" s="121" t="e">
        <f>INDEX(BDD_enquete_terrain_publique!W:W, MATCH(A797, BDD_enquete_terrain_publique!B:B, 0))</f>
        <v>#N/A</v>
      </c>
      <c r="X797" s="122" t="e">
        <f>INDEX(BDD_enquete_terrain_publique!X:X, MATCH(A797, BDD_enquete_terrain_publique!B:B, 0))</f>
        <v>#N/A</v>
      </c>
      <c r="Y797" s="122" t="e">
        <f>INDEX(BDD_enquete_terrain_publique!Y:Y, MATCH(A797, BDD_enquete_terrain_publique!B:B, 0))</f>
        <v>#N/A</v>
      </c>
      <c r="Z797" s="121" t="e">
        <f>INDEX(BDD_enquete_terrain_publique!Z:Z, MATCH(A797, BDD_enquete_terrain_publique!B:B, 0))</f>
        <v>#N/A</v>
      </c>
      <c r="AA797" s="121" t="e">
        <f>INDEX(BDD_enquete_terrain_publique!AA:AA, MATCH(A797, BDD_enquete_terrain_publique!B:B, 0))</f>
        <v>#N/A</v>
      </c>
      <c r="AB797" s="121" t="e">
        <f>INDEX(BDD_enquete_terrain_publique!AB:AB, MATCH(A797, BDD_enquete_terrain_publique!B:B, 0))</f>
        <v>#N/A</v>
      </c>
      <c r="AC797" s="121" t="e">
        <f>Tableau1[[#This Row],[heure_enq]]-Tableau1[[#This Row],[heure_deb]]</f>
        <v>#N/A</v>
      </c>
      <c r="AD797" s="121" t="e">
        <f>Tableau1[[#This Row],[heure_fin]]-Tableau1[[#This Row],[heure_deb]]</f>
        <v>#N/A</v>
      </c>
      <c r="AE797" s="128" t="s">
        <v>22</v>
      </c>
      <c r="AF797" s="128" t="s">
        <v>22</v>
      </c>
      <c r="AG797" s="123" t="e">
        <f>INDEX(BDD_enquete_terrain_publique!BJ:BJ, MATCH(A797, BDD_enquete_terrain_publique!B:B, 0))</f>
        <v>#N/A</v>
      </c>
      <c r="AH797" s="18"/>
      <c r="AI797" s="18" t="e">
        <f>INDEX(BDD_enquete_terrain_publique!BO:BO, MATCH(A797, BDD_enquete_terrain_publique!B:B, 0))</f>
        <v>#N/A</v>
      </c>
      <c r="AJ797" s="18"/>
      <c r="AK797" s="18" t="e">
        <f>INDEX(BDD_enquete_terrain_publique!BU:BU, MATCH(A797, BDD_enquete_terrain_publique!B:B, 0))</f>
        <v>#N/A</v>
      </c>
      <c r="AL797" s="115" t="e">
        <f>INDEX(BDD_enquete_terrain_publique!BV:BV, MATCH(A797, BDD_enquete_terrain_publique!B:B, 0))</f>
        <v>#N/A</v>
      </c>
      <c r="AM797" s="18"/>
      <c r="AN797" s="115"/>
      <c r="AO797" s="115" t="e">
        <f>INDEX(BDD_enquete_terrain_publique!AL:AL, MATCH(A797, BDD_enquete_terrain_publique!B:B, 0))</f>
        <v>#N/A</v>
      </c>
      <c r="AP797" s="115"/>
      <c r="AQ797" s="115"/>
      <c r="AR797" s="124"/>
      <c r="AS797" s="115"/>
      <c r="AT797" s="122"/>
      <c r="AU79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7" s="122"/>
      <c r="AW797" s="115"/>
      <c r="AX797" s="199"/>
      <c r="AY797" s="201"/>
      <c r="AZ797" s="127"/>
    </row>
    <row r="798" spans="1:52">
      <c r="A798" s="117"/>
      <c r="B798" s="18" t="e">
        <f>INDEX(BDD_enquete_terrain_publique!C:C, MATCH(A798, BDD_enquete_terrain_publique!B:B, 0))</f>
        <v>#N/A</v>
      </c>
      <c r="C798" s="18" t="e">
        <f>INDEX(BDD_enquete_terrain_publique!D:D, MATCH(A798, BDD_enquete_terrain_publique!B:B, 0))</f>
        <v>#N/A</v>
      </c>
      <c r="D798" s="109" t="e">
        <f>INDEX(BDD_enquete_terrain_publique!E:E, MATCH(A798, BDD_enquete_terrain_publique!B:B, 0))</f>
        <v>#N/A</v>
      </c>
      <c r="E798" s="18" t="e">
        <f>INDEX(BDD_enquete_terrain_publique!F:F, MATCH(A798, BDD_enquete_terrain_publique!B:B, 0))</f>
        <v>#N/A</v>
      </c>
      <c r="F798" s="118" t="e">
        <f>INDEX(BDD_enquete_terrain_publique!G:G, MATCH(A798, BDD_enquete_terrain_publique!B:B, 0))</f>
        <v>#N/A</v>
      </c>
      <c r="G798" s="18" t="e">
        <f>INDEX(BDD_enquete_terrain_publique!H:H, MATCH(A798, BDD_enquete_terrain_publique!B:B, 0))</f>
        <v>#N/A</v>
      </c>
      <c r="H798" s="118" t="e">
        <f>INDEX(BDD_enquete_terrain_publique!I:I, MATCH(A798, BDD_enquete_terrain_publique!B:B, 0))</f>
        <v>#N/A</v>
      </c>
      <c r="I798" s="18" t="e">
        <f>INDEX(BDD_enquete_terrain_publique!J:J, MATCH(A798, BDD_enquete_terrain_publique!B:B, 0))</f>
        <v>#N/A</v>
      </c>
      <c r="J798" s="18" t="e">
        <f>INDEX(BDD_enquete_terrain_publique!K:K, MATCH(A798, BDD_enquete_terrain_publique!B:B, 0))</f>
        <v>#N/A</v>
      </c>
      <c r="K798" s="118" t="e">
        <f>INDEX(BDD_enquete_terrain_publique!L:L, MATCH(A798, BDD_enquete_terrain_publique!B:B, 0))</f>
        <v>#N/A</v>
      </c>
      <c r="L798" s="18" t="e">
        <f>INDEX(BDD_enquete_terrain_publique!M:M, MATCH(A798, BDD_enquete_terrain_publique!B:B, 0))</f>
        <v>#N/A</v>
      </c>
      <c r="M798" s="115" t="s">
        <v>22</v>
      </c>
      <c r="N798" s="115" t="s">
        <v>22</v>
      </c>
      <c r="O798" s="115" t="s">
        <v>22</v>
      </c>
      <c r="P798" s="119" t="e">
        <f>INDEX(BDD_enquete_terrain_publique!Q:Q, MATCH(A798, BDD_enquete_terrain_publique!B:B, 0))</f>
        <v>#N/A</v>
      </c>
      <c r="Q798" s="115" t="s">
        <v>22</v>
      </c>
      <c r="R798" s="115" t="s">
        <v>22</v>
      </c>
      <c r="S798" s="115" t="s">
        <v>22</v>
      </c>
      <c r="T798" s="115" t="s">
        <v>22</v>
      </c>
      <c r="U798" s="120" t="e">
        <f>INDEX(BDD_enquete_terrain_publique!V:V, MATCH(A798, BDD_enquete_terrain_publique!B:B, 0))</f>
        <v>#N/A</v>
      </c>
      <c r="V798" s="128" t="s">
        <v>22</v>
      </c>
      <c r="W798" s="121" t="e">
        <f>INDEX(BDD_enquete_terrain_publique!W:W, MATCH(A798, BDD_enquete_terrain_publique!B:B, 0))</f>
        <v>#N/A</v>
      </c>
      <c r="X798" s="122" t="e">
        <f>INDEX(BDD_enquete_terrain_publique!X:X, MATCH(A798, BDD_enquete_terrain_publique!B:B, 0))</f>
        <v>#N/A</v>
      </c>
      <c r="Y798" s="122" t="e">
        <f>INDEX(BDD_enquete_terrain_publique!Y:Y, MATCH(A798, BDD_enquete_terrain_publique!B:B, 0))</f>
        <v>#N/A</v>
      </c>
      <c r="Z798" s="121" t="e">
        <f>INDEX(BDD_enquete_terrain_publique!Z:Z, MATCH(A798, BDD_enquete_terrain_publique!B:B, 0))</f>
        <v>#N/A</v>
      </c>
      <c r="AA798" s="121" t="e">
        <f>INDEX(BDD_enquete_terrain_publique!AA:AA, MATCH(A798, BDD_enquete_terrain_publique!B:B, 0))</f>
        <v>#N/A</v>
      </c>
      <c r="AB798" s="121" t="e">
        <f>INDEX(BDD_enquete_terrain_publique!AB:AB, MATCH(A798, BDD_enquete_terrain_publique!B:B, 0))</f>
        <v>#N/A</v>
      </c>
      <c r="AC798" s="121" t="e">
        <f>Tableau1[[#This Row],[heure_enq]]-Tableau1[[#This Row],[heure_deb]]</f>
        <v>#N/A</v>
      </c>
      <c r="AD798" s="121" t="e">
        <f>Tableau1[[#This Row],[heure_fin]]-Tableau1[[#This Row],[heure_deb]]</f>
        <v>#N/A</v>
      </c>
      <c r="AE798" s="128" t="s">
        <v>22</v>
      </c>
      <c r="AF798" s="128" t="s">
        <v>22</v>
      </c>
      <c r="AG798" s="123" t="e">
        <f>INDEX(BDD_enquete_terrain_publique!BJ:BJ, MATCH(A798, BDD_enquete_terrain_publique!B:B, 0))</f>
        <v>#N/A</v>
      </c>
      <c r="AH798" s="18"/>
      <c r="AI798" s="18" t="e">
        <f>INDEX(BDD_enquete_terrain_publique!BO:BO, MATCH(A798, BDD_enquete_terrain_publique!B:B, 0))</f>
        <v>#N/A</v>
      </c>
      <c r="AJ798" s="18"/>
      <c r="AK798" s="18" t="e">
        <f>INDEX(BDD_enquete_terrain_publique!BU:BU, MATCH(A798, BDD_enquete_terrain_publique!B:B, 0))</f>
        <v>#N/A</v>
      </c>
      <c r="AL798" s="115" t="e">
        <f>INDEX(BDD_enquete_terrain_publique!BV:BV, MATCH(A798, BDD_enquete_terrain_publique!B:B, 0))</f>
        <v>#N/A</v>
      </c>
      <c r="AM798" s="18"/>
      <c r="AN798" s="115"/>
      <c r="AO798" s="115" t="e">
        <f>INDEX(BDD_enquete_terrain_publique!AL:AL, MATCH(A798, BDD_enquete_terrain_publique!B:B, 0))</f>
        <v>#N/A</v>
      </c>
      <c r="AP798" s="115"/>
      <c r="AQ798" s="115"/>
      <c r="AR798" s="124"/>
      <c r="AS798" s="115"/>
      <c r="AT798" s="122"/>
      <c r="AU79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8" s="122"/>
      <c r="AW798" s="115"/>
      <c r="AX798" s="199"/>
      <c r="AY798" s="201"/>
      <c r="AZ798" s="127"/>
    </row>
    <row r="799" spans="1:52">
      <c r="A799" s="117"/>
      <c r="B799" s="18" t="e">
        <f>INDEX(BDD_enquete_terrain_publique!C:C, MATCH(A799, BDD_enquete_terrain_publique!B:B, 0))</f>
        <v>#N/A</v>
      </c>
      <c r="C799" s="18" t="e">
        <f>INDEX(BDD_enquete_terrain_publique!D:D, MATCH(A799, BDD_enquete_terrain_publique!B:B, 0))</f>
        <v>#N/A</v>
      </c>
      <c r="D799" s="109" t="e">
        <f>INDEX(BDD_enquete_terrain_publique!E:E, MATCH(A799, BDD_enquete_terrain_publique!B:B, 0))</f>
        <v>#N/A</v>
      </c>
      <c r="E799" s="18" t="e">
        <f>INDEX(BDD_enquete_terrain_publique!F:F, MATCH(A799, BDD_enquete_terrain_publique!B:B, 0))</f>
        <v>#N/A</v>
      </c>
      <c r="F799" s="118" t="e">
        <f>INDEX(BDD_enquete_terrain_publique!G:G, MATCH(A799, BDD_enquete_terrain_publique!B:B, 0))</f>
        <v>#N/A</v>
      </c>
      <c r="G799" s="18" t="e">
        <f>INDEX(BDD_enquete_terrain_publique!H:H, MATCH(A799, BDD_enquete_terrain_publique!B:B, 0))</f>
        <v>#N/A</v>
      </c>
      <c r="H799" s="118" t="e">
        <f>INDEX(BDD_enquete_terrain_publique!I:I, MATCH(A799, BDD_enquete_terrain_publique!B:B, 0))</f>
        <v>#N/A</v>
      </c>
      <c r="I799" s="18" t="e">
        <f>INDEX(BDD_enquete_terrain_publique!J:J, MATCH(A799, BDD_enquete_terrain_publique!B:B, 0))</f>
        <v>#N/A</v>
      </c>
      <c r="J799" s="18" t="e">
        <f>INDEX(BDD_enquete_terrain_publique!K:K, MATCH(A799, BDD_enquete_terrain_publique!B:B, 0))</f>
        <v>#N/A</v>
      </c>
      <c r="K799" s="118" t="e">
        <f>INDEX(BDD_enquete_terrain_publique!L:L, MATCH(A799, BDD_enquete_terrain_publique!B:B, 0))</f>
        <v>#N/A</v>
      </c>
      <c r="L799" s="18" t="e">
        <f>INDEX(BDD_enquete_terrain_publique!M:M, MATCH(A799, BDD_enquete_terrain_publique!B:B, 0))</f>
        <v>#N/A</v>
      </c>
      <c r="M799" s="115" t="s">
        <v>22</v>
      </c>
      <c r="N799" s="115" t="s">
        <v>22</v>
      </c>
      <c r="O799" s="115" t="s">
        <v>22</v>
      </c>
      <c r="P799" s="119" t="e">
        <f>INDEX(BDD_enquete_terrain_publique!Q:Q, MATCH(A799, BDD_enquete_terrain_publique!B:B, 0))</f>
        <v>#N/A</v>
      </c>
      <c r="Q799" s="115" t="s">
        <v>22</v>
      </c>
      <c r="R799" s="115" t="s">
        <v>22</v>
      </c>
      <c r="S799" s="115" t="s">
        <v>22</v>
      </c>
      <c r="T799" s="115" t="s">
        <v>22</v>
      </c>
      <c r="U799" s="120" t="e">
        <f>INDEX(BDD_enquete_terrain_publique!V:V, MATCH(A799, BDD_enquete_terrain_publique!B:B, 0))</f>
        <v>#N/A</v>
      </c>
      <c r="V799" s="128" t="s">
        <v>22</v>
      </c>
      <c r="W799" s="121" t="e">
        <f>INDEX(BDD_enquete_terrain_publique!W:W, MATCH(A799, BDD_enquete_terrain_publique!B:B, 0))</f>
        <v>#N/A</v>
      </c>
      <c r="X799" s="122" t="e">
        <f>INDEX(BDD_enquete_terrain_publique!X:X, MATCH(A799, BDD_enquete_terrain_publique!B:B, 0))</f>
        <v>#N/A</v>
      </c>
      <c r="Y799" s="122" t="e">
        <f>INDEX(BDD_enquete_terrain_publique!Y:Y, MATCH(A799, BDD_enquete_terrain_publique!B:B, 0))</f>
        <v>#N/A</v>
      </c>
      <c r="Z799" s="121" t="e">
        <f>INDEX(BDD_enquete_terrain_publique!Z:Z, MATCH(A799, BDD_enquete_terrain_publique!B:B, 0))</f>
        <v>#N/A</v>
      </c>
      <c r="AA799" s="121" t="e">
        <f>INDEX(BDD_enquete_terrain_publique!AA:AA, MATCH(A799, BDD_enquete_terrain_publique!B:B, 0))</f>
        <v>#N/A</v>
      </c>
      <c r="AB799" s="121" t="e">
        <f>INDEX(BDD_enquete_terrain_publique!AB:AB, MATCH(A799, BDD_enquete_terrain_publique!B:B, 0))</f>
        <v>#N/A</v>
      </c>
      <c r="AC799" s="121" t="e">
        <f>Tableau1[[#This Row],[heure_enq]]-Tableau1[[#This Row],[heure_deb]]</f>
        <v>#N/A</v>
      </c>
      <c r="AD799" s="121" t="e">
        <f>Tableau1[[#This Row],[heure_fin]]-Tableau1[[#This Row],[heure_deb]]</f>
        <v>#N/A</v>
      </c>
      <c r="AE799" s="128" t="s">
        <v>22</v>
      </c>
      <c r="AF799" s="128" t="s">
        <v>22</v>
      </c>
      <c r="AG799" s="123" t="e">
        <f>INDEX(BDD_enquete_terrain_publique!BJ:BJ, MATCH(A799, BDD_enquete_terrain_publique!B:B, 0))</f>
        <v>#N/A</v>
      </c>
      <c r="AH799" s="18"/>
      <c r="AI799" s="18" t="e">
        <f>INDEX(BDD_enquete_terrain_publique!BO:BO, MATCH(A799, BDD_enquete_terrain_publique!B:B, 0))</f>
        <v>#N/A</v>
      </c>
      <c r="AJ799" s="18"/>
      <c r="AK799" s="18" t="e">
        <f>INDEX(BDD_enquete_terrain_publique!BU:BU, MATCH(A799, BDD_enquete_terrain_publique!B:B, 0))</f>
        <v>#N/A</v>
      </c>
      <c r="AL799" s="115" t="e">
        <f>INDEX(BDD_enquete_terrain_publique!BV:BV, MATCH(A799, BDD_enquete_terrain_publique!B:B, 0))</f>
        <v>#N/A</v>
      </c>
      <c r="AM799" s="18"/>
      <c r="AN799" s="115"/>
      <c r="AO799" s="115" t="e">
        <f>INDEX(BDD_enquete_terrain_publique!AL:AL, MATCH(A799, BDD_enquete_terrain_publique!B:B, 0))</f>
        <v>#N/A</v>
      </c>
      <c r="AP799" s="115"/>
      <c r="AQ799" s="115"/>
      <c r="AR799" s="124"/>
      <c r="AS799" s="115"/>
      <c r="AT799" s="122"/>
      <c r="AU79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799" s="122"/>
      <c r="AW799" s="115"/>
      <c r="AX799" s="199"/>
      <c r="AY799" s="201"/>
      <c r="AZ799" s="127"/>
    </row>
    <row r="800" spans="1:52">
      <c r="A800" s="117"/>
      <c r="B800" s="18" t="e">
        <f>INDEX(BDD_enquete_terrain_publique!C:C, MATCH(A800, BDD_enquete_terrain_publique!B:B, 0))</f>
        <v>#N/A</v>
      </c>
      <c r="C800" s="18" t="e">
        <f>INDEX(BDD_enquete_terrain_publique!D:D, MATCH(A800, BDD_enquete_terrain_publique!B:B, 0))</f>
        <v>#N/A</v>
      </c>
      <c r="D800" s="109" t="e">
        <f>INDEX(BDD_enquete_terrain_publique!E:E, MATCH(A800, BDD_enquete_terrain_publique!B:B, 0))</f>
        <v>#N/A</v>
      </c>
      <c r="E800" s="18" t="e">
        <f>INDEX(BDD_enquete_terrain_publique!F:F, MATCH(A800, BDD_enquete_terrain_publique!B:B, 0))</f>
        <v>#N/A</v>
      </c>
      <c r="F800" s="118" t="e">
        <f>INDEX(BDD_enquete_terrain_publique!G:G, MATCH(A800, BDD_enquete_terrain_publique!B:B, 0))</f>
        <v>#N/A</v>
      </c>
      <c r="G800" s="18" t="e">
        <f>INDEX(BDD_enquete_terrain_publique!H:H, MATCH(A800, BDD_enquete_terrain_publique!B:B, 0))</f>
        <v>#N/A</v>
      </c>
      <c r="H800" s="118" t="e">
        <f>INDEX(BDD_enquete_terrain_publique!I:I, MATCH(A800, BDD_enquete_terrain_publique!B:B, 0))</f>
        <v>#N/A</v>
      </c>
      <c r="I800" s="18" t="e">
        <f>INDEX(BDD_enquete_terrain_publique!J:J, MATCH(A800, BDD_enquete_terrain_publique!B:B, 0))</f>
        <v>#N/A</v>
      </c>
      <c r="J800" s="18" t="e">
        <f>INDEX(BDD_enquete_terrain_publique!K:K, MATCH(A800, BDD_enquete_terrain_publique!B:B, 0))</f>
        <v>#N/A</v>
      </c>
      <c r="K800" s="118" t="e">
        <f>INDEX(BDD_enquete_terrain_publique!L:L, MATCH(A800, BDD_enquete_terrain_publique!B:B, 0))</f>
        <v>#N/A</v>
      </c>
      <c r="L800" s="18" t="e">
        <f>INDEX(BDD_enquete_terrain_publique!M:M, MATCH(A800, BDD_enquete_terrain_publique!B:B, 0))</f>
        <v>#N/A</v>
      </c>
      <c r="M800" s="115" t="s">
        <v>22</v>
      </c>
      <c r="N800" s="115" t="s">
        <v>22</v>
      </c>
      <c r="O800" s="115" t="s">
        <v>22</v>
      </c>
      <c r="P800" s="119" t="e">
        <f>INDEX(BDD_enquete_terrain_publique!Q:Q, MATCH(A800, BDD_enquete_terrain_publique!B:B, 0))</f>
        <v>#N/A</v>
      </c>
      <c r="Q800" s="115" t="s">
        <v>22</v>
      </c>
      <c r="R800" s="115" t="s">
        <v>22</v>
      </c>
      <c r="S800" s="115" t="s">
        <v>22</v>
      </c>
      <c r="T800" s="115" t="s">
        <v>22</v>
      </c>
      <c r="U800" s="120" t="e">
        <f>INDEX(BDD_enquete_terrain_publique!V:V, MATCH(A800, BDD_enquete_terrain_publique!B:B, 0))</f>
        <v>#N/A</v>
      </c>
      <c r="V800" s="128" t="s">
        <v>22</v>
      </c>
      <c r="W800" s="121" t="e">
        <f>INDEX(BDD_enquete_terrain_publique!W:W, MATCH(A800, BDD_enquete_terrain_publique!B:B, 0))</f>
        <v>#N/A</v>
      </c>
      <c r="X800" s="122" t="e">
        <f>INDEX(BDD_enquete_terrain_publique!X:X, MATCH(A800, BDD_enquete_terrain_publique!B:B, 0))</f>
        <v>#N/A</v>
      </c>
      <c r="Y800" s="122" t="e">
        <f>INDEX(BDD_enquete_terrain_publique!Y:Y, MATCH(A800, BDD_enquete_terrain_publique!B:B, 0))</f>
        <v>#N/A</v>
      </c>
      <c r="Z800" s="121" t="e">
        <f>INDEX(BDD_enquete_terrain_publique!Z:Z, MATCH(A800, BDD_enquete_terrain_publique!B:B, 0))</f>
        <v>#N/A</v>
      </c>
      <c r="AA800" s="121" t="e">
        <f>INDEX(BDD_enquete_terrain_publique!AA:AA, MATCH(A800, BDD_enquete_terrain_publique!B:B, 0))</f>
        <v>#N/A</v>
      </c>
      <c r="AB800" s="121" t="e">
        <f>INDEX(BDD_enquete_terrain_publique!AB:AB, MATCH(A800, BDD_enquete_terrain_publique!B:B, 0))</f>
        <v>#N/A</v>
      </c>
      <c r="AC800" s="121" t="e">
        <f>Tableau1[[#This Row],[heure_enq]]-Tableau1[[#This Row],[heure_deb]]</f>
        <v>#N/A</v>
      </c>
      <c r="AD800" s="121" t="e">
        <f>Tableau1[[#This Row],[heure_fin]]-Tableau1[[#This Row],[heure_deb]]</f>
        <v>#N/A</v>
      </c>
      <c r="AE800" s="128" t="s">
        <v>22</v>
      </c>
      <c r="AF800" s="128" t="s">
        <v>22</v>
      </c>
      <c r="AG800" s="123" t="e">
        <f>INDEX(BDD_enquete_terrain_publique!BJ:BJ, MATCH(A800, BDD_enquete_terrain_publique!B:B, 0))</f>
        <v>#N/A</v>
      </c>
      <c r="AH800" s="18"/>
      <c r="AI800" s="18" t="e">
        <f>INDEX(BDD_enquete_terrain_publique!BO:BO, MATCH(A800, BDD_enquete_terrain_publique!B:B, 0))</f>
        <v>#N/A</v>
      </c>
      <c r="AJ800" s="18"/>
      <c r="AK800" s="18" t="e">
        <f>INDEX(BDD_enquete_terrain_publique!BU:BU, MATCH(A800, BDD_enquete_terrain_publique!B:B, 0))</f>
        <v>#N/A</v>
      </c>
      <c r="AL800" s="115" t="e">
        <f>INDEX(BDD_enquete_terrain_publique!BV:BV, MATCH(A800, BDD_enquete_terrain_publique!B:B, 0))</f>
        <v>#N/A</v>
      </c>
      <c r="AM800" s="18"/>
      <c r="AN800" s="115"/>
      <c r="AO800" s="115" t="e">
        <f>INDEX(BDD_enquete_terrain_publique!AL:AL, MATCH(A800, BDD_enquete_terrain_publique!B:B, 0))</f>
        <v>#N/A</v>
      </c>
      <c r="AP800" s="115"/>
      <c r="AQ800" s="115"/>
      <c r="AR800" s="124"/>
      <c r="AS800" s="115"/>
      <c r="AT800" s="122"/>
      <c r="AU80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0" s="122"/>
      <c r="AW800" s="115"/>
      <c r="AX800" s="199"/>
      <c r="AY800" s="201"/>
      <c r="AZ800" s="127"/>
    </row>
    <row r="801" spans="1:52">
      <c r="A801" s="117"/>
      <c r="B801" s="18" t="e">
        <f>INDEX(BDD_enquete_terrain_publique!C:C, MATCH(A801, BDD_enquete_terrain_publique!B:B, 0))</f>
        <v>#N/A</v>
      </c>
      <c r="C801" s="18" t="e">
        <f>INDEX(BDD_enquete_terrain_publique!D:D, MATCH(A801, BDD_enquete_terrain_publique!B:B, 0))</f>
        <v>#N/A</v>
      </c>
      <c r="D801" s="109" t="e">
        <f>INDEX(BDD_enquete_terrain_publique!E:E, MATCH(A801, BDD_enquete_terrain_publique!B:B, 0))</f>
        <v>#N/A</v>
      </c>
      <c r="E801" s="18" t="e">
        <f>INDEX(BDD_enquete_terrain_publique!F:F, MATCH(A801, BDD_enquete_terrain_publique!B:B, 0))</f>
        <v>#N/A</v>
      </c>
      <c r="F801" s="118" t="e">
        <f>INDEX(BDD_enquete_terrain_publique!G:G, MATCH(A801, BDD_enquete_terrain_publique!B:B, 0))</f>
        <v>#N/A</v>
      </c>
      <c r="G801" s="18" t="e">
        <f>INDEX(BDD_enquete_terrain_publique!H:H, MATCH(A801, BDD_enquete_terrain_publique!B:B, 0))</f>
        <v>#N/A</v>
      </c>
      <c r="H801" s="118" t="e">
        <f>INDEX(BDD_enquete_terrain_publique!I:I, MATCH(A801, BDD_enquete_terrain_publique!B:B, 0))</f>
        <v>#N/A</v>
      </c>
      <c r="I801" s="18" t="e">
        <f>INDEX(BDD_enquete_terrain_publique!J:J, MATCH(A801, BDD_enquete_terrain_publique!B:B, 0))</f>
        <v>#N/A</v>
      </c>
      <c r="J801" s="18" t="e">
        <f>INDEX(BDD_enquete_terrain_publique!K:K, MATCH(A801, BDD_enquete_terrain_publique!B:B, 0))</f>
        <v>#N/A</v>
      </c>
      <c r="K801" s="118" t="e">
        <f>INDEX(BDD_enquete_terrain_publique!L:L, MATCH(A801, BDD_enquete_terrain_publique!B:B, 0))</f>
        <v>#N/A</v>
      </c>
      <c r="L801" s="18" t="e">
        <f>INDEX(BDD_enquete_terrain_publique!M:M, MATCH(A801, BDD_enquete_terrain_publique!B:B, 0))</f>
        <v>#N/A</v>
      </c>
      <c r="M801" s="115" t="s">
        <v>22</v>
      </c>
      <c r="N801" s="115" t="s">
        <v>22</v>
      </c>
      <c r="O801" s="115" t="s">
        <v>22</v>
      </c>
      <c r="P801" s="119" t="e">
        <f>INDEX(BDD_enquete_terrain_publique!Q:Q, MATCH(A801, BDD_enquete_terrain_publique!B:B, 0))</f>
        <v>#N/A</v>
      </c>
      <c r="Q801" s="115" t="s">
        <v>22</v>
      </c>
      <c r="R801" s="115" t="s">
        <v>22</v>
      </c>
      <c r="S801" s="115" t="s">
        <v>22</v>
      </c>
      <c r="T801" s="115" t="s">
        <v>22</v>
      </c>
      <c r="U801" s="120" t="e">
        <f>INDEX(BDD_enquete_terrain_publique!V:V, MATCH(A801, BDD_enquete_terrain_publique!B:B, 0))</f>
        <v>#N/A</v>
      </c>
      <c r="V801" s="128" t="s">
        <v>22</v>
      </c>
      <c r="W801" s="121" t="e">
        <f>INDEX(BDD_enquete_terrain_publique!W:W, MATCH(A801, BDD_enquete_terrain_publique!B:B, 0))</f>
        <v>#N/A</v>
      </c>
      <c r="X801" s="122" t="e">
        <f>INDEX(BDD_enquete_terrain_publique!X:X, MATCH(A801, BDD_enquete_terrain_publique!B:B, 0))</f>
        <v>#N/A</v>
      </c>
      <c r="Y801" s="122" t="e">
        <f>INDEX(BDD_enquete_terrain_publique!Y:Y, MATCH(A801, BDD_enquete_terrain_publique!B:B, 0))</f>
        <v>#N/A</v>
      </c>
      <c r="Z801" s="121" t="e">
        <f>INDEX(BDD_enquete_terrain_publique!Z:Z, MATCH(A801, BDD_enquete_terrain_publique!B:B, 0))</f>
        <v>#N/A</v>
      </c>
      <c r="AA801" s="121" t="e">
        <f>INDEX(BDD_enquete_terrain_publique!AA:AA, MATCH(A801, BDD_enquete_terrain_publique!B:B, 0))</f>
        <v>#N/A</v>
      </c>
      <c r="AB801" s="121" t="e">
        <f>INDEX(BDD_enquete_terrain_publique!AB:AB, MATCH(A801, BDD_enquete_terrain_publique!B:B, 0))</f>
        <v>#N/A</v>
      </c>
      <c r="AC801" s="121" t="e">
        <f>Tableau1[[#This Row],[heure_enq]]-Tableau1[[#This Row],[heure_deb]]</f>
        <v>#N/A</v>
      </c>
      <c r="AD801" s="121" t="e">
        <f>Tableau1[[#This Row],[heure_fin]]-Tableau1[[#This Row],[heure_deb]]</f>
        <v>#N/A</v>
      </c>
      <c r="AE801" s="128" t="s">
        <v>22</v>
      </c>
      <c r="AF801" s="128" t="s">
        <v>22</v>
      </c>
      <c r="AG801" s="123" t="e">
        <f>INDEX(BDD_enquete_terrain_publique!BJ:BJ, MATCH(A801, BDD_enquete_terrain_publique!B:B, 0))</f>
        <v>#N/A</v>
      </c>
      <c r="AH801" s="18"/>
      <c r="AI801" s="18" t="e">
        <f>INDEX(BDD_enquete_terrain_publique!BO:BO, MATCH(A801, BDD_enquete_terrain_publique!B:B, 0))</f>
        <v>#N/A</v>
      </c>
      <c r="AJ801" s="18"/>
      <c r="AK801" s="18" t="e">
        <f>INDEX(BDD_enquete_terrain_publique!BU:BU, MATCH(A801, BDD_enquete_terrain_publique!B:B, 0))</f>
        <v>#N/A</v>
      </c>
      <c r="AL801" s="115" t="e">
        <f>INDEX(BDD_enquete_terrain_publique!BV:BV, MATCH(A801, BDD_enquete_terrain_publique!B:B, 0))</f>
        <v>#N/A</v>
      </c>
      <c r="AM801" s="18"/>
      <c r="AN801" s="115"/>
      <c r="AO801" s="115" t="e">
        <f>INDEX(BDD_enquete_terrain_publique!AL:AL, MATCH(A801, BDD_enquete_terrain_publique!B:B, 0))</f>
        <v>#N/A</v>
      </c>
      <c r="AP801" s="115"/>
      <c r="AQ801" s="115"/>
      <c r="AR801" s="124"/>
      <c r="AS801" s="115"/>
      <c r="AT801" s="122"/>
      <c r="AU80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1" s="122"/>
      <c r="AW801" s="115"/>
      <c r="AX801" s="199"/>
      <c r="AY801" s="201"/>
      <c r="AZ801" s="127"/>
    </row>
    <row r="802" spans="1:52">
      <c r="A802" s="117"/>
      <c r="B802" s="18" t="e">
        <f>INDEX(BDD_enquete_terrain_publique!C:C, MATCH(A802, BDD_enquete_terrain_publique!B:B, 0))</f>
        <v>#N/A</v>
      </c>
      <c r="C802" s="18" t="e">
        <f>INDEX(BDD_enquete_terrain_publique!D:D, MATCH(A802, BDD_enquete_terrain_publique!B:B, 0))</f>
        <v>#N/A</v>
      </c>
      <c r="D802" s="109" t="e">
        <f>INDEX(BDD_enquete_terrain_publique!E:E, MATCH(A802, BDD_enquete_terrain_publique!B:B, 0))</f>
        <v>#N/A</v>
      </c>
      <c r="E802" s="18" t="e">
        <f>INDEX(BDD_enquete_terrain_publique!F:F, MATCH(A802, BDD_enquete_terrain_publique!B:B, 0))</f>
        <v>#N/A</v>
      </c>
      <c r="F802" s="118" t="e">
        <f>INDEX(BDD_enquete_terrain_publique!G:G, MATCH(A802, BDD_enquete_terrain_publique!B:B, 0))</f>
        <v>#N/A</v>
      </c>
      <c r="G802" s="18" t="e">
        <f>INDEX(BDD_enquete_terrain_publique!H:H, MATCH(A802, BDD_enquete_terrain_publique!B:B, 0))</f>
        <v>#N/A</v>
      </c>
      <c r="H802" s="118" t="e">
        <f>INDEX(BDD_enquete_terrain_publique!I:I, MATCH(A802, BDD_enquete_terrain_publique!B:B, 0))</f>
        <v>#N/A</v>
      </c>
      <c r="I802" s="18" t="e">
        <f>INDEX(BDD_enquete_terrain_publique!J:J, MATCH(A802, BDD_enquete_terrain_publique!B:B, 0))</f>
        <v>#N/A</v>
      </c>
      <c r="J802" s="18" t="e">
        <f>INDEX(BDD_enquete_terrain_publique!K:K, MATCH(A802, BDD_enquete_terrain_publique!B:B, 0))</f>
        <v>#N/A</v>
      </c>
      <c r="K802" s="118" t="e">
        <f>INDEX(BDD_enquete_terrain_publique!L:L, MATCH(A802, BDD_enquete_terrain_publique!B:B, 0))</f>
        <v>#N/A</v>
      </c>
      <c r="L802" s="18" t="e">
        <f>INDEX(BDD_enquete_terrain_publique!M:M, MATCH(A802, BDD_enquete_terrain_publique!B:B, 0))</f>
        <v>#N/A</v>
      </c>
      <c r="M802" s="115" t="s">
        <v>22</v>
      </c>
      <c r="N802" s="115" t="s">
        <v>22</v>
      </c>
      <c r="O802" s="115" t="s">
        <v>22</v>
      </c>
      <c r="P802" s="119" t="e">
        <f>INDEX(BDD_enquete_terrain_publique!Q:Q, MATCH(A802, BDD_enquete_terrain_publique!B:B, 0))</f>
        <v>#N/A</v>
      </c>
      <c r="Q802" s="115" t="s">
        <v>22</v>
      </c>
      <c r="R802" s="115" t="s">
        <v>22</v>
      </c>
      <c r="S802" s="115" t="s">
        <v>22</v>
      </c>
      <c r="T802" s="115" t="s">
        <v>22</v>
      </c>
      <c r="U802" s="120" t="e">
        <f>INDEX(BDD_enquete_terrain_publique!V:V, MATCH(A802, BDD_enquete_terrain_publique!B:B, 0))</f>
        <v>#N/A</v>
      </c>
      <c r="V802" s="128" t="s">
        <v>22</v>
      </c>
      <c r="W802" s="121" t="e">
        <f>INDEX(BDD_enquete_terrain_publique!W:W, MATCH(A802, BDD_enquete_terrain_publique!B:B, 0))</f>
        <v>#N/A</v>
      </c>
      <c r="X802" s="122" t="e">
        <f>INDEX(BDD_enquete_terrain_publique!X:X, MATCH(A802, BDD_enquete_terrain_publique!B:B, 0))</f>
        <v>#N/A</v>
      </c>
      <c r="Y802" s="122" t="e">
        <f>INDEX(BDD_enquete_terrain_publique!Y:Y, MATCH(A802, BDD_enquete_terrain_publique!B:B, 0))</f>
        <v>#N/A</v>
      </c>
      <c r="Z802" s="121" t="e">
        <f>INDEX(BDD_enquete_terrain_publique!Z:Z, MATCH(A802, BDD_enquete_terrain_publique!B:B, 0))</f>
        <v>#N/A</v>
      </c>
      <c r="AA802" s="121" t="e">
        <f>INDEX(BDD_enquete_terrain_publique!AA:AA, MATCH(A802, BDD_enquete_terrain_publique!B:B, 0))</f>
        <v>#N/A</v>
      </c>
      <c r="AB802" s="121" t="e">
        <f>INDEX(BDD_enquete_terrain_publique!AB:AB, MATCH(A802, BDD_enquete_terrain_publique!B:B, 0))</f>
        <v>#N/A</v>
      </c>
      <c r="AC802" s="121" t="e">
        <f>Tableau1[[#This Row],[heure_enq]]-Tableau1[[#This Row],[heure_deb]]</f>
        <v>#N/A</v>
      </c>
      <c r="AD802" s="121" t="e">
        <f>Tableau1[[#This Row],[heure_fin]]-Tableau1[[#This Row],[heure_deb]]</f>
        <v>#N/A</v>
      </c>
      <c r="AE802" s="128" t="s">
        <v>22</v>
      </c>
      <c r="AF802" s="128" t="s">
        <v>22</v>
      </c>
      <c r="AG802" s="123" t="e">
        <f>INDEX(BDD_enquete_terrain_publique!BJ:BJ, MATCH(A802, BDD_enquete_terrain_publique!B:B, 0))</f>
        <v>#N/A</v>
      </c>
      <c r="AH802" s="18"/>
      <c r="AI802" s="18" t="e">
        <f>INDEX(BDD_enquete_terrain_publique!BO:BO, MATCH(A802, BDD_enquete_terrain_publique!B:B, 0))</f>
        <v>#N/A</v>
      </c>
      <c r="AJ802" s="18"/>
      <c r="AK802" s="18" t="e">
        <f>INDEX(BDD_enquete_terrain_publique!BU:BU, MATCH(A802, BDD_enquete_terrain_publique!B:B, 0))</f>
        <v>#N/A</v>
      </c>
      <c r="AL802" s="115" t="e">
        <f>INDEX(BDD_enquete_terrain_publique!BV:BV, MATCH(A802, BDD_enquete_terrain_publique!B:B, 0))</f>
        <v>#N/A</v>
      </c>
      <c r="AM802" s="18"/>
      <c r="AN802" s="115"/>
      <c r="AO802" s="115" t="e">
        <f>INDEX(BDD_enquete_terrain_publique!AL:AL, MATCH(A802, BDD_enquete_terrain_publique!B:B, 0))</f>
        <v>#N/A</v>
      </c>
      <c r="AP802" s="115"/>
      <c r="AQ802" s="115"/>
      <c r="AR802" s="124"/>
      <c r="AS802" s="115"/>
      <c r="AT802" s="122"/>
      <c r="AU80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2" s="122"/>
      <c r="AW802" s="115"/>
      <c r="AX802" s="199"/>
      <c r="AY802" s="201"/>
      <c r="AZ802" s="127"/>
    </row>
    <row r="803" spans="1:52">
      <c r="A803" s="117"/>
      <c r="B803" s="18" t="e">
        <f>INDEX(BDD_enquete_terrain_publique!C:C, MATCH(A803, BDD_enquete_terrain_publique!B:B, 0))</f>
        <v>#N/A</v>
      </c>
      <c r="C803" s="18" t="e">
        <f>INDEX(BDD_enquete_terrain_publique!D:D, MATCH(A803, BDD_enquete_terrain_publique!B:B, 0))</f>
        <v>#N/A</v>
      </c>
      <c r="D803" s="109" t="e">
        <f>INDEX(BDD_enquete_terrain_publique!E:E, MATCH(A803, BDD_enquete_terrain_publique!B:B, 0))</f>
        <v>#N/A</v>
      </c>
      <c r="E803" s="18" t="e">
        <f>INDEX(BDD_enquete_terrain_publique!F:F, MATCH(A803, BDD_enquete_terrain_publique!B:B, 0))</f>
        <v>#N/A</v>
      </c>
      <c r="F803" s="118" t="e">
        <f>INDEX(BDD_enquete_terrain_publique!G:G, MATCH(A803, BDD_enquete_terrain_publique!B:B, 0))</f>
        <v>#N/A</v>
      </c>
      <c r="G803" s="18" t="e">
        <f>INDEX(BDD_enquete_terrain_publique!H:H, MATCH(A803, BDD_enquete_terrain_publique!B:B, 0))</f>
        <v>#N/A</v>
      </c>
      <c r="H803" s="118" t="e">
        <f>INDEX(BDD_enquete_terrain_publique!I:I, MATCH(A803, BDD_enquete_terrain_publique!B:B, 0))</f>
        <v>#N/A</v>
      </c>
      <c r="I803" s="18" t="e">
        <f>INDEX(BDD_enquete_terrain_publique!J:J, MATCH(A803, BDD_enquete_terrain_publique!B:B, 0))</f>
        <v>#N/A</v>
      </c>
      <c r="J803" s="18" t="e">
        <f>INDEX(BDD_enquete_terrain_publique!K:K, MATCH(A803, BDD_enquete_terrain_publique!B:B, 0))</f>
        <v>#N/A</v>
      </c>
      <c r="K803" s="118" t="e">
        <f>INDEX(BDD_enquete_terrain_publique!L:L, MATCH(A803, BDD_enquete_terrain_publique!B:B, 0))</f>
        <v>#N/A</v>
      </c>
      <c r="L803" s="18" t="e">
        <f>INDEX(BDD_enquete_terrain_publique!M:M, MATCH(A803, BDD_enquete_terrain_publique!B:B, 0))</f>
        <v>#N/A</v>
      </c>
      <c r="M803" s="115" t="s">
        <v>22</v>
      </c>
      <c r="N803" s="115" t="s">
        <v>22</v>
      </c>
      <c r="O803" s="115" t="s">
        <v>22</v>
      </c>
      <c r="P803" s="119" t="e">
        <f>INDEX(BDD_enquete_terrain_publique!Q:Q, MATCH(A803, BDD_enquete_terrain_publique!B:B, 0))</f>
        <v>#N/A</v>
      </c>
      <c r="Q803" s="115" t="s">
        <v>22</v>
      </c>
      <c r="R803" s="115" t="s">
        <v>22</v>
      </c>
      <c r="S803" s="115" t="s">
        <v>22</v>
      </c>
      <c r="T803" s="115" t="s">
        <v>22</v>
      </c>
      <c r="U803" s="120" t="e">
        <f>INDEX(BDD_enquete_terrain_publique!V:V, MATCH(A803, BDD_enquete_terrain_publique!B:B, 0))</f>
        <v>#N/A</v>
      </c>
      <c r="V803" s="128" t="s">
        <v>22</v>
      </c>
      <c r="W803" s="121" t="e">
        <f>INDEX(BDD_enquete_terrain_publique!W:W, MATCH(A803, BDD_enquete_terrain_publique!B:B, 0))</f>
        <v>#N/A</v>
      </c>
      <c r="X803" s="122" t="e">
        <f>INDEX(BDD_enquete_terrain_publique!X:X, MATCH(A803, BDD_enquete_terrain_publique!B:B, 0))</f>
        <v>#N/A</v>
      </c>
      <c r="Y803" s="122" t="e">
        <f>INDEX(BDD_enquete_terrain_publique!Y:Y, MATCH(A803, BDD_enquete_terrain_publique!B:B, 0))</f>
        <v>#N/A</v>
      </c>
      <c r="Z803" s="121" t="e">
        <f>INDEX(BDD_enquete_terrain_publique!Z:Z, MATCH(A803, BDD_enquete_terrain_publique!B:B, 0))</f>
        <v>#N/A</v>
      </c>
      <c r="AA803" s="121" t="e">
        <f>INDEX(BDD_enquete_terrain_publique!AA:AA, MATCH(A803, BDD_enquete_terrain_publique!B:B, 0))</f>
        <v>#N/A</v>
      </c>
      <c r="AB803" s="121" t="e">
        <f>INDEX(BDD_enquete_terrain_publique!AB:AB, MATCH(A803, BDD_enquete_terrain_publique!B:B, 0))</f>
        <v>#N/A</v>
      </c>
      <c r="AC803" s="121" t="e">
        <f>Tableau1[[#This Row],[heure_enq]]-Tableau1[[#This Row],[heure_deb]]</f>
        <v>#N/A</v>
      </c>
      <c r="AD803" s="121" t="e">
        <f>Tableau1[[#This Row],[heure_fin]]-Tableau1[[#This Row],[heure_deb]]</f>
        <v>#N/A</v>
      </c>
      <c r="AE803" s="128" t="s">
        <v>22</v>
      </c>
      <c r="AF803" s="128" t="s">
        <v>22</v>
      </c>
      <c r="AG803" s="123" t="e">
        <f>INDEX(BDD_enquete_terrain_publique!BJ:BJ, MATCH(A803, BDD_enquete_terrain_publique!B:B, 0))</f>
        <v>#N/A</v>
      </c>
      <c r="AH803" s="18"/>
      <c r="AI803" s="18" t="e">
        <f>INDEX(BDD_enquete_terrain_publique!BO:BO, MATCH(A803, BDD_enquete_terrain_publique!B:B, 0))</f>
        <v>#N/A</v>
      </c>
      <c r="AJ803" s="18"/>
      <c r="AK803" s="18" t="e">
        <f>INDEX(BDD_enquete_terrain_publique!BU:BU, MATCH(A803, BDD_enquete_terrain_publique!B:B, 0))</f>
        <v>#N/A</v>
      </c>
      <c r="AL803" s="115" t="e">
        <f>INDEX(BDD_enquete_terrain_publique!BV:BV, MATCH(A803, BDD_enquete_terrain_publique!B:B, 0))</f>
        <v>#N/A</v>
      </c>
      <c r="AM803" s="18"/>
      <c r="AN803" s="115"/>
      <c r="AO803" s="115" t="e">
        <f>INDEX(BDD_enquete_terrain_publique!AL:AL, MATCH(A803, BDD_enquete_terrain_publique!B:B, 0))</f>
        <v>#N/A</v>
      </c>
      <c r="AP803" s="115"/>
      <c r="AQ803" s="115"/>
      <c r="AR803" s="124"/>
      <c r="AS803" s="115"/>
      <c r="AT803" s="122"/>
      <c r="AU80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3" s="122"/>
      <c r="AW803" s="115"/>
      <c r="AX803" s="199"/>
      <c r="AY803" s="201"/>
      <c r="AZ803" s="127"/>
    </row>
    <row r="804" spans="1:52">
      <c r="A804" s="117"/>
      <c r="B804" s="18" t="e">
        <f>INDEX(BDD_enquete_terrain_publique!C:C, MATCH(A804, BDD_enquete_terrain_publique!B:B, 0))</f>
        <v>#N/A</v>
      </c>
      <c r="C804" s="18" t="e">
        <f>INDEX(BDD_enquete_terrain_publique!D:D, MATCH(A804, BDD_enquete_terrain_publique!B:B, 0))</f>
        <v>#N/A</v>
      </c>
      <c r="D804" s="109" t="e">
        <f>INDEX(BDD_enquete_terrain_publique!E:E, MATCH(A804, BDD_enquete_terrain_publique!B:B, 0))</f>
        <v>#N/A</v>
      </c>
      <c r="E804" s="18" t="e">
        <f>INDEX(BDD_enquete_terrain_publique!F:F, MATCH(A804, BDD_enquete_terrain_publique!B:B, 0))</f>
        <v>#N/A</v>
      </c>
      <c r="F804" s="118" t="e">
        <f>INDEX(BDD_enquete_terrain_publique!G:G, MATCH(A804, BDD_enquete_terrain_publique!B:B, 0))</f>
        <v>#N/A</v>
      </c>
      <c r="G804" s="18" t="e">
        <f>INDEX(BDD_enquete_terrain_publique!H:H, MATCH(A804, BDD_enquete_terrain_publique!B:B, 0))</f>
        <v>#N/A</v>
      </c>
      <c r="H804" s="118" t="e">
        <f>INDEX(BDD_enquete_terrain_publique!I:I, MATCH(A804, BDD_enquete_terrain_publique!B:B, 0))</f>
        <v>#N/A</v>
      </c>
      <c r="I804" s="18" t="e">
        <f>INDEX(BDD_enquete_terrain_publique!J:J, MATCH(A804, BDD_enquete_terrain_publique!B:B, 0))</f>
        <v>#N/A</v>
      </c>
      <c r="J804" s="18" t="e">
        <f>INDEX(BDD_enquete_terrain_publique!K:K, MATCH(A804, BDD_enquete_terrain_publique!B:B, 0))</f>
        <v>#N/A</v>
      </c>
      <c r="K804" s="118" t="e">
        <f>INDEX(BDD_enquete_terrain_publique!L:L, MATCH(A804, BDD_enquete_terrain_publique!B:B, 0))</f>
        <v>#N/A</v>
      </c>
      <c r="L804" s="18" t="e">
        <f>INDEX(BDD_enquete_terrain_publique!M:M, MATCH(A804, BDD_enquete_terrain_publique!B:B, 0))</f>
        <v>#N/A</v>
      </c>
      <c r="M804" s="115" t="s">
        <v>22</v>
      </c>
      <c r="N804" s="115" t="s">
        <v>22</v>
      </c>
      <c r="O804" s="115" t="s">
        <v>22</v>
      </c>
      <c r="P804" s="119" t="e">
        <f>INDEX(BDD_enquete_terrain_publique!Q:Q, MATCH(A804, BDD_enquete_terrain_publique!B:B, 0))</f>
        <v>#N/A</v>
      </c>
      <c r="Q804" s="115" t="s">
        <v>22</v>
      </c>
      <c r="R804" s="115" t="s">
        <v>22</v>
      </c>
      <c r="S804" s="115" t="s">
        <v>22</v>
      </c>
      <c r="T804" s="115" t="s">
        <v>22</v>
      </c>
      <c r="U804" s="120" t="e">
        <f>INDEX(BDD_enquete_terrain_publique!V:V, MATCH(A804, BDD_enquete_terrain_publique!B:B, 0))</f>
        <v>#N/A</v>
      </c>
      <c r="V804" s="128" t="s">
        <v>22</v>
      </c>
      <c r="W804" s="121" t="e">
        <f>INDEX(BDD_enquete_terrain_publique!W:W, MATCH(A804, BDD_enquete_terrain_publique!B:B, 0))</f>
        <v>#N/A</v>
      </c>
      <c r="X804" s="122" t="e">
        <f>INDEX(BDD_enquete_terrain_publique!X:X, MATCH(A804, BDD_enquete_terrain_publique!B:B, 0))</f>
        <v>#N/A</v>
      </c>
      <c r="Y804" s="122" t="e">
        <f>INDEX(BDD_enquete_terrain_publique!Y:Y, MATCH(A804, BDD_enquete_terrain_publique!B:B, 0))</f>
        <v>#N/A</v>
      </c>
      <c r="Z804" s="121" t="e">
        <f>INDEX(BDD_enquete_terrain_publique!Z:Z, MATCH(A804, BDD_enquete_terrain_publique!B:B, 0))</f>
        <v>#N/A</v>
      </c>
      <c r="AA804" s="121" t="e">
        <f>INDEX(BDD_enquete_terrain_publique!AA:AA, MATCH(A804, BDD_enquete_terrain_publique!B:B, 0))</f>
        <v>#N/A</v>
      </c>
      <c r="AB804" s="121" t="e">
        <f>INDEX(BDD_enquete_terrain_publique!AB:AB, MATCH(A804, BDD_enquete_terrain_publique!B:B, 0))</f>
        <v>#N/A</v>
      </c>
      <c r="AC804" s="121" t="e">
        <f>Tableau1[[#This Row],[heure_enq]]-Tableau1[[#This Row],[heure_deb]]</f>
        <v>#N/A</v>
      </c>
      <c r="AD804" s="121" t="e">
        <f>Tableau1[[#This Row],[heure_fin]]-Tableau1[[#This Row],[heure_deb]]</f>
        <v>#N/A</v>
      </c>
      <c r="AE804" s="128" t="s">
        <v>22</v>
      </c>
      <c r="AF804" s="128" t="s">
        <v>22</v>
      </c>
      <c r="AG804" s="123" t="e">
        <f>INDEX(BDD_enquete_terrain_publique!BJ:BJ, MATCH(A804, BDD_enquete_terrain_publique!B:B, 0))</f>
        <v>#N/A</v>
      </c>
      <c r="AH804" s="18"/>
      <c r="AI804" s="18" t="e">
        <f>INDEX(BDD_enquete_terrain_publique!BO:BO, MATCH(A804, BDD_enquete_terrain_publique!B:B, 0))</f>
        <v>#N/A</v>
      </c>
      <c r="AJ804" s="18"/>
      <c r="AK804" s="18" t="e">
        <f>INDEX(BDD_enquete_terrain_publique!BU:BU, MATCH(A804, BDD_enquete_terrain_publique!B:B, 0))</f>
        <v>#N/A</v>
      </c>
      <c r="AL804" s="115" t="e">
        <f>INDEX(BDD_enquete_terrain_publique!BV:BV, MATCH(A804, BDD_enquete_terrain_publique!B:B, 0))</f>
        <v>#N/A</v>
      </c>
      <c r="AM804" s="18"/>
      <c r="AN804" s="115"/>
      <c r="AO804" s="115" t="e">
        <f>INDEX(BDD_enquete_terrain_publique!AL:AL, MATCH(A804, BDD_enquete_terrain_publique!B:B, 0))</f>
        <v>#N/A</v>
      </c>
      <c r="AP804" s="115"/>
      <c r="AQ804" s="115"/>
      <c r="AR804" s="124"/>
      <c r="AS804" s="115"/>
      <c r="AT804" s="122"/>
      <c r="AU80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4" s="122"/>
      <c r="AW804" s="115"/>
      <c r="AX804" s="199"/>
      <c r="AY804" s="201"/>
      <c r="AZ804" s="127"/>
    </row>
    <row r="805" spans="1:52">
      <c r="A805" s="117"/>
      <c r="B805" s="18" t="e">
        <f>INDEX(BDD_enquete_terrain_publique!C:C, MATCH(A805, BDD_enquete_terrain_publique!B:B, 0))</f>
        <v>#N/A</v>
      </c>
      <c r="C805" s="18" t="e">
        <f>INDEX(BDD_enquete_terrain_publique!D:D, MATCH(A805, BDD_enquete_terrain_publique!B:B, 0))</f>
        <v>#N/A</v>
      </c>
      <c r="D805" s="109" t="e">
        <f>INDEX(BDD_enquete_terrain_publique!E:E, MATCH(A805, BDD_enquete_terrain_publique!B:B, 0))</f>
        <v>#N/A</v>
      </c>
      <c r="E805" s="18" t="e">
        <f>INDEX(BDD_enquete_terrain_publique!F:F, MATCH(A805, BDD_enquete_terrain_publique!B:B, 0))</f>
        <v>#N/A</v>
      </c>
      <c r="F805" s="118" t="e">
        <f>INDEX(BDD_enquete_terrain_publique!G:G, MATCH(A805, BDD_enquete_terrain_publique!B:B, 0))</f>
        <v>#N/A</v>
      </c>
      <c r="G805" s="18" t="e">
        <f>INDEX(BDD_enquete_terrain_publique!H:H, MATCH(A805, BDD_enquete_terrain_publique!B:B, 0))</f>
        <v>#N/A</v>
      </c>
      <c r="H805" s="118" t="e">
        <f>INDEX(BDD_enquete_terrain_publique!I:I, MATCH(A805, BDD_enquete_terrain_publique!B:B, 0))</f>
        <v>#N/A</v>
      </c>
      <c r="I805" s="18" t="e">
        <f>INDEX(BDD_enquete_terrain_publique!J:J, MATCH(A805, BDD_enquete_terrain_publique!B:B, 0))</f>
        <v>#N/A</v>
      </c>
      <c r="J805" s="18" t="e">
        <f>INDEX(BDD_enquete_terrain_publique!K:K, MATCH(A805, BDD_enquete_terrain_publique!B:B, 0))</f>
        <v>#N/A</v>
      </c>
      <c r="K805" s="118" t="e">
        <f>INDEX(BDD_enquete_terrain_publique!L:L, MATCH(A805, BDD_enquete_terrain_publique!B:B, 0))</f>
        <v>#N/A</v>
      </c>
      <c r="L805" s="18" t="e">
        <f>INDEX(BDD_enquete_terrain_publique!M:M, MATCH(A805, BDD_enquete_terrain_publique!B:B, 0))</f>
        <v>#N/A</v>
      </c>
      <c r="M805" s="115" t="s">
        <v>22</v>
      </c>
      <c r="N805" s="115" t="s">
        <v>22</v>
      </c>
      <c r="O805" s="115" t="s">
        <v>22</v>
      </c>
      <c r="P805" s="119" t="e">
        <f>INDEX(BDD_enquete_terrain_publique!Q:Q, MATCH(A805, BDD_enquete_terrain_publique!B:B, 0))</f>
        <v>#N/A</v>
      </c>
      <c r="Q805" s="115" t="s">
        <v>22</v>
      </c>
      <c r="R805" s="115" t="s">
        <v>22</v>
      </c>
      <c r="S805" s="115" t="s">
        <v>22</v>
      </c>
      <c r="T805" s="115" t="s">
        <v>22</v>
      </c>
      <c r="U805" s="120" t="e">
        <f>INDEX(BDD_enquete_terrain_publique!V:V, MATCH(A805, BDD_enquete_terrain_publique!B:B, 0))</f>
        <v>#N/A</v>
      </c>
      <c r="V805" s="128" t="s">
        <v>22</v>
      </c>
      <c r="W805" s="121" t="e">
        <f>INDEX(BDD_enquete_terrain_publique!W:W, MATCH(A805, BDD_enquete_terrain_publique!B:B, 0))</f>
        <v>#N/A</v>
      </c>
      <c r="X805" s="122" t="e">
        <f>INDEX(BDD_enquete_terrain_publique!X:X, MATCH(A805, BDD_enquete_terrain_publique!B:B, 0))</f>
        <v>#N/A</v>
      </c>
      <c r="Y805" s="122" t="e">
        <f>INDEX(BDD_enquete_terrain_publique!Y:Y, MATCH(A805, BDD_enquete_terrain_publique!B:B, 0))</f>
        <v>#N/A</v>
      </c>
      <c r="Z805" s="121" t="e">
        <f>INDEX(BDD_enquete_terrain_publique!Z:Z, MATCH(A805, BDD_enquete_terrain_publique!B:B, 0))</f>
        <v>#N/A</v>
      </c>
      <c r="AA805" s="121" t="e">
        <f>INDEX(BDD_enquete_terrain_publique!AA:AA, MATCH(A805, BDD_enquete_terrain_publique!B:B, 0))</f>
        <v>#N/A</v>
      </c>
      <c r="AB805" s="121" t="e">
        <f>INDEX(BDD_enquete_terrain_publique!AB:AB, MATCH(A805, BDD_enquete_terrain_publique!B:B, 0))</f>
        <v>#N/A</v>
      </c>
      <c r="AC805" s="121" t="e">
        <f>Tableau1[[#This Row],[heure_enq]]-Tableau1[[#This Row],[heure_deb]]</f>
        <v>#N/A</v>
      </c>
      <c r="AD805" s="121" t="e">
        <f>Tableau1[[#This Row],[heure_fin]]-Tableau1[[#This Row],[heure_deb]]</f>
        <v>#N/A</v>
      </c>
      <c r="AE805" s="128" t="s">
        <v>22</v>
      </c>
      <c r="AF805" s="128" t="s">
        <v>22</v>
      </c>
      <c r="AG805" s="123" t="e">
        <f>INDEX(BDD_enquete_terrain_publique!BJ:BJ, MATCH(A805, BDD_enquete_terrain_publique!B:B, 0))</f>
        <v>#N/A</v>
      </c>
      <c r="AH805" s="18"/>
      <c r="AI805" s="18" t="e">
        <f>INDEX(BDD_enquete_terrain_publique!BO:BO, MATCH(A805, BDD_enquete_terrain_publique!B:B, 0))</f>
        <v>#N/A</v>
      </c>
      <c r="AJ805" s="18"/>
      <c r="AK805" s="18" t="e">
        <f>INDEX(BDD_enquete_terrain_publique!BU:BU, MATCH(A805, BDD_enquete_terrain_publique!B:B, 0))</f>
        <v>#N/A</v>
      </c>
      <c r="AL805" s="115" t="e">
        <f>INDEX(BDD_enquete_terrain_publique!BV:BV, MATCH(A805, BDD_enquete_terrain_publique!B:B, 0))</f>
        <v>#N/A</v>
      </c>
      <c r="AM805" s="18"/>
      <c r="AN805" s="115"/>
      <c r="AO805" s="115" t="e">
        <f>INDEX(BDD_enquete_terrain_publique!AL:AL, MATCH(A805, BDD_enquete_terrain_publique!B:B, 0))</f>
        <v>#N/A</v>
      </c>
      <c r="AP805" s="115"/>
      <c r="AQ805" s="115"/>
      <c r="AR805" s="124"/>
      <c r="AS805" s="115"/>
      <c r="AT805" s="122"/>
      <c r="AU80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5" s="122"/>
      <c r="AW805" s="115"/>
      <c r="AX805" s="199"/>
      <c r="AY805" s="201"/>
      <c r="AZ805" s="127"/>
    </row>
    <row r="806" spans="1:52">
      <c r="A806" s="117"/>
      <c r="B806" s="18" t="e">
        <f>INDEX(BDD_enquete_terrain_publique!C:C, MATCH(A806, BDD_enquete_terrain_publique!B:B, 0))</f>
        <v>#N/A</v>
      </c>
      <c r="C806" s="18" t="e">
        <f>INDEX(BDD_enquete_terrain_publique!D:D, MATCH(A806, BDD_enquete_terrain_publique!B:B, 0))</f>
        <v>#N/A</v>
      </c>
      <c r="D806" s="109" t="e">
        <f>INDEX(BDD_enquete_terrain_publique!E:E, MATCH(A806, BDD_enquete_terrain_publique!B:B, 0))</f>
        <v>#N/A</v>
      </c>
      <c r="E806" s="18" t="e">
        <f>INDEX(BDD_enquete_terrain_publique!F:F, MATCH(A806, BDD_enquete_terrain_publique!B:B, 0))</f>
        <v>#N/A</v>
      </c>
      <c r="F806" s="118" t="e">
        <f>INDEX(BDD_enquete_terrain_publique!G:G, MATCH(A806, BDD_enquete_terrain_publique!B:B, 0))</f>
        <v>#N/A</v>
      </c>
      <c r="G806" s="18" t="e">
        <f>INDEX(BDD_enquete_terrain_publique!H:H, MATCH(A806, BDD_enquete_terrain_publique!B:B, 0))</f>
        <v>#N/A</v>
      </c>
      <c r="H806" s="118" t="e">
        <f>INDEX(BDD_enquete_terrain_publique!I:I, MATCH(A806, BDD_enquete_terrain_publique!B:B, 0))</f>
        <v>#N/A</v>
      </c>
      <c r="I806" s="18" t="e">
        <f>INDEX(BDD_enquete_terrain_publique!J:J, MATCH(A806, BDD_enquete_terrain_publique!B:B, 0))</f>
        <v>#N/A</v>
      </c>
      <c r="J806" s="18" t="e">
        <f>INDEX(BDD_enquete_terrain_publique!K:K, MATCH(A806, BDD_enquete_terrain_publique!B:B, 0))</f>
        <v>#N/A</v>
      </c>
      <c r="K806" s="118" t="e">
        <f>INDEX(BDD_enquete_terrain_publique!L:L, MATCH(A806, BDD_enquete_terrain_publique!B:B, 0))</f>
        <v>#N/A</v>
      </c>
      <c r="L806" s="18" t="e">
        <f>INDEX(BDD_enquete_terrain_publique!M:M, MATCH(A806, BDD_enquete_terrain_publique!B:B, 0))</f>
        <v>#N/A</v>
      </c>
      <c r="M806" s="115" t="s">
        <v>22</v>
      </c>
      <c r="N806" s="115" t="s">
        <v>22</v>
      </c>
      <c r="O806" s="115" t="s">
        <v>22</v>
      </c>
      <c r="P806" s="119" t="e">
        <f>INDEX(BDD_enquete_terrain_publique!Q:Q, MATCH(A806, BDD_enquete_terrain_publique!B:B, 0))</f>
        <v>#N/A</v>
      </c>
      <c r="Q806" s="115" t="s">
        <v>22</v>
      </c>
      <c r="R806" s="115" t="s">
        <v>22</v>
      </c>
      <c r="S806" s="115" t="s">
        <v>22</v>
      </c>
      <c r="T806" s="115" t="s">
        <v>22</v>
      </c>
      <c r="U806" s="120" t="e">
        <f>INDEX(BDD_enquete_terrain_publique!V:V, MATCH(A806, BDD_enquete_terrain_publique!B:B, 0))</f>
        <v>#N/A</v>
      </c>
      <c r="V806" s="128" t="s">
        <v>22</v>
      </c>
      <c r="W806" s="121" t="e">
        <f>INDEX(BDD_enquete_terrain_publique!W:W, MATCH(A806, BDD_enquete_terrain_publique!B:B, 0))</f>
        <v>#N/A</v>
      </c>
      <c r="X806" s="122" t="e">
        <f>INDEX(BDD_enquete_terrain_publique!X:X, MATCH(A806, BDD_enquete_terrain_publique!B:B, 0))</f>
        <v>#N/A</v>
      </c>
      <c r="Y806" s="122" t="e">
        <f>INDEX(BDD_enquete_terrain_publique!Y:Y, MATCH(A806, BDD_enquete_terrain_publique!B:B, 0))</f>
        <v>#N/A</v>
      </c>
      <c r="Z806" s="121" t="e">
        <f>INDEX(BDD_enquete_terrain_publique!Z:Z, MATCH(A806, BDD_enquete_terrain_publique!B:B, 0))</f>
        <v>#N/A</v>
      </c>
      <c r="AA806" s="121" t="e">
        <f>INDEX(BDD_enquete_terrain_publique!AA:AA, MATCH(A806, BDD_enquete_terrain_publique!B:B, 0))</f>
        <v>#N/A</v>
      </c>
      <c r="AB806" s="121" t="e">
        <f>INDEX(BDD_enquete_terrain_publique!AB:AB, MATCH(A806, BDD_enquete_terrain_publique!B:B, 0))</f>
        <v>#N/A</v>
      </c>
      <c r="AC806" s="121" t="e">
        <f>Tableau1[[#This Row],[heure_enq]]-Tableau1[[#This Row],[heure_deb]]</f>
        <v>#N/A</v>
      </c>
      <c r="AD806" s="121" t="e">
        <f>Tableau1[[#This Row],[heure_fin]]-Tableau1[[#This Row],[heure_deb]]</f>
        <v>#N/A</v>
      </c>
      <c r="AE806" s="128" t="s">
        <v>22</v>
      </c>
      <c r="AF806" s="128" t="s">
        <v>22</v>
      </c>
      <c r="AG806" s="123" t="e">
        <f>INDEX(BDD_enquete_terrain_publique!BJ:BJ, MATCH(A806, BDD_enquete_terrain_publique!B:B, 0))</f>
        <v>#N/A</v>
      </c>
      <c r="AH806" s="18"/>
      <c r="AI806" s="18" t="e">
        <f>INDEX(BDD_enquete_terrain_publique!BO:BO, MATCH(A806, BDD_enquete_terrain_publique!B:B, 0))</f>
        <v>#N/A</v>
      </c>
      <c r="AJ806" s="18"/>
      <c r="AK806" s="18" t="e">
        <f>INDEX(BDD_enquete_terrain_publique!BU:BU, MATCH(A806, BDD_enquete_terrain_publique!B:B, 0))</f>
        <v>#N/A</v>
      </c>
      <c r="AL806" s="115" t="e">
        <f>INDEX(BDD_enquete_terrain_publique!BV:BV, MATCH(A806, BDD_enquete_terrain_publique!B:B, 0))</f>
        <v>#N/A</v>
      </c>
      <c r="AM806" s="18"/>
      <c r="AN806" s="115"/>
      <c r="AO806" s="115" t="e">
        <f>INDEX(BDD_enquete_terrain_publique!AL:AL, MATCH(A806, BDD_enquete_terrain_publique!B:B, 0))</f>
        <v>#N/A</v>
      </c>
      <c r="AP806" s="115"/>
      <c r="AQ806" s="115"/>
      <c r="AR806" s="124"/>
      <c r="AS806" s="115"/>
      <c r="AT806" s="122"/>
      <c r="AU80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6" s="122"/>
      <c r="AW806" s="115"/>
      <c r="AX806" s="199"/>
      <c r="AY806" s="201"/>
      <c r="AZ806" s="127"/>
    </row>
    <row r="807" spans="1:52">
      <c r="A807" s="117"/>
      <c r="B807" s="18" t="e">
        <f>INDEX(BDD_enquete_terrain_publique!C:C, MATCH(A807, BDD_enquete_terrain_publique!B:B, 0))</f>
        <v>#N/A</v>
      </c>
      <c r="C807" s="18" t="e">
        <f>INDEX(BDD_enquete_terrain_publique!D:D, MATCH(A807, BDD_enquete_terrain_publique!B:B, 0))</f>
        <v>#N/A</v>
      </c>
      <c r="D807" s="109" t="e">
        <f>INDEX(BDD_enquete_terrain_publique!E:E, MATCH(A807, BDD_enquete_terrain_publique!B:B, 0))</f>
        <v>#N/A</v>
      </c>
      <c r="E807" s="18" t="e">
        <f>INDEX(BDD_enquete_terrain_publique!F:F, MATCH(A807, BDD_enquete_terrain_publique!B:B, 0))</f>
        <v>#N/A</v>
      </c>
      <c r="F807" s="118" t="e">
        <f>INDEX(BDD_enquete_terrain_publique!G:G, MATCH(A807, BDD_enquete_terrain_publique!B:B, 0))</f>
        <v>#N/A</v>
      </c>
      <c r="G807" s="18" t="e">
        <f>INDEX(BDD_enquete_terrain_publique!H:H, MATCH(A807, BDD_enquete_terrain_publique!B:B, 0))</f>
        <v>#N/A</v>
      </c>
      <c r="H807" s="118" t="e">
        <f>INDEX(BDD_enquete_terrain_publique!I:I, MATCH(A807, BDD_enquete_terrain_publique!B:B, 0))</f>
        <v>#N/A</v>
      </c>
      <c r="I807" s="18" t="e">
        <f>INDEX(BDD_enquete_terrain_publique!J:J, MATCH(A807, BDD_enquete_terrain_publique!B:B, 0))</f>
        <v>#N/A</v>
      </c>
      <c r="J807" s="18" t="e">
        <f>INDEX(BDD_enquete_terrain_publique!K:K, MATCH(A807, BDD_enquete_terrain_publique!B:B, 0))</f>
        <v>#N/A</v>
      </c>
      <c r="K807" s="118" t="e">
        <f>INDEX(BDD_enquete_terrain_publique!L:L, MATCH(A807, BDD_enquete_terrain_publique!B:B, 0))</f>
        <v>#N/A</v>
      </c>
      <c r="L807" s="18" t="e">
        <f>INDEX(BDD_enquete_terrain_publique!M:M, MATCH(A807, BDD_enquete_terrain_publique!B:B, 0))</f>
        <v>#N/A</v>
      </c>
      <c r="M807" s="115" t="s">
        <v>22</v>
      </c>
      <c r="N807" s="115" t="s">
        <v>22</v>
      </c>
      <c r="O807" s="115" t="s">
        <v>22</v>
      </c>
      <c r="P807" s="119" t="e">
        <f>INDEX(BDD_enquete_terrain_publique!Q:Q, MATCH(A807, BDD_enquete_terrain_publique!B:B, 0))</f>
        <v>#N/A</v>
      </c>
      <c r="Q807" s="115" t="s">
        <v>22</v>
      </c>
      <c r="R807" s="115" t="s">
        <v>22</v>
      </c>
      <c r="S807" s="115" t="s">
        <v>22</v>
      </c>
      <c r="T807" s="115" t="s">
        <v>22</v>
      </c>
      <c r="U807" s="120" t="e">
        <f>INDEX(BDD_enquete_terrain_publique!V:V, MATCH(A807, BDD_enquete_terrain_publique!B:B, 0))</f>
        <v>#N/A</v>
      </c>
      <c r="V807" s="128" t="s">
        <v>22</v>
      </c>
      <c r="W807" s="121" t="e">
        <f>INDEX(BDD_enquete_terrain_publique!W:W, MATCH(A807, BDD_enquete_terrain_publique!B:B, 0))</f>
        <v>#N/A</v>
      </c>
      <c r="X807" s="122" t="e">
        <f>INDEX(BDD_enquete_terrain_publique!X:X, MATCH(A807, BDD_enquete_terrain_publique!B:B, 0))</f>
        <v>#N/A</v>
      </c>
      <c r="Y807" s="122" t="e">
        <f>INDEX(BDD_enquete_terrain_publique!Y:Y, MATCH(A807, BDD_enquete_terrain_publique!B:B, 0))</f>
        <v>#N/A</v>
      </c>
      <c r="Z807" s="121" t="e">
        <f>INDEX(BDD_enquete_terrain_publique!Z:Z, MATCH(A807, BDD_enquete_terrain_publique!B:B, 0))</f>
        <v>#N/A</v>
      </c>
      <c r="AA807" s="121" t="e">
        <f>INDEX(BDD_enquete_terrain_publique!AA:AA, MATCH(A807, BDD_enquete_terrain_publique!B:B, 0))</f>
        <v>#N/A</v>
      </c>
      <c r="AB807" s="121" t="e">
        <f>INDEX(BDD_enquete_terrain_publique!AB:AB, MATCH(A807, BDD_enquete_terrain_publique!B:B, 0))</f>
        <v>#N/A</v>
      </c>
      <c r="AC807" s="121" t="e">
        <f>Tableau1[[#This Row],[heure_enq]]-Tableau1[[#This Row],[heure_deb]]</f>
        <v>#N/A</v>
      </c>
      <c r="AD807" s="121" t="e">
        <f>Tableau1[[#This Row],[heure_fin]]-Tableau1[[#This Row],[heure_deb]]</f>
        <v>#N/A</v>
      </c>
      <c r="AE807" s="128" t="s">
        <v>22</v>
      </c>
      <c r="AF807" s="128" t="s">
        <v>22</v>
      </c>
      <c r="AG807" s="123" t="e">
        <f>INDEX(BDD_enquete_terrain_publique!BJ:BJ, MATCH(A807, BDD_enquete_terrain_publique!B:B, 0))</f>
        <v>#N/A</v>
      </c>
      <c r="AH807" s="18"/>
      <c r="AI807" s="18" t="e">
        <f>INDEX(BDD_enquete_terrain_publique!BO:BO, MATCH(A807, BDD_enquete_terrain_publique!B:B, 0))</f>
        <v>#N/A</v>
      </c>
      <c r="AJ807" s="18"/>
      <c r="AK807" s="18" t="e">
        <f>INDEX(BDD_enquete_terrain_publique!BU:BU, MATCH(A807, BDD_enquete_terrain_publique!B:B, 0))</f>
        <v>#N/A</v>
      </c>
      <c r="AL807" s="115" t="e">
        <f>INDEX(BDD_enquete_terrain_publique!BV:BV, MATCH(A807, BDD_enquete_terrain_publique!B:B, 0))</f>
        <v>#N/A</v>
      </c>
      <c r="AM807" s="18"/>
      <c r="AN807" s="115"/>
      <c r="AO807" s="115" t="e">
        <f>INDEX(BDD_enquete_terrain_publique!AL:AL, MATCH(A807, BDD_enquete_terrain_publique!B:B, 0))</f>
        <v>#N/A</v>
      </c>
      <c r="AP807" s="115"/>
      <c r="AQ807" s="115"/>
      <c r="AR807" s="124"/>
      <c r="AS807" s="115"/>
      <c r="AT807" s="122"/>
      <c r="AU80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7" s="122"/>
      <c r="AW807" s="115"/>
      <c r="AX807" s="199"/>
      <c r="AY807" s="201"/>
      <c r="AZ807" s="127"/>
    </row>
    <row r="808" spans="1:52">
      <c r="A808" s="117"/>
      <c r="B808" s="18" t="e">
        <f>INDEX(BDD_enquete_terrain_publique!C:C, MATCH(A808, BDD_enquete_terrain_publique!B:B, 0))</f>
        <v>#N/A</v>
      </c>
      <c r="C808" s="18" t="e">
        <f>INDEX(BDD_enquete_terrain_publique!D:D, MATCH(A808, BDD_enquete_terrain_publique!B:B, 0))</f>
        <v>#N/A</v>
      </c>
      <c r="D808" s="109" t="e">
        <f>INDEX(BDD_enquete_terrain_publique!E:E, MATCH(A808, BDD_enquete_terrain_publique!B:B, 0))</f>
        <v>#N/A</v>
      </c>
      <c r="E808" s="18" t="e">
        <f>INDEX(BDD_enquete_terrain_publique!F:F, MATCH(A808, BDD_enquete_terrain_publique!B:B, 0))</f>
        <v>#N/A</v>
      </c>
      <c r="F808" s="118" t="e">
        <f>INDEX(BDD_enquete_terrain_publique!G:G, MATCH(A808, BDD_enquete_terrain_publique!B:B, 0))</f>
        <v>#N/A</v>
      </c>
      <c r="G808" s="18" t="e">
        <f>INDEX(BDD_enquete_terrain_publique!H:H, MATCH(A808, BDD_enquete_terrain_publique!B:B, 0))</f>
        <v>#N/A</v>
      </c>
      <c r="H808" s="118" t="e">
        <f>INDEX(BDD_enquete_terrain_publique!I:I, MATCH(A808, BDD_enquete_terrain_publique!B:B, 0))</f>
        <v>#N/A</v>
      </c>
      <c r="I808" s="18" t="e">
        <f>INDEX(BDD_enquete_terrain_publique!J:J, MATCH(A808, BDD_enquete_terrain_publique!B:B, 0))</f>
        <v>#N/A</v>
      </c>
      <c r="J808" s="18" t="e">
        <f>INDEX(BDD_enquete_terrain_publique!K:K, MATCH(A808, BDD_enquete_terrain_publique!B:B, 0))</f>
        <v>#N/A</v>
      </c>
      <c r="K808" s="118" t="e">
        <f>INDEX(BDD_enquete_terrain_publique!L:L, MATCH(A808, BDD_enquete_terrain_publique!B:B, 0))</f>
        <v>#N/A</v>
      </c>
      <c r="L808" s="18" t="e">
        <f>INDEX(BDD_enquete_terrain_publique!M:M, MATCH(A808, BDD_enquete_terrain_publique!B:B, 0))</f>
        <v>#N/A</v>
      </c>
      <c r="M808" s="115" t="s">
        <v>22</v>
      </c>
      <c r="N808" s="115" t="s">
        <v>22</v>
      </c>
      <c r="O808" s="115" t="s">
        <v>22</v>
      </c>
      <c r="P808" s="119" t="e">
        <f>INDEX(BDD_enquete_terrain_publique!Q:Q, MATCH(A808, BDD_enquete_terrain_publique!B:B, 0))</f>
        <v>#N/A</v>
      </c>
      <c r="Q808" s="115" t="s">
        <v>22</v>
      </c>
      <c r="R808" s="115" t="s">
        <v>22</v>
      </c>
      <c r="S808" s="115" t="s">
        <v>22</v>
      </c>
      <c r="T808" s="115" t="s">
        <v>22</v>
      </c>
      <c r="U808" s="120" t="e">
        <f>INDEX(BDD_enquete_terrain_publique!V:V, MATCH(A808, BDD_enquete_terrain_publique!B:B, 0))</f>
        <v>#N/A</v>
      </c>
      <c r="V808" s="128" t="s">
        <v>22</v>
      </c>
      <c r="W808" s="121" t="e">
        <f>INDEX(BDD_enquete_terrain_publique!W:W, MATCH(A808, BDD_enquete_terrain_publique!B:B, 0))</f>
        <v>#N/A</v>
      </c>
      <c r="X808" s="122" t="e">
        <f>INDEX(BDD_enquete_terrain_publique!X:X, MATCH(A808, BDD_enquete_terrain_publique!B:B, 0))</f>
        <v>#N/A</v>
      </c>
      <c r="Y808" s="122" t="e">
        <f>INDEX(BDD_enquete_terrain_publique!Y:Y, MATCH(A808, BDD_enquete_terrain_publique!B:B, 0))</f>
        <v>#N/A</v>
      </c>
      <c r="Z808" s="121" t="e">
        <f>INDEX(BDD_enquete_terrain_publique!Z:Z, MATCH(A808, BDD_enquete_terrain_publique!B:B, 0))</f>
        <v>#N/A</v>
      </c>
      <c r="AA808" s="121" t="e">
        <f>INDEX(BDD_enquete_terrain_publique!AA:AA, MATCH(A808, BDD_enquete_terrain_publique!B:B, 0))</f>
        <v>#N/A</v>
      </c>
      <c r="AB808" s="121" t="e">
        <f>INDEX(BDD_enquete_terrain_publique!AB:AB, MATCH(A808, BDD_enquete_terrain_publique!B:B, 0))</f>
        <v>#N/A</v>
      </c>
      <c r="AC808" s="121" t="e">
        <f>Tableau1[[#This Row],[heure_enq]]-Tableau1[[#This Row],[heure_deb]]</f>
        <v>#N/A</v>
      </c>
      <c r="AD808" s="121" t="e">
        <f>Tableau1[[#This Row],[heure_fin]]-Tableau1[[#This Row],[heure_deb]]</f>
        <v>#N/A</v>
      </c>
      <c r="AE808" s="128" t="s">
        <v>22</v>
      </c>
      <c r="AF808" s="128" t="s">
        <v>22</v>
      </c>
      <c r="AG808" s="123" t="e">
        <f>INDEX(BDD_enquete_terrain_publique!BJ:BJ, MATCH(A808, BDD_enquete_terrain_publique!B:B, 0))</f>
        <v>#N/A</v>
      </c>
      <c r="AH808" s="18"/>
      <c r="AI808" s="18" t="e">
        <f>INDEX(BDD_enquete_terrain_publique!BO:BO, MATCH(A808, BDD_enquete_terrain_publique!B:B, 0))</f>
        <v>#N/A</v>
      </c>
      <c r="AJ808" s="18"/>
      <c r="AK808" s="18" t="e">
        <f>INDEX(BDD_enquete_terrain_publique!BU:BU, MATCH(A808, BDD_enquete_terrain_publique!B:B, 0))</f>
        <v>#N/A</v>
      </c>
      <c r="AL808" s="115" t="e">
        <f>INDEX(BDD_enquete_terrain_publique!BV:BV, MATCH(A808, BDD_enquete_terrain_publique!B:B, 0))</f>
        <v>#N/A</v>
      </c>
      <c r="AM808" s="18"/>
      <c r="AN808" s="115"/>
      <c r="AO808" s="115" t="e">
        <f>INDEX(BDD_enquete_terrain_publique!AL:AL, MATCH(A808, BDD_enquete_terrain_publique!B:B, 0))</f>
        <v>#N/A</v>
      </c>
      <c r="AP808" s="115"/>
      <c r="AQ808" s="115"/>
      <c r="AR808" s="124"/>
      <c r="AS808" s="115"/>
      <c r="AT808" s="122"/>
      <c r="AU80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8" s="122"/>
      <c r="AW808" s="115"/>
      <c r="AX808" s="199"/>
      <c r="AY808" s="201"/>
      <c r="AZ808" s="127"/>
    </row>
    <row r="809" spans="1:52">
      <c r="A809" s="117"/>
      <c r="B809" s="18" t="e">
        <f>INDEX(BDD_enquete_terrain_publique!C:C, MATCH(A809, BDD_enquete_terrain_publique!B:B, 0))</f>
        <v>#N/A</v>
      </c>
      <c r="C809" s="18" t="e">
        <f>INDEX(BDD_enquete_terrain_publique!D:D, MATCH(A809, BDD_enquete_terrain_publique!B:B, 0))</f>
        <v>#N/A</v>
      </c>
      <c r="D809" s="109" t="e">
        <f>INDEX(BDD_enquete_terrain_publique!E:E, MATCH(A809, BDD_enquete_terrain_publique!B:B, 0))</f>
        <v>#N/A</v>
      </c>
      <c r="E809" s="18" t="e">
        <f>INDEX(BDD_enquete_terrain_publique!F:F, MATCH(A809, BDD_enquete_terrain_publique!B:B, 0))</f>
        <v>#N/A</v>
      </c>
      <c r="F809" s="118" t="e">
        <f>INDEX(BDD_enquete_terrain_publique!G:G, MATCH(A809, BDD_enquete_terrain_publique!B:B, 0))</f>
        <v>#N/A</v>
      </c>
      <c r="G809" s="18" t="e">
        <f>INDEX(BDD_enquete_terrain_publique!H:H, MATCH(A809, BDD_enquete_terrain_publique!B:B, 0))</f>
        <v>#N/A</v>
      </c>
      <c r="H809" s="118" t="e">
        <f>INDEX(BDD_enquete_terrain_publique!I:I, MATCH(A809, BDD_enquete_terrain_publique!B:B, 0))</f>
        <v>#N/A</v>
      </c>
      <c r="I809" s="18" t="e">
        <f>INDEX(BDD_enquete_terrain_publique!J:J, MATCH(A809, BDD_enquete_terrain_publique!B:B, 0))</f>
        <v>#N/A</v>
      </c>
      <c r="J809" s="18" t="e">
        <f>INDEX(BDD_enquete_terrain_publique!K:K, MATCH(A809, BDD_enquete_terrain_publique!B:B, 0))</f>
        <v>#N/A</v>
      </c>
      <c r="K809" s="118" t="e">
        <f>INDEX(BDD_enquete_terrain_publique!L:L, MATCH(A809, BDD_enquete_terrain_publique!B:B, 0))</f>
        <v>#N/A</v>
      </c>
      <c r="L809" s="18" t="e">
        <f>INDEX(BDD_enquete_terrain_publique!M:M, MATCH(A809, BDD_enquete_terrain_publique!B:B, 0))</f>
        <v>#N/A</v>
      </c>
      <c r="M809" s="115" t="s">
        <v>22</v>
      </c>
      <c r="N809" s="115" t="s">
        <v>22</v>
      </c>
      <c r="O809" s="115" t="s">
        <v>22</v>
      </c>
      <c r="P809" s="119" t="e">
        <f>INDEX(BDD_enquete_terrain_publique!Q:Q, MATCH(A809, BDD_enquete_terrain_publique!B:B, 0))</f>
        <v>#N/A</v>
      </c>
      <c r="Q809" s="115" t="s">
        <v>22</v>
      </c>
      <c r="R809" s="115" t="s">
        <v>22</v>
      </c>
      <c r="S809" s="115" t="s">
        <v>22</v>
      </c>
      <c r="T809" s="115" t="s">
        <v>22</v>
      </c>
      <c r="U809" s="120" t="e">
        <f>INDEX(BDD_enquete_terrain_publique!V:V, MATCH(A809, BDD_enquete_terrain_publique!B:B, 0))</f>
        <v>#N/A</v>
      </c>
      <c r="V809" s="128" t="s">
        <v>22</v>
      </c>
      <c r="W809" s="121" t="e">
        <f>INDEX(BDD_enquete_terrain_publique!W:W, MATCH(A809, BDD_enquete_terrain_publique!B:B, 0))</f>
        <v>#N/A</v>
      </c>
      <c r="X809" s="122" t="e">
        <f>INDEX(BDD_enquete_terrain_publique!X:X, MATCH(A809, BDD_enquete_terrain_publique!B:B, 0))</f>
        <v>#N/A</v>
      </c>
      <c r="Y809" s="122" t="e">
        <f>INDEX(BDD_enquete_terrain_publique!Y:Y, MATCH(A809, BDD_enquete_terrain_publique!B:B, 0))</f>
        <v>#N/A</v>
      </c>
      <c r="Z809" s="121" t="e">
        <f>INDEX(BDD_enquete_terrain_publique!Z:Z, MATCH(A809, BDD_enquete_terrain_publique!B:B, 0))</f>
        <v>#N/A</v>
      </c>
      <c r="AA809" s="121" t="e">
        <f>INDEX(BDD_enquete_terrain_publique!AA:AA, MATCH(A809, BDD_enquete_terrain_publique!B:B, 0))</f>
        <v>#N/A</v>
      </c>
      <c r="AB809" s="121" t="e">
        <f>INDEX(BDD_enquete_terrain_publique!AB:AB, MATCH(A809, BDD_enquete_terrain_publique!B:B, 0))</f>
        <v>#N/A</v>
      </c>
      <c r="AC809" s="121" t="e">
        <f>Tableau1[[#This Row],[heure_enq]]-Tableau1[[#This Row],[heure_deb]]</f>
        <v>#N/A</v>
      </c>
      <c r="AD809" s="121" t="e">
        <f>Tableau1[[#This Row],[heure_fin]]-Tableau1[[#This Row],[heure_deb]]</f>
        <v>#N/A</v>
      </c>
      <c r="AE809" s="128" t="s">
        <v>22</v>
      </c>
      <c r="AF809" s="128" t="s">
        <v>22</v>
      </c>
      <c r="AG809" s="123" t="e">
        <f>INDEX(BDD_enquete_terrain_publique!BJ:BJ, MATCH(A809, BDD_enquete_terrain_publique!B:B, 0))</f>
        <v>#N/A</v>
      </c>
      <c r="AH809" s="18"/>
      <c r="AI809" s="18" t="e">
        <f>INDEX(BDD_enquete_terrain_publique!BO:BO, MATCH(A809, BDD_enquete_terrain_publique!B:B, 0))</f>
        <v>#N/A</v>
      </c>
      <c r="AJ809" s="18"/>
      <c r="AK809" s="18" t="e">
        <f>INDEX(BDD_enquete_terrain_publique!BU:BU, MATCH(A809, BDD_enquete_terrain_publique!B:B, 0))</f>
        <v>#N/A</v>
      </c>
      <c r="AL809" s="115" t="e">
        <f>INDEX(BDD_enquete_terrain_publique!BV:BV, MATCH(A809, BDD_enquete_terrain_publique!B:B, 0))</f>
        <v>#N/A</v>
      </c>
      <c r="AM809" s="18"/>
      <c r="AN809" s="115"/>
      <c r="AO809" s="115" t="e">
        <f>INDEX(BDD_enquete_terrain_publique!AL:AL, MATCH(A809, BDD_enquete_terrain_publique!B:B, 0))</f>
        <v>#N/A</v>
      </c>
      <c r="AP809" s="115"/>
      <c r="AQ809" s="115"/>
      <c r="AR809" s="124"/>
      <c r="AS809" s="115"/>
      <c r="AT809" s="122"/>
      <c r="AU80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09" s="122"/>
      <c r="AW809" s="115"/>
      <c r="AX809" s="199"/>
      <c r="AY809" s="201"/>
      <c r="AZ809" s="127"/>
    </row>
    <row r="810" spans="1:52">
      <c r="A810" s="117"/>
      <c r="B810" s="18" t="e">
        <f>INDEX(BDD_enquete_terrain_publique!C:C, MATCH(A810, BDD_enquete_terrain_publique!B:B, 0))</f>
        <v>#N/A</v>
      </c>
      <c r="C810" s="18" t="e">
        <f>INDEX(BDD_enquete_terrain_publique!D:D, MATCH(A810, BDD_enquete_terrain_publique!B:B, 0))</f>
        <v>#N/A</v>
      </c>
      <c r="D810" s="109" t="e">
        <f>INDEX(BDD_enquete_terrain_publique!E:E, MATCH(A810, BDD_enquete_terrain_publique!B:B, 0))</f>
        <v>#N/A</v>
      </c>
      <c r="E810" s="18" t="e">
        <f>INDEX(BDD_enquete_terrain_publique!F:F, MATCH(A810, BDD_enquete_terrain_publique!B:B, 0))</f>
        <v>#N/A</v>
      </c>
      <c r="F810" s="118" t="e">
        <f>INDEX(BDD_enquete_terrain_publique!G:G, MATCH(A810, BDD_enquete_terrain_publique!B:B, 0))</f>
        <v>#N/A</v>
      </c>
      <c r="G810" s="18" t="e">
        <f>INDEX(BDD_enquete_terrain_publique!H:H, MATCH(A810, BDD_enquete_terrain_publique!B:B, 0))</f>
        <v>#N/A</v>
      </c>
      <c r="H810" s="118" t="e">
        <f>INDEX(BDD_enquete_terrain_publique!I:I, MATCH(A810, BDD_enquete_terrain_publique!B:B, 0))</f>
        <v>#N/A</v>
      </c>
      <c r="I810" s="18" t="e">
        <f>INDEX(BDD_enquete_terrain_publique!J:J, MATCH(A810, BDD_enquete_terrain_publique!B:B, 0))</f>
        <v>#N/A</v>
      </c>
      <c r="J810" s="18" t="e">
        <f>INDEX(BDD_enquete_terrain_publique!K:K, MATCH(A810, BDD_enquete_terrain_publique!B:B, 0))</f>
        <v>#N/A</v>
      </c>
      <c r="K810" s="118" t="e">
        <f>INDEX(BDD_enquete_terrain_publique!L:L, MATCH(A810, BDD_enquete_terrain_publique!B:B, 0))</f>
        <v>#N/A</v>
      </c>
      <c r="L810" s="18" t="e">
        <f>INDEX(BDD_enquete_terrain_publique!M:M, MATCH(A810, BDD_enquete_terrain_publique!B:B, 0))</f>
        <v>#N/A</v>
      </c>
      <c r="M810" s="115" t="s">
        <v>22</v>
      </c>
      <c r="N810" s="115" t="s">
        <v>22</v>
      </c>
      <c r="O810" s="115" t="s">
        <v>22</v>
      </c>
      <c r="P810" s="119" t="e">
        <f>INDEX(BDD_enquete_terrain_publique!Q:Q, MATCH(A810, BDD_enquete_terrain_publique!B:B, 0))</f>
        <v>#N/A</v>
      </c>
      <c r="Q810" s="115" t="s">
        <v>22</v>
      </c>
      <c r="R810" s="115" t="s">
        <v>22</v>
      </c>
      <c r="S810" s="115" t="s">
        <v>22</v>
      </c>
      <c r="T810" s="115" t="s">
        <v>22</v>
      </c>
      <c r="U810" s="120" t="e">
        <f>INDEX(BDD_enquete_terrain_publique!V:V, MATCH(A810, BDD_enquete_terrain_publique!B:B, 0))</f>
        <v>#N/A</v>
      </c>
      <c r="V810" s="128" t="s">
        <v>22</v>
      </c>
      <c r="W810" s="121" t="e">
        <f>INDEX(BDD_enquete_terrain_publique!W:W, MATCH(A810, BDD_enquete_terrain_publique!B:B, 0))</f>
        <v>#N/A</v>
      </c>
      <c r="X810" s="122" t="e">
        <f>INDEX(BDD_enquete_terrain_publique!X:X, MATCH(A810, BDD_enquete_terrain_publique!B:B, 0))</f>
        <v>#N/A</v>
      </c>
      <c r="Y810" s="122" t="e">
        <f>INDEX(BDD_enquete_terrain_publique!Y:Y, MATCH(A810, BDD_enquete_terrain_publique!B:B, 0))</f>
        <v>#N/A</v>
      </c>
      <c r="Z810" s="121" t="e">
        <f>INDEX(BDD_enquete_terrain_publique!Z:Z, MATCH(A810, BDD_enquete_terrain_publique!B:B, 0))</f>
        <v>#N/A</v>
      </c>
      <c r="AA810" s="121" t="e">
        <f>INDEX(BDD_enquete_terrain_publique!AA:AA, MATCH(A810, BDD_enquete_terrain_publique!B:B, 0))</f>
        <v>#N/A</v>
      </c>
      <c r="AB810" s="121" t="e">
        <f>INDEX(BDD_enquete_terrain_publique!AB:AB, MATCH(A810, BDD_enquete_terrain_publique!B:B, 0))</f>
        <v>#N/A</v>
      </c>
      <c r="AC810" s="121" t="e">
        <f>Tableau1[[#This Row],[heure_enq]]-Tableau1[[#This Row],[heure_deb]]</f>
        <v>#N/A</v>
      </c>
      <c r="AD810" s="121" t="e">
        <f>Tableau1[[#This Row],[heure_fin]]-Tableau1[[#This Row],[heure_deb]]</f>
        <v>#N/A</v>
      </c>
      <c r="AE810" s="128" t="s">
        <v>22</v>
      </c>
      <c r="AF810" s="128" t="s">
        <v>22</v>
      </c>
      <c r="AG810" s="123" t="e">
        <f>INDEX(BDD_enquete_terrain_publique!BJ:BJ, MATCH(A810, BDD_enquete_terrain_publique!B:B, 0))</f>
        <v>#N/A</v>
      </c>
      <c r="AH810" s="18"/>
      <c r="AI810" s="18" t="e">
        <f>INDEX(BDD_enquete_terrain_publique!BO:BO, MATCH(A810, BDD_enquete_terrain_publique!B:B, 0))</f>
        <v>#N/A</v>
      </c>
      <c r="AJ810" s="18"/>
      <c r="AK810" s="18" t="e">
        <f>INDEX(BDD_enquete_terrain_publique!BU:BU, MATCH(A810, BDD_enquete_terrain_publique!B:B, 0))</f>
        <v>#N/A</v>
      </c>
      <c r="AL810" s="115" t="e">
        <f>INDEX(BDD_enquete_terrain_publique!BV:BV, MATCH(A810, BDD_enquete_terrain_publique!B:B, 0))</f>
        <v>#N/A</v>
      </c>
      <c r="AM810" s="18"/>
      <c r="AN810" s="115"/>
      <c r="AO810" s="115" t="e">
        <f>INDEX(BDD_enquete_terrain_publique!AL:AL, MATCH(A810, BDD_enquete_terrain_publique!B:B, 0))</f>
        <v>#N/A</v>
      </c>
      <c r="AP810" s="115"/>
      <c r="AQ810" s="115"/>
      <c r="AR810" s="124"/>
      <c r="AS810" s="115"/>
      <c r="AT810" s="122"/>
      <c r="AU81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0" s="122"/>
      <c r="AW810" s="115"/>
      <c r="AX810" s="199"/>
      <c r="AY810" s="201"/>
      <c r="AZ810" s="127"/>
    </row>
    <row r="811" spans="1:52">
      <c r="A811" s="117"/>
      <c r="B811" s="18" t="e">
        <f>INDEX(BDD_enquete_terrain_publique!C:C, MATCH(A811, BDD_enquete_terrain_publique!B:B, 0))</f>
        <v>#N/A</v>
      </c>
      <c r="C811" s="18" t="e">
        <f>INDEX(BDD_enquete_terrain_publique!D:D, MATCH(A811, BDD_enquete_terrain_publique!B:B, 0))</f>
        <v>#N/A</v>
      </c>
      <c r="D811" s="109" t="e">
        <f>INDEX(BDD_enquete_terrain_publique!E:E, MATCH(A811, BDD_enquete_terrain_publique!B:B, 0))</f>
        <v>#N/A</v>
      </c>
      <c r="E811" s="18" t="e">
        <f>INDEX(BDD_enquete_terrain_publique!F:F, MATCH(A811, BDD_enquete_terrain_publique!B:B, 0))</f>
        <v>#N/A</v>
      </c>
      <c r="F811" s="118" t="e">
        <f>INDEX(BDD_enquete_terrain_publique!G:G, MATCH(A811, BDD_enquete_terrain_publique!B:B, 0))</f>
        <v>#N/A</v>
      </c>
      <c r="G811" s="18" t="e">
        <f>INDEX(BDD_enquete_terrain_publique!H:H, MATCH(A811, BDD_enquete_terrain_publique!B:B, 0))</f>
        <v>#N/A</v>
      </c>
      <c r="H811" s="118" t="e">
        <f>INDEX(BDD_enquete_terrain_publique!I:I, MATCH(A811, BDD_enquete_terrain_publique!B:B, 0))</f>
        <v>#N/A</v>
      </c>
      <c r="I811" s="18" t="e">
        <f>INDEX(BDD_enquete_terrain_publique!J:J, MATCH(A811, BDD_enquete_terrain_publique!B:B, 0))</f>
        <v>#N/A</v>
      </c>
      <c r="J811" s="18" t="e">
        <f>INDEX(BDD_enquete_terrain_publique!K:K, MATCH(A811, BDD_enquete_terrain_publique!B:B, 0))</f>
        <v>#N/A</v>
      </c>
      <c r="K811" s="118" t="e">
        <f>INDEX(BDD_enquete_terrain_publique!L:L, MATCH(A811, BDD_enquete_terrain_publique!B:B, 0))</f>
        <v>#N/A</v>
      </c>
      <c r="L811" s="18" t="e">
        <f>INDEX(BDD_enquete_terrain_publique!M:M, MATCH(A811, BDD_enquete_terrain_publique!B:B, 0))</f>
        <v>#N/A</v>
      </c>
      <c r="M811" s="115" t="s">
        <v>22</v>
      </c>
      <c r="N811" s="115" t="s">
        <v>22</v>
      </c>
      <c r="O811" s="115" t="s">
        <v>22</v>
      </c>
      <c r="P811" s="119" t="e">
        <f>INDEX(BDD_enquete_terrain_publique!Q:Q, MATCH(A811, BDD_enquete_terrain_publique!B:B, 0))</f>
        <v>#N/A</v>
      </c>
      <c r="Q811" s="115" t="s">
        <v>22</v>
      </c>
      <c r="R811" s="115" t="s">
        <v>22</v>
      </c>
      <c r="S811" s="115" t="s">
        <v>22</v>
      </c>
      <c r="T811" s="115" t="s">
        <v>22</v>
      </c>
      <c r="U811" s="120" t="e">
        <f>INDEX(BDD_enquete_terrain_publique!V:V, MATCH(A811, BDD_enquete_terrain_publique!B:B, 0))</f>
        <v>#N/A</v>
      </c>
      <c r="V811" s="128" t="s">
        <v>22</v>
      </c>
      <c r="W811" s="121" t="e">
        <f>INDEX(BDD_enquete_terrain_publique!W:W, MATCH(A811, BDD_enquete_terrain_publique!B:B, 0))</f>
        <v>#N/A</v>
      </c>
      <c r="X811" s="122" t="e">
        <f>INDEX(BDD_enquete_terrain_publique!X:X, MATCH(A811, BDD_enquete_terrain_publique!B:B, 0))</f>
        <v>#N/A</v>
      </c>
      <c r="Y811" s="122" t="e">
        <f>INDEX(BDD_enquete_terrain_publique!Y:Y, MATCH(A811, BDD_enquete_terrain_publique!B:B, 0))</f>
        <v>#N/A</v>
      </c>
      <c r="Z811" s="121" t="e">
        <f>INDEX(BDD_enquete_terrain_publique!Z:Z, MATCH(A811, BDD_enquete_terrain_publique!B:B, 0))</f>
        <v>#N/A</v>
      </c>
      <c r="AA811" s="121" t="e">
        <f>INDEX(BDD_enquete_terrain_publique!AA:AA, MATCH(A811, BDD_enquete_terrain_publique!B:B, 0))</f>
        <v>#N/A</v>
      </c>
      <c r="AB811" s="121" t="e">
        <f>INDEX(BDD_enquete_terrain_publique!AB:AB, MATCH(A811, BDD_enquete_terrain_publique!B:B, 0))</f>
        <v>#N/A</v>
      </c>
      <c r="AC811" s="121" t="e">
        <f>Tableau1[[#This Row],[heure_enq]]-Tableau1[[#This Row],[heure_deb]]</f>
        <v>#N/A</v>
      </c>
      <c r="AD811" s="121" t="e">
        <f>Tableau1[[#This Row],[heure_fin]]-Tableau1[[#This Row],[heure_deb]]</f>
        <v>#N/A</v>
      </c>
      <c r="AE811" s="128" t="s">
        <v>22</v>
      </c>
      <c r="AF811" s="128" t="s">
        <v>22</v>
      </c>
      <c r="AG811" s="123" t="e">
        <f>INDEX(BDD_enquete_terrain_publique!BJ:BJ, MATCH(A811, BDD_enquete_terrain_publique!B:B, 0))</f>
        <v>#N/A</v>
      </c>
      <c r="AH811" s="18"/>
      <c r="AI811" s="18" t="e">
        <f>INDEX(BDD_enquete_terrain_publique!BO:BO, MATCH(A811, BDD_enquete_terrain_publique!B:B, 0))</f>
        <v>#N/A</v>
      </c>
      <c r="AJ811" s="18"/>
      <c r="AK811" s="18" t="e">
        <f>INDEX(BDD_enquete_terrain_publique!BU:BU, MATCH(A811, BDD_enquete_terrain_publique!B:B, 0))</f>
        <v>#N/A</v>
      </c>
      <c r="AL811" s="115" t="e">
        <f>INDEX(BDD_enquete_terrain_publique!BV:BV, MATCH(A811, BDD_enquete_terrain_publique!B:B, 0))</f>
        <v>#N/A</v>
      </c>
      <c r="AM811" s="18"/>
      <c r="AN811" s="115"/>
      <c r="AO811" s="115" t="e">
        <f>INDEX(BDD_enquete_terrain_publique!AL:AL, MATCH(A811, BDD_enquete_terrain_publique!B:B, 0))</f>
        <v>#N/A</v>
      </c>
      <c r="AP811" s="115"/>
      <c r="AQ811" s="115"/>
      <c r="AR811" s="124"/>
      <c r="AS811" s="115"/>
      <c r="AT811" s="122"/>
      <c r="AU81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1" s="122"/>
      <c r="AW811" s="115"/>
      <c r="AX811" s="199"/>
      <c r="AY811" s="201"/>
      <c r="AZ811" s="127"/>
    </row>
    <row r="812" spans="1:52">
      <c r="A812" s="117"/>
      <c r="B812" s="18" t="e">
        <f>INDEX(BDD_enquete_terrain_publique!C:C, MATCH(A812, BDD_enquete_terrain_publique!B:B, 0))</f>
        <v>#N/A</v>
      </c>
      <c r="C812" s="18" t="e">
        <f>INDEX(BDD_enquete_terrain_publique!D:D, MATCH(A812, BDD_enquete_terrain_publique!B:B, 0))</f>
        <v>#N/A</v>
      </c>
      <c r="D812" s="109" t="e">
        <f>INDEX(BDD_enquete_terrain_publique!E:E, MATCH(A812, BDD_enquete_terrain_publique!B:B, 0))</f>
        <v>#N/A</v>
      </c>
      <c r="E812" s="18" t="e">
        <f>INDEX(BDD_enquete_terrain_publique!F:F, MATCH(A812, BDD_enquete_terrain_publique!B:B, 0))</f>
        <v>#N/A</v>
      </c>
      <c r="F812" s="118" t="e">
        <f>INDEX(BDD_enquete_terrain_publique!G:G, MATCH(A812, BDD_enquete_terrain_publique!B:B, 0))</f>
        <v>#N/A</v>
      </c>
      <c r="G812" s="18" t="e">
        <f>INDEX(BDD_enquete_terrain_publique!H:H, MATCH(A812, BDD_enquete_terrain_publique!B:B, 0))</f>
        <v>#N/A</v>
      </c>
      <c r="H812" s="118" t="e">
        <f>INDEX(BDD_enquete_terrain_publique!I:I, MATCH(A812, BDD_enquete_terrain_publique!B:B, 0))</f>
        <v>#N/A</v>
      </c>
      <c r="I812" s="18" t="e">
        <f>INDEX(BDD_enquete_terrain_publique!J:J, MATCH(A812, BDD_enquete_terrain_publique!B:B, 0))</f>
        <v>#N/A</v>
      </c>
      <c r="J812" s="18" t="e">
        <f>INDEX(BDD_enquete_terrain_publique!K:K, MATCH(A812, BDD_enquete_terrain_publique!B:B, 0))</f>
        <v>#N/A</v>
      </c>
      <c r="K812" s="118" t="e">
        <f>INDEX(BDD_enquete_terrain_publique!L:L, MATCH(A812, BDD_enquete_terrain_publique!B:B, 0))</f>
        <v>#N/A</v>
      </c>
      <c r="L812" s="18" t="e">
        <f>INDEX(BDD_enquete_terrain_publique!M:M, MATCH(A812, BDD_enquete_terrain_publique!B:B, 0))</f>
        <v>#N/A</v>
      </c>
      <c r="M812" s="115" t="s">
        <v>22</v>
      </c>
      <c r="N812" s="115" t="s">
        <v>22</v>
      </c>
      <c r="O812" s="115" t="s">
        <v>22</v>
      </c>
      <c r="P812" s="119" t="e">
        <f>INDEX(BDD_enquete_terrain_publique!Q:Q, MATCH(A812, BDD_enquete_terrain_publique!B:B, 0))</f>
        <v>#N/A</v>
      </c>
      <c r="Q812" s="115" t="s">
        <v>22</v>
      </c>
      <c r="R812" s="115" t="s">
        <v>22</v>
      </c>
      <c r="S812" s="115" t="s">
        <v>22</v>
      </c>
      <c r="T812" s="115" t="s">
        <v>22</v>
      </c>
      <c r="U812" s="120" t="e">
        <f>INDEX(BDD_enquete_terrain_publique!V:V, MATCH(A812, BDD_enquete_terrain_publique!B:B, 0))</f>
        <v>#N/A</v>
      </c>
      <c r="V812" s="128" t="s">
        <v>22</v>
      </c>
      <c r="W812" s="121" t="e">
        <f>INDEX(BDD_enquete_terrain_publique!W:W, MATCH(A812, BDD_enquete_terrain_publique!B:B, 0))</f>
        <v>#N/A</v>
      </c>
      <c r="X812" s="122" t="e">
        <f>INDEX(BDD_enquete_terrain_publique!X:X, MATCH(A812, BDD_enquete_terrain_publique!B:B, 0))</f>
        <v>#N/A</v>
      </c>
      <c r="Y812" s="122" t="e">
        <f>INDEX(BDD_enquete_terrain_publique!Y:Y, MATCH(A812, BDD_enquete_terrain_publique!B:B, 0))</f>
        <v>#N/A</v>
      </c>
      <c r="Z812" s="121" t="e">
        <f>INDEX(BDD_enquete_terrain_publique!Z:Z, MATCH(A812, BDD_enquete_terrain_publique!B:B, 0))</f>
        <v>#N/A</v>
      </c>
      <c r="AA812" s="121" t="e">
        <f>INDEX(BDD_enquete_terrain_publique!AA:AA, MATCH(A812, BDD_enquete_terrain_publique!B:B, 0))</f>
        <v>#N/A</v>
      </c>
      <c r="AB812" s="121" t="e">
        <f>INDEX(BDD_enquete_terrain_publique!AB:AB, MATCH(A812, BDD_enquete_terrain_publique!B:B, 0))</f>
        <v>#N/A</v>
      </c>
      <c r="AC812" s="121" t="e">
        <f>Tableau1[[#This Row],[heure_enq]]-Tableau1[[#This Row],[heure_deb]]</f>
        <v>#N/A</v>
      </c>
      <c r="AD812" s="121" t="e">
        <f>Tableau1[[#This Row],[heure_fin]]-Tableau1[[#This Row],[heure_deb]]</f>
        <v>#N/A</v>
      </c>
      <c r="AE812" s="128" t="s">
        <v>22</v>
      </c>
      <c r="AF812" s="128" t="s">
        <v>22</v>
      </c>
      <c r="AG812" s="123" t="e">
        <f>INDEX(BDD_enquete_terrain_publique!BJ:BJ, MATCH(A812, BDD_enquete_terrain_publique!B:B, 0))</f>
        <v>#N/A</v>
      </c>
      <c r="AH812" s="18"/>
      <c r="AI812" s="18" t="e">
        <f>INDEX(BDD_enquete_terrain_publique!BO:BO, MATCH(A812, BDD_enquete_terrain_publique!B:B, 0))</f>
        <v>#N/A</v>
      </c>
      <c r="AJ812" s="18"/>
      <c r="AK812" s="18" t="e">
        <f>INDEX(BDD_enquete_terrain_publique!BU:BU, MATCH(A812, BDD_enquete_terrain_publique!B:B, 0))</f>
        <v>#N/A</v>
      </c>
      <c r="AL812" s="115" t="e">
        <f>INDEX(BDD_enquete_terrain_publique!BV:BV, MATCH(A812, BDD_enquete_terrain_publique!B:B, 0))</f>
        <v>#N/A</v>
      </c>
      <c r="AM812" s="18"/>
      <c r="AN812" s="115"/>
      <c r="AO812" s="115" t="e">
        <f>INDEX(BDD_enquete_terrain_publique!AL:AL, MATCH(A812, BDD_enquete_terrain_publique!B:B, 0))</f>
        <v>#N/A</v>
      </c>
      <c r="AP812" s="115"/>
      <c r="AQ812" s="115"/>
      <c r="AR812" s="124"/>
      <c r="AS812" s="115"/>
      <c r="AT812" s="122"/>
      <c r="AU81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2" s="122"/>
      <c r="AW812" s="115"/>
      <c r="AX812" s="199"/>
      <c r="AY812" s="201"/>
      <c r="AZ812" s="127"/>
    </row>
    <row r="813" spans="1:52">
      <c r="A813" s="117"/>
      <c r="B813" s="18" t="e">
        <f>INDEX(BDD_enquete_terrain_publique!C:C, MATCH(A813, BDD_enquete_terrain_publique!B:B, 0))</f>
        <v>#N/A</v>
      </c>
      <c r="C813" s="18" t="e">
        <f>INDEX(BDD_enquete_terrain_publique!D:D, MATCH(A813, BDD_enquete_terrain_publique!B:B, 0))</f>
        <v>#N/A</v>
      </c>
      <c r="D813" s="109" t="e">
        <f>INDEX(BDD_enquete_terrain_publique!E:E, MATCH(A813, BDD_enquete_terrain_publique!B:B, 0))</f>
        <v>#N/A</v>
      </c>
      <c r="E813" s="18" t="e">
        <f>INDEX(BDD_enquete_terrain_publique!F:F, MATCH(A813, BDD_enquete_terrain_publique!B:B, 0))</f>
        <v>#N/A</v>
      </c>
      <c r="F813" s="118" t="e">
        <f>INDEX(BDD_enquete_terrain_publique!G:G, MATCH(A813, BDD_enquete_terrain_publique!B:B, 0))</f>
        <v>#N/A</v>
      </c>
      <c r="G813" s="18" t="e">
        <f>INDEX(BDD_enquete_terrain_publique!H:H, MATCH(A813, BDD_enquete_terrain_publique!B:B, 0))</f>
        <v>#N/A</v>
      </c>
      <c r="H813" s="118" t="e">
        <f>INDEX(BDD_enquete_terrain_publique!I:I, MATCH(A813, BDD_enquete_terrain_publique!B:B, 0))</f>
        <v>#N/A</v>
      </c>
      <c r="I813" s="18" t="e">
        <f>INDEX(BDD_enquete_terrain_publique!J:J, MATCH(A813, BDD_enquete_terrain_publique!B:B, 0))</f>
        <v>#N/A</v>
      </c>
      <c r="J813" s="18" t="e">
        <f>INDEX(BDD_enquete_terrain_publique!K:K, MATCH(A813, BDD_enquete_terrain_publique!B:B, 0))</f>
        <v>#N/A</v>
      </c>
      <c r="K813" s="118" t="e">
        <f>INDEX(BDD_enquete_terrain_publique!L:L, MATCH(A813, BDD_enquete_terrain_publique!B:B, 0))</f>
        <v>#N/A</v>
      </c>
      <c r="L813" s="18" t="e">
        <f>INDEX(BDD_enquete_terrain_publique!M:M, MATCH(A813, BDD_enquete_terrain_publique!B:B, 0))</f>
        <v>#N/A</v>
      </c>
      <c r="M813" s="115" t="s">
        <v>22</v>
      </c>
      <c r="N813" s="115" t="s">
        <v>22</v>
      </c>
      <c r="O813" s="115" t="s">
        <v>22</v>
      </c>
      <c r="P813" s="119" t="e">
        <f>INDEX(BDD_enquete_terrain_publique!Q:Q, MATCH(A813, BDD_enquete_terrain_publique!B:B, 0))</f>
        <v>#N/A</v>
      </c>
      <c r="Q813" s="115" t="s">
        <v>22</v>
      </c>
      <c r="R813" s="115" t="s">
        <v>22</v>
      </c>
      <c r="S813" s="115" t="s">
        <v>22</v>
      </c>
      <c r="T813" s="115" t="s">
        <v>22</v>
      </c>
      <c r="U813" s="120" t="e">
        <f>INDEX(BDD_enquete_terrain_publique!V:V, MATCH(A813, BDD_enquete_terrain_publique!B:B, 0))</f>
        <v>#N/A</v>
      </c>
      <c r="V813" s="128" t="s">
        <v>22</v>
      </c>
      <c r="W813" s="121" t="e">
        <f>INDEX(BDD_enquete_terrain_publique!W:W, MATCH(A813, BDD_enquete_terrain_publique!B:B, 0))</f>
        <v>#N/A</v>
      </c>
      <c r="X813" s="122" t="e">
        <f>INDEX(BDD_enquete_terrain_publique!X:X, MATCH(A813, BDD_enquete_terrain_publique!B:B, 0))</f>
        <v>#N/A</v>
      </c>
      <c r="Y813" s="122" t="e">
        <f>INDEX(BDD_enquete_terrain_publique!Y:Y, MATCH(A813, BDD_enquete_terrain_publique!B:B, 0))</f>
        <v>#N/A</v>
      </c>
      <c r="Z813" s="121" t="e">
        <f>INDEX(BDD_enquete_terrain_publique!Z:Z, MATCH(A813, BDD_enquete_terrain_publique!B:B, 0))</f>
        <v>#N/A</v>
      </c>
      <c r="AA813" s="121" t="e">
        <f>INDEX(BDD_enquete_terrain_publique!AA:AA, MATCH(A813, BDD_enquete_terrain_publique!B:B, 0))</f>
        <v>#N/A</v>
      </c>
      <c r="AB813" s="121" t="e">
        <f>INDEX(BDD_enquete_terrain_publique!AB:AB, MATCH(A813, BDD_enquete_terrain_publique!B:B, 0))</f>
        <v>#N/A</v>
      </c>
      <c r="AC813" s="121" t="e">
        <f>Tableau1[[#This Row],[heure_enq]]-Tableau1[[#This Row],[heure_deb]]</f>
        <v>#N/A</v>
      </c>
      <c r="AD813" s="121" t="e">
        <f>Tableau1[[#This Row],[heure_fin]]-Tableau1[[#This Row],[heure_deb]]</f>
        <v>#N/A</v>
      </c>
      <c r="AE813" s="128" t="s">
        <v>22</v>
      </c>
      <c r="AF813" s="128" t="s">
        <v>22</v>
      </c>
      <c r="AG813" s="123" t="e">
        <f>INDEX(BDD_enquete_terrain_publique!BJ:BJ, MATCH(A813, BDD_enquete_terrain_publique!B:B, 0))</f>
        <v>#N/A</v>
      </c>
      <c r="AH813" s="18"/>
      <c r="AI813" s="18" t="e">
        <f>INDEX(BDD_enquete_terrain_publique!BO:BO, MATCH(A813, BDD_enquete_terrain_publique!B:B, 0))</f>
        <v>#N/A</v>
      </c>
      <c r="AJ813" s="18"/>
      <c r="AK813" s="18" t="e">
        <f>INDEX(BDD_enquete_terrain_publique!BU:BU, MATCH(A813, BDD_enquete_terrain_publique!B:B, 0))</f>
        <v>#N/A</v>
      </c>
      <c r="AL813" s="115" t="e">
        <f>INDEX(BDD_enquete_terrain_publique!BV:BV, MATCH(A813, BDD_enquete_terrain_publique!B:B, 0))</f>
        <v>#N/A</v>
      </c>
      <c r="AM813" s="18"/>
      <c r="AN813" s="115"/>
      <c r="AO813" s="115" t="e">
        <f>INDEX(BDD_enquete_terrain_publique!AL:AL, MATCH(A813, BDD_enquete_terrain_publique!B:B, 0))</f>
        <v>#N/A</v>
      </c>
      <c r="AP813" s="115"/>
      <c r="AQ813" s="115"/>
      <c r="AR813" s="124"/>
      <c r="AS813" s="115"/>
      <c r="AT813" s="122"/>
      <c r="AU81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3" s="122"/>
      <c r="AW813" s="115"/>
      <c r="AX813" s="199"/>
      <c r="AY813" s="201"/>
      <c r="AZ813" s="127"/>
    </row>
    <row r="814" spans="1:52">
      <c r="A814" s="117"/>
      <c r="B814" s="18" t="e">
        <f>INDEX(BDD_enquete_terrain_publique!C:C, MATCH(A814, BDD_enquete_terrain_publique!B:B, 0))</f>
        <v>#N/A</v>
      </c>
      <c r="C814" s="18" t="e">
        <f>INDEX(BDD_enquete_terrain_publique!D:D, MATCH(A814, BDD_enquete_terrain_publique!B:B, 0))</f>
        <v>#N/A</v>
      </c>
      <c r="D814" s="109" t="e">
        <f>INDEX(BDD_enquete_terrain_publique!E:E, MATCH(A814, BDD_enquete_terrain_publique!B:B, 0))</f>
        <v>#N/A</v>
      </c>
      <c r="E814" s="18" t="e">
        <f>INDEX(BDD_enquete_terrain_publique!F:F, MATCH(A814, BDD_enquete_terrain_publique!B:B, 0))</f>
        <v>#N/A</v>
      </c>
      <c r="F814" s="118" t="e">
        <f>INDEX(BDD_enquete_terrain_publique!G:G, MATCH(A814, BDD_enquete_terrain_publique!B:B, 0))</f>
        <v>#N/A</v>
      </c>
      <c r="G814" s="18" t="e">
        <f>INDEX(BDD_enquete_terrain_publique!H:H, MATCH(A814, BDD_enquete_terrain_publique!B:B, 0))</f>
        <v>#N/A</v>
      </c>
      <c r="H814" s="118" t="e">
        <f>INDEX(BDD_enquete_terrain_publique!I:I, MATCH(A814, BDD_enquete_terrain_publique!B:B, 0))</f>
        <v>#N/A</v>
      </c>
      <c r="I814" s="18" t="e">
        <f>INDEX(BDD_enquete_terrain_publique!J:J, MATCH(A814, BDD_enquete_terrain_publique!B:B, 0))</f>
        <v>#N/A</v>
      </c>
      <c r="J814" s="18" t="e">
        <f>INDEX(BDD_enquete_terrain_publique!K:K, MATCH(A814, BDD_enquete_terrain_publique!B:B, 0))</f>
        <v>#N/A</v>
      </c>
      <c r="K814" s="118" t="e">
        <f>INDEX(BDD_enquete_terrain_publique!L:L, MATCH(A814, BDD_enquete_terrain_publique!B:B, 0))</f>
        <v>#N/A</v>
      </c>
      <c r="L814" s="18" t="e">
        <f>INDEX(BDD_enquete_terrain_publique!M:M, MATCH(A814, BDD_enquete_terrain_publique!B:B, 0))</f>
        <v>#N/A</v>
      </c>
      <c r="M814" s="115" t="s">
        <v>22</v>
      </c>
      <c r="N814" s="115" t="s">
        <v>22</v>
      </c>
      <c r="O814" s="115" t="s">
        <v>22</v>
      </c>
      <c r="P814" s="119" t="e">
        <f>INDEX(BDD_enquete_terrain_publique!Q:Q, MATCH(A814, BDD_enquete_terrain_publique!B:B, 0))</f>
        <v>#N/A</v>
      </c>
      <c r="Q814" s="115" t="s">
        <v>22</v>
      </c>
      <c r="R814" s="115" t="s">
        <v>22</v>
      </c>
      <c r="S814" s="115" t="s">
        <v>22</v>
      </c>
      <c r="T814" s="115" t="s">
        <v>22</v>
      </c>
      <c r="U814" s="120" t="e">
        <f>INDEX(BDD_enquete_terrain_publique!V:V, MATCH(A814, BDD_enquete_terrain_publique!B:B, 0))</f>
        <v>#N/A</v>
      </c>
      <c r="V814" s="128" t="s">
        <v>22</v>
      </c>
      <c r="W814" s="121" t="e">
        <f>INDEX(BDD_enquete_terrain_publique!W:W, MATCH(A814, BDD_enquete_terrain_publique!B:B, 0))</f>
        <v>#N/A</v>
      </c>
      <c r="X814" s="122" t="e">
        <f>INDEX(BDD_enquete_terrain_publique!X:X, MATCH(A814, BDD_enquete_terrain_publique!B:B, 0))</f>
        <v>#N/A</v>
      </c>
      <c r="Y814" s="122" t="e">
        <f>INDEX(BDD_enquete_terrain_publique!Y:Y, MATCH(A814, BDD_enquete_terrain_publique!B:B, 0))</f>
        <v>#N/A</v>
      </c>
      <c r="Z814" s="121" t="e">
        <f>INDEX(BDD_enquete_terrain_publique!Z:Z, MATCH(A814, BDD_enquete_terrain_publique!B:B, 0))</f>
        <v>#N/A</v>
      </c>
      <c r="AA814" s="121" t="e">
        <f>INDEX(BDD_enquete_terrain_publique!AA:AA, MATCH(A814, BDD_enquete_terrain_publique!B:B, 0))</f>
        <v>#N/A</v>
      </c>
      <c r="AB814" s="121" t="e">
        <f>INDEX(BDD_enquete_terrain_publique!AB:AB, MATCH(A814, BDD_enquete_terrain_publique!B:B, 0))</f>
        <v>#N/A</v>
      </c>
      <c r="AC814" s="121" t="e">
        <f>Tableau1[[#This Row],[heure_enq]]-Tableau1[[#This Row],[heure_deb]]</f>
        <v>#N/A</v>
      </c>
      <c r="AD814" s="121" t="e">
        <f>Tableau1[[#This Row],[heure_fin]]-Tableau1[[#This Row],[heure_deb]]</f>
        <v>#N/A</v>
      </c>
      <c r="AE814" s="128" t="s">
        <v>22</v>
      </c>
      <c r="AF814" s="128" t="s">
        <v>22</v>
      </c>
      <c r="AG814" s="123" t="e">
        <f>INDEX(BDD_enquete_terrain_publique!BJ:BJ, MATCH(A814, BDD_enquete_terrain_publique!B:B, 0))</f>
        <v>#N/A</v>
      </c>
      <c r="AH814" s="18"/>
      <c r="AI814" s="18" t="e">
        <f>INDEX(BDD_enquete_terrain_publique!BO:BO, MATCH(A814, BDD_enquete_terrain_publique!B:B, 0))</f>
        <v>#N/A</v>
      </c>
      <c r="AJ814" s="18"/>
      <c r="AK814" s="18" t="e">
        <f>INDEX(BDD_enquete_terrain_publique!BU:BU, MATCH(A814, BDD_enquete_terrain_publique!B:B, 0))</f>
        <v>#N/A</v>
      </c>
      <c r="AL814" s="115" t="e">
        <f>INDEX(BDD_enquete_terrain_publique!BV:BV, MATCH(A814, BDD_enquete_terrain_publique!B:B, 0))</f>
        <v>#N/A</v>
      </c>
      <c r="AM814" s="18"/>
      <c r="AN814" s="115"/>
      <c r="AO814" s="115" t="e">
        <f>INDEX(BDD_enquete_terrain_publique!AL:AL, MATCH(A814, BDD_enquete_terrain_publique!B:B, 0))</f>
        <v>#N/A</v>
      </c>
      <c r="AP814" s="115"/>
      <c r="AQ814" s="115"/>
      <c r="AR814" s="124"/>
      <c r="AS814" s="115"/>
      <c r="AT814" s="122"/>
      <c r="AU81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4" s="122"/>
      <c r="AW814" s="115"/>
      <c r="AX814" s="199"/>
      <c r="AY814" s="201"/>
      <c r="AZ814" s="127"/>
    </row>
    <row r="815" spans="1:52">
      <c r="A815" s="117"/>
      <c r="B815" s="18" t="e">
        <f>INDEX(BDD_enquete_terrain_publique!C:C, MATCH(A815, BDD_enquete_terrain_publique!B:B, 0))</f>
        <v>#N/A</v>
      </c>
      <c r="C815" s="18" t="e">
        <f>INDEX(BDD_enquete_terrain_publique!D:D, MATCH(A815, BDD_enquete_terrain_publique!B:B, 0))</f>
        <v>#N/A</v>
      </c>
      <c r="D815" s="109" t="e">
        <f>INDEX(BDD_enquete_terrain_publique!E:E, MATCH(A815, BDD_enquete_terrain_publique!B:B, 0))</f>
        <v>#N/A</v>
      </c>
      <c r="E815" s="18" t="e">
        <f>INDEX(BDD_enquete_terrain_publique!F:F, MATCH(A815, BDD_enquete_terrain_publique!B:B, 0))</f>
        <v>#N/A</v>
      </c>
      <c r="F815" s="118" t="e">
        <f>INDEX(BDD_enquete_terrain_publique!G:G, MATCH(A815, BDD_enquete_terrain_publique!B:B, 0))</f>
        <v>#N/A</v>
      </c>
      <c r="G815" s="18" t="e">
        <f>INDEX(BDD_enquete_terrain_publique!H:H, MATCH(A815, BDD_enquete_terrain_publique!B:B, 0))</f>
        <v>#N/A</v>
      </c>
      <c r="H815" s="118" t="e">
        <f>INDEX(BDD_enquete_terrain_publique!I:I, MATCH(A815, BDD_enquete_terrain_publique!B:B, 0))</f>
        <v>#N/A</v>
      </c>
      <c r="I815" s="18" t="e">
        <f>INDEX(BDD_enquete_terrain_publique!J:J, MATCH(A815, BDD_enquete_terrain_publique!B:B, 0))</f>
        <v>#N/A</v>
      </c>
      <c r="J815" s="18" t="e">
        <f>INDEX(BDD_enquete_terrain_publique!K:K, MATCH(A815, BDD_enquete_terrain_publique!B:B, 0))</f>
        <v>#N/A</v>
      </c>
      <c r="K815" s="118" t="e">
        <f>INDEX(BDD_enquete_terrain_publique!L:L, MATCH(A815, BDD_enquete_terrain_publique!B:B, 0))</f>
        <v>#N/A</v>
      </c>
      <c r="L815" s="18" t="e">
        <f>INDEX(BDD_enquete_terrain_publique!M:M, MATCH(A815, BDD_enquete_terrain_publique!B:B, 0))</f>
        <v>#N/A</v>
      </c>
      <c r="M815" s="115" t="s">
        <v>22</v>
      </c>
      <c r="N815" s="115" t="s">
        <v>22</v>
      </c>
      <c r="O815" s="115" t="s">
        <v>22</v>
      </c>
      <c r="P815" s="119" t="e">
        <f>INDEX(BDD_enquete_terrain_publique!Q:Q, MATCH(A815, BDD_enquete_terrain_publique!B:B, 0))</f>
        <v>#N/A</v>
      </c>
      <c r="Q815" s="115" t="s">
        <v>22</v>
      </c>
      <c r="R815" s="115" t="s">
        <v>22</v>
      </c>
      <c r="S815" s="115" t="s">
        <v>22</v>
      </c>
      <c r="T815" s="115" t="s">
        <v>22</v>
      </c>
      <c r="U815" s="120" t="e">
        <f>INDEX(BDD_enquete_terrain_publique!V:V, MATCH(A815, BDD_enquete_terrain_publique!B:B, 0))</f>
        <v>#N/A</v>
      </c>
      <c r="V815" s="128" t="s">
        <v>22</v>
      </c>
      <c r="W815" s="121" t="e">
        <f>INDEX(BDD_enquete_terrain_publique!W:W, MATCH(A815, BDD_enquete_terrain_publique!B:B, 0))</f>
        <v>#N/A</v>
      </c>
      <c r="X815" s="122" t="e">
        <f>INDEX(BDD_enquete_terrain_publique!X:X, MATCH(A815, BDD_enquete_terrain_publique!B:B, 0))</f>
        <v>#N/A</v>
      </c>
      <c r="Y815" s="122" t="e">
        <f>INDEX(BDD_enquete_terrain_publique!Y:Y, MATCH(A815, BDD_enquete_terrain_publique!B:B, 0))</f>
        <v>#N/A</v>
      </c>
      <c r="Z815" s="121" t="e">
        <f>INDEX(BDD_enquete_terrain_publique!Z:Z, MATCH(A815, BDD_enquete_terrain_publique!B:B, 0))</f>
        <v>#N/A</v>
      </c>
      <c r="AA815" s="121" t="e">
        <f>INDEX(BDD_enquete_terrain_publique!AA:AA, MATCH(A815, BDD_enquete_terrain_publique!B:B, 0))</f>
        <v>#N/A</v>
      </c>
      <c r="AB815" s="121" t="e">
        <f>INDEX(BDD_enquete_terrain_publique!AB:AB, MATCH(A815, BDD_enquete_terrain_publique!B:B, 0))</f>
        <v>#N/A</v>
      </c>
      <c r="AC815" s="121" t="e">
        <f>Tableau1[[#This Row],[heure_enq]]-Tableau1[[#This Row],[heure_deb]]</f>
        <v>#N/A</v>
      </c>
      <c r="AD815" s="121" t="e">
        <f>Tableau1[[#This Row],[heure_fin]]-Tableau1[[#This Row],[heure_deb]]</f>
        <v>#N/A</v>
      </c>
      <c r="AE815" s="128" t="s">
        <v>22</v>
      </c>
      <c r="AF815" s="128" t="s">
        <v>22</v>
      </c>
      <c r="AG815" s="123" t="e">
        <f>INDEX(BDD_enquete_terrain_publique!BJ:BJ, MATCH(A815, BDD_enquete_terrain_publique!B:B, 0))</f>
        <v>#N/A</v>
      </c>
      <c r="AH815" s="18"/>
      <c r="AI815" s="18" t="e">
        <f>INDEX(BDD_enquete_terrain_publique!BO:BO, MATCH(A815, BDD_enquete_terrain_publique!B:B, 0))</f>
        <v>#N/A</v>
      </c>
      <c r="AJ815" s="18"/>
      <c r="AK815" s="18" t="e">
        <f>INDEX(BDD_enquete_terrain_publique!BU:BU, MATCH(A815, BDD_enquete_terrain_publique!B:B, 0))</f>
        <v>#N/A</v>
      </c>
      <c r="AL815" s="115" t="e">
        <f>INDEX(BDD_enquete_terrain_publique!BV:BV, MATCH(A815, BDD_enquete_terrain_publique!B:B, 0))</f>
        <v>#N/A</v>
      </c>
      <c r="AM815" s="18"/>
      <c r="AN815" s="115"/>
      <c r="AO815" s="115" t="e">
        <f>INDEX(BDD_enquete_terrain_publique!AL:AL, MATCH(A815, BDD_enquete_terrain_publique!B:B, 0))</f>
        <v>#N/A</v>
      </c>
      <c r="AP815" s="115"/>
      <c r="AQ815" s="115"/>
      <c r="AR815" s="124"/>
      <c r="AS815" s="115"/>
      <c r="AT815" s="122"/>
      <c r="AU81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5" s="122"/>
      <c r="AW815" s="115"/>
      <c r="AX815" s="199"/>
      <c r="AY815" s="201"/>
      <c r="AZ815" s="127"/>
    </row>
    <row r="816" spans="1:52">
      <c r="A816" s="117"/>
      <c r="B816" s="18" t="e">
        <f>INDEX(BDD_enquete_terrain_publique!C:C, MATCH(A816, BDD_enquete_terrain_publique!B:B, 0))</f>
        <v>#N/A</v>
      </c>
      <c r="C816" s="18" t="e">
        <f>INDEX(BDD_enquete_terrain_publique!D:D, MATCH(A816, BDD_enquete_terrain_publique!B:B, 0))</f>
        <v>#N/A</v>
      </c>
      <c r="D816" s="109" t="e">
        <f>INDEX(BDD_enquete_terrain_publique!E:E, MATCH(A816, BDD_enquete_terrain_publique!B:B, 0))</f>
        <v>#N/A</v>
      </c>
      <c r="E816" s="18" t="e">
        <f>INDEX(BDD_enquete_terrain_publique!F:F, MATCH(A816, BDD_enquete_terrain_publique!B:B, 0))</f>
        <v>#N/A</v>
      </c>
      <c r="F816" s="118" t="e">
        <f>INDEX(BDD_enquete_terrain_publique!G:G, MATCH(A816, BDD_enquete_terrain_publique!B:B, 0))</f>
        <v>#N/A</v>
      </c>
      <c r="G816" s="18" t="e">
        <f>INDEX(BDD_enquete_terrain_publique!H:H, MATCH(A816, BDD_enquete_terrain_publique!B:B, 0))</f>
        <v>#N/A</v>
      </c>
      <c r="H816" s="118" t="e">
        <f>INDEX(BDD_enquete_terrain_publique!I:I, MATCH(A816, BDD_enquete_terrain_publique!B:B, 0))</f>
        <v>#N/A</v>
      </c>
      <c r="I816" s="18" t="e">
        <f>INDEX(BDD_enquete_terrain_publique!J:J, MATCH(A816, BDD_enquete_terrain_publique!B:B, 0))</f>
        <v>#N/A</v>
      </c>
      <c r="J816" s="18" t="e">
        <f>INDEX(BDD_enquete_terrain_publique!K:K, MATCH(A816, BDD_enquete_terrain_publique!B:B, 0))</f>
        <v>#N/A</v>
      </c>
      <c r="K816" s="118" t="e">
        <f>INDEX(BDD_enquete_terrain_publique!L:L, MATCH(A816, BDD_enquete_terrain_publique!B:B, 0))</f>
        <v>#N/A</v>
      </c>
      <c r="L816" s="18" t="e">
        <f>INDEX(BDD_enquete_terrain_publique!M:M, MATCH(A816, BDD_enquete_terrain_publique!B:B, 0))</f>
        <v>#N/A</v>
      </c>
      <c r="M816" s="115" t="s">
        <v>22</v>
      </c>
      <c r="N816" s="115" t="s">
        <v>22</v>
      </c>
      <c r="O816" s="115" t="s">
        <v>22</v>
      </c>
      <c r="P816" s="119" t="e">
        <f>INDEX(BDD_enquete_terrain_publique!Q:Q, MATCH(A816, BDD_enquete_terrain_publique!B:B, 0))</f>
        <v>#N/A</v>
      </c>
      <c r="Q816" s="115" t="s">
        <v>22</v>
      </c>
      <c r="R816" s="115" t="s">
        <v>22</v>
      </c>
      <c r="S816" s="115" t="s">
        <v>22</v>
      </c>
      <c r="T816" s="115" t="s">
        <v>22</v>
      </c>
      <c r="U816" s="120" t="e">
        <f>INDEX(BDD_enquete_terrain_publique!V:V, MATCH(A816, BDD_enquete_terrain_publique!B:B, 0))</f>
        <v>#N/A</v>
      </c>
      <c r="V816" s="128" t="s">
        <v>22</v>
      </c>
      <c r="W816" s="121" t="e">
        <f>INDEX(BDD_enquete_terrain_publique!W:W, MATCH(A816, BDD_enquete_terrain_publique!B:B, 0))</f>
        <v>#N/A</v>
      </c>
      <c r="X816" s="122" t="e">
        <f>INDEX(BDD_enquete_terrain_publique!X:X, MATCH(A816, BDD_enquete_terrain_publique!B:B, 0))</f>
        <v>#N/A</v>
      </c>
      <c r="Y816" s="122" t="e">
        <f>INDEX(BDD_enquete_terrain_publique!Y:Y, MATCH(A816, BDD_enquete_terrain_publique!B:B, 0))</f>
        <v>#N/A</v>
      </c>
      <c r="Z816" s="121" t="e">
        <f>INDEX(BDD_enquete_terrain_publique!Z:Z, MATCH(A816, BDD_enquete_terrain_publique!B:B, 0))</f>
        <v>#N/A</v>
      </c>
      <c r="AA816" s="121" t="e">
        <f>INDEX(BDD_enquete_terrain_publique!AA:AA, MATCH(A816, BDD_enquete_terrain_publique!B:B, 0))</f>
        <v>#N/A</v>
      </c>
      <c r="AB816" s="121" t="e">
        <f>INDEX(BDD_enquete_terrain_publique!AB:AB, MATCH(A816, BDD_enquete_terrain_publique!B:B, 0))</f>
        <v>#N/A</v>
      </c>
      <c r="AC816" s="121" t="e">
        <f>Tableau1[[#This Row],[heure_enq]]-Tableau1[[#This Row],[heure_deb]]</f>
        <v>#N/A</v>
      </c>
      <c r="AD816" s="121" t="e">
        <f>Tableau1[[#This Row],[heure_fin]]-Tableau1[[#This Row],[heure_deb]]</f>
        <v>#N/A</v>
      </c>
      <c r="AE816" s="128" t="s">
        <v>22</v>
      </c>
      <c r="AF816" s="128" t="s">
        <v>22</v>
      </c>
      <c r="AG816" s="123" t="e">
        <f>INDEX(BDD_enquete_terrain_publique!BJ:BJ, MATCH(A816, BDD_enquete_terrain_publique!B:B, 0))</f>
        <v>#N/A</v>
      </c>
      <c r="AH816" s="18"/>
      <c r="AI816" s="18" t="e">
        <f>INDEX(BDD_enquete_terrain_publique!BO:BO, MATCH(A816, BDD_enquete_terrain_publique!B:B, 0))</f>
        <v>#N/A</v>
      </c>
      <c r="AJ816" s="18"/>
      <c r="AK816" s="18" t="e">
        <f>INDEX(BDD_enquete_terrain_publique!BU:BU, MATCH(A816, BDD_enquete_terrain_publique!B:B, 0))</f>
        <v>#N/A</v>
      </c>
      <c r="AL816" s="115" t="e">
        <f>INDEX(BDD_enquete_terrain_publique!BV:BV, MATCH(A816, BDD_enquete_terrain_publique!B:B, 0))</f>
        <v>#N/A</v>
      </c>
      <c r="AM816" s="18"/>
      <c r="AN816" s="115"/>
      <c r="AO816" s="115" t="e">
        <f>INDEX(BDD_enquete_terrain_publique!AL:AL, MATCH(A816, BDD_enquete_terrain_publique!B:B, 0))</f>
        <v>#N/A</v>
      </c>
      <c r="AP816" s="115"/>
      <c r="AQ816" s="115"/>
      <c r="AR816" s="124"/>
      <c r="AS816" s="115"/>
      <c r="AT816" s="122"/>
      <c r="AU81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6" s="122"/>
      <c r="AW816" s="115"/>
      <c r="AX816" s="199"/>
      <c r="AY816" s="201"/>
      <c r="AZ816" s="127"/>
    </row>
    <row r="817" spans="1:52">
      <c r="A817" s="117"/>
      <c r="B817" s="18" t="e">
        <f>INDEX(BDD_enquete_terrain_publique!C:C, MATCH(A817, BDD_enquete_terrain_publique!B:B, 0))</f>
        <v>#N/A</v>
      </c>
      <c r="C817" s="18" t="e">
        <f>INDEX(BDD_enquete_terrain_publique!D:D, MATCH(A817, BDD_enquete_terrain_publique!B:B, 0))</f>
        <v>#N/A</v>
      </c>
      <c r="D817" s="109" t="e">
        <f>INDEX(BDD_enquete_terrain_publique!E:E, MATCH(A817, BDD_enquete_terrain_publique!B:B, 0))</f>
        <v>#N/A</v>
      </c>
      <c r="E817" s="18" t="e">
        <f>INDEX(BDD_enquete_terrain_publique!F:F, MATCH(A817, BDD_enquete_terrain_publique!B:B, 0))</f>
        <v>#N/A</v>
      </c>
      <c r="F817" s="118" t="e">
        <f>INDEX(BDD_enquete_terrain_publique!G:G, MATCH(A817, BDD_enquete_terrain_publique!B:B, 0))</f>
        <v>#N/A</v>
      </c>
      <c r="G817" s="18" t="e">
        <f>INDEX(BDD_enquete_terrain_publique!H:H, MATCH(A817, BDD_enquete_terrain_publique!B:B, 0))</f>
        <v>#N/A</v>
      </c>
      <c r="H817" s="118" t="e">
        <f>INDEX(BDD_enquete_terrain_publique!I:I, MATCH(A817, BDD_enquete_terrain_publique!B:B, 0))</f>
        <v>#N/A</v>
      </c>
      <c r="I817" s="18" t="e">
        <f>INDEX(BDD_enquete_terrain_publique!J:J, MATCH(A817, BDD_enquete_terrain_publique!B:B, 0))</f>
        <v>#N/A</v>
      </c>
      <c r="J817" s="18" t="e">
        <f>INDEX(BDD_enquete_terrain_publique!K:K, MATCH(A817, BDD_enquete_terrain_publique!B:B, 0))</f>
        <v>#N/A</v>
      </c>
      <c r="K817" s="118" t="e">
        <f>INDEX(BDD_enquete_terrain_publique!L:L, MATCH(A817, BDD_enquete_terrain_publique!B:B, 0))</f>
        <v>#N/A</v>
      </c>
      <c r="L817" s="18" t="e">
        <f>INDEX(BDD_enquete_terrain_publique!M:M, MATCH(A817, BDD_enquete_terrain_publique!B:B, 0))</f>
        <v>#N/A</v>
      </c>
      <c r="M817" s="115" t="s">
        <v>22</v>
      </c>
      <c r="N817" s="115" t="s">
        <v>22</v>
      </c>
      <c r="O817" s="115" t="s">
        <v>22</v>
      </c>
      <c r="P817" s="119" t="e">
        <f>INDEX(BDD_enquete_terrain_publique!Q:Q, MATCH(A817, BDD_enquete_terrain_publique!B:B, 0))</f>
        <v>#N/A</v>
      </c>
      <c r="Q817" s="115" t="s">
        <v>22</v>
      </c>
      <c r="R817" s="115" t="s">
        <v>22</v>
      </c>
      <c r="S817" s="115" t="s">
        <v>22</v>
      </c>
      <c r="T817" s="115" t="s">
        <v>22</v>
      </c>
      <c r="U817" s="120" t="e">
        <f>INDEX(BDD_enquete_terrain_publique!V:V, MATCH(A817, BDD_enquete_terrain_publique!B:B, 0))</f>
        <v>#N/A</v>
      </c>
      <c r="V817" s="128" t="s">
        <v>22</v>
      </c>
      <c r="W817" s="121" t="e">
        <f>INDEX(BDD_enquete_terrain_publique!W:W, MATCH(A817, BDD_enquete_terrain_publique!B:B, 0))</f>
        <v>#N/A</v>
      </c>
      <c r="X817" s="122" t="e">
        <f>INDEX(BDD_enquete_terrain_publique!X:X, MATCH(A817, BDD_enquete_terrain_publique!B:B, 0))</f>
        <v>#N/A</v>
      </c>
      <c r="Y817" s="122" t="e">
        <f>INDEX(BDD_enquete_terrain_publique!Y:Y, MATCH(A817, BDD_enquete_terrain_publique!B:B, 0))</f>
        <v>#N/A</v>
      </c>
      <c r="Z817" s="121" t="e">
        <f>INDEX(BDD_enquete_terrain_publique!Z:Z, MATCH(A817, BDD_enquete_terrain_publique!B:B, 0))</f>
        <v>#N/A</v>
      </c>
      <c r="AA817" s="121" t="e">
        <f>INDEX(BDD_enquete_terrain_publique!AA:AA, MATCH(A817, BDD_enquete_terrain_publique!B:B, 0))</f>
        <v>#N/A</v>
      </c>
      <c r="AB817" s="121" t="e">
        <f>INDEX(BDD_enquete_terrain_publique!AB:AB, MATCH(A817, BDD_enquete_terrain_publique!B:B, 0))</f>
        <v>#N/A</v>
      </c>
      <c r="AC817" s="121" t="e">
        <f>Tableau1[[#This Row],[heure_enq]]-Tableau1[[#This Row],[heure_deb]]</f>
        <v>#N/A</v>
      </c>
      <c r="AD817" s="121" t="e">
        <f>Tableau1[[#This Row],[heure_fin]]-Tableau1[[#This Row],[heure_deb]]</f>
        <v>#N/A</v>
      </c>
      <c r="AE817" s="128" t="s">
        <v>22</v>
      </c>
      <c r="AF817" s="128" t="s">
        <v>22</v>
      </c>
      <c r="AG817" s="123" t="e">
        <f>INDEX(BDD_enquete_terrain_publique!BJ:BJ, MATCH(A817, BDD_enquete_terrain_publique!B:B, 0))</f>
        <v>#N/A</v>
      </c>
      <c r="AH817" s="18"/>
      <c r="AI817" s="18" t="e">
        <f>INDEX(BDD_enquete_terrain_publique!BO:BO, MATCH(A817, BDD_enquete_terrain_publique!B:B, 0))</f>
        <v>#N/A</v>
      </c>
      <c r="AJ817" s="18"/>
      <c r="AK817" s="18" t="e">
        <f>INDEX(BDD_enquete_terrain_publique!BU:BU, MATCH(A817, BDD_enquete_terrain_publique!B:B, 0))</f>
        <v>#N/A</v>
      </c>
      <c r="AL817" s="115" t="e">
        <f>INDEX(BDD_enquete_terrain_publique!BV:BV, MATCH(A817, BDD_enquete_terrain_publique!B:B, 0))</f>
        <v>#N/A</v>
      </c>
      <c r="AM817" s="18"/>
      <c r="AN817" s="115"/>
      <c r="AO817" s="115" t="e">
        <f>INDEX(BDD_enquete_terrain_publique!AL:AL, MATCH(A817, BDD_enquete_terrain_publique!B:B, 0))</f>
        <v>#N/A</v>
      </c>
      <c r="AP817" s="115"/>
      <c r="AQ817" s="115"/>
      <c r="AR817" s="124"/>
      <c r="AS817" s="115"/>
      <c r="AT817" s="122"/>
      <c r="AU81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7" s="122"/>
      <c r="AW817" s="115"/>
      <c r="AX817" s="199"/>
      <c r="AY817" s="201"/>
      <c r="AZ817" s="127"/>
    </row>
    <row r="818" spans="1:52">
      <c r="A818" s="117"/>
      <c r="B818" s="18" t="e">
        <f>INDEX(BDD_enquete_terrain_publique!C:C, MATCH(A818, BDD_enquete_terrain_publique!B:B, 0))</f>
        <v>#N/A</v>
      </c>
      <c r="C818" s="18" t="e">
        <f>INDEX(BDD_enquete_terrain_publique!D:D, MATCH(A818, BDD_enquete_terrain_publique!B:B, 0))</f>
        <v>#N/A</v>
      </c>
      <c r="D818" s="109" t="e">
        <f>INDEX(BDD_enquete_terrain_publique!E:E, MATCH(A818, BDD_enquete_terrain_publique!B:B, 0))</f>
        <v>#N/A</v>
      </c>
      <c r="E818" s="18" t="e">
        <f>INDEX(BDD_enquete_terrain_publique!F:F, MATCH(A818, BDD_enquete_terrain_publique!B:B, 0))</f>
        <v>#N/A</v>
      </c>
      <c r="F818" s="118" t="e">
        <f>INDEX(BDD_enquete_terrain_publique!G:G, MATCH(A818, BDD_enquete_terrain_publique!B:B, 0))</f>
        <v>#N/A</v>
      </c>
      <c r="G818" s="18" t="e">
        <f>INDEX(BDD_enquete_terrain_publique!H:H, MATCH(A818, BDD_enquete_terrain_publique!B:B, 0))</f>
        <v>#N/A</v>
      </c>
      <c r="H818" s="118" t="e">
        <f>INDEX(BDD_enquete_terrain_publique!I:I, MATCH(A818, BDD_enquete_terrain_publique!B:B, 0))</f>
        <v>#N/A</v>
      </c>
      <c r="I818" s="18" t="e">
        <f>INDEX(BDD_enquete_terrain_publique!J:J, MATCH(A818, BDD_enquete_terrain_publique!B:B, 0))</f>
        <v>#N/A</v>
      </c>
      <c r="J818" s="18" t="e">
        <f>INDEX(BDD_enquete_terrain_publique!K:K, MATCH(A818, BDD_enquete_terrain_publique!B:B, 0))</f>
        <v>#N/A</v>
      </c>
      <c r="K818" s="118" t="e">
        <f>INDEX(BDD_enquete_terrain_publique!L:L, MATCH(A818, BDD_enquete_terrain_publique!B:B, 0))</f>
        <v>#N/A</v>
      </c>
      <c r="L818" s="18" t="e">
        <f>INDEX(BDD_enquete_terrain_publique!M:M, MATCH(A818, BDD_enquete_terrain_publique!B:B, 0))</f>
        <v>#N/A</v>
      </c>
      <c r="M818" s="115" t="s">
        <v>22</v>
      </c>
      <c r="N818" s="115" t="s">
        <v>22</v>
      </c>
      <c r="O818" s="115" t="s">
        <v>22</v>
      </c>
      <c r="P818" s="119" t="e">
        <f>INDEX(BDD_enquete_terrain_publique!Q:Q, MATCH(A818, BDD_enquete_terrain_publique!B:B, 0))</f>
        <v>#N/A</v>
      </c>
      <c r="Q818" s="115" t="s">
        <v>22</v>
      </c>
      <c r="R818" s="115" t="s">
        <v>22</v>
      </c>
      <c r="S818" s="115" t="s">
        <v>22</v>
      </c>
      <c r="T818" s="115" t="s">
        <v>22</v>
      </c>
      <c r="U818" s="120" t="e">
        <f>INDEX(BDD_enquete_terrain_publique!V:V, MATCH(A818, BDD_enquete_terrain_publique!B:B, 0))</f>
        <v>#N/A</v>
      </c>
      <c r="V818" s="128" t="s">
        <v>22</v>
      </c>
      <c r="W818" s="121" t="e">
        <f>INDEX(BDD_enquete_terrain_publique!W:W, MATCH(A818, BDD_enquete_terrain_publique!B:B, 0))</f>
        <v>#N/A</v>
      </c>
      <c r="X818" s="122" t="e">
        <f>INDEX(BDD_enquete_terrain_publique!X:X, MATCH(A818, BDD_enquete_terrain_publique!B:B, 0))</f>
        <v>#N/A</v>
      </c>
      <c r="Y818" s="122" t="e">
        <f>INDEX(BDD_enquete_terrain_publique!Y:Y, MATCH(A818, BDD_enquete_terrain_publique!B:B, 0))</f>
        <v>#N/A</v>
      </c>
      <c r="Z818" s="121" t="e">
        <f>INDEX(BDD_enquete_terrain_publique!Z:Z, MATCH(A818, BDD_enquete_terrain_publique!B:B, 0))</f>
        <v>#N/A</v>
      </c>
      <c r="AA818" s="121" t="e">
        <f>INDEX(BDD_enquete_terrain_publique!AA:AA, MATCH(A818, BDD_enquete_terrain_publique!B:B, 0))</f>
        <v>#N/A</v>
      </c>
      <c r="AB818" s="121" t="e">
        <f>INDEX(BDD_enquete_terrain_publique!AB:AB, MATCH(A818, BDD_enquete_terrain_publique!B:B, 0))</f>
        <v>#N/A</v>
      </c>
      <c r="AC818" s="121" t="e">
        <f>Tableau1[[#This Row],[heure_enq]]-Tableau1[[#This Row],[heure_deb]]</f>
        <v>#N/A</v>
      </c>
      <c r="AD818" s="121" t="e">
        <f>Tableau1[[#This Row],[heure_fin]]-Tableau1[[#This Row],[heure_deb]]</f>
        <v>#N/A</v>
      </c>
      <c r="AE818" s="128" t="s">
        <v>22</v>
      </c>
      <c r="AF818" s="128" t="s">
        <v>22</v>
      </c>
      <c r="AG818" s="123" t="e">
        <f>INDEX(BDD_enquete_terrain_publique!BJ:BJ, MATCH(A818, BDD_enquete_terrain_publique!B:B, 0))</f>
        <v>#N/A</v>
      </c>
      <c r="AH818" s="18"/>
      <c r="AI818" s="18" t="e">
        <f>INDEX(BDD_enquete_terrain_publique!BO:BO, MATCH(A818, BDD_enquete_terrain_publique!B:B, 0))</f>
        <v>#N/A</v>
      </c>
      <c r="AJ818" s="18"/>
      <c r="AK818" s="18" t="e">
        <f>INDEX(BDD_enquete_terrain_publique!BU:BU, MATCH(A818, BDD_enquete_terrain_publique!B:B, 0))</f>
        <v>#N/A</v>
      </c>
      <c r="AL818" s="115" t="e">
        <f>INDEX(BDD_enquete_terrain_publique!BV:BV, MATCH(A818, BDD_enquete_terrain_publique!B:B, 0))</f>
        <v>#N/A</v>
      </c>
      <c r="AM818" s="18"/>
      <c r="AN818" s="115"/>
      <c r="AO818" s="115" t="e">
        <f>INDEX(BDD_enquete_terrain_publique!AL:AL, MATCH(A818, BDD_enquete_terrain_publique!B:B, 0))</f>
        <v>#N/A</v>
      </c>
      <c r="AP818" s="115"/>
      <c r="AQ818" s="115"/>
      <c r="AR818" s="124"/>
      <c r="AS818" s="115"/>
      <c r="AT818" s="122"/>
      <c r="AU81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8" s="122"/>
      <c r="AW818" s="115"/>
      <c r="AX818" s="199"/>
      <c r="AY818" s="201"/>
      <c r="AZ818" s="127"/>
    </row>
    <row r="819" spans="1:52">
      <c r="A819" s="117"/>
      <c r="B819" s="18" t="e">
        <f>INDEX(BDD_enquete_terrain_publique!C:C, MATCH(A819, BDD_enquete_terrain_publique!B:B, 0))</f>
        <v>#N/A</v>
      </c>
      <c r="C819" s="18" t="e">
        <f>INDEX(BDD_enquete_terrain_publique!D:D, MATCH(A819, BDD_enquete_terrain_publique!B:B, 0))</f>
        <v>#N/A</v>
      </c>
      <c r="D819" s="109" t="e">
        <f>INDEX(BDD_enquete_terrain_publique!E:E, MATCH(A819, BDD_enquete_terrain_publique!B:B, 0))</f>
        <v>#N/A</v>
      </c>
      <c r="E819" s="18" t="e">
        <f>INDEX(BDD_enquete_terrain_publique!F:F, MATCH(A819, BDD_enquete_terrain_publique!B:B, 0))</f>
        <v>#N/A</v>
      </c>
      <c r="F819" s="118" t="e">
        <f>INDEX(BDD_enquete_terrain_publique!G:G, MATCH(A819, BDD_enquete_terrain_publique!B:B, 0))</f>
        <v>#N/A</v>
      </c>
      <c r="G819" s="18" t="e">
        <f>INDEX(BDD_enquete_terrain_publique!H:H, MATCH(A819, BDD_enquete_terrain_publique!B:B, 0))</f>
        <v>#N/A</v>
      </c>
      <c r="H819" s="118" t="e">
        <f>INDEX(BDD_enquete_terrain_publique!I:I, MATCH(A819, BDD_enquete_terrain_publique!B:B, 0))</f>
        <v>#N/A</v>
      </c>
      <c r="I819" s="18" t="e">
        <f>INDEX(BDD_enquete_terrain_publique!J:J, MATCH(A819, BDD_enquete_terrain_publique!B:B, 0))</f>
        <v>#N/A</v>
      </c>
      <c r="J819" s="18" t="e">
        <f>INDEX(BDD_enquete_terrain_publique!K:K, MATCH(A819, BDD_enquete_terrain_publique!B:B, 0))</f>
        <v>#N/A</v>
      </c>
      <c r="K819" s="118" t="e">
        <f>INDEX(BDD_enquete_terrain_publique!L:L, MATCH(A819, BDD_enquete_terrain_publique!B:B, 0))</f>
        <v>#N/A</v>
      </c>
      <c r="L819" s="18" t="e">
        <f>INDEX(BDD_enquete_terrain_publique!M:M, MATCH(A819, BDD_enquete_terrain_publique!B:B, 0))</f>
        <v>#N/A</v>
      </c>
      <c r="M819" s="115" t="s">
        <v>22</v>
      </c>
      <c r="N819" s="115" t="s">
        <v>22</v>
      </c>
      <c r="O819" s="115" t="s">
        <v>22</v>
      </c>
      <c r="P819" s="119" t="e">
        <f>INDEX(BDD_enquete_terrain_publique!Q:Q, MATCH(A819, BDD_enquete_terrain_publique!B:B, 0))</f>
        <v>#N/A</v>
      </c>
      <c r="Q819" s="115" t="s">
        <v>22</v>
      </c>
      <c r="R819" s="115" t="s">
        <v>22</v>
      </c>
      <c r="S819" s="115" t="s">
        <v>22</v>
      </c>
      <c r="T819" s="115" t="s">
        <v>22</v>
      </c>
      <c r="U819" s="120" t="e">
        <f>INDEX(BDD_enquete_terrain_publique!V:V, MATCH(A819, BDD_enquete_terrain_publique!B:B, 0))</f>
        <v>#N/A</v>
      </c>
      <c r="V819" s="128" t="s">
        <v>22</v>
      </c>
      <c r="W819" s="121" t="e">
        <f>INDEX(BDD_enquete_terrain_publique!W:W, MATCH(A819, BDD_enquete_terrain_publique!B:B, 0))</f>
        <v>#N/A</v>
      </c>
      <c r="X819" s="122" t="e">
        <f>INDEX(BDD_enquete_terrain_publique!X:X, MATCH(A819, BDD_enquete_terrain_publique!B:B, 0))</f>
        <v>#N/A</v>
      </c>
      <c r="Y819" s="122" t="e">
        <f>INDEX(BDD_enquete_terrain_publique!Y:Y, MATCH(A819, BDD_enquete_terrain_publique!B:B, 0))</f>
        <v>#N/A</v>
      </c>
      <c r="Z819" s="121" t="e">
        <f>INDEX(BDD_enquete_terrain_publique!Z:Z, MATCH(A819, BDD_enquete_terrain_publique!B:B, 0))</f>
        <v>#N/A</v>
      </c>
      <c r="AA819" s="121" t="e">
        <f>INDEX(BDD_enquete_terrain_publique!AA:AA, MATCH(A819, BDD_enquete_terrain_publique!B:B, 0))</f>
        <v>#N/A</v>
      </c>
      <c r="AB819" s="121" t="e">
        <f>INDEX(BDD_enquete_terrain_publique!AB:AB, MATCH(A819, BDD_enquete_terrain_publique!B:B, 0))</f>
        <v>#N/A</v>
      </c>
      <c r="AC819" s="121" t="e">
        <f>Tableau1[[#This Row],[heure_enq]]-Tableau1[[#This Row],[heure_deb]]</f>
        <v>#N/A</v>
      </c>
      <c r="AD819" s="121" t="e">
        <f>Tableau1[[#This Row],[heure_fin]]-Tableau1[[#This Row],[heure_deb]]</f>
        <v>#N/A</v>
      </c>
      <c r="AE819" s="128" t="s">
        <v>22</v>
      </c>
      <c r="AF819" s="128" t="s">
        <v>22</v>
      </c>
      <c r="AG819" s="123" t="e">
        <f>INDEX(BDD_enquete_terrain_publique!BJ:BJ, MATCH(A819, BDD_enquete_terrain_publique!B:B, 0))</f>
        <v>#N/A</v>
      </c>
      <c r="AH819" s="18"/>
      <c r="AI819" s="18" t="e">
        <f>INDEX(BDD_enquete_terrain_publique!BO:BO, MATCH(A819, BDD_enquete_terrain_publique!B:B, 0))</f>
        <v>#N/A</v>
      </c>
      <c r="AJ819" s="18"/>
      <c r="AK819" s="18" t="e">
        <f>INDEX(BDD_enquete_terrain_publique!BU:BU, MATCH(A819, BDD_enquete_terrain_publique!B:B, 0))</f>
        <v>#N/A</v>
      </c>
      <c r="AL819" s="115" t="e">
        <f>INDEX(BDD_enquete_terrain_publique!BV:BV, MATCH(A819, BDD_enquete_terrain_publique!B:B, 0))</f>
        <v>#N/A</v>
      </c>
      <c r="AM819" s="18"/>
      <c r="AN819" s="115"/>
      <c r="AO819" s="115" t="e">
        <f>INDEX(BDD_enquete_terrain_publique!AL:AL, MATCH(A819, BDD_enquete_terrain_publique!B:B, 0))</f>
        <v>#N/A</v>
      </c>
      <c r="AP819" s="115"/>
      <c r="AQ819" s="115"/>
      <c r="AR819" s="124"/>
      <c r="AS819" s="115"/>
      <c r="AT819" s="122"/>
      <c r="AU81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19" s="122"/>
      <c r="AW819" s="115"/>
      <c r="AX819" s="199"/>
      <c r="AY819" s="201"/>
      <c r="AZ819" s="127"/>
    </row>
    <row r="820" spans="1:52">
      <c r="A820" s="117"/>
      <c r="B820" s="18" t="e">
        <f>INDEX(BDD_enquete_terrain_publique!C:C, MATCH(A820, BDD_enquete_terrain_publique!B:B, 0))</f>
        <v>#N/A</v>
      </c>
      <c r="C820" s="18" t="e">
        <f>INDEX(BDD_enquete_terrain_publique!D:D, MATCH(A820, BDD_enquete_terrain_publique!B:B, 0))</f>
        <v>#N/A</v>
      </c>
      <c r="D820" s="109" t="e">
        <f>INDEX(BDD_enquete_terrain_publique!E:E, MATCH(A820, BDD_enquete_terrain_publique!B:B, 0))</f>
        <v>#N/A</v>
      </c>
      <c r="E820" s="18" t="e">
        <f>INDEX(BDD_enquete_terrain_publique!F:F, MATCH(A820, BDD_enquete_terrain_publique!B:B, 0))</f>
        <v>#N/A</v>
      </c>
      <c r="F820" s="118" t="e">
        <f>INDEX(BDD_enquete_terrain_publique!G:G, MATCH(A820, BDD_enquete_terrain_publique!B:B, 0))</f>
        <v>#N/A</v>
      </c>
      <c r="G820" s="18" t="e">
        <f>INDEX(BDD_enquete_terrain_publique!H:H, MATCH(A820, BDD_enquete_terrain_publique!B:B, 0))</f>
        <v>#N/A</v>
      </c>
      <c r="H820" s="118" t="e">
        <f>INDEX(BDD_enquete_terrain_publique!I:I, MATCH(A820, BDD_enquete_terrain_publique!B:B, 0))</f>
        <v>#N/A</v>
      </c>
      <c r="I820" s="18" t="e">
        <f>INDEX(BDD_enquete_terrain_publique!J:J, MATCH(A820, BDD_enquete_terrain_publique!B:B, 0))</f>
        <v>#N/A</v>
      </c>
      <c r="J820" s="18" t="e">
        <f>INDEX(BDD_enquete_terrain_publique!K:K, MATCH(A820, BDD_enquete_terrain_publique!B:B, 0))</f>
        <v>#N/A</v>
      </c>
      <c r="K820" s="118" t="e">
        <f>INDEX(BDD_enquete_terrain_publique!L:L, MATCH(A820, BDD_enquete_terrain_publique!B:B, 0))</f>
        <v>#N/A</v>
      </c>
      <c r="L820" s="18" t="e">
        <f>INDEX(BDD_enquete_terrain_publique!M:M, MATCH(A820, BDD_enquete_terrain_publique!B:B, 0))</f>
        <v>#N/A</v>
      </c>
      <c r="M820" s="115" t="s">
        <v>22</v>
      </c>
      <c r="N820" s="115" t="s">
        <v>22</v>
      </c>
      <c r="O820" s="115" t="s">
        <v>22</v>
      </c>
      <c r="P820" s="119" t="e">
        <f>INDEX(BDD_enquete_terrain_publique!Q:Q, MATCH(A820, BDD_enquete_terrain_publique!B:B, 0))</f>
        <v>#N/A</v>
      </c>
      <c r="Q820" s="115" t="s">
        <v>22</v>
      </c>
      <c r="R820" s="115" t="s">
        <v>22</v>
      </c>
      <c r="S820" s="115" t="s">
        <v>22</v>
      </c>
      <c r="T820" s="115" t="s">
        <v>22</v>
      </c>
      <c r="U820" s="120" t="e">
        <f>INDEX(BDD_enquete_terrain_publique!V:V, MATCH(A820, BDD_enquete_terrain_publique!B:B, 0))</f>
        <v>#N/A</v>
      </c>
      <c r="V820" s="128" t="s">
        <v>22</v>
      </c>
      <c r="W820" s="121" t="e">
        <f>INDEX(BDD_enquete_terrain_publique!W:W, MATCH(A820, BDD_enquete_terrain_publique!B:B, 0))</f>
        <v>#N/A</v>
      </c>
      <c r="X820" s="122" t="e">
        <f>INDEX(BDD_enquete_terrain_publique!X:X, MATCH(A820, BDD_enquete_terrain_publique!B:B, 0))</f>
        <v>#N/A</v>
      </c>
      <c r="Y820" s="122" t="e">
        <f>INDEX(BDD_enquete_terrain_publique!Y:Y, MATCH(A820, BDD_enquete_terrain_publique!B:B, 0))</f>
        <v>#N/A</v>
      </c>
      <c r="Z820" s="121" t="e">
        <f>INDEX(BDD_enquete_terrain_publique!Z:Z, MATCH(A820, BDD_enquete_terrain_publique!B:B, 0))</f>
        <v>#N/A</v>
      </c>
      <c r="AA820" s="121" t="e">
        <f>INDEX(BDD_enquete_terrain_publique!AA:AA, MATCH(A820, BDD_enquete_terrain_publique!B:B, 0))</f>
        <v>#N/A</v>
      </c>
      <c r="AB820" s="121" t="e">
        <f>INDEX(BDD_enquete_terrain_publique!AB:AB, MATCH(A820, BDD_enquete_terrain_publique!B:B, 0))</f>
        <v>#N/A</v>
      </c>
      <c r="AC820" s="121" t="e">
        <f>Tableau1[[#This Row],[heure_enq]]-Tableau1[[#This Row],[heure_deb]]</f>
        <v>#N/A</v>
      </c>
      <c r="AD820" s="121" t="e">
        <f>Tableau1[[#This Row],[heure_fin]]-Tableau1[[#This Row],[heure_deb]]</f>
        <v>#N/A</v>
      </c>
      <c r="AE820" s="128" t="s">
        <v>22</v>
      </c>
      <c r="AF820" s="128" t="s">
        <v>22</v>
      </c>
      <c r="AG820" s="123" t="e">
        <f>INDEX(BDD_enquete_terrain_publique!BJ:BJ, MATCH(A820, BDD_enquete_terrain_publique!B:B, 0))</f>
        <v>#N/A</v>
      </c>
      <c r="AH820" s="18"/>
      <c r="AI820" s="18" t="e">
        <f>INDEX(BDD_enquete_terrain_publique!BO:BO, MATCH(A820, BDD_enquete_terrain_publique!B:B, 0))</f>
        <v>#N/A</v>
      </c>
      <c r="AJ820" s="18"/>
      <c r="AK820" s="18" t="e">
        <f>INDEX(BDD_enquete_terrain_publique!BU:BU, MATCH(A820, BDD_enquete_terrain_publique!B:B, 0))</f>
        <v>#N/A</v>
      </c>
      <c r="AL820" s="115" t="e">
        <f>INDEX(BDD_enquete_terrain_publique!BV:BV, MATCH(A820, BDD_enquete_terrain_publique!B:B, 0))</f>
        <v>#N/A</v>
      </c>
      <c r="AM820" s="18"/>
      <c r="AN820" s="115"/>
      <c r="AO820" s="115" t="e">
        <f>INDEX(BDD_enquete_terrain_publique!AL:AL, MATCH(A820, BDD_enquete_terrain_publique!B:B, 0))</f>
        <v>#N/A</v>
      </c>
      <c r="AP820" s="115"/>
      <c r="AQ820" s="115"/>
      <c r="AR820" s="124"/>
      <c r="AS820" s="115"/>
      <c r="AT820" s="122"/>
      <c r="AU82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0" s="122"/>
      <c r="AW820" s="115"/>
      <c r="AX820" s="199"/>
      <c r="AY820" s="201"/>
      <c r="AZ820" s="127"/>
    </row>
    <row r="821" spans="1:52">
      <c r="A821" s="117"/>
      <c r="B821" s="18" t="e">
        <f>INDEX(BDD_enquete_terrain_publique!C:C, MATCH(A821, BDD_enquete_terrain_publique!B:B, 0))</f>
        <v>#N/A</v>
      </c>
      <c r="C821" s="18" t="e">
        <f>INDEX(BDD_enquete_terrain_publique!D:D, MATCH(A821, BDD_enquete_terrain_publique!B:B, 0))</f>
        <v>#N/A</v>
      </c>
      <c r="D821" s="109" t="e">
        <f>INDEX(BDD_enquete_terrain_publique!E:E, MATCH(A821, BDD_enquete_terrain_publique!B:B, 0))</f>
        <v>#N/A</v>
      </c>
      <c r="E821" s="18" t="e">
        <f>INDEX(BDD_enquete_terrain_publique!F:F, MATCH(A821, BDD_enquete_terrain_publique!B:B, 0))</f>
        <v>#N/A</v>
      </c>
      <c r="F821" s="118" t="e">
        <f>INDEX(BDD_enquete_terrain_publique!G:G, MATCH(A821, BDD_enquete_terrain_publique!B:B, 0))</f>
        <v>#N/A</v>
      </c>
      <c r="G821" s="18" t="e">
        <f>INDEX(BDD_enquete_terrain_publique!H:H, MATCH(A821, BDD_enquete_terrain_publique!B:B, 0))</f>
        <v>#N/A</v>
      </c>
      <c r="H821" s="118" t="e">
        <f>INDEX(BDD_enquete_terrain_publique!I:I, MATCH(A821, BDD_enquete_terrain_publique!B:B, 0))</f>
        <v>#N/A</v>
      </c>
      <c r="I821" s="18" t="e">
        <f>INDEX(BDD_enquete_terrain_publique!J:J, MATCH(A821, BDD_enquete_terrain_publique!B:B, 0))</f>
        <v>#N/A</v>
      </c>
      <c r="J821" s="18" t="e">
        <f>INDEX(BDD_enquete_terrain_publique!K:K, MATCH(A821, BDD_enquete_terrain_publique!B:B, 0))</f>
        <v>#N/A</v>
      </c>
      <c r="K821" s="118" t="e">
        <f>INDEX(BDD_enquete_terrain_publique!L:L, MATCH(A821, BDD_enquete_terrain_publique!B:B, 0))</f>
        <v>#N/A</v>
      </c>
      <c r="L821" s="18" t="e">
        <f>INDEX(BDD_enquete_terrain_publique!M:M, MATCH(A821, BDD_enquete_terrain_publique!B:B, 0))</f>
        <v>#N/A</v>
      </c>
      <c r="M821" s="115" t="s">
        <v>22</v>
      </c>
      <c r="N821" s="115" t="s">
        <v>22</v>
      </c>
      <c r="O821" s="115" t="s">
        <v>22</v>
      </c>
      <c r="P821" s="119" t="e">
        <f>INDEX(BDD_enquete_terrain_publique!Q:Q, MATCH(A821, BDD_enquete_terrain_publique!B:B, 0))</f>
        <v>#N/A</v>
      </c>
      <c r="Q821" s="115" t="s">
        <v>22</v>
      </c>
      <c r="R821" s="115" t="s">
        <v>22</v>
      </c>
      <c r="S821" s="115" t="s">
        <v>22</v>
      </c>
      <c r="T821" s="115" t="s">
        <v>22</v>
      </c>
      <c r="U821" s="120" t="e">
        <f>INDEX(BDD_enquete_terrain_publique!V:V, MATCH(A821, BDD_enquete_terrain_publique!B:B, 0))</f>
        <v>#N/A</v>
      </c>
      <c r="V821" s="128" t="s">
        <v>22</v>
      </c>
      <c r="W821" s="121" t="e">
        <f>INDEX(BDD_enquete_terrain_publique!W:W, MATCH(A821, BDD_enquete_terrain_publique!B:B, 0))</f>
        <v>#N/A</v>
      </c>
      <c r="X821" s="122" t="e">
        <f>INDEX(BDD_enquete_terrain_publique!X:X, MATCH(A821, BDD_enquete_terrain_publique!B:B, 0))</f>
        <v>#N/A</v>
      </c>
      <c r="Y821" s="122" t="e">
        <f>INDEX(BDD_enquete_terrain_publique!Y:Y, MATCH(A821, BDD_enquete_terrain_publique!B:B, 0))</f>
        <v>#N/A</v>
      </c>
      <c r="Z821" s="121" t="e">
        <f>INDEX(BDD_enquete_terrain_publique!Z:Z, MATCH(A821, BDD_enquete_terrain_publique!B:B, 0))</f>
        <v>#N/A</v>
      </c>
      <c r="AA821" s="121" t="e">
        <f>INDEX(BDD_enquete_terrain_publique!AA:AA, MATCH(A821, BDD_enquete_terrain_publique!B:B, 0))</f>
        <v>#N/A</v>
      </c>
      <c r="AB821" s="121" t="e">
        <f>INDEX(BDD_enquete_terrain_publique!AB:AB, MATCH(A821, BDD_enquete_terrain_publique!B:B, 0))</f>
        <v>#N/A</v>
      </c>
      <c r="AC821" s="121" t="e">
        <f>Tableau1[[#This Row],[heure_enq]]-Tableau1[[#This Row],[heure_deb]]</f>
        <v>#N/A</v>
      </c>
      <c r="AD821" s="121" t="e">
        <f>Tableau1[[#This Row],[heure_fin]]-Tableau1[[#This Row],[heure_deb]]</f>
        <v>#N/A</v>
      </c>
      <c r="AE821" s="128" t="s">
        <v>22</v>
      </c>
      <c r="AF821" s="128" t="s">
        <v>22</v>
      </c>
      <c r="AG821" s="123" t="e">
        <f>INDEX(BDD_enquete_terrain_publique!BJ:BJ, MATCH(A821, BDD_enquete_terrain_publique!B:B, 0))</f>
        <v>#N/A</v>
      </c>
      <c r="AH821" s="18"/>
      <c r="AI821" s="18" t="e">
        <f>INDEX(BDD_enquete_terrain_publique!BO:BO, MATCH(A821, BDD_enquete_terrain_publique!B:B, 0))</f>
        <v>#N/A</v>
      </c>
      <c r="AJ821" s="18"/>
      <c r="AK821" s="18" t="e">
        <f>INDEX(BDD_enquete_terrain_publique!BU:BU, MATCH(A821, BDD_enquete_terrain_publique!B:B, 0))</f>
        <v>#N/A</v>
      </c>
      <c r="AL821" s="115" t="e">
        <f>INDEX(BDD_enquete_terrain_publique!BV:BV, MATCH(A821, BDD_enquete_terrain_publique!B:B, 0))</f>
        <v>#N/A</v>
      </c>
      <c r="AM821" s="18"/>
      <c r="AN821" s="115"/>
      <c r="AO821" s="115" t="e">
        <f>INDEX(BDD_enquete_terrain_publique!AL:AL, MATCH(A821, BDD_enquete_terrain_publique!B:B, 0))</f>
        <v>#N/A</v>
      </c>
      <c r="AP821" s="115"/>
      <c r="AQ821" s="115"/>
      <c r="AR821" s="124"/>
      <c r="AS821" s="115"/>
      <c r="AT821" s="122"/>
      <c r="AU82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1" s="122"/>
      <c r="AW821" s="115"/>
      <c r="AX821" s="199"/>
      <c r="AY821" s="201"/>
      <c r="AZ821" s="127"/>
    </row>
    <row r="822" spans="1:52">
      <c r="A822" s="117"/>
      <c r="B822" s="18" t="e">
        <f>INDEX(BDD_enquete_terrain_publique!C:C, MATCH(A822, BDD_enquete_terrain_publique!B:B, 0))</f>
        <v>#N/A</v>
      </c>
      <c r="C822" s="18" t="e">
        <f>INDEX(BDD_enquete_terrain_publique!D:D, MATCH(A822, BDD_enquete_terrain_publique!B:B, 0))</f>
        <v>#N/A</v>
      </c>
      <c r="D822" s="109" t="e">
        <f>INDEX(BDD_enquete_terrain_publique!E:E, MATCH(A822, BDD_enquete_terrain_publique!B:B, 0))</f>
        <v>#N/A</v>
      </c>
      <c r="E822" s="18" t="e">
        <f>INDEX(BDD_enquete_terrain_publique!F:F, MATCH(A822, BDD_enquete_terrain_publique!B:B, 0))</f>
        <v>#N/A</v>
      </c>
      <c r="F822" s="118" t="e">
        <f>INDEX(BDD_enquete_terrain_publique!G:G, MATCH(A822, BDD_enquete_terrain_publique!B:B, 0))</f>
        <v>#N/A</v>
      </c>
      <c r="G822" s="18" t="e">
        <f>INDEX(BDD_enquete_terrain_publique!H:H, MATCH(A822, BDD_enquete_terrain_publique!B:B, 0))</f>
        <v>#N/A</v>
      </c>
      <c r="H822" s="118" t="e">
        <f>INDEX(BDD_enquete_terrain_publique!I:I, MATCH(A822, BDD_enquete_terrain_publique!B:B, 0))</f>
        <v>#N/A</v>
      </c>
      <c r="I822" s="18" t="e">
        <f>INDEX(BDD_enquete_terrain_publique!J:J, MATCH(A822, BDD_enquete_terrain_publique!B:B, 0))</f>
        <v>#N/A</v>
      </c>
      <c r="J822" s="18" t="e">
        <f>INDEX(BDD_enquete_terrain_publique!K:K, MATCH(A822, BDD_enquete_terrain_publique!B:B, 0))</f>
        <v>#N/A</v>
      </c>
      <c r="K822" s="118" t="e">
        <f>INDEX(BDD_enquete_terrain_publique!L:L, MATCH(A822, BDD_enquete_terrain_publique!B:B, 0))</f>
        <v>#N/A</v>
      </c>
      <c r="L822" s="18" t="e">
        <f>INDEX(BDD_enquete_terrain_publique!M:M, MATCH(A822, BDD_enquete_terrain_publique!B:B, 0))</f>
        <v>#N/A</v>
      </c>
      <c r="M822" s="115" t="s">
        <v>22</v>
      </c>
      <c r="N822" s="115" t="s">
        <v>22</v>
      </c>
      <c r="O822" s="115" t="s">
        <v>22</v>
      </c>
      <c r="P822" s="119" t="e">
        <f>INDEX(BDD_enquete_terrain_publique!Q:Q, MATCH(A822, BDD_enquete_terrain_publique!B:B, 0))</f>
        <v>#N/A</v>
      </c>
      <c r="Q822" s="115" t="s">
        <v>22</v>
      </c>
      <c r="R822" s="115" t="s">
        <v>22</v>
      </c>
      <c r="S822" s="115" t="s">
        <v>22</v>
      </c>
      <c r="T822" s="115" t="s">
        <v>22</v>
      </c>
      <c r="U822" s="120" t="e">
        <f>INDEX(BDD_enquete_terrain_publique!V:V, MATCH(A822, BDD_enquete_terrain_publique!B:B, 0))</f>
        <v>#N/A</v>
      </c>
      <c r="V822" s="128" t="s">
        <v>22</v>
      </c>
      <c r="W822" s="121" t="e">
        <f>INDEX(BDD_enquete_terrain_publique!W:W, MATCH(A822, BDD_enquete_terrain_publique!B:B, 0))</f>
        <v>#N/A</v>
      </c>
      <c r="X822" s="122" t="e">
        <f>INDEX(BDD_enquete_terrain_publique!X:X, MATCH(A822, BDD_enquete_terrain_publique!B:B, 0))</f>
        <v>#N/A</v>
      </c>
      <c r="Y822" s="122" t="e">
        <f>INDEX(BDD_enquete_terrain_publique!Y:Y, MATCH(A822, BDD_enquete_terrain_publique!B:B, 0))</f>
        <v>#N/A</v>
      </c>
      <c r="Z822" s="121" t="e">
        <f>INDEX(BDD_enquete_terrain_publique!Z:Z, MATCH(A822, BDD_enquete_terrain_publique!B:B, 0))</f>
        <v>#N/A</v>
      </c>
      <c r="AA822" s="121" t="e">
        <f>INDEX(BDD_enquete_terrain_publique!AA:AA, MATCH(A822, BDD_enquete_terrain_publique!B:B, 0))</f>
        <v>#N/A</v>
      </c>
      <c r="AB822" s="121" t="e">
        <f>INDEX(BDD_enquete_terrain_publique!AB:AB, MATCH(A822, BDD_enquete_terrain_publique!B:B, 0))</f>
        <v>#N/A</v>
      </c>
      <c r="AC822" s="121" t="e">
        <f>Tableau1[[#This Row],[heure_enq]]-Tableau1[[#This Row],[heure_deb]]</f>
        <v>#N/A</v>
      </c>
      <c r="AD822" s="121" t="e">
        <f>Tableau1[[#This Row],[heure_fin]]-Tableau1[[#This Row],[heure_deb]]</f>
        <v>#N/A</v>
      </c>
      <c r="AE822" s="128" t="s">
        <v>22</v>
      </c>
      <c r="AF822" s="128" t="s">
        <v>22</v>
      </c>
      <c r="AG822" s="123" t="e">
        <f>INDEX(BDD_enquete_terrain_publique!BJ:BJ, MATCH(A822, BDD_enquete_terrain_publique!B:B, 0))</f>
        <v>#N/A</v>
      </c>
      <c r="AH822" s="18"/>
      <c r="AI822" s="18" t="e">
        <f>INDEX(BDD_enquete_terrain_publique!BO:BO, MATCH(A822, BDD_enquete_terrain_publique!B:B, 0))</f>
        <v>#N/A</v>
      </c>
      <c r="AJ822" s="18"/>
      <c r="AK822" s="18" t="e">
        <f>INDEX(BDD_enquete_terrain_publique!BU:BU, MATCH(A822, BDD_enquete_terrain_publique!B:B, 0))</f>
        <v>#N/A</v>
      </c>
      <c r="AL822" s="115" t="e">
        <f>INDEX(BDD_enquete_terrain_publique!BV:BV, MATCH(A822, BDD_enquete_terrain_publique!B:B, 0))</f>
        <v>#N/A</v>
      </c>
      <c r="AM822" s="18"/>
      <c r="AN822" s="115"/>
      <c r="AO822" s="115" t="e">
        <f>INDEX(BDD_enquete_terrain_publique!AL:AL, MATCH(A822, BDD_enquete_terrain_publique!B:B, 0))</f>
        <v>#N/A</v>
      </c>
      <c r="AP822" s="115"/>
      <c r="AQ822" s="115"/>
      <c r="AR822" s="124"/>
      <c r="AS822" s="115"/>
      <c r="AT822" s="122"/>
      <c r="AU82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2" s="122"/>
      <c r="AW822" s="115"/>
      <c r="AX822" s="199"/>
      <c r="AY822" s="201"/>
      <c r="AZ822" s="127"/>
    </row>
    <row r="823" spans="1:52">
      <c r="A823" s="117"/>
      <c r="B823" s="18" t="e">
        <f>INDEX(BDD_enquete_terrain_publique!C:C, MATCH(A823, BDD_enquete_terrain_publique!B:B, 0))</f>
        <v>#N/A</v>
      </c>
      <c r="C823" s="18" t="e">
        <f>INDEX(BDD_enquete_terrain_publique!D:D, MATCH(A823, BDD_enquete_terrain_publique!B:B, 0))</f>
        <v>#N/A</v>
      </c>
      <c r="D823" s="109" t="e">
        <f>INDEX(BDD_enquete_terrain_publique!E:E, MATCH(A823, BDD_enquete_terrain_publique!B:B, 0))</f>
        <v>#N/A</v>
      </c>
      <c r="E823" s="18" t="e">
        <f>INDEX(BDD_enquete_terrain_publique!F:F, MATCH(A823, BDD_enquete_terrain_publique!B:B, 0))</f>
        <v>#N/A</v>
      </c>
      <c r="F823" s="118" t="e">
        <f>INDEX(BDD_enquete_terrain_publique!G:G, MATCH(A823, BDD_enquete_terrain_publique!B:B, 0))</f>
        <v>#N/A</v>
      </c>
      <c r="G823" s="18" t="e">
        <f>INDEX(BDD_enquete_terrain_publique!H:H, MATCH(A823, BDD_enquete_terrain_publique!B:B, 0))</f>
        <v>#N/A</v>
      </c>
      <c r="H823" s="118" t="e">
        <f>INDEX(BDD_enquete_terrain_publique!I:I, MATCH(A823, BDD_enquete_terrain_publique!B:B, 0))</f>
        <v>#N/A</v>
      </c>
      <c r="I823" s="18" t="e">
        <f>INDEX(BDD_enquete_terrain_publique!J:J, MATCH(A823, BDD_enquete_terrain_publique!B:B, 0))</f>
        <v>#N/A</v>
      </c>
      <c r="J823" s="18" t="e">
        <f>INDEX(BDD_enquete_terrain_publique!K:K, MATCH(A823, BDD_enquete_terrain_publique!B:B, 0))</f>
        <v>#N/A</v>
      </c>
      <c r="K823" s="118" t="e">
        <f>INDEX(BDD_enquete_terrain_publique!L:L, MATCH(A823, BDD_enquete_terrain_publique!B:B, 0))</f>
        <v>#N/A</v>
      </c>
      <c r="L823" s="18" t="e">
        <f>INDEX(BDD_enquete_terrain_publique!M:M, MATCH(A823, BDD_enquete_terrain_publique!B:B, 0))</f>
        <v>#N/A</v>
      </c>
      <c r="M823" s="115" t="s">
        <v>22</v>
      </c>
      <c r="N823" s="115" t="s">
        <v>22</v>
      </c>
      <c r="O823" s="115" t="s">
        <v>22</v>
      </c>
      <c r="P823" s="119" t="e">
        <f>INDEX(BDD_enquete_terrain_publique!Q:Q, MATCH(A823, BDD_enquete_terrain_publique!B:B, 0))</f>
        <v>#N/A</v>
      </c>
      <c r="Q823" s="115" t="s">
        <v>22</v>
      </c>
      <c r="R823" s="115" t="s">
        <v>22</v>
      </c>
      <c r="S823" s="115" t="s">
        <v>22</v>
      </c>
      <c r="T823" s="115" t="s">
        <v>22</v>
      </c>
      <c r="U823" s="120" t="e">
        <f>INDEX(BDD_enquete_terrain_publique!V:V, MATCH(A823, BDD_enquete_terrain_publique!B:B, 0))</f>
        <v>#N/A</v>
      </c>
      <c r="V823" s="128" t="s">
        <v>22</v>
      </c>
      <c r="W823" s="121" t="e">
        <f>INDEX(BDD_enquete_terrain_publique!W:W, MATCH(A823, BDD_enquete_terrain_publique!B:B, 0))</f>
        <v>#N/A</v>
      </c>
      <c r="X823" s="122" t="e">
        <f>INDEX(BDD_enquete_terrain_publique!X:X, MATCH(A823, BDD_enquete_terrain_publique!B:B, 0))</f>
        <v>#N/A</v>
      </c>
      <c r="Y823" s="122" t="e">
        <f>INDEX(BDD_enquete_terrain_publique!Y:Y, MATCH(A823, BDD_enquete_terrain_publique!B:B, 0))</f>
        <v>#N/A</v>
      </c>
      <c r="Z823" s="121" t="e">
        <f>INDEX(BDD_enquete_terrain_publique!Z:Z, MATCH(A823, BDD_enquete_terrain_publique!B:B, 0))</f>
        <v>#N/A</v>
      </c>
      <c r="AA823" s="121" t="e">
        <f>INDEX(BDD_enquete_terrain_publique!AA:AA, MATCH(A823, BDD_enquete_terrain_publique!B:B, 0))</f>
        <v>#N/A</v>
      </c>
      <c r="AB823" s="121" t="e">
        <f>INDEX(BDD_enquete_terrain_publique!AB:AB, MATCH(A823, BDD_enquete_terrain_publique!B:B, 0))</f>
        <v>#N/A</v>
      </c>
      <c r="AC823" s="121" t="e">
        <f>Tableau1[[#This Row],[heure_enq]]-Tableau1[[#This Row],[heure_deb]]</f>
        <v>#N/A</v>
      </c>
      <c r="AD823" s="121" t="e">
        <f>Tableau1[[#This Row],[heure_fin]]-Tableau1[[#This Row],[heure_deb]]</f>
        <v>#N/A</v>
      </c>
      <c r="AE823" s="128" t="s">
        <v>22</v>
      </c>
      <c r="AF823" s="128" t="s">
        <v>22</v>
      </c>
      <c r="AG823" s="123" t="e">
        <f>INDEX(BDD_enquete_terrain_publique!BJ:BJ, MATCH(A823, BDD_enquete_terrain_publique!B:B, 0))</f>
        <v>#N/A</v>
      </c>
      <c r="AH823" s="18"/>
      <c r="AI823" s="18" t="e">
        <f>INDEX(BDD_enquete_terrain_publique!BO:BO, MATCH(A823, BDD_enquete_terrain_publique!B:B, 0))</f>
        <v>#N/A</v>
      </c>
      <c r="AJ823" s="18"/>
      <c r="AK823" s="18" t="e">
        <f>INDEX(BDD_enquete_terrain_publique!BU:BU, MATCH(A823, BDD_enquete_terrain_publique!B:B, 0))</f>
        <v>#N/A</v>
      </c>
      <c r="AL823" s="115" t="e">
        <f>INDEX(BDD_enquete_terrain_publique!BV:BV, MATCH(A823, BDD_enquete_terrain_publique!B:B, 0))</f>
        <v>#N/A</v>
      </c>
      <c r="AM823" s="18"/>
      <c r="AN823" s="115"/>
      <c r="AO823" s="115" t="e">
        <f>INDEX(BDD_enquete_terrain_publique!AL:AL, MATCH(A823, BDD_enquete_terrain_publique!B:B, 0))</f>
        <v>#N/A</v>
      </c>
      <c r="AP823" s="115"/>
      <c r="AQ823" s="115"/>
      <c r="AR823" s="124"/>
      <c r="AS823" s="115"/>
      <c r="AT823" s="122"/>
      <c r="AU82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3" s="122"/>
      <c r="AW823" s="115"/>
      <c r="AX823" s="199"/>
      <c r="AY823" s="201"/>
      <c r="AZ823" s="127"/>
    </row>
    <row r="824" spans="1:52">
      <c r="A824" s="117"/>
      <c r="B824" s="18" t="e">
        <f>INDEX(BDD_enquete_terrain_publique!C:C, MATCH(A824, BDD_enquete_terrain_publique!B:B, 0))</f>
        <v>#N/A</v>
      </c>
      <c r="C824" s="18" t="e">
        <f>INDEX(BDD_enquete_terrain_publique!D:D, MATCH(A824, BDD_enquete_terrain_publique!B:B, 0))</f>
        <v>#N/A</v>
      </c>
      <c r="D824" s="109" t="e">
        <f>INDEX(BDD_enquete_terrain_publique!E:E, MATCH(A824, BDD_enquete_terrain_publique!B:B, 0))</f>
        <v>#N/A</v>
      </c>
      <c r="E824" s="18" t="e">
        <f>INDEX(BDD_enquete_terrain_publique!F:F, MATCH(A824, BDD_enquete_terrain_publique!B:B, 0))</f>
        <v>#N/A</v>
      </c>
      <c r="F824" s="118" t="e">
        <f>INDEX(BDD_enquete_terrain_publique!G:G, MATCH(A824, BDD_enquete_terrain_publique!B:B, 0))</f>
        <v>#N/A</v>
      </c>
      <c r="G824" s="18" t="e">
        <f>INDEX(BDD_enquete_terrain_publique!H:H, MATCH(A824, BDD_enquete_terrain_publique!B:B, 0))</f>
        <v>#N/A</v>
      </c>
      <c r="H824" s="118" t="e">
        <f>INDEX(BDD_enquete_terrain_publique!I:I, MATCH(A824, BDD_enquete_terrain_publique!B:B, 0))</f>
        <v>#N/A</v>
      </c>
      <c r="I824" s="18" t="e">
        <f>INDEX(BDD_enquete_terrain_publique!J:J, MATCH(A824, BDD_enquete_terrain_publique!B:B, 0))</f>
        <v>#N/A</v>
      </c>
      <c r="J824" s="18" t="e">
        <f>INDEX(BDD_enquete_terrain_publique!K:K, MATCH(A824, BDD_enquete_terrain_publique!B:B, 0))</f>
        <v>#N/A</v>
      </c>
      <c r="K824" s="118" t="e">
        <f>INDEX(BDD_enquete_terrain_publique!L:L, MATCH(A824, BDD_enquete_terrain_publique!B:B, 0))</f>
        <v>#N/A</v>
      </c>
      <c r="L824" s="18" t="e">
        <f>INDEX(BDD_enquete_terrain_publique!M:M, MATCH(A824, BDD_enquete_terrain_publique!B:B, 0))</f>
        <v>#N/A</v>
      </c>
      <c r="M824" s="115" t="s">
        <v>22</v>
      </c>
      <c r="N824" s="115" t="s">
        <v>22</v>
      </c>
      <c r="O824" s="115" t="s">
        <v>22</v>
      </c>
      <c r="P824" s="119" t="e">
        <f>INDEX(BDD_enquete_terrain_publique!Q:Q, MATCH(A824, BDD_enquete_terrain_publique!B:B, 0))</f>
        <v>#N/A</v>
      </c>
      <c r="Q824" s="115" t="s">
        <v>22</v>
      </c>
      <c r="R824" s="115" t="s">
        <v>22</v>
      </c>
      <c r="S824" s="115" t="s">
        <v>22</v>
      </c>
      <c r="T824" s="115" t="s">
        <v>22</v>
      </c>
      <c r="U824" s="120" t="e">
        <f>INDEX(BDD_enquete_terrain_publique!V:V, MATCH(A824, BDD_enquete_terrain_publique!B:B, 0))</f>
        <v>#N/A</v>
      </c>
      <c r="V824" s="128" t="s">
        <v>22</v>
      </c>
      <c r="W824" s="121" t="e">
        <f>INDEX(BDD_enquete_terrain_publique!W:W, MATCH(A824, BDD_enquete_terrain_publique!B:B, 0))</f>
        <v>#N/A</v>
      </c>
      <c r="X824" s="122" t="e">
        <f>INDEX(BDD_enquete_terrain_publique!X:X, MATCH(A824, BDD_enquete_terrain_publique!B:B, 0))</f>
        <v>#N/A</v>
      </c>
      <c r="Y824" s="122" t="e">
        <f>INDEX(BDD_enquete_terrain_publique!Y:Y, MATCH(A824, BDD_enquete_terrain_publique!B:B, 0))</f>
        <v>#N/A</v>
      </c>
      <c r="Z824" s="121" t="e">
        <f>INDEX(BDD_enquete_terrain_publique!Z:Z, MATCH(A824, BDD_enquete_terrain_publique!B:B, 0))</f>
        <v>#N/A</v>
      </c>
      <c r="AA824" s="121" t="e">
        <f>INDEX(BDD_enquete_terrain_publique!AA:AA, MATCH(A824, BDD_enquete_terrain_publique!B:B, 0))</f>
        <v>#N/A</v>
      </c>
      <c r="AB824" s="121" t="e">
        <f>INDEX(BDD_enquete_terrain_publique!AB:AB, MATCH(A824, BDD_enquete_terrain_publique!B:B, 0))</f>
        <v>#N/A</v>
      </c>
      <c r="AC824" s="121" t="e">
        <f>Tableau1[[#This Row],[heure_enq]]-Tableau1[[#This Row],[heure_deb]]</f>
        <v>#N/A</v>
      </c>
      <c r="AD824" s="121" t="e">
        <f>Tableau1[[#This Row],[heure_fin]]-Tableau1[[#This Row],[heure_deb]]</f>
        <v>#N/A</v>
      </c>
      <c r="AE824" s="128" t="s">
        <v>22</v>
      </c>
      <c r="AF824" s="128" t="s">
        <v>22</v>
      </c>
      <c r="AG824" s="123" t="e">
        <f>INDEX(BDD_enquete_terrain_publique!BJ:BJ, MATCH(A824, BDD_enquete_terrain_publique!B:B, 0))</f>
        <v>#N/A</v>
      </c>
      <c r="AH824" s="18"/>
      <c r="AI824" s="18" t="e">
        <f>INDEX(BDD_enquete_terrain_publique!BO:BO, MATCH(A824, BDD_enquete_terrain_publique!B:B, 0))</f>
        <v>#N/A</v>
      </c>
      <c r="AJ824" s="18"/>
      <c r="AK824" s="18" t="e">
        <f>INDEX(BDD_enquete_terrain_publique!BU:BU, MATCH(A824, BDD_enquete_terrain_publique!B:B, 0))</f>
        <v>#N/A</v>
      </c>
      <c r="AL824" s="115" t="e">
        <f>INDEX(BDD_enquete_terrain_publique!BV:BV, MATCH(A824, BDD_enquete_terrain_publique!B:B, 0))</f>
        <v>#N/A</v>
      </c>
      <c r="AM824" s="18"/>
      <c r="AN824" s="115"/>
      <c r="AO824" s="115" t="e">
        <f>INDEX(BDD_enquete_terrain_publique!AL:AL, MATCH(A824, BDD_enquete_terrain_publique!B:B, 0))</f>
        <v>#N/A</v>
      </c>
      <c r="AP824" s="115"/>
      <c r="AQ824" s="115"/>
      <c r="AR824" s="124"/>
      <c r="AS824" s="115"/>
      <c r="AT824" s="122"/>
      <c r="AU82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4" s="122"/>
      <c r="AW824" s="115"/>
      <c r="AX824" s="199"/>
      <c r="AY824" s="201"/>
      <c r="AZ824" s="127"/>
    </row>
    <row r="825" spans="1:52">
      <c r="A825" s="117"/>
      <c r="B825" s="18" t="e">
        <f>INDEX(BDD_enquete_terrain_publique!C:C, MATCH(A825, BDD_enquete_terrain_publique!B:B, 0))</f>
        <v>#N/A</v>
      </c>
      <c r="C825" s="18" t="e">
        <f>INDEX(BDD_enquete_terrain_publique!D:D, MATCH(A825, BDD_enquete_terrain_publique!B:B, 0))</f>
        <v>#N/A</v>
      </c>
      <c r="D825" s="109" t="e">
        <f>INDEX(BDD_enquete_terrain_publique!E:E, MATCH(A825, BDD_enquete_terrain_publique!B:B, 0))</f>
        <v>#N/A</v>
      </c>
      <c r="E825" s="18" t="e">
        <f>INDEX(BDD_enquete_terrain_publique!F:F, MATCH(A825, BDD_enquete_terrain_publique!B:B, 0))</f>
        <v>#N/A</v>
      </c>
      <c r="F825" s="118" t="e">
        <f>INDEX(BDD_enquete_terrain_publique!G:G, MATCH(A825, BDD_enquete_terrain_publique!B:B, 0))</f>
        <v>#N/A</v>
      </c>
      <c r="G825" s="18" t="e">
        <f>INDEX(BDD_enquete_terrain_publique!H:H, MATCH(A825, BDD_enquete_terrain_publique!B:B, 0))</f>
        <v>#N/A</v>
      </c>
      <c r="H825" s="118" t="e">
        <f>INDEX(BDD_enquete_terrain_publique!I:I, MATCH(A825, BDD_enquete_terrain_publique!B:B, 0))</f>
        <v>#N/A</v>
      </c>
      <c r="I825" s="18" t="e">
        <f>INDEX(BDD_enquete_terrain_publique!J:J, MATCH(A825, BDD_enquete_terrain_publique!B:B, 0))</f>
        <v>#N/A</v>
      </c>
      <c r="J825" s="18" t="e">
        <f>INDEX(BDD_enquete_terrain_publique!K:K, MATCH(A825, BDD_enquete_terrain_publique!B:B, 0))</f>
        <v>#N/A</v>
      </c>
      <c r="K825" s="118" t="e">
        <f>INDEX(BDD_enquete_terrain_publique!L:L, MATCH(A825, BDD_enquete_terrain_publique!B:B, 0))</f>
        <v>#N/A</v>
      </c>
      <c r="L825" s="18" t="e">
        <f>INDEX(BDD_enquete_terrain_publique!M:M, MATCH(A825, BDD_enquete_terrain_publique!B:B, 0))</f>
        <v>#N/A</v>
      </c>
      <c r="M825" s="115" t="s">
        <v>22</v>
      </c>
      <c r="N825" s="115" t="s">
        <v>22</v>
      </c>
      <c r="O825" s="115" t="s">
        <v>22</v>
      </c>
      <c r="P825" s="119" t="e">
        <f>INDEX(BDD_enquete_terrain_publique!Q:Q, MATCH(A825, BDD_enquete_terrain_publique!B:B, 0))</f>
        <v>#N/A</v>
      </c>
      <c r="Q825" s="115" t="s">
        <v>22</v>
      </c>
      <c r="R825" s="115" t="s">
        <v>22</v>
      </c>
      <c r="S825" s="115" t="s">
        <v>22</v>
      </c>
      <c r="T825" s="115" t="s">
        <v>22</v>
      </c>
      <c r="U825" s="120" t="e">
        <f>INDEX(BDD_enquete_terrain_publique!V:V, MATCH(A825, BDD_enquete_terrain_publique!B:B, 0))</f>
        <v>#N/A</v>
      </c>
      <c r="V825" s="128" t="s">
        <v>22</v>
      </c>
      <c r="W825" s="121" t="e">
        <f>INDEX(BDD_enquete_terrain_publique!W:W, MATCH(A825, BDD_enquete_terrain_publique!B:B, 0))</f>
        <v>#N/A</v>
      </c>
      <c r="X825" s="122" t="e">
        <f>INDEX(BDD_enquete_terrain_publique!X:X, MATCH(A825, BDD_enquete_terrain_publique!B:B, 0))</f>
        <v>#N/A</v>
      </c>
      <c r="Y825" s="122" t="e">
        <f>INDEX(BDD_enquete_terrain_publique!Y:Y, MATCH(A825, BDD_enquete_terrain_publique!B:B, 0))</f>
        <v>#N/A</v>
      </c>
      <c r="Z825" s="121" t="e">
        <f>INDEX(BDD_enquete_terrain_publique!Z:Z, MATCH(A825, BDD_enquete_terrain_publique!B:B, 0))</f>
        <v>#N/A</v>
      </c>
      <c r="AA825" s="121" t="e">
        <f>INDEX(BDD_enquete_terrain_publique!AA:AA, MATCH(A825, BDD_enquete_terrain_publique!B:B, 0))</f>
        <v>#N/A</v>
      </c>
      <c r="AB825" s="121" t="e">
        <f>INDEX(BDD_enquete_terrain_publique!AB:AB, MATCH(A825, BDD_enquete_terrain_publique!B:B, 0))</f>
        <v>#N/A</v>
      </c>
      <c r="AC825" s="121" t="e">
        <f>Tableau1[[#This Row],[heure_enq]]-Tableau1[[#This Row],[heure_deb]]</f>
        <v>#N/A</v>
      </c>
      <c r="AD825" s="121" t="e">
        <f>Tableau1[[#This Row],[heure_fin]]-Tableau1[[#This Row],[heure_deb]]</f>
        <v>#N/A</v>
      </c>
      <c r="AE825" s="128" t="s">
        <v>22</v>
      </c>
      <c r="AF825" s="128" t="s">
        <v>22</v>
      </c>
      <c r="AG825" s="123" t="e">
        <f>INDEX(BDD_enquete_terrain_publique!BJ:BJ, MATCH(A825, BDD_enquete_terrain_publique!B:B, 0))</f>
        <v>#N/A</v>
      </c>
      <c r="AH825" s="18"/>
      <c r="AI825" s="18" t="e">
        <f>INDEX(BDD_enquete_terrain_publique!BO:BO, MATCH(A825, BDD_enquete_terrain_publique!B:B, 0))</f>
        <v>#N/A</v>
      </c>
      <c r="AJ825" s="18"/>
      <c r="AK825" s="18" t="e">
        <f>INDEX(BDD_enquete_terrain_publique!BU:BU, MATCH(A825, BDD_enquete_terrain_publique!B:B, 0))</f>
        <v>#N/A</v>
      </c>
      <c r="AL825" s="115" t="e">
        <f>INDEX(BDD_enquete_terrain_publique!BV:BV, MATCH(A825, BDD_enquete_terrain_publique!B:B, 0))</f>
        <v>#N/A</v>
      </c>
      <c r="AM825" s="18"/>
      <c r="AN825" s="115"/>
      <c r="AO825" s="115" t="e">
        <f>INDEX(BDD_enquete_terrain_publique!AL:AL, MATCH(A825, BDD_enquete_terrain_publique!B:B, 0))</f>
        <v>#N/A</v>
      </c>
      <c r="AP825" s="115"/>
      <c r="AQ825" s="115"/>
      <c r="AR825" s="124"/>
      <c r="AS825" s="115"/>
      <c r="AT825" s="122"/>
      <c r="AU825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5" s="122"/>
      <c r="AW825" s="115"/>
      <c r="AX825" s="199"/>
      <c r="AY825" s="201"/>
      <c r="AZ825" s="127"/>
    </row>
    <row r="826" spans="1:52">
      <c r="A826" s="117"/>
      <c r="B826" s="18" t="e">
        <f>INDEX(BDD_enquete_terrain_publique!C:C, MATCH(A826, BDD_enquete_terrain_publique!B:B, 0))</f>
        <v>#N/A</v>
      </c>
      <c r="C826" s="18" t="e">
        <f>INDEX(BDD_enquete_terrain_publique!D:D, MATCH(A826, BDD_enquete_terrain_publique!B:B, 0))</f>
        <v>#N/A</v>
      </c>
      <c r="D826" s="109" t="e">
        <f>INDEX(BDD_enquete_terrain_publique!E:E, MATCH(A826, BDD_enquete_terrain_publique!B:B, 0))</f>
        <v>#N/A</v>
      </c>
      <c r="E826" s="18" t="e">
        <f>INDEX(BDD_enquete_terrain_publique!F:F, MATCH(A826, BDD_enquete_terrain_publique!B:B, 0))</f>
        <v>#N/A</v>
      </c>
      <c r="F826" s="118" t="e">
        <f>INDEX(BDD_enquete_terrain_publique!G:G, MATCH(A826, BDD_enquete_terrain_publique!B:B, 0))</f>
        <v>#N/A</v>
      </c>
      <c r="G826" s="18" t="e">
        <f>INDEX(BDD_enquete_terrain_publique!H:H, MATCH(A826, BDD_enquete_terrain_publique!B:B, 0))</f>
        <v>#N/A</v>
      </c>
      <c r="H826" s="118" t="e">
        <f>INDEX(BDD_enquete_terrain_publique!I:I, MATCH(A826, BDD_enquete_terrain_publique!B:B, 0))</f>
        <v>#N/A</v>
      </c>
      <c r="I826" s="18" t="e">
        <f>INDEX(BDD_enquete_terrain_publique!J:J, MATCH(A826, BDD_enquete_terrain_publique!B:B, 0))</f>
        <v>#N/A</v>
      </c>
      <c r="J826" s="18" t="e">
        <f>INDEX(BDD_enquete_terrain_publique!K:K, MATCH(A826, BDD_enquete_terrain_publique!B:B, 0))</f>
        <v>#N/A</v>
      </c>
      <c r="K826" s="118" t="e">
        <f>INDEX(BDD_enquete_terrain_publique!L:L, MATCH(A826, BDD_enquete_terrain_publique!B:B, 0))</f>
        <v>#N/A</v>
      </c>
      <c r="L826" s="18" t="e">
        <f>INDEX(BDD_enquete_terrain_publique!M:M, MATCH(A826, BDD_enquete_terrain_publique!B:B, 0))</f>
        <v>#N/A</v>
      </c>
      <c r="M826" s="115" t="s">
        <v>22</v>
      </c>
      <c r="N826" s="115" t="s">
        <v>22</v>
      </c>
      <c r="O826" s="115" t="s">
        <v>22</v>
      </c>
      <c r="P826" s="119" t="e">
        <f>INDEX(BDD_enquete_terrain_publique!Q:Q, MATCH(A826, BDD_enquete_terrain_publique!B:B, 0))</f>
        <v>#N/A</v>
      </c>
      <c r="Q826" s="115" t="s">
        <v>22</v>
      </c>
      <c r="R826" s="115" t="s">
        <v>22</v>
      </c>
      <c r="S826" s="115" t="s">
        <v>22</v>
      </c>
      <c r="T826" s="115" t="s">
        <v>22</v>
      </c>
      <c r="U826" s="120" t="e">
        <f>INDEX(BDD_enquete_terrain_publique!V:V, MATCH(A826, BDD_enquete_terrain_publique!B:B, 0))</f>
        <v>#N/A</v>
      </c>
      <c r="V826" s="128" t="s">
        <v>22</v>
      </c>
      <c r="W826" s="121" t="e">
        <f>INDEX(BDD_enquete_terrain_publique!W:W, MATCH(A826, BDD_enquete_terrain_publique!B:B, 0))</f>
        <v>#N/A</v>
      </c>
      <c r="X826" s="122" t="e">
        <f>INDEX(BDD_enquete_terrain_publique!X:X, MATCH(A826, BDD_enquete_terrain_publique!B:B, 0))</f>
        <v>#N/A</v>
      </c>
      <c r="Y826" s="122" t="e">
        <f>INDEX(BDD_enquete_terrain_publique!Y:Y, MATCH(A826, BDD_enquete_terrain_publique!B:B, 0))</f>
        <v>#N/A</v>
      </c>
      <c r="Z826" s="121" t="e">
        <f>INDEX(BDD_enquete_terrain_publique!Z:Z, MATCH(A826, BDD_enquete_terrain_publique!B:B, 0))</f>
        <v>#N/A</v>
      </c>
      <c r="AA826" s="121" t="e">
        <f>INDEX(BDD_enquete_terrain_publique!AA:AA, MATCH(A826, BDD_enquete_terrain_publique!B:B, 0))</f>
        <v>#N/A</v>
      </c>
      <c r="AB826" s="121" t="e">
        <f>INDEX(BDD_enquete_terrain_publique!AB:AB, MATCH(A826, BDD_enquete_terrain_publique!B:B, 0))</f>
        <v>#N/A</v>
      </c>
      <c r="AC826" s="121" t="e">
        <f>Tableau1[[#This Row],[heure_enq]]-Tableau1[[#This Row],[heure_deb]]</f>
        <v>#N/A</v>
      </c>
      <c r="AD826" s="121" t="e">
        <f>Tableau1[[#This Row],[heure_fin]]-Tableau1[[#This Row],[heure_deb]]</f>
        <v>#N/A</v>
      </c>
      <c r="AE826" s="128" t="s">
        <v>22</v>
      </c>
      <c r="AF826" s="128" t="s">
        <v>22</v>
      </c>
      <c r="AG826" s="123" t="e">
        <f>INDEX(BDD_enquete_terrain_publique!BJ:BJ, MATCH(A826, BDD_enquete_terrain_publique!B:B, 0))</f>
        <v>#N/A</v>
      </c>
      <c r="AH826" s="18"/>
      <c r="AI826" s="18" t="e">
        <f>INDEX(BDD_enquete_terrain_publique!BO:BO, MATCH(A826, BDD_enquete_terrain_publique!B:B, 0))</f>
        <v>#N/A</v>
      </c>
      <c r="AJ826" s="18"/>
      <c r="AK826" s="18" t="e">
        <f>INDEX(BDD_enquete_terrain_publique!BU:BU, MATCH(A826, BDD_enquete_terrain_publique!B:B, 0))</f>
        <v>#N/A</v>
      </c>
      <c r="AL826" s="115" t="e">
        <f>INDEX(BDD_enquete_terrain_publique!BV:BV, MATCH(A826, BDD_enquete_terrain_publique!B:B, 0))</f>
        <v>#N/A</v>
      </c>
      <c r="AM826" s="18"/>
      <c r="AN826" s="115"/>
      <c r="AO826" s="115" t="e">
        <f>INDEX(BDD_enquete_terrain_publique!AL:AL, MATCH(A826, BDD_enquete_terrain_publique!B:B, 0))</f>
        <v>#N/A</v>
      </c>
      <c r="AP826" s="115"/>
      <c r="AQ826" s="115"/>
      <c r="AR826" s="124"/>
      <c r="AS826" s="115"/>
      <c r="AT826" s="122"/>
      <c r="AU826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6" s="122"/>
      <c r="AW826" s="115"/>
      <c r="AX826" s="199"/>
      <c r="AY826" s="201"/>
      <c r="AZ826" s="127"/>
    </row>
    <row r="827" spans="1:52">
      <c r="A827" s="117"/>
      <c r="B827" s="18" t="e">
        <f>INDEX(BDD_enquete_terrain_publique!C:C, MATCH(A827, BDD_enquete_terrain_publique!B:B, 0))</f>
        <v>#N/A</v>
      </c>
      <c r="C827" s="18" t="e">
        <f>INDEX(BDD_enquete_terrain_publique!D:D, MATCH(A827, BDD_enquete_terrain_publique!B:B, 0))</f>
        <v>#N/A</v>
      </c>
      <c r="D827" s="109" t="e">
        <f>INDEX(BDD_enquete_terrain_publique!E:E, MATCH(A827, BDD_enquete_terrain_publique!B:B, 0))</f>
        <v>#N/A</v>
      </c>
      <c r="E827" s="18" t="e">
        <f>INDEX(BDD_enquete_terrain_publique!F:F, MATCH(A827, BDD_enquete_terrain_publique!B:B, 0))</f>
        <v>#N/A</v>
      </c>
      <c r="F827" s="118" t="e">
        <f>INDEX(BDD_enquete_terrain_publique!G:G, MATCH(A827, BDD_enquete_terrain_publique!B:B, 0))</f>
        <v>#N/A</v>
      </c>
      <c r="G827" s="18" t="e">
        <f>INDEX(BDD_enquete_terrain_publique!H:H, MATCH(A827, BDD_enquete_terrain_publique!B:B, 0))</f>
        <v>#N/A</v>
      </c>
      <c r="H827" s="118" t="e">
        <f>INDEX(BDD_enquete_terrain_publique!I:I, MATCH(A827, BDD_enquete_terrain_publique!B:B, 0))</f>
        <v>#N/A</v>
      </c>
      <c r="I827" s="18" t="e">
        <f>INDEX(BDD_enquete_terrain_publique!J:J, MATCH(A827, BDD_enquete_terrain_publique!B:B, 0))</f>
        <v>#N/A</v>
      </c>
      <c r="J827" s="18" t="e">
        <f>INDEX(BDD_enquete_terrain_publique!K:K, MATCH(A827, BDD_enquete_terrain_publique!B:B, 0))</f>
        <v>#N/A</v>
      </c>
      <c r="K827" s="118" t="e">
        <f>INDEX(BDD_enquete_terrain_publique!L:L, MATCH(A827, BDD_enquete_terrain_publique!B:B, 0))</f>
        <v>#N/A</v>
      </c>
      <c r="L827" s="18" t="e">
        <f>INDEX(BDD_enquete_terrain_publique!M:M, MATCH(A827, BDD_enquete_terrain_publique!B:B, 0))</f>
        <v>#N/A</v>
      </c>
      <c r="M827" s="115" t="s">
        <v>22</v>
      </c>
      <c r="N827" s="115" t="s">
        <v>22</v>
      </c>
      <c r="O827" s="115" t="s">
        <v>22</v>
      </c>
      <c r="P827" s="119" t="e">
        <f>INDEX(BDD_enquete_terrain_publique!Q:Q, MATCH(A827, BDD_enquete_terrain_publique!B:B, 0))</f>
        <v>#N/A</v>
      </c>
      <c r="Q827" s="115" t="s">
        <v>22</v>
      </c>
      <c r="R827" s="115" t="s">
        <v>22</v>
      </c>
      <c r="S827" s="115" t="s">
        <v>22</v>
      </c>
      <c r="T827" s="115" t="s">
        <v>22</v>
      </c>
      <c r="U827" s="120" t="e">
        <f>INDEX(BDD_enquete_terrain_publique!V:V, MATCH(A827, BDD_enquete_terrain_publique!B:B, 0))</f>
        <v>#N/A</v>
      </c>
      <c r="V827" s="128" t="s">
        <v>22</v>
      </c>
      <c r="W827" s="121" t="e">
        <f>INDEX(BDD_enquete_terrain_publique!W:W, MATCH(A827, BDD_enquete_terrain_publique!B:B, 0))</f>
        <v>#N/A</v>
      </c>
      <c r="X827" s="122" t="e">
        <f>INDEX(BDD_enquete_terrain_publique!X:X, MATCH(A827, BDD_enquete_terrain_publique!B:B, 0))</f>
        <v>#N/A</v>
      </c>
      <c r="Y827" s="122" t="e">
        <f>INDEX(BDD_enquete_terrain_publique!Y:Y, MATCH(A827, BDD_enquete_terrain_publique!B:B, 0))</f>
        <v>#N/A</v>
      </c>
      <c r="Z827" s="121" t="e">
        <f>INDEX(BDD_enquete_terrain_publique!Z:Z, MATCH(A827, BDD_enquete_terrain_publique!B:B, 0))</f>
        <v>#N/A</v>
      </c>
      <c r="AA827" s="121" t="e">
        <f>INDEX(BDD_enquete_terrain_publique!AA:AA, MATCH(A827, BDD_enquete_terrain_publique!B:B, 0))</f>
        <v>#N/A</v>
      </c>
      <c r="AB827" s="121" t="e">
        <f>INDEX(BDD_enquete_terrain_publique!AB:AB, MATCH(A827, BDD_enquete_terrain_publique!B:B, 0))</f>
        <v>#N/A</v>
      </c>
      <c r="AC827" s="121" t="e">
        <f>Tableau1[[#This Row],[heure_enq]]-Tableau1[[#This Row],[heure_deb]]</f>
        <v>#N/A</v>
      </c>
      <c r="AD827" s="121" t="e">
        <f>Tableau1[[#This Row],[heure_fin]]-Tableau1[[#This Row],[heure_deb]]</f>
        <v>#N/A</v>
      </c>
      <c r="AE827" s="128" t="s">
        <v>22</v>
      </c>
      <c r="AF827" s="128" t="s">
        <v>22</v>
      </c>
      <c r="AG827" s="123" t="e">
        <f>INDEX(BDD_enquete_terrain_publique!BJ:BJ, MATCH(A827, BDD_enquete_terrain_publique!B:B, 0))</f>
        <v>#N/A</v>
      </c>
      <c r="AH827" s="18"/>
      <c r="AI827" s="18" t="e">
        <f>INDEX(BDD_enquete_terrain_publique!BO:BO, MATCH(A827, BDD_enquete_terrain_publique!B:B, 0))</f>
        <v>#N/A</v>
      </c>
      <c r="AJ827" s="18"/>
      <c r="AK827" s="18" t="e">
        <f>INDEX(BDD_enquete_terrain_publique!BU:BU, MATCH(A827, BDD_enquete_terrain_publique!B:B, 0))</f>
        <v>#N/A</v>
      </c>
      <c r="AL827" s="115" t="e">
        <f>INDEX(BDD_enquete_terrain_publique!BV:BV, MATCH(A827, BDD_enquete_terrain_publique!B:B, 0))</f>
        <v>#N/A</v>
      </c>
      <c r="AM827" s="18"/>
      <c r="AN827" s="115"/>
      <c r="AO827" s="115" t="e">
        <f>INDEX(BDD_enquete_terrain_publique!AL:AL, MATCH(A827, BDD_enquete_terrain_publique!B:B, 0))</f>
        <v>#N/A</v>
      </c>
      <c r="AP827" s="115"/>
      <c r="AQ827" s="115"/>
      <c r="AR827" s="124"/>
      <c r="AS827" s="115"/>
      <c r="AT827" s="122"/>
      <c r="AU827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7" s="122"/>
      <c r="AW827" s="115"/>
      <c r="AX827" s="199"/>
      <c r="AY827" s="201"/>
      <c r="AZ827" s="127"/>
    </row>
    <row r="828" spans="1:52">
      <c r="A828" s="117"/>
      <c r="B828" s="18" t="e">
        <f>INDEX(BDD_enquete_terrain_publique!C:C, MATCH(A828, BDD_enquete_terrain_publique!B:B, 0))</f>
        <v>#N/A</v>
      </c>
      <c r="C828" s="18" t="e">
        <f>INDEX(BDD_enquete_terrain_publique!D:D, MATCH(A828, BDD_enquete_terrain_publique!B:B, 0))</f>
        <v>#N/A</v>
      </c>
      <c r="D828" s="109" t="e">
        <f>INDEX(BDD_enquete_terrain_publique!E:E, MATCH(A828, BDD_enquete_terrain_publique!B:B, 0))</f>
        <v>#N/A</v>
      </c>
      <c r="E828" s="18" t="e">
        <f>INDEX(BDD_enquete_terrain_publique!F:F, MATCH(A828, BDD_enquete_terrain_publique!B:B, 0))</f>
        <v>#N/A</v>
      </c>
      <c r="F828" s="118" t="e">
        <f>INDEX(BDD_enquete_terrain_publique!G:G, MATCH(A828, BDD_enquete_terrain_publique!B:B, 0))</f>
        <v>#N/A</v>
      </c>
      <c r="G828" s="18" t="e">
        <f>INDEX(BDD_enquete_terrain_publique!H:H, MATCH(A828, BDD_enquete_terrain_publique!B:B, 0))</f>
        <v>#N/A</v>
      </c>
      <c r="H828" s="118" t="e">
        <f>INDEX(BDD_enquete_terrain_publique!I:I, MATCH(A828, BDD_enquete_terrain_publique!B:B, 0))</f>
        <v>#N/A</v>
      </c>
      <c r="I828" s="18" t="e">
        <f>INDEX(BDD_enquete_terrain_publique!J:J, MATCH(A828, BDD_enquete_terrain_publique!B:B, 0))</f>
        <v>#N/A</v>
      </c>
      <c r="J828" s="18" t="e">
        <f>INDEX(BDD_enquete_terrain_publique!K:K, MATCH(A828, BDD_enquete_terrain_publique!B:B, 0))</f>
        <v>#N/A</v>
      </c>
      <c r="K828" s="118" t="e">
        <f>INDEX(BDD_enquete_terrain_publique!L:L, MATCH(A828, BDD_enquete_terrain_publique!B:B, 0))</f>
        <v>#N/A</v>
      </c>
      <c r="L828" s="18" t="e">
        <f>INDEX(BDD_enquete_terrain_publique!M:M, MATCH(A828, BDD_enquete_terrain_publique!B:B, 0))</f>
        <v>#N/A</v>
      </c>
      <c r="M828" s="115" t="s">
        <v>22</v>
      </c>
      <c r="N828" s="115" t="s">
        <v>22</v>
      </c>
      <c r="O828" s="115" t="s">
        <v>22</v>
      </c>
      <c r="P828" s="119" t="e">
        <f>INDEX(BDD_enquete_terrain_publique!Q:Q, MATCH(A828, BDD_enquete_terrain_publique!B:B, 0))</f>
        <v>#N/A</v>
      </c>
      <c r="Q828" s="115" t="s">
        <v>22</v>
      </c>
      <c r="R828" s="115" t="s">
        <v>22</v>
      </c>
      <c r="S828" s="115" t="s">
        <v>22</v>
      </c>
      <c r="T828" s="115" t="s">
        <v>22</v>
      </c>
      <c r="U828" s="120" t="e">
        <f>INDEX(BDD_enquete_terrain_publique!V:V, MATCH(A828, BDD_enquete_terrain_publique!B:B, 0))</f>
        <v>#N/A</v>
      </c>
      <c r="V828" s="128" t="s">
        <v>22</v>
      </c>
      <c r="W828" s="121" t="e">
        <f>INDEX(BDD_enquete_terrain_publique!W:W, MATCH(A828, BDD_enquete_terrain_publique!B:B, 0))</f>
        <v>#N/A</v>
      </c>
      <c r="X828" s="122" t="e">
        <f>INDEX(BDD_enquete_terrain_publique!X:X, MATCH(A828, BDD_enquete_terrain_publique!B:B, 0))</f>
        <v>#N/A</v>
      </c>
      <c r="Y828" s="122" t="e">
        <f>INDEX(BDD_enquete_terrain_publique!Y:Y, MATCH(A828, BDD_enquete_terrain_publique!B:B, 0))</f>
        <v>#N/A</v>
      </c>
      <c r="Z828" s="121" t="e">
        <f>INDEX(BDD_enquete_terrain_publique!Z:Z, MATCH(A828, BDD_enquete_terrain_publique!B:B, 0))</f>
        <v>#N/A</v>
      </c>
      <c r="AA828" s="121" t="e">
        <f>INDEX(BDD_enquete_terrain_publique!AA:AA, MATCH(A828, BDD_enquete_terrain_publique!B:B, 0))</f>
        <v>#N/A</v>
      </c>
      <c r="AB828" s="121" t="e">
        <f>INDEX(BDD_enquete_terrain_publique!AB:AB, MATCH(A828, BDD_enquete_terrain_publique!B:B, 0))</f>
        <v>#N/A</v>
      </c>
      <c r="AC828" s="121" t="e">
        <f>Tableau1[[#This Row],[heure_enq]]-Tableau1[[#This Row],[heure_deb]]</f>
        <v>#N/A</v>
      </c>
      <c r="AD828" s="121" t="e">
        <f>Tableau1[[#This Row],[heure_fin]]-Tableau1[[#This Row],[heure_deb]]</f>
        <v>#N/A</v>
      </c>
      <c r="AE828" s="128" t="s">
        <v>22</v>
      </c>
      <c r="AF828" s="128" t="s">
        <v>22</v>
      </c>
      <c r="AG828" s="123" t="e">
        <f>INDEX(BDD_enquete_terrain_publique!BJ:BJ, MATCH(A828, BDD_enquete_terrain_publique!B:B, 0))</f>
        <v>#N/A</v>
      </c>
      <c r="AH828" s="18"/>
      <c r="AI828" s="18" t="e">
        <f>INDEX(BDD_enquete_terrain_publique!BO:BO, MATCH(A828, BDD_enquete_terrain_publique!B:B, 0))</f>
        <v>#N/A</v>
      </c>
      <c r="AJ828" s="18"/>
      <c r="AK828" s="18" t="e">
        <f>INDEX(BDD_enquete_terrain_publique!BU:BU, MATCH(A828, BDD_enquete_terrain_publique!B:B, 0))</f>
        <v>#N/A</v>
      </c>
      <c r="AL828" s="115" t="e">
        <f>INDEX(BDD_enquete_terrain_publique!BV:BV, MATCH(A828, BDD_enquete_terrain_publique!B:B, 0))</f>
        <v>#N/A</v>
      </c>
      <c r="AM828" s="18"/>
      <c r="AN828" s="115"/>
      <c r="AO828" s="115" t="e">
        <f>INDEX(BDD_enquete_terrain_publique!AL:AL, MATCH(A828, BDD_enquete_terrain_publique!B:B, 0))</f>
        <v>#N/A</v>
      </c>
      <c r="AP828" s="115"/>
      <c r="AQ828" s="115"/>
      <c r="AR828" s="124"/>
      <c r="AS828" s="115"/>
      <c r="AT828" s="122"/>
      <c r="AU828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8" s="122"/>
      <c r="AW828" s="115"/>
      <c r="AX828" s="199"/>
      <c r="AY828" s="201"/>
      <c r="AZ828" s="127"/>
    </row>
    <row r="829" spans="1:52">
      <c r="A829" s="117"/>
      <c r="B829" s="18" t="e">
        <f>INDEX(BDD_enquete_terrain_publique!C:C, MATCH(A829, BDD_enquete_terrain_publique!B:B, 0))</f>
        <v>#N/A</v>
      </c>
      <c r="C829" s="18" t="e">
        <f>INDEX(BDD_enquete_terrain_publique!D:D, MATCH(A829, BDD_enquete_terrain_publique!B:B, 0))</f>
        <v>#N/A</v>
      </c>
      <c r="D829" s="109" t="e">
        <f>INDEX(BDD_enquete_terrain_publique!E:E, MATCH(A829, BDD_enquete_terrain_publique!B:B, 0))</f>
        <v>#N/A</v>
      </c>
      <c r="E829" s="18" t="e">
        <f>INDEX(BDD_enquete_terrain_publique!F:F, MATCH(A829, BDD_enquete_terrain_publique!B:B, 0))</f>
        <v>#N/A</v>
      </c>
      <c r="F829" s="118" t="e">
        <f>INDEX(BDD_enquete_terrain_publique!G:G, MATCH(A829, BDD_enquete_terrain_publique!B:B, 0))</f>
        <v>#N/A</v>
      </c>
      <c r="G829" s="18" t="e">
        <f>INDEX(BDD_enquete_terrain_publique!H:H, MATCH(A829, BDD_enquete_terrain_publique!B:B, 0))</f>
        <v>#N/A</v>
      </c>
      <c r="H829" s="118" t="e">
        <f>INDEX(BDD_enquete_terrain_publique!I:I, MATCH(A829, BDD_enquete_terrain_publique!B:B, 0))</f>
        <v>#N/A</v>
      </c>
      <c r="I829" s="18" t="e">
        <f>INDEX(BDD_enquete_terrain_publique!J:J, MATCH(A829, BDD_enquete_terrain_publique!B:B, 0))</f>
        <v>#N/A</v>
      </c>
      <c r="J829" s="18" t="e">
        <f>INDEX(BDD_enquete_terrain_publique!K:K, MATCH(A829, BDD_enquete_terrain_publique!B:B, 0))</f>
        <v>#N/A</v>
      </c>
      <c r="K829" s="118" t="e">
        <f>INDEX(BDD_enquete_terrain_publique!L:L, MATCH(A829, BDD_enquete_terrain_publique!B:B, 0))</f>
        <v>#N/A</v>
      </c>
      <c r="L829" s="18" t="e">
        <f>INDEX(BDD_enquete_terrain_publique!M:M, MATCH(A829, BDD_enquete_terrain_publique!B:B, 0))</f>
        <v>#N/A</v>
      </c>
      <c r="M829" s="115" t="s">
        <v>22</v>
      </c>
      <c r="N829" s="115" t="s">
        <v>22</v>
      </c>
      <c r="O829" s="115" t="s">
        <v>22</v>
      </c>
      <c r="P829" s="119" t="e">
        <f>INDEX(BDD_enquete_terrain_publique!Q:Q, MATCH(A829, BDD_enquete_terrain_publique!B:B, 0))</f>
        <v>#N/A</v>
      </c>
      <c r="Q829" s="115" t="s">
        <v>22</v>
      </c>
      <c r="R829" s="115" t="s">
        <v>22</v>
      </c>
      <c r="S829" s="115" t="s">
        <v>22</v>
      </c>
      <c r="T829" s="115" t="s">
        <v>22</v>
      </c>
      <c r="U829" s="120" t="e">
        <f>INDEX(BDD_enquete_terrain_publique!V:V, MATCH(A829, BDD_enquete_terrain_publique!B:B, 0))</f>
        <v>#N/A</v>
      </c>
      <c r="V829" s="128" t="s">
        <v>22</v>
      </c>
      <c r="W829" s="121" t="e">
        <f>INDEX(BDD_enquete_terrain_publique!W:W, MATCH(A829, BDD_enquete_terrain_publique!B:B, 0))</f>
        <v>#N/A</v>
      </c>
      <c r="X829" s="122" t="e">
        <f>INDEX(BDD_enquete_terrain_publique!X:X, MATCH(A829, BDD_enquete_terrain_publique!B:B, 0))</f>
        <v>#N/A</v>
      </c>
      <c r="Y829" s="122" t="e">
        <f>INDEX(BDD_enquete_terrain_publique!Y:Y, MATCH(A829, BDD_enquete_terrain_publique!B:B, 0))</f>
        <v>#N/A</v>
      </c>
      <c r="Z829" s="121" t="e">
        <f>INDEX(BDD_enquete_terrain_publique!Z:Z, MATCH(A829, BDD_enquete_terrain_publique!B:B, 0))</f>
        <v>#N/A</v>
      </c>
      <c r="AA829" s="121" t="e">
        <f>INDEX(BDD_enquete_terrain_publique!AA:AA, MATCH(A829, BDD_enquete_terrain_publique!B:B, 0))</f>
        <v>#N/A</v>
      </c>
      <c r="AB829" s="121" t="e">
        <f>INDEX(BDD_enquete_terrain_publique!AB:AB, MATCH(A829, BDD_enquete_terrain_publique!B:B, 0))</f>
        <v>#N/A</v>
      </c>
      <c r="AC829" s="121" t="e">
        <f>Tableau1[[#This Row],[heure_enq]]-Tableau1[[#This Row],[heure_deb]]</f>
        <v>#N/A</v>
      </c>
      <c r="AD829" s="121" t="e">
        <f>Tableau1[[#This Row],[heure_fin]]-Tableau1[[#This Row],[heure_deb]]</f>
        <v>#N/A</v>
      </c>
      <c r="AE829" s="128" t="s">
        <v>22</v>
      </c>
      <c r="AF829" s="128" t="s">
        <v>22</v>
      </c>
      <c r="AG829" s="123" t="e">
        <f>INDEX(BDD_enquete_terrain_publique!BJ:BJ, MATCH(A829, BDD_enquete_terrain_publique!B:B, 0))</f>
        <v>#N/A</v>
      </c>
      <c r="AH829" s="18"/>
      <c r="AI829" s="18" t="e">
        <f>INDEX(BDD_enquete_terrain_publique!BO:BO, MATCH(A829, BDD_enquete_terrain_publique!B:B, 0))</f>
        <v>#N/A</v>
      </c>
      <c r="AJ829" s="18"/>
      <c r="AK829" s="18" t="e">
        <f>INDEX(BDD_enquete_terrain_publique!BU:BU, MATCH(A829, BDD_enquete_terrain_publique!B:B, 0))</f>
        <v>#N/A</v>
      </c>
      <c r="AL829" s="115" t="e">
        <f>INDEX(BDD_enquete_terrain_publique!BV:BV, MATCH(A829, BDD_enquete_terrain_publique!B:B, 0))</f>
        <v>#N/A</v>
      </c>
      <c r="AM829" s="18"/>
      <c r="AN829" s="115"/>
      <c r="AO829" s="115" t="e">
        <f>INDEX(BDD_enquete_terrain_publique!AL:AL, MATCH(A829, BDD_enquete_terrain_publique!B:B, 0))</f>
        <v>#N/A</v>
      </c>
      <c r="AP829" s="115"/>
      <c r="AQ829" s="115"/>
      <c r="AR829" s="124"/>
      <c r="AS829" s="115"/>
      <c r="AT829" s="122"/>
      <c r="AU829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29" s="122"/>
      <c r="AW829" s="115"/>
      <c r="AX829" s="199"/>
      <c r="AY829" s="201"/>
      <c r="AZ829" s="127"/>
    </row>
    <row r="830" spans="1:52">
      <c r="A830" s="117"/>
      <c r="B830" s="18" t="e">
        <f>INDEX(BDD_enquete_terrain_publique!C:C, MATCH(A830, BDD_enquete_terrain_publique!B:B, 0))</f>
        <v>#N/A</v>
      </c>
      <c r="C830" s="18" t="e">
        <f>INDEX(BDD_enquete_terrain_publique!D:D, MATCH(A830, BDD_enquete_terrain_publique!B:B, 0))</f>
        <v>#N/A</v>
      </c>
      <c r="D830" s="109" t="e">
        <f>INDEX(BDD_enquete_terrain_publique!E:E, MATCH(A830, BDD_enquete_terrain_publique!B:B, 0))</f>
        <v>#N/A</v>
      </c>
      <c r="E830" s="18" t="e">
        <f>INDEX(BDD_enquete_terrain_publique!F:F, MATCH(A830, BDD_enquete_terrain_publique!B:B, 0))</f>
        <v>#N/A</v>
      </c>
      <c r="F830" s="118" t="e">
        <f>INDEX(BDD_enquete_terrain_publique!G:G, MATCH(A830, BDD_enquete_terrain_publique!B:B, 0))</f>
        <v>#N/A</v>
      </c>
      <c r="G830" s="18" t="e">
        <f>INDEX(BDD_enquete_terrain_publique!H:H, MATCH(A830, BDD_enquete_terrain_publique!B:B, 0))</f>
        <v>#N/A</v>
      </c>
      <c r="H830" s="118" t="e">
        <f>INDEX(BDD_enquete_terrain_publique!I:I, MATCH(A830, BDD_enquete_terrain_publique!B:B, 0))</f>
        <v>#N/A</v>
      </c>
      <c r="I830" s="18" t="e">
        <f>INDEX(BDD_enquete_terrain_publique!J:J, MATCH(A830, BDD_enquete_terrain_publique!B:B, 0))</f>
        <v>#N/A</v>
      </c>
      <c r="J830" s="18" t="e">
        <f>INDEX(BDD_enquete_terrain_publique!K:K, MATCH(A830, BDD_enquete_terrain_publique!B:B, 0))</f>
        <v>#N/A</v>
      </c>
      <c r="K830" s="118" t="e">
        <f>INDEX(BDD_enquete_terrain_publique!L:L, MATCH(A830, BDD_enquete_terrain_publique!B:B, 0))</f>
        <v>#N/A</v>
      </c>
      <c r="L830" s="18" t="e">
        <f>INDEX(BDD_enquete_terrain_publique!M:M, MATCH(A830, BDD_enquete_terrain_publique!B:B, 0))</f>
        <v>#N/A</v>
      </c>
      <c r="M830" s="115" t="s">
        <v>22</v>
      </c>
      <c r="N830" s="115" t="s">
        <v>22</v>
      </c>
      <c r="O830" s="115" t="s">
        <v>22</v>
      </c>
      <c r="P830" s="119" t="e">
        <f>INDEX(BDD_enquete_terrain_publique!Q:Q, MATCH(A830, BDD_enquete_terrain_publique!B:B, 0))</f>
        <v>#N/A</v>
      </c>
      <c r="Q830" s="115" t="s">
        <v>22</v>
      </c>
      <c r="R830" s="115" t="s">
        <v>22</v>
      </c>
      <c r="S830" s="115" t="s">
        <v>22</v>
      </c>
      <c r="T830" s="115" t="s">
        <v>22</v>
      </c>
      <c r="U830" s="120" t="e">
        <f>INDEX(BDD_enquete_terrain_publique!V:V, MATCH(A830, BDD_enquete_terrain_publique!B:B, 0))</f>
        <v>#N/A</v>
      </c>
      <c r="V830" s="128" t="s">
        <v>22</v>
      </c>
      <c r="W830" s="121" t="e">
        <f>INDEX(BDD_enquete_terrain_publique!W:W, MATCH(A830, BDD_enquete_terrain_publique!B:B, 0))</f>
        <v>#N/A</v>
      </c>
      <c r="X830" s="122" t="e">
        <f>INDEX(BDD_enquete_terrain_publique!X:X, MATCH(A830, BDD_enquete_terrain_publique!B:B, 0))</f>
        <v>#N/A</v>
      </c>
      <c r="Y830" s="122" t="e">
        <f>INDEX(BDD_enquete_terrain_publique!Y:Y, MATCH(A830, BDD_enquete_terrain_publique!B:B, 0))</f>
        <v>#N/A</v>
      </c>
      <c r="Z830" s="121" t="e">
        <f>INDEX(BDD_enquete_terrain_publique!Z:Z, MATCH(A830, BDD_enquete_terrain_publique!B:B, 0))</f>
        <v>#N/A</v>
      </c>
      <c r="AA830" s="121" t="e">
        <f>INDEX(BDD_enquete_terrain_publique!AA:AA, MATCH(A830, BDD_enquete_terrain_publique!B:B, 0))</f>
        <v>#N/A</v>
      </c>
      <c r="AB830" s="121" t="e">
        <f>INDEX(BDD_enquete_terrain_publique!AB:AB, MATCH(A830, BDD_enquete_terrain_publique!B:B, 0))</f>
        <v>#N/A</v>
      </c>
      <c r="AC830" s="121" t="e">
        <f>Tableau1[[#This Row],[heure_enq]]-Tableau1[[#This Row],[heure_deb]]</f>
        <v>#N/A</v>
      </c>
      <c r="AD830" s="121" t="e">
        <f>Tableau1[[#This Row],[heure_fin]]-Tableau1[[#This Row],[heure_deb]]</f>
        <v>#N/A</v>
      </c>
      <c r="AE830" s="128" t="s">
        <v>22</v>
      </c>
      <c r="AF830" s="128" t="s">
        <v>22</v>
      </c>
      <c r="AG830" s="123" t="e">
        <f>INDEX(BDD_enquete_terrain_publique!BJ:BJ, MATCH(A830, BDD_enquete_terrain_publique!B:B, 0))</f>
        <v>#N/A</v>
      </c>
      <c r="AH830" s="18"/>
      <c r="AI830" s="18" t="e">
        <f>INDEX(BDD_enquete_terrain_publique!BO:BO, MATCH(A830, BDD_enquete_terrain_publique!B:B, 0))</f>
        <v>#N/A</v>
      </c>
      <c r="AJ830" s="18"/>
      <c r="AK830" s="18" t="e">
        <f>INDEX(BDD_enquete_terrain_publique!BU:BU, MATCH(A830, BDD_enquete_terrain_publique!B:B, 0))</f>
        <v>#N/A</v>
      </c>
      <c r="AL830" s="115" t="e">
        <f>INDEX(BDD_enquete_terrain_publique!BV:BV, MATCH(A830, BDD_enquete_terrain_publique!B:B, 0))</f>
        <v>#N/A</v>
      </c>
      <c r="AM830" s="18"/>
      <c r="AN830" s="115"/>
      <c r="AO830" s="115" t="e">
        <f>INDEX(BDD_enquete_terrain_publique!AL:AL, MATCH(A830, BDD_enquete_terrain_publique!B:B, 0))</f>
        <v>#N/A</v>
      </c>
      <c r="AP830" s="115"/>
      <c r="AQ830" s="115"/>
      <c r="AR830" s="124"/>
      <c r="AS830" s="115"/>
      <c r="AT830" s="122"/>
      <c r="AU830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30" s="122"/>
      <c r="AW830" s="115"/>
      <c r="AX830" s="199"/>
      <c r="AY830" s="201"/>
      <c r="AZ830" s="127"/>
    </row>
    <row r="831" spans="1:52">
      <c r="A831" s="117"/>
      <c r="B831" s="18" t="e">
        <f>INDEX(BDD_enquete_terrain_publique!C:C, MATCH(A831, BDD_enquete_terrain_publique!B:B, 0))</f>
        <v>#N/A</v>
      </c>
      <c r="C831" s="18" t="e">
        <f>INDEX(BDD_enquete_terrain_publique!D:D, MATCH(A831, BDD_enquete_terrain_publique!B:B, 0))</f>
        <v>#N/A</v>
      </c>
      <c r="D831" s="109" t="e">
        <f>INDEX(BDD_enquete_terrain_publique!E:E, MATCH(A831, BDD_enquete_terrain_publique!B:B, 0))</f>
        <v>#N/A</v>
      </c>
      <c r="E831" s="18" t="e">
        <f>INDEX(BDD_enquete_terrain_publique!F:F, MATCH(A831, BDD_enquete_terrain_publique!B:B, 0))</f>
        <v>#N/A</v>
      </c>
      <c r="F831" s="118" t="e">
        <f>INDEX(BDD_enquete_terrain_publique!G:G, MATCH(A831, BDD_enquete_terrain_publique!B:B, 0))</f>
        <v>#N/A</v>
      </c>
      <c r="G831" s="18" t="e">
        <f>INDEX(BDD_enquete_terrain_publique!H:H, MATCH(A831, BDD_enquete_terrain_publique!B:B, 0))</f>
        <v>#N/A</v>
      </c>
      <c r="H831" s="118" t="e">
        <f>INDEX(BDD_enquete_terrain_publique!I:I, MATCH(A831, BDD_enquete_terrain_publique!B:B, 0))</f>
        <v>#N/A</v>
      </c>
      <c r="I831" s="18" t="e">
        <f>INDEX(BDD_enquete_terrain_publique!J:J, MATCH(A831, BDD_enquete_terrain_publique!B:B, 0))</f>
        <v>#N/A</v>
      </c>
      <c r="J831" s="18" t="e">
        <f>INDEX(BDD_enquete_terrain_publique!K:K, MATCH(A831, BDD_enquete_terrain_publique!B:B, 0))</f>
        <v>#N/A</v>
      </c>
      <c r="K831" s="118" t="e">
        <f>INDEX(BDD_enquete_terrain_publique!L:L, MATCH(A831, BDD_enquete_terrain_publique!B:B, 0))</f>
        <v>#N/A</v>
      </c>
      <c r="L831" s="18" t="e">
        <f>INDEX(BDD_enquete_terrain_publique!M:M, MATCH(A831, BDD_enquete_terrain_publique!B:B, 0))</f>
        <v>#N/A</v>
      </c>
      <c r="M831" s="115" t="s">
        <v>22</v>
      </c>
      <c r="N831" s="115" t="s">
        <v>22</v>
      </c>
      <c r="O831" s="115" t="s">
        <v>22</v>
      </c>
      <c r="P831" s="119" t="e">
        <f>INDEX(BDD_enquete_terrain_publique!Q:Q, MATCH(A831, BDD_enquete_terrain_publique!B:B, 0))</f>
        <v>#N/A</v>
      </c>
      <c r="Q831" s="115" t="s">
        <v>22</v>
      </c>
      <c r="R831" s="115" t="s">
        <v>22</v>
      </c>
      <c r="S831" s="115" t="s">
        <v>22</v>
      </c>
      <c r="T831" s="115" t="s">
        <v>22</v>
      </c>
      <c r="U831" s="120" t="e">
        <f>INDEX(BDD_enquete_terrain_publique!V:V, MATCH(A831, BDD_enquete_terrain_publique!B:B, 0))</f>
        <v>#N/A</v>
      </c>
      <c r="V831" s="128" t="s">
        <v>22</v>
      </c>
      <c r="W831" s="121" t="e">
        <f>INDEX(BDD_enquete_terrain_publique!W:W, MATCH(A831, BDD_enquete_terrain_publique!B:B, 0))</f>
        <v>#N/A</v>
      </c>
      <c r="X831" s="122" t="e">
        <f>INDEX(BDD_enquete_terrain_publique!X:X, MATCH(A831, BDD_enquete_terrain_publique!B:B, 0))</f>
        <v>#N/A</v>
      </c>
      <c r="Y831" s="122" t="e">
        <f>INDEX(BDD_enquete_terrain_publique!Y:Y, MATCH(A831, BDD_enquete_terrain_publique!B:B, 0))</f>
        <v>#N/A</v>
      </c>
      <c r="Z831" s="121" t="e">
        <f>INDEX(BDD_enquete_terrain_publique!Z:Z, MATCH(A831, BDD_enquete_terrain_publique!B:B, 0))</f>
        <v>#N/A</v>
      </c>
      <c r="AA831" s="121" t="e">
        <f>INDEX(BDD_enquete_terrain_publique!AA:AA, MATCH(A831, BDD_enquete_terrain_publique!B:B, 0))</f>
        <v>#N/A</v>
      </c>
      <c r="AB831" s="121" t="e">
        <f>INDEX(BDD_enquete_terrain_publique!AB:AB, MATCH(A831, BDD_enquete_terrain_publique!B:B, 0))</f>
        <v>#N/A</v>
      </c>
      <c r="AC831" s="121" t="e">
        <f>Tableau1[[#This Row],[heure_enq]]-Tableau1[[#This Row],[heure_deb]]</f>
        <v>#N/A</v>
      </c>
      <c r="AD831" s="121" t="e">
        <f>Tableau1[[#This Row],[heure_fin]]-Tableau1[[#This Row],[heure_deb]]</f>
        <v>#N/A</v>
      </c>
      <c r="AE831" s="128" t="s">
        <v>22</v>
      </c>
      <c r="AF831" s="128" t="s">
        <v>22</v>
      </c>
      <c r="AG831" s="123" t="e">
        <f>INDEX(BDD_enquete_terrain_publique!BJ:BJ, MATCH(A831, BDD_enquete_terrain_publique!B:B, 0))</f>
        <v>#N/A</v>
      </c>
      <c r="AH831" s="18"/>
      <c r="AI831" s="18" t="e">
        <f>INDEX(BDD_enquete_terrain_publique!BO:BO, MATCH(A831, BDD_enquete_terrain_publique!B:B, 0))</f>
        <v>#N/A</v>
      </c>
      <c r="AJ831" s="18"/>
      <c r="AK831" s="18" t="e">
        <f>INDEX(BDD_enquete_terrain_publique!BU:BU, MATCH(A831, BDD_enquete_terrain_publique!B:B, 0))</f>
        <v>#N/A</v>
      </c>
      <c r="AL831" s="115" t="e">
        <f>INDEX(BDD_enquete_terrain_publique!BV:BV, MATCH(A831, BDD_enquete_terrain_publique!B:B, 0))</f>
        <v>#N/A</v>
      </c>
      <c r="AM831" s="18"/>
      <c r="AN831" s="115"/>
      <c r="AO831" s="115" t="e">
        <f>INDEX(BDD_enquete_terrain_publique!AL:AL, MATCH(A831, BDD_enquete_terrain_publique!B:B, 0))</f>
        <v>#N/A</v>
      </c>
      <c r="AP831" s="115"/>
      <c r="AQ831" s="115"/>
      <c r="AR831" s="124"/>
      <c r="AS831" s="115"/>
      <c r="AT831" s="122"/>
      <c r="AU831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31" s="122"/>
      <c r="AW831" s="115"/>
      <c r="AX831" s="199"/>
      <c r="AY831" s="201"/>
      <c r="AZ831" s="127"/>
    </row>
    <row r="832" spans="1:52">
      <c r="A832" s="117"/>
      <c r="B832" s="18" t="e">
        <f>INDEX(BDD_enquete_terrain_publique!C:C, MATCH(A832, BDD_enquete_terrain_publique!B:B, 0))</f>
        <v>#N/A</v>
      </c>
      <c r="C832" s="18" t="e">
        <f>INDEX(BDD_enquete_terrain_publique!D:D, MATCH(A832, BDD_enquete_terrain_publique!B:B, 0))</f>
        <v>#N/A</v>
      </c>
      <c r="D832" s="109" t="e">
        <f>INDEX(BDD_enquete_terrain_publique!E:E, MATCH(A832, BDD_enquete_terrain_publique!B:B, 0))</f>
        <v>#N/A</v>
      </c>
      <c r="E832" s="18" t="e">
        <f>INDEX(BDD_enquete_terrain_publique!F:F, MATCH(A832, BDD_enquete_terrain_publique!B:B, 0))</f>
        <v>#N/A</v>
      </c>
      <c r="F832" s="118" t="e">
        <f>INDEX(BDD_enquete_terrain_publique!G:G, MATCH(A832, BDD_enquete_terrain_publique!B:B, 0))</f>
        <v>#N/A</v>
      </c>
      <c r="G832" s="18" t="e">
        <f>INDEX(BDD_enquete_terrain_publique!H:H, MATCH(A832, BDD_enquete_terrain_publique!B:B, 0))</f>
        <v>#N/A</v>
      </c>
      <c r="H832" s="118" t="e">
        <f>INDEX(BDD_enquete_terrain_publique!I:I, MATCH(A832, BDD_enquete_terrain_publique!B:B, 0))</f>
        <v>#N/A</v>
      </c>
      <c r="I832" s="18" t="e">
        <f>INDEX(BDD_enquete_terrain_publique!J:J, MATCH(A832, BDD_enquete_terrain_publique!B:B, 0))</f>
        <v>#N/A</v>
      </c>
      <c r="J832" s="18" t="e">
        <f>INDEX(BDD_enquete_terrain_publique!K:K, MATCH(A832, BDD_enquete_terrain_publique!B:B, 0))</f>
        <v>#N/A</v>
      </c>
      <c r="K832" s="118" t="e">
        <f>INDEX(BDD_enquete_terrain_publique!L:L, MATCH(A832, BDD_enquete_terrain_publique!B:B, 0))</f>
        <v>#N/A</v>
      </c>
      <c r="L832" s="18" t="e">
        <f>INDEX(BDD_enquete_terrain_publique!M:M, MATCH(A832, BDD_enquete_terrain_publique!B:B, 0))</f>
        <v>#N/A</v>
      </c>
      <c r="M832" s="115" t="s">
        <v>22</v>
      </c>
      <c r="N832" s="115" t="s">
        <v>22</v>
      </c>
      <c r="O832" s="115" t="s">
        <v>22</v>
      </c>
      <c r="P832" s="119" t="e">
        <f>INDEX(BDD_enquete_terrain_publique!Q:Q, MATCH(A832, BDD_enquete_terrain_publique!B:B, 0))</f>
        <v>#N/A</v>
      </c>
      <c r="Q832" s="115" t="s">
        <v>22</v>
      </c>
      <c r="R832" s="115" t="s">
        <v>22</v>
      </c>
      <c r="S832" s="115" t="s">
        <v>22</v>
      </c>
      <c r="T832" s="115" t="s">
        <v>22</v>
      </c>
      <c r="U832" s="120" t="e">
        <f>INDEX(BDD_enquete_terrain_publique!V:V, MATCH(A832, BDD_enquete_terrain_publique!B:B, 0))</f>
        <v>#N/A</v>
      </c>
      <c r="V832" s="128" t="s">
        <v>22</v>
      </c>
      <c r="W832" s="121" t="e">
        <f>INDEX(BDD_enquete_terrain_publique!W:W, MATCH(A832, BDD_enquete_terrain_publique!B:B, 0))</f>
        <v>#N/A</v>
      </c>
      <c r="X832" s="122" t="e">
        <f>INDEX(BDD_enquete_terrain_publique!X:X, MATCH(A832, BDD_enquete_terrain_publique!B:B, 0))</f>
        <v>#N/A</v>
      </c>
      <c r="Y832" s="122" t="e">
        <f>INDEX(BDD_enquete_terrain_publique!Y:Y, MATCH(A832, BDD_enquete_terrain_publique!B:B, 0))</f>
        <v>#N/A</v>
      </c>
      <c r="Z832" s="121" t="e">
        <f>INDEX(BDD_enquete_terrain_publique!Z:Z, MATCH(A832, BDD_enquete_terrain_publique!B:B, 0))</f>
        <v>#N/A</v>
      </c>
      <c r="AA832" s="121" t="e">
        <f>INDEX(BDD_enquete_terrain_publique!AA:AA, MATCH(A832, BDD_enquete_terrain_publique!B:B, 0))</f>
        <v>#N/A</v>
      </c>
      <c r="AB832" s="121" t="e">
        <f>INDEX(BDD_enquete_terrain_publique!AB:AB, MATCH(A832, BDD_enquete_terrain_publique!B:B, 0))</f>
        <v>#N/A</v>
      </c>
      <c r="AC832" s="121" t="e">
        <f>Tableau1[[#This Row],[heure_enq]]-Tableau1[[#This Row],[heure_deb]]</f>
        <v>#N/A</v>
      </c>
      <c r="AD832" s="121" t="e">
        <f>Tableau1[[#This Row],[heure_fin]]-Tableau1[[#This Row],[heure_deb]]</f>
        <v>#N/A</v>
      </c>
      <c r="AE832" s="128" t="s">
        <v>22</v>
      </c>
      <c r="AF832" s="128" t="s">
        <v>22</v>
      </c>
      <c r="AG832" s="123" t="e">
        <f>INDEX(BDD_enquete_terrain_publique!BJ:BJ, MATCH(A832, BDD_enquete_terrain_publique!B:B, 0))</f>
        <v>#N/A</v>
      </c>
      <c r="AH832" s="18"/>
      <c r="AI832" s="18" t="e">
        <f>INDEX(BDD_enquete_terrain_publique!BO:BO, MATCH(A832, BDD_enquete_terrain_publique!B:B, 0))</f>
        <v>#N/A</v>
      </c>
      <c r="AJ832" s="18"/>
      <c r="AK832" s="18" t="e">
        <f>INDEX(BDD_enquete_terrain_publique!BU:BU, MATCH(A832, BDD_enquete_terrain_publique!B:B, 0))</f>
        <v>#N/A</v>
      </c>
      <c r="AL832" s="115" t="e">
        <f>INDEX(BDD_enquete_terrain_publique!BV:BV, MATCH(A832, BDD_enquete_terrain_publique!B:B, 0))</f>
        <v>#N/A</v>
      </c>
      <c r="AM832" s="18"/>
      <c r="AN832" s="115"/>
      <c r="AO832" s="115" t="e">
        <f>INDEX(BDD_enquete_terrain_publique!AL:AL, MATCH(A832, BDD_enquete_terrain_publique!B:B, 0))</f>
        <v>#N/A</v>
      </c>
      <c r="AP832" s="115"/>
      <c r="AQ832" s="115"/>
      <c r="AR832" s="124"/>
      <c r="AS832" s="115"/>
      <c r="AT832" s="122"/>
      <c r="AU832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32" s="122"/>
      <c r="AW832" s="115"/>
      <c r="AX832" s="199"/>
      <c r="AY832" s="201"/>
      <c r="AZ832" s="127"/>
    </row>
    <row r="833" spans="1:52">
      <c r="A833" s="117"/>
      <c r="B833" s="18" t="e">
        <f>INDEX(BDD_enquete_terrain_publique!C:C, MATCH(A833, BDD_enquete_terrain_publique!B:B, 0))</f>
        <v>#N/A</v>
      </c>
      <c r="C833" s="18" t="e">
        <f>INDEX(BDD_enquete_terrain_publique!D:D, MATCH(A833, BDD_enquete_terrain_publique!B:B, 0))</f>
        <v>#N/A</v>
      </c>
      <c r="D833" s="109" t="e">
        <f>INDEX(BDD_enquete_terrain_publique!E:E, MATCH(A833, BDD_enquete_terrain_publique!B:B, 0))</f>
        <v>#N/A</v>
      </c>
      <c r="E833" s="18" t="e">
        <f>INDEX(BDD_enquete_terrain_publique!F:F, MATCH(A833, BDD_enquete_terrain_publique!B:B, 0))</f>
        <v>#N/A</v>
      </c>
      <c r="F833" s="118" t="e">
        <f>INDEX(BDD_enquete_terrain_publique!G:G, MATCH(A833, BDD_enquete_terrain_publique!B:B, 0))</f>
        <v>#N/A</v>
      </c>
      <c r="G833" s="18" t="e">
        <f>INDEX(BDD_enquete_terrain_publique!H:H, MATCH(A833, BDD_enquete_terrain_publique!B:B, 0))</f>
        <v>#N/A</v>
      </c>
      <c r="H833" s="118" t="e">
        <f>INDEX(BDD_enquete_terrain_publique!I:I, MATCH(A833, BDD_enquete_terrain_publique!B:B, 0))</f>
        <v>#N/A</v>
      </c>
      <c r="I833" s="18" t="e">
        <f>INDEX(BDD_enquete_terrain_publique!J:J, MATCH(A833, BDD_enquete_terrain_publique!B:B, 0))</f>
        <v>#N/A</v>
      </c>
      <c r="J833" s="18" t="e">
        <f>INDEX(BDD_enquete_terrain_publique!K:K, MATCH(A833, BDD_enquete_terrain_publique!B:B, 0))</f>
        <v>#N/A</v>
      </c>
      <c r="K833" s="118" t="e">
        <f>INDEX(BDD_enquete_terrain_publique!L:L, MATCH(A833, BDD_enquete_terrain_publique!B:B, 0))</f>
        <v>#N/A</v>
      </c>
      <c r="L833" s="18" t="e">
        <f>INDEX(BDD_enquete_terrain_publique!M:M, MATCH(A833, BDD_enquete_terrain_publique!B:B, 0))</f>
        <v>#N/A</v>
      </c>
      <c r="M833" s="115" t="s">
        <v>22</v>
      </c>
      <c r="N833" s="115" t="s">
        <v>22</v>
      </c>
      <c r="O833" s="115" t="s">
        <v>22</v>
      </c>
      <c r="P833" s="119" t="e">
        <f>INDEX(BDD_enquete_terrain_publique!Q:Q, MATCH(A833, BDD_enquete_terrain_publique!B:B, 0))</f>
        <v>#N/A</v>
      </c>
      <c r="Q833" s="115" t="s">
        <v>22</v>
      </c>
      <c r="R833" s="115" t="s">
        <v>22</v>
      </c>
      <c r="S833" s="115" t="s">
        <v>22</v>
      </c>
      <c r="T833" s="115" t="s">
        <v>22</v>
      </c>
      <c r="U833" s="120" t="e">
        <f>INDEX(BDD_enquete_terrain_publique!V:V, MATCH(A833, BDD_enquete_terrain_publique!B:B, 0))</f>
        <v>#N/A</v>
      </c>
      <c r="V833" s="128" t="s">
        <v>22</v>
      </c>
      <c r="W833" s="121" t="e">
        <f>INDEX(BDD_enquete_terrain_publique!W:W, MATCH(A833, BDD_enquete_terrain_publique!B:B, 0))</f>
        <v>#N/A</v>
      </c>
      <c r="X833" s="122" t="e">
        <f>INDEX(BDD_enquete_terrain_publique!X:X, MATCH(A833, BDD_enquete_terrain_publique!B:B, 0))</f>
        <v>#N/A</v>
      </c>
      <c r="Y833" s="122" t="e">
        <f>INDEX(BDD_enquete_terrain_publique!Y:Y, MATCH(A833, BDD_enquete_terrain_publique!B:B, 0))</f>
        <v>#N/A</v>
      </c>
      <c r="Z833" s="121" t="e">
        <f>INDEX(BDD_enquete_terrain_publique!Z:Z, MATCH(A833, BDD_enquete_terrain_publique!B:B, 0))</f>
        <v>#N/A</v>
      </c>
      <c r="AA833" s="121" t="e">
        <f>INDEX(BDD_enquete_terrain_publique!AA:AA, MATCH(A833, BDD_enquete_terrain_publique!B:B, 0))</f>
        <v>#N/A</v>
      </c>
      <c r="AB833" s="121" t="e">
        <f>INDEX(BDD_enquete_terrain_publique!AB:AB, MATCH(A833, BDD_enquete_terrain_publique!B:B, 0))</f>
        <v>#N/A</v>
      </c>
      <c r="AC833" s="121" t="e">
        <f>Tableau1[[#This Row],[heure_enq]]-Tableau1[[#This Row],[heure_deb]]</f>
        <v>#N/A</v>
      </c>
      <c r="AD833" s="121" t="e">
        <f>Tableau1[[#This Row],[heure_fin]]-Tableau1[[#This Row],[heure_deb]]</f>
        <v>#N/A</v>
      </c>
      <c r="AE833" s="128" t="s">
        <v>22</v>
      </c>
      <c r="AF833" s="128" t="s">
        <v>22</v>
      </c>
      <c r="AG833" s="123" t="e">
        <f>INDEX(BDD_enquete_terrain_publique!BJ:BJ, MATCH(A833, BDD_enquete_terrain_publique!B:B, 0))</f>
        <v>#N/A</v>
      </c>
      <c r="AH833" s="18"/>
      <c r="AI833" s="18" t="e">
        <f>INDEX(BDD_enquete_terrain_publique!BO:BO, MATCH(A833, BDD_enquete_terrain_publique!B:B, 0))</f>
        <v>#N/A</v>
      </c>
      <c r="AJ833" s="18"/>
      <c r="AK833" s="18" t="e">
        <f>INDEX(BDD_enquete_terrain_publique!BU:BU, MATCH(A833, BDD_enquete_terrain_publique!B:B, 0))</f>
        <v>#N/A</v>
      </c>
      <c r="AL833" s="115" t="e">
        <f>INDEX(BDD_enquete_terrain_publique!BV:BV, MATCH(A833, BDD_enquete_terrain_publique!B:B, 0))</f>
        <v>#N/A</v>
      </c>
      <c r="AM833" s="18"/>
      <c r="AN833" s="115"/>
      <c r="AO833" s="115" t="e">
        <f>INDEX(BDD_enquete_terrain_publique!AL:AL, MATCH(A833, BDD_enquete_terrain_publique!B:B, 0))</f>
        <v>#N/A</v>
      </c>
      <c r="AP833" s="115"/>
      <c r="AQ833" s="115"/>
      <c r="AR833" s="124"/>
      <c r="AS833" s="115"/>
      <c r="AT833" s="122"/>
      <c r="AU833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33" s="122"/>
      <c r="AW833" s="115"/>
      <c r="AX833" s="199"/>
      <c r="AY833" s="201"/>
      <c r="AZ833" s="127"/>
    </row>
    <row r="834" spans="1:52">
      <c r="A834" s="117"/>
      <c r="B834" s="18" t="e">
        <f>INDEX(BDD_enquete_terrain_publique!C:C, MATCH(A834, BDD_enquete_terrain_publique!B:B, 0))</f>
        <v>#N/A</v>
      </c>
      <c r="C834" s="18" t="e">
        <f>INDEX(BDD_enquete_terrain_publique!D:D, MATCH(A834, BDD_enquete_terrain_publique!B:B, 0))</f>
        <v>#N/A</v>
      </c>
      <c r="D834" s="109" t="e">
        <f>INDEX(BDD_enquete_terrain_publique!E:E, MATCH(A834, BDD_enquete_terrain_publique!B:B, 0))</f>
        <v>#N/A</v>
      </c>
      <c r="E834" s="18" t="e">
        <f>INDEX(BDD_enquete_terrain_publique!F:F, MATCH(A834, BDD_enquete_terrain_publique!B:B, 0))</f>
        <v>#N/A</v>
      </c>
      <c r="F834" s="118" t="e">
        <f>INDEX(BDD_enquete_terrain_publique!G:G, MATCH(A834, BDD_enquete_terrain_publique!B:B, 0))</f>
        <v>#N/A</v>
      </c>
      <c r="G834" s="18" t="e">
        <f>INDEX(BDD_enquete_terrain_publique!H:H, MATCH(A834, BDD_enquete_terrain_publique!B:B, 0))</f>
        <v>#N/A</v>
      </c>
      <c r="H834" s="118" t="e">
        <f>INDEX(BDD_enquete_terrain_publique!I:I, MATCH(A834, BDD_enquete_terrain_publique!B:B, 0))</f>
        <v>#N/A</v>
      </c>
      <c r="I834" s="18" t="e">
        <f>INDEX(BDD_enquete_terrain_publique!J:J, MATCH(A834, BDD_enquete_terrain_publique!B:B, 0))</f>
        <v>#N/A</v>
      </c>
      <c r="J834" s="18" t="e">
        <f>INDEX(BDD_enquete_terrain_publique!K:K, MATCH(A834, BDD_enquete_terrain_publique!B:B, 0))</f>
        <v>#N/A</v>
      </c>
      <c r="K834" s="118" t="e">
        <f>INDEX(BDD_enquete_terrain_publique!L:L, MATCH(A834, BDD_enquete_terrain_publique!B:B, 0))</f>
        <v>#N/A</v>
      </c>
      <c r="L834" s="18" t="e">
        <f>INDEX(BDD_enquete_terrain_publique!M:M, MATCH(A834, BDD_enquete_terrain_publique!B:B, 0))</f>
        <v>#N/A</v>
      </c>
      <c r="M834" s="115" t="s">
        <v>22</v>
      </c>
      <c r="N834" s="115" t="s">
        <v>22</v>
      </c>
      <c r="O834" s="115" t="s">
        <v>22</v>
      </c>
      <c r="P834" s="119" t="e">
        <f>INDEX(BDD_enquete_terrain_publique!Q:Q, MATCH(A834, BDD_enquete_terrain_publique!B:B, 0))</f>
        <v>#N/A</v>
      </c>
      <c r="Q834" s="115" t="s">
        <v>22</v>
      </c>
      <c r="R834" s="115" t="s">
        <v>22</v>
      </c>
      <c r="S834" s="115" t="s">
        <v>22</v>
      </c>
      <c r="T834" s="115" t="s">
        <v>22</v>
      </c>
      <c r="U834" s="120" t="e">
        <f>INDEX(BDD_enquete_terrain_publique!V:V, MATCH(A834, BDD_enquete_terrain_publique!B:B, 0))</f>
        <v>#N/A</v>
      </c>
      <c r="V834" s="128" t="s">
        <v>22</v>
      </c>
      <c r="W834" s="121" t="e">
        <f>INDEX(BDD_enquete_terrain_publique!W:W, MATCH(A834, BDD_enquete_terrain_publique!B:B, 0))</f>
        <v>#N/A</v>
      </c>
      <c r="X834" s="122" t="e">
        <f>INDEX(BDD_enquete_terrain_publique!X:X, MATCH(A834, BDD_enquete_terrain_publique!B:B, 0))</f>
        <v>#N/A</v>
      </c>
      <c r="Y834" s="122" t="e">
        <f>INDEX(BDD_enquete_terrain_publique!Y:Y, MATCH(A834, BDD_enquete_terrain_publique!B:B, 0))</f>
        <v>#N/A</v>
      </c>
      <c r="Z834" s="121" t="e">
        <f>INDEX(BDD_enquete_terrain_publique!Z:Z, MATCH(A834, BDD_enquete_terrain_publique!B:B, 0))</f>
        <v>#N/A</v>
      </c>
      <c r="AA834" s="121" t="e">
        <f>INDEX(BDD_enquete_terrain_publique!AA:AA, MATCH(A834, BDD_enquete_terrain_publique!B:B, 0))</f>
        <v>#N/A</v>
      </c>
      <c r="AB834" s="121" t="e">
        <f>INDEX(BDD_enquete_terrain_publique!AB:AB, MATCH(A834, BDD_enquete_terrain_publique!B:B, 0))</f>
        <v>#N/A</v>
      </c>
      <c r="AC834" s="121" t="e">
        <f>Tableau1[[#This Row],[heure_enq]]-Tableau1[[#This Row],[heure_deb]]</f>
        <v>#N/A</v>
      </c>
      <c r="AD834" s="121" t="e">
        <f>Tableau1[[#This Row],[heure_fin]]-Tableau1[[#This Row],[heure_deb]]</f>
        <v>#N/A</v>
      </c>
      <c r="AE834" s="128" t="s">
        <v>22</v>
      </c>
      <c r="AF834" s="128" t="s">
        <v>22</v>
      </c>
      <c r="AG834" s="123" t="e">
        <f>INDEX(BDD_enquete_terrain_publique!BJ:BJ, MATCH(A834, BDD_enquete_terrain_publique!B:B, 0))</f>
        <v>#N/A</v>
      </c>
      <c r="AH834" s="18"/>
      <c r="AI834" s="18" t="e">
        <f>INDEX(BDD_enquete_terrain_publique!BO:BO, MATCH(A834, BDD_enquete_terrain_publique!B:B, 0))</f>
        <v>#N/A</v>
      </c>
      <c r="AJ834" s="18"/>
      <c r="AK834" s="18" t="e">
        <f>INDEX(BDD_enquete_terrain_publique!BU:BU, MATCH(A834, BDD_enquete_terrain_publique!B:B, 0))</f>
        <v>#N/A</v>
      </c>
      <c r="AL834" s="115" t="e">
        <f>INDEX(BDD_enquete_terrain_publique!BV:BV, MATCH(A834, BDD_enquete_terrain_publique!B:B, 0))</f>
        <v>#N/A</v>
      </c>
      <c r="AM834" s="18"/>
      <c r="AN834" s="115"/>
      <c r="AO834" s="115" t="e">
        <f>INDEX(BDD_enquete_terrain_publique!AL:AL, MATCH(A834, BDD_enquete_terrain_publique!B:B, 0))</f>
        <v>#N/A</v>
      </c>
      <c r="AP834" s="115"/>
      <c r="AQ834" s="115"/>
      <c r="AR834" s="124"/>
      <c r="AS834" s="115"/>
      <c r="AT834" s="122"/>
      <c r="AU834" s="135" t="e">
        <f>Tableau1[[#This Row],[nb_ind]]*INDEX(Donnees_scientifiques!C:C, MATCH(Tableau1[[#This Row],[nom_scien]],Donnees_scientifiques!A:A, 0))*Tableau1[[#This Row],[tail_cm]]^INDEX(Donnees_scientifiques!D:D, MATCH(Tableau1[[#This Row],[nom_scien]],Donnees_scientifiques!A:A, 0))</f>
        <v>#N/A</v>
      </c>
      <c r="AV834" s="122"/>
      <c r="AW834" s="115"/>
      <c r="AX834" s="199"/>
      <c r="AY834" s="201"/>
      <c r="AZ834" s="127"/>
    </row>
  </sheetData>
  <hyperlinks>
    <hyperlink ref="AR120" r:id="rId1" display="https://doris.ffessm.fr/Especes/Serranus-scriba-Serran-ecriture-144" xr:uid="{ECDC42FA-A92F-45D2-A161-540B89F074F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869D-8816-471D-8449-76694A0860AF}">
  <dimension ref="A1:H87"/>
  <sheetViews>
    <sheetView topLeftCell="A19" workbookViewId="0">
      <selection activeCell="B18" sqref="B18:E18"/>
    </sheetView>
  </sheetViews>
  <sheetFormatPr baseColWidth="10" defaultRowHeight="14.5"/>
  <cols>
    <col min="1" max="1" width="35.90625" customWidth="1"/>
    <col min="2" max="2" width="60.36328125" customWidth="1"/>
    <col min="3" max="3" width="22.54296875" customWidth="1"/>
    <col min="4" max="4" width="26.36328125" customWidth="1"/>
    <col min="5" max="5" width="19.36328125" customWidth="1"/>
    <col min="6" max="6" width="90.90625" customWidth="1"/>
    <col min="7" max="7" width="11.6328125" customWidth="1"/>
    <col min="8" max="8" width="23.54296875" customWidth="1"/>
  </cols>
  <sheetData>
    <row r="1" spans="1:2" ht="15" thickBot="1">
      <c r="A1" s="51" t="s">
        <v>2037</v>
      </c>
      <c r="B1" s="52"/>
    </row>
    <row r="2" spans="1:2">
      <c r="A2" s="53" t="s">
        <v>2038</v>
      </c>
      <c r="B2" s="54" t="s">
        <v>2947</v>
      </c>
    </row>
    <row r="3" spans="1:2" ht="75" customHeight="1">
      <c r="A3" s="55" t="s">
        <v>2040</v>
      </c>
      <c r="B3" s="56" t="s">
        <v>2948</v>
      </c>
    </row>
    <row r="4" spans="1:2">
      <c r="A4" s="57" t="s">
        <v>2042</v>
      </c>
      <c r="B4" s="58" t="s">
        <v>2949</v>
      </c>
    </row>
    <row r="5" spans="1:2">
      <c r="A5" s="57" t="s">
        <v>2044</v>
      </c>
      <c r="B5" s="59" t="s">
        <v>2045</v>
      </c>
    </row>
    <row r="6" spans="1:2" ht="17.5">
      <c r="A6" s="55" t="s">
        <v>2046</v>
      </c>
      <c r="B6" s="58" t="s">
        <v>2950</v>
      </c>
    </row>
    <row r="7" spans="1:2" ht="32.4" customHeight="1">
      <c r="A7" s="57" t="s">
        <v>2048</v>
      </c>
      <c r="B7" s="56" t="s">
        <v>2951</v>
      </c>
    </row>
    <row r="8" spans="1:2">
      <c r="A8" s="57" t="s">
        <v>2050</v>
      </c>
      <c r="B8" s="59" t="s">
        <v>2051</v>
      </c>
    </row>
    <row r="9" spans="1:2">
      <c r="A9" s="57" t="s">
        <v>2952</v>
      </c>
      <c r="B9" s="60" t="s">
        <v>2953</v>
      </c>
    </row>
    <row r="10" spans="1:2">
      <c r="A10" s="57" t="s">
        <v>2954</v>
      </c>
      <c r="B10" s="61" t="s">
        <v>2953</v>
      </c>
    </row>
    <row r="11" spans="1:2" ht="14.4" customHeight="1">
      <c r="A11" s="57" t="s">
        <v>2052</v>
      </c>
      <c r="B11" s="61" t="s">
        <v>3350</v>
      </c>
    </row>
    <row r="12" spans="1:2">
      <c r="A12" s="57" t="s">
        <v>2053</v>
      </c>
      <c r="B12" s="62">
        <v>44963</v>
      </c>
    </row>
    <row r="13" spans="1:2">
      <c r="A13" s="57" t="s">
        <v>2955</v>
      </c>
      <c r="B13" s="59" t="s">
        <v>2956</v>
      </c>
    </row>
    <row r="14" spans="1:2">
      <c r="A14" s="57" t="s">
        <v>2957</v>
      </c>
      <c r="B14" s="59" t="s">
        <v>2956</v>
      </c>
    </row>
    <row r="15" spans="1:2" ht="15" thickBot="1">
      <c r="A15" s="63" t="s">
        <v>2054</v>
      </c>
      <c r="B15" s="64" t="s">
        <v>2055</v>
      </c>
    </row>
    <row r="17" spans="1:8" s="99" customFormat="1">
      <c r="A17" s="98" t="s">
        <v>3351</v>
      </c>
      <c r="B17" s="209" t="s">
        <v>3906</v>
      </c>
      <c r="C17" s="209"/>
      <c r="D17" s="209"/>
      <c r="E17" s="209"/>
    </row>
    <row r="18" spans="1:8" s="99" customFormat="1">
      <c r="A18" s="98"/>
      <c r="B18" s="209" t="s">
        <v>3915</v>
      </c>
      <c r="C18" s="209"/>
      <c r="D18" s="209"/>
      <c r="E18" s="209"/>
    </row>
    <row r="19" spans="1:8" s="99" customFormat="1">
      <c r="A19" s="98"/>
      <c r="B19" s="209" t="s">
        <v>3907</v>
      </c>
      <c r="C19" s="209"/>
      <c r="D19" s="209"/>
      <c r="E19" s="209"/>
    </row>
    <row r="21" spans="1:8">
      <c r="A21" s="76" t="s">
        <v>2671</v>
      </c>
      <c r="B21" s="77" t="s">
        <v>2672</v>
      </c>
      <c r="C21" s="77" t="s">
        <v>2673</v>
      </c>
      <c r="D21" s="77" t="s">
        <v>2958</v>
      </c>
      <c r="E21" s="78" t="s">
        <v>2675</v>
      </c>
      <c r="F21" s="77" t="s">
        <v>2959</v>
      </c>
      <c r="G21" s="77" t="s">
        <v>2677</v>
      </c>
      <c r="H21" s="79" t="s">
        <v>2678</v>
      </c>
    </row>
    <row r="22" spans="1:8">
      <c r="A22" s="74" t="s">
        <v>2</v>
      </c>
      <c r="B22" s="67" t="s">
        <v>2684</v>
      </c>
      <c r="C22" s="13" t="s">
        <v>2685</v>
      </c>
      <c r="D22" s="13" t="s">
        <v>1270</v>
      </c>
      <c r="E22" s="13" t="s">
        <v>1270</v>
      </c>
      <c r="F22" s="13" t="s">
        <v>2735</v>
      </c>
      <c r="G22" s="13" t="s">
        <v>223</v>
      </c>
      <c r="H22" s="75"/>
    </row>
    <row r="23" spans="1:8">
      <c r="A23" s="74" t="s">
        <v>4</v>
      </c>
      <c r="B23" s="67" t="s">
        <v>2687</v>
      </c>
      <c r="C23" s="13" t="s">
        <v>2688</v>
      </c>
      <c r="D23" s="13" t="s">
        <v>2689</v>
      </c>
      <c r="E23" s="13" t="s">
        <v>1270</v>
      </c>
      <c r="F23" s="13" t="s">
        <v>2735</v>
      </c>
      <c r="G23" s="13" t="s">
        <v>223</v>
      </c>
      <c r="H23" s="75"/>
    </row>
    <row r="24" spans="1:8">
      <c r="A24" s="74" t="s">
        <v>2227</v>
      </c>
      <c r="B24" s="67" t="s">
        <v>2960</v>
      </c>
      <c r="C24" s="13" t="s">
        <v>2680</v>
      </c>
      <c r="D24" s="13" t="s">
        <v>1270</v>
      </c>
      <c r="E24" s="13" t="s">
        <v>1270</v>
      </c>
      <c r="F24" s="13" t="s">
        <v>2961</v>
      </c>
      <c r="G24" s="13" t="s">
        <v>223</v>
      </c>
      <c r="H24" s="75"/>
    </row>
    <row r="25" spans="1:8">
      <c r="A25" s="74" t="s">
        <v>2228</v>
      </c>
      <c r="B25" s="67" t="s">
        <v>2962</v>
      </c>
      <c r="C25" s="13" t="s">
        <v>2680</v>
      </c>
      <c r="D25" s="13" t="s">
        <v>1270</v>
      </c>
      <c r="E25" s="13" t="s">
        <v>1270</v>
      </c>
      <c r="F25" s="13" t="s">
        <v>2963</v>
      </c>
      <c r="G25" s="13" t="s">
        <v>223</v>
      </c>
      <c r="H25" s="75"/>
    </row>
    <row r="26" spans="1:8">
      <c r="A26" s="74" t="s">
        <v>13</v>
      </c>
      <c r="B26" s="68" t="s">
        <v>2695</v>
      </c>
      <c r="C26" s="13" t="s">
        <v>2696</v>
      </c>
      <c r="D26" s="13" t="s">
        <v>2697</v>
      </c>
      <c r="E26" s="13" t="s">
        <v>1270</v>
      </c>
      <c r="F26" s="13" t="s">
        <v>1270</v>
      </c>
      <c r="G26" s="13" t="s">
        <v>223</v>
      </c>
      <c r="H26" s="34"/>
    </row>
    <row r="27" spans="1:8">
      <c r="A27" s="74" t="s">
        <v>2203</v>
      </c>
      <c r="B27" s="68" t="s">
        <v>2698</v>
      </c>
      <c r="C27" s="13" t="s">
        <v>2696</v>
      </c>
      <c r="D27" s="13" t="s">
        <v>2699</v>
      </c>
      <c r="E27" s="13"/>
      <c r="F27" s="13" t="s">
        <v>1270</v>
      </c>
      <c r="G27" s="13" t="s">
        <v>223</v>
      </c>
      <c r="H27" s="34"/>
    </row>
    <row r="28" spans="1:8">
      <c r="A28" s="74" t="s">
        <v>15</v>
      </c>
      <c r="B28" s="68" t="s">
        <v>2700</v>
      </c>
      <c r="C28" s="13" t="s">
        <v>2696</v>
      </c>
      <c r="D28" s="13" t="s">
        <v>2701</v>
      </c>
      <c r="E28" s="13"/>
      <c r="F28" s="13" t="s">
        <v>1270</v>
      </c>
      <c r="G28" s="13" t="s">
        <v>223</v>
      </c>
      <c r="H28" s="34"/>
    </row>
    <row r="29" spans="1:8">
      <c r="A29" s="74" t="s">
        <v>16</v>
      </c>
      <c r="B29" s="68" t="s">
        <v>2702</v>
      </c>
      <c r="C29" s="13" t="s">
        <v>2696</v>
      </c>
      <c r="D29" s="13" t="s">
        <v>2703</v>
      </c>
      <c r="E29" s="13"/>
      <c r="F29" s="13" t="s">
        <v>1270</v>
      </c>
      <c r="G29" s="13" t="s">
        <v>223</v>
      </c>
      <c r="H29" s="34" t="s">
        <v>2704</v>
      </c>
    </row>
    <row r="30" spans="1:8">
      <c r="A30" s="74" t="s">
        <v>18</v>
      </c>
      <c r="B30" s="68" t="s">
        <v>2705</v>
      </c>
      <c r="C30" s="13" t="s">
        <v>2696</v>
      </c>
      <c r="D30" s="13" t="s">
        <v>2697</v>
      </c>
      <c r="E30" s="13" t="s">
        <v>1270</v>
      </c>
      <c r="F30" s="13" t="s">
        <v>1270</v>
      </c>
      <c r="G30" s="13" t="s">
        <v>223</v>
      </c>
      <c r="H30" s="34"/>
    </row>
    <row r="31" spans="1:8">
      <c r="A31" s="74" t="s">
        <v>2204</v>
      </c>
      <c r="B31" s="68" t="s">
        <v>2706</v>
      </c>
      <c r="C31" s="13" t="s">
        <v>2696</v>
      </c>
      <c r="D31" s="13" t="s">
        <v>2699</v>
      </c>
      <c r="E31" s="13"/>
      <c r="F31" s="13" t="s">
        <v>1270</v>
      </c>
      <c r="G31" s="13" t="s">
        <v>223</v>
      </c>
      <c r="H31" s="34"/>
    </row>
    <row r="32" spans="1:8">
      <c r="A32" s="74" t="s">
        <v>20</v>
      </c>
      <c r="B32" s="68" t="s">
        <v>2707</v>
      </c>
      <c r="C32" s="13" t="s">
        <v>2696</v>
      </c>
      <c r="D32" s="13" t="s">
        <v>2701</v>
      </c>
      <c r="E32" s="13"/>
      <c r="F32" s="13" t="s">
        <v>1270</v>
      </c>
      <c r="G32" s="13" t="s">
        <v>223</v>
      </c>
      <c r="H32" s="34"/>
    </row>
    <row r="33" spans="1:8">
      <c r="A33" s="74" t="s">
        <v>21</v>
      </c>
      <c r="B33" s="68" t="s">
        <v>2702</v>
      </c>
      <c r="C33" s="13" t="s">
        <v>2696</v>
      </c>
      <c r="D33" s="13" t="s">
        <v>2703</v>
      </c>
      <c r="E33" s="13"/>
      <c r="F33" s="13" t="s">
        <v>1270</v>
      </c>
      <c r="G33" s="13" t="s">
        <v>223</v>
      </c>
      <c r="H33" s="34" t="s">
        <v>2704</v>
      </c>
    </row>
    <row r="34" spans="1:8">
      <c r="A34" s="74" t="s">
        <v>31</v>
      </c>
      <c r="B34" s="67" t="s">
        <v>2964</v>
      </c>
      <c r="C34" s="13" t="s">
        <v>2691</v>
      </c>
      <c r="D34" s="13" t="s">
        <v>2692</v>
      </c>
      <c r="E34" s="13" t="s">
        <v>1270</v>
      </c>
      <c r="F34" s="13" t="s">
        <v>1270</v>
      </c>
      <c r="G34" s="13" t="s">
        <v>223</v>
      </c>
      <c r="H34" s="34"/>
    </row>
    <row r="35" spans="1:8">
      <c r="A35" s="74" t="s">
        <v>32</v>
      </c>
      <c r="B35" s="67" t="s">
        <v>2965</v>
      </c>
      <c r="C35" s="13" t="s">
        <v>2691</v>
      </c>
      <c r="D35" s="13" t="s">
        <v>2692</v>
      </c>
      <c r="E35" s="13" t="s">
        <v>1270</v>
      </c>
      <c r="F35" s="13" t="s">
        <v>1270</v>
      </c>
      <c r="G35" s="13" t="s">
        <v>223</v>
      </c>
      <c r="H35" s="34"/>
    </row>
    <row r="36" spans="1:8">
      <c r="A36" s="74" t="s">
        <v>2229</v>
      </c>
      <c r="B36" s="67" t="s">
        <v>2966</v>
      </c>
      <c r="C36" s="13" t="s">
        <v>2691</v>
      </c>
      <c r="D36" s="13" t="s">
        <v>2692</v>
      </c>
      <c r="E36" s="13" t="s">
        <v>1270</v>
      </c>
      <c r="F36" s="13" t="s">
        <v>1270</v>
      </c>
      <c r="G36" s="13" t="s">
        <v>223</v>
      </c>
      <c r="H36" s="75"/>
    </row>
    <row r="37" spans="1:8">
      <c r="A37" s="74" t="s">
        <v>2230</v>
      </c>
      <c r="B37" s="67" t="s">
        <v>2967</v>
      </c>
      <c r="C37" s="13" t="s">
        <v>2680</v>
      </c>
      <c r="D37" s="13" t="s">
        <v>1270</v>
      </c>
      <c r="E37" s="13" t="s">
        <v>1270</v>
      </c>
      <c r="F37" s="13"/>
      <c r="G37" s="13" t="s">
        <v>223</v>
      </c>
      <c r="H37" s="75"/>
    </row>
    <row r="38" spans="1:8">
      <c r="A38" s="74" t="s">
        <v>2231</v>
      </c>
      <c r="B38" s="67" t="s">
        <v>2968</v>
      </c>
      <c r="C38" s="13" t="s">
        <v>2680</v>
      </c>
      <c r="D38" s="13" t="s">
        <v>1270</v>
      </c>
      <c r="E38" s="13" t="s">
        <v>1270</v>
      </c>
      <c r="F38" s="13" t="s">
        <v>2735</v>
      </c>
      <c r="G38" s="13" t="s">
        <v>223</v>
      </c>
      <c r="H38" s="75"/>
    </row>
    <row r="39" spans="1:8">
      <c r="A39" s="74" t="s">
        <v>2232</v>
      </c>
      <c r="B39" s="67" t="s">
        <v>2969</v>
      </c>
      <c r="C39" s="13" t="s">
        <v>2680</v>
      </c>
      <c r="D39" s="13" t="s">
        <v>1270</v>
      </c>
      <c r="E39" s="13" t="s">
        <v>1270</v>
      </c>
      <c r="F39" s="13" t="s">
        <v>2735</v>
      </c>
      <c r="G39" s="13" t="s">
        <v>222</v>
      </c>
      <c r="H39" s="75"/>
    </row>
    <row r="40" spans="1:8">
      <c r="A40" s="74" t="s">
        <v>11</v>
      </c>
      <c r="B40" s="67" t="s">
        <v>2962</v>
      </c>
      <c r="C40" s="13" t="s">
        <v>2680</v>
      </c>
      <c r="D40" s="13" t="s">
        <v>1270</v>
      </c>
      <c r="E40" s="13" t="s">
        <v>1270</v>
      </c>
      <c r="F40" s="13" t="s">
        <v>2716</v>
      </c>
      <c r="G40" s="13" t="s">
        <v>223</v>
      </c>
      <c r="H40" s="75"/>
    </row>
    <row r="41" spans="1:8">
      <c r="A41" s="74" t="s">
        <v>8</v>
      </c>
      <c r="B41" s="67" t="s">
        <v>2970</v>
      </c>
      <c r="C41" s="13" t="s">
        <v>2680</v>
      </c>
      <c r="D41" s="13" t="s">
        <v>1270</v>
      </c>
      <c r="E41" s="13" t="s">
        <v>1270</v>
      </c>
      <c r="F41" s="13" t="s">
        <v>2971</v>
      </c>
      <c r="G41" s="13" t="s">
        <v>223</v>
      </c>
      <c r="H41" s="75"/>
    </row>
    <row r="42" spans="1:8">
      <c r="A42" s="74" t="s">
        <v>9</v>
      </c>
      <c r="B42" s="67" t="s">
        <v>2720</v>
      </c>
      <c r="C42" s="13" t="s">
        <v>2682</v>
      </c>
      <c r="D42" s="13" t="s">
        <v>2972</v>
      </c>
      <c r="E42" s="13" t="s">
        <v>1270</v>
      </c>
      <c r="F42" s="13" t="s">
        <v>2722</v>
      </c>
      <c r="G42" s="13" t="s">
        <v>223</v>
      </c>
      <c r="H42" s="75"/>
    </row>
    <row r="43" spans="1:8">
      <c r="A43" s="74" t="s">
        <v>10</v>
      </c>
      <c r="B43" s="67" t="s">
        <v>2723</v>
      </c>
      <c r="C43" s="13" t="s">
        <v>2682</v>
      </c>
      <c r="D43" s="13" t="s">
        <v>2972</v>
      </c>
      <c r="E43" s="13" t="s">
        <v>1270</v>
      </c>
      <c r="F43" s="13" t="s">
        <v>2722</v>
      </c>
      <c r="G43" s="13" t="s">
        <v>223</v>
      </c>
      <c r="H43" s="75"/>
    </row>
    <row r="44" spans="1:8">
      <c r="A44" s="74" t="s">
        <v>6</v>
      </c>
      <c r="B44" s="67" t="s">
        <v>2708</v>
      </c>
      <c r="C44" s="13" t="s">
        <v>2680</v>
      </c>
      <c r="D44" s="13" t="s">
        <v>1270</v>
      </c>
      <c r="E44" s="13" t="s">
        <v>1270</v>
      </c>
      <c r="F44" s="13" t="s">
        <v>2971</v>
      </c>
      <c r="G44" s="13" t="s">
        <v>223</v>
      </c>
      <c r="H44" s="75"/>
    </row>
    <row r="45" spans="1:8">
      <c r="A45" s="74" t="s">
        <v>7</v>
      </c>
      <c r="B45" s="67" t="s">
        <v>2711</v>
      </c>
      <c r="C45" s="13" t="s">
        <v>2680</v>
      </c>
      <c r="D45" s="13" t="s">
        <v>2973</v>
      </c>
      <c r="E45" s="13" t="s">
        <v>1270</v>
      </c>
      <c r="F45" s="13" t="s">
        <v>1270</v>
      </c>
      <c r="G45" s="13" t="s">
        <v>223</v>
      </c>
      <c r="H45" s="75"/>
    </row>
    <row r="46" spans="1:8">
      <c r="A46" s="74" t="s">
        <v>12</v>
      </c>
      <c r="B46" s="67" t="s">
        <v>2974</v>
      </c>
      <c r="C46" s="13" t="s">
        <v>2682</v>
      </c>
      <c r="D46" s="13" t="s">
        <v>1270</v>
      </c>
      <c r="E46" s="13" t="s">
        <v>1270</v>
      </c>
      <c r="F46" s="13" t="s">
        <v>2975</v>
      </c>
      <c r="G46" s="13" t="s">
        <v>223</v>
      </c>
      <c r="H46" s="75"/>
    </row>
    <row r="47" spans="1:8">
      <c r="A47" s="74" t="s">
        <v>2206</v>
      </c>
      <c r="B47" s="67" t="s">
        <v>2976</v>
      </c>
      <c r="C47" s="13" t="s">
        <v>2682</v>
      </c>
      <c r="D47" s="13" t="s">
        <v>1270</v>
      </c>
      <c r="E47" s="13" t="s">
        <v>1270</v>
      </c>
      <c r="F47" s="13" t="s">
        <v>2977</v>
      </c>
      <c r="G47" s="13" t="s">
        <v>223</v>
      </c>
      <c r="H47" s="75"/>
    </row>
    <row r="48" spans="1:8">
      <c r="A48" s="80" t="s">
        <v>33</v>
      </c>
      <c r="B48" s="81" t="s">
        <v>2978</v>
      </c>
      <c r="C48" s="35" t="s">
        <v>2682</v>
      </c>
      <c r="D48" s="35" t="s">
        <v>1270</v>
      </c>
      <c r="E48" s="35" t="s">
        <v>1270</v>
      </c>
      <c r="F48" s="35" t="s">
        <v>1270</v>
      </c>
      <c r="G48" s="35" t="s">
        <v>222</v>
      </c>
      <c r="H48" s="48"/>
    </row>
    <row r="49" spans="1:8">
      <c r="A49" s="69"/>
      <c r="C49" s="70"/>
      <c r="D49" s="70"/>
      <c r="E49" s="70"/>
      <c r="F49" s="70"/>
      <c r="G49" s="70"/>
    </row>
    <row r="50" spans="1:8">
      <c r="A50" s="71"/>
      <c r="B50" s="71"/>
      <c r="C50" s="70"/>
      <c r="D50" s="70"/>
      <c r="E50" s="70"/>
      <c r="F50" s="70"/>
      <c r="G50" s="70"/>
    </row>
    <row r="51" spans="1:8">
      <c r="A51" s="69" t="s">
        <v>2979</v>
      </c>
      <c r="B51" s="69"/>
      <c r="C51" s="70"/>
      <c r="D51" s="70"/>
      <c r="E51" s="70"/>
      <c r="F51" s="70"/>
      <c r="G51" s="70"/>
    </row>
    <row r="52" spans="1:8">
      <c r="A52" s="70">
        <v>0</v>
      </c>
      <c r="B52" s="72">
        <v>0</v>
      </c>
      <c r="C52" s="70"/>
      <c r="D52" s="70"/>
      <c r="E52" s="70"/>
      <c r="F52" s="70"/>
      <c r="G52" s="70"/>
    </row>
    <row r="53" spans="1:8">
      <c r="A53" s="70">
        <v>1</v>
      </c>
      <c r="B53" s="70" t="s">
        <v>2980</v>
      </c>
      <c r="C53" s="70"/>
      <c r="D53" s="70"/>
      <c r="E53" s="70"/>
      <c r="F53" s="70" t="s">
        <v>2981</v>
      </c>
      <c r="G53" s="70"/>
    </row>
    <row r="54" spans="1:8">
      <c r="A54" s="70">
        <v>2</v>
      </c>
      <c r="B54" s="70" t="s">
        <v>2982</v>
      </c>
      <c r="C54" s="70"/>
      <c r="D54" s="70"/>
      <c r="E54" s="70"/>
      <c r="F54" s="70"/>
      <c r="G54" s="70"/>
    </row>
    <row r="55" spans="1:8">
      <c r="A55" s="70">
        <v>3</v>
      </c>
      <c r="B55" s="70" t="s">
        <v>2983</v>
      </c>
      <c r="C55" s="70"/>
      <c r="D55" s="70"/>
      <c r="E55" s="70"/>
      <c r="F55" s="70"/>
      <c r="G55" s="70"/>
    </row>
    <row r="56" spans="1:8">
      <c r="A56" s="70">
        <v>4</v>
      </c>
      <c r="B56" s="70" t="s">
        <v>2984</v>
      </c>
      <c r="C56" s="70"/>
      <c r="D56" s="70"/>
      <c r="E56" s="70"/>
      <c r="F56" s="70"/>
      <c r="G56" s="70"/>
    </row>
    <row r="57" spans="1:8">
      <c r="A57" s="70"/>
      <c r="B57" s="70"/>
      <c r="C57" s="70"/>
      <c r="D57" s="70"/>
      <c r="E57" s="70"/>
      <c r="F57" s="70"/>
      <c r="G57" s="70"/>
    </row>
    <row r="58" spans="1:8">
      <c r="A58" s="69" t="s">
        <v>2970</v>
      </c>
      <c r="B58" s="69"/>
      <c r="C58" s="69"/>
      <c r="D58" s="70"/>
      <c r="E58" s="70"/>
      <c r="F58" s="70"/>
      <c r="G58" s="70"/>
      <c r="H58" s="70"/>
    </row>
    <row r="59" spans="1:8">
      <c r="A59" s="73" t="s">
        <v>2985</v>
      </c>
      <c r="B59" s="73" t="s">
        <v>2986</v>
      </c>
      <c r="C59" s="73" t="s">
        <v>2708</v>
      </c>
      <c r="D59" s="70"/>
      <c r="E59" s="70"/>
      <c r="F59" s="70"/>
      <c r="G59" s="70"/>
      <c r="H59" s="70"/>
    </row>
    <row r="60" spans="1:8">
      <c r="A60" s="70">
        <v>0</v>
      </c>
      <c r="B60" s="70">
        <v>1</v>
      </c>
      <c r="C60" s="70" t="s">
        <v>2987</v>
      </c>
      <c r="D60" s="70"/>
      <c r="E60" s="70"/>
      <c r="F60" s="70"/>
      <c r="G60" s="70"/>
      <c r="H60" s="70"/>
    </row>
    <row r="61" spans="1:8">
      <c r="A61" s="70">
        <v>1</v>
      </c>
      <c r="B61" s="70" t="s">
        <v>2988</v>
      </c>
      <c r="C61" s="70" t="s">
        <v>2989</v>
      </c>
      <c r="D61" s="70"/>
      <c r="E61" s="70"/>
      <c r="F61" s="70"/>
      <c r="G61" s="70"/>
      <c r="H61" s="70"/>
    </row>
    <row r="62" spans="1:8">
      <c r="A62" s="70">
        <v>2</v>
      </c>
      <c r="B62" s="70" t="s">
        <v>2990</v>
      </c>
      <c r="C62" s="70" t="s">
        <v>2991</v>
      </c>
      <c r="D62" s="70"/>
      <c r="E62" s="70"/>
      <c r="F62" s="70"/>
      <c r="G62" s="70"/>
      <c r="H62" s="70"/>
    </row>
    <row r="63" spans="1:8">
      <c r="A63" s="70">
        <v>3</v>
      </c>
      <c r="B63" s="70" t="s">
        <v>2992</v>
      </c>
      <c r="C63" s="70" t="s">
        <v>2993</v>
      </c>
      <c r="D63" s="70"/>
      <c r="E63" s="70"/>
      <c r="F63" s="70"/>
      <c r="G63" s="70"/>
      <c r="H63" s="70"/>
    </row>
    <row r="64" spans="1:8">
      <c r="A64" s="70">
        <v>4</v>
      </c>
      <c r="B64" s="70" t="s">
        <v>2994</v>
      </c>
      <c r="C64" s="70" t="s">
        <v>2995</v>
      </c>
      <c r="D64" s="70"/>
      <c r="E64" s="70"/>
      <c r="F64" s="70"/>
      <c r="G64" s="70"/>
      <c r="H64" s="70"/>
    </row>
    <row r="65" spans="1:8">
      <c r="A65" s="69"/>
      <c r="C65" s="70"/>
      <c r="D65" s="70"/>
      <c r="E65" s="70"/>
      <c r="F65" s="70"/>
      <c r="G65" s="70"/>
      <c r="H65" s="70"/>
    </row>
    <row r="66" spans="1:8">
      <c r="A66" s="70"/>
      <c r="B66" s="70"/>
      <c r="C66" s="70"/>
      <c r="D66" s="70"/>
      <c r="E66" s="70"/>
      <c r="F66" s="70"/>
      <c r="G66" s="70"/>
      <c r="H66" s="70"/>
    </row>
    <row r="67" spans="1:8">
      <c r="A67" s="70"/>
      <c r="B67" s="70"/>
      <c r="C67" s="70"/>
      <c r="D67" s="70"/>
      <c r="E67" s="70"/>
      <c r="F67" s="70"/>
      <c r="G67" s="70"/>
      <c r="H67" s="70"/>
    </row>
    <row r="68" spans="1:8">
      <c r="A68" s="69" t="s">
        <v>2720</v>
      </c>
      <c r="B68" s="69"/>
      <c r="D68" s="70"/>
      <c r="E68" s="70"/>
      <c r="F68" s="70"/>
      <c r="G68" s="70"/>
      <c r="H68" s="70"/>
    </row>
    <row r="69" spans="1:8">
      <c r="A69" s="73" t="s">
        <v>2996</v>
      </c>
      <c r="B69" s="73" t="s">
        <v>2048</v>
      </c>
      <c r="D69" s="70"/>
      <c r="E69" s="70"/>
      <c r="F69" s="70"/>
      <c r="G69" s="70"/>
      <c r="H69" s="70"/>
    </row>
    <row r="70" spans="1:8">
      <c r="A70" s="70" t="s">
        <v>1071</v>
      </c>
      <c r="B70" s="70" t="s">
        <v>2997</v>
      </c>
      <c r="D70" s="70"/>
      <c r="E70" s="70"/>
      <c r="F70" s="70"/>
      <c r="G70" s="70"/>
      <c r="H70" s="70"/>
    </row>
    <row r="71" spans="1:8">
      <c r="A71" s="70" t="s">
        <v>1000</v>
      </c>
      <c r="B71" s="70" t="s">
        <v>2998</v>
      </c>
      <c r="D71" s="70"/>
      <c r="E71" s="70"/>
      <c r="F71" s="70"/>
      <c r="G71" s="70"/>
      <c r="H71" s="70"/>
    </row>
    <row r="72" spans="1:8">
      <c r="A72" s="70" t="s">
        <v>410</v>
      </c>
      <c r="B72" s="70" t="s">
        <v>2999</v>
      </c>
      <c r="D72" s="70"/>
      <c r="E72" s="70"/>
      <c r="F72" s="70"/>
      <c r="G72" s="70"/>
      <c r="H72" s="70"/>
    </row>
    <row r="73" spans="1:8">
      <c r="A73" s="70" t="s">
        <v>352</v>
      </c>
      <c r="B73" s="70" t="s">
        <v>3000</v>
      </c>
      <c r="D73" s="70"/>
      <c r="E73" s="70"/>
      <c r="F73" s="70"/>
      <c r="G73" s="70"/>
      <c r="H73" s="70"/>
    </row>
    <row r="74" spans="1:8">
      <c r="A74" s="70" t="s">
        <v>1013</v>
      </c>
      <c r="B74" s="70" t="s">
        <v>3001</v>
      </c>
      <c r="D74" s="70"/>
      <c r="E74" s="70"/>
      <c r="F74" s="70"/>
      <c r="G74" s="70"/>
      <c r="H74" s="70"/>
    </row>
    <row r="75" spans="1:8">
      <c r="A75" s="70" t="s">
        <v>999</v>
      </c>
      <c r="B75" s="70" t="s">
        <v>3002</v>
      </c>
      <c r="D75" s="70"/>
      <c r="E75" s="70"/>
      <c r="F75" s="70"/>
      <c r="G75" s="70"/>
    </row>
    <row r="76" spans="1:8">
      <c r="A76" s="70" t="s">
        <v>294</v>
      </c>
      <c r="B76" s="70" t="s">
        <v>3003</v>
      </c>
      <c r="D76" s="70"/>
      <c r="E76" s="70"/>
      <c r="F76" s="70"/>
      <c r="G76" s="70"/>
    </row>
    <row r="77" spans="1:8">
      <c r="A77" s="70" t="s">
        <v>264</v>
      </c>
      <c r="B77" s="70" t="s">
        <v>3004</v>
      </c>
      <c r="D77" s="70"/>
      <c r="E77" s="70"/>
      <c r="F77" s="70"/>
      <c r="G77" s="70"/>
    </row>
    <row r="78" spans="1:8">
      <c r="A78" s="70"/>
      <c r="B78" s="70"/>
      <c r="D78" s="70"/>
      <c r="E78" s="70"/>
      <c r="F78" s="70"/>
      <c r="G78" s="70"/>
    </row>
    <row r="79" spans="1:8">
      <c r="A79" s="210" t="s">
        <v>2708</v>
      </c>
      <c r="B79" s="210"/>
      <c r="C79" s="210"/>
      <c r="D79" s="70"/>
      <c r="E79" s="70"/>
      <c r="F79" s="70"/>
      <c r="G79" s="70"/>
    </row>
    <row r="80" spans="1:8">
      <c r="A80" s="73" t="s">
        <v>2985</v>
      </c>
      <c r="B80" s="73" t="s">
        <v>3005</v>
      </c>
      <c r="C80" s="73" t="s">
        <v>3006</v>
      </c>
      <c r="D80" s="70"/>
      <c r="E80" s="70"/>
      <c r="F80" s="70"/>
      <c r="G80" s="70"/>
    </row>
    <row r="81" spans="1:7">
      <c r="A81" s="70">
        <v>0</v>
      </c>
      <c r="B81" s="70" t="s">
        <v>3007</v>
      </c>
      <c r="C81" s="70" t="s">
        <v>3008</v>
      </c>
      <c r="D81" s="70"/>
      <c r="E81" s="70"/>
      <c r="F81" s="70"/>
      <c r="G81" s="70"/>
    </row>
    <row r="82" spans="1:7">
      <c r="A82" s="70">
        <v>1</v>
      </c>
      <c r="B82" s="70" t="s">
        <v>3009</v>
      </c>
      <c r="C82" s="70" t="s">
        <v>3010</v>
      </c>
      <c r="D82" s="70"/>
      <c r="E82" s="70"/>
      <c r="F82" s="70"/>
      <c r="G82" s="70"/>
    </row>
    <row r="83" spans="1:7">
      <c r="A83" s="70">
        <v>2</v>
      </c>
      <c r="B83" s="70" t="s">
        <v>3011</v>
      </c>
      <c r="C83" s="70" t="s">
        <v>3012</v>
      </c>
      <c r="D83" s="70"/>
      <c r="E83" s="70"/>
      <c r="F83" s="70"/>
      <c r="G83" s="70"/>
    </row>
    <row r="84" spans="1:7">
      <c r="A84" s="70">
        <v>3</v>
      </c>
      <c r="B84" s="70" t="s">
        <v>3013</v>
      </c>
      <c r="C84" s="70" t="s">
        <v>3014</v>
      </c>
      <c r="D84" s="70"/>
      <c r="E84" s="70"/>
      <c r="F84" s="70"/>
      <c r="G84" s="70"/>
    </row>
    <row r="85" spans="1:7">
      <c r="A85" s="70">
        <v>4</v>
      </c>
      <c r="B85" s="70" t="s">
        <v>3015</v>
      </c>
      <c r="C85" s="70" t="s">
        <v>3016</v>
      </c>
      <c r="D85" s="70"/>
      <c r="E85" s="70"/>
      <c r="F85" s="70"/>
      <c r="G85" s="70"/>
    </row>
    <row r="86" spans="1:7">
      <c r="C86" s="70"/>
      <c r="D86" s="70"/>
      <c r="E86" s="70"/>
      <c r="F86" s="70"/>
      <c r="G86" s="70"/>
    </row>
    <row r="87" spans="1:7">
      <c r="A87" s="69"/>
      <c r="C87" s="70"/>
      <c r="D87" s="70"/>
      <c r="E87" s="70"/>
      <c r="F87" s="70"/>
      <c r="G87" s="70"/>
    </row>
  </sheetData>
  <mergeCells count="4">
    <mergeCell ref="A79:C79"/>
    <mergeCell ref="B19:E19"/>
    <mergeCell ref="B18:E18"/>
    <mergeCell ref="B17:E1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A4BB-B537-4F95-8118-419D2590B778}">
  <dimension ref="A1:GU911"/>
  <sheetViews>
    <sheetView topLeftCell="L1" workbookViewId="0">
      <selection activeCell="AA21" sqref="AA21"/>
    </sheetView>
  </sheetViews>
  <sheetFormatPr baseColWidth="10" defaultColWidth="8.90625" defaultRowHeight="14.5"/>
  <cols>
    <col min="1" max="1" width="26.08984375" style="43" customWidth="1"/>
    <col min="2" max="2" width="11.453125" style="45" customWidth="1"/>
    <col min="3" max="3" width="14.81640625" style="41" customWidth="1"/>
    <col min="4" max="4" width="26.1796875" style="46" customWidth="1"/>
    <col min="5" max="5" width="10.90625" style="41" customWidth="1"/>
    <col min="6" max="6" width="8.90625" style="41"/>
    <col min="7" max="7" width="9.453125" style="41" customWidth="1"/>
    <col min="8" max="8" width="10" style="41" customWidth="1"/>
    <col min="9" max="9" width="10.08984375" style="41" customWidth="1"/>
    <col min="10" max="10" width="7.453125" style="47" bestFit="1" customWidth="1"/>
    <col min="11" max="11" width="13" style="41" customWidth="1"/>
    <col min="12" max="12" width="7.1796875" style="41" customWidth="1"/>
    <col min="13" max="13" width="10.81640625" style="41" customWidth="1"/>
    <col min="14" max="14" width="12.54296875" style="41" customWidth="1"/>
    <col min="15" max="15" width="13.36328125" style="41" customWidth="1"/>
    <col min="16" max="16" width="7.6328125" style="41" customWidth="1"/>
    <col min="17" max="17" width="10.6328125" style="41" customWidth="1"/>
    <col min="18" max="18" width="12.36328125" style="41" customWidth="1"/>
    <col min="19" max="19" width="11.453125" style="41" customWidth="1"/>
    <col min="20" max="20" width="12.08984375" style="41" customWidth="1"/>
    <col min="21" max="21" width="11.36328125" style="41" customWidth="1"/>
    <col min="22" max="22" width="15.6328125" style="41" customWidth="1"/>
    <col min="23" max="23" width="12.08984375" style="41" customWidth="1"/>
    <col min="24" max="24" width="9.54296875" style="41" customWidth="1"/>
    <col min="25" max="25" width="8.81640625" style="41" customWidth="1"/>
    <col min="26" max="26" width="14.453125" style="41" customWidth="1"/>
    <col min="27" max="27" width="140.54296875" style="41" customWidth="1"/>
    <col min="28" max="36" width="11.1796875" style="41" customWidth="1"/>
    <col min="37" max="126" width="12.1796875" style="41" customWidth="1"/>
    <col min="127" max="203" width="13.36328125" style="41" customWidth="1"/>
    <col min="204" max="16384" width="8.90625" style="41"/>
  </cols>
  <sheetData>
    <row r="1" spans="1:203" s="40" customFormat="1">
      <c r="A1" s="36" t="s">
        <v>2</v>
      </c>
      <c r="B1" s="37" t="s">
        <v>4</v>
      </c>
      <c r="C1" s="37" t="s">
        <v>2227</v>
      </c>
      <c r="D1" s="38" t="s">
        <v>2228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9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2" t="s">
        <v>16</v>
      </c>
      <c r="P1" s="2" t="s">
        <v>18</v>
      </c>
      <c r="Q1" s="3" t="s">
        <v>19</v>
      </c>
      <c r="R1" s="3" t="s">
        <v>20</v>
      </c>
      <c r="S1" s="2" t="s">
        <v>21</v>
      </c>
      <c r="T1" s="2" t="s">
        <v>31</v>
      </c>
      <c r="U1" s="2" t="s">
        <v>32</v>
      </c>
      <c r="V1" s="2" t="s">
        <v>23</v>
      </c>
      <c r="W1" s="2" t="s">
        <v>2229</v>
      </c>
      <c r="X1" s="2" t="s">
        <v>2230</v>
      </c>
      <c r="Y1" s="2" t="s">
        <v>2231</v>
      </c>
      <c r="Z1" s="2" t="s">
        <v>2232</v>
      </c>
      <c r="AA1" s="2" t="s">
        <v>33</v>
      </c>
      <c r="AB1" s="2" t="s">
        <v>2233</v>
      </c>
      <c r="AC1" s="2" t="s">
        <v>2234</v>
      </c>
      <c r="AD1" s="2" t="s">
        <v>2235</v>
      </c>
      <c r="AE1" s="2" t="s">
        <v>2236</v>
      </c>
      <c r="AF1" s="2" t="s">
        <v>2237</v>
      </c>
      <c r="AG1" s="2" t="s">
        <v>2238</v>
      </c>
      <c r="AH1" s="2" t="s">
        <v>2239</v>
      </c>
      <c r="AI1" s="2" t="s">
        <v>2240</v>
      </c>
      <c r="AJ1" s="2" t="s">
        <v>2241</v>
      </c>
      <c r="AK1" s="2" t="s">
        <v>2242</v>
      </c>
      <c r="AL1" s="2" t="s">
        <v>2243</v>
      </c>
      <c r="AM1" s="2" t="s">
        <v>2244</v>
      </c>
      <c r="AN1" s="2" t="s">
        <v>2245</v>
      </c>
      <c r="AO1" s="2" t="s">
        <v>2246</v>
      </c>
      <c r="AP1" s="2" t="s">
        <v>2247</v>
      </c>
      <c r="AQ1" s="2" t="s">
        <v>2248</v>
      </c>
      <c r="AR1" s="2" t="s">
        <v>2249</v>
      </c>
      <c r="AS1" s="2" t="s">
        <v>2250</v>
      </c>
      <c r="AT1" s="2" t="s">
        <v>2251</v>
      </c>
      <c r="AU1" s="2" t="s">
        <v>2252</v>
      </c>
      <c r="AV1" s="2" t="s">
        <v>2253</v>
      </c>
      <c r="AW1" s="2" t="s">
        <v>2254</v>
      </c>
      <c r="AX1" s="2" t="s">
        <v>2255</v>
      </c>
      <c r="AY1" s="2" t="s">
        <v>2256</v>
      </c>
      <c r="AZ1" s="2" t="s">
        <v>2257</v>
      </c>
      <c r="BA1" s="2" t="s">
        <v>2258</v>
      </c>
      <c r="BB1" s="2" t="s">
        <v>2259</v>
      </c>
      <c r="BC1" s="2" t="s">
        <v>2260</v>
      </c>
      <c r="BD1" s="2" t="s">
        <v>2261</v>
      </c>
      <c r="BE1" s="2" t="s">
        <v>2262</v>
      </c>
      <c r="BF1" s="2" t="s">
        <v>2263</v>
      </c>
      <c r="BG1" s="2" t="s">
        <v>2264</v>
      </c>
      <c r="BH1" s="2" t="s">
        <v>2265</v>
      </c>
      <c r="BI1" s="2" t="s">
        <v>2266</v>
      </c>
      <c r="BJ1" s="2" t="s">
        <v>2267</v>
      </c>
      <c r="BK1" s="2" t="s">
        <v>2268</v>
      </c>
      <c r="BL1" s="2" t="s">
        <v>2269</v>
      </c>
      <c r="BM1" s="2" t="s">
        <v>2270</v>
      </c>
      <c r="BN1" s="2" t="s">
        <v>2271</v>
      </c>
      <c r="BO1" s="2" t="s">
        <v>2272</v>
      </c>
      <c r="BP1" s="2" t="s">
        <v>2273</v>
      </c>
      <c r="BQ1" s="2" t="s">
        <v>2274</v>
      </c>
      <c r="BR1" s="2" t="s">
        <v>2275</v>
      </c>
      <c r="BS1" s="2" t="s">
        <v>2276</v>
      </c>
      <c r="BT1" s="2" t="s">
        <v>2277</v>
      </c>
      <c r="BU1" s="2" t="s">
        <v>2278</v>
      </c>
      <c r="BV1" s="2" t="s">
        <v>2279</v>
      </c>
      <c r="BW1" s="2" t="s">
        <v>2280</v>
      </c>
      <c r="BX1" s="2" t="s">
        <v>2281</v>
      </c>
      <c r="BY1" s="2" t="s">
        <v>2282</v>
      </c>
      <c r="BZ1" s="2" t="s">
        <v>2283</v>
      </c>
      <c r="CA1" s="2" t="s">
        <v>2284</v>
      </c>
      <c r="CB1" s="2" t="s">
        <v>2285</v>
      </c>
      <c r="CC1" s="2" t="s">
        <v>2286</v>
      </c>
      <c r="CD1" s="2" t="s">
        <v>2287</v>
      </c>
      <c r="CE1" s="2" t="s">
        <v>2288</v>
      </c>
      <c r="CF1" s="2" t="s">
        <v>2289</v>
      </c>
      <c r="CG1" s="2" t="s">
        <v>2290</v>
      </c>
      <c r="CH1" s="2" t="s">
        <v>2291</v>
      </c>
      <c r="CI1" s="2" t="s">
        <v>2292</v>
      </c>
      <c r="CJ1" s="2" t="s">
        <v>2293</v>
      </c>
      <c r="CK1" s="2" t="s">
        <v>2294</v>
      </c>
      <c r="CL1" s="2" t="s">
        <v>2295</v>
      </c>
      <c r="CM1" s="2" t="s">
        <v>2296</v>
      </c>
      <c r="CN1" s="2" t="s">
        <v>2297</v>
      </c>
      <c r="CO1" s="2" t="s">
        <v>2298</v>
      </c>
      <c r="CP1" s="2" t="s">
        <v>2299</v>
      </c>
      <c r="CQ1" s="2" t="s">
        <v>2300</v>
      </c>
      <c r="CR1" s="2" t="s">
        <v>2301</v>
      </c>
      <c r="CS1" s="2" t="s">
        <v>2302</v>
      </c>
      <c r="CT1" s="2" t="s">
        <v>2303</v>
      </c>
      <c r="CU1" s="2" t="s">
        <v>2304</v>
      </c>
      <c r="CV1" s="2" t="s">
        <v>2305</v>
      </c>
      <c r="CW1" s="2" t="s">
        <v>2306</v>
      </c>
      <c r="CX1" s="2" t="s">
        <v>2307</v>
      </c>
      <c r="CY1" s="2" t="s">
        <v>2308</v>
      </c>
      <c r="CZ1" s="2" t="s">
        <v>2309</v>
      </c>
      <c r="DA1" s="2" t="s">
        <v>2310</v>
      </c>
      <c r="DB1" s="2" t="s">
        <v>2311</v>
      </c>
      <c r="DC1" s="2" t="s">
        <v>2312</v>
      </c>
      <c r="DD1" s="2" t="s">
        <v>2313</v>
      </c>
      <c r="DE1" s="2" t="s">
        <v>2314</v>
      </c>
      <c r="DF1" s="2" t="s">
        <v>2315</v>
      </c>
      <c r="DG1" s="2" t="s">
        <v>2316</v>
      </c>
      <c r="DH1" s="2" t="s">
        <v>2317</v>
      </c>
      <c r="DI1" s="2" t="s">
        <v>2318</v>
      </c>
      <c r="DJ1" s="2" t="s">
        <v>2319</v>
      </c>
      <c r="DK1" s="2" t="s">
        <v>2320</v>
      </c>
      <c r="DL1" s="2" t="s">
        <v>2321</v>
      </c>
      <c r="DM1" s="2" t="s">
        <v>2322</v>
      </c>
      <c r="DN1" s="2" t="s">
        <v>2323</v>
      </c>
      <c r="DO1" s="2" t="s">
        <v>2324</v>
      </c>
      <c r="DP1" s="2" t="s">
        <v>2325</v>
      </c>
      <c r="DQ1" s="2" t="s">
        <v>2326</v>
      </c>
      <c r="DR1" s="2" t="s">
        <v>2327</v>
      </c>
      <c r="DS1" s="2" t="s">
        <v>2328</v>
      </c>
      <c r="DT1" s="2" t="s">
        <v>2329</v>
      </c>
      <c r="DU1" s="2" t="s">
        <v>2330</v>
      </c>
      <c r="DV1" s="2" t="s">
        <v>2331</v>
      </c>
      <c r="DW1" s="2" t="s">
        <v>2332</v>
      </c>
      <c r="DX1" s="2" t="s">
        <v>2333</v>
      </c>
      <c r="DY1" s="2" t="s">
        <v>2334</v>
      </c>
      <c r="DZ1" s="2" t="s">
        <v>2335</v>
      </c>
      <c r="EA1" s="2" t="s">
        <v>2336</v>
      </c>
      <c r="EB1" s="2" t="s">
        <v>2337</v>
      </c>
      <c r="EC1" s="2" t="s">
        <v>2338</v>
      </c>
      <c r="ED1" s="2" t="s">
        <v>2339</v>
      </c>
      <c r="EE1" s="2" t="s">
        <v>2340</v>
      </c>
      <c r="EF1" s="2" t="s">
        <v>2341</v>
      </c>
      <c r="EG1" s="2" t="s">
        <v>2342</v>
      </c>
      <c r="EH1" s="2" t="s">
        <v>2343</v>
      </c>
      <c r="EI1" s="2" t="s">
        <v>2344</v>
      </c>
      <c r="EJ1" s="2" t="s">
        <v>2345</v>
      </c>
      <c r="EK1" s="2" t="s">
        <v>2346</v>
      </c>
      <c r="EL1" s="2" t="s">
        <v>2347</v>
      </c>
      <c r="EM1" s="2" t="s">
        <v>2348</v>
      </c>
      <c r="EN1" s="2" t="s">
        <v>2349</v>
      </c>
      <c r="EO1" s="2" t="s">
        <v>2350</v>
      </c>
      <c r="EP1" s="2" t="s">
        <v>2351</v>
      </c>
      <c r="EQ1" s="2" t="s">
        <v>2352</v>
      </c>
      <c r="ER1" s="2" t="s">
        <v>2353</v>
      </c>
      <c r="ES1" s="2" t="s">
        <v>2354</v>
      </c>
      <c r="ET1" s="2" t="s">
        <v>2355</v>
      </c>
      <c r="EU1" s="2" t="s">
        <v>2356</v>
      </c>
      <c r="EV1" s="2" t="s">
        <v>2357</v>
      </c>
      <c r="EW1" s="2" t="s">
        <v>2358</v>
      </c>
      <c r="EX1" s="2" t="s">
        <v>2359</v>
      </c>
      <c r="EY1" s="2" t="s">
        <v>2360</v>
      </c>
      <c r="EZ1" s="2" t="s">
        <v>2361</v>
      </c>
      <c r="FA1" s="2" t="s">
        <v>2362</v>
      </c>
      <c r="FB1" s="2" t="s">
        <v>2363</v>
      </c>
      <c r="FC1" s="2" t="s">
        <v>2364</v>
      </c>
      <c r="FD1" s="2" t="s">
        <v>2365</v>
      </c>
      <c r="FE1" s="2" t="s">
        <v>2366</v>
      </c>
      <c r="FF1" s="2" t="s">
        <v>2367</v>
      </c>
      <c r="FG1" s="2" t="s">
        <v>2368</v>
      </c>
      <c r="FH1" s="2" t="s">
        <v>2369</v>
      </c>
      <c r="FI1" s="2" t="s">
        <v>2370</v>
      </c>
      <c r="FJ1" s="2" t="s">
        <v>2371</v>
      </c>
      <c r="FK1" s="2" t="s">
        <v>2372</v>
      </c>
      <c r="FL1" s="2" t="s">
        <v>2373</v>
      </c>
      <c r="FM1" s="2" t="s">
        <v>2374</v>
      </c>
      <c r="FN1" s="2" t="s">
        <v>2375</v>
      </c>
      <c r="FO1" s="2" t="s">
        <v>2376</v>
      </c>
      <c r="FP1" s="2" t="s">
        <v>2377</v>
      </c>
      <c r="FQ1" s="2" t="s">
        <v>2378</v>
      </c>
      <c r="FR1" s="2" t="s">
        <v>2379</v>
      </c>
      <c r="FS1" s="2" t="s">
        <v>2380</v>
      </c>
      <c r="FT1" s="2" t="s">
        <v>2381</v>
      </c>
      <c r="FU1" s="2" t="s">
        <v>2382</v>
      </c>
      <c r="FV1" s="2" t="s">
        <v>2383</v>
      </c>
      <c r="FW1" s="2" t="s">
        <v>2384</v>
      </c>
      <c r="FX1" s="2" t="s">
        <v>2385</v>
      </c>
      <c r="FY1" s="2" t="s">
        <v>2386</v>
      </c>
      <c r="FZ1" s="2" t="s">
        <v>2387</v>
      </c>
      <c r="GA1" s="2" t="s">
        <v>2388</v>
      </c>
      <c r="GB1" s="2" t="s">
        <v>2389</v>
      </c>
      <c r="GC1" s="2" t="s">
        <v>2390</v>
      </c>
      <c r="GD1" s="2" t="s">
        <v>2391</v>
      </c>
      <c r="GE1" s="2" t="s">
        <v>2392</v>
      </c>
      <c r="GF1" s="2" t="s">
        <v>2393</v>
      </c>
      <c r="GG1" s="2" t="s">
        <v>2394</v>
      </c>
      <c r="GH1" s="2" t="s">
        <v>2395</v>
      </c>
      <c r="GI1" s="2" t="s">
        <v>2396</v>
      </c>
      <c r="GJ1" s="2" t="s">
        <v>2397</v>
      </c>
      <c r="GK1" s="2" t="s">
        <v>2398</v>
      </c>
      <c r="GL1" s="2" t="s">
        <v>2399</v>
      </c>
      <c r="GM1" s="2" t="s">
        <v>2400</v>
      </c>
      <c r="GN1" s="2" t="s">
        <v>2401</v>
      </c>
      <c r="GO1" s="2" t="s">
        <v>2402</v>
      </c>
      <c r="GP1" s="2" t="s">
        <v>2403</v>
      </c>
      <c r="GQ1" s="2" t="s">
        <v>2404</v>
      </c>
      <c r="GR1" s="2" t="s">
        <v>2405</v>
      </c>
      <c r="GS1" s="2" t="s">
        <v>2406</v>
      </c>
      <c r="GT1" s="2" t="s">
        <v>2407</v>
      </c>
      <c r="GU1" s="4" t="s">
        <v>2408</v>
      </c>
    </row>
    <row r="2" spans="1:203">
      <c r="A2" s="106" t="s">
        <v>413</v>
      </c>
      <c r="B2" s="100">
        <f>INDEX(BDD_enquete_terrain_publique!E:E, MATCH(A2, BDD_enquete_terrain_publique!C:C, 0))</f>
        <v>44054</v>
      </c>
      <c r="C2" s="100" t="s">
        <v>22</v>
      </c>
      <c r="D2" s="105" t="s">
        <v>22</v>
      </c>
      <c r="E2" s="6">
        <f>INDEX(BDD_enquete_terrain_publique!G:G, MATCH(A2, BDD_enquete_terrain_publique!C:C, 0))</f>
        <v>0</v>
      </c>
      <c r="F2" s="6" t="str">
        <f>INDEX(BDD_enquete_terrain_publique!H:H, MATCH(A2, BDD_enquete_terrain_publique!C:C, 0))</f>
        <v>NA</v>
      </c>
      <c r="G2" s="6" t="str">
        <f>INDEX(BDD_enquete_terrain_publique!I:I, MATCH(A2, BDD_enquete_terrain_publique!C:C, 0))</f>
        <v>NA</v>
      </c>
      <c r="H2" s="6" t="str">
        <f>INDEX(BDD_enquete_terrain_publique!J:J, MATCH(A2, BDD_enquete_terrain_publique!C:C, 0))</f>
        <v>NA</v>
      </c>
      <c r="I2" s="6" t="str">
        <f>INDEX(BDD_enquete_terrain_publique!K:K, MATCH(A2, BDD_enquete_terrain_publique!C:C, 0))</f>
        <v>NA</v>
      </c>
      <c r="J2" s="6" t="str">
        <f>INDEX(BDD_enquete_terrain_publique!L:L, MATCH(A2, BDD_enquete_terrain_publique!C:C, 0))</f>
        <v>NA</v>
      </c>
      <c r="K2" s="6" t="str">
        <f>INDEX(BDD_enquete_terrain_publique!M:M, MATCH(A2, BDD_enquete_terrain_publique!C:C, 0))</f>
        <v>NA</v>
      </c>
      <c r="L2" s="6" t="s">
        <v>415</v>
      </c>
      <c r="M2" s="6">
        <v>42</v>
      </c>
      <c r="N2" s="6">
        <v>44.02</v>
      </c>
      <c r="O2" s="6">
        <f>M2+N2/60</f>
        <v>42.733666666666664</v>
      </c>
      <c r="P2" s="6" t="s">
        <v>416</v>
      </c>
      <c r="Q2" s="6">
        <v>9</v>
      </c>
      <c r="R2" s="6">
        <v>27.675000000000001</v>
      </c>
      <c r="S2" s="6">
        <f>Q2+R2/60</f>
        <v>9.4612499999999997</v>
      </c>
      <c r="T2" s="101">
        <f>INDEX(BDD_enquete_terrain_publique!AE:AE, MATCH(A2, BDD_enquete_terrain_publique!C:C, 0))</f>
        <v>0.29166666666666669</v>
      </c>
      <c r="U2" s="101">
        <f>INDEX(BDD_enquete_terrain_publique!AF:AF, MATCH(A2, BDD_enquete_terrain_publique!C:C, 0))</f>
        <v>0.54166666666666663</v>
      </c>
      <c r="V2" s="6" t="s">
        <v>39</v>
      </c>
      <c r="W2" s="101">
        <v>0.3125</v>
      </c>
      <c r="X2" s="6">
        <v>1</v>
      </c>
      <c r="Y2" s="6">
        <v>1</v>
      </c>
      <c r="Z2" s="6" t="s">
        <v>22</v>
      </c>
      <c r="AA2" s="18" t="s">
        <v>22</v>
      </c>
      <c r="GU2" s="163"/>
    </row>
    <row r="3" spans="1:203">
      <c r="A3" s="106" t="s">
        <v>413</v>
      </c>
      <c r="B3" s="100">
        <f>INDEX(BDD_enquete_terrain_publique!E:E, MATCH(A3, BDD_enquete_terrain_publique!C:C, 0))</f>
        <v>44054</v>
      </c>
      <c r="C3" s="100" t="s">
        <v>22</v>
      </c>
      <c r="D3" s="105" t="s">
        <v>22</v>
      </c>
      <c r="E3" s="6">
        <f>INDEX(BDD_enquete_terrain_publique!G:G, MATCH(A3, BDD_enquete_terrain_publique!C:C, 0))</f>
        <v>0</v>
      </c>
      <c r="F3" s="6" t="str">
        <f>INDEX(BDD_enquete_terrain_publique!H:H, MATCH(A3, BDD_enquete_terrain_publique!C:C, 0))</f>
        <v>NA</v>
      </c>
      <c r="G3" s="6" t="str">
        <f>INDEX(BDD_enquete_terrain_publique!I:I, MATCH(A3, BDD_enquete_terrain_publique!C:C, 0))</f>
        <v>NA</v>
      </c>
      <c r="H3" s="6" t="str">
        <f>INDEX(BDD_enquete_terrain_publique!J:J, MATCH(A3, BDD_enquete_terrain_publique!C:C, 0))</f>
        <v>NA</v>
      </c>
      <c r="I3" s="6" t="str">
        <f>INDEX(BDD_enquete_terrain_publique!K:K, MATCH(A3, BDD_enquete_terrain_publique!C:C, 0))</f>
        <v>NA</v>
      </c>
      <c r="J3" s="6" t="str">
        <f>INDEX(BDD_enquete_terrain_publique!L:L, MATCH(A3, BDD_enquete_terrain_publique!C:C, 0))</f>
        <v>NA</v>
      </c>
      <c r="K3" s="6" t="str">
        <f>INDEX(BDD_enquete_terrain_publique!M:M, MATCH(A3, BDD_enquete_terrain_publique!C:C, 0))</f>
        <v>NA</v>
      </c>
      <c r="L3" s="6" t="s">
        <v>1667</v>
      </c>
      <c r="M3" s="6">
        <v>42</v>
      </c>
      <c r="N3" s="6">
        <v>46.62</v>
      </c>
      <c r="O3" s="6">
        <f t="shared" ref="O3:O66" si="0">M3+N3/60</f>
        <v>42.777000000000001</v>
      </c>
      <c r="P3" s="6" t="s">
        <v>1668</v>
      </c>
      <c r="Q3" s="6">
        <v>9</v>
      </c>
      <c r="R3" s="6">
        <v>28.678000000000001</v>
      </c>
      <c r="S3" s="6">
        <f t="shared" ref="S3:S66" si="1">Q3+R3/60</f>
        <v>9.4779666666666671</v>
      </c>
      <c r="T3" s="101">
        <f>INDEX(BDD_enquete_terrain_publique!AE:AE, MATCH(A3, BDD_enquete_terrain_publique!C:C, 0))</f>
        <v>0.29166666666666669</v>
      </c>
      <c r="U3" s="101">
        <f>INDEX(BDD_enquete_terrain_publique!AF:AF, MATCH(A3, BDD_enquete_terrain_publique!C:C, 0))</f>
        <v>0.54166666666666663</v>
      </c>
      <c r="V3" s="6" t="s">
        <v>40</v>
      </c>
      <c r="W3" s="101">
        <v>0.33333333333333331</v>
      </c>
      <c r="X3" s="6">
        <v>1</v>
      </c>
      <c r="Y3" s="6">
        <v>1</v>
      </c>
      <c r="Z3" s="6" t="s">
        <v>22</v>
      </c>
      <c r="AA3" s="18" t="s">
        <v>22</v>
      </c>
      <c r="GU3" s="163"/>
    </row>
    <row r="4" spans="1:203">
      <c r="A4" s="106" t="s">
        <v>208</v>
      </c>
      <c r="B4" s="100">
        <f>INDEX(BDD_enquete_terrain_publique!E:E, MATCH(A4, BDD_enquete_terrain_publique!C:C, 0))</f>
        <v>44055</v>
      </c>
      <c r="C4" s="100" t="s">
        <v>22</v>
      </c>
      <c r="D4" s="105" t="s">
        <v>22</v>
      </c>
      <c r="E4" s="6">
        <f>INDEX(BDD_enquete_terrain_publique!G:G, MATCH(A4, BDD_enquete_terrain_publique!C:C, 0))</f>
        <v>0</v>
      </c>
      <c r="F4" s="6" t="str">
        <f>INDEX(BDD_enquete_terrain_publique!H:H, MATCH(A4, BDD_enquete_terrain_publique!C:C, 0))</f>
        <v>NA</v>
      </c>
      <c r="G4" s="6" t="str">
        <f>INDEX(BDD_enquete_terrain_publique!I:I, MATCH(A4, BDD_enquete_terrain_publique!C:C, 0))</f>
        <v>NA</v>
      </c>
      <c r="H4" s="6" t="str">
        <f>INDEX(BDD_enquete_terrain_publique!J:J, MATCH(A4, BDD_enquete_terrain_publique!C:C, 0))</f>
        <v>NA</v>
      </c>
      <c r="I4" s="6" t="str">
        <f>INDEX(BDD_enquete_terrain_publique!K:K, MATCH(A4, BDD_enquete_terrain_publique!C:C, 0))</f>
        <v>NA</v>
      </c>
      <c r="J4" s="6" t="str">
        <f>INDEX(BDD_enquete_terrain_publique!L:L, MATCH(A4, BDD_enquete_terrain_publique!C:C, 0))</f>
        <v>NA</v>
      </c>
      <c r="K4" s="6" t="str">
        <f>INDEX(BDD_enquete_terrain_publique!M:M, MATCH(A4, BDD_enquete_terrain_publique!C:C, 0))</f>
        <v>NA</v>
      </c>
      <c r="L4" s="6" t="s">
        <v>210</v>
      </c>
      <c r="M4" s="6">
        <v>42</v>
      </c>
      <c r="N4" s="6">
        <v>40.460999999999999</v>
      </c>
      <c r="O4" s="6">
        <f t="shared" si="0"/>
        <v>42.674349999999997</v>
      </c>
      <c r="P4" s="6" t="s">
        <v>211</v>
      </c>
      <c r="Q4" s="6">
        <v>9</v>
      </c>
      <c r="R4" s="6">
        <v>17.452999999999999</v>
      </c>
      <c r="S4" s="6">
        <f t="shared" si="1"/>
        <v>9.2908833333333334</v>
      </c>
      <c r="T4" s="101">
        <f>INDEX(BDD_enquete_terrain_publique!AE:AE, MATCH(A4, BDD_enquete_terrain_publique!C:C, 0))</f>
        <v>0.29166666666666669</v>
      </c>
      <c r="U4" s="101">
        <f>INDEX(BDD_enquete_terrain_publique!AF:AF, MATCH(A4, BDD_enquete_terrain_publique!C:C, 0))</f>
        <v>0.54166666666666663</v>
      </c>
      <c r="V4" s="6" t="s">
        <v>39</v>
      </c>
      <c r="W4" s="101">
        <v>0.3125</v>
      </c>
      <c r="X4" s="6">
        <v>1</v>
      </c>
      <c r="Y4" s="6">
        <v>1</v>
      </c>
      <c r="Z4" s="6" t="s">
        <v>22</v>
      </c>
      <c r="AA4" s="6" t="s">
        <v>2409</v>
      </c>
      <c r="GU4" s="163"/>
    </row>
    <row r="5" spans="1:203">
      <c r="A5" s="106" t="s">
        <v>208</v>
      </c>
      <c r="B5" s="100">
        <f>INDEX(BDD_enquete_terrain_publique!E:E, MATCH(A5, BDD_enquete_terrain_publique!C:C, 0))</f>
        <v>44055</v>
      </c>
      <c r="C5" s="100" t="s">
        <v>22</v>
      </c>
      <c r="D5" s="105" t="s">
        <v>22</v>
      </c>
      <c r="E5" s="6">
        <f>INDEX(BDD_enquete_terrain_publique!G:G, MATCH(A5, BDD_enquete_terrain_publique!C:C, 0))</f>
        <v>0</v>
      </c>
      <c r="F5" s="6" t="str">
        <f>INDEX(BDD_enquete_terrain_publique!H:H, MATCH(A5, BDD_enquete_terrain_publique!C:C, 0))</f>
        <v>NA</v>
      </c>
      <c r="G5" s="6" t="str">
        <f>INDEX(BDD_enquete_terrain_publique!I:I, MATCH(A5, BDD_enquete_terrain_publique!C:C, 0))</f>
        <v>NA</v>
      </c>
      <c r="H5" s="6" t="str">
        <f>INDEX(BDD_enquete_terrain_publique!J:J, MATCH(A5, BDD_enquete_terrain_publique!C:C, 0))</f>
        <v>NA</v>
      </c>
      <c r="I5" s="6" t="str">
        <f>INDEX(BDD_enquete_terrain_publique!K:K, MATCH(A5, BDD_enquete_terrain_publique!C:C, 0))</f>
        <v>NA</v>
      </c>
      <c r="J5" s="6" t="str">
        <f>INDEX(BDD_enquete_terrain_publique!L:L, MATCH(A5, BDD_enquete_terrain_publique!C:C, 0))</f>
        <v>NA</v>
      </c>
      <c r="K5" s="6" t="str">
        <f>INDEX(BDD_enquete_terrain_publique!M:M, MATCH(A5, BDD_enquete_terrain_publique!C:C, 0))</f>
        <v>NA</v>
      </c>
      <c r="L5" s="6" t="s">
        <v>423</v>
      </c>
      <c r="M5" s="6">
        <v>42</v>
      </c>
      <c r="N5" s="6">
        <v>52.012</v>
      </c>
      <c r="O5" s="6">
        <f t="shared" si="0"/>
        <v>42.866866666666667</v>
      </c>
      <c r="P5" s="6" t="s">
        <v>424</v>
      </c>
      <c r="Q5" s="6">
        <v>9</v>
      </c>
      <c r="R5" s="6">
        <v>20.443000000000001</v>
      </c>
      <c r="S5" s="6">
        <f t="shared" si="1"/>
        <v>9.3407166666666672</v>
      </c>
      <c r="T5" s="101">
        <f>INDEX(BDD_enquete_terrain_publique!AE:AE, MATCH(A5, BDD_enquete_terrain_publique!C:C, 0))</f>
        <v>0.29166666666666669</v>
      </c>
      <c r="U5" s="101">
        <f>INDEX(BDD_enquete_terrain_publique!AF:AF, MATCH(A5, BDD_enquete_terrain_publique!C:C, 0))</f>
        <v>0.54166666666666663</v>
      </c>
      <c r="V5" s="6" t="s">
        <v>41</v>
      </c>
      <c r="W5" s="101">
        <v>0.4375</v>
      </c>
      <c r="X5" s="6">
        <v>1</v>
      </c>
      <c r="Y5" s="6">
        <v>2</v>
      </c>
      <c r="Z5" s="6" t="s">
        <v>22</v>
      </c>
      <c r="AA5" s="18" t="s">
        <v>22</v>
      </c>
      <c r="GU5" s="163"/>
    </row>
    <row r="6" spans="1:203">
      <c r="A6" s="106" t="s">
        <v>208</v>
      </c>
      <c r="B6" s="100">
        <f>INDEX(BDD_enquete_terrain_publique!E:E, MATCH(A6, BDD_enquete_terrain_publique!C:C, 0))</f>
        <v>44055</v>
      </c>
      <c r="C6" s="100" t="s">
        <v>22</v>
      </c>
      <c r="D6" s="105" t="s">
        <v>22</v>
      </c>
      <c r="E6" s="6">
        <f>INDEX(BDD_enquete_terrain_publique!G:G, MATCH(A6, BDD_enquete_terrain_publique!C:C, 0))</f>
        <v>0</v>
      </c>
      <c r="F6" s="6" t="str">
        <f>INDEX(BDD_enquete_terrain_publique!H:H, MATCH(A6, BDD_enquete_terrain_publique!C:C, 0))</f>
        <v>NA</v>
      </c>
      <c r="G6" s="6" t="str">
        <f>INDEX(BDD_enquete_terrain_publique!I:I, MATCH(A6, BDD_enquete_terrain_publique!C:C, 0))</f>
        <v>NA</v>
      </c>
      <c r="H6" s="6" t="str">
        <f>INDEX(BDD_enquete_terrain_publique!J:J, MATCH(A6, BDD_enquete_terrain_publique!C:C, 0))</f>
        <v>NA</v>
      </c>
      <c r="I6" s="6" t="str">
        <f>INDEX(BDD_enquete_terrain_publique!K:K, MATCH(A6, BDD_enquete_terrain_publique!C:C, 0))</f>
        <v>NA</v>
      </c>
      <c r="J6" s="6" t="str">
        <f>INDEX(BDD_enquete_terrain_publique!L:L, MATCH(A6, BDD_enquete_terrain_publique!C:C, 0))</f>
        <v>NA</v>
      </c>
      <c r="K6" s="6" t="str">
        <f>INDEX(BDD_enquete_terrain_publique!M:M, MATCH(A6, BDD_enquete_terrain_publique!C:C, 0))</f>
        <v>NA</v>
      </c>
      <c r="L6" s="6" t="s">
        <v>423</v>
      </c>
      <c r="M6" s="6">
        <v>42</v>
      </c>
      <c r="N6" s="6">
        <v>52.012</v>
      </c>
      <c r="O6" s="6">
        <f t="shared" si="0"/>
        <v>42.866866666666667</v>
      </c>
      <c r="P6" s="6" t="s">
        <v>424</v>
      </c>
      <c r="Q6" s="6">
        <v>9</v>
      </c>
      <c r="R6" s="6">
        <v>20.443000000000001</v>
      </c>
      <c r="S6" s="6">
        <f t="shared" si="1"/>
        <v>9.3407166666666672</v>
      </c>
      <c r="T6" s="101">
        <f>INDEX(BDD_enquete_terrain_publique!AE:AE, MATCH(A6, BDD_enquete_terrain_publique!C:C, 0))</f>
        <v>0.29166666666666669</v>
      </c>
      <c r="U6" s="101">
        <f>INDEX(BDD_enquete_terrain_publique!AF:AF, MATCH(A6, BDD_enquete_terrain_publique!C:C, 0))</f>
        <v>0.54166666666666663</v>
      </c>
      <c r="V6" s="6" t="s">
        <v>41</v>
      </c>
      <c r="W6" s="101">
        <v>0.45833333333333331</v>
      </c>
      <c r="X6" s="6">
        <v>1</v>
      </c>
      <c r="Y6" s="6">
        <v>2</v>
      </c>
      <c r="Z6" s="6" t="s">
        <v>22</v>
      </c>
      <c r="AA6" s="18" t="s">
        <v>22</v>
      </c>
      <c r="GU6" s="163"/>
    </row>
    <row r="7" spans="1:203">
      <c r="A7" s="106" t="s">
        <v>429</v>
      </c>
      <c r="B7" s="100">
        <f>INDEX(BDD_enquete_terrain_publique!E:E, MATCH(A7, BDD_enquete_terrain_publique!C:C, 0))</f>
        <v>44057</v>
      </c>
      <c r="C7" s="100" t="s">
        <v>22</v>
      </c>
      <c r="D7" s="105" t="s">
        <v>22</v>
      </c>
      <c r="E7" s="6">
        <f>INDEX(BDD_enquete_terrain_publique!G:G, MATCH(A7, BDD_enquete_terrain_publique!C:C, 0))</f>
        <v>1</v>
      </c>
      <c r="F7" s="6" t="str">
        <f>INDEX(BDD_enquete_terrain_publique!H:H, MATCH(A7, BDD_enquete_terrain_publique!C:C, 0))</f>
        <v>NA</v>
      </c>
      <c r="G7" s="6" t="str">
        <f>INDEX(BDD_enquete_terrain_publique!I:I, MATCH(A7, BDD_enquete_terrain_publique!C:C, 0))</f>
        <v>NA</v>
      </c>
      <c r="H7" s="6" t="str">
        <f>INDEX(BDD_enquete_terrain_publique!J:J, MATCH(A7, BDD_enquete_terrain_publique!C:C, 0))</f>
        <v>NA</v>
      </c>
      <c r="I7" s="6" t="str">
        <f>INDEX(BDD_enquete_terrain_publique!K:K, MATCH(A7, BDD_enquete_terrain_publique!C:C, 0))</f>
        <v>NA</v>
      </c>
      <c r="J7" s="6" t="str">
        <f>INDEX(BDD_enquete_terrain_publique!L:L, MATCH(A7, BDD_enquete_terrain_publique!C:C, 0))</f>
        <v>NA</v>
      </c>
      <c r="K7" s="6" t="str">
        <f>INDEX(BDD_enquete_terrain_publique!M:M, MATCH(A7, BDD_enquete_terrain_publique!C:C, 0))</f>
        <v>NA</v>
      </c>
      <c r="L7" s="6" t="s">
        <v>431</v>
      </c>
      <c r="M7" s="6">
        <v>42</v>
      </c>
      <c r="N7" s="6">
        <v>42.856999999999999</v>
      </c>
      <c r="O7" s="6">
        <f t="shared" si="0"/>
        <v>42.714283333333334</v>
      </c>
      <c r="P7" s="6" t="s">
        <v>432</v>
      </c>
      <c r="Q7" s="6">
        <v>9</v>
      </c>
      <c r="R7" s="6">
        <v>15.545999999999999</v>
      </c>
      <c r="S7" s="6">
        <f t="shared" si="1"/>
        <v>9.2591000000000001</v>
      </c>
      <c r="T7" s="101">
        <f>INDEX(BDD_enquete_terrain_publique!AE:AE, MATCH(A7, BDD_enquete_terrain_publique!C:C, 0))</f>
        <v>0.29166666666666669</v>
      </c>
      <c r="U7" s="101">
        <f>INDEX(BDD_enquete_terrain_publique!AF:AF, MATCH(A7, BDD_enquete_terrain_publique!C:C, 0))</f>
        <v>0.54166666666666663</v>
      </c>
      <c r="V7" s="6" t="s">
        <v>41</v>
      </c>
      <c r="W7" s="101">
        <v>0.44791666666666669</v>
      </c>
      <c r="X7" s="6">
        <v>1</v>
      </c>
      <c r="Y7" s="6">
        <v>2</v>
      </c>
      <c r="Z7" s="6" t="s">
        <v>22</v>
      </c>
      <c r="AA7" s="18" t="s">
        <v>22</v>
      </c>
      <c r="GU7" s="163"/>
    </row>
    <row r="8" spans="1:203">
      <c r="A8" s="106" t="s">
        <v>429</v>
      </c>
      <c r="B8" s="100">
        <f>INDEX(BDD_enquete_terrain_publique!E:E, MATCH(A8, BDD_enquete_terrain_publique!C:C, 0))</f>
        <v>44057</v>
      </c>
      <c r="C8" s="100" t="s">
        <v>22</v>
      </c>
      <c r="D8" s="105" t="s">
        <v>22</v>
      </c>
      <c r="E8" s="6">
        <f>INDEX(BDD_enquete_terrain_publique!G:G, MATCH(A8, BDD_enquete_terrain_publique!C:C, 0))</f>
        <v>1</v>
      </c>
      <c r="F8" s="6" t="str">
        <f>INDEX(BDD_enquete_terrain_publique!H:H, MATCH(A8, BDD_enquete_terrain_publique!C:C, 0))</f>
        <v>NA</v>
      </c>
      <c r="G8" s="6" t="str">
        <f>INDEX(BDD_enquete_terrain_publique!I:I, MATCH(A8, BDD_enquete_terrain_publique!C:C, 0))</f>
        <v>NA</v>
      </c>
      <c r="H8" s="6" t="str">
        <f>INDEX(BDD_enquete_terrain_publique!J:J, MATCH(A8, BDD_enquete_terrain_publique!C:C, 0))</f>
        <v>NA</v>
      </c>
      <c r="I8" s="6" t="str">
        <f>INDEX(BDD_enquete_terrain_publique!K:K, MATCH(A8, BDD_enquete_terrain_publique!C:C, 0))</f>
        <v>NA</v>
      </c>
      <c r="J8" s="6" t="str">
        <f>INDEX(BDD_enquete_terrain_publique!L:L, MATCH(A8, BDD_enquete_terrain_publique!C:C, 0))</f>
        <v>NA</v>
      </c>
      <c r="K8" s="6" t="str">
        <f>INDEX(BDD_enquete_terrain_publique!M:M, MATCH(A8, BDD_enquete_terrain_publique!C:C, 0))</f>
        <v>NA</v>
      </c>
      <c r="L8" s="6" t="s">
        <v>1673</v>
      </c>
      <c r="M8" s="6">
        <v>42</v>
      </c>
      <c r="N8" s="6">
        <v>44.86</v>
      </c>
      <c r="O8" s="6">
        <f t="shared" si="0"/>
        <v>42.747666666666667</v>
      </c>
      <c r="P8" s="6" t="s">
        <v>1674</v>
      </c>
      <c r="Q8" s="6">
        <v>9</v>
      </c>
      <c r="R8" s="6">
        <v>12.317</v>
      </c>
      <c r="S8" s="6">
        <f t="shared" si="1"/>
        <v>9.2052833333333339</v>
      </c>
      <c r="T8" s="101">
        <f>INDEX(BDD_enquete_terrain_publique!AE:AE, MATCH(A8, BDD_enquete_terrain_publique!C:C, 0))</f>
        <v>0.29166666666666669</v>
      </c>
      <c r="U8" s="101">
        <f>INDEX(BDD_enquete_terrain_publique!AF:AF, MATCH(A8, BDD_enquete_terrain_publique!C:C, 0))</f>
        <v>0.54166666666666663</v>
      </c>
      <c r="V8" s="6" t="s">
        <v>41</v>
      </c>
      <c r="W8" s="101">
        <v>0.46180555555555558</v>
      </c>
      <c r="X8" s="6">
        <v>1</v>
      </c>
      <c r="Y8" s="6">
        <v>4</v>
      </c>
      <c r="Z8" s="6" t="s">
        <v>22</v>
      </c>
      <c r="AA8" s="18" t="s">
        <v>22</v>
      </c>
      <c r="GU8" s="163"/>
    </row>
    <row r="9" spans="1:203">
      <c r="A9" s="106" t="s">
        <v>429</v>
      </c>
      <c r="B9" s="100">
        <f>INDEX(BDD_enquete_terrain_publique!E:E, MATCH(A9, BDD_enquete_terrain_publique!C:C, 0))</f>
        <v>44057</v>
      </c>
      <c r="C9" s="100" t="s">
        <v>22</v>
      </c>
      <c r="D9" s="105" t="s">
        <v>22</v>
      </c>
      <c r="E9" s="6">
        <f>INDEX(BDD_enquete_terrain_publique!G:G, MATCH(A9, BDD_enquete_terrain_publique!C:C, 0))</f>
        <v>1</v>
      </c>
      <c r="F9" s="6" t="str">
        <f>INDEX(BDD_enquete_terrain_publique!H:H, MATCH(A9, BDD_enquete_terrain_publique!C:C, 0))</f>
        <v>NA</v>
      </c>
      <c r="G9" s="6" t="str">
        <f>INDEX(BDD_enquete_terrain_publique!I:I, MATCH(A9, BDD_enquete_terrain_publique!C:C, 0))</f>
        <v>NA</v>
      </c>
      <c r="H9" s="6" t="str">
        <f>INDEX(BDD_enquete_terrain_publique!J:J, MATCH(A9, BDD_enquete_terrain_publique!C:C, 0))</f>
        <v>NA</v>
      </c>
      <c r="I9" s="6" t="str">
        <f>INDEX(BDD_enquete_terrain_publique!K:K, MATCH(A9, BDD_enquete_terrain_publique!C:C, 0))</f>
        <v>NA</v>
      </c>
      <c r="J9" s="6" t="str">
        <f>INDEX(BDD_enquete_terrain_publique!L:L, MATCH(A9, BDD_enquete_terrain_publique!C:C, 0))</f>
        <v>NA</v>
      </c>
      <c r="K9" s="6" t="str">
        <f>INDEX(BDD_enquete_terrain_publique!M:M, MATCH(A9, BDD_enquete_terrain_publique!C:C, 0))</f>
        <v>NA</v>
      </c>
      <c r="L9" s="6" t="s">
        <v>1676</v>
      </c>
      <c r="M9" s="6">
        <v>42</v>
      </c>
      <c r="N9" s="6">
        <v>46.073</v>
      </c>
      <c r="O9" s="6">
        <f t="shared" si="0"/>
        <v>42.76788333333333</v>
      </c>
      <c r="P9" s="6" t="s">
        <v>1674</v>
      </c>
      <c r="Q9" s="6">
        <v>9</v>
      </c>
      <c r="R9" s="6">
        <v>12.317</v>
      </c>
      <c r="S9" s="6">
        <f t="shared" si="1"/>
        <v>9.2052833333333339</v>
      </c>
      <c r="T9" s="101">
        <f>INDEX(BDD_enquete_terrain_publique!AE:AE, MATCH(A9, BDD_enquete_terrain_publique!C:C, 0))</f>
        <v>0.29166666666666669</v>
      </c>
      <c r="U9" s="101">
        <f>INDEX(BDD_enquete_terrain_publique!AF:AF, MATCH(A9, BDD_enquete_terrain_publique!C:C, 0))</f>
        <v>0.54166666666666663</v>
      </c>
      <c r="V9" s="6" t="s">
        <v>41</v>
      </c>
      <c r="W9" s="101">
        <v>0.47569444444444442</v>
      </c>
      <c r="X9" s="6">
        <v>1</v>
      </c>
      <c r="Y9" s="6">
        <v>3</v>
      </c>
      <c r="Z9" s="6" t="s">
        <v>22</v>
      </c>
      <c r="AA9" s="18" t="s">
        <v>22</v>
      </c>
      <c r="GU9" s="163"/>
    </row>
    <row r="10" spans="1:203">
      <c r="A10" s="106" t="s">
        <v>439</v>
      </c>
      <c r="B10" s="100">
        <f>INDEX(BDD_enquete_terrain_publique!E:E, MATCH(A10, BDD_enquete_terrain_publique!C:C, 0))</f>
        <v>44062</v>
      </c>
      <c r="C10" s="100" t="s">
        <v>22</v>
      </c>
      <c r="D10" s="105" t="s">
        <v>22</v>
      </c>
      <c r="E10" s="6">
        <f>INDEX(BDD_enquete_terrain_publique!G:G, MATCH(A10, BDD_enquete_terrain_publique!C:C, 0))</f>
        <v>0</v>
      </c>
      <c r="F10" s="6" t="str">
        <f>INDEX(BDD_enquete_terrain_publique!H:H, MATCH(A10, BDD_enquete_terrain_publique!C:C, 0))</f>
        <v>NA</v>
      </c>
      <c r="G10" s="6" t="str">
        <f>INDEX(BDD_enquete_terrain_publique!I:I, MATCH(A10, BDD_enquete_terrain_publique!C:C, 0))</f>
        <v>NA</v>
      </c>
      <c r="H10" s="6" t="str">
        <f>INDEX(BDD_enquete_terrain_publique!J:J, MATCH(A10, BDD_enquete_terrain_publique!C:C, 0))</f>
        <v>NA</v>
      </c>
      <c r="I10" s="6" t="str">
        <f>INDEX(BDD_enquete_terrain_publique!K:K, MATCH(A10, BDD_enquete_terrain_publique!C:C, 0))</f>
        <v>NA</v>
      </c>
      <c r="J10" s="6" t="str">
        <f>INDEX(BDD_enquete_terrain_publique!L:L, MATCH(A10, BDD_enquete_terrain_publique!C:C, 0))</f>
        <v>NA</v>
      </c>
      <c r="K10" s="6" t="str">
        <f>INDEX(BDD_enquete_terrain_publique!M:M, MATCH(A10, BDD_enquete_terrain_publique!C:C, 0))</f>
        <v>NA</v>
      </c>
      <c r="L10" s="6" t="s">
        <v>441</v>
      </c>
      <c r="M10" s="6">
        <v>42</v>
      </c>
      <c r="N10" s="6">
        <v>42.643000000000001</v>
      </c>
      <c r="O10" s="6">
        <f t="shared" si="0"/>
        <v>42.71071666666667</v>
      </c>
      <c r="P10" s="6" t="s">
        <v>442</v>
      </c>
      <c r="Q10" s="6">
        <v>9</v>
      </c>
      <c r="R10" s="6">
        <v>27.315000000000001</v>
      </c>
      <c r="S10" s="6">
        <f t="shared" si="1"/>
        <v>9.4552499999999995</v>
      </c>
      <c r="T10" s="101">
        <f>INDEX(BDD_enquete_terrain_publique!AE:AE, MATCH(A10, BDD_enquete_terrain_publique!C:C, 0))</f>
        <v>0.29166666666666669</v>
      </c>
      <c r="U10" s="101">
        <f>INDEX(BDD_enquete_terrain_publique!AF:AF, MATCH(A10, BDD_enquete_terrain_publique!C:C, 0))</f>
        <v>0.58333333333333337</v>
      </c>
      <c r="V10" s="6" t="s">
        <v>39</v>
      </c>
      <c r="W10" s="101">
        <v>0.30208333333333331</v>
      </c>
      <c r="X10" s="6">
        <v>1</v>
      </c>
      <c r="Y10" s="6">
        <v>1</v>
      </c>
      <c r="Z10" s="6" t="s">
        <v>22</v>
      </c>
      <c r="AA10" s="18" t="s">
        <v>22</v>
      </c>
      <c r="GU10" s="163"/>
    </row>
    <row r="11" spans="1:203">
      <c r="A11" s="106" t="s">
        <v>439</v>
      </c>
      <c r="B11" s="100">
        <f>INDEX(BDD_enquete_terrain_publique!E:E, MATCH(A11, BDD_enquete_terrain_publique!C:C, 0))</f>
        <v>44062</v>
      </c>
      <c r="C11" s="100" t="s">
        <v>22</v>
      </c>
      <c r="D11" s="105" t="s">
        <v>22</v>
      </c>
      <c r="E11" s="6">
        <f>INDEX(BDD_enquete_terrain_publique!G:G, MATCH(A11, BDD_enquete_terrain_publique!C:C, 0))</f>
        <v>0</v>
      </c>
      <c r="F11" s="6" t="str">
        <f>INDEX(BDD_enquete_terrain_publique!H:H, MATCH(A11, BDD_enquete_terrain_publique!C:C, 0))</f>
        <v>NA</v>
      </c>
      <c r="G11" s="6" t="str">
        <f>INDEX(BDD_enquete_terrain_publique!I:I, MATCH(A11, BDD_enquete_terrain_publique!C:C, 0))</f>
        <v>NA</v>
      </c>
      <c r="H11" s="6" t="str">
        <f>INDEX(BDD_enquete_terrain_publique!J:J, MATCH(A11, BDD_enquete_terrain_publique!C:C, 0))</f>
        <v>NA</v>
      </c>
      <c r="I11" s="6" t="str">
        <f>INDEX(BDD_enquete_terrain_publique!K:K, MATCH(A11, BDD_enquete_terrain_publique!C:C, 0))</f>
        <v>NA</v>
      </c>
      <c r="J11" s="6" t="str">
        <f>INDEX(BDD_enquete_terrain_publique!L:L, MATCH(A11, BDD_enquete_terrain_publique!C:C, 0))</f>
        <v>NA</v>
      </c>
      <c r="K11" s="6" t="str">
        <f>INDEX(BDD_enquete_terrain_publique!M:M, MATCH(A11, BDD_enquete_terrain_publique!C:C, 0))</f>
        <v>NA</v>
      </c>
      <c r="L11" s="6" t="s">
        <v>1678</v>
      </c>
      <c r="M11" s="6">
        <v>42</v>
      </c>
      <c r="N11" s="6">
        <v>42.607999999999997</v>
      </c>
      <c r="O11" s="6">
        <f t="shared" si="0"/>
        <v>42.710133333333332</v>
      </c>
      <c r="P11" s="6" t="s">
        <v>1679</v>
      </c>
      <c r="Q11" s="6">
        <v>9</v>
      </c>
      <c r="R11" s="6">
        <v>27.327000000000002</v>
      </c>
      <c r="S11" s="6">
        <f t="shared" si="1"/>
        <v>9.4554500000000008</v>
      </c>
      <c r="T11" s="101">
        <f>INDEX(BDD_enquete_terrain_publique!AE:AE, MATCH(A11, BDD_enquete_terrain_publique!C:C, 0))</f>
        <v>0.29166666666666669</v>
      </c>
      <c r="U11" s="101">
        <f>INDEX(BDD_enquete_terrain_publique!AF:AF, MATCH(A11, BDD_enquete_terrain_publique!C:C, 0))</f>
        <v>0.58333333333333337</v>
      </c>
      <c r="V11" s="6" t="s">
        <v>39</v>
      </c>
      <c r="W11" s="101">
        <v>0.3125</v>
      </c>
      <c r="X11" s="6">
        <v>1</v>
      </c>
      <c r="Y11" s="6">
        <v>1</v>
      </c>
      <c r="Z11" s="6" t="s">
        <v>22</v>
      </c>
      <c r="AA11" s="18" t="s">
        <v>22</v>
      </c>
      <c r="GU11" s="163"/>
    </row>
    <row r="12" spans="1:203">
      <c r="A12" s="106" t="s">
        <v>439</v>
      </c>
      <c r="B12" s="100">
        <f>INDEX(BDD_enquete_terrain_publique!E:E, MATCH(A12, BDD_enquete_terrain_publique!C:C, 0))</f>
        <v>44062</v>
      </c>
      <c r="C12" s="100" t="s">
        <v>22</v>
      </c>
      <c r="D12" s="105" t="s">
        <v>22</v>
      </c>
      <c r="E12" s="6">
        <f>INDEX(BDD_enquete_terrain_publique!G:G, MATCH(A12, BDD_enquete_terrain_publique!C:C, 0))</f>
        <v>0</v>
      </c>
      <c r="F12" s="6" t="str">
        <f>INDEX(BDD_enquete_terrain_publique!H:H, MATCH(A12, BDD_enquete_terrain_publique!C:C, 0))</f>
        <v>NA</v>
      </c>
      <c r="G12" s="6" t="str">
        <f>INDEX(BDD_enquete_terrain_publique!I:I, MATCH(A12, BDD_enquete_terrain_publique!C:C, 0))</f>
        <v>NA</v>
      </c>
      <c r="H12" s="6" t="str">
        <f>INDEX(BDD_enquete_terrain_publique!J:J, MATCH(A12, BDD_enquete_terrain_publique!C:C, 0))</f>
        <v>NA</v>
      </c>
      <c r="I12" s="6" t="str">
        <f>INDEX(BDD_enquete_terrain_publique!K:K, MATCH(A12, BDD_enquete_terrain_publique!C:C, 0))</f>
        <v>NA</v>
      </c>
      <c r="J12" s="6" t="str">
        <f>INDEX(BDD_enquete_terrain_publique!L:L, MATCH(A12, BDD_enquete_terrain_publique!C:C, 0))</f>
        <v>NA</v>
      </c>
      <c r="K12" s="6" t="str">
        <f>INDEX(BDD_enquete_terrain_publique!M:M, MATCH(A12, BDD_enquete_terrain_publique!C:C, 0))</f>
        <v>NA</v>
      </c>
      <c r="L12" s="6" t="s">
        <v>447</v>
      </c>
      <c r="M12" s="6">
        <v>42</v>
      </c>
      <c r="N12" s="6">
        <v>48.624000000000002</v>
      </c>
      <c r="O12" s="6">
        <f t="shared" si="0"/>
        <v>42.810400000000001</v>
      </c>
      <c r="P12" s="6" t="s">
        <v>448</v>
      </c>
      <c r="Q12" s="6">
        <v>9</v>
      </c>
      <c r="R12" s="6">
        <v>29.405000000000001</v>
      </c>
      <c r="S12" s="6">
        <f t="shared" si="1"/>
        <v>9.4900833333333328</v>
      </c>
      <c r="T12" s="101">
        <f>INDEX(BDD_enquete_terrain_publique!AE:AE, MATCH(A12, BDD_enquete_terrain_publique!C:C, 0))</f>
        <v>0.29166666666666669</v>
      </c>
      <c r="U12" s="101">
        <f>INDEX(BDD_enquete_terrain_publique!AF:AF, MATCH(A12, BDD_enquete_terrain_publique!C:C, 0))</f>
        <v>0.58333333333333337</v>
      </c>
      <c r="V12" s="6" t="s">
        <v>39</v>
      </c>
      <c r="W12" s="101">
        <v>0.34375</v>
      </c>
      <c r="X12" s="6">
        <v>1</v>
      </c>
      <c r="Y12" s="6">
        <v>1</v>
      </c>
      <c r="Z12" s="6" t="s">
        <v>22</v>
      </c>
      <c r="AA12" s="18" t="s">
        <v>22</v>
      </c>
      <c r="GU12" s="163"/>
    </row>
    <row r="13" spans="1:203">
      <c r="A13" s="106" t="s">
        <v>450</v>
      </c>
      <c r="B13" s="100">
        <f>INDEX(BDD_enquete_terrain_publique!E:E, MATCH(A13, BDD_enquete_terrain_publique!C:C, 0))</f>
        <v>44063</v>
      </c>
      <c r="C13" s="100" t="s">
        <v>22</v>
      </c>
      <c r="D13" s="105" t="s">
        <v>22</v>
      </c>
      <c r="E13" s="6">
        <f>INDEX(BDD_enquete_terrain_publique!G:G, MATCH(A13, BDD_enquete_terrain_publique!C:C, 0))</f>
        <v>0</v>
      </c>
      <c r="F13" s="6" t="str">
        <f>INDEX(BDD_enquete_terrain_publique!H:H, MATCH(A13, BDD_enquete_terrain_publique!C:C, 0))</f>
        <v>NA</v>
      </c>
      <c r="G13" s="6" t="str">
        <f>INDEX(BDD_enquete_terrain_publique!I:I, MATCH(A13, BDD_enquete_terrain_publique!C:C, 0))</f>
        <v>NA</v>
      </c>
      <c r="H13" s="6" t="str">
        <f>INDEX(BDD_enquete_terrain_publique!J:J, MATCH(A13, BDD_enquete_terrain_publique!C:C, 0))</f>
        <v>NA</v>
      </c>
      <c r="I13" s="6" t="str">
        <f>INDEX(BDD_enquete_terrain_publique!K:K, MATCH(A13, BDD_enquete_terrain_publique!C:C, 0))</f>
        <v>NA</v>
      </c>
      <c r="J13" s="6" t="str">
        <f>INDEX(BDD_enquete_terrain_publique!L:L, MATCH(A13, BDD_enquete_terrain_publique!C:C, 0))</f>
        <v>NA</v>
      </c>
      <c r="K13" s="6" t="str">
        <f>INDEX(BDD_enquete_terrain_publique!M:M, MATCH(A13, BDD_enquete_terrain_publique!C:C, 0))</f>
        <v>NA</v>
      </c>
      <c r="L13" s="6" t="s">
        <v>452</v>
      </c>
      <c r="M13" s="6">
        <v>42</v>
      </c>
      <c r="N13" s="6">
        <v>50.500999999999998</v>
      </c>
      <c r="O13" s="6">
        <f t="shared" si="0"/>
        <v>42.841683333333336</v>
      </c>
      <c r="P13" s="6" t="s">
        <v>322</v>
      </c>
      <c r="Q13" s="6">
        <v>9</v>
      </c>
      <c r="R13" s="6">
        <v>29.024999999999999</v>
      </c>
      <c r="S13" s="6">
        <f t="shared" si="1"/>
        <v>9.4837500000000006</v>
      </c>
      <c r="T13" s="101">
        <f>INDEX(BDD_enquete_terrain_publique!AE:AE, MATCH(A13, BDD_enquete_terrain_publique!C:C, 0))</f>
        <v>0.79166666666666663</v>
      </c>
      <c r="U13" s="101">
        <f>INDEX(BDD_enquete_terrain_publique!AF:AF, MATCH(A13, BDD_enquete_terrain_publique!C:C, 0))</f>
        <v>0.91666666666666663</v>
      </c>
      <c r="V13" s="6" t="s">
        <v>39</v>
      </c>
      <c r="W13" s="101">
        <v>0.82291666666666663</v>
      </c>
      <c r="X13" s="6">
        <v>1</v>
      </c>
      <c r="Y13" s="6">
        <v>1</v>
      </c>
      <c r="Z13" s="6" t="s">
        <v>22</v>
      </c>
      <c r="AA13" s="18" t="s">
        <v>22</v>
      </c>
      <c r="GU13" s="163"/>
    </row>
    <row r="14" spans="1:203">
      <c r="A14" s="106" t="s">
        <v>450</v>
      </c>
      <c r="B14" s="100">
        <f>INDEX(BDD_enquete_terrain_publique!E:E, MATCH(A14, BDD_enquete_terrain_publique!C:C, 0))</f>
        <v>44063</v>
      </c>
      <c r="C14" s="100" t="s">
        <v>22</v>
      </c>
      <c r="D14" s="105" t="s">
        <v>22</v>
      </c>
      <c r="E14" s="6">
        <f>INDEX(BDD_enquete_terrain_publique!G:G, MATCH(A14, BDD_enquete_terrain_publique!C:C, 0))</f>
        <v>0</v>
      </c>
      <c r="F14" s="6" t="str">
        <f>INDEX(BDD_enquete_terrain_publique!H:H, MATCH(A14, BDD_enquete_terrain_publique!C:C, 0))</f>
        <v>NA</v>
      </c>
      <c r="G14" s="6" t="str">
        <f>INDEX(BDD_enquete_terrain_publique!I:I, MATCH(A14, BDD_enquete_terrain_publique!C:C, 0))</f>
        <v>NA</v>
      </c>
      <c r="H14" s="6" t="str">
        <f>INDEX(BDD_enquete_terrain_publique!J:J, MATCH(A14, BDD_enquete_terrain_publique!C:C, 0))</f>
        <v>NA</v>
      </c>
      <c r="I14" s="6" t="str">
        <f>INDEX(BDD_enquete_terrain_publique!K:K, MATCH(A14, BDD_enquete_terrain_publique!C:C, 0))</f>
        <v>NA</v>
      </c>
      <c r="J14" s="6" t="str">
        <f>INDEX(BDD_enquete_terrain_publique!L:L, MATCH(A14, BDD_enquete_terrain_publique!C:C, 0))</f>
        <v>NA</v>
      </c>
      <c r="K14" s="6" t="str">
        <f>INDEX(BDD_enquete_terrain_publique!M:M, MATCH(A14, BDD_enquete_terrain_publique!C:C, 0))</f>
        <v>NA</v>
      </c>
      <c r="L14" s="6" t="s">
        <v>454</v>
      </c>
      <c r="M14" s="6">
        <v>42</v>
      </c>
      <c r="N14" s="6">
        <v>57.127000000000002</v>
      </c>
      <c r="O14" s="6">
        <f t="shared" si="0"/>
        <v>42.952116666666669</v>
      </c>
      <c r="P14" s="6" t="s">
        <v>455</v>
      </c>
      <c r="Q14" s="6">
        <v>9</v>
      </c>
      <c r="R14" s="6">
        <v>27.395</v>
      </c>
      <c r="S14" s="6">
        <f t="shared" si="1"/>
        <v>9.4565833333333327</v>
      </c>
      <c r="T14" s="101">
        <f>INDEX(BDD_enquete_terrain_publique!AE:AE, MATCH(A14, BDD_enquete_terrain_publique!C:C, 0))</f>
        <v>0.79166666666666663</v>
      </c>
      <c r="U14" s="101">
        <f>INDEX(BDD_enquete_terrain_publique!AF:AF, MATCH(A14, BDD_enquete_terrain_publique!C:C, 0))</f>
        <v>0.91666666666666663</v>
      </c>
      <c r="V14" s="6" t="s">
        <v>40</v>
      </c>
      <c r="W14" s="101">
        <v>0.84375</v>
      </c>
      <c r="X14" s="6">
        <v>1</v>
      </c>
      <c r="Y14" s="6">
        <v>1</v>
      </c>
      <c r="Z14" s="6" t="s">
        <v>22</v>
      </c>
      <c r="AA14" s="18" t="s">
        <v>22</v>
      </c>
      <c r="GU14" s="163"/>
    </row>
    <row r="15" spans="1:203">
      <c r="A15" s="106" t="s">
        <v>450</v>
      </c>
      <c r="B15" s="100">
        <f>INDEX(BDD_enquete_terrain_publique!E:E, MATCH(A15, BDD_enquete_terrain_publique!C:C, 0))</f>
        <v>44063</v>
      </c>
      <c r="C15" s="100" t="s">
        <v>22</v>
      </c>
      <c r="D15" s="105" t="s">
        <v>22</v>
      </c>
      <c r="E15" s="6">
        <f>INDEX(BDD_enquete_terrain_publique!G:G, MATCH(A15, BDD_enquete_terrain_publique!C:C, 0))</f>
        <v>0</v>
      </c>
      <c r="F15" s="6" t="str">
        <f>INDEX(BDD_enquete_terrain_publique!H:H, MATCH(A15, BDD_enquete_terrain_publique!C:C, 0))</f>
        <v>NA</v>
      </c>
      <c r="G15" s="6" t="str">
        <f>INDEX(BDD_enquete_terrain_publique!I:I, MATCH(A15, BDD_enquete_terrain_publique!C:C, 0))</f>
        <v>NA</v>
      </c>
      <c r="H15" s="6" t="str">
        <f>INDEX(BDD_enquete_terrain_publique!J:J, MATCH(A15, BDD_enquete_terrain_publique!C:C, 0))</f>
        <v>NA</v>
      </c>
      <c r="I15" s="6" t="str">
        <f>INDEX(BDD_enquete_terrain_publique!K:K, MATCH(A15, BDD_enquete_terrain_publique!C:C, 0))</f>
        <v>NA</v>
      </c>
      <c r="J15" s="6" t="str">
        <f>INDEX(BDD_enquete_terrain_publique!L:L, MATCH(A15, BDD_enquete_terrain_publique!C:C, 0))</f>
        <v>NA</v>
      </c>
      <c r="K15" s="6" t="str">
        <f>INDEX(BDD_enquete_terrain_publique!M:M, MATCH(A15, BDD_enquete_terrain_publique!C:C, 0))</f>
        <v>NA</v>
      </c>
      <c r="L15" s="6" t="s">
        <v>460</v>
      </c>
      <c r="M15" s="6">
        <v>42</v>
      </c>
      <c r="N15" s="6">
        <v>52.232999999999997</v>
      </c>
      <c r="O15" s="6">
        <f t="shared" si="0"/>
        <v>42.870550000000001</v>
      </c>
      <c r="P15" s="6" t="s">
        <v>266</v>
      </c>
      <c r="Q15" s="6">
        <v>9</v>
      </c>
      <c r="R15" s="6">
        <v>28.7</v>
      </c>
      <c r="S15" s="6">
        <f t="shared" si="1"/>
        <v>9.4783333333333335</v>
      </c>
      <c r="T15" s="101">
        <f>INDEX(BDD_enquete_terrain_publique!AE:AE, MATCH(A15, BDD_enquete_terrain_publique!C:C, 0))</f>
        <v>0.79166666666666663</v>
      </c>
      <c r="U15" s="101">
        <f>INDEX(BDD_enquete_terrain_publique!AF:AF, MATCH(A15, BDD_enquete_terrain_publique!C:C, 0))</f>
        <v>0.91666666666666663</v>
      </c>
      <c r="V15" s="6" t="s">
        <v>39</v>
      </c>
      <c r="W15" s="101">
        <v>0.86805555555555547</v>
      </c>
      <c r="X15" s="6">
        <v>1</v>
      </c>
      <c r="Y15" s="6">
        <v>1</v>
      </c>
      <c r="Z15" s="6" t="s">
        <v>22</v>
      </c>
      <c r="AA15" s="18" t="s">
        <v>22</v>
      </c>
      <c r="GU15" s="163"/>
    </row>
    <row r="16" spans="1:203">
      <c r="A16" s="106" t="s">
        <v>450</v>
      </c>
      <c r="B16" s="100">
        <f>INDEX(BDD_enquete_terrain_publique!E:E, MATCH(A16, BDD_enquete_terrain_publique!C:C, 0))</f>
        <v>44063</v>
      </c>
      <c r="C16" s="100" t="s">
        <v>22</v>
      </c>
      <c r="D16" s="105" t="s">
        <v>22</v>
      </c>
      <c r="E16" s="6">
        <f>INDEX(BDD_enquete_terrain_publique!G:G, MATCH(A16, BDD_enquete_terrain_publique!C:C, 0))</f>
        <v>0</v>
      </c>
      <c r="F16" s="6" t="str">
        <f>INDEX(BDD_enquete_terrain_publique!H:H, MATCH(A16, BDD_enquete_terrain_publique!C:C, 0))</f>
        <v>NA</v>
      </c>
      <c r="G16" s="6" t="str">
        <f>INDEX(BDD_enquete_terrain_publique!I:I, MATCH(A16, BDD_enquete_terrain_publique!C:C, 0))</f>
        <v>NA</v>
      </c>
      <c r="H16" s="6" t="str">
        <f>INDEX(BDD_enquete_terrain_publique!J:J, MATCH(A16, BDD_enquete_terrain_publique!C:C, 0))</f>
        <v>NA</v>
      </c>
      <c r="I16" s="6" t="str">
        <f>INDEX(BDD_enquete_terrain_publique!K:K, MATCH(A16, BDD_enquete_terrain_publique!C:C, 0))</f>
        <v>NA</v>
      </c>
      <c r="J16" s="6" t="str">
        <f>INDEX(BDD_enquete_terrain_publique!L:L, MATCH(A16, BDD_enquete_terrain_publique!C:C, 0))</f>
        <v>NA</v>
      </c>
      <c r="K16" s="6" t="str">
        <f>INDEX(BDD_enquete_terrain_publique!M:M, MATCH(A16, BDD_enquete_terrain_publique!C:C, 0))</f>
        <v>NA</v>
      </c>
      <c r="L16" s="6" t="s">
        <v>465</v>
      </c>
      <c r="M16" s="6">
        <v>42</v>
      </c>
      <c r="N16" s="6">
        <v>45.5</v>
      </c>
      <c r="O16" s="6">
        <f t="shared" si="0"/>
        <v>42.758333333333333</v>
      </c>
      <c r="P16" s="6" t="s">
        <v>466</v>
      </c>
      <c r="Q16" s="6">
        <v>9</v>
      </c>
      <c r="R16" s="6">
        <v>27.954999999999998</v>
      </c>
      <c r="S16" s="6">
        <f t="shared" si="1"/>
        <v>9.4659166666666668</v>
      </c>
      <c r="T16" s="101">
        <f>INDEX(BDD_enquete_terrain_publique!AE:AE, MATCH(A16, BDD_enquete_terrain_publique!C:C, 0))</f>
        <v>0.79166666666666663</v>
      </c>
      <c r="U16" s="101">
        <f>INDEX(BDD_enquete_terrain_publique!AF:AF, MATCH(A16, BDD_enquete_terrain_publique!C:C, 0))</f>
        <v>0.91666666666666663</v>
      </c>
      <c r="V16" s="6" t="s">
        <v>39</v>
      </c>
      <c r="W16" s="101">
        <v>0.875</v>
      </c>
      <c r="X16" s="6">
        <v>1</v>
      </c>
      <c r="Y16" s="6">
        <v>2</v>
      </c>
      <c r="Z16" s="6" t="s">
        <v>22</v>
      </c>
      <c r="AA16" s="18" t="s">
        <v>22</v>
      </c>
      <c r="GU16" s="163"/>
    </row>
    <row r="17" spans="1:203">
      <c r="A17" s="106" t="s">
        <v>230</v>
      </c>
      <c r="B17" s="100">
        <f>INDEX(BDD_enquete_terrain_publique!E:E, MATCH(A17, BDD_enquete_terrain_publique!C:C, 0))</f>
        <v>44064</v>
      </c>
      <c r="C17" s="100" t="s">
        <v>22</v>
      </c>
      <c r="D17" s="105" t="s">
        <v>22</v>
      </c>
      <c r="E17" s="6">
        <f>INDEX(BDD_enquete_terrain_publique!G:G, MATCH(A17, BDD_enquete_terrain_publique!C:C, 0))</f>
        <v>0</v>
      </c>
      <c r="F17" s="6" t="str">
        <f>INDEX(BDD_enquete_terrain_publique!H:H, MATCH(A17, BDD_enquete_terrain_publique!C:C, 0))</f>
        <v>NA</v>
      </c>
      <c r="G17" s="6" t="str">
        <f>INDEX(BDD_enquete_terrain_publique!I:I, MATCH(A17, BDD_enquete_terrain_publique!C:C, 0))</f>
        <v>NA</v>
      </c>
      <c r="H17" s="6" t="str">
        <f>INDEX(BDD_enquete_terrain_publique!J:J, MATCH(A17, BDD_enquete_terrain_publique!C:C, 0))</f>
        <v>NA</v>
      </c>
      <c r="I17" s="6" t="str">
        <f>INDEX(BDD_enquete_terrain_publique!K:K, MATCH(A17, BDD_enquete_terrain_publique!C:C, 0))</f>
        <v>NA</v>
      </c>
      <c r="J17" s="6" t="str">
        <f>INDEX(BDD_enquete_terrain_publique!L:L, MATCH(A17, BDD_enquete_terrain_publique!C:C, 0))</f>
        <v>NA</v>
      </c>
      <c r="K17" s="6" t="str">
        <f>INDEX(BDD_enquete_terrain_publique!M:M, MATCH(A17, BDD_enquete_terrain_publique!C:C, 0))</f>
        <v>NA</v>
      </c>
      <c r="L17" s="6" t="s">
        <v>232</v>
      </c>
      <c r="M17" s="6">
        <v>42</v>
      </c>
      <c r="N17" s="6">
        <v>41.841000000000001</v>
      </c>
      <c r="O17" s="6">
        <f t="shared" si="0"/>
        <v>42.69735</v>
      </c>
      <c r="P17" s="6" t="s">
        <v>233</v>
      </c>
      <c r="Q17" s="6">
        <v>9</v>
      </c>
      <c r="R17" s="6">
        <v>19.38</v>
      </c>
      <c r="S17" s="6">
        <f t="shared" si="1"/>
        <v>9.3230000000000004</v>
      </c>
      <c r="T17" s="101">
        <f>INDEX(BDD_enquete_terrain_publique!AE:AE, MATCH(A17, BDD_enquete_terrain_publique!C:C, 0))</f>
        <v>0.29166666666666669</v>
      </c>
      <c r="U17" s="101">
        <f>INDEX(BDD_enquete_terrain_publique!AF:AF, MATCH(A17, BDD_enquete_terrain_publique!C:C, 0))</f>
        <v>0.54166666666666663</v>
      </c>
      <c r="V17" s="6" t="s">
        <v>39</v>
      </c>
      <c r="W17" s="101">
        <v>0.31944444444444448</v>
      </c>
      <c r="X17" s="6">
        <v>1</v>
      </c>
      <c r="Y17" s="6">
        <v>1</v>
      </c>
      <c r="Z17" s="6" t="s">
        <v>22</v>
      </c>
      <c r="AA17" s="18" t="s">
        <v>22</v>
      </c>
      <c r="GU17" s="163"/>
    </row>
    <row r="18" spans="1:203">
      <c r="A18" s="106" t="s">
        <v>237</v>
      </c>
      <c r="B18" s="100">
        <f>INDEX(BDD_enquete_terrain_publique!E:E, MATCH(A18, BDD_enquete_terrain_publique!C:C, 0))</f>
        <v>44064</v>
      </c>
      <c r="C18" s="100" t="s">
        <v>22</v>
      </c>
      <c r="D18" s="105" t="s">
        <v>22</v>
      </c>
      <c r="E18" s="6">
        <f>INDEX(BDD_enquete_terrain_publique!G:G, MATCH(A18, BDD_enquete_terrain_publique!C:C, 0))</f>
        <v>0</v>
      </c>
      <c r="F18" s="6" t="str">
        <f>INDEX(BDD_enquete_terrain_publique!H:H, MATCH(A18, BDD_enquete_terrain_publique!C:C, 0))</f>
        <v>NA</v>
      </c>
      <c r="G18" s="6" t="str">
        <f>INDEX(BDD_enquete_terrain_publique!I:I, MATCH(A18, BDD_enquete_terrain_publique!C:C, 0))</f>
        <v>NA</v>
      </c>
      <c r="H18" s="6" t="str">
        <f>INDEX(BDD_enquete_terrain_publique!J:J, MATCH(A18, BDD_enquete_terrain_publique!C:C, 0))</f>
        <v>NA</v>
      </c>
      <c r="I18" s="6" t="str">
        <f>INDEX(BDD_enquete_terrain_publique!K:K, MATCH(A18, BDD_enquete_terrain_publique!C:C, 0))</f>
        <v>NA</v>
      </c>
      <c r="J18" s="6" t="str">
        <f>INDEX(BDD_enquete_terrain_publique!L:L, MATCH(A18, BDD_enquete_terrain_publique!C:C, 0))</f>
        <v>NA</v>
      </c>
      <c r="K18" s="6" t="str">
        <f>INDEX(BDD_enquete_terrain_publique!M:M, MATCH(A18, BDD_enquete_terrain_publique!C:C, 0))</f>
        <v>NA</v>
      </c>
      <c r="L18" s="6" t="s">
        <v>470</v>
      </c>
      <c r="M18" s="6">
        <v>42</v>
      </c>
      <c r="N18" s="6">
        <v>44.222999999999999</v>
      </c>
      <c r="O18" s="6">
        <f t="shared" si="0"/>
        <v>42.737049999999996</v>
      </c>
      <c r="P18" s="6" t="s">
        <v>471</v>
      </c>
      <c r="Q18" s="6">
        <v>9</v>
      </c>
      <c r="R18" s="6">
        <v>20.69</v>
      </c>
      <c r="S18" s="6">
        <f t="shared" si="1"/>
        <v>9.3448333333333338</v>
      </c>
      <c r="T18" s="101">
        <f>INDEX(BDD_enquete_terrain_publique!AE:AE, MATCH(A18, BDD_enquete_terrain_publique!C:C, 0))</f>
        <v>0.29166666666666669</v>
      </c>
      <c r="U18" s="101">
        <f>INDEX(BDD_enquete_terrain_publique!AF:AF, MATCH(A18, BDD_enquete_terrain_publique!C:C, 0))</f>
        <v>0.54166666666666663</v>
      </c>
      <c r="V18" s="6" t="s">
        <v>39</v>
      </c>
      <c r="W18" s="101">
        <v>0.3611111111111111</v>
      </c>
      <c r="X18" s="6">
        <v>1</v>
      </c>
      <c r="Y18" s="6">
        <v>1</v>
      </c>
      <c r="Z18" s="6" t="s">
        <v>22</v>
      </c>
      <c r="AA18" s="18" t="s">
        <v>22</v>
      </c>
      <c r="GU18" s="163"/>
    </row>
    <row r="19" spans="1:203">
      <c r="A19" s="106" t="s">
        <v>237</v>
      </c>
      <c r="B19" s="100">
        <f>INDEX(BDD_enquete_terrain_publique!E:E, MATCH(A19, BDD_enquete_terrain_publique!C:C, 0))</f>
        <v>44064</v>
      </c>
      <c r="C19" s="100" t="s">
        <v>22</v>
      </c>
      <c r="D19" s="105" t="s">
        <v>22</v>
      </c>
      <c r="E19" s="6">
        <f>INDEX(BDD_enquete_terrain_publique!G:G, MATCH(A19, BDD_enquete_terrain_publique!C:C, 0))</f>
        <v>0</v>
      </c>
      <c r="F19" s="6" t="str">
        <f>INDEX(BDD_enquete_terrain_publique!H:H, MATCH(A19, BDD_enquete_terrain_publique!C:C, 0))</f>
        <v>NA</v>
      </c>
      <c r="G19" s="6" t="str">
        <f>INDEX(BDD_enquete_terrain_publique!I:I, MATCH(A19, BDD_enquete_terrain_publique!C:C, 0))</f>
        <v>NA</v>
      </c>
      <c r="H19" s="6" t="str">
        <f>INDEX(BDD_enquete_terrain_publique!J:J, MATCH(A19, BDD_enquete_terrain_publique!C:C, 0))</f>
        <v>NA</v>
      </c>
      <c r="I19" s="6" t="str">
        <f>INDEX(BDD_enquete_terrain_publique!K:K, MATCH(A19, BDD_enquete_terrain_publique!C:C, 0))</f>
        <v>NA</v>
      </c>
      <c r="J19" s="6" t="str">
        <f>INDEX(BDD_enquete_terrain_publique!L:L, MATCH(A19, BDD_enquete_terrain_publique!C:C, 0))</f>
        <v>NA</v>
      </c>
      <c r="K19" s="6" t="str">
        <f>INDEX(BDD_enquete_terrain_publique!M:M, MATCH(A19, BDD_enquete_terrain_publique!C:C, 0))</f>
        <v>NA</v>
      </c>
      <c r="L19" s="6" t="s">
        <v>474</v>
      </c>
      <c r="M19" s="6">
        <v>42</v>
      </c>
      <c r="N19" s="6">
        <v>41.665999999999997</v>
      </c>
      <c r="O19" s="6">
        <f t="shared" si="0"/>
        <v>42.694433333333336</v>
      </c>
      <c r="P19" s="6" t="s">
        <v>475</v>
      </c>
      <c r="Q19" s="6">
        <v>9</v>
      </c>
      <c r="R19" s="6">
        <v>16.896000000000001</v>
      </c>
      <c r="S19" s="6">
        <f t="shared" si="1"/>
        <v>9.2815999999999992</v>
      </c>
      <c r="T19" s="101">
        <f>INDEX(BDD_enquete_terrain_publique!AE:AE, MATCH(A19, BDD_enquete_terrain_publique!C:C, 0))</f>
        <v>0.29166666666666669</v>
      </c>
      <c r="U19" s="101">
        <f>INDEX(BDD_enquete_terrain_publique!AF:AF, MATCH(A19, BDD_enquete_terrain_publique!C:C, 0))</f>
        <v>0.54166666666666663</v>
      </c>
      <c r="V19" s="6" t="s">
        <v>41</v>
      </c>
      <c r="W19" s="101">
        <v>0.36458333333333331</v>
      </c>
      <c r="X19" s="6">
        <v>1</v>
      </c>
      <c r="Y19" s="6">
        <v>4</v>
      </c>
      <c r="Z19" s="6" t="s">
        <v>22</v>
      </c>
      <c r="AA19" s="18" t="s">
        <v>22</v>
      </c>
      <c r="GU19" s="163"/>
    </row>
    <row r="20" spans="1:203">
      <c r="A20" s="106" t="s">
        <v>237</v>
      </c>
      <c r="B20" s="100">
        <f>INDEX(BDD_enquete_terrain_publique!E:E, MATCH(A20, BDD_enquete_terrain_publique!C:C, 0))</f>
        <v>44064</v>
      </c>
      <c r="C20" s="100" t="s">
        <v>22</v>
      </c>
      <c r="D20" s="105" t="s">
        <v>22</v>
      </c>
      <c r="E20" s="6">
        <f>INDEX(BDD_enquete_terrain_publique!G:G, MATCH(A20, BDD_enquete_terrain_publique!C:C, 0))</f>
        <v>0</v>
      </c>
      <c r="F20" s="6" t="str">
        <f>INDEX(BDD_enquete_terrain_publique!H:H, MATCH(A20, BDD_enquete_terrain_publique!C:C, 0))</f>
        <v>NA</v>
      </c>
      <c r="G20" s="6" t="str">
        <f>INDEX(BDD_enquete_terrain_publique!I:I, MATCH(A20, BDD_enquete_terrain_publique!C:C, 0))</f>
        <v>NA</v>
      </c>
      <c r="H20" s="6" t="str">
        <f>INDEX(BDD_enquete_terrain_publique!J:J, MATCH(A20, BDD_enquete_terrain_publique!C:C, 0))</f>
        <v>NA</v>
      </c>
      <c r="I20" s="6" t="str">
        <f>INDEX(BDD_enquete_terrain_publique!K:K, MATCH(A20, BDD_enquete_terrain_publique!C:C, 0))</f>
        <v>NA</v>
      </c>
      <c r="J20" s="6" t="str">
        <f>INDEX(BDD_enquete_terrain_publique!L:L, MATCH(A20, BDD_enquete_terrain_publique!C:C, 0))</f>
        <v>NA</v>
      </c>
      <c r="K20" s="6" t="str">
        <f>INDEX(BDD_enquete_terrain_publique!M:M, MATCH(A20, BDD_enquete_terrain_publique!C:C, 0))</f>
        <v>NA</v>
      </c>
      <c r="L20" s="6" t="s">
        <v>239</v>
      </c>
      <c r="M20" s="6">
        <v>42</v>
      </c>
      <c r="N20" s="6">
        <v>42.456000000000003</v>
      </c>
      <c r="O20" s="6">
        <f t="shared" si="0"/>
        <v>42.707599999999999</v>
      </c>
      <c r="P20" s="6" t="s">
        <v>240</v>
      </c>
      <c r="Q20" s="6">
        <v>9</v>
      </c>
      <c r="R20" s="6">
        <v>15.724</v>
      </c>
      <c r="S20" s="6">
        <f t="shared" si="1"/>
        <v>9.2620666666666658</v>
      </c>
      <c r="T20" s="101">
        <f>INDEX(BDD_enquete_terrain_publique!AE:AE, MATCH(A20, BDD_enquete_terrain_publique!C:C, 0))</f>
        <v>0.29166666666666669</v>
      </c>
      <c r="U20" s="101">
        <f>INDEX(BDD_enquete_terrain_publique!AF:AF, MATCH(A20, BDD_enquete_terrain_publique!C:C, 0))</f>
        <v>0.54166666666666663</v>
      </c>
      <c r="V20" s="6" t="s">
        <v>41</v>
      </c>
      <c r="W20" s="101">
        <v>0.37847222222222227</v>
      </c>
      <c r="X20" s="6">
        <v>1</v>
      </c>
      <c r="Y20" s="6">
        <v>2</v>
      </c>
      <c r="Z20" s="6" t="s">
        <v>22</v>
      </c>
      <c r="AA20" s="6" t="s">
        <v>2410</v>
      </c>
      <c r="GU20" s="163"/>
    </row>
    <row r="21" spans="1:203">
      <c r="A21" s="106" t="s">
        <v>237</v>
      </c>
      <c r="B21" s="100">
        <f>INDEX(BDD_enquete_terrain_publique!E:E, MATCH(A21, BDD_enquete_terrain_publique!C:C, 0))</f>
        <v>44064</v>
      </c>
      <c r="C21" s="100" t="s">
        <v>22</v>
      </c>
      <c r="D21" s="105" t="s">
        <v>22</v>
      </c>
      <c r="E21" s="6">
        <f>INDEX(BDD_enquete_terrain_publique!G:G, MATCH(A21, BDD_enquete_terrain_publique!C:C, 0))</f>
        <v>0</v>
      </c>
      <c r="F21" s="6" t="str">
        <f>INDEX(BDD_enquete_terrain_publique!H:H, MATCH(A21, BDD_enquete_terrain_publique!C:C, 0))</f>
        <v>NA</v>
      </c>
      <c r="G21" s="6" t="str">
        <f>INDEX(BDD_enquete_terrain_publique!I:I, MATCH(A21, BDD_enquete_terrain_publique!C:C, 0))</f>
        <v>NA</v>
      </c>
      <c r="H21" s="6" t="str">
        <f>INDEX(BDD_enquete_terrain_publique!J:J, MATCH(A21, BDD_enquete_terrain_publique!C:C, 0))</f>
        <v>NA</v>
      </c>
      <c r="I21" s="6" t="str">
        <f>INDEX(BDD_enquete_terrain_publique!K:K, MATCH(A21, BDD_enquete_terrain_publique!C:C, 0))</f>
        <v>NA</v>
      </c>
      <c r="J21" s="6" t="str">
        <f>INDEX(BDD_enquete_terrain_publique!L:L, MATCH(A21, BDD_enquete_terrain_publique!C:C, 0))</f>
        <v>NA</v>
      </c>
      <c r="K21" s="6" t="str">
        <f>INDEX(BDD_enquete_terrain_publique!M:M, MATCH(A21, BDD_enquete_terrain_publique!C:C, 0))</f>
        <v>NA</v>
      </c>
      <c r="L21" s="6" t="s">
        <v>249</v>
      </c>
      <c r="M21" s="6">
        <v>42</v>
      </c>
      <c r="N21" s="6">
        <v>46.042000000000002</v>
      </c>
      <c r="O21" s="6">
        <f t="shared" si="0"/>
        <v>42.767366666666668</v>
      </c>
      <c r="P21" s="6" t="s">
        <v>250</v>
      </c>
      <c r="Q21" s="6">
        <v>9</v>
      </c>
      <c r="R21" s="6">
        <v>12.106999999999999</v>
      </c>
      <c r="S21" s="6">
        <f t="shared" si="1"/>
        <v>9.2017833333333332</v>
      </c>
      <c r="T21" s="101">
        <f>INDEX(BDD_enquete_terrain_publique!AE:AE, MATCH(A21, BDD_enquete_terrain_publique!C:C, 0))</f>
        <v>0.29166666666666669</v>
      </c>
      <c r="U21" s="101">
        <f>INDEX(BDD_enquete_terrain_publique!AF:AF, MATCH(A21, BDD_enquete_terrain_publique!C:C, 0))</f>
        <v>0.54166666666666663</v>
      </c>
      <c r="V21" s="6" t="s">
        <v>41</v>
      </c>
      <c r="W21" s="101">
        <v>0.40972222222222227</v>
      </c>
      <c r="X21" s="6">
        <v>1</v>
      </c>
      <c r="Y21" s="6">
        <v>2</v>
      </c>
      <c r="Z21" s="6" t="s">
        <v>22</v>
      </c>
      <c r="AA21" s="6" t="s">
        <v>2411</v>
      </c>
      <c r="GU21" s="163"/>
    </row>
    <row r="22" spans="1:203">
      <c r="A22" s="106" t="s">
        <v>237</v>
      </c>
      <c r="B22" s="100">
        <f>INDEX(BDD_enquete_terrain_publique!E:E, MATCH(A22, BDD_enquete_terrain_publique!C:C, 0))</f>
        <v>44064</v>
      </c>
      <c r="C22" s="100" t="s">
        <v>22</v>
      </c>
      <c r="D22" s="105" t="s">
        <v>22</v>
      </c>
      <c r="E22" s="6">
        <f>INDEX(BDD_enquete_terrain_publique!G:G, MATCH(A22, BDD_enquete_terrain_publique!C:C, 0))</f>
        <v>0</v>
      </c>
      <c r="F22" s="6" t="str">
        <f>INDEX(BDD_enquete_terrain_publique!H:H, MATCH(A22, BDD_enquete_terrain_publique!C:C, 0))</f>
        <v>NA</v>
      </c>
      <c r="G22" s="6" t="str">
        <f>INDEX(BDD_enquete_terrain_publique!I:I, MATCH(A22, BDD_enquete_terrain_publique!C:C, 0))</f>
        <v>NA</v>
      </c>
      <c r="H22" s="6" t="str">
        <f>INDEX(BDD_enquete_terrain_publique!J:J, MATCH(A22, BDD_enquete_terrain_publique!C:C, 0))</f>
        <v>NA</v>
      </c>
      <c r="I22" s="6" t="str">
        <f>INDEX(BDD_enquete_terrain_publique!K:K, MATCH(A22, BDD_enquete_terrain_publique!C:C, 0))</f>
        <v>NA</v>
      </c>
      <c r="J22" s="6" t="str">
        <f>INDEX(BDD_enquete_terrain_publique!L:L, MATCH(A22, BDD_enquete_terrain_publique!C:C, 0))</f>
        <v>NA</v>
      </c>
      <c r="K22" s="6" t="str">
        <f>INDEX(BDD_enquete_terrain_publique!M:M, MATCH(A22, BDD_enquete_terrain_publique!C:C, 0))</f>
        <v>NA</v>
      </c>
      <c r="L22" s="6" t="s">
        <v>1683</v>
      </c>
      <c r="M22" s="6">
        <v>42</v>
      </c>
      <c r="N22" s="6">
        <v>57.756</v>
      </c>
      <c r="O22" s="6">
        <f t="shared" si="0"/>
        <v>42.962600000000002</v>
      </c>
      <c r="P22" s="6" t="s">
        <v>1684</v>
      </c>
      <c r="Q22" s="6">
        <v>9</v>
      </c>
      <c r="R22" s="6">
        <v>28.856999999999999</v>
      </c>
      <c r="S22" s="6">
        <f t="shared" si="1"/>
        <v>9.48095</v>
      </c>
      <c r="T22" s="101">
        <f>INDEX(BDD_enquete_terrain_publique!AE:AE, MATCH(A22, BDD_enquete_terrain_publique!C:C, 0))</f>
        <v>0.29166666666666669</v>
      </c>
      <c r="U22" s="101">
        <f>INDEX(BDD_enquete_terrain_publique!AF:AF, MATCH(A22, BDD_enquete_terrain_publique!C:C, 0))</f>
        <v>0.54166666666666663</v>
      </c>
      <c r="V22" s="6" t="s">
        <v>41</v>
      </c>
      <c r="W22" s="101">
        <v>0.47916666666666669</v>
      </c>
      <c r="X22" s="6">
        <v>1</v>
      </c>
      <c r="Y22" s="6">
        <v>3</v>
      </c>
      <c r="Z22" s="6" t="s">
        <v>22</v>
      </c>
      <c r="AA22" s="6" t="s">
        <v>2410</v>
      </c>
      <c r="GU22" s="163"/>
    </row>
    <row r="23" spans="1:203">
      <c r="A23" s="106" t="s">
        <v>476</v>
      </c>
      <c r="B23" s="100">
        <f>INDEX(BDD_enquete_terrain_publique!E:E, MATCH(A23, BDD_enquete_terrain_publique!C:C, 0))</f>
        <v>44069</v>
      </c>
      <c r="C23" s="100" t="s">
        <v>22</v>
      </c>
      <c r="D23" s="105" t="s">
        <v>22</v>
      </c>
      <c r="E23" s="6">
        <f>INDEX(BDD_enquete_terrain_publique!G:G, MATCH(A23, BDD_enquete_terrain_publique!C:C, 0))</f>
        <v>0</v>
      </c>
      <c r="F23" s="6" t="str">
        <f>INDEX(BDD_enquete_terrain_publique!H:H, MATCH(A23, BDD_enquete_terrain_publique!C:C, 0))</f>
        <v>NA</v>
      </c>
      <c r="G23" s="6" t="str">
        <f>INDEX(BDD_enquete_terrain_publique!I:I, MATCH(A23, BDD_enquete_terrain_publique!C:C, 0))</f>
        <v>NA</v>
      </c>
      <c r="H23" s="6" t="str">
        <f>INDEX(BDD_enquete_terrain_publique!J:J, MATCH(A23, BDD_enquete_terrain_publique!C:C, 0))</f>
        <v>NA</v>
      </c>
      <c r="I23" s="6" t="str">
        <f>INDEX(BDD_enquete_terrain_publique!K:K, MATCH(A23, BDD_enquete_terrain_publique!C:C, 0))</f>
        <v>NA</v>
      </c>
      <c r="J23" s="6" t="str">
        <f>INDEX(BDD_enquete_terrain_publique!L:L, MATCH(A23, BDD_enquete_terrain_publique!C:C, 0))</f>
        <v>NA</v>
      </c>
      <c r="K23" s="6" t="str">
        <f>INDEX(BDD_enquete_terrain_publique!M:M, MATCH(A23, BDD_enquete_terrain_publique!C:C, 0))</f>
        <v>NA</v>
      </c>
      <c r="L23" s="6" t="s">
        <v>478</v>
      </c>
      <c r="M23" s="6">
        <v>42</v>
      </c>
      <c r="N23" s="6">
        <v>44.874000000000002</v>
      </c>
      <c r="O23" s="6">
        <f t="shared" si="0"/>
        <v>42.747900000000001</v>
      </c>
      <c r="P23" s="6" t="s">
        <v>479</v>
      </c>
      <c r="Q23" s="6">
        <v>9</v>
      </c>
      <c r="R23" s="6">
        <v>28.082000000000001</v>
      </c>
      <c r="S23" s="6">
        <f t="shared" si="1"/>
        <v>9.4680333333333326</v>
      </c>
      <c r="T23" s="101">
        <f>INDEX(BDD_enquete_terrain_publique!AE:AE, MATCH(A23, BDD_enquete_terrain_publique!C:C, 0))</f>
        <v>0.29166666666666669</v>
      </c>
      <c r="U23" s="101">
        <f>INDEX(BDD_enquete_terrain_publique!AF:AF, MATCH(A23, BDD_enquete_terrain_publique!C:C, 0))</f>
        <v>0.54166666666666663</v>
      </c>
      <c r="V23" s="6" t="s">
        <v>41</v>
      </c>
      <c r="W23" s="101">
        <v>0.3263888888888889</v>
      </c>
      <c r="X23" s="6">
        <v>1</v>
      </c>
      <c r="Y23" s="6">
        <v>2</v>
      </c>
      <c r="Z23" s="6" t="s">
        <v>22</v>
      </c>
      <c r="AA23" s="18" t="s">
        <v>22</v>
      </c>
      <c r="GU23" s="163"/>
    </row>
    <row r="24" spans="1:203">
      <c r="A24" s="106" t="s">
        <v>476</v>
      </c>
      <c r="B24" s="100">
        <f>INDEX(BDD_enquete_terrain_publique!E:E, MATCH(A24, BDD_enquete_terrain_publique!C:C, 0))</f>
        <v>44069</v>
      </c>
      <c r="C24" s="100" t="s">
        <v>22</v>
      </c>
      <c r="D24" s="105" t="s">
        <v>22</v>
      </c>
      <c r="E24" s="6">
        <f>INDEX(BDD_enquete_terrain_publique!G:G, MATCH(A24, BDD_enquete_terrain_publique!C:C, 0))</f>
        <v>0</v>
      </c>
      <c r="F24" s="6" t="str">
        <f>INDEX(BDD_enquete_terrain_publique!H:H, MATCH(A24, BDD_enquete_terrain_publique!C:C, 0))</f>
        <v>NA</v>
      </c>
      <c r="G24" s="6" t="str">
        <f>INDEX(BDD_enquete_terrain_publique!I:I, MATCH(A24, BDD_enquete_terrain_publique!C:C, 0))</f>
        <v>NA</v>
      </c>
      <c r="H24" s="6" t="str">
        <f>INDEX(BDD_enquete_terrain_publique!J:J, MATCH(A24, BDD_enquete_terrain_publique!C:C, 0))</f>
        <v>NA</v>
      </c>
      <c r="I24" s="6" t="str">
        <f>INDEX(BDD_enquete_terrain_publique!K:K, MATCH(A24, BDD_enquete_terrain_publique!C:C, 0))</f>
        <v>NA</v>
      </c>
      <c r="J24" s="6" t="str">
        <f>INDEX(BDD_enquete_terrain_publique!L:L, MATCH(A24, BDD_enquete_terrain_publique!C:C, 0))</f>
        <v>NA</v>
      </c>
      <c r="K24" s="6" t="str">
        <f>INDEX(BDD_enquete_terrain_publique!M:M, MATCH(A24, BDD_enquete_terrain_publique!C:C, 0))</f>
        <v>NA</v>
      </c>
      <c r="L24" s="6" t="s">
        <v>482</v>
      </c>
      <c r="M24" s="6">
        <v>42</v>
      </c>
      <c r="N24" s="6">
        <v>45.143000000000001</v>
      </c>
      <c r="O24" s="6">
        <f t="shared" si="0"/>
        <v>42.752383333333334</v>
      </c>
      <c r="P24" s="6" t="s">
        <v>483</v>
      </c>
      <c r="Q24" s="6">
        <v>9</v>
      </c>
      <c r="R24" s="6">
        <v>28.436</v>
      </c>
      <c r="S24" s="6">
        <f t="shared" si="1"/>
        <v>9.4739333333333331</v>
      </c>
      <c r="T24" s="101">
        <f>INDEX(BDD_enquete_terrain_publique!AE:AE, MATCH(A24, BDD_enquete_terrain_publique!C:C, 0))</f>
        <v>0.29166666666666669</v>
      </c>
      <c r="U24" s="101">
        <f>INDEX(BDD_enquete_terrain_publique!AF:AF, MATCH(A24, BDD_enquete_terrain_publique!C:C, 0))</f>
        <v>0.54166666666666663</v>
      </c>
      <c r="V24" s="6" t="s">
        <v>40</v>
      </c>
      <c r="W24" s="101">
        <v>0.33680555555555558</v>
      </c>
      <c r="X24" s="6">
        <v>1</v>
      </c>
      <c r="Y24" s="6">
        <v>2</v>
      </c>
      <c r="Z24" s="6" t="s">
        <v>22</v>
      </c>
      <c r="AA24" s="18" t="s">
        <v>22</v>
      </c>
      <c r="GU24" s="163"/>
    </row>
    <row r="25" spans="1:203">
      <c r="A25" s="106" t="s">
        <v>476</v>
      </c>
      <c r="B25" s="100">
        <f>INDEX(BDD_enquete_terrain_publique!E:E, MATCH(A25, BDD_enquete_terrain_publique!C:C, 0))</f>
        <v>44069</v>
      </c>
      <c r="C25" s="100" t="s">
        <v>22</v>
      </c>
      <c r="D25" s="105" t="s">
        <v>22</v>
      </c>
      <c r="E25" s="6">
        <f>INDEX(BDD_enquete_terrain_publique!G:G, MATCH(A25, BDD_enquete_terrain_publique!C:C, 0))</f>
        <v>0</v>
      </c>
      <c r="F25" s="6" t="str">
        <f>INDEX(BDD_enquete_terrain_publique!H:H, MATCH(A25, BDD_enquete_terrain_publique!C:C, 0))</f>
        <v>NA</v>
      </c>
      <c r="G25" s="6" t="str">
        <f>INDEX(BDD_enquete_terrain_publique!I:I, MATCH(A25, BDD_enquete_terrain_publique!C:C, 0))</f>
        <v>NA</v>
      </c>
      <c r="H25" s="6" t="str">
        <f>INDEX(BDD_enquete_terrain_publique!J:J, MATCH(A25, BDD_enquete_terrain_publique!C:C, 0))</f>
        <v>NA</v>
      </c>
      <c r="I25" s="6" t="str">
        <f>INDEX(BDD_enquete_terrain_publique!K:K, MATCH(A25, BDD_enquete_terrain_publique!C:C, 0))</f>
        <v>NA</v>
      </c>
      <c r="J25" s="6" t="str">
        <f>INDEX(BDD_enquete_terrain_publique!L:L, MATCH(A25, BDD_enquete_terrain_publique!C:C, 0))</f>
        <v>NA</v>
      </c>
      <c r="K25" s="6" t="str">
        <f>INDEX(BDD_enquete_terrain_publique!M:M, MATCH(A25, BDD_enquete_terrain_publique!C:C, 0))</f>
        <v>NA</v>
      </c>
      <c r="L25" s="6" t="s">
        <v>489</v>
      </c>
      <c r="M25" s="6">
        <v>42</v>
      </c>
      <c r="N25" s="6">
        <v>47.012999999999998</v>
      </c>
      <c r="O25" s="6">
        <f t="shared" si="0"/>
        <v>42.783549999999998</v>
      </c>
      <c r="P25" s="6" t="s">
        <v>490</v>
      </c>
      <c r="Q25" s="6">
        <v>9</v>
      </c>
      <c r="R25" s="6">
        <v>29.279</v>
      </c>
      <c r="S25" s="6">
        <f t="shared" si="1"/>
        <v>9.4879833333333341</v>
      </c>
      <c r="T25" s="101">
        <f>INDEX(BDD_enquete_terrain_publique!AE:AE, MATCH(A25, BDD_enquete_terrain_publique!C:C, 0))</f>
        <v>0.29166666666666669</v>
      </c>
      <c r="U25" s="101">
        <f>INDEX(BDD_enquete_terrain_publique!AF:AF, MATCH(A25, BDD_enquete_terrain_publique!C:C, 0))</f>
        <v>0.54166666666666663</v>
      </c>
      <c r="V25" s="6" t="s">
        <v>41</v>
      </c>
      <c r="W25" s="101">
        <v>0.35416666666666669</v>
      </c>
      <c r="X25" s="6">
        <v>1</v>
      </c>
      <c r="Y25" s="6">
        <v>2</v>
      </c>
      <c r="Z25" s="6" t="s">
        <v>22</v>
      </c>
      <c r="AA25" s="6" t="s">
        <v>2412</v>
      </c>
      <c r="GU25" s="163"/>
    </row>
    <row r="26" spans="1:203">
      <c r="A26" s="106" t="s">
        <v>476</v>
      </c>
      <c r="B26" s="100">
        <f>INDEX(BDD_enquete_terrain_publique!E:E, MATCH(A26, BDD_enquete_terrain_publique!C:C, 0))</f>
        <v>44069</v>
      </c>
      <c r="C26" s="100" t="s">
        <v>22</v>
      </c>
      <c r="D26" s="105" t="s">
        <v>22</v>
      </c>
      <c r="E26" s="6">
        <f>INDEX(BDD_enquete_terrain_publique!G:G, MATCH(A26, BDD_enquete_terrain_publique!C:C, 0))</f>
        <v>0</v>
      </c>
      <c r="F26" s="6" t="str">
        <f>INDEX(BDD_enquete_terrain_publique!H:H, MATCH(A26, BDD_enquete_terrain_publique!C:C, 0))</f>
        <v>NA</v>
      </c>
      <c r="G26" s="6" t="str">
        <f>INDEX(BDD_enquete_terrain_publique!I:I, MATCH(A26, BDD_enquete_terrain_publique!C:C, 0))</f>
        <v>NA</v>
      </c>
      <c r="H26" s="6" t="str">
        <f>INDEX(BDD_enquete_terrain_publique!J:J, MATCH(A26, BDD_enquete_terrain_publique!C:C, 0))</f>
        <v>NA</v>
      </c>
      <c r="I26" s="6" t="str">
        <f>INDEX(BDD_enquete_terrain_publique!K:K, MATCH(A26, BDD_enquete_terrain_publique!C:C, 0))</f>
        <v>NA</v>
      </c>
      <c r="J26" s="6" t="str">
        <f>INDEX(BDD_enquete_terrain_publique!L:L, MATCH(A26, BDD_enquete_terrain_publique!C:C, 0))</f>
        <v>NA</v>
      </c>
      <c r="K26" s="6" t="str">
        <f>INDEX(BDD_enquete_terrain_publique!M:M, MATCH(A26, BDD_enquete_terrain_publique!C:C, 0))</f>
        <v>NA</v>
      </c>
      <c r="L26" s="6" t="s">
        <v>496</v>
      </c>
      <c r="M26" s="6">
        <v>42</v>
      </c>
      <c r="N26" s="6">
        <v>50.168999999999997</v>
      </c>
      <c r="O26" s="6">
        <f t="shared" si="0"/>
        <v>42.836150000000004</v>
      </c>
      <c r="P26" s="6" t="s">
        <v>497</v>
      </c>
      <c r="Q26" s="6">
        <v>9</v>
      </c>
      <c r="R26" s="6">
        <v>30.13</v>
      </c>
      <c r="S26" s="6">
        <f t="shared" si="1"/>
        <v>9.5021666666666675</v>
      </c>
      <c r="T26" s="101">
        <f>INDEX(BDD_enquete_terrain_publique!AE:AE, MATCH(A26, BDD_enquete_terrain_publique!C:C, 0))</f>
        <v>0.29166666666666669</v>
      </c>
      <c r="U26" s="101">
        <f>INDEX(BDD_enquete_terrain_publique!AF:AF, MATCH(A26, BDD_enquete_terrain_publique!C:C, 0))</f>
        <v>0.54166666666666663</v>
      </c>
      <c r="V26" s="6" t="s">
        <v>41</v>
      </c>
      <c r="W26" s="101">
        <v>0.36458333333333331</v>
      </c>
      <c r="X26" s="6">
        <v>1</v>
      </c>
      <c r="Y26" s="6">
        <v>1</v>
      </c>
      <c r="Z26" s="6" t="s">
        <v>22</v>
      </c>
      <c r="AA26" s="18" t="s">
        <v>22</v>
      </c>
      <c r="GU26" s="163"/>
    </row>
    <row r="27" spans="1:203">
      <c r="A27" s="106" t="s">
        <v>476</v>
      </c>
      <c r="B27" s="100">
        <f>INDEX(BDD_enquete_terrain_publique!E:E, MATCH(A27, BDD_enquete_terrain_publique!C:C, 0))</f>
        <v>44069</v>
      </c>
      <c r="C27" s="100" t="s">
        <v>22</v>
      </c>
      <c r="D27" s="105" t="s">
        <v>22</v>
      </c>
      <c r="E27" s="6">
        <f>INDEX(BDD_enquete_terrain_publique!G:G, MATCH(A27, BDD_enquete_terrain_publique!C:C, 0))</f>
        <v>0</v>
      </c>
      <c r="F27" s="6" t="str">
        <f>INDEX(BDD_enquete_terrain_publique!H:H, MATCH(A27, BDD_enquete_terrain_publique!C:C, 0))</f>
        <v>NA</v>
      </c>
      <c r="G27" s="6" t="str">
        <f>INDEX(BDD_enquete_terrain_publique!I:I, MATCH(A27, BDD_enquete_terrain_publique!C:C, 0))</f>
        <v>NA</v>
      </c>
      <c r="H27" s="6" t="str">
        <f>INDEX(BDD_enquete_terrain_publique!J:J, MATCH(A27, BDD_enquete_terrain_publique!C:C, 0))</f>
        <v>NA</v>
      </c>
      <c r="I27" s="6" t="str">
        <f>INDEX(BDD_enquete_terrain_publique!K:K, MATCH(A27, BDD_enquete_terrain_publique!C:C, 0))</f>
        <v>NA</v>
      </c>
      <c r="J27" s="6" t="str">
        <f>INDEX(BDD_enquete_terrain_publique!L:L, MATCH(A27, BDD_enquete_terrain_publique!C:C, 0))</f>
        <v>NA</v>
      </c>
      <c r="K27" s="6" t="str">
        <f>INDEX(BDD_enquete_terrain_publique!M:M, MATCH(A27, BDD_enquete_terrain_publique!C:C, 0))</f>
        <v>NA</v>
      </c>
      <c r="L27" s="6" t="s">
        <v>1686</v>
      </c>
      <c r="M27" s="6">
        <v>42</v>
      </c>
      <c r="N27" s="6">
        <v>52.161999999999999</v>
      </c>
      <c r="O27" s="6">
        <f t="shared" si="0"/>
        <v>42.869366666666664</v>
      </c>
      <c r="P27" s="6" t="s">
        <v>1687</v>
      </c>
      <c r="Q27" s="6">
        <v>9</v>
      </c>
      <c r="R27" s="6">
        <v>29.385999999999999</v>
      </c>
      <c r="S27" s="6">
        <f t="shared" si="1"/>
        <v>9.4897666666666662</v>
      </c>
      <c r="T27" s="101">
        <f>INDEX(BDD_enquete_terrain_publique!AE:AE, MATCH(A27, BDD_enquete_terrain_publique!C:C, 0))</f>
        <v>0.29166666666666669</v>
      </c>
      <c r="U27" s="101">
        <f>INDEX(BDD_enquete_terrain_publique!AF:AF, MATCH(A27, BDD_enquete_terrain_publique!C:C, 0))</f>
        <v>0.54166666666666663</v>
      </c>
      <c r="V27" s="6" t="s">
        <v>41</v>
      </c>
      <c r="W27" s="101">
        <v>0.37847222222222227</v>
      </c>
      <c r="X27" s="6">
        <v>1</v>
      </c>
      <c r="Y27" s="6">
        <v>5</v>
      </c>
      <c r="Z27" s="6" t="s">
        <v>22</v>
      </c>
      <c r="AA27" s="18" t="s">
        <v>22</v>
      </c>
      <c r="GU27" s="163"/>
    </row>
    <row r="28" spans="1:203">
      <c r="A28" s="106" t="s">
        <v>476</v>
      </c>
      <c r="B28" s="100">
        <f>INDEX(BDD_enquete_terrain_publique!E:E, MATCH(A28, BDD_enquete_terrain_publique!C:C, 0))</f>
        <v>44069</v>
      </c>
      <c r="C28" s="100" t="s">
        <v>22</v>
      </c>
      <c r="D28" s="105" t="s">
        <v>22</v>
      </c>
      <c r="E28" s="6">
        <f>INDEX(BDD_enquete_terrain_publique!G:G, MATCH(A28, BDD_enquete_terrain_publique!C:C, 0))</f>
        <v>0</v>
      </c>
      <c r="F28" s="6" t="str">
        <f>INDEX(BDD_enquete_terrain_publique!H:H, MATCH(A28, BDD_enquete_terrain_publique!C:C, 0))</f>
        <v>NA</v>
      </c>
      <c r="G28" s="6" t="str">
        <f>INDEX(BDD_enquete_terrain_publique!I:I, MATCH(A28, BDD_enquete_terrain_publique!C:C, 0))</f>
        <v>NA</v>
      </c>
      <c r="H28" s="6" t="str">
        <f>INDEX(BDD_enquete_terrain_publique!J:J, MATCH(A28, BDD_enquete_terrain_publique!C:C, 0))</f>
        <v>NA</v>
      </c>
      <c r="I28" s="6" t="str">
        <f>INDEX(BDD_enquete_terrain_publique!K:K, MATCH(A28, BDD_enquete_terrain_publique!C:C, 0))</f>
        <v>NA</v>
      </c>
      <c r="J28" s="6" t="str">
        <f>INDEX(BDD_enquete_terrain_publique!L:L, MATCH(A28, BDD_enquete_terrain_publique!C:C, 0))</f>
        <v>NA</v>
      </c>
      <c r="K28" s="6" t="str">
        <f>INDEX(BDD_enquete_terrain_publique!M:M, MATCH(A28, BDD_enquete_terrain_publique!C:C, 0))</f>
        <v>NA</v>
      </c>
      <c r="L28" s="6" t="s">
        <v>500</v>
      </c>
      <c r="M28" s="6">
        <v>42</v>
      </c>
      <c r="N28" s="6">
        <v>53.765999999999998</v>
      </c>
      <c r="O28" s="6">
        <f t="shared" si="0"/>
        <v>42.896099999999997</v>
      </c>
      <c r="P28" s="6" t="s">
        <v>501</v>
      </c>
      <c r="Q28" s="6">
        <v>9</v>
      </c>
      <c r="R28" s="6">
        <v>28.957000000000001</v>
      </c>
      <c r="S28" s="6">
        <f t="shared" si="1"/>
        <v>9.4826166666666669</v>
      </c>
      <c r="T28" s="101">
        <f>INDEX(BDD_enquete_terrain_publique!AE:AE, MATCH(A28, BDD_enquete_terrain_publique!C:C, 0))</f>
        <v>0.29166666666666669</v>
      </c>
      <c r="U28" s="101">
        <f>INDEX(BDD_enquete_terrain_publique!AF:AF, MATCH(A28, BDD_enquete_terrain_publique!C:C, 0))</f>
        <v>0.54166666666666663</v>
      </c>
      <c r="V28" s="6" t="s">
        <v>41</v>
      </c>
      <c r="W28" s="101">
        <v>0.39583333333333331</v>
      </c>
      <c r="X28" s="6">
        <v>1</v>
      </c>
      <c r="Y28" s="6">
        <v>3</v>
      </c>
      <c r="Z28" s="6" t="s">
        <v>22</v>
      </c>
      <c r="AA28" s="18" t="s">
        <v>22</v>
      </c>
      <c r="GU28" s="163"/>
    </row>
    <row r="29" spans="1:203">
      <c r="A29" s="106" t="s">
        <v>2413</v>
      </c>
      <c r="B29" s="100">
        <v>44070</v>
      </c>
      <c r="C29" s="6" t="s">
        <v>22</v>
      </c>
      <c r="D29" s="8" t="s">
        <v>22</v>
      </c>
      <c r="E29" s="6">
        <v>0</v>
      </c>
      <c r="F29" s="6" t="s">
        <v>22</v>
      </c>
      <c r="G29" s="6" t="s">
        <v>22</v>
      </c>
      <c r="H29" s="6" t="s">
        <v>22</v>
      </c>
      <c r="I29" s="6" t="s">
        <v>22</v>
      </c>
      <c r="J29" s="6" t="s">
        <v>22</v>
      </c>
      <c r="K29" s="6" t="s">
        <v>22</v>
      </c>
      <c r="L29" s="101" t="s">
        <v>22</v>
      </c>
      <c r="M29" s="101" t="s">
        <v>22</v>
      </c>
      <c r="N29" s="101" t="s">
        <v>22</v>
      </c>
      <c r="O29" s="6" t="s">
        <v>22</v>
      </c>
      <c r="P29" s="101" t="s">
        <v>22</v>
      </c>
      <c r="Q29" s="101" t="s">
        <v>22</v>
      </c>
      <c r="R29" s="101" t="s">
        <v>22</v>
      </c>
      <c r="S29" s="6" t="s">
        <v>22</v>
      </c>
      <c r="T29" s="164">
        <v>0.77083333333333337</v>
      </c>
      <c r="U29" s="164">
        <v>0.9375</v>
      </c>
      <c r="V29" s="6" t="s">
        <v>22</v>
      </c>
      <c r="W29" s="6" t="s">
        <v>22</v>
      </c>
      <c r="X29" s="6">
        <v>0</v>
      </c>
      <c r="Y29" s="6">
        <v>0</v>
      </c>
      <c r="Z29" s="6" t="s">
        <v>22</v>
      </c>
      <c r="AA29" s="6" t="s">
        <v>2414</v>
      </c>
      <c r="CD29" s="165"/>
      <c r="EH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166"/>
    </row>
    <row r="30" spans="1:203">
      <c r="A30" s="106" t="s">
        <v>262</v>
      </c>
      <c r="B30" s="100">
        <f>INDEX(BDD_enquete_terrain_publique!E:E, MATCH(A30, BDD_enquete_terrain_publique!C:C, 0))</f>
        <v>44071</v>
      </c>
      <c r="C30" s="100" t="s">
        <v>22</v>
      </c>
      <c r="D30" s="105" t="s">
        <v>22</v>
      </c>
      <c r="E30" s="6">
        <f>INDEX(BDD_enquete_terrain_publique!G:G, MATCH(A30, BDD_enquete_terrain_publique!C:C, 0))</f>
        <v>1</v>
      </c>
      <c r="F30" s="6" t="str">
        <f>INDEX(BDD_enquete_terrain_publique!H:H, MATCH(A30, BDD_enquete_terrain_publique!C:C, 0))</f>
        <v>NA</v>
      </c>
      <c r="G30" s="6">
        <f>INDEX(BDD_enquete_terrain_publique!I:I, MATCH(A30, BDD_enquete_terrain_publique!C:C, 0))</f>
        <v>0</v>
      </c>
      <c r="H30" s="6" t="str">
        <f>INDEX(BDD_enquete_terrain_publique!J:J, MATCH(A30, BDD_enquete_terrain_publique!C:C, 0))</f>
        <v>SE</v>
      </c>
      <c r="I30" s="6" t="str">
        <f>INDEX(BDD_enquete_terrain_publique!K:K, MATCH(A30, BDD_enquete_terrain_publique!C:C, 0))</f>
        <v>NA</v>
      </c>
      <c r="J30" s="6" t="str">
        <f>INDEX(BDD_enquete_terrain_publique!L:L, MATCH(A30, BDD_enquete_terrain_publique!C:C, 0))</f>
        <v>NA</v>
      </c>
      <c r="K30" s="6" t="str">
        <f>INDEX(BDD_enquete_terrain_publique!M:M, MATCH(A30, BDD_enquete_terrain_publique!C:C, 0))</f>
        <v>NA</v>
      </c>
      <c r="L30" s="6" t="s">
        <v>505</v>
      </c>
      <c r="M30" s="6">
        <v>42</v>
      </c>
      <c r="N30" s="6">
        <v>42.652000000000001</v>
      </c>
      <c r="O30" s="6">
        <f t="shared" si="0"/>
        <v>42.710866666666668</v>
      </c>
      <c r="P30" s="6" t="s">
        <v>506</v>
      </c>
      <c r="Q30" s="6">
        <v>9</v>
      </c>
      <c r="R30" s="6">
        <v>27.315999999999999</v>
      </c>
      <c r="S30" s="6">
        <f t="shared" si="1"/>
        <v>9.4552666666666667</v>
      </c>
      <c r="T30" s="101">
        <f>INDEX(BDD_enquete_terrain_publique!AE:AE, MATCH(A30, BDD_enquete_terrain_publique!C:C, 0))</f>
        <v>0.29166666666666669</v>
      </c>
      <c r="U30" s="101">
        <f>INDEX(BDD_enquete_terrain_publique!AF:AF, MATCH(A30, BDD_enquete_terrain_publique!C:C, 0))</f>
        <v>0.54166666666666663</v>
      </c>
      <c r="V30" s="6" t="s">
        <v>39</v>
      </c>
      <c r="W30" s="101">
        <v>0.2951388888888889</v>
      </c>
      <c r="X30" s="6">
        <v>1</v>
      </c>
      <c r="Y30" s="6">
        <v>1</v>
      </c>
      <c r="Z30" s="6" t="s">
        <v>22</v>
      </c>
      <c r="AA30" s="18" t="s">
        <v>22</v>
      </c>
      <c r="GU30" s="163"/>
    </row>
    <row r="31" spans="1:203">
      <c r="A31" s="106" t="s">
        <v>262</v>
      </c>
      <c r="B31" s="100">
        <f>INDEX(BDD_enquete_terrain_publique!E:E, MATCH(A31, BDD_enquete_terrain_publique!C:C, 0))</f>
        <v>44071</v>
      </c>
      <c r="C31" s="100" t="s">
        <v>22</v>
      </c>
      <c r="D31" s="105" t="s">
        <v>22</v>
      </c>
      <c r="E31" s="6">
        <f>INDEX(BDD_enquete_terrain_publique!G:G, MATCH(A31, BDD_enquete_terrain_publique!C:C, 0))</f>
        <v>1</v>
      </c>
      <c r="F31" s="6" t="str">
        <f>INDEX(BDD_enquete_terrain_publique!H:H, MATCH(A31, BDD_enquete_terrain_publique!C:C, 0))</f>
        <v>NA</v>
      </c>
      <c r="G31" s="6">
        <f>INDEX(BDD_enquete_terrain_publique!I:I, MATCH(A31, BDD_enquete_terrain_publique!C:C, 0))</f>
        <v>0</v>
      </c>
      <c r="H31" s="6" t="str">
        <f>INDEX(BDD_enquete_terrain_publique!J:J, MATCH(A31, BDD_enquete_terrain_publique!C:C, 0))</f>
        <v>SE</v>
      </c>
      <c r="I31" s="6" t="str">
        <f>INDEX(BDD_enquete_terrain_publique!K:K, MATCH(A31, BDD_enquete_terrain_publique!C:C, 0))</f>
        <v>NA</v>
      </c>
      <c r="J31" s="6" t="str">
        <f>INDEX(BDD_enquete_terrain_publique!L:L, MATCH(A31, BDD_enquete_terrain_publique!C:C, 0))</f>
        <v>NA</v>
      </c>
      <c r="K31" s="6" t="str">
        <f>INDEX(BDD_enquete_terrain_publique!M:M, MATCH(A31, BDD_enquete_terrain_publique!C:C, 0))</f>
        <v>NA</v>
      </c>
      <c r="L31" s="6" t="s">
        <v>508</v>
      </c>
      <c r="M31" s="6">
        <v>42</v>
      </c>
      <c r="N31" s="6">
        <v>42.621000000000002</v>
      </c>
      <c r="O31" s="6">
        <f t="shared" si="0"/>
        <v>42.710349999999998</v>
      </c>
      <c r="P31" s="6" t="s">
        <v>509</v>
      </c>
      <c r="Q31" s="6">
        <v>9</v>
      </c>
      <c r="R31" s="6">
        <v>27.324999999999999</v>
      </c>
      <c r="S31" s="6">
        <f t="shared" si="1"/>
        <v>9.4554166666666664</v>
      </c>
      <c r="T31" s="101">
        <f>INDEX(BDD_enquete_terrain_publique!AE:AE, MATCH(A31, BDD_enquete_terrain_publique!C:C, 0))</f>
        <v>0.29166666666666669</v>
      </c>
      <c r="U31" s="101">
        <f>INDEX(BDD_enquete_terrain_publique!AF:AF, MATCH(A31, BDD_enquete_terrain_publique!C:C, 0))</f>
        <v>0.54166666666666663</v>
      </c>
      <c r="V31" s="6" t="s">
        <v>39</v>
      </c>
      <c r="W31" s="101">
        <v>0.30208333333333331</v>
      </c>
      <c r="X31" s="6">
        <v>1</v>
      </c>
      <c r="Y31" s="6">
        <v>1</v>
      </c>
      <c r="Z31" s="6" t="s">
        <v>22</v>
      </c>
      <c r="AA31" s="18" t="s">
        <v>22</v>
      </c>
      <c r="GU31" s="163"/>
    </row>
    <row r="32" spans="1:203">
      <c r="A32" s="106" t="s">
        <v>262</v>
      </c>
      <c r="B32" s="100">
        <f>INDEX(BDD_enquete_terrain_publique!E:E, MATCH(A32, BDD_enquete_terrain_publique!C:C, 0))</f>
        <v>44071</v>
      </c>
      <c r="C32" s="100" t="s">
        <v>22</v>
      </c>
      <c r="D32" s="105" t="s">
        <v>22</v>
      </c>
      <c r="E32" s="6">
        <f>INDEX(BDD_enquete_terrain_publique!G:G, MATCH(A32, BDD_enquete_terrain_publique!C:C, 0))</f>
        <v>1</v>
      </c>
      <c r="F32" s="6" t="str">
        <f>INDEX(BDD_enquete_terrain_publique!H:H, MATCH(A32, BDD_enquete_terrain_publique!C:C, 0))</f>
        <v>NA</v>
      </c>
      <c r="G32" s="6">
        <f>INDEX(BDD_enquete_terrain_publique!I:I, MATCH(A32, BDD_enquete_terrain_publique!C:C, 0))</f>
        <v>0</v>
      </c>
      <c r="H32" s="6" t="str">
        <f>INDEX(BDD_enquete_terrain_publique!J:J, MATCH(A32, BDD_enquete_terrain_publique!C:C, 0))</f>
        <v>SE</v>
      </c>
      <c r="I32" s="6" t="str">
        <f>INDEX(BDD_enquete_terrain_publique!K:K, MATCH(A32, BDD_enquete_terrain_publique!C:C, 0))</f>
        <v>NA</v>
      </c>
      <c r="J32" s="6" t="str">
        <f>INDEX(BDD_enquete_terrain_publique!L:L, MATCH(A32, BDD_enquete_terrain_publique!C:C, 0))</f>
        <v>NA</v>
      </c>
      <c r="K32" s="6" t="str">
        <f>INDEX(BDD_enquete_terrain_publique!M:M, MATCH(A32, BDD_enquete_terrain_publique!C:C, 0))</f>
        <v>NA</v>
      </c>
      <c r="L32" s="6" t="s">
        <v>265</v>
      </c>
      <c r="M32" s="6">
        <v>42</v>
      </c>
      <c r="N32" s="6">
        <v>46.658000000000001</v>
      </c>
      <c r="O32" s="6">
        <f t="shared" si="0"/>
        <v>42.777633333333334</v>
      </c>
      <c r="P32" s="6" t="s">
        <v>266</v>
      </c>
      <c r="Q32" s="6">
        <v>9</v>
      </c>
      <c r="R32" s="6">
        <v>28.7</v>
      </c>
      <c r="S32" s="6">
        <f t="shared" si="1"/>
        <v>9.4783333333333335</v>
      </c>
      <c r="T32" s="101">
        <f>INDEX(BDD_enquete_terrain_publique!AE:AE, MATCH(A32, BDD_enquete_terrain_publique!C:C, 0))</f>
        <v>0.29166666666666669</v>
      </c>
      <c r="U32" s="101">
        <f>INDEX(BDD_enquete_terrain_publique!AF:AF, MATCH(A32, BDD_enquete_terrain_publique!C:C, 0))</f>
        <v>0.54166666666666663</v>
      </c>
      <c r="V32" s="6" t="s">
        <v>39</v>
      </c>
      <c r="W32" s="101">
        <v>0.3125</v>
      </c>
      <c r="X32" s="6">
        <v>1</v>
      </c>
      <c r="Y32" s="6">
        <v>1</v>
      </c>
      <c r="Z32" s="6" t="s">
        <v>22</v>
      </c>
      <c r="AA32" s="18" t="s">
        <v>22</v>
      </c>
      <c r="GU32" s="163"/>
    </row>
    <row r="33" spans="1:203">
      <c r="A33" s="106" t="s">
        <v>262</v>
      </c>
      <c r="B33" s="100">
        <f>INDEX(BDD_enquete_terrain_publique!E:E, MATCH(A33, BDD_enquete_terrain_publique!C:C, 0))</f>
        <v>44071</v>
      </c>
      <c r="C33" s="100" t="s">
        <v>22</v>
      </c>
      <c r="D33" s="105" t="s">
        <v>22</v>
      </c>
      <c r="E33" s="6">
        <f>INDEX(BDD_enquete_terrain_publique!G:G, MATCH(A33, BDD_enquete_terrain_publique!C:C, 0))</f>
        <v>1</v>
      </c>
      <c r="F33" s="6" t="str">
        <f>INDEX(BDD_enquete_terrain_publique!H:H, MATCH(A33, BDD_enquete_terrain_publique!C:C, 0))</f>
        <v>NA</v>
      </c>
      <c r="G33" s="6">
        <f>INDEX(BDD_enquete_terrain_publique!I:I, MATCH(A33, BDD_enquete_terrain_publique!C:C, 0))</f>
        <v>0</v>
      </c>
      <c r="H33" s="6" t="str">
        <f>INDEX(BDD_enquete_terrain_publique!J:J, MATCH(A33, BDD_enquete_terrain_publique!C:C, 0))</f>
        <v>SE</v>
      </c>
      <c r="I33" s="6" t="str">
        <f>INDEX(BDD_enquete_terrain_publique!K:K, MATCH(A33, BDD_enquete_terrain_publique!C:C, 0))</f>
        <v>NA</v>
      </c>
      <c r="J33" s="6" t="str">
        <f>INDEX(BDD_enquete_terrain_publique!L:L, MATCH(A33, BDD_enquete_terrain_publique!C:C, 0))</f>
        <v>NA</v>
      </c>
      <c r="K33" s="6" t="str">
        <f>INDEX(BDD_enquete_terrain_publique!M:M, MATCH(A33, BDD_enquete_terrain_publique!C:C, 0))</f>
        <v>NA</v>
      </c>
      <c r="L33" s="6" t="s">
        <v>511</v>
      </c>
      <c r="M33" s="6">
        <v>42</v>
      </c>
      <c r="N33" s="6">
        <v>57.878999999999998</v>
      </c>
      <c r="O33" s="6">
        <f t="shared" si="0"/>
        <v>42.964649999999999</v>
      </c>
      <c r="P33" s="6" t="s">
        <v>512</v>
      </c>
      <c r="Q33" s="6">
        <v>9</v>
      </c>
      <c r="R33" s="6">
        <v>20.78</v>
      </c>
      <c r="S33" s="6">
        <f t="shared" si="1"/>
        <v>9.3463333333333338</v>
      </c>
      <c r="T33" s="101">
        <f>INDEX(BDD_enquete_terrain_publique!AE:AE, MATCH(A33, BDD_enquete_terrain_publique!C:C, 0))</f>
        <v>0.29166666666666669</v>
      </c>
      <c r="U33" s="101">
        <f>INDEX(BDD_enquete_terrain_publique!AF:AF, MATCH(A33, BDD_enquete_terrain_publique!C:C, 0))</f>
        <v>0.54166666666666663</v>
      </c>
      <c r="V33" s="6" t="s">
        <v>39</v>
      </c>
      <c r="W33" s="101">
        <v>0.375</v>
      </c>
      <c r="X33" s="6">
        <v>1</v>
      </c>
      <c r="Y33" s="6">
        <v>1</v>
      </c>
      <c r="Z33" s="6" t="s">
        <v>22</v>
      </c>
      <c r="AA33" s="18" t="s">
        <v>22</v>
      </c>
      <c r="GU33" s="163"/>
    </row>
    <row r="34" spans="1:203">
      <c r="A34" s="106" t="s">
        <v>262</v>
      </c>
      <c r="B34" s="100">
        <f>INDEX(BDD_enquete_terrain_publique!E:E, MATCH(A34, BDD_enquete_terrain_publique!C:C, 0))</f>
        <v>44071</v>
      </c>
      <c r="C34" s="100" t="s">
        <v>22</v>
      </c>
      <c r="D34" s="105" t="s">
        <v>22</v>
      </c>
      <c r="E34" s="6">
        <f>INDEX(BDD_enquete_terrain_publique!G:G, MATCH(A34, BDD_enquete_terrain_publique!C:C, 0))</f>
        <v>1</v>
      </c>
      <c r="F34" s="6" t="str">
        <f>INDEX(BDD_enquete_terrain_publique!H:H, MATCH(A34, BDD_enquete_terrain_publique!C:C, 0))</f>
        <v>NA</v>
      </c>
      <c r="G34" s="6">
        <f>INDEX(BDD_enquete_terrain_publique!I:I, MATCH(A34, BDD_enquete_terrain_publique!C:C, 0))</f>
        <v>0</v>
      </c>
      <c r="H34" s="6" t="str">
        <f>INDEX(BDD_enquete_terrain_publique!J:J, MATCH(A34, BDD_enquete_terrain_publique!C:C, 0))</f>
        <v>SE</v>
      </c>
      <c r="I34" s="6" t="str">
        <f>INDEX(BDD_enquete_terrain_publique!K:K, MATCH(A34, BDD_enquete_terrain_publique!C:C, 0))</f>
        <v>NA</v>
      </c>
      <c r="J34" s="6" t="str">
        <f>INDEX(BDD_enquete_terrain_publique!L:L, MATCH(A34, BDD_enquete_terrain_publique!C:C, 0))</f>
        <v>NA</v>
      </c>
      <c r="K34" s="6" t="str">
        <f>INDEX(BDD_enquete_terrain_publique!M:M, MATCH(A34, BDD_enquete_terrain_publique!C:C, 0))</f>
        <v>NA</v>
      </c>
      <c r="L34" s="6" t="s">
        <v>272</v>
      </c>
      <c r="M34" s="6">
        <v>42</v>
      </c>
      <c r="N34" s="6">
        <v>51.591000000000001</v>
      </c>
      <c r="O34" s="6">
        <f t="shared" si="0"/>
        <v>42.859850000000002</v>
      </c>
      <c r="P34" s="6" t="s">
        <v>273</v>
      </c>
      <c r="Q34" s="6">
        <v>9</v>
      </c>
      <c r="R34" s="6">
        <v>28.812000000000001</v>
      </c>
      <c r="S34" s="6">
        <f t="shared" si="1"/>
        <v>9.4802</v>
      </c>
      <c r="T34" s="101">
        <f>INDEX(BDD_enquete_terrain_publique!AE:AE, MATCH(A34, BDD_enquete_terrain_publique!C:C, 0))</f>
        <v>0.29166666666666669</v>
      </c>
      <c r="U34" s="101">
        <f>INDEX(BDD_enquete_terrain_publique!AF:AF, MATCH(A34, BDD_enquete_terrain_publique!C:C, 0))</f>
        <v>0.54166666666666663</v>
      </c>
      <c r="V34" s="6" t="s">
        <v>39</v>
      </c>
      <c r="W34" s="101">
        <v>0.40972222222222227</v>
      </c>
      <c r="X34" s="6">
        <v>1</v>
      </c>
      <c r="Y34" s="6">
        <v>1</v>
      </c>
      <c r="Z34" s="6" t="s">
        <v>22</v>
      </c>
      <c r="AA34" s="18" t="s">
        <v>22</v>
      </c>
      <c r="GU34" s="163"/>
    </row>
    <row r="35" spans="1:203">
      <c r="A35" s="106" t="s">
        <v>262</v>
      </c>
      <c r="B35" s="100">
        <f>INDEX(BDD_enquete_terrain_publique!E:E, MATCH(A35, BDD_enquete_terrain_publique!C:C, 0))</f>
        <v>44071</v>
      </c>
      <c r="C35" s="100" t="s">
        <v>22</v>
      </c>
      <c r="D35" s="105" t="s">
        <v>22</v>
      </c>
      <c r="E35" s="6">
        <f>INDEX(BDD_enquete_terrain_publique!G:G, MATCH(A35, BDD_enquete_terrain_publique!C:C, 0))</f>
        <v>1</v>
      </c>
      <c r="F35" s="6" t="str">
        <f>INDEX(BDD_enquete_terrain_publique!H:H, MATCH(A35, BDD_enquete_terrain_publique!C:C, 0))</f>
        <v>NA</v>
      </c>
      <c r="G35" s="6">
        <f>INDEX(BDD_enquete_terrain_publique!I:I, MATCH(A35, BDD_enquete_terrain_publique!C:C, 0))</f>
        <v>0</v>
      </c>
      <c r="H35" s="6" t="str">
        <f>INDEX(BDD_enquete_terrain_publique!J:J, MATCH(A35, BDD_enquete_terrain_publique!C:C, 0))</f>
        <v>SE</v>
      </c>
      <c r="I35" s="6" t="str">
        <f>INDEX(BDD_enquete_terrain_publique!K:K, MATCH(A35, BDD_enquete_terrain_publique!C:C, 0))</f>
        <v>NA</v>
      </c>
      <c r="J35" s="6" t="str">
        <f>INDEX(BDD_enquete_terrain_publique!L:L, MATCH(A35, BDD_enquete_terrain_publique!C:C, 0))</f>
        <v>NA</v>
      </c>
      <c r="K35" s="6" t="str">
        <f>INDEX(BDD_enquete_terrain_publique!M:M, MATCH(A35, BDD_enquete_terrain_publique!C:C, 0))</f>
        <v>NA</v>
      </c>
      <c r="L35" s="6" t="s">
        <v>321</v>
      </c>
      <c r="M35" s="6">
        <v>42</v>
      </c>
      <c r="N35" s="6">
        <v>50.472999999999999</v>
      </c>
      <c r="O35" s="6">
        <f t="shared" si="0"/>
        <v>42.841216666666668</v>
      </c>
      <c r="P35" s="6" t="s">
        <v>1690</v>
      </c>
      <c r="Q35" s="6">
        <v>9</v>
      </c>
      <c r="R35" s="6">
        <v>29.045999999999999</v>
      </c>
      <c r="S35" s="6">
        <f t="shared" si="1"/>
        <v>9.4840999999999998</v>
      </c>
      <c r="T35" s="101">
        <f>INDEX(BDD_enquete_terrain_publique!AE:AE, MATCH(A35, BDD_enquete_terrain_publique!C:C, 0))</f>
        <v>0.29166666666666669</v>
      </c>
      <c r="U35" s="101">
        <f>INDEX(BDD_enquete_terrain_publique!AF:AF, MATCH(A35, BDD_enquete_terrain_publique!C:C, 0))</f>
        <v>0.54166666666666663</v>
      </c>
      <c r="V35" s="6" t="s">
        <v>39</v>
      </c>
      <c r="W35" s="101">
        <v>0.42708333333333331</v>
      </c>
      <c r="X35" s="6">
        <v>1</v>
      </c>
      <c r="Y35" s="6">
        <v>2</v>
      </c>
      <c r="Z35" s="6" t="s">
        <v>22</v>
      </c>
      <c r="AA35" s="18" t="s">
        <v>22</v>
      </c>
      <c r="GU35" s="163"/>
    </row>
    <row r="36" spans="1:203">
      <c r="A36" s="106" t="s">
        <v>262</v>
      </c>
      <c r="B36" s="100">
        <f>INDEX(BDD_enquete_terrain_publique!E:E, MATCH(A36, BDD_enquete_terrain_publique!C:C, 0))</f>
        <v>44071</v>
      </c>
      <c r="C36" s="100" t="s">
        <v>22</v>
      </c>
      <c r="D36" s="105" t="s">
        <v>22</v>
      </c>
      <c r="E36" s="6">
        <f>INDEX(BDD_enquete_terrain_publique!G:G, MATCH(A36, BDD_enquete_terrain_publique!C:C, 0))</f>
        <v>1</v>
      </c>
      <c r="F36" s="6" t="str">
        <f>INDEX(BDD_enquete_terrain_publique!H:H, MATCH(A36, BDD_enquete_terrain_publique!C:C, 0))</f>
        <v>NA</v>
      </c>
      <c r="G36" s="6">
        <f>INDEX(BDD_enquete_terrain_publique!I:I, MATCH(A36, BDD_enquete_terrain_publique!C:C, 0))</f>
        <v>0</v>
      </c>
      <c r="H36" s="6" t="str">
        <f>INDEX(BDD_enquete_terrain_publique!J:J, MATCH(A36, BDD_enquete_terrain_publique!C:C, 0))</f>
        <v>SE</v>
      </c>
      <c r="I36" s="6" t="str">
        <f>INDEX(BDD_enquete_terrain_publique!K:K, MATCH(A36, BDD_enquete_terrain_publique!C:C, 0))</f>
        <v>NA</v>
      </c>
      <c r="J36" s="6" t="str">
        <f>INDEX(BDD_enquete_terrain_publique!L:L, MATCH(A36, BDD_enquete_terrain_publique!C:C, 0))</f>
        <v>NA</v>
      </c>
      <c r="K36" s="6" t="str">
        <f>INDEX(BDD_enquete_terrain_publique!M:M, MATCH(A36, BDD_enquete_terrain_publique!C:C, 0))</f>
        <v>NA</v>
      </c>
      <c r="L36" s="6" t="s">
        <v>277</v>
      </c>
      <c r="M36" s="6">
        <v>42</v>
      </c>
      <c r="N36" s="6">
        <v>50.180999999999997</v>
      </c>
      <c r="O36" s="6">
        <f t="shared" si="0"/>
        <v>42.836350000000003</v>
      </c>
      <c r="P36" s="6" t="s">
        <v>278</v>
      </c>
      <c r="Q36" s="6">
        <v>9</v>
      </c>
      <c r="R36" s="6">
        <v>28.876999999999999</v>
      </c>
      <c r="S36" s="6">
        <f t="shared" si="1"/>
        <v>9.4812833333333337</v>
      </c>
      <c r="T36" s="101">
        <f>INDEX(BDD_enquete_terrain_publique!AE:AE, MATCH(A36, BDD_enquete_terrain_publique!C:C, 0))</f>
        <v>0.29166666666666669</v>
      </c>
      <c r="U36" s="101">
        <f>INDEX(BDD_enquete_terrain_publique!AF:AF, MATCH(A36, BDD_enquete_terrain_publique!C:C, 0))</f>
        <v>0.54166666666666663</v>
      </c>
      <c r="V36" s="6" t="s">
        <v>39</v>
      </c>
      <c r="W36" s="101">
        <v>0.4513888888888889</v>
      </c>
      <c r="X36" s="6">
        <v>1</v>
      </c>
      <c r="Y36" s="6">
        <v>1</v>
      </c>
      <c r="Z36" s="6" t="s">
        <v>22</v>
      </c>
      <c r="AA36" s="6" t="s">
        <v>2415</v>
      </c>
      <c r="GU36" s="163"/>
    </row>
    <row r="37" spans="1:203">
      <c r="A37" s="106" t="s">
        <v>1691</v>
      </c>
      <c r="B37" s="100">
        <f>INDEX(BDD_enquete_terrain_publique!E:E, MATCH(A37, BDD_enquete_terrain_publique!C:C, 0))</f>
        <v>44075</v>
      </c>
      <c r="C37" s="100" t="s">
        <v>22</v>
      </c>
      <c r="D37" s="105" t="s">
        <v>22</v>
      </c>
      <c r="E37" s="6">
        <f>INDEX(BDD_enquete_terrain_publique!G:G, MATCH(A37, BDD_enquete_terrain_publique!C:C, 0))</f>
        <v>0</v>
      </c>
      <c r="F37" s="6" t="str">
        <f>INDEX(BDD_enquete_terrain_publique!H:H, MATCH(A37, BDD_enquete_terrain_publique!C:C, 0))</f>
        <v>NA</v>
      </c>
      <c r="G37" s="6" t="str">
        <f>INDEX(BDD_enquete_terrain_publique!I:I, MATCH(A37, BDD_enquete_terrain_publique!C:C, 0))</f>
        <v>NA</v>
      </c>
      <c r="H37" s="6" t="str">
        <f>INDEX(BDD_enquete_terrain_publique!J:J, MATCH(A37, BDD_enquete_terrain_publique!C:C, 0))</f>
        <v>NA</v>
      </c>
      <c r="I37" s="6" t="str">
        <f>INDEX(BDD_enquete_terrain_publique!K:K, MATCH(A37, BDD_enquete_terrain_publique!C:C, 0))</f>
        <v>NA</v>
      </c>
      <c r="J37" s="6" t="str">
        <f>INDEX(BDD_enquete_terrain_publique!L:L, MATCH(A37, BDD_enquete_terrain_publique!C:C, 0))</f>
        <v>NA</v>
      </c>
      <c r="K37" s="6" t="str">
        <f>INDEX(BDD_enquete_terrain_publique!M:M, MATCH(A37, BDD_enquete_terrain_publique!C:C, 0))</f>
        <v>NA</v>
      </c>
      <c r="L37" s="6" t="s">
        <v>609</v>
      </c>
      <c r="M37" s="6">
        <v>42</v>
      </c>
      <c r="N37" s="6">
        <v>52.238</v>
      </c>
      <c r="O37" s="6">
        <f t="shared" si="0"/>
        <v>42.87063333333333</v>
      </c>
      <c r="P37" s="6" t="s">
        <v>1693</v>
      </c>
      <c r="Q37" s="6">
        <v>9</v>
      </c>
      <c r="R37" s="6">
        <v>28.696000000000002</v>
      </c>
      <c r="S37" s="6">
        <f t="shared" si="1"/>
        <v>9.4782666666666664</v>
      </c>
      <c r="T37" s="101">
        <f>INDEX(BDD_enquete_terrain_publique!AE:AE, MATCH(A37, BDD_enquete_terrain_publique!C:C, 0))</f>
        <v>0.29166666666666669</v>
      </c>
      <c r="U37" s="101">
        <f>INDEX(BDD_enquete_terrain_publique!AF:AF, MATCH(A37, BDD_enquete_terrain_publique!C:C, 0))</f>
        <v>0.5</v>
      </c>
      <c r="V37" s="6" t="s">
        <v>39</v>
      </c>
      <c r="W37" s="101">
        <v>0.29166666666666669</v>
      </c>
      <c r="X37" s="6">
        <v>1</v>
      </c>
      <c r="Y37" s="6">
        <v>1</v>
      </c>
      <c r="Z37" s="6" t="s">
        <v>22</v>
      </c>
      <c r="AA37" s="18" t="s">
        <v>22</v>
      </c>
      <c r="GU37" s="163"/>
    </row>
    <row r="38" spans="1:203">
      <c r="A38" s="106" t="s">
        <v>2416</v>
      </c>
      <c r="B38" s="100">
        <v>44075</v>
      </c>
      <c r="C38" s="6" t="s">
        <v>22</v>
      </c>
      <c r="D38" s="8" t="s">
        <v>22</v>
      </c>
      <c r="E38" s="6">
        <v>0</v>
      </c>
      <c r="F38" s="6" t="s">
        <v>22</v>
      </c>
      <c r="G38" s="6" t="s">
        <v>22</v>
      </c>
      <c r="H38" s="6" t="s">
        <v>22</v>
      </c>
      <c r="I38" s="6" t="s">
        <v>22</v>
      </c>
      <c r="J38" s="6" t="s">
        <v>22</v>
      </c>
      <c r="K38" s="6" t="s">
        <v>22</v>
      </c>
      <c r="L38" s="101" t="s">
        <v>22</v>
      </c>
      <c r="M38" s="101" t="s">
        <v>22</v>
      </c>
      <c r="N38" s="101" t="s">
        <v>22</v>
      </c>
      <c r="O38" s="6" t="s">
        <v>22</v>
      </c>
      <c r="P38" s="101" t="s">
        <v>22</v>
      </c>
      <c r="Q38" s="101" t="s">
        <v>22</v>
      </c>
      <c r="R38" s="101" t="s">
        <v>22</v>
      </c>
      <c r="S38" s="6" t="s">
        <v>22</v>
      </c>
      <c r="T38" s="164">
        <v>0.29166666666666669</v>
      </c>
      <c r="U38" s="164">
        <v>0.5</v>
      </c>
      <c r="V38" s="6" t="s">
        <v>22</v>
      </c>
      <c r="W38" s="6" t="s">
        <v>22</v>
      </c>
      <c r="X38" s="6">
        <v>0</v>
      </c>
      <c r="Y38" s="6">
        <v>0</v>
      </c>
      <c r="Z38" s="6" t="s">
        <v>22</v>
      </c>
      <c r="AA38" s="6" t="s">
        <v>2414</v>
      </c>
      <c r="CD38" s="165"/>
      <c r="EH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166"/>
    </row>
    <row r="39" spans="1:203">
      <c r="A39" s="106" t="s">
        <v>514</v>
      </c>
      <c r="B39" s="100">
        <f>INDEX(BDD_enquete_terrain_publique!E:E, MATCH(A39, BDD_enquete_terrain_publique!C:C, 0))</f>
        <v>44077</v>
      </c>
      <c r="C39" s="100" t="s">
        <v>22</v>
      </c>
      <c r="D39" s="105" t="s">
        <v>22</v>
      </c>
      <c r="E39" s="6">
        <f>INDEX(BDD_enquete_terrain_publique!G:G, MATCH(A39, BDD_enquete_terrain_publique!C:C, 0))</f>
        <v>0</v>
      </c>
      <c r="F39" s="6" t="str">
        <f>INDEX(BDD_enquete_terrain_publique!H:H, MATCH(A39, BDD_enquete_terrain_publique!C:C, 0))</f>
        <v>NA</v>
      </c>
      <c r="G39" s="6" t="str">
        <f>INDEX(BDD_enquete_terrain_publique!I:I, MATCH(A39, BDD_enquete_terrain_publique!C:C, 0))</f>
        <v>NA</v>
      </c>
      <c r="H39" s="6" t="str">
        <f>INDEX(BDD_enquete_terrain_publique!J:J, MATCH(A39, BDD_enquete_terrain_publique!C:C, 0))</f>
        <v>NA</v>
      </c>
      <c r="I39" s="6" t="str">
        <f>INDEX(BDD_enquete_terrain_publique!K:K, MATCH(A39, BDD_enquete_terrain_publique!C:C, 0))</f>
        <v>NA</v>
      </c>
      <c r="J39" s="6" t="str">
        <f>INDEX(BDD_enquete_terrain_publique!L:L, MATCH(A39, BDD_enquete_terrain_publique!C:C, 0))</f>
        <v>NA</v>
      </c>
      <c r="K39" s="6" t="str">
        <f>INDEX(BDD_enquete_terrain_publique!M:M, MATCH(A39, BDD_enquete_terrain_publique!C:C, 0))</f>
        <v>NA</v>
      </c>
      <c r="L39" s="6" t="s">
        <v>516</v>
      </c>
      <c r="M39" s="6">
        <v>42</v>
      </c>
      <c r="N39" s="6">
        <v>42.613</v>
      </c>
      <c r="O39" s="6">
        <f t="shared" si="0"/>
        <v>42.710216666666668</v>
      </c>
      <c r="P39" s="6" t="s">
        <v>517</v>
      </c>
      <c r="Q39" s="6">
        <v>9</v>
      </c>
      <c r="R39" s="6">
        <v>27.327999999999999</v>
      </c>
      <c r="S39" s="6">
        <f t="shared" si="1"/>
        <v>9.4554666666666662</v>
      </c>
      <c r="T39" s="101">
        <f>INDEX(BDD_enquete_terrain_publique!AE:AE, MATCH(A39, BDD_enquete_terrain_publique!C:C, 0))</f>
        <v>0.29166666666666669</v>
      </c>
      <c r="U39" s="101">
        <f>INDEX(BDD_enquete_terrain_publique!AF:AF, MATCH(A39, BDD_enquete_terrain_publique!C:C, 0))</f>
        <v>0.5</v>
      </c>
      <c r="V39" s="6" t="s">
        <v>39</v>
      </c>
      <c r="W39" s="101">
        <v>0.29166666666666669</v>
      </c>
      <c r="X39" s="6">
        <v>1</v>
      </c>
      <c r="Y39" s="6">
        <v>2</v>
      </c>
      <c r="Z39" s="6" t="s">
        <v>22</v>
      </c>
      <c r="AA39" s="18" t="s">
        <v>22</v>
      </c>
      <c r="GU39" s="163"/>
    </row>
    <row r="40" spans="1:203">
      <c r="A40" s="106" t="s">
        <v>514</v>
      </c>
      <c r="B40" s="100">
        <f>INDEX(BDD_enquete_terrain_publique!E:E, MATCH(A40, BDD_enquete_terrain_publique!C:C, 0))</f>
        <v>44077</v>
      </c>
      <c r="C40" s="100" t="s">
        <v>22</v>
      </c>
      <c r="D40" s="105" t="s">
        <v>22</v>
      </c>
      <c r="E40" s="6">
        <f>INDEX(BDD_enquete_terrain_publique!G:G, MATCH(A40, BDD_enquete_terrain_publique!C:C, 0))</f>
        <v>0</v>
      </c>
      <c r="F40" s="6" t="str">
        <f>INDEX(BDD_enquete_terrain_publique!H:H, MATCH(A40, BDD_enquete_terrain_publique!C:C, 0))</f>
        <v>NA</v>
      </c>
      <c r="G40" s="6" t="str">
        <f>INDEX(BDD_enquete_terrain_publique!I:I, MATCH(A40, BDD_enquete_terrain_publique!C:C, 0))</f>
        <v>NA</v>
      </c>
      <c r="H40" s="6" t="str">
        <f>INDEX(BDD_enquete_terrain_publique!J:J, MATCH(A40, BDD_enquete_terrain_publique!C:C, 0))</f>
        <v>NA</v>
      </c>
      <c r="I40" s="6" t="str">
        <f>INDEX(BDD_enquete_terrain_publique!K:K, MATCH(A40, BDD_enquete_terrain_publique!C:C, 0))</f>
        <v>NA</v>
      </c>
      <c r="J40" s="6" t="str">
        <f>INDEX(BDD_enquete_terrain_publique!L:L, MATCH(A40, BDD_enquete_terrain_publique!C:C, 0))</f>
        <v>NA</v>
      </c>
      <c r="K40" s="6" t="str">
        <f>INDEX(BDD_enquete_terrain_publique!M:M, MATCH(A40, BDD_enquete_terrain_publique!C:C, 0))</f>
        <v>NA</v>
      </c>
      <c r="L40" s="6" t="s">
        <v>519</v>
      </c>
      <c r="M40" s="6">
        <v>42</v>
      </c>
      <c r="N40" s="6">
        <v>42.634999999999998</v>
      </c>
      <c r="O40" s="6">
        <f t="shared" si="0"/>
        <v>42.710583333333332</v>
      </c>
      <c r="P40" s="6" t="s">
        <v>520</v>
      </c>
      <c r="Q40" s="6">
        <v>9</v>
      </c>
      <c r="R40" s="6">
        <v>27.323</v>
      </c>
      <c r="S40" s="6">
        <f t="shared" si="1"/>
        <v>9.4553833333333337</v>
      </c>
      <c r="T40" s="101">
        <f>INDEX(BDD_enquete_terrain_publique!AE:AE, MATCH(A40, BDD_enquete_terrain_publique!C:C, 0))</f>
        <v>0.29166666666666669</v>
      </c>
      <c r="U40" s="101">
        <f>INDEX(BDD_enquete_terrain_publique!AF:AF, MATCH(A40, BDD_enquete_terrain_publique!C:C, 0))</f>
        <v>0.5</v>
      </c>
      <c r="V40" s="6" t="s">
        <v>39</v>
      </c>
      <c r="W40" s="101">
        <v>0.30208333333333331</v>
      </c>
      <c r="X40" s="6">
        <v>1</v>
      </c>
      <c r="Y40" s="6">
        <v>1</v>
      </c>
      <c r="Z40" s="6" t="s">
        <v>22</v>
      </c>
      <c r="AA40" s="18" t="s">
        <v>22</v>
      </c>
      <c r="GU40" s="163"/>
    </row>
    <row r="41" spans="1:203">
      <c r="A41" s="106" t="s">
        <v>514</v>
      </c>
      <c r="B41" s="100">
        <f>INDEX(BDD_enquete_terrain_publique!E:E, MATCH(A41, BDD_enquete_terrain_publique!C:C, 0))</f>
        <v>44077</v>
      </c>
      <c r="C41" s="100" t="s">
        <v>22</v>
      </c>
      <c r="D41" s="105" t="s">
        <v>22</v>
      </c>
      <c r="E41" s="6">
        <f>INDEX(BDD_enquete_terrain_publique!G:G, MATCH(A41, BDD_enquete_terrain_publique!C:C, 0))</f>
        <v>0</v>
      </c>
      <c r="F41" s="6" t="str">
        <f>INDEX(BDD_enquete_terrain_publique!H:H, MATCH(A41, BDD_enquete_terrain_publique!C:C, 0))</f>
        <v>NA</v>
      </c>
      <c r="G41" s="6" t="str">
        <f>INDEX(BDD_enquete_terrain_publique!I:I, MATCH(A41, BDD_enquete_terrain_publique!C:C, 0))</f>
        <v>NA</v>
      </c>
      <c r="H41" s="6" t="str">
        <f>INDEX(BDD_enquete_terrain_publique!J:J, MATCH(A41, BDD_enquete_terrain_publique!C:C, 0))</f>
        <v>NA</v>
      </c>
      <c r="I41" s="6" t="str">
        <f>INDEX(BDD_enquete_terrain_publique!K:K, MATCH(A41, BDD_enquete_terrain_publique!C:C, 0))</f>
        <v>NA</v>
      </c>
      <c r="J41" s="6" t="str">
        <f>INDEX(BDD_enquete_terrain_publique!L:L, MATCH(A41, BDD_enquete_terrain_publique!C:C, 0))</f>
        <v>NA</v>
      </c>
      <c r="K41" s="6" t="str">
        <f>INDEX(BDD_enquete_terrain_publique!M:M, MATCH(A41, BDD_enquete_terrain_publique!C:C, 0))</f>
        <v>NA</v>
      </c>
      <c r="L41" s="6" t="s">
        <v>522</v>
      </c>
      <c r="M41" s="6">
        <v>42</v>
      </c>
      <c r="N41" s="6">
        <v>50.183</v>
      </c>
      <c r="O41" s="6">
        <f t="shared" si="0"/>
        <v>42.83638333333333</v>
      </c>
      <c r="P41" s="6" t="s">
        <v>523</v>
      </c>
      <c r="Q41" s="6">
        <v>9</v>
      </c>
      <c r="R41" s="6">
        <v>28.885000000000002</v>
      </c>
      <c r="S41" s="6">
        <f t="shared" si="1"/>
        <v>9.4814166666666662</v>
      </c>
      <c r="T41" s="101">
        <f>INDEX(BDD_enquete_terrain_publique!AE:AE, MATCH(A41, BDD_enquete_terrain_publique!C:C, 0))</f>
        <v>0.29166666666666669</v>
      </c>
      <c r="U41" s="101">
        <f>INDEX(BDD_enquete_terrain_publique!AF:AF, MATCH(A41, BDD_enquete_terrain_publique!C:C, 0))</f>
        <v>0.5</v>
      </c>
      <c r="V41" s="6" t="s">
        <v>39</v>
      </c>
      <c r="W41" s="101">
        <v>0.31597222222222221</v>
      </c>
      <c r="X41" s="6">
        <v>1</v>
      </c>
      <c r="Y41" s="6">
        <v>2</v>
      </c>
      <c r="Z41" s="6" t="s">
        <v>22</v>
      </c>
      <c r="AA41" s="18" t="s">
        <v>22</v>
      </c>
      <c r="GU41" s="163"/>
    </row>
    <row r="42" spans="1:203">
      <c r="A42" s="106" t="s">
        <v>2417</v>
      </c>
      <c r="B42" s="100">
        <v>44077</v>
      </c>
      <c r="C42" s="6" t="s">
        <v>22</v>
      </c>
      <c r="D42" s="8" t="s">
        <v>22</v>
      </c>
      <c r="E42" s="6">
        <v>0</v>
      </c>
      <c r="F42" s="6" t="s">
        <v>22</v>
      </c>
      <c r="G42" s="6" t="s">
        <v>22</v>
      </c>
      <c r="H42" s="6" t="s">
        <v>22</v>
      </c>
      <c r="I42" s="6" t="s">
        <v>22</v>
      </c>
      <c r="J42" s="6" t="s">
        <v>22</v>
      </c>
      <c r="K42" s="6" t="s">
        <v>22</v>
      </c>
      <c r="L42" s="101" t="s">
        <v>22</v>
      </c>
      <c r="M42" s="101" t="s">
        <v>22</v>
      </c>
      <c r="N42" s="101" t="s">
        <v>22</v>
      </c>
      <c r="O42" s="6" t="s">
        <v>22</v>
      </c>
      <c r="P42" s="101" t="s">
        <v>22</v>
      </c>
      <c r="Q42" s="101" t="s">
        <v>22</v>
      </c>
      <c r="R42" s="101" t="s">
        <v>22</v>
      </c>
      <c r="S42" s="6" t="s">
        <v>22</v>
      </c>
      <c r="T42" s="164">
        <v>0.29166666666666669</v>
      </c>
      <c r="U42" s="164">
        <v>0.5</v>
      </c>
      <c r="V42" s="6" t="s">
        <v>22</v>
      </c>
      <c r="W42" s="6" t="s">
        <v>22</v>
      </c>
      <c r="X42" s="6">
        <v>0</v>
      </c>
      <c r="Y42" s="6">
        <v>0</v>
      </c>
      <c r="Z42" s="6" t="s">
        <v>22</v>
      </c>
      <c r="AA42" s="6" t="s">
        <v>2414</v>
      </c>
      <c r="CD42" s="165"/>
      <c r="EH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166"/>
    </row>
    <row r="43" spans="1:203">
      <c r="A43" s="106" t="s">
        <v>524</v>
      </c>
      <c r="B43" s="100">
        <f>INDEX(BDD_enquete_terrain_publique!E:E, MATCH(A43, BDD_enquete_terrain_publique!C:C, 0))</f>
        <v>44078</v>
      </c>
      <c r="C43" s="100" t="s">
        <v>22</v>
      </c>
      <c r="D43" s="105" t="s">
        <v>22</v>
      </c>
      <c r="E43" s="6">
        <f>INDEX(BDD_enquete_terrain_publique!G:G, MATCH(A43, BDD_enquete_terrain_publique!C:C, 0))</f>
        <v>0</v>
      </c>
      <c r="F43" s="6" t="str">
        <f>INDEX(BDD_enquete_terrain_publique!H:H, MATCH(A43, BDD_enquete_terrain_publique!C:C, 0))</f>
        <v>NA</v>
      </c>
      <c r="G43" s="6" t="str">
        <f>INDEX(BDD_enquete_terrain_publique!I:I, MATCH(A43, BDD_enquete_terrain_publique!C:C, 0))</f>
        <v>NA</v>
      </c>
      <c r="H43" s="6" t="str">
        <f>INDEX(BDD_enquete_terrain_publique!J:J, MATCH(A43, BDD_enquete_terrain_publique!C:C, 0))</f>
        <v>NA</v>
      </c>
      <c r="I43" s="6" t="str">
        <f>INDEX(BDD_enquete_terrain_publique!K:K, MATCH(A43, BDD_enquete_terrain_publique!C:C, 0))</f>
        <v>NA</v>
      </c>
      <c r="J43" s="6" t="str">
        <f>INDEX(BDD_enquete_terrain_publique!L:L, MATCH(A43, BDD_enquete_terrain_publique!C:C, 0))</f>
        <v>NA</v>
      </c>
      <c r="K43" s="6" t="str">
        <f>INDEX(BDD_enquete_terrain_publique!M:M, MATCH(A43, BDD_enquete_terrain_publique!C:C, 0))</f>
        <v>NA</v>
      </c>
      <c r="L43" s="6" t="s">
        <v>526</v>
      </c>
      <c r="M43" s="6">
        <v>42</v>
      </c>
      <c r="N43" s="6">
        <v>47.692</v>
      </c>
      <c r="O43" s="6">
        <f t="shared" si="0"/>
        <v>42.794866666666664</v>
      </c>
      <c r="P43" s="6" t="s">
        <v>527</v>
      </c>
      <c r="Q43" s="6">
        <v>9</v>
      </c>
      <c r="R43" s="6">
        <v>29.468</v>
      </c>
      <c r="S43" s="6">
        <f t="shared" si="1"/>
        <v>9.4911333333333339</v>
      </c>
      <c r="T43" s="101">
        <f>INDEX(BDD_enquete_terrain_publique!AE:AE, MATCH(A43, BDD_enquete_terrain_publique!C:C, 0))</f>
        <v>0.29166666666666669</v>
      </c>
      <c r="U43" s="101">
        <f>INDEX(BDD_enquete_terrain_publique!AF:AF, MATCH(A43, BDD_enquete_terrain_publique!C:C, 0))</f>
        <v>0.54166666666666663</v>
      </c>
      <c r="V43" s="6" t="s">
        <v>39</v>
      </c>
      <c r="W43" s="101">
        <v>0.3298611111111111</v>
      </c>
      <c r="X43" s="6">
        <v>1</v>
      </c>
      <c r="Y43" s="6">
        <v>1</v>
      </c>
      <c r="Z43" s="6" t="s">
        <v>22</v>
      </c>
      <c r="AA43" s="18" t="s">
        <v>22</v>
      </c>
      <c r="GU43" s="163"/>
    </row>
    <row r="44" spans="1:203">
      <c r="A44" s="106" t="s">
        <v>524</v>
      </c>
      <c r="B44" s="100">
        <f>INDEX(BDD_enquete_terrain_publique!E:E, MATCH(A44, BDD_enquete_terrain_publique!C:C, 0))</f>
        <v>44078</v>
      </c>
      <c r="C44" s="100" t="s">
        <v>22</v>
      </c>
      <c r="D44" s="105" t="s">
        <v>22</v>
      </c>
      <c r="E44" s="6">
        <f>INDEX(BDD_enquete_terrain_publique!G:G, MATCH(A44, BDD_enquete_terrain_publique!C:C, 0))</f>
        <v>0</v>
      </c>
      <c r="F44" s="6" t="str">
        <f>INDEX(BDD_enquete_terrain_publique!H:H, MATCH(A44, BDD_enquete_terrain_publique!C:C, 0))</f>
        <v>NA</v>
      </c>
      <c r="G44" s="6" t="str">
        <f>INDEX(BDD_enquete_terrain_publique!I:I, MATCH(A44, BDD_enquete_terrain_publique!C:C, 0))</f>
        <v>NA</v>
      </c>
      <c r="H44" s="6" t="str">
        <f>INDEX(BDD_enquete_terrain_publique!J:J, MATCH(A44, BDD_enquete_terrain_publique!C:C, 0))</f>
        <v>NA</v>
      </c>
      <c r="I44" s="6" t="str">
        <f>INDEX(BDD_enquete_terrain_publique!K:K, MATCH(A44, BDD_enquete_terrain_publique!C:C, 0))</f>
        <v>NA</v>
      </c>
      <c r="J44" s="6" t="str">
        <f>INDEX(BDD_enquete_terrain_publique!L:L, MATCH(A44, BDD_enquete_terrain_publique!C:C, 0))</f>
        <v>NA</v>
      </c>
      <c r="K44" s="6" t="str">
        <f>INDEX(BDD_enquete_terrain_publique!M:M, MATCH(A44, BDD_enquete_terrain_publique!C:C, 0))</f>
        <v>NA</v>
      </c>
      <c r="L44" s="6" t="s">
        <v>529</v>
      </c>
      <c r="M44" s="6">
        <v>42</v>
      </c>
      <c r="N44" s="6">
        <v>58.124000000000002</v>
      </c>
      <c r="O44" s="6">
        <f t="shared" si="0"/>
        <v>42.968733333333333</v>
      </c>
      <c r="P44" s="6" t="s">
        <v>530</v>
      </c>
      <c r="Q44" s="6">
        <v>9</v>
      </c>
      <c r="R44" s="6">
        <v>21.001999999999999</v>
      </c>
      <c r="S44" s="6">
        <f t="shared" si="1"/>
        <v>9.3500333333333341</v>
      </c>
      <c r="T44" s="101">
        <f>INDEX(BDD_enquete_terrain_publique!AE:AE, MATCH(A44, BDD_enquete_terrain_publique!C:C, 0))</f>
        <v>0.29166666666666669</v>
      </c>
      <c r="U44" s="101">
        <f>INDEX(BDD_enquete_terrain_publique!AF:AF, MATCH(A44, BDD_enquete_terrain_publique!C:C, 0))</f>
        <v>0.54166666666666663</v>
      </c>
      <c r="V44" s="6" t="s">
        <v>39</v>
      </c>
      <c r="W44" s="101">
        <v>0.43055555555555558</v>
      </c>
      <c r="X44" s="6">
        <v>1</v>
      </c>
      <c r="Y44" s="6">
        <v>2</v>
      </c>
      <c r="Z44" s="6" t="s">
        <v>22</v>
      </c>
      <c r="AA44" s="18" t="s">
        <v>22</v>
      </c>
      <c r="GU44" s="163"/>
    </row>
    <row r="45" spans="1:203">
      <c r="A45" s="106" t="s">
        <v>283</v>
      </c>
      <c r="B45" s="100">
        <f>INDEX(BDD_enquete_terrain_publique!E:E, MATCH(A45, BDD_enquete_terrain_publique!C:C, 0))</f>
        <v>44082</v>
      </c>
      <c r="C45" s="100" t="s">
        <v>22</v>
      </c>
      <c r="D45" s="105" t="s">
        <v>22</v>
      </c>
      <c r="E45" s="6">
        <f>INDEX(BDD_enquete_terrain_publique!G:G, MATCH(A45, BDD_enquete_terrain_publique!C:C, 0))</f>
        <v>0</v>
      </c>
      <c r="F45" s="6" t="str">
        <f>INDEX(BDD_enquete_terrain_publique!H:H, MATCH(A45, BDD_enquete_terrain_publique!C:C, 0))</f>
        <v>NA</v>
      </c>
      <c r="G45" s="6" t="str">
        <f>INDEX(BDD_enquete_terrain_publique!I:I, MATCH(A45, BDD_enquete_terrain_publique!C:C, 0))</f>
        <v>NA</v>
      </c>
      <c r="H45" s="6" t="str">
        <f>INDEX(BDD_enquete_terrain_publique!J:J, MATCH(A45, BDD_enquete_terrain_publique!C:C, 0))</f>
        <v>NA</v>
      </c>
      <c r="I45" s="6" t="str">
        <f>INDEX(BDD_enquete_terrain_publique!K:K, MATCH(A45, BDD_enquete_terrain_publique!C:C, 0))</f>
        <v>NA</v>
      </c>
      <c r="J45" s="6" t="str">
        <f>INDEX(BDD_enquete_terrain_publique!L:L, MATCH(A45, BDD_enquete_terrain_publique!C:C, 0))</f>
        <v>NA</v>
      </c>
      <c r="K45" s="6" t="str">
        <f>INDEX(BDD_enquete_terrain_publique!M:M, MATCH(A45, BDD_enquete_terrain_publique!C:C, 0))</f>
        <v>NA</v>
      </c>
      <c r="L45" s="6" t="s">
        <v>532</v>
      </c>
      <c r="M45" s="6">
        <v>42</v>
      </c>
      <c r="N45" s="6">
        <v>42.627000000000002</v>
      </c>
      <c r="O45" s="6">
        <f t="shared" si="0"/>
        <v>42.710450000000002</v>
      </c>
      <c r="P45" s="6" t="s">
        <v>533</v>
      </c>
      <c r="Q45" s="6">
        <v>9</v>
      </c>
      <c r="R45" s="6">
        <v>27.326000000000001</v>
      </c>
      <c r="S45" s="6">
        <f t="shared" si="1"/>
        <v>9.4554333333333336</v>
      </c>
      <c r="T45" s="101">
        <f>INDEX(BDD_enquete_terrain_publique!AE:AE, MATCH(A45, BDD_enquete_terrain_publique!C:C, 0))</f>
        <v>0.77083333333333337</v>
      </c>
      <c r="U45" s="101">
        <f>INDEX(BDD_enquete_terrain_publique!AF:AF, MATCH(A45, BDD_enquete_terrain_publique!C:C, 0))</f>
        <v>0.91666666666666663</v>
      </c>
      <c r="V45" s="6" t="s">
        <v>39</v>
      </c>
      <c r="W45" s="101">
        <v>0.79513888888888884</v>
      </c>
      <c r="X45" s="6">
        <v>1</v>
      </c>
      <c r="Y45" s="6">
        <v>3</v>
      </c>
      <c r="Z45" s="6" t="s">
        <v>22</v>
      </c>
      <c r="AA45" s="18" t="s">
        <v>22</v>
      </c>
      <c r="GU45" s="163"/>
    </row>
    <row r="46" spans="1:203">
      <c r="A46" s="106" t="s">
        <v>283</v>
      </c>
      <c r="B46" s="100">
        <f>INDEX(BDD_enquete_terrain_publique!E:E, MATCH(A46, BDD_enquete_terrain_publique!C:C, 0))</f>
        <v>44082</v>
      </c>
      <c r="C46" s="100" t="s">
        <v>22</v>
      </c>
      <c r="D46" s="105" t="s">
        <v>22</v>
      </c>
      <c r="E46" s="6">
        <f>INDEX(BDD_enquete_terrain_publique!G:G, MATCH(A46, BDD_enquete_terrain_publique!C:C, 0))</f>
        <v>0</v>
      </c>
      <c r="F46" s="6" t="str">
        <f>INDEX(BDD_enquete_terrain_publique!H:H, MATCH(A46, BDD_enquete_terrain_publique!C:C, 0))</f>
        <v>NA</v>
      </c>
      <c r="G46" s="6" t="str">
        <f>INDEX(BDD_enquete_terrain_publique!I:I, MATCH(A46, BDD_enquete_terrain_publique!C:C, 0))</f>
        <v>NA</v>
      </c>
      <c r="H46" s="6" t="str">
        <f>INDEX(BDD_enquete_terrain_publique!J:J, MATCH(A46, BDD_enquete_terrain_publique!C:C, 0))</f>
        <v>NA</v>
      </c>
      <c r="I46" s="6" t="str">
        <f>INDEX(BDD_enquete_terrain_publique!K:K, MATCH(A46, BDD_enquete_terrain_publique!C:C, 0))</f>
        <v>NA</v>
      </c>
      <c r="J46" s="6" t="str">
        <f>INDEX(BDD_enquete_terrain_publique!L:L, MATCH(A46, BDD_enquete_terrain_publique!C:C, 0))</f>
        <v>NA</v>
      </c>
      <c r="K46" s="6" t="str">
        <f>INDEX(BDD_enquete_terrain_publique!M:M, MATCH(A46, BDD_enquete_terrain_publique!C:C, 0))</f>
        <v>NA</v>
      </c>
      <c r="L46" s="6" t="s">
        <v>536</v>
      </c>
      <c r="M46" s="6">
        <v>42</v>
      </c>
      <c r="N46" s="6">
        <v>49.787999999999997</v>
      </c>
      <c r="O46" s="6">
        <f t="shared" si="0"/>
        <v>42.829799999999999</v>
      </c>
      <c r="P46" s="6" t="s">
        <v>537</v>
      </c>
      <c r="Q46" s="6">
        <v>9</v>
      </c>
      <c r="R46" s="6">
        <v>29.19</v>
      </c>
      <c r="S46" s="6">
        <f t="shared" si="1"/>
        <v>9.4864999999999995</v>
      </c>
      <c r="T46" s="101">
        <f>INDEX(BDD_enquete_terrain_publique!AE:AE, MATCH(A46, BDD_enquete_terrain_publique!C:C, 0))</f>
        <v>0.77083333333333337</v>
      </c>
      <c r="U46" s="101">
        <f>INDEX(BDD_enquete_terrain_publique!AF:AF, MATCH(A46, BDD_enquete_terrain_publique!C:C, 0))</f>
        <v>0.91666666666666663</v>
      </c>
      <c r="V46" s="6" t="s">
        <v>40</v>
      </c>
      <c r="W46" s="101">
        <v>0.81944444444444453</v>
      </c>
      <c r="X46" s="6">
        <v>1</v>
      </c>
      <c r="Y46" s="6">
        <v>1</v>
      </c>
      <c r="Z46" s="6" t="s">
        <v>22</v>
      </c>
      <c r="AA46" s="18" t="s">
        <v>22</v>
      </c>
      <c r="GU46" s="163"/>
    </row>
    <row r="47" spans="1:203">
      <c r="A47" s="106" t="s">
        <v>283</v>
      </c>
      <c r="B47" s="100">
        <f>INDEX(BDD_enquete_terrain_publique!E:E, MATCH(A47, BDD_enquete_terrain_publique!C:C, 0))</f>
        <v>44082</v>
      </c>
      <c r="C47" s="100" t="s">
        <v>22</v>
      </c>
      <c r="D47" s="105" t="s">
        <v>22</v>
      </c>
      <c r="E47" s="6">
        <f>INDEX(BDD_enquete_terrain_publique!G:G, MATCH(A47, BDD_enquete_terrain_publique!C:C, 0))</f>
        <v>0</v>
      </c>
      <c r="F47" s="6" t="str">
        <f>INDEX(BDD_enquete_terrain_publique!H:H, MATCH(A47, BDD_enquete_terrain_publique!C:C, 0))</f>
        <v>NA</v>
      </c>
      <c r="G47" s="6" t="str">
        <f>INDEX(BDD_enquete_terrain_publique!I:I, MATCH(A47, BDD_enquete_terrain_publique!C:C, 0))</f>
        <v>NA</v>
      </c>
      <c r="H47" s="6" t="str">
        <f>INDEX(BDD_enquete_terrain_publique!J:J, MATCH(A47, BDD_enquete_terrain_publique!C:C, 0))</f>
        <v>NA</v>
      </c>
      <c r="I47" s="6" t="str">
        <f>INDEX(BDD_enquete_terrain_publique!K:K, MATCH(A47, BDD_enquete_terrain_publique!C:C, 0))</f>
        <v>NA</v>
      </c>
      <c r="J47" s="6" t="str">
        <f>INDEX(BDD_enquete_terrain_publique!L:L, MATCH(A47, BDD_enquete_terrain_publique!C:C, 0))</f>
        <v>NA</v>
      </c>
      <c r="K47" s="6" t="str">
        <f>INDEX(BDD_enquete_terrain_publique!M:M, MATCH(A47, BDD_enquete_terrain_publique!C:C, 0))</f>
        <v>NA</v>
      </c>
      <c r="L47" s="6" t="s">
        <v>540</v>
      </c>
      <c r="M47" s="6">
        <v>42</v>
      </c>
      <c r="N47" s="6">
        <v>50.183999999999997</v>
      </c>
      <c r="O47" s="6">
        <f t="shared" si="0"/>
        <v>42.836399999999998</v>
      </c>
      <c r="P47" s="6" t="s">
        <v>541</v>
      </c>
      <c r="Q47" s="6">
        <v>9</v>
      </c>
      <c r="R47" s="6">
        <v>28.88</v>
      </c>
      <c r="S47" s="6">
        <f t="shared" si="1"/>
        <v>9.4813333333333336</v>
      </c>
      <c r="T47" s="101">
        <f>INDEX(BDD_enquete_terrain_publique!AE:AE, MATCH(A47, BDD_enquete_terrain_publique!C:C, 0))</f>
        <v>0.77083333333333337</v>
      </c>
      <c r="U47" s="101">
        <f>INDEX(BDD_enquete_terrain_publique!AF:AF, MATCH(A47, BDD_enquete_terrain_publique!C:C, 0))</f>
        <v>0.91666666666666663</v>
      </c>
      <c r="V47" s="6" t="s">
        <v>39</v>
      </c>
      <c r="W47" s="101">
        <v>0.82638888888888884</v>
      </c>
      <c r="X47" s="6">
        <v>1</v>
      </c>
      <c r="Y47" s="6">
        <v>3</v>
      </c>
      <c r="Z47" s="6" t="s">
        <v>22</v>
      </c>
      <c r="AA47" s="6" t="s">
        <v>542</v>
      </c>
      <c r="GU47" s="163"/>
    </row>
    <row r="48" spans="1:203">
      <c r="A48" s="106" t="s">
        <v>283</v>
      </c>
      <c r="B48" s="100">
        <f>INDEX(BDD_enquete_terrain_publique!E:E, MATCH(A48, BDD_enquete_terrain_publique!C:C, 0))</f>
        <v>44082</v>
      </c>
      <c r="C48" s="100" t="s">
        <v>22</v>
      </c>
      <c r="D48" s="105" t="s">
        <v>22</v>
      </c>
      <c r="E48" s="6">
        <f>INDEX(BDD_enquete_terrain_publique!G:G, MATCH(A48, BDD_enquete_terrain_publique!C:C, 0))</f>
        <v>0</v>
      </c>
      <c r="F48" s="6" t="str">
        <f>INDEX(BDD_enquete_terrain_publique!H:H, MATCH(A48, BDD_enquete_terrain_publique!C:C, 0))</f>
        <v>NA</v>
      </c>
      <c r="G48" s="6" t="str">
        <f>INDEX(BDD_enquete_terrain_publique!I:I, MATCH(A48, BDD_enquete_terrain_publique!C:C, 0))</f>
        <v>NA</v>
      </c>
      <c r="H48" s="6" t="str">
        <f>INDEX(BDD_enquete_terrain_publique!J:J, MATCH(A48, BDD_enquete_terrain_publique!C:C, 0))</f>
        <v>NA</v>
      </c>
      <c r="I48" s="6" t="str">
        <f>INDEX(BDD_enquete_terrain_publique!K:K, MATCH(A48, BDD_enquete_terrain_publique!C:C, 0))</f>
        <v>NA</v>
      </c>
      <c r="J48" s="6" t="str">
        <f>INDEX(BDD_enquete_terrain_publique!L:L, MATCH(A48, BDD_enquete_terrain_publique!C:C, 0))</f>
        <v>NA</v>
      </c>
      <c r="K48" s="6" t="str">
        <f>INDEX(BDD_enquete_terrain_publique!M:M, MATCH(A48, BDD_enquete_terrain_publique!C:C, 0))</f>
        <v>NA</v>
      </c>
      <c r="L48" s="6" t="s">
        <v>285</v>
      </c>
      <c r="M48" s="6">
        <v>42</v>
      </c>
      <c r="N48" s="6">
        <v>52.24</v>
      </c>
      <c r="O48" s="6">
        <f t="shared" si="0"/>
        <v>42.870666666666665</v>
      </c>
      <c r="P48" s="6" t="s">
        <v>286</v>
      </c>
      <c r="Q48" s="6">
        <v>9</v>
      </c>
      <c r="R48" s="6">
        <v>28.728000000000002</v>
      </c>
      <c r="S48" s="6">
        <f t="shared" si="1"/>
        <v>9.4787999999999997</v>
      </c>
      <c r="T48" s="101">
        <f>INDEX(BDD_enquete_terrain_publique!AE:AE, MATCH(A48, BDD_enquete_terrain_publique!C:C, 0))</f>
        <v>0.77083333333333337</v>
      </c>
      <c r="U48" s="101">
        <f>INDEX(BDD_enquete_terrain_publique!AF:AF, MATCH(A48, BDD_enquete_terrain_publique!C:C, 0))</f>
        <v>0.91666666666666663</v>
      </c>
      <c r="V48" s="6" t="s">
        <v>39</v>
      </c>
      <c r="W48" s="101">
        <v>0.84027777777777779</v>
      </c>
      <c r="X48" s="6">
        <v>1</v>
      </c>
      <c r="Y48" s="6">
        <v>2</v>
      </c>
      <c r="Z48" s="6" t="s">
        <v>22</v>
      </c>
      <c r="AA48" s="18" t="s">
        <v>22</v>
      </c>
      <c r="GU48" s="163"/>
    </row>
    <row r="49" spans="1:203">
      <c r="A49" s="106" t="s">
        <v>292</v>
      </c>
      <c r="B49" s="100">
        <f>INDEX(BDD_enquete_terrain_publique!E:E, MATCH(A49, BDD_enquete_terrain_publique!C:C, 0))</f>
        <v>44083</v>
      </c>
      <c r="C49" s="100" t="s">
        <v>22</v>
      </c>
      <c r="D49" s="105" t="s">
        <v>22</v>
      </c>
      <c r="E49" s="6">
        <f>INDEX(BDD_enquete_terrain_publique!G:G, MATCH(A49, BDD_enquete_terrain_publique!C:C, 0))</f>
        <v>1</v>
      </c>
      <c r="F49" s="6" t="str">
        <f>INDEX(BDD_enquete_terrain_publique!H:H, MATCH(A49, BDD_enquete_terrain_publique!C:C, 0))</f>
        <v>NA</v>
      </c>
      <c r="G49" s="6">
        <f>INDEX(BDD_enquete_terrain_publique!I:I, MATCH(A49, BDD_enquete_terrain_publique!C:C, 0))</f>
        <v>0</v>
      </c>
      <c r="H49" s="6" t="str">
        <f>INDEX(BDD_enquete_terrain_publique!J:J, MATCH(A49, BDD_enquete_terrain_publique!C:C, 0))</f>
        <v>SO</v>
      </c>
      <c r="I49" s="6" t="str">
        <f>INDEX(BDD_enquete_terrain_publique!K:K, MATCH(A49, BDD_enquete_terrain_publique!C:C, 0))</f>
        <v>NA</v>
      </c>
      <c r="J49" s="6" t="str">
        <f>INDEX(BDD_enquete_terrain_publique!L:L, MATCH(A49, BDD_enquete_terrain_publique!C:C, 0))</f>
        <v>NA</v>
      </c>
      <c r="K49" s="6" t="str">
        <f>INDEX(BDD_enquete_terrain_publique!M:M, MATCH(A49, BDD_enquete_terrain_publique!C:C, 0))</f>
        <v>NA</v>
      </c>
      <c r="L49" s="6" t="s">
        <v>546</v>
      </c>
      <c r="M49" s="6">
        <v>42</v>
      </c>
      <c r="N49" s="6">
        <v>43.024000000000001</v>
      </c>
      <c r="O49" s="6">
        <f t="shared" si="0"/>
        <v>42.717066666666668</v>
      </c>
      <c r="P49" s="6" t="s">
        <v>547</v>
      </c>
      <c r="Q49" s="6">
        <v>9</v>
      </c>
      <c r="R49" s="6">
        <v>15.912000000000001</v>
      </c>
      <c r="S49" s="6">
        <f t="shared" si="1"/>
        <v>9.2652000000000001</v>
      </c>
      <c r="T49" s="101">
        <f>INDEX(BDD_enquete_terrain_publique!AE:AE, MATCH(A49, BDD_enquete_terrain_publique!C:C, 0))</f>
        <v>0.3125</v>
      </c>
      <c r="U49" s="101">
        <f>INDEX(BDD_enquete_terrain_publique!AF:AF, MATCH(A49, BDD_enquete_terrain_publique!C:C, 0))</f>
        <v>0.5</v>
      </c>
      <c r="V49" s="6" t="s">
        <v>41</v>
      </c>
      <c r="W49" s="101">
        <v>0.3923611111111111</v>
      </c>
      <c r="X49" s="6">
        <v>1</v>
      </c>
      <c r="Y49" s="6">
        <v>1</v>
      </c>
      <c r="Z49" s="6" t="s">
        <v>22</v>
      </c>
      <c r="AA49" s="18" t="s">
        <v>22</v>
      </c>
      <c r="GU49" s="163"/>
    </row>
    <row r="50" spans="1:203">
      <c r="A50" s="106" t="s">
        <v>292</v>
      </c>
      <c r="B50" s="100">
        <f>INDEX(BDD_enquete_terrain_publique!E:E, MATCH(A50, BDD_enquete_terrain_publique!C:C, 0))</f>
        <v>44083</v>
      </c>
      <c r="C50" s="100" t="s">
        <v>22</v>
      </c>
      <c r="D50" s="105" t="s">
        <v>22</v>
      </c>
      <c r="E50" s="6">
        <f>INDEX(BDD_enquete_terrain_publique!G:G, MATCH(A50, BDD_enquete_terrain_publique!C:C, 0))</f>
        <v>1</v>
      </c>
      <c r="F50" s="6" t="str">
        <f>INDEX(BDD_enquete_terrain_publique!H:H, MATCH(A50, BDD_enquete_terrain_publique!C:C, 0))</f>
        <v>NA</v>
      </c>
      <c r="G50" s="6">
        <f>INDEX(BDD_enquete_terrain_publique!I:I, MATCH(A50, BDD_enquete_terrain_publique!C:C, 0))</f>
        <v>0</v>
      </c>
      <c r="H50" s="6" t="str">
        <f>INDEX(BDD_enquete_terrain_publique!J:J, MATCH(A50, BDD_enquete_terrain_publique!C:C, 0))</f>
        <v>SO</v>
      </c>
      <c r="I50" s="6" t="str">
        <f>INDEX(BDD_enquete_terrain_publique!K:K, MATCH(A50, BDD_enquete_terrain_publique!C:C, 0))</f>
        <v>NA</v>
      </c>
      <c r="J50" s="6" t="str">
        <f>INDEX(BDD_enquete_terrain_publique!L:L, MATCH(A50, BDD_enquete_terrain_publique!C:C, 0))</f>
        <v>NA</v>
      </c>
      <c r="K50" s="6" t="str">
        <f>INDEX(BDD_enquete_terrain_publique!M:M, MATCH(A50, BDD_enquete_terrain_publique!C:C, 0))</f>
        <v>NA</v>
      </c>
      <c r="L50" s="6" t="s">
        <v>550</v>
      </c>
      <c r="M50" s="6">
        <v>42</v>
      </c>
      <c r="N50" s="6">
        <v>43.719000000000001</v>
      </c>
      <c r="O50" s="6">
        <f t="shared" si="0"/>
        <v>42.728650000000002</v>
      </c>
      <c r="P50" s="6" t="s">
        <v>551</v>
      </c>
      <c r="Q50" s="6">
        <v>9</v>
      </c>
      <c r="R50" s="6">
        <v>14.436999999999999</v>
      </c>
      <c r="S50" s="6">
        <f t="shared" si="1"/>
        <v>9.240616666666666</v>
      </c>
      <c r="T50" s="101">
        <f>INDEX(BDD_enquete_terrain_publique!AE:AE, MATCH(A50, BDD_enquete_terrain_publique!C:C, 0))</f>
        <v>0.3125</v>
      </c>
      <c r="U50" s="101">
        <f>INDEX(BDD_enquete_terrain_publique!AF:AF, MATCH(A50, BDD_enquete_terrain_publique!C:C, 0))</f>
        <v>0.5</v>
      </c>
      <c r="V50" s="6" t="s">
        <v>41</v>
      </c>
      <c r="W50" s="101">
        <v>0.41319444444444442</v>
      </c>
      <c r="X50" s="6">
        <v>1</v>
      </c>
      <c r="Y50" s="6">
        <v>1</v>
      </c>
      <c r="Z50" s="6" t="s">
        <v>22</v>
      </c>
      <c r="AA50" s="18" t="s">
        <v>22</v>
      </c>
      <c r="GU50" s="163"/>
    </row>
    <row r="51" spans="1:203">
      <c r="A51" s="106" t="s">
        <v>292</v>
      </c>
      <c r="B51" s="100">
        <f>INDEX(BDD_enquete_terrain_publique!E:E, MATCH(A51, BDD_enquete_terrain_publique!C:C, 0))</f>
        <v>44083</v>
      </c>
      <c r="C51" s="100" t="s">
        <v>22</v>
      </c>
      <c r="D51" s="105" t="s">
        <v>22</v>
      </c>
      <c r="E51" s="6">
        <f>INDEX(BDD_enquete_terrain_publique!G:G, MATCH(A51, BDD_enquete_terrain_publique!C:C, 0))</f>
        <v>1</v>
      </c>
      <c r="F51" s="6" t="str">
        <f>INDEX(BDD_enquete_terrain_publique!H:H, MATCH(A51, BDD_enquete_terrain_publique!C:C, 0))</f>
        <v>NA</v>
      </c>
      <c r="G51" s="6">
        <f>INDEX(BDD_enquete_terrain_publique!I:I, MATCH(A51, BDD_enquete_terrain_publique!C:C, 0))</f>
        <v>0</v>
      </c>
      <c r="H51" s="6" t="str">
        <f>INDEX(BDD_enquete_terrain_publique!J:J, MATCH(A51, BDD_enquete_terrain_publique!C:C, 0))</f>
        <v>SO</v>
      </c>
      <c r="I51" s="6" t="str">
        <f>INDEX(BDD_enquete_terrain_publique!K:K, MATCH(A51, BDD_enquete_terrain_publique!C:C, 0))</f>
        <v>NA</v>
      </c>
      <c r="J51" s="6" t="str">
        <f>INDEX(BDD_enquete_terrain_publique!L:L, MATCH(A51, BDD_enquete_terrain_publique!C:C, 0))</f>
        <v>NA</v>
      </c>
      <c r="K51" s="6" t="str">
        <f>INDEX(BDD_enquete_terrain_publique!M:M, MATCH(A51, BDD_enquete_terrain_publique!C:C, 0))</f>
        <v>NA</v>
      </c>
      <c r="L51" s="6" t="s">
        <v>1695</v>
      </c>
      <c r="M51" s="6">
        <v>42</v>
      </c>
      <c r="N51" s="6">
        <v>43.777000000000001</v>
      </c>
      <c r="O51" s="6">
        <f t="shared" si="0"/>
        <v>42.729616666666665</v>
      </c>
      <c r="P51" s="6" t="s">
        <v>1696</v>
      </c>
      <c r="Q51" s="6">
        <v>9</v>
      </c>
      <c r="R51" s="6">
        <v>14.315</v>
      </c>
      <c r="S51" s="6">
        <f t="shared" si="1"/>
        <v>9.2385833333333327</v>
      </c>
      <c r="T51" s="101">
        <f>INDEX(BDD_enquete_terrain_publique!AE:AE, MATCH(A51, BDD_enquete_terrain_publique!C:C, 0))</f>
        <v>0.3125</v>
      </c>
      <c r="U51" s="101">
        <f>INDEX(BDD_enquete_terrain_publique!AF:AF, MATCH(A51, BDD_enquete_terrain_publique!C:C, 0))</f>
        <v>0.5</v>
      </c>
      <c r="V51" s="6" t="s">
        <v>41</v>
      </c>
      <c r="W51" s="101">
        <v>0.42708333333333331</v>
      </c>
      <c r="X51" s="6">
        <v>1</v>
      </c>
      <c r="Y51" s="6">
        <v>2</v>
      </c>
      <c r="Z51" s="6" t="s">
        <v>22</v>
      </c>
      <c r="AA51" s="18" t="s">
        <v>22</v>
      </c>
      <c r="GU51" s="163"/>
    </row>
    <row r="52" spans="1:203">
      <c r="A52" s="106" t="s">
        <v>292</v>
      </c>
      <c r="B52" s="100">
        <f>INDEX(BDD_enquete_terrain_publique!E:E, MATCH(A52, BDD_enquete_terrain_publique!C:C, 0))</f>
        <v>44083</v>
      </c>
      <c r="C52" s="100" t="s">
        <v>22</v>
      </c>
      <c r="D52" s="105" t="s">
        <v>22</v>
      </c>
      <c r="E52" s="6">
        <f>INDEX(BDD_enquete_terrain_publique!G:G, MATCH(A52, BDD_enquete_terrain_publique!C:C, 0))</f>
        <v>1</v>
      </c>
      <c r="F52" s="6" t="str">
        <f>INDEX(BDD_enquete_terrain_publique!H:H, MATCH(A52, BDD_enquete_terrain_publique!C:C, 0))</f>
        <v>NA</v>
      </c>
      <c r="G52" s="6">
        <f>INDEX(BDD_enquete_terrain_publique!I:I, MATCH(A52, BDD_enquete_terrain_publique!C:C, 0))</f>
        <v>0</v>
      </c>
      <c r="H52" s="6" t="str">
        <f>INDEX(BDD_enquete_terrain_publique!J:J, MATCH(A52, BDD_enquete_terrain_publique!C:C, 0))</f>
        <v>SO</v>
      </c>
      <c r="I52" s="6" t="str">
        <f>INDEX(BDD_enquete_terrain_publique!K:K, MATCH(A52, BDD_enquete_terrain_publique!C:C, 0))</f>
        <v>NA</v>
      </c>
      <c r="J52" s="6" t="str">
        <f>INDEX(BDD_enquete_terrain_publique!L:L, MATCH(A52, BDD_enquete_terrain_publique!C:C, 0))</f>
        <v>NA</v>
      </c>
      <c r="K52" s="6" t="str">
        <f>INDEX(BDD_enquete_terrain_publique!M:M, MATCH(A52, BDD_enquete_terrain_publique!C:C, 0))</f>
        <v>NA</v>
      </c>
      <c r="L52" s="6" t="s">
        <v>295</v>
      </c>
      <c r="M52" s="6">
        <v>42</v>
      </c>
      <c r="N52" s="6">
        <v>44.624000000000002</v>
      </c>
      <c r="O52" s="6">
        <f t="shared" si="0"/>
        <v>42.743733333333331</v>
      </c>
      <c r="P52" s="6" t="s">
        <v>296</v>
      </c>
      <c r="Q52" s="6">
        <v>9</v>
      </c>
      <c r="R52" s="6">
        <v>12.646000000000001</v>
      </c>
      <c r="S52" s="6">
        <f t="shared" si="1"/>
        <v>9.2107666666666663</v>
      </c>
      <c r="T52" s="101">
        <f>INDEX(BDD_enquete_terrain_publique!AE:AE, MATCH(A52, BDD_enquete_terrain_publique!C:C, 0))</f>
        <v>0.3125</v>
      </c>
      <c r="U52" s="101">
        <f>INDEX(BDD_enquete_terrain_publique!AF:AF, MATCH(A52, BDD_enquete_terrain_publique!C:C, 0))</f>
        <v>0.5</v>
      </c>
      <c r="V52" s="6" t="s">
        <v>41</v>
      </c>
      <c r="W52" s="101">
        <v>0.4375</v>
      </c>
      <c r="X52" s="6">
        <v>1</v>
      </c>
      <c r="Y52" s="6">
        <v>4</v>
      </c>
      <c r="Z52" s="6" t="s">
        <v>22</v>
      </c>
      <c r="AA52" s="18" t="s">
        <v>22</v>
      </c>
      <c r="GU52" s="163"/>
    </row>
    <row r="53" spans="1:203">
      <c r="A53" s="106" t="s">
        <v>292</v>
      </c>
      <c r="B53" s="100">
        <f>INDEX(BDD_enquete_terrain_publique!E:E, MATCH(A53, BDD_enquete_terrain_publique!C:C, 0))</f>
        <v>44083</v>
      </c>
      <c r="C53" s="100" t="s">
        <v>22</v>
      </c>
      <c r="D53" s="105" t="s">
        <v>22</v>
      </c>
      <c r="E53" s="6">
        <f>INDEX(BDD_enquete_terrain_publique!G:G, MATCH(A53, BDD_enquete_terrain_publique!C:C, 0))</f>
        <v>1</v>
      </c>
      <c r="F53" s="6" t="str">
        <f>INDEX(BDD_enquete_terrain_publique!H:H, MATCH(A53, BDD_enquete_terrain_publique!C:C, 0))</f>
        <v>NA</v>
      </c>
      <c r="G53" s="6">
        <f>INDEX(BDD_enquete_terrain_publique!I:I, MATCH(A53, BDD_enquete_terrain_publique!C:C, 0))</f>
        <v>0</v>
      </c>
      <c r="H53" s="6" t="str">
        <f>INDEX(BDD_enquete_terrain_publique!J:J, MATCH(A53, BDD_enquete_terrain_publique!C:C, 0))</f>
        <v>SO</v>
      </c>
      <c r="I53" s="6" t="str">
        <f>INDEX(BDD_enquete_terrain_publique!K:K, MATCH(A53, BDD_enquete_terrain_publique!C:C, 0))</f>
        <v>NA</v>
      </c>
      <c r="J53" s="6" t="str">
        <f>INDEX(BDD_enquete_terrain_publique!L:L, MATCH(A53, BDD_enquete_terrain_publique!C:C, 0))</f>
        <v>NA</v>
      </c>
      <c r="K53" s="6" t="str">
        <f>INDEX(BDD_enquete_terrain_publique!M:M, MATCH(A53, BDD_enquete_terrain_publique!C:C, 0))</f>
        <v>NA</v>
      </c>
      <c r="L53" s="6" t="s">
        <v>553</v>
      </c>
      <c r="M53" s="6">
        <v>42</v>
      </c>
      <c r="N53" s="6">
        <v>44.646999999999998</v>
      </c>
      <c r="O53" s="6">
        <f t="shared" si="0"/>
        <v>42.744116666666663</v>
      </c>
      <c r="P53" s="6" t="s">
        <v>554</v>
      </c>
      <c r="Q53" s="6">
        <v>9</v>
      </c>
      <c r="R53" s="6">
        <v>12.429</v>
      </c>
      <c r="S53" s="6">
        <f t="shared" si="1"/>
        <v>9.2071500000000004</v>
      </c>
      <c r="T53" s="101">
        <f>INDEX(BDD_enquete_terrain_publique!AE:AE, MATCH(A53, BDD_enquete_terrain_publique!C:C, 0))</f>
        <v>0.3125</v>
      </c>
      <c r="U53" s="101">
        <f>INDEX(BDD_enquete_terrain_publique!AF:AF, MATCH(A53, BDD_enquete_terrain_publique!C:C, 0))</f>
        <v>0.5</v>
      </c>
      <c r="V53" s="6" t="s">
        <v>41</v>
      </c>
      <c r="W53" s="101">
        <v>0.44791666666666669</v>
      </c>
      <c r="X53" s="6">
        <v>1</v>
      </c>
      <c r="Y53" s="6">
        <v>2</v>
      </c>
      <c r="Z53" s="6" t="s">
        <v>22</v>
      </c>
      <c r="AA53" s="18" t="s">
        <v>22</v>
      </c>
      <c r="GU53" s="163"/>
    </row>
    <row r="54" spans="1:203">
      <c r="A54" s="106" t="s">
        <v>301</v>
      </c>
      <c r="B54" s="100">
        <f>INDEX(BDD_enquete_terrain_publique!E:E, MATCH(A54, BDD_enquete_terrain_publique!C:C, 0))</f>
        <v>44084</v>
      </c>
      <c r="C54" s="100" t="s">
        <v>22</v>
      </c>
      <c r="D54" s="105" t="s">
        <v>22</v>
      </c>
      <c r="E54" s="6">
        <f>INDEX(BDD_enquete_terrain_publique!G:G, MATCH(A54, BDD_enquete_terrain_publique!C:C, 0))</f>
        <v>0</v>
      </c>
      <c r="F54" s="6" t="str">
        <f>INDEX(BDD_enquete_terrain_publique!H:H, MATCH(A54, BDD_enquete_terrain_publique!C:C, 0))</f>
        <v>NA</v>
      </c>
      <c r="G54" s="6" t="str">
        <f>INDEX(BDD_enquete_terrain_publique!I:I, MATCH(A54, BDD_enquete_terrain_publique!C:C, 0))</f>
        <v>NA</v>
      </c>
      <c r="H54" s="6" t="str">
        <f>INDEX(BDD_enquete_terrain_publique!J:J, MATCH(A54, BDD_enquete_terrain_publique!C:C, 0))</f>
        <v>NA</v>
      </c>
      <c r="I54" s="6" t="str">
        <f>INDEX(BDD_enquete_terrain_publique!K:K, MATCH(A54, BDD_enquete_terrain_publique!C:C, 0))</f>
        <v>NA</v>
      </c>
      <c r="J54" s="6" t="str">
        <f>INDEX(BDD_enquete_terrain_publique!L:L, MATCH(A54, BDD_enquete_terrain_publique!C:C, 0))</f>
        <v>NA</v>
      </c>
      <c r="K54" s="6" t="str">
        <f>INDEX(BDD_enquete_terrain_publique!M:M, MATCH(A54, BDD_enquete_terrain_publique!C:C, 0))</f>
        <v>NA</v>
      </c>
      <c r="L54" s="6" t="s">
        <v>532</v>
      </c>
      <c r="M54" s="6">
        <v>42</v>
      </c>
      <c r="N54" s="6">
        <v>42.627000000000002</v>
      </c>
      <c r="O54" s="6">
        <f t="shared" si="0"/>
        <v>42.710450000000002</v>
      </c>
      <c r="P54" s="6" t="s">
        <v>520</v>
      </c>
      <c r="Q54" s="6">
        <v>9</v>
      </c>
      <c r="R54" s="6">
        <v>27.323</v>
      </c>
      <c r="S54" s="6">
        <f t="shared" si="1"/>
        <v>9.4553833333333337</v>
      </c>
      <c r="T54" s="101">
        <f>INDEX(BDD_enquete_terrain_publique!AE:AE, MATCH(A54, BDD_enquete_terrain_publique!C:C, 0))</f>
        <v>0.75</v>
      </c>
      <c r="U54" s="101">
        <f>INDEX(BDD_enquete_terrain_publique!AF:AF, MATCH(A54, BDD_enquete_terrain_publique!C:C, 0))</f>
        <v>0.89583333333333337</v>
      </c>
      <c r="V54" s="6" t="s">
        <v>39</v>
      </c>
      <c r="W54" s="101">
        <v>0.78125</v>
      </c>
      <c r="X54" s="6">
        <v>1</v>
      </c>
      <c r="Y54" s="6">
        <v>1</v>
      </c>
      <c r="Z54" s="6" t="s">
        <v>22</v>
      </c>
      <c r="AA54" s="18" t="s">
        <v>22</v>
      </c>
      <c r="GU54" s="163"/>
    </row>
    <row r="55" spans="1:203">
      <c r="A55" s="106" t="s">
        <v>301</v>
      </c>
      <c r="B55" s="100">
        <f>INDEX(BDD_enquete_terrain_publique!E:E, MATCH(A55, BDD_enquete_terrain_publique!C:C, 0))</f>
        <v>44084</v>
      </c>
      <c r="C55" s="100" t="s">
        <v>22</v>
      </c>
      <c r="D55" s="105" t="s">
        <v>22</v>
      </c>
      <c r="E55" s="6">
        <f>INDEX(BDD_enquete_terrain_publique!G:G, MATCH(A55, BDD_enquete_terrain_publique!C:C, 0))</f>
        <v>0</v>
      </c>
      <c r="F55" s="6" t="str">
        <f>INDEX(BDD_enquete_terrain_publique!H:H, MATCH(A55, BDD_enquete_terrain_publique!C:C, 0))</f>
        <v>NA</v>
      </c>
      <c r="G55" s="6" t="str">
        <f>INDEX(BDD_enquete_terrain_publique!I:I, MATCH(A55, BDD_enquete_terrain_publique!C:C, 0))</f>
        <v>NA</v>
      </c>
      <c r="H55" s="6" t="str">
        <f>INDEX(BDD_enquete_terrain_publique!J:J, MATCH(A55, BDD_enquete_terrain_publique!C:C, 0))</f>
        <v>NA</v>
      </c>
      <c r="I55" s="6" t="str">
        <f>INDEX(BDD_enquete_terrain_publique!K:K, MATCH(A55, BDD_enquete_terrain_publique!C:C, 0))</f>
        <v>NA</v>
      </c>
      <c r="J55" s="6" t="str">
        <f>INDEX(BDD_enquete_terrain_publique!L:L, MATCH(A55, BDD_enquete_terrain_publique!C:C, 0))</f>
        <v>NA</v>
      </c>
      <c r="K55" s="6" t="str">
        <f>INDEX(BDD_enquete_terrain_publique!M:M, MATCH(A55, BDD_enquete_terrain_publique!C:C, 0))</f>
        <v>NA</v>
      </c>
      <c r="L55" s="6" t="s">
        <v>558</v>
      </c>
      <c r="M55" s="6">
        <v>42</v>
      </c>
      <c r="N55" s="6">
        <v>46.45</v>
      </c>
      <c r="O55" s="6">
        <f t="shared" si="0"/>
        <v>42.774166666666666</v>
      </c>
      <c r="P55" s="6" t="s">
        <v>559</v>
      </c>
      <c r="Q55" s="6">
        <v>9</v>
      </c>
      <c r="R55" s="6">
        <v>28.567</v>
      </c>
      <c r="S55" s="6">
        <f t="shared" si="1"/>
        <v>9.4761166666666661</v>
      </c>
      <c r="T55" s="101">
        <f>INDEX(BDD_enquete_terrain_publique!AE:AE, MATCH(A55, BDD_enquete_terrain_publique!C:C, 0))</f>
        <v>0.75</v>
      </c>
      <c r="U55" s="101">
        <f>INDEX(BDD_enquete_terrain_publique!AF:AF, MATCH(A55, BDD_enquete_terrain_publique!C:C, 0))</f>
        <v>0.89583333333333337</v>
      </c>
      <c r="V55" s="6" t="s">
        <v>40</v>
      </c>
      <c r="W55" s="101">
        <v>0.79861111111111116</v>
      </c>
      <c r="X55" s="6">
        <v>1</v>
      </c>
      <c r="Y55" s="6">
        <v>2</v>
      </c>
      <c r="Z55" s="6" t="s">
        <v>22</v>
      </c>
      <c r="AA55" s="18" t="s">
        <v>22</v>
      </c>
      <c r="GU55" s="163"/>
    </row>
    <row r="56" spans="1:203">
      <c r="A56" s="106" t="s">
        <v>301</v>
      </c>
      <c r="B56" s="100">
        <f>INDEX(BDD_enquete_terrain_publique!E:E, MATCH(A56, BDD_enquete_terrain_publique!C:C, 0))</f>
        <v>44084</v>
      </c>
      <c r="C56" s="100" t="s">
        <v>22</v>
      </c>
      <c r="D56" s="105" t="s">
        <v>22</v>
      </c>
      <c r="E56" s="6">
        <f>INDEX(BDD_enquete_terrain_publique!G:G, MATCH(A56, BDD_enquete_terrain_publique!C:C, 0))</f>
        <v>0</v>
      </c>
      <c r="F56" s="6" t="str">
        <f>INDEX(BDD_enquete_terrain_publique!H:H, MATCH(A56, BDD_enquete_terrain_publique!C:C, 0))</f>
        <v>NA</v>
      </c>
      <c r="G56" s="6" t="str">
        <f>INDEX(BDD_enquete_terrain_publique!I:I, MATCH(A56, BDD_enquete_terrain_publique!C:C, 0))</f>
        <v>NA</v>
      </c>
      <c r="H56" s="6" t="str">
        <f>INDEX(BDD_enquete_terrain_publique!J:J, MATCH(A56, BDD_enquete_terrain_publique!C:C, 0))</f>
        <v>NA</v>
      </c>
      <c r="I56" s="6" t="str">
        <f>INDEX(BDD_enquete_terrain_publique!K:K, MATCH(A56, BDD_enquete_terrain_publique!C:C, 0))</f>
        <v>NA</v>
      </c>
      <c r="J56" s="6" t="str">
        <f>INDEX(BDD_enquete_terrain_publique!L:L, MATCH(A56, BDD_enquete_terrain_publique!C:C, 0))</f>
        <v>NA</v>
      </c>
      <c r="K56" s="6" t="str">
        <f>INDEX(BDD_enquete_terrain_publique!M:M, MATCH(A56, BDD_enquete_terrain_publique!C:C, 0))</f>
        <v>NA</v>
      </c>
      <c r="L56" s="6" t="s">
        <v>303</v>
      </c>
      <c r="M56" s="6">
        <v>42</v>
      </c>
      <c r="N56" s="6">
        <v>48.582999999999998</v>
      </c>
      <c r="O56" s="6">
        <f t="shared" si="0"/>
        <v>42.809716666666667</v>
      </c>
      <c r="P56" s="6" t="s">
        <v>304</v>
      </c>
      <c r="Q56" s="6">
        <v>9</v>
      </c>
      <c r="R56" s="6">
        <v>29.4</v>
      </c>
      <c r="S56" s="6">
        <f t="shared" si="1"/>
        <v>9.49</v>
      </c>
      <c r="T56" s="101">
        <f>INDEX(BDD_enquete_terrain_publique!AE:AE, MATCH(A56, BDD_enquete_terrain_publique!C:C, 0))</f>
        <v>0.75</v>
      </c>
      <c r="U56" s="101">
        <f>INDEX(BDD_enquete_terrain_publique!AF:AF, MATCH(A56, BDD_enquete_terrain_publique!C:C, 0))</f>
        <v>0.89583333333333337</v>
      </c>
      <c r="V56" s="6" t="s">
        <v>39</v>
      </c>
      <c r="W56" s="101">
        <v>0.8125</v>
      </c>
      <c r="X56" s="6">
        <v>1</v>
      </c>
      <c r="Y56" s="6">
        <v>2</v>
      </c>
      <c r="Z56" s="6" t="s">
        <v>22</v>
      </c>
      <c r="AA56" s="18" t="s">
        <v>22</v>
      </c>
      <c r="GU56" s="163"/>
    </row>
    <row r="57" spans="1:203">
      <c r="A57" s="106" t="s">
        <v>301</v>
      </c>
      <c r="B57" s="100">
        <f>INDEX(BDD_enquete_terrain_publique!E:E, MATCH(A57, BDD_enquete_terrain_publique!C:C, 0))</f>
        <v>44084</v>
      </c>
      <c r="C57" s="100" t="s">
        <v>22</v>
      </c>
      <c r="D57" s="105" t="s">
        <v>22</v>
      </c>
      <c r="E57" s="6">
        <f>INDEX(BDD_enquete_terrain_publique!G:G, MATCH(A57, BDD_enquete_terrain_publique!C:C, 0))</f>
        <v>0</v>
      </c>
      <c r="F57" s="6" t="str">
        <f>INDEX(BDD_enquete_terrain_publique!H:H, MATCH(A57, BDD_enquete_terrain_publique!C:C, 0))</f>
        <v>NA</v>
      </c>
      <c r="G57" s="6" t="str">
        <f>INDEX(BDD_enquete_terrain_publique!I:I, MATCH(A57, BDD_enquete_terrain_publique!C:C, 0))</f>
        <v>NA</v>
      </c>
      <c r="H57" s="6" t="str">
        <f>INDEX(BDD_enquete_terrain_publique!J:J, MATCH(A57, BDD_enquete_terrain_publique!C:C, 0))</f>
        <v>NA</v>
      </c>
      <c r="I57" s="6" t="str">
        <f>INDEX(BDD_enquete_terrain_publique!K:K, MATCH(A57, BDD_enquete_terrain_publique!C:C, 0))</f>
        <v>NA</v>
      </c>
      <c r="J57" s="6" t="str">
        <f>INDEX(BDD_enquete_terrain_publique!L:L, MATCH(A57, BDD_enquete_terrain_publique!C:C, 0))</f>
        <v>NA</v>
      </c>
      <c r="K57" s="6" t="str">
        <f>INDEX(BDD_enquete_terrain_publique!M:M, MATCH(A57, BDD_enquete_terrain_publique!C:C, 0))</f>
        <v>NA</v>
      </c>
      <c r="L57" s="6" t="s">
        <v>563</v>
      </c>
      <c r="M57" s="6">
        <v>42</v>
      </c>
      <c r="N57" s="6">
        <v>48.6</v>
      </c>
      <c r="O57" s="6">
        <f t="shared" si="0"/>
        <v>42.81</v>
      </c>
      <c r="P57" s="6" t="s">
        <v>304</v>
      </c>
      <c r="Q57" s="6">
        <v>9</v>
      </c>
      <c r="R57" s="6">
        <v>29.4</v>
      </c>
      <c r="S57" s="6">
        <f t="shared" si="1"/>
        <v>9.49</v>
      </c>
      <c r="T57" s="101">
        <f>INDEX(BDD_enquete_terrain_publique!AE:AE, MATCH(A57, BDD_enquete_terrain_publique!C:C, 0))</f>
        <v>0.75</v>
      </c>
      <c r="U57" s="101">
        <f>INDEX(BDD_enquete_terrain_publique!AF:AF, MATCH(A57, BDD_enquete_terrain_publique!C:C, 0))</f>
        <v>0.89583333333333337</v>
      </c>
      <c r="V57" s="6" t="s">
        <v>39</v>
      </c>
      <c r="W57" s="101">
        <v>0.82291666666666663</v>
      </c>
      <c r="X57" s="6">
        <v>1</v>
      </c>
      <c r="Y57" s="6">
        <v>2</v>
      </c>
      <c r="Z57" s="6" t="s">
        <v>22</v>
      </c>
      <c r="AA57" s="18" t="s">
        <v>22</v>
      </c>
      <c r="GU57" s="163"/>
    </row>
    <row r="58" spans="1:203">
      <c r="A58" s="106" t="s">
        <v>301</v>
      </c>
      <c r="B58" s="100">
        <f>INDEX(BDD_enquete_terrain_publique!E:E, MATCH(A58, BDD_enquete_terrain_publique!C:C, 0))</f>
        <v>44084</v>
      </c>
      <c r="C58" s="100" t="s">
        <v>22</v>
      </c>
      <c r="D58" s="105" t="s">
        <v>22</v>
      </c>
      <c r="E58" s="6">
        <f>INDEX(BDD_enquete_terrain_publique!G:G, MATCH(A58, BDD_enquete_terrain_publique!C:C, 0))</f>
        <v>0</v>
      </c>
      <c r="F58" s="6" t="str">
        <f>INDEX(BDD_enquete_terrain_publique!H:H, MATCH(A58, BDD_enquete_terrain_publique!C:C, 0))</f>
        <v>NA</v>
      </c>
      <c r="G58" s="6" t="str">
        <f>INDEX(BDD_enquete_terrain_publique!I:I, MATCH(A58, BDD_enquete_terrain_publique!C:C, 0))</f>
        <v>NA</v>
      </c>
      <c r="H58" s="6" t="str">
        <f>INDEX(BDD_enquete_terrain_publique!J:J, MATCH(A58, BDD_enquete_terrain_publique!C:C, 0))</f>
        <v>NA</v>
      </c>
      <c r="I58" s="6" t="str">
        <f>INDEX(BDD_enquete_terrain_publique!K:K, MATCH(A58, BDD_enquete_terrain_publique!C:C, 0))</f>
        <v>NA</v>
      </c>
      <c r="J58" s="6" t="str">
        <f>INDEX(BDD_enquete_terrain_publique!L:L, MATCH(A58, BDD_enquete_terrain_publique!C:C, 0))</f>
        <v>NA</v>
      </c>
      <c r="K58" s="6" t="str">
        <f>INDEX(BDD_enquete_terrain_publique!M:M, MATCH(A58, BDD_enquete_terrain_publique!C:C, 0))</f>
        <v>NA</v>
      </c>
      <c r="L58" s="6" t="s">
        <v>565</v>
      </c>
      <c r="M58" s="6">
        <v>42</v>
      </c>
      <c r="N58" s="6">
        <v>57.8</v>
      </c>
      <c r="O58" s="6">
        <f t="shared" si="0"/>
        <v>42.963333333333331</v>
      </c>
      <c r="P58" s="6" t="s">
        <v>566</v>
      </c>
      <c r="Q58" s="6">
        <v>9</v>
      </c>
      <c r="R58" s="6">
        <v>20.783000000000001</v>
      </c>
      <c r="S58" s="6">
        <f t="shared" si="1"/>
        <v>9.3463833333333337</v>
      </c>
      <c r="T58" s="101">
        <f>INDEX(BDD_enquete_terrain_publique!AE:AE, MATCH(A58, BDD_enquete_terrain_publique!C:C, 0))</f>
        <v>0.75</v>
      </c>
      <c r="U58" s="101">
        <f>INDEX(BDD_enquete_terrain_publique!AF:AF, MATCH(A58, BDD_enquete_terrain_publique!C:C, 0))</f>
        <v>0.89583333333333337</v>
      </c>
      <c r="V58" s="6" t="s">
        <v>39</v>
      </c>
      <c r="W58" s="101">
        <v>0.83333333333333337</v>
      </c>
      <c r="X58" s="6">
        <v>1</v>
      </c>
      <c r="Y58" s="6">
        <v>1</v>
      </c>
      <c r="Z58" s="6" t="s">
        <v>22</v>
      </c>
      <c r="AA58" s="18" t="s">
        <v>22</v>
      </c>
      <c r="GU58" s="163"/>
    </row>
    <row r="59" spans="1:203">
      <c r="A59" s="106" t="s">
        <v>567</v>
      </c>
      <c r="B59" s="100">
        <f>INDEX(BDD_enquete_terrain_publique!E:E, MATCH(A59, BDD_enquete_terrain_publique!C:C, 0))</f>
        <v>44085</v>
      </c>
      <c r="C59" s="100" t="s">
        <v>22</v>
      </c>
      <c r="D59" s="105" t="s">
        <v>22</v>
      </c>
      <c r="E59" s="6">
        <f>INDEX(BDD_enquete_terrain_publique!G:G, MATCH(A59, BDD_enquete_terrain_publique!C:C, 0))</f>
        <v>0</v>
      </c>
      <c r="F59" s="6" t="str">
        <f>INDEX(BDD_enquete_terrain_publique!H:H, MATCH(A59, BDD_enquete_terrain_publique!C:C, 0))</f>
        <v>NA</v>
      </c>
      <c r="G59" s="6" t="str">
        <f>INDEX(BDD_enquete_terrain_publique!I:I, MATCH(A59, BDD_enquete_terrain_publique!C:C, 0))</f>
        <v>NA</v>
      </c>
      <c r="H59" s="6" t="str">
        <f>INDEX(BDD_enquete_terrain_publique!J:J, MATCH(A59, BDD_enquete_terrain_publique!C:C, 0))</f>
        <v>NA</v>
      </c>
      <c r="I59" s="6" t="str">
        <f>INDEX(BDD_enquete_terrain_publique!K:K, MATCH(A59, BDD_enquete_terrain_publique!C:C, 0))</f>
        <v>NA</v>
      </c>
      <c r="J59" s="6" t="str">
        <f>INDEX(BDD_enquete_terrain_publique!L:L, MATCH(A59, BDD_enquete_terrain_publique!C:C, 0))</f>
        <v>NA</v>
      </c>
      <c r="K59" s="6" t="str">
        <f>INDEX(BDD_enquete_terrain_publique!M:M, MATCH(A59, BDD_enquete_terrain_publique!C:C, 0))</f>
        <v>NA</v>
      </c>
      <c r="L59" s="6" t="s">
        <v>569</v>
      </c>
      <c r="M59" s="6">
        <v>42</v>
      </c>
      <c r="N59" s="6">
        <v>44.533000000000001</v>
      </c>
      <c r="O59" s="6">
        <f t="shared" si="0"/>
        <v>42.742216666666664</v>
      </c>
      <c r="P59" s="6" t="s">
        <v>570</v>
      </c>
      <c r="Q59" s="6">
        <v>9</v>
      </c>
      <c r="R59" s="6">
        <v>27.733000000000001</v>
      </c>
      <c r="S59" s="6">
        <f t="shared" si="1"/>
        <v>9.4622166666666665</v>
      </c>
      <c r="T59" s="101">
        <f>INDEX(BDD_enquete_terrain_publique!AE:AE, MATCH(A59, BDD_enquete_terrain_publique!C:C, 0))</f>
        <v>0.29166666666666669</v>
      </c>
      <c r="U59" s="101">
        <f>INDEX(BDD_enquete_terrain_publique!AF:AF, MATCH(A59, BDD_enquete_terrain_publique!C:C, 0))</f>
        <v>0.54166666666666663</v>
      </c>
      <c r="V59" s="6" t="s">
        <v>39</v>
      </c>
      <c r="W59" s="101">
        <v>0.38541666666666669</v>
      </c>
      <c r="X59" s="6">
        <v>1</v>
      </c>
      <c r="Y59" s="6">
        <v>1</v>
      </c>
      <c r="Z59" s="6" t="s">
        <v>22</v>
      </c>
      <c r="AA59" s="18" t="s">
        <v>22</v>
      </c>
      <c r="GU59" s="163"/>
    </row>
    <row r="60" spans="1:203">
      <c r="A60" s="106" t="s">
        <v>567</v>
      </c>
      <c r="B60" s="100">
        <f>INDEX(BDD_enquete_terrain_publique!E:E, MATCH(A60, BDD_enquete_terrain_publique!C:C, 0))</f>
        <v>44085</v>
      </c>
      <c r="C60" s="100" t="s">
        <v>22</v>
      </c>
      <c r="D60" s="105" t="s">
        <v>22</v>
      </c>
      <c r="E60" s="6">
        <f>INDEX(BDD_enquete_terrain_publique!G:G, MATCH(A60, BDD_enquete_terrain_publique!C:C, 0))</f>
        <v>0</v>
      </c>
      <c r="F60" s="6" t="str">
        <f>INDEX(BDD_enquete_terrain_publique!H:H, MATCH(A60, BDD_enquete_terrain_publique!C:C, 0))</f>
        <v>NA</v>
      </c>
      <c r="G60" s="6" t="str">
        <f>INDEX(BDD_enquete_terrain_publique!I:I, MATCH(A60, BDD_enquete_terrain_publique!C:C, 0))</f>
        <v>NA</v>
      </c>
      <c r="H60" s="6" t="str">
        <f>INDEX(BDD_enquete_terrain_publique!J:J, MATCH(A60, BDD_enquete_terrain_publique!C:C, 0))</f>
        <v>NA</v>
      </c>
      <c r="I60" s="6" t="str">
        <f>INDEX(BDD_enquete_terrain_publique!K:K, MATCH(A60, BDD_enquete_terrain_publique!C:C, 0))</f>
        <v>NA</v>
      </c>
      <c r="J60" s="6" t="str">
        <f>INDEX(BDD_enquete_terrain_publique!L:L, MATCH(A60, BDD_enquete_terrain_publique!C:C, 0))</f>
        <v>NA</v>
      </c>
      <c r="K60" s="6" t="str">
        <f>INDEX(BDD_enquete_terrain_publique!M:M, MATCH(A60, BDD_enquete_terrain_publique!C:C, 0))</f>
        <v>NA</v>
      </c>
      <c r="L60" s="6" t="s">
        <v>572</v>
      </c>
      <c r="M60" s="6">
        <v>42</v>
      </c>
      <c r="N60" s="6">
        <v>40.783000000000001</v>
      </c>
      <c r="O60" s="6">
        <f t="shared" si="0"/>
        <v>42.679716666666664</v>
      </c>
      <c r="P60" s="6" t="s">
        <v>573</v>
      </c>
      <c r="Q60" s="6">
        <v>9</v>
      </c>
      <c r="R60" s="6">
        <v>17.866</v>
      </c>
      <c r="S60" s="6">
        <f t="shared" si="1"/>
        <v>9.2977666666666661</v>
      </c>
      <c r="T60" s="101">
        <f>INDEX(BDD_enquete_terrain_publique!AE:AE, MATCH(A60, BDD_enquete_terrain_publique!C:C, 0))</f>
        <v>0.29166666666666669</v>
      </c>
      <c r="U60" s="101">
        <f>INDEX(BDD_enquete_terrain_publique!AF:AF, MATCH(A60, BDD_enquete_terrain_publique!C:C, 0))</f>
        <v>0.54166666666666663</v>
      </c>
      <c r="V60" s="6" t="s">
        <v>39</v>
      </c>
      <c r="W60" s="101">
        <v>0.42708333333333331</v>
      </c>
      <c r="X60" s="6">
        <v>1</v>
      </c>
      <c r="Y60" s="6">
        <v>1</v>
      </c>
      <c r="Z60" s="6" t="s">
        <v>22</v>
      </c>
      <c r="AA60" s="18" t="s">
        <v>22</v>
      </c>
      <c r="GU60" s="163"/>
    </row>
    <row r="61" spans="1:203">
      <c r="A61" s="106" t="s">
        <v>307</v>
      </c>
      <c r="B61" s="100">
        <f>INDEX(BDD_enquete_terrain_publique!E:E, MATCH(A61, BDD_enquete_terrain_publique!C:C, 0))</f>
        <v>44089</v>
      </c>
      <c r="C61" s="100" t="s">
        <v>22</v>
      </c>
      <c r="D61" s="105" t="s">
        <v>22</v>
      </c>
      <c r="E61" s="6">
        <f>INDEX(BDD_enquete_terrain_publique!G:G, MATCH(A61, BDD_enquete_terrain_publique!C:C, 0))</f>
        <v>0</v>
      </c>
      <c r="F61" s="6" t="str">
        <f>INDEX(BDD_enquete_terrain_publique!H:H, MATCH(A61, BDD_enquete_terrain_publique!C:C, 0))</f>
        <v>NA</v>
      </c>
      <c r="G61" s="6" t="str">
        <f>INDEX(BDD_enquete_terrain_publique!I:I, MATCH(A61, BDD_enquete_terrain_publique!C:C, 0))</f>
        <v>NA</v>
      </c>
      <c r="H61" s="6" t="str">
        <f>INDEX(BDD_enquete_terrain_publique!J:J, MATCH(A61, BDD_enquete_terrain_publique!C:C, 0))</f>
        <v>NA</v>
      </c>
      <c r="I61" s="6" t="str">
        <f>INDEX(BDD_enquete_terrain_publique!K:K, MATCH(A61, BDD_enquete_terrain_publique!C:C, 0))</f>
        <v>NA</v>
      </c>
      <c r="J61" s="6" t="str">
        <f>INDEX(BDD_enquete_terrain_publique!L:L, MATCH(A61, BDD_enquete_terrain_publique!C:C, 0))</f>
        <v>NA</v>
      </c>
      <c r="K61" s="6" t="str">
        <f>INDEX(BDD_enquete_terrain_publique!M:M, MATCH(A61, BDD_enquete_terrain_publique!C:C, 0))</f>
        <v>NA</v>
      </c>
      <c r="L61" s="6" t="s">
        <v>309</v>
      </c>
      <c r="M61" s="6">
        <v>42</v>
      </c>
      <c r="N61" s="6">
        <v>49.813000000000002</v>
      </c>
      <c r="O61" s="6">
        <f t="shared" si="0"/>
        <v>42.830216666666665</v>
      </c>
      <c r="P61" s="6" t="s">
        <v>310</v>
      </c>
      <c r="Q61" s="6">
        <v>9</v>
      </c>
      <c r="R61" s="6">
        <v>29.175000000000001</v>
      </c>
      <c r="S61" s="6">
        <f t="shared" si="1"/>
        <v>9.4862500000000001</v>
      </c>
      <c r="T61" s="101">
        <f>INDEX(BDD_enquete_terrain_publique!AE:AE, MATCH(A61, BDD_enquete_terrain_publique!C:C, 0))</f>
        <v>0.75</v>
      </c>
      <c r="U61" s="101">
        <f>INDEX(BDD_enquete_terrain_publique!AF:AF, MATCH(A61, BDD_enquete_terrain_publique!C:C, 0))</f>
        <v>0.89583333333333337</v>
      </c>
      <c r="V61" s="6" t="s">
        <v>39</v>
      </c>
      <c r="W61" s="101">
        <v>0.80208333333333337</v>
      </c>
      <c r="X61" s="6">
        <v>1</v>
      </c>
      <c r="Y61" s="6">
        <v>1</v>
      </c>
      <c r="Z61" s="6" t="s">
        <v>22</v>
      </c>
      <c r="AA61" s="18" t="s">
        <v>22</v>
      </c>
      <c r="GU61" s="163"/>
    </row>
    <row r="62" spans="1:203">
      <c r="A62" s="106" t="s">
        <v>307</v>
      </c>
      <c r="B62" s="100">
        <f>INDEX(BDD_enquete_terrain_publique!E:E, MATCH(A62, BDD_enquete_terrain_publique!C:C, 0))</f>
        <v>44089</v>
      </c>
      <c r="C62" s="100" t="s">
        <v>22</v>
      </c>
      <c r="D62" s="105" t="s">
        <v>22</v>
      </c>
      <c r="E62" s="6">
        <f>INDEX(BDD_enquete_terrain_publique!G:G, MATCH(A62, BDD_enquete_terrain_publique!C:C, 0))</f>
        <v>0</v>
      </c>
      <c r="F62" s="6" t="str">
        <f>INDEX(BDD_enquete_terrain_publique!H:H, MATCH(A62, BDD_enquete_terrain_publique!C:C, 0))</f>
        <v>NA</v>
      </c>
      <c r="G62" s="6" t="str">
        <f>INDEX(BDD_enquete_terrain_publique!I:I, MATCH(A62, BDD_enquete_terrain_publique!C:C, 0))</f>
        <v>NA</v>
      </c>
      <c r="H62" s="6" t="str">
        <f>INDEX(BDD_enquete_terrain_publique!J:J, MATCH(A62, BDD_enquete_terrain_publique!C:C, 0))</f>
        <v>NA</v>
      </c>
      <c r="I62" s="6" t="str">
        <f>INDEX(BDD_enquete_terrain_publique!K:K, MATCH(A62, BDD_enquete_terrain_publique!C:C, 0))</f>
        <v>NA</v>
      </c>
      <c r="J62" s="6" t="str">
        <f>INDEX(BDD_enquete_terrain_publique!L:L, MATCH(A62, BDD_enquete_terrain_publique!C:C, 0))</f>
        <v>NA</v>
      </c>
      <c r="K62" s="6" t="str">
        <f>INDEX(BDD_enquete_terrain_publique!M:M, MATCH(A62, BDD_enquete_terrain_publique!C:C, 0))</f>
        <v>NA</v>
      </c>
      <c r="L62" s="6" t="s">
        <v>575</v>
      </c>
      <c r="M62" s="6">
        <v>42</v>
      </c>
      <c r="N62" s="6">
        <v>50.881</v>
      </c>
      <c r="O62" s="6">
        <f t="shared" si="0"/>
        <v>42.848016666666666</v>
      </c>
      <c r="P62" s="6" t="s">
        <v>576</v>
      </c>
      <c r="Q62" s="6">
        <v>9</v>
      </c>
      <c r="R62" s="6">
        <v>28.972999999999999</v>
      </c>
      <c r="S62" s="6">
        <f t="shared" si="1"/>
        <v>9.4828833333333336</v>
      </c>
      <c r="T62" s="101">
        <f>INDEX(BDD_enquete_terrain_publique!AE:AE, MATCH(A62, BDD_enquete_terrain_publique!C:C, 0))</f>
        <v>0.75</v>
      </c>
      <c r="U62" s="101">
        <f>INDEX(BDD_enquete_terrain_publique!AF:AF, MATCH(A62, BDD_enquete_terrain_publique!C:C, 0))</f>
        <v>0.89583333333333337</v>
      </c>
      <c r="V62" s="6" t="s">
        <v>39</v>
      </c>
      <c r="W62" s="101">
        <v>0.81597222222222221</v>
      </c>
      <c r="X62" s="6">
        <v>1</v>
      </c>
      <c r="Y62" s="6">
        <v>1</v>
      </c>
      <c r="Z62" s="6" t="s">
        <v>22</v>
      </c>
      <c r="AA62" s="18" t="s">
        <v>22</v>
      </c>
      <c r="GU62" s="163"/>
    </row>
    <row r="63" spans="1:203">
      <c r="A63" s="106" t="s">
        <v>307</v>
      </c>
      <c r="B63" s="100">
        <f>INDEX(BDD_enquete_terrain_publique!E:E, MATCH(A63, BDD_enquete_terrain_publique!C:C, 0))</f>
        <v>44089</v>
      </c>
      <c r="C63" s="100" t="s">
        <v>22</v>
      </c>
      <c r="D63" s="105" t="s">
        <v>22</v>
      </c>
      <c r="E63" s="6">
        <f>INDEX(BDD_enquete_terrain_publique!G:G, MATCH(A63, BDD_enquete_terrain_publique!C:C, 0))</f>
        <v>0</v>
      </c>
      <c r="F63" s="6" t="str">
        <f>INDEX(BDD_enquete_terrain_publique!H:H, MATCH(A63, BDD_enquete_terrain_publique!C:C, 0))</f>
        <v>NA</v>
      </c>
      <c r="G63" s="6" t="str">
        <f>INDEX(BDD_enquete_terrain_publique!I:I, MATCH(A63, BDD_enquete_terrain_publique!C:C, 0))</f>
        <v>NA</v>
      </c>
      <c r="H63" s="6" t="str">
        <f>INDEX(BDD_enquete_terrain_publique!J:J, MATCH(A63, BDD_enquete_terrain_publique!C:C, 0))</f>
        <v>NA</v>
      </c>
      <c r="I63" s="6" t="str">
        <f>INDEX(BDD_enquete_terrain_publique!K:K, MATCH(A63, BDD_enquete_terrain_publique!C:C, 0))</f>
        <v>NA</v>
      </c>
      <c r="J63" s="6" t="str">
        <f>INDEX(BDD_enquete_terrain_publique!L:L, MATCH(A63, BDD_enquete_terrain_publique!C:C, 0))</f>
        <v>NA</v>
      </c>
      <c r="K63" s="6" t="str">
        <f>INDEX(BDD_enquete_terrain_publique!M:M, MATCH(A63, BDD_enquete_terrain_publique!C:C, 0))</f>
        <v>NA</v>
      </c>
      <c r="L63" s="6" t="s">
        <v>578</v>
      </c>
      <c r="M63" s="6">
        <v>42</v>
      </c>
      <c r="N63" s="6">
        <v>55.433</v>
      </c>
      <c r="O63" s="6">
        <f t="shared" si="0"/>
        <v>42.923883333333336</v>
      </c>
      <c r="P63" s="6" t="s">
        <v>579</v>
      </c>
      <c r="Q63" s="6">
        <v>9</v>
      </c>
      <c r="R63" s="6">
        <v>28.353000000000002</v>
      </c>
      <c r="S63" s="6">
        <f t="shared" si="1"/>
        <v>9.47255</v>
      </c>
      <c r="T63" s="101">
        <f>INDEX(BDD_enquete_terrain_publique!AE:AE, MATCH(A63, BDD_enquete_terrain_publique!C:C, 0))</f>
        <v>0.75</v>
      </c>
      <c r="U63" s="101">
        <f>INDEX(BDD_enquete_terrain_publique!AF:AF, MATCH(A63, BDD_enquete_terrain_publique!C:C, 0))</f>
        <v>0.89583333333333337</v>
      </c>
      <c r="V63" s="6" t="s">
        <v>39</v>
      </c>
      <c r="W63" s="101">
        <v>0.82638888888888884</v>
      </c>
      <c r="X63" s="6">
        <v>1</v>
      </c>
      <c r="Y63" s="6">
        <v>2</v>
      </c>
      <c r="Z63" s="6" t="s">
        <v>22</v>
      </c>
      <c r="AA63" s="18" t="s">
        <v>22</v>
      </c>
      <c r="GU63" s="163"/>
    </row>
    <row r="64" spans="1:203">
      <c r="A64" s="106" t="s">
        <v>307</v>
      </c>
      <c r="B64" s="100">
        <f>INDEX(BDD_enquete_terrain_publique!E:E, MATCH(A64, BDD_enquete_terrain_publique!C:C, 0))</f>
        <v>44089</v>
      </c>
      <c r="C64" s="100" t="s">
        <v>22</v>
      </c>
      <c r="D64" s="105" t="s">
        <v>22</v>
      </c>
      <c r="E64" s="6">
        <f>INDEX(BDD_enquete_terrain_publique!G:G, MATCH(A64, BDD_enquete_terrain_publique!C:C, 0))</f>
        <v>0</v>
      </c>
      <c r="F64" s="6" t="str">
        <f>INDEX(BDD_enquete_terrain_publique!H:H, MATCH(A64, BDD_enquete_terrain_publique!C:C, 0))</f>
        <v>NA</v>
      </c>
      <c r="G64" s="6" t="str">
        <f>INDEX(BDD_enquete_terrain_publique!I:I, MATCH(A64, BDD_enquete_terrain_publique!C:C, 0))</f>
        <v>NA</v>
      </c>
      <c r="H64" s="6" t="str">
        <f>INDEX(BDD_enquete_terrain_publique!J:J, MATCH(A64, BDD_enquete_terrain_publique!C:C, 0))</f>
        <v>NA</v>
      </c>
      <c r="I64" s="6" t="str">
        <f>INDEX(BDD_enquete_terrain_publique!K:K, MATCH(A64, BDD_enquete_terrain_publique!C:C, 0))</f>
        <v>NA</v>
      </c>
      <c r="J64" s="6" t="str">
        <f>INDEX(BDD_enquete_terrain_publique!L:L, MATCH(A64, BDD_enquete_terrain_publique!C:C, 0))</f>
        <v>NA</v>
      </c>
      <c r="K64" s="6" t="str">
        <f>INDEX(BDD_enquete_terrain_publique!M:M, MATCH(A64, BDD_enquete_terrain_publique!C:C, 0))</f>
        <v>NA</v>
      </c>
      <c r="L64" s="6" t="s">
        <v>581</v>
      </c>
      <c r="M64" s="6">
        <v>42</v>
      </c>
      <c r="N64" s="6">
        <v>57.423000000000002</v>
      </c>
      <c r="O64" s="6">
        <f t="shared" si="0"/>
        <v>42.957050000000002</v>
      </c>
      <c r="P64" s="6" t="s">
        <v>520</v>
      </c>
      <c r="Q64" s="6">
        <v>9</v>
      </c>
      <c r="R64" s="6">
        <v>27.323</v>
      </c>
      <c r="S64" s="6">
        <f t="shared" si="1"/>
        <v>9.4553833333333337</v>
      </c>
      <c r="T64" s="101">
        <f>INDEX(BDD_enquete_terrain_publique!AE:AE, MATCH(A64, BDD_enquete_terrain_publique!C:C, 0))</f>
        <v>0.75</v>
      </c>
      <c r="U64" s="101">
        <f>INDEX(BDD_enquete_terrain_publique!AF:AF, MATCH(A64, BDD_enquete_terrain_publique!C:C, 0))</f>
        <v>0.89583333333333337</v>
      </c>
      <c r="V64" s="6" t="s">
        <v>40</v>
      </c>
      <c r="W64" s="101">
        <v>0.84375</v>
      </c>
      <c r="X64" s="6">
        <v>1</v>
      </c>
      <c r="Y64" s="6">
        <v>1</v>
      </c>
      <c r="Z64" s="6" t="s">
        <v>22</v>
      </c>
      <c r="AA64" s="18" t="s">
        <v>22</v>
      </c>
      <c r="GU64" s="163"/>
    </row>
    <row r="65" spans="1:203">
      <c r="A65" s="106" t="s">
        <v>312</v>
      </c>
      <c r="B65" s="100">
        <f>INDEX(BDD_enquete_terrain_publique!E:E, MATCH(A65, BDD_enquete_terrain_publique!C:C, 0))</f>
        <v>44090</v>
      </c>
      <c r="C65" s="100" t="s">
        <v>22</v>
      </c>
      <c r="D65" s="105" t="s">
        <v>22</v>
      </c>
      <c r="E65" s="6">
        <f>INDEX(BDD_enquete_terrain_publique!G:G, MATCH(A65, BDD_enquete_terrain_publique!C:C, 0))</f>
        <v>0</v>
      </c>
      <c r="F65" s="6" t="str">
        <f>INDEX(BDD_enquete_terrain_publique!H:H, MATCH(A65, BDD_enquete_terrain_publique!C:C, 0))</f>
        <v>NA</v>
      </c>
      <c r="G65" s="6" t="str">
        <f>INDEX(BDD_enquete_terrain_publique!I:I, MATCH(A65, BDD_enquete_terrain_publique!C:C, 0))</f>
        <v>NA</v>
      </c>
      <c r="H65" s="6" t="str">
        <f>INDEX(BDD_enquete_terrain_publique!J:J, MATCH(A65, BDD_enquete_terrain_publique!C:C, 0))</f>
        <v>NA</v>
      </c>
      <c r="I65" s="6" t="str">
        <f>INDEX(BDD_enquete_terrain_publique!K:K, MATCH(A65, BDD_enquete_terrain_publique!C:C, 0))</f>
        <v>NA</v>
      </c>
      <c r="J65" s="6" t="str">
        <f>INDEX(BDD_enquete_terrain_publique!L:L, MATCH(A65, BDD_enquete_terrain_publique!C:C, 0))</f>
        <v>NA</v>
      </c>
      <c r="K65" s="6" t="str">
        <f>INDEX(BDD_enquete_terrain_publique!M:M, MATCH(A65, BDD_enquete_terrain_publique!C:C, 0))</f>
        <v>NA</v>
      </c>
      <c r="L65" s="6" t="s">
        <v>586</v>
      </c>
      <c r="M65" s="6">
        <v>42</v>
      </c>
      <c r="N65" s="6">
        <v>50.48</v>
      </c>
      <c r="O65" s="6">
        <f t="shared" si="0"/>
        <v>42.841333333333331</v>
      </c>
      <c r="P65" s="6" t="s">
        <v>587</v>
      </c>
      <c r="Q65" s="6">
        <v>9</v>
      </c>
      <c r="R65" s="6">
        <v>29.047999999999998</v>
      </c>
      <c r="S65" s="6">
        <f t="shared" si="1"/>
        <v>9.4841333333333324</v>
      </c>
      <c r="T65" s="101">
        <f>INDEX(BDD_enquete_terrain_publique!AE:AE, MATCH(A65, BDD_enquete_terrain_publique!C:C, 0))</f>
        <v>0.27083333333333331</v>
      </c>
      <c r="U65" s="101">
        <f>INDEX(BDD_enquete_terrain_publique!AF:AF, MATCH(A65, BDD_enquete_terrain_publique!C:C, 0))</f>
        <v>0.45833333333333331</v>
      </c>
      <c r="V65" s="6" t="s">
        <v>39</v>
      </c>
      <c r="W65" s="101">
        <v>0.3125</v>
      </c>
      <c r="X65" s="6">
        <v>1</v>
      </c>
      <c r="Y65" s="6">
        <v>1</v>
      </c>
      <c r="Z65" s="6" t="s">
        <v>22</v>
      </c>
      <c r="AA65" s="18" t="s">
        <v>22</v>
      </c>
      <c r="GU65" s="163"/>
    </row>
    <row r="66" spans="1:203">
      <c r="A66" s="106" t="s">
        <v>312</v>
      </c>
      <c r="B66" s="100">
        <f>INDEX(BDD_enquete_terrain_publique!E:E, MATCH(A66, BDD_enquete_terrain_publique!C:C, 0))</f>
        <v>44090</v>
      </c>
      <c r="C66" s="100" t="s">
        <v>22</v>
      </c>
      <c r="D66" s="105" t="s">
        <v>22</v>
      </c>
      <c r="E66" s="6">
        <f>INDEX(BDD_enquete_terrain_publique!G:G, MATCH(A66, BDD_enquete_terrain_publique!C:C, 0))</f>
        <v>0</v>
      </c>
      <c r="F66" s="6" t="str">
        <f>INDEX(BDD_enquete_terrain_publique!H:H, MATCH(A66, BDD_enquete_terrain_publique!C:C, 0))</f>
        <v>NA</v>
      </c>
      <c r="G66" s="6" t="str">
        <f>INDEX(BDD_enquete_terrain_publique!I:I, MATCH(A66, BDD_enquete_terrain_publique!C:C, 0))</f>
        <v>NA</v>
      </c>
      <c r="H66" s="6" t="str">
        <f>INDEX(BDD_enquete_terrain_publique!J:J, MATCH(A66, BDD_enquete_terrain_publique!C:C, 0))</f>
        <v>NA</v>
      </c>
      <c r="I66" s="6" t="str">
        <f>INDEX(BDD_enquete_terrain_publique!K:K, MATCH(A66, BDD_enquete_terrain_publique!C:C, 0))</f>
        <v>NA</v>
      </c>
      <c r="J66" s="6" t="str">
        <f>INDEX(BDD_enquete_terrain_publique!L:L, MATCH(A66, BDD_enquete_terrain_publique!C:C, 0))</f>
        <v>NA</v>
      </c>
      <c r="K66" s="6" t="str">
        <f>INDEX(BDD_enquete_terrain_publique!M:M, MATCH(A66, BDD_enquete_terrain_publique!C:C, 0))</f>
        <v>NA</v>
      </c>
      <c r="L66" s="6" t="s">
        <v>589</v>
      </c>
      <c r="M66" s="6">
        <v>42</v>
      </c>
      <c r="N66" s="6">
        <v>53.051000000000002</v>
      </c>
      <c r="O66" s="6">
        <f t="shared" si="0"/>
        <v>42.884183333333333</v>
      </c>
      <c r="P66" s="6" t="s">
        <v>590</v>
      </c>
      <c r="Q66" s="6">
        <v>9</v>
      </c>
      <c r="R66" s="6">
        <v>28.536000000000001</v>
      </c>
      <c r="S66" s="6">
        <f t="shared" si="1"/>
        <v>9.4756</v>
      </c>
      <c r="T66" s="101">
        <f>INDEX(BDD_enquete_terrain_publique!AE:AE, MATCH(A66, BDD_enquete_terrain_publique!C:C, 0))</f>
        <v>0.27083333333333331</v>
      </c>
      <c r="U66" s="101">
        <f>INDEX(BDD_enquete_terrain_publique!AF:AF, MATCH(A66, BDD_enquete_terrain_publique!C:C, 0))</f>
        <v>0.45833333333333331</v>
      </c>
      <c r="V66" s="6" t="s">
        <v>39</v>
      </c>
      <c r="W66" s="101">
        <v>0.3263888888888889</v>
      </c>
      <c r="X66" s="6">
        <v>1</v>
      </c>
      <c r="Y66" s="6">
        <v>1</v>
      </c>
      <c r="Z66" s="6" t="s">
        <v>22</v>
      </c>
      <c r="AA66" s="18" t="s">
        <v>22</v>
      </c>
      <c r="GU66" s="163"/>
    </row>
    <row r="67" spans="1:203">
      <c r="A67" s="106" t="s">
        <v>312</v>
      </c>
      <c r="B67" s="100">
        <f>INDEX(BDD_enquete_terrain_publique!E:E, MATCH(A67, BDD_enquete_terrain_publique!C:C, 0))</f>
        <v>44090</v>
      </c>
      <c r="C67" s="100" t="s">
        <v>22</v>
      </c>
      <c r="D67" s="105" t="s">
        <v>22</v>
      </c>
      <c r="E67" s="6">
        <f>INDEX(BDD_enquete_terrain_publique!G:G, MATCH(A67, BDD_enquete_terrain_publique!C:C, 0))</f>
        <v>0</v>
      </c>
      <c r="F67" s="6" t="str">
        <f>INDEX(BDD_enquete_terrain_publique!H:H, MATCH(A67, BDD_enquete_terrain_publique!C:C, 0))</f>
        <v>NA</v>
      </c>
      <c r="G67" s="6" t="str">
        <f>INDEX(BDD_enquete_terrain_publique!I:I, MATCH(A67, BDD_enquete_terrain_publique!C:C, 0))</f>
        <v>NA</v>
      </c>
      <c r="H67" s="6" t="str">
        <f>INDEX(BDD_enquete_terrain_publique!J:J, MATCH(A67, BDD_enquete_terrain_publique!C:C, 0))</f>
        <v>NA</v>
      </c>
      <c r="I67" s="6" t="str">
        <f>INDEX(BDD_enquete_terrain_publique!K:K, MATCH(A67, BDD_enquete_terrain_publique!C:C, 0))</f>
        <v>NA</v>
      </c>
      <c r="J67" s="6" t="str">
        <f>INDEX(BDD_enquete_terrain_publique!L:L, MATCH(A67, BDD_enquete_terrain_publique!C:C, 0))</f>
        <v>NA</v>
      </c>
      <c r="K67" s="6" t="str">
        <f>INDEX(BDD_enquete_terrain_publique!M:M, MATCH(A67, BDD_enquete_terrain_publique!C:C, 0))</f>
        <v>NA</v>
      </c>
      <c r="L67" s="6" t="s">
        <v>592</v>
      </c>
      <c r="M67" s="6">
        <v>42</v>
      </c>
      <c r="N67" s="6">
        <v>54.176000000000002</v>
      </c>
      <c r="O67" s="6">
        <f t="shared" ref="O67:O130" si="2">M67+N67/60</f>
        <v>42.902933333333337</v>
      </c>
      <c r="P67" s="6" t="s">
        <v>593</v>
      </c>
      <c r="Q67" s="6">
        <v>9</v>
      </c>
      <c r="R67" s="6">
        <v>28.361000000000001</v>
      </c>
      <c r="S67" s="6">
        <f t="shared" ref="S67:S130" si="3">Q67+R67/60</f>
        <v>9.4726833333333325</v>
      </c>
      <c r="T67" s="101">
        <f>INDEX(BDD_enquete_terrain_publique!AE:AE, MATCH(A67, BDD_enquete_terrain_publique!C:C, 0))</f>
        <v>0.27083333333333331</v>
      </c>
      <c r="U67" s="101">
        <f>INDEX(BDD_enquete_terrain_publique!AF:AF, MATCH(A67, BDD_enquete_terrain_publique!C:C, 0))</f>
        <v>0.45833333333333331</v>
      </c>
      <c r="V67" s="6" t="s">
        <v>39</v>
      </c>
      <c r="W67" s="101">
        <v>0.34375</v>
      </c>
      <c r="X67" s="6">
        <v>1</v>
      </c>
      <c r="Y67" s="6">
        <v>1</v>
      </c>
      <c r="Z67" s="6" t="s">
        <v>22</v>
      </c>
      <c r="AA67" s="18" t="s">
        <v>22</v>
      </c>
      <c r="GU67" s="163"/>
    </row>
    <row r="68" spans="1:203">
      <c r="A68" s="106" t="s">
        <v>312</v>
      </c>
      <c r="B68" s="100">
        <f>INDEX(BDD_enquete_terrain_publique!E:E, MATCH(A68, BDD_enquete_terrain_publique!C:C, 0))</f>
        <v>44090</v>
      </c>
      <c r="C68" s="100" t="s">
        <v>22</v>
      </c>
      <c r="D68" s="105" t="s">
        <v>22</v>
      </c>
      <c r="E68" s="6">
        <f>INDEX(BDD_enquete_terrain_publique!G:G, MATCH(A68, BDD_enquete_terrain_publique!C:C, 0))</f>
        <v>0</v>
      </c>
      <c r="F68" s="6" t="str">
        <f>INDEX(BDD_enquete_terrain_publique!H:H, MATCH(A68, BDD_enquete_terrain_publique!C:C, 0))</f>
        <v>NA</v>
      </c>
      <c r="G68" s="6" t="str">
        <f>INDEX(BDD_enquete_terrain_publique!I:I, MATCH(A68, BDD_enquete_terrain_publique!C:C, 0))</f>
        <v>NA</v>
      </c>
      <c r="H68" s="6" t="str">
        <f>INDEX(BDD_enquete_terrain_publique!J:J, MATCH(A68, BDD_enquete_terrain_publique!C:C, 0))</f>
        <v>NA</v>
      </c>
      <c r="I68" s="6" t="str">
        <f>INDEX(BDD_enquete_terrain_publique!K:K, MATCH(A68, BDD_enquete_terrain_publique!C:C, 0))</f>
        <v>NA</v>
      </c>
      <c r="J68" s="6" t="str">
        <f>INDEX(BDD_enquete_terrain_publique!L:L, MATCH(A68, BDD_enquete_terrain_publique!C:C, 0))</f>
        <v>NA</v>
      </c>
      <c r="K68" s="6" t="str">
        <f>INDEX(BDD_enquete_terrain_publique!M:M, MATCH(A68, BDD_enquete_terrain_publique!C:C, 0))</f>
        <v>NA</v>
      </c>
      <c r="L68" s="6" t="s">
        <v>314</v>
      </c>
      <c r="M68" s="6">
        <v>42</v>
      </c>
      <c r="N68" s="6">
        <v>55.435000000000002</v>
      </c>
      <c r="O68" s="6">
        <f t="shared" si="2"/>
        <v>42.923916666666663</v>
      </c>
      <c r="P68" s="6" t="s">
        <v>315</v>
      </c>
      <c r="Q68" s="6">
        <v>9</v>
      </c>
      <c r="R68" s="6">
        <v>28.355</v>
      </c>
      <c r="S68" s="6">
        <f t="shared" si="3"/>
        <v>9.4725833333333327</v>
      </c>
      <c r="T68" s="101">
        <f>INDEX(BDD_enquete_terrain_publique!AE:AE, MATCH(A68, BDD_enquete_terrain_publique!C:C, 0))</f>
        <v>0.27083333333333331</v>
      </c>
      <c r="U68" s="101">
        <f>INDEX(BDD_enquete_terrain_publique!AF:AF, MATCH(A68, BDD_enquete_terrain_publique!C:C, 0))</f>
        <v>0.45833333333333331</v>
      </c>
      <c r="V68" s="6" t="s">
        <v>39</v>
      </c>
      <c r="W68" s="101">
        <v>0.3611111111111111</v>
      </c>
      <c r="X68" s="6">
        <v>1</v>
      </c>
      <c r="Y68" s="6">
        <v>2</v>
      </c>
      <c r="Z68" s="6" t="s">
        <v>22</v>
      </c>
      <c r="AA68" s="6" t="s">
        <v>2418</v>
      </c>
      <c r="GU68" s="163"/>
    </row>
    <row r="69" spans="1:203">
      <c r="A69" s="106" t="s">
        <v>312</v>
      </c>
      <c r="B69" s="100">
        <f>INDEX(BDD_enquete_terrain_publique!E:E, MATCH(A69, BDD_enquete_terrain_publique!C:C, 0))</f>
        <v>44090</v>
      </c>
      <c r="C69" s="100" t="s">
        <v>22</v>
      </c>
      <c r="D69" s="105" t="s">
        <v>22</v>
      </c>
      <c r="E69" s="6">
        <f>INDEX(BDD_enquete_terrain_publique!G:G, MATCH(A69, BDD_enquete_terrain_publique!C:C, 0))</f>
        <v>0</v>
      </c>
      <c r="F69" s="6" t="str">
        <f>INDEX(BDD_enquete_terrain_publique!H:H, MATCH(A69, BDD_enquete_terrain_publique!C:C, 0))</f>
        <v>NA</v>
      </c>
      <c r="G69" s="6" t="str">
        <f>INDEX(BDD_enquete_terrain_publique!I:I, MATCH(A69, BDD_enquete_terrain_publique!C:C, 0))</f>
        <v>NA</v>
      </c>
      <c r="H69" s="6" t="str">
        <f>INDEX(BDD_enquete_terrain_publique!J:J, MATCH(A69, BDD_enquete_terrain_publique!C:C, 0))</f>
        <v>NA</v>
      </c>
      <c r="I69" s="6" t="str">
        <f>INDEX(BDD_enquete_terrain_publique!K:K, MATCH(A69, BDD_enquete_terrain_publique!C:C, 0))</f>
        <v>NA</v>
      </c>
      <c r="J69" s="6" t="str">
        <f>INDEX(BDD_enquete_terrain_publique!L:L, MATCH(A69, BDD_enquete_terrain_publique!C:C, 0))</f>
        <v>NA</v>
      </c>
      <c r="K69" s="6" t="str">
        <f>INDEX(BDD_enquete_terrain_publique!M:M, MATCH(A69, BDD_enquete_terrain_publique!C:C, 0))</f>
        <v>NA</v>
      </c>
      <c r="L69" s="6" t="s">
        <v>595</v>
      </c>
      <c r="M69" s="6">
        <v>42</v>
      </c>
      <c r="N69" s="6">
        <v>45256</v>
      </c>
      <c r="O69" s="6">
        <f t="shared" si="2"/>
        <v>796.26666666666665</v>
      </c>
      <c r="P69" s="6" t="s">
        <v>596</v>
      </c>
      <c r="Q69" s="6">
        <v>9</v>
      </c>
      <c r="R69" s="6">
        <v>28.065999999999999</v>
      </c>
      <c r="S69" s="6">
        <f t="shared" si="3"/>
        <v>9.467766666666666</v>
      </c>
      <c r="T69" s="101">
        <f>INDEX(BDD_enquete_terrain_publique!AE:AE, MATCH(A69, BDD_enquete_terrain_publique!C:C, 0))</f>
        <v>0.27083333333333331</v>
      </c>
      <c r="U69" s="101">
        <f>INDEX(BDD_enquete_terrain_publique!AF:AF, MATCH(A69, BDD_enquete_terrain_publique!C:C, 0))</f>
        <v>0.45833333333333331</v>
      </c>
      <c r="V69" s="6" t="s">
        <v>39</v>
      </c>
      <c r="W69" s="101">
        <v>0.38541666666666669</v>
      </c>
      <c r="X69" s="6">
        <v>1</v>
      </c>
      <c r="Y69" s="6">
        <v>2</v>
      </c>
      <c r="Z69" s="6" t="s">
        <v>22</v>
      </c>
      <c r="AA69" s="18" t="s">
        <v>22</v>
      </c>
      <c r="GU69" s="163"/>
    </row>
    <row r="70" spans="1:203">
      <c r="A70" s="106" t="s">
        <v>317</v>
      </c>
      <c r="B70" s="100">
        <f>INDEX(BDD_enquete_terrain_publique!E:E, MATCH(A70, BDD_enquete_terrain_publique!C:C, 0))</f>
        <v>44091</v>
      </c>
      <c r="C70" s="100" t="s">
        <v>22</v>
      </c>
      <c r="D70" s="105" t="s">
        <v>22</v>
      </c>
      <c r="E70" s="6">
        <f>INDEX(BDD_enquete_terrain_publique!G:G, MATCH(A70, BDD_enquete_terrain_publique!C:C, 0))</f>
        <v>0</v>
      </c>
      <c r="F70" s="6" t="str">
        <f>INDEX(BDD_enquete_terrain_publique!H:H, MATCH(A70, BDD_enquete_terrain_publique!C:C, 0))</f>
        <v>NA</v>
      </c>
      <c r="G70" s="6" t="str">
        <f>INDEX(BDD_enquete_terrain_publique!I:I, MATCH(A70, BDD_enquete_terrain_publique!C:C, 0))</f>
        <v>NA</v>
      </c>
      <c r="H70" s="6" t="str">
        <f>INDEX(BDD_enquete_terrain_publique!J:J, MATCH(A70, BDD_enquete_terrain_publique!C:C, 0))</f>
        <v>NA</v>
      </c>
      <c r="I70" s="6" t="str">
        <f>INDEX(BDD_enquete_terrain_publique!K:K, MATCH(A70, BDD_enquete_terrain_publique!C:C, 0))</f>
        <v>NA</v>
      </c>
      <c r="J70" s="6" t="str">
        <f>INDEX(BDD_enquete_terrain_publique!L:L, MATCH(A70, BDD_enquete_terrain_publique!C:C, 0))</f>
        <v>NA</v>
      </c>
      <c r="K70" s="6" t="str">
        <f>INDEX(BDD_enquete_terrain_publique!M:M, MATCH(A70, BDD_enquete_terrain_publique!C:C, 0))</f>
        <v>NA</v>
      </c>
      <c r="L70" s="6" t="s">
        <v>599</v>
      </c>
      <c r="M70" s="6">
        <v>42</v>
      </c>
      <c r="N70" s="6">
        <v>49396</v>
      </c>
      <c r="O70" s="6">
        <f t="shared" si="2"/>
        <v>865.26666666666665</v>
      </c>
      <c r="P70" s="6" t="s">
        <v>600</v>
      </c>
      <c r="Q70" s="6">
        <v>9</v>
      </c>
      <c r="R70" s="6">
        <v>29.254999999999999</v>
      </c>
      <c r="S70" s="6">
        <f t="shared" si="3"/>
        <v>9.4875833333333333</v>
      </c>
      <c r="T70" s="101">
        <f>INDEX(BDD_enquete_terrain_publique!AE:AE, MATCH(A70, BDD_enquete_terrain_publique!C:C, 0))</f>
        <v>0.35416666666666669</v>
      </c>
      <c r="U70" s="101">
        <f>INDEX(BDD_enquete_terrain_publique!AF:AF, MATCH(A70, BDD_enquete_terrain_publique!C:C, 0))</f>
        <v>0.52083333333333337</v>
      </c>
      <c r="V70" s="6" t="s">
        <v>39</v>
      </c>
      <c r="W70" s="101">
        <v>0.39583333333333331</v>
      </c>
      <c r="X70" s="6">
        <v>1</v>
      </c>
      <c r="Y70" s="6">
        <v>2</v>
      </c>
      <c r="Z70" s="6" t="s">
        <v>22</v>
      </c>
      <c r="AA70" s="18" t="s">
        <v>22</v>
      </c>
      <c r="GU70" s="163"/>
    </row>
    <row r="71" spans="1:203">
      <c r="A71" s="106" t="s">
        <v>317</v>
      </c>
      <c r="B71" s="100">
        <f>INDEX(BDD_enquete_terrain_publique!E:E, MATCH(A71, BDD_enquete_terrain_publique!C:C, 0))</f>
        <v>44091</v>
      </c>
      <c r="C71" s="100" t="s">
        <v>22</v>
      </c>
      <c r="D71" s="105" t="s">
        <v>22</v>
      </c>
      <c r="E71" s="6">
        <f>INDEX(BDD_enquete_terrain_publique!G:G, MATCH(A71, BDD_enquete_terrain_publique!C:C, 0))</f>
        <v>0</v>
      </c>
      <c r="F71" s="6" t="str">
        <f>INDEX(BDD_enquete_terrain_publique!H:H, MATCH(A71, BDD_enquete_terrain_publique!C:C, 0))</f>
        <v>NA</v>
      </c>
      <c r="G71" s="6" t="str">
        <f>INDEX(BDD_enquete_terrain_publique!I:I, MATCH(A71, BDD_enquete_terrain_publique!C:C, 0))</f>
        <v>NA</v>
      </c>
      <c r="H71" s="6" t="str">
        <f>INDEX(BDD_enquete_terrain_publique!J:J, MATCH(A71, BDD_enquete_terrain_publique!C:C, 0))</f>
        <v>NA</v>
      </c>
      <c r="I71" s="6" t="str">
        <f>INDEX(BDD_enquete_terrain_publique!K:K, MATCH(A71, BDD_enquete_terrain_publique!C:C, 0))</f>
        <v>NA</v>
      </c>
      <c r="J71" s="6" t="str">
        <f>INDEX(BDD_enquete_terrain_publique!L:L, MATCH(A71, BDD_enquete_terrain_publique!C:C, 0))</f>
        <v>NA</v>
      </c>
      <c r="K71" s="6" t="str">
        <f>INDEX(BDD_enquete_terrain_publique!M:M, MATCH(A71, BDD_enquete_terrain_publique!C:C, 0))</f>
        <v>NA</v>
      </c>
      <c r="L71" s="6" t="s">
        <v>318</v>
      </c>
      <c r="M71" s="6">
        <v>42</v>
      </c>
      <c r="N71" s="6">
        <v>49.496000000000002</v>
      </c>
      <c r="O71" s="6">
        <f t="shared" si="2"/>
        <v>42.824933333333334</v>
      </c>
      <c r="P71" s="6" t="s">
        <v>319</v>
      </c>
      <c r="Q71" s="6">
        <v>9</v>
      </c>
      <c r="R71" s="6">
        <v>29.184999999999999</v>
      </c>
      <c r="S71" s="6">
        <f t="shared" si="3"/>
        <v>9.4864166666666669</v>
      </c>
      <c r="T71" s="101">
        <f>INDEX(BDD_enquete_terrain_publique!AE:AE, MATCH(A71, BDD_enquete_terrain_publique!C:C, 0))</f>
        <v>0.35416666666666669</v>
      </c>
      <c r="U71" s="101">
        <f>INDEX(BDD_enquete_terrain_publique!AF:AF, MATCH(A71, BDD_enquete_terrain_publique!C:C, 0))</f>
        <v>0.52083333333333337</v>
      </c>
      <c r="V71" s="6" t="s">
        <v>39</v>
      </c>
      <c r="W71" s="101">
        <v>0.40625</v>
      </c>
      <c r="X71" s="6">
        <v>1</v>
      </c>
      <c r="Y71" s="6">
        <v>2</v>
      </c>
      <c r="Z71" s="6" t="s">
        <v>22</v>
      </c>
      <c r="AA71" s="18" t="s">
        <v>22</v>
      </c>
      <c r="GU71" s="163"/>
    </row>
    <row r="72" spans="1:203">
      <c r="A72" s="106" t="s">
        <v>317</v>
      </c>
      <c r="B72" s="100">
        <f>INDEX(BDD_enquete_terrain_publique!E:E, MATCH(A72, BDD_enquete_terrain_publique!C:C, 0))</f>
        <v>44091</v>
      </c>
      <c r="C72" s="100" t="s">
        <v>22</v>
      </c>
      <c r="D72" s="105" t="s">
        <v>22</v>
      </c>
      <c r="E72" s="6">
        <f>INDEX(BDD_enquete_terrain_publique!G:G, MATCH(A72, BDD_enquete_terrain_publique!C:C, 0))</f>
        <v>0</v>
      </c>
      <c r="F72" s="6" t="str">
        <f>INDEX(BDD_enquete_terrain_publique!H:H, MATCH(A72, BDD_enquete_terrain_publique!C:C, 0))</f>
        <v>NA</v>
      </c>
      <c r="G72" s="6" t="str">
        <f>INDEX(BDD_enquete_terrain_publique!I:I, MATCH(A72, BDD_enquete_terrain_publique!C:C, 0))</f>
        <v>NA</v>
      </c>
      <c r="H72" s="6" t="str">
        <f>INDEX(BDD_enquete_terrain_publique!J:J, MATCH(A72, BDD_enquete_terrain_publique!C:C, 0))</f>
        <v>NA</v>
      </c>
      <c r="I72" s="6" t="str">
        <f>INDEX(BDD_enquete_terrain_publique!K:K, MATCH(A72, BDD_enquete_terrain_publique!C:C, 0))</f>
        <v>NA</v>
      </c>
      <c r="J72" s="6" t="str">
        <f>INDEX(BDD_enquete_terrain_publique!L:L, MATCH(A72, BDD_enquete_terrain_publique!C:C, 0))</f>
        <v>NA</v>
      </c>
      <c r="K72" s="6" t="str">
        <f>INDEX(BDD_enquete_terrain_publique!M:M, MATCH(A72, BDD_enquete_terrain_publique!C:C, 0))</f>
        <v>NA</v>
      </c>
      <c r="L72" s="6" t="s">
        <v>603</v>
      </c>
      <c r="M72" s="6">
        <v>42</v>
      </c>
      <c r="N72" s="6">
        <v>50.113</v>
      </c>
      <c r="O72" s="6">
        <f t="shared" si="2"/>
        <v>42.835216666666668</v>
      </c>
      <c r="P72" s="6" t="s">
        <v>604</v>
      </c>
      <c r="Q72" s="6">
        <v>9</v>
      </c>
      <c r="R72" s="6">
        <v>29.036999999999999</v>
      </c>
      <c r="S72" s="6">
        <f t="shared" si="3"/>
        <v>9.4839500000000001</v>
      </c>
      <c r="T72" s="101">
        <f>INDEX(BDD_enquete_terrain_publique!AE:AE, MATCH(A72, BDD_enquete_terrain_publique!C:C, 0))</f>
        <v>0.35416666666666669</v>
      </c>
      <c r="U72" s="101">
        <f>INDEX(BDD_enquete_terrain_publique!AF:AF, MATCH(A72, BDD_enquete_terrain_publique!C:C, 0))</f>
        <v>0.52083333333333337</v>
      </c>
      <c r="V72" s="6" t="s">
        <v>40</v>
      </c>
      <c r="W72" s="101">
        <v>0.4201388888888889</v>
      </c>
      <c r="X72" s="6">
        <v>1</v>
      </c>
      <c r="Y72" s="6">
        <v>1</v>
      </c>
      <c r="Z72" s="6" t="s">
        <v>22</v>
      </c>
      <c r="AA72" s="18" t="s">
        <v>22</v>
      </c>
      <c r="GU72" s="163"/>
    </row>
    <row r="73" spans="1:203">
      <c r="A73" s="106" t="s">
        <v>317</v>
      </c>
      <c r="B73" s="100">
        <f>INDEX(BDD_enquete_terrain_publique!E:E, MATCH(A73, BDD_enquete_terrain_publique!C:C, 0))</f>
        <v>44091</v>
      </c>
      <c r="C73" s="100" t="s">
        <v>22</v>
      </c>
      <c r="D73" s="105" t="s">
        <v>22</v>
      </c>
      <c r="E73" s="6">
        <f>INDEX(BDD_enquete_terrain_publique!G:G, MATCH(A73, BDD_enquete_terrain_publique!C:C, 0))</f>
        <v>0</v>
      </c>
      <c r="F73" s="6" t="str">
        <f>INDEX(BDD_enquete_terrain_publique!H:H, MATCH(A73, BDD_enquete_terrain_publique!C:C, 0))</f>
        <v>NA</v>
      </c>
      <c r="G73" s="6" t="str">
        <f>INDEX(BDD_enquete_terrain_publique!I:I, MATCH(A73, BDD_enquete_terrain_publique!C:C, 0))</f>
        <v>NA</v>
      </c>
      <c r="H73" s="6" t="str">
        <f>INDEX(BDD_enquete_terrain_publique!J:J, MATCH(A73, BDD_enquete_terrain_publique!C:C, 0))</f>
        <v>NA</v>
      </c>
      <c r="I73" s="6" t="str">
        <f>INDEX(BDD_enquete_terrain_publique!K:K, MATCH(A73, BDD_enquete_terrain_publique!C:C, 0))</f>
        <v>NA</v>
      </c>
      <c r="J73" s="6" t="str">
        <f>INDEX(BDD_enquete_terrain_publique!L:L, MATCH(A73, BDD_enquete_terrain_publique!C:C, 0))</f>
        <v>NA</v>
      </c>
      <c r="K73" s="6" t="str">
        <f>INDEX(BDD_enquete_terrain_publique!M:M, MATCH(A73, BDD_enquete_terrain_publique!C:C, 0))</f>
        <v>NA</v>
      </c>
      <c r="L73" s="6" t="s">
        <v>321</v>
      </c>
      <c r="M73" s="6">
        <v>42</v>
      </c>
      <c r="N73" s="6">
        <v>50.472999999999999</v>
      </c>
      <c r="O73" s="6">
        <f t="shared" si="2"/>
        <v>42.841216666666668</v>
      </c>
      <c r="P73" s="6" t="s">
        <v>322</v>
      </c>
      <c r="Q73" s="6">
        <v>9</v>
      </c>
      <c r="R73" s="6">
        <v>29.024999999999999</v>
      </c>
      <c r="S73" s="6">
        <f t="shared" si="3"/>
        <v>9.4837500000000006</v>
      </c>
      <c r="T73" s="101">
        <f>INDEX(BDD_enquete_terrain_publique!AE:AE, MATCH(A73, BDD_enquete_terrain_publique!C:C, 0))</f>
        <v>0.35416666666666669</v>
      </c>
      <c r="U73" s="101">
        <f>INDEX(BDD_enquete_terrain_publique!AF:AF, MATCH(A73, BDD_enquete_terrain_publique!C:C, 0))</f>
        <v>0.52083333333333337</v>
      </c>
      <c r="V73" s="6" t="s">
        <v>39</v>
      </c>
      <c r="W73" s="101">
        <v>0.43055555555555558</v>
      </c>
      <c r="X73" s="6">
        <v>1</v>
      </c>
      <c r="Y73" s="6">
        <v>1</v>
      </c>
      <c r="Z73" s="6" t="s">
        <v>22</v>
      </c>
      <c r="AA73" s="18" t="s">
        <v>22</v>
      </c>
      <c r="GU73" s="163"/>
    </row>
    <row r="74" spans="1:203">
      <c r="A74" s="106" t="s">
        <v>317</v>
      </c>
      <c r="B74" s="100">
        <f>INDEX(BDD_enquete_terrain_publique!E:E, MATCH(A74, BDD_enquete_terrain_publique!C:C, 0))</f>
        <v>44091</v>
      </c>
      <c r="C74" s="100" t="s">
        <v>22</v>
      </c>
      <c r="D74" s="105" t="s">
        <v>22</v>
      </c>
      <c r="E74" s="6">
        <f>INDEX(BDD_enquete_terrain_publique!G:G, MATCH(A74, BDD_enquete_terrain_publique!C:C, 0))</f>
        <v>0</v>
      </c>
      <c r="F74" s="6" t="str">
        <f>INDEX(BDD_enquete_terrain_publique!H:H, MATCH(A74, BDD_enquete_terrain_publique!C:C, 0))</f>
        <v>NA</v>
      </c>
      <c r="G74" s="6" t="str">
        <f>INDEX(BDD_enquete_terrain_publique!I:I, MATCH(A74, BDD_enquete_terrain_publique!C:C, 0))</f>
        <v>NA</v>
      </c>
      <c r="H74" s="6" t="str">
        <f>INDEX(BDD_enquete_terrain_publique!J:J, MATCH(A74, BDD_enquete_terrain_publique!C:C, 0))</f>
        <v>NA</v>
      </c>
      <c r="I74" s="6" t="str">
        <f>INDEX(BDD_enquete_terrain_publique!K:K, MATCH(A74, BDD_enquete_terrain_publique!C:C, 0))</f>
        <v>NA</v>
      </c>
      <c r="J74" s="6" t="str">
        <f>INDEX(BDD_enquete_terrain_publique!L:L, MATCH(A74, BDD_enquete_terrain_publique!C:C, 0))</f>
        <v>NA</v>
      </c>
      <c r="K74" s="6" t="str">
        <f>INDEX(BDD_enquete_terrain_publique!M:M, MATCH(A74, BDD_enquete_terrain_publique!C:C, 0))</f>
        <v>NA</v>
      </c>
      <c r="L74" s="6" t="s">
        <v>606</v>
      </c>
      <c r="M74" s="6">
        <v>42</v>
      </c>
      <c r="N74" s="6">
        <v>52.853000000000002</v>
      </c>
      <c r="O74" s="6">
        <f t="shared" si="2"/>
        <v>42.880883333333337</v>
      </c>
      <c r="P74" s="6" t="s">
        <v>607</v>
      </c>
      <c r="Q74" s="6">
        <v>9</v>
      </c>
      <c r="R74" s="6">
        <v>28.675999999999998</v>
      </c>
      <c r="S74" s="6">
        <f t="shared" si="3"/>
        <v>9.4779333333333327</v>
      </c>
      <c r="T74" s="101">
        <f>INDEX(BDD_enquete_terrain_publique!AE:AE, MATCH(A74, BDD_enquete_terrain_publique!C:C, 0))</f>
        <v>0.35416666666666669</v>
      </c>
      <c r="U74" s="101">
        <f>INDEX(BDD_enquete_terrain_publique!AF:AF, MATCH(A74, BDD_enquete_terrain_publique!C:C, 0))</f>
        <v>0.52083333333333337</v>
      </c>
      <c r="V74" s="6" t="s">
        <v>39</v>
      </c>
      <c r="W74" s="101">
        <v>0.44097222222222227</v>
      </c>
      <c r="X74" s="6">
        <v>1</v>
      </c>
      <c r="Y74" s="6">
        <v>2</v>
      </c>
      <c r="Z74" s="6" t="s">
        <v>22</v>
      </c>
      <c r="AA74" s="18" t="s">
        <v>22</v>
      </c>
      <c r="GU74" s="163"/>
    </row>
    <row r="75" spans="1:203">
      <c r="A75" s="106" t="s">
        <v>2419</v>
      </c>
      <c r="B75" s="100">
        <v>44091</v>
      </c>
      <c r="C75" s="6" t="s">
        <v>22</v>
      </c>
      <c r="D75" s="8" t="s">
        <v>22</v>
      </c>
      <c r="E75" s="6">
        <v>0</v>
      </c>
      <c r="F75" s="6" t="s">
        <v>22</v>
      </c>
      <c r="G75" s="6" t="s">
        <v>22</v>
      </c>
      <c r="H75" s="6" t="s">
        <v>22</v>
      </c>
      <c r="I75" s="6" t="s">
        <v>22</v>
      </c>
      <c r="J75" s="6" t="s">
        <v>22</v>
      </c>
      <c r="K75" s="6" t="s">
        <v>22</v>
      </c>
      <c r="L75" s="101" t="s">
        <v>22</v>
      </c>
      <c r="M75" s="101" t="s">
        <v>22</v>
      </c>
      <c r="N75" s="101" t="s">
        <v>22</v>
      </c>
      <c r="O75" s="6" t="s">
        <v>22</v>
      </c>
      <c r="P75" s="101" t="s">
        <v>22</v>
      </c>
      <c r="Q75" s="101" t="s">
        <v>22</v>
      </c>
      <c r="R75" s="101" t="s">
        <v>22</v>
      </c>
      <c r="S75" s="6" t="s">
        <v>22</v>
      </c>
      <c r="T75" s="164">
        <v>0.35416666666666669</v>
      </c>
      <c r="U75" s="164">
        <v>0.52083333333333337</v>
      </c>
      <c r="V75" s="6" t="s">
        <v>22</v>
      </c>
      <c r="W75" s="6" t="s">
        <v>22</v>
      </c>
      <c r="X75" s="6">
        <v>0</v>
      </c>
      <c r="Y75" s="6">
        <v>0</v>
      </c>
      <c r="Z75" s="6" t="s">
        <v>22</v>
      </c>
      <c r="AA75" s="6" t="s">
        <v>2414</v>
      </c>
      <c r="CD75" s="165"/>
      <c r="EH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166"/>
    </row>
    <row r="76" spans="1:203">
      <c r="A76" s="106" t="s">
        <v>324</v>
      </c>
      <c r="B76" s="100">
        <f>INDEX(BDD_enquete_terrain_publique!E:E, MATCH(A76, BDD_enquete_terrain_publique!C:C, 0))</f>
        <v>44092</v>
      </c>
      <c r="C76" s="100" t="s">
        <v>22</v>
      </c>
      <c r="D76" s="105" t="s">
        <v>22</v>
      </c>
      <c r="E76" s="6">
        <f>INDEX(BDD_enquete_terrain_publique!G:G, MATCH(A76, BDD_enquete_terrain_publique!C:C, 0))</f>
        <v>0</v>
      </c>
      <c r="F76" s="6" t="str">
        <f>INDEX(BDD_enquete_terrain_publique!H:H, MATCH(A76, BDD_enquete_terrain_publique!C:C, 0))</f>
        <v>NA</v>
      </c>
      <c r="G76" s="6" t="str">
        <f>INDEX(BDD_enquete_terrain_publique!I:I, MATCH(A76, BDD_enquete_terrain_publique!C:C, 0))</f>
        <v>NA</v>
      </c>
      <c r="H76" s="6" t="str">
        <f>INDEX(BDD_enquete_terrain_publique!J:J, MATCH(A76, BDD_enquete_terrain_publique!C:C, 0))</f>
        <v>NA</v>
      </c>
      <c r="I76" s="6" t="str">
        <f>INDEX(BDD_enquete_terrain_publique!K:K, MATCH(A76, BDD_enquete_terrain_publique!C:C, 0))</f>
        <v>NA</v>
      </c>
      <c r="J76" s="6" t="str">
        <f>INDEX(BDD_enquete_terrain_publique!L:L, MATCH(A76, BDD_enquete_terrain_publique!C:C, 0))</f>
        <v>NA</v>
      </c>
      <c r="K76" s="6" t="str">
        <f>INDEX(BDD_enquete_terrain_publique!M:M, MATCH(A76, BDD_enquete_terrain_publique!C:C, 0))</f>
        <v>NA</v>
      </c>
      <c r="L76" s="6" t="s">
        <v>609</v>
      </c>
      <c r="M76" s="6">
        <v>42</v>
      </c>
      <c r="N76" s="6">
        <v>52.238</v>
      </c>
      <c r="O76" s="6">
        <f t="shared" si="2"/>
        <v>42.87063333333333</v>
      </c>
      <c r="P76" s="6" t="s">
        <v>286</v>
      </c>
      <c r="Q76" s="6">
        <v>9</v>
      </c>
      <c r="R76" s="6">
        <v>28.728000000000002</v>
      </c>
      <c r="S76" s="6">
        <f t="shared" si="3"/>
        <v>9.4787999999999997</v>
      </c>
      <c r="T76" s="101">
        <f>INDEX(BDD_enquete_terrain_publique!AE:AE, MATCH(A76, BDD_enquete_terrain_publique!C:C, 0))</f>
        <v>0.29166666666666669</v>
      </c>
      <c r="U76" s="101">
        <f>INDEX(BDD_enquete_terrain_publique!AF:AF, MATCH(A76, BDD_enquete_terrain_publique!C:C, 0))</f>
        <v>0.54166666666666663</v>
      </c>
      <c r="V76" s="6" t="s">
        <v>39</v>
      </c>
      <c r="W76" s="101">
        <v>0.34375</v>
      </c>
      <c r="X76" s="6">
        <v>1</v>
      </c>
      <c r="Y76" s="6">
        <v>1</v>
      </c>
      <c r="Z76" s="6" t="s">
        <v>22</v>
      </c>
      <c r="AA76" s="18" t="s">
        <v>22</v>
      </c>
      <c r="GU76" s="163"/>
    </row>
    <row r="77" spans="1:203">
      <c r="A77" s="106" t="s">
        <v>324</v>
      </c>
      <c r="B77" s="100">
        <f>INDEX(BDD_enquete_terrain_publique!E:E, MATCH(A77, BDD_enquete_terrain_publique!C:C, 0))</f>
        <v>44092</v>
      </c>
      <c r="C77" s="100" t="s">
        <v>22</v>
      </c>
      <c r="D77" s="105" t="s">
        <v>22</v>
      </c>
      <c r="E77" s="6">
        <f>INDEX(BDD_enquete_terrain_publique!G:G, MATCH(A77, BDD_enquete_terrain_publique!C:C, 0))</f>
        <v>0</v>
      </c>
      <c r="F77" s="6" t="str">
        <f>INDEX(BDD_enquete_terrain_publique!H:H, MATCH(A77, BDD_enquete_terrain_publique!C:C, 0))</f>
        <v>NA</v>
      </c>
      <c r="G77" s="6" t="str">
        <f>INDEX(BDD_enquete_terrain_publique!I:I, MATCH(A77, BDD_enquete_terrain_publique!C:C, 0))</f>
        <v>NA</v>
      </c>
      <c r="H77" s="6" t="str">
        <f>INDEX(BDD_enquete_terrain_publique!J:J, MATCH(A77, BDD_enquete_terrain_publique!C:C, 0))</f>
        <v>NA</v>
      </c>
      <c r="I77" s="6" t="str">
        <f>INDEX(BDD_enquete_terrain_publique!K:K, MATCH(A77, BDD_enquete_terrain_publique!C:C, 0))</f>
        <v>NA</v>
      </c>
      <c r="J77" s="6" t="str">
        <f>INDEX(BDD_enquete_terrain_publique!L:L, MATCH(A77, BDD_enquete_terrain_publique!C:C, 0))</f>
        <v>NA</v>
      </c>
      <c r="K77" s="6" t="str">
        <f>INDEX(BDD_enquete_terrain_publique!M:M, MATCH(A77, BDD_enquete_terrain_publique!C:C, 0))</f>
        <v>NA</v>
      </c>
      <c r="L77" s="6" t="s">
        <v>326</v>
      </c>
      <c r="M77" s="6">
        <v>42</v>
      </c>
      <c r="N77" s="6">
        <v>55.445999999999998</v>
      </c>
      <c r="O77" s="6">
        <f t="shared" si="2"/>
        <v>42.924100000000003</v>
      </c>
      <c r="P77" s="6" t="s">
        <v>327</v>
      </c>
      <c r="Q77" s="6">
        <v>9</v>
      </c>
      <c r="R77" s="6">
        <v>28.35</v>
      </c>
      <c r="S77" s="6">
        <f t="shared" si="3"/>
        <v>9.4725000000000001</v>
      </c>
      <c r="T77" s="101">
        <f>INDEX(BDD_enquete_terrain_publique!AE:AE, MATCH(A77, BDD_enquete_terrain_publique!C:C, 0))</f>
        <v>0.29166666666666669</v>
      </c>
      <c r="U77" s="101">
        <f>INDEX(BDD_enquete_terrain_publique!AF:AF, MATCH(A77, BDD_enquete_terrain_publique!C:C, 0))</f>
        <v>0.54166666666666663</v>
      </c>
      <c r="V77" s="6" t="s">
        <v>39</v>
      </c>
      <c r="W77" s="101">
        <v>0.36458333333333331</v>
      </c>
      <c r="X77" s="6">
        <v>1</v>
      </c>
      <c r="Y77" s="6">
        <v>2</v>
      </c>
      <c r="Z77" s="6" t="s">
        <v>22</v>
      </c>
      <c r="AA77" s="18" t="s">
        <v>22</v>
      </c>
      <c r="GU77" s="163"/>
    </row>
    <row r="78" spans="1:203">
      <c r="A78" s="106" t="s">
        <v>324</v>
      </c>
      <c r="B78" s="100">
        <f>INDEX(BDD_enquete_terrain_publique!E:E, MATCH(A78, BDD_enquete_terrain_publique!C:C, 0))</f>
        <v>44092</v>
      </c>
      <c r="C78" s="100" t="s">
        <v>22</v>
      </c>
      <c r="D78" s="105" t="s">
        <v>22</v>
      </c>
      <c r="E78" s="6">
        <f>INDEX(BDD_enquete_terrain_publique!G:G, MATCH(A78, BDD_enquete_terrain_publique!C:C, 0))</f>
        <v>0</v>
      </c>
      <c r="F78" s="6" t="str">
        <f>INDEX(BDD_enquete_terrain_publique!H:H, MATCH(A78, BDD_enquete_terrain_publique!C:C, 0))</f>
        <v>NA</v>
      </c>
      <c r="G78" s="6" t="str">
        <f>INDEX(BDD_enquete_terrain_publique!I:I, MATCH(A78, BDD_enquete_terrain_publique!C:C, 0))</f>
        <v>NA</v>
      </c>
      <c r="H78" s="6" t="str">
        <f>INDEX(BDD_enquete_terrain_publique!J:J, MATCH(A78, BDD_enquete_terrain_publique!C:C, 0))</f>
        <v>NA</v>
      </c>
      <c r="I78" s="6" t="str">
        <f>INDEX(BDD_enquete_terrain_publique!K:K, MATCH(A78, BDD_enquete_terrain_publique!C:C, 0))</f>
        <v>NA</v>
      </c>
      <c r="J78" s="6" t="str">
        <f>INDEX(BDD_enquete_terrain_publique!L:L, MATCH(A78, BDD_enquete_terrain_publique!C:C, 0))</f>
        <v>NA</v>
      </c>
      <c r="K78" s="6" t="str">
        <f>INDEX(BDD_enquete_terrain_publique!M:M, MATCH(A78, BDD_enquete_terrain_publique!C:C, 0))</f>
        <v>NA</v>
      </c>
      <c r="L78" s="6" t="s">
        <v>612</v>
      </c>
      <c r="M78" s="6">
        <v>42</v>
      </c>
      <c r="N78" s="6">
        <v>45.241</v>
      </c>
      <c r="O78" s="6">
        <f t="shared" si="2"/>
        <v>42.754016666666665</v>
      </c>
      <c r="P78" s="6" t="s">
        <v>613</v>
      </c>
      <c r="Q78" s="6">
        <v>9</v>
      </c>
      <c r="R78" s="6">
        <v>28.058</v>
      </c>
      <c r="S78" s="6">
        <f t="shared" si="3"/>
        <v>9.4676333333333336</v>
      </c>
      <c r="T78" s="101">
        <f>INDEX(BDD_enquete_terrain_publique!AE:AE, MATCH(A78, BDD_enquete_terrain_publique!C:C, 0))</f>
        <v>0.29166666666666669</v>
      </c>
      <c r="U78" s="101">
        <f>INDEX(BDD_enquete_terrain_publique!AF:AF, MATCH(A78, BDD_enquete_terrain_publique!C:C, 0))</f>
        <v>0.54166666666666663</v>
      </c>
      <c r="V78" s="6" t="s">
        <v>39</v>
      </c>
      <c r="W78" s="101">
        <v>0.39583333333333331</v>
      </c>
      <c r="X78" s="6">
        <v>1</v>
      </c>
      <c r="Y78" s="6">
        <v>1</v>
      </c>
      <c r="Z78" s="6" t="s">
        <v>22</v>
      </c>
      <c r="AA78" s="18" t="s">
        <v>22</v>
      </c>
      <c r="GU78" s="163"/>
    </row>
    <row r="79" spans="1:203">
      <c r="A79" s="106" t="s">
        <v>331</v>
      </c>
      <c r="B79" s="100">
        <f>INDEX(BDD_enquete_terrain_publique!E:E, MATCH(A79, BDD_enquete_terrain_publique!C:C, 0))</f>
        <v>44095</v>
      </c>
      <c r="C79" s="100" t="s">
        <v>22</v>
      </c>
      <c r="D79" s="105" t="s">
        <v>22</v>
      </c>
      <c r="E79" s="6">
        <f>INDEX(BDD_enquete_terrain_publique!G:G, MATCH(A79, BDD_enquete_terrain_publique!C:C, 0))</f>
        <v>0</v>
      </c>
      <c r="F79" s="6" t="str">
        <f>INDEX(BDD_enquete_terrain_publique!H:H, MATCH(A79, BDD_enquete_terrain_publique!C:C, 0))</f>
        <v>NA</v>
      </c>
      <c r="G79" s="6" t="str">
        <f>INDEX(BDD_enquete_terrain_publique!I:I, MATCH(A79, BDD_enquete_terrain_publique!C:C, 0))</f>
        <v>NA</v>
      </c>
      <c r="H79" s="6" t="str">
        <f>INDEX(BDD_enquete_terrain_publique!J:J, MATCH(A79, BDD_enquete_terrain_publique!C:C, 0))</f>
        <v>NA</v>
      </c>
      <c r="I79" s="6" t="str">
        <f>INDEX(BDD_enquete_terrain_publique!K:K, MATCH(A79, BDD_enquete_terrain_publique!C:C, 0))</f>
        <v>NA</v>
      </c>
      <c r="J79" s="6" t="str">
        <f>INDEX(BDD_enquete_terrain_publique!L:L, MATCH(A79, BDD_enquete_terrain_publique!C:C, 0))</f>
        <v>NA</v>
      </c>
      <c r="K79" s="6" t="str">
        <f>INDEX(BDD_enquete_terrain_publique!M:M, MATCH(A79, BDD_enquete_terrain_publique!C:C, 0))</f>
        <v>NA</v>
      </c>
      <c r="L79" s="6" t="s">
        <v>333</v>
      </c>
      <c r="M79" s="6">
        <v>42</v>
      </c>
      <c r="N79" s="6">
        <v>40.481000000000002</v>
      </c>
      <c r="O79" s="6">
        <f t="shared" si="2"/>
        <v>42.674683333333334</v>
      </c>
      <c r="P79" s="6" t="s">
        <v>334</v>
      </c>
      <c r="Q79" s="6">
        <v>9</v>
      </c>
      <c r="R79" s="6">
        <v>17.196000000000002</v>
      </c>
      <c r="S79" s="6">
        <f t="shared" si="3"/>
        <v>9.2866</v>
      </c>
      <c r="T79" s="101">
        <f>INDEX(BDD_enquete_terrain_publique!AE:AE, MATCH(A79, BDD_enquete_terrain_publique!C:C, 0))</f>
        <v>0.33333333333333331</v>
      </c>
      <c r="U79" s="101">
        <f>INDEX(BDD_enquete_terrain_publique!AF:AF, MATCH(A79, BDD_enquete_terrain_publique!C:C, 0))</f>
        <v>0.58333333333333337</v>
      </c>
      <c r="V79" s="6" t="s">
        <v>41</v>
      </c>
      <c r="W79" s="101">
        <v>0.3923611111111111</v>
      </c>
      <c r="X79" s="6">
        <v>1</v>
      </c>
      <c r="Y79" s="6">
        <v>2</v>
      </c>
      <c r="Z79" s="6" t="s">
        <v>22</v>
      </c>
      <c r="AA79" s="18" t="s">
        <v>22</v>
      </c>
      <c r="GU79" s="163"/>
    </row>
    <row r="80" spans="1:203">
      <c r="A80" s="106" t="s">
        <v>331</v>
      </c>
      <c r="B80" s="100">
        <f>INDEX(BDD_enquete_terrain_publique!E:E, MATCH(A80, BDD_enquete_terrain_publique!C:C, 0))</f>
        <v>44095</v>
      </c>
      <c r="C80" s="100" t="s">
        <v>22</v>
      </c>
      <c r="D80" s="105" t="s">
        <v>22</v>
      </c>
      <c r="E80" s="6">
        <f>INDEX(BDD_enquete_terrain_publique!G:G, MATCH(A80, BDD_enquete_terrain_publique!C:C, 0))</f>
        <v>0</v>
      </c>
      <c r="F80" s="6" t="str">
        <f>INDEX(BDD_enquete_terrain_publique!H:H, MATCH(A80, BDD_enquete_terrain_publique!C:C, 0))</f>
        <v>NA</v>
      </c>
      <c r="G80" s="6" t="str">
        <f>INDEX(BDD_enquete_terrain_publique!I:I, MATCH(A80, BDD_enquete_terrain_publique!C:C, 0))</f>
        <v>NA</v>
      </c>
      <c r="H80" s="6" t="str">
        <f>INDEX(BDD_enquete_terrain_publique!J:J, MATCH(A80, BDD_enquete_terrain_publique!C:C, 0))</f>
        <v>NA</v>
      </c>
      <c r="I80" s="6" t="str">
        <f>INDEX(BDD_enquete_terrain_publique!K:K, MATCH(A80, BDD_enquete_terrain_publique!C:C, 0))</f>
        <v>NA</v>
      </c>
      <c r="J80" s="6" t="str">
        <f>INDEX(BDD_enquete_terrain_publique!L:L, MATCH(A80, BDD_enquete_terrain_publique!C:C, 0))</f>
        <v>NA</v>
      </c>
      <c r="K80" s="6" t="str">
        <f>INDEX(BDD_enquete_terrain_publique!M:M, MATCH(A80, BDD_enquete_terrain_publique!C:C, 0))</f>
        <v>NA</v>
      </c>
      <c r="L80" s="6" t="s">
        <v>616</v>
      </c>
      <c r="M80" s="6">
        <v>42</v>
      </c>
      <c r="N80" s="6">
        <v>43.95</v>
      </c>
      <c r="O80" s="6">
        <f t="shared" si="2"/>
        <v>42.732500000000002</v>
      </c>
      <c r="P80" s="6" t="s">
        <v>617</v>
      </c>
      <c r="Q80" s="6">
        <v>9</v>
      </c>
      <c r="R80" s="6">
        <v>20.536000000000001</v>
      </c>
      <c r="S80" s="6">
        <f t="shared" si="3"/>
        <v>9.3422666666666672</v>
      </c>
      <c r="T80" s="101">
        <f>INDEX(BDD_enquete_terrain_publique!AE:AE, MATCH(A80, BDD_enquete_terrain_publique!C:C, 0))</f>
        <v>0.33333333333333331</v>
      </c>
      <c r="U80" s="101">
        <f>INDEX(BDD_enquete_terrain_publique!AF:AF, MATCH(A80, BDD_enquete_terrain_publique!C:C, 0))</f>
        <v>0.58333333333333337</v>
      </c>
      <c r="V80" s="6" t="s">
        <v>39</v>
      </c>
      <c r="W80" s="101">
        <v>0.43055555555555558</v>
      </c>
      <c r="X80" s="6">
        <v>1</v>
      </c>
      <c r="Y80" s="6">
        <v>3</v>
      </c>
      <c r="Z80" s="6" t="s">
        <v>22</v>
      </c>
      <c r="AA80" s="18" t="s">
        <v>22</v>
      </c>
      <c r="GU80" s="163"/>
    </row>
    <row r="81" spans="1:203">
      <c r="A81" s="106" t="s">
        <v>331</v>
      </c>
      <c r="B81" s="100">
        <f>INDEX(BDD_enquete_terrain_publique!E:E, MATCH(A81, BDD_enquete_terrain_publique!C:C, 0))</f>
        <v>44095</v>
      </c>
      <c r="C81" s="100" t="s">
        <v>22</v>
      </c>
      <c r="D81" s="105" t="s">
        <v>22</v>
      </c>
      <c r="E81" s="6">
        <f>INDEX(BDD_enquete_terrain_publique!G:G, MATCH(A81, BDD_enquete_terrain_publique!C:C, 0))</f>
        <v>0</v>
      </c>
      <c r="F81" s="6" t="str">
        <f>INDEX(BDD_enquete_terrain_publique!H:H, MATCH(A81, BDD_enquete_terrain_publique!C:C, 0))</f>
        <v>NA</v>
      </c>
      <c r="G81" s="6" t="str">
        <f>INDEX(BDD_enquete_terrain_publique!I:I, MATCH(A81, BDD_enquete_terrain_publique!C:C, 0))</f>
        <v>NA</v>
      </c>
      <c r="H81" s="6" t="str">
        <f>INDEX(BDD_enquete_terrain_publique!J:J, MATCH(A81, BDD_enquete_terrain_publique!C:C, 0))</f>
        <v>NA</v>
      </c>
      <c r="I81" s="6" t="str">
        <f>INDEX(BDD_enquete_terrain_publique!K:K, MATCH(A81, BDD_enquete_terrain_publique!C:C, 0))</f>
        <v>NA</v>
      </c>
      <c r="J81" s="6" t="str">
        <f>INDEX(BDD_enquete_terrain_publique!L:L, MATCH(A81, BDD_enquete_terrain_publique!C:C, 0))</f>
        <v>NA</v>
      </c>
      <c r="K81" s="6" t="str">
        <f>INDEX(BDD_enquete_terrain_publique!M:M, MATCH(A81, BDD_enquete_terrain_publique!C:C, 0))</f>
        <v>NA</v>
      </c>
      <c r="L81" s="6" t="s">
        <v>336</v>
      </c>
      <c r="M81" s="6">
        <v>42</v>
      </c>
      <c r="N81" s="6">
        <v>49.774999999999999</v>
      </c>
      <c r="O81" s="6">
        <f t="shared" si="2"/>
        <v>42.829583333333332</v>
      </c>
      <c r="P81" s="6" t="s">
        <v>337</v>
      </c>
      <c r="Q81" s="6">
        <v>9</v>
      </c>
      <c r="R81" s="6">
        <v>18.782</v>
      </c>
      <c r="S81" s="6">
        <f t="shared" si="3"/>
        <v>9.3130333333333333</v>
      </c>
      <c r="T81" s="101">
        <f>INDEX(BDD_enquete_terrain_publique!AE:AE, MATCH(A81, BDD_enquete_terrain_publique!C:C, 0))</f>
        <v>0.33333333333333331</v>
      </c>
      <c r="U81" s="101">
        <f>INDEX(BDD_enquete_terrain_publique!AF:AF, MATCH(A81, BDD_enquete_terrain_publique!C:C, 0))</f>
        <v>0.58333333333333337</v>
      </c>
      <c r="V81" s="6" t="s">
        <v>40</v>
      </c>
      <c r="W81" s="101">
        <v>0.47916666666666669</v>
      </c>
      <c r="X81" s="6">
        <v>1</v>
      </c>
      <c r="Y81" s="6">
        <v>1</v>
      </c>
      <c r="Z81" s="6" t="s">
        <v>22</v>
      </c>
      <c r="AA81" s="18" t="s">
        <v>22</v>
      </c>
      <c r="GU81" s="163"/>
    </row>
    <row r="82" spans="1:203">
      <c r="A82" s="106" t="s">
        <v>331</v>
      </c>
      <c r="B82" s="100">
        <f>INDEX(BDD_enquete_terrain_publique!E:E, MATCH(A82, BDD_enquete_terrain_publique!C:C, 0))</f>
        <v>44095</v>
      </c>
      <c r="C82" s="100" t="s">
        <v>22</v>
      </c>
      <c r="D82" s="105" t="s">
        <v>22</v>
      </c>
      <c r="E82" s="6">
        <f>INDEX(BDD_enquete_terrain_publique!G:G, MATCH(A82, BDD_enquete_terrain_publique!C:C, 0))</f>
        <v>0</v>
      </c>
      <c r="F82" s="6" t="str">
        <f>INDEX(BDD_enquete_terrain_publique!H:H, MATCH(A82, BDD_enquete_terrain_publique!C:C, 0))</f>
        <v>NA</v>
      </c>
      <c r="G82" s="6" t="str">
        <f>INDEX(BDD_enquete_terrain_publique!I:I, MATCH(A82, BDD_enquete_terrain_publique!C:C, 0))</f>
        <v>NA</v>
      </c>
      <c r="H82" s="6" t="str">
        <f>INDEX(BDD_enquete_terrain_publique!J:J, MATCH(A82, BDD_enquete_terrain_publique!C:C, 0))</f>
        <v>NA</v>
      </c>
      <c r="I82" s="6" t="str">
        <f>INDEX(BDD_enquete_terrain_publique!K:K, MATCH(A82, BDD_enquete_terrain_publique!C:C, 0))</f>
        <v>NA</v>
      </c>
      <c r="J82" s="6" t="str">
        <f>INDEX(BDD_enquete_terrain_publique!L:L, MATCH(A82, BDD_enquete_terrain_publique!C:C, 0))</f>
        <v>NA</v>
      </c>
      <c r="K82" s="6" t="str">
        <f>INDEX(BDD_enquete_terrain_publique!M:M, MATCH(A82, BDD_enquete_terrain_publique!C:C, 0))</f>
        <v>NA</v>
      </c>
      <c r="L82" s="6" t="s">
        <v>619</v>
      </c>
      <c r="M82" s="6">
        <v>42</v>
      </c>
      <c r="N82" s="6">
        <v>52.67</v>
      </c>
      <c r="O82" s="6">
        <f t="shared" si="2"/>
        <v>42.877833333333335</v>
      </c>
      <c r="P82" s="6" t="s">
        <v>620</v>
      </c>
      <c r="Q82" s="6">
        <v>9</v>
      </c>
      <c r="R82" s="6">
        <v>28.56</v>
      </c>
      <c r="S82" s="6">
        <f t="shared" si="3"/>
        <v>9.4759999999999991</v>
      </c>
      <c r="T82" s="101">
        <f>INDEX(BDD_enquete_terrain_publique!AE:AE, MATCH(A82, BDD_enquete_terrain_publique!C:C, 0))</f>
        <v>0.33333333333333331</v>
      </c>
      <c r="U82" s="101">
        <f>INDEX(BDD_enquete_terrain_publique!AF:AF, MATCH(A82, BDD_enquete_terrain_publique!C:C, 0))</f>
        <v>0.58333333333333337</v>
      </c>
      <c r="V82" s="6" t="s">
        <v>39</v>
      </c>
      <c r="W82" s="101">
        <v>0.55208333333333337</v>
      </c>
      <c r="X82" s="6">
        <v>1</v>
      </c>
      <c r="Y82" s="6">
        <v>1</v>
      </c>
      <c r="Z82" s="6" t="s">
        <v>22</v>
      </c>
      <c r="AA82" s="18" t="s">
        <v>22</v>
      </c>
      <c r="GU82" s="163"/>
    </row>
    <row r="83" spans="1:203">
      <c r="A83" s="106" t="s">
        <v>331</v>
      </c>
      <c r="B83" s="100">
        <f>INDEX(BDD_enquete_terrain_publique!E:E, MATCH(A83, BDD_enquete_terrain_publique!C:C, 0))</f>
        <v>44095</v>
      </c>
      <c r="C83" s="100" t="s">
        <v>22</v>
      </c>
      <c r="D83" s="105" t="s">
        <v>22</v>
      </c>
      <c r="E83" s="6">
        <f>INDEX(BDD_enquete_terrain_publique!G:G, MATCH(A83, BDD_enquete_terrain_publique!C:C, 0))</f>
        <v>0</v>
      </c>
      <c r="F83" s="6" t="str">
        <f>INDEX(BDD_enquete_terrain_publique!H:H, MATCH(A83, BDD_enquete_terrain_publique!C:C, 0))</f>
        <v>NA</v>
      </c>
      <c r="G83" s="6" t="str">
        <f>INDEX(BDD_enquete_terrain_publique!I:I, MATCH(A83, BDD_enquete_terrain_publique!C:C, 0))</f>
        <v>NA</v>
      </c>
      <c r="H83" s="6" t="str">
        <f>INDEX(BDD_enquete_terrain_publique!J:J, MATCH(A83, BDD_enquete_terrain_publique!C:C, 0))</f>
        <v>NA</v>
      </c>
      <c r="I83" s="6" t="str">
        <f>INDEX(BDD_enquete_terrain_publique!K:K, MATCH(A83, BDD_enquete_terrain_publique!C:C, 0))</f>
        <v>NA</v>
      </c>
      <c r="J83" s="6" t="str">
        <f>INDEX(BDD_enquete_terrain_publique!L:L, MATCH(A83, BDD_enquete_terrain_publique!C:C, 0))</f>
        <v>NA</v>
      </c>
      <c r="K83" s="6" t="str">
        <f>INDEX(BDD_enquete_terrain_publique!M:M, MATCH(A83, BDD_enquete_terrain_publique!C:C, 0))</f>
        <v>NA</v>
      </c>
      <c r="L83" s="6" t="s">
        <v>622</v>
      </c>
      <c r="M83" s="6">
        <v>42</v>
      </c>
      <c r="N83" s="6">
        <v>51.615000000000002</v>
      </c>
      <c r="O83" s="6">
        <f t="shared" si="2"/>
        <v>42.860250000000001</v>
      </c>
      <c r="P83" s="6" t="s">
        <v>623</v>
      </c>
      <c r="Q83" s="6">
        <v>9</v>
      </c>
      <c r="R83" s="6">
        <v>28.797999999999998</v>
      </c>
      <c r="S83" s="6">
        <f t="shared" si="3"/>
        <v>9.479966666666666</v>
      </c>
      <c r="T83" s="101">
        <f>INDEX(BDD_enquete_terrain_publique!AE:AE, MATCH(A83, BDD_enquete_terrain_publique!C:C, 0))</f>
        <v>0.33333333333333331</v>
      </c>
      <c r="U83" s="101">
        <f>INDEX(BDD_enquete_terrain_publique!AF:AF, MATCH(A83, BDD_enquete_terrain_publique!C:C, 0))</f>
        <v>0.58333333333333337</v>
      </c>
      <c r="V83" s="6" t="s">
        <v>39</v>
      </c>
      <c r="W83" s="101">
        <v>0.56944444444444442</v>
      </c>
      <c r="X83" s="6">
        <v>1</v>
      </c>
      <c r="Y83" s="6">
        <v>2</v>
      </c>
      <c r="Z83" s="6" t="s">
        <v>22</v>
      </c>
      <c r="AA83" s="18" t="s">
        <v>22</v>
      </c>
      <c r="GU83" s="163"/>
    </row>
    <row r="84" spans="1:203">
      <c r="A84" s="106" t="s">
        <v>342</v>
      </c>
      <c r="B84" s="100">
        <f>INDEX(BDD_enquete_terrain_publique!E:E, MATCH(A84, BDD_enquete_terrain_publique!C:C, 0))</f>
        <v>44096</v>
      </c>
      <c r="C84" s="100" t="s">
        <v>22</v>
      </c>
      <c r="D84" s="105" t="s">
        <v>22</v>
      </c>
      <c r="E84" s="6">
        <f>INDEX(BDD_enquete_terrain_publique!G:G, MATCH(A84, BDD_enquete_terrain_publique!C:C, 0))</f>
        <v>0</v>
      </c>
      <c r="F84" s="6" t="str">
        <f>INDEX(BDD_enquete_terrain_publique!H:H, MATCH(A84, BDD_enquete_terrain_publique!C:C, 0))</f>
        <v>NA</v>
      </c>
      <c r="G84" s="6" t="str">
        <f>INDEX(BDD_enquete_terrain_publique!I:I, MATCH(A84, BDD_enquete_terrain_publique!C:C, 0))</f>
        <v>NA</v>
      </c>
      <c r="H84" s="6" t="str">
        <f>INDEX(BDD_enquete_terrain_publique!J:J, MATCH(A84, BDD_enquete_terrain_publique!C:C, 0))</f>
        <v>NA</v>
      </c>
      <c r="I84" s="6" t="str">
        <f>INDEX(BDD_enquete_terrain_publique!K:K, MATCH(A84, BDD_enquete_terrain_publique!C:C, 0))</f>
        <v>NA</v>
      </c>
      <c r="J84" s="6" t="str">
        <f>INDEX(BDD_enquete_terrain_publique!L:L, MATCH(A84, BDD_enquete_terrain_publique!C:C, 0))</f>
        <v>NA</v>
      </c>
      <c r="K84" s="6" t="str">
        <f>INDEX(BDD_enquete_terrain_publique!M:M, MATCH(A84, BDD_enquete_terrain_publique!C:C, 0))</f>
        <v>NA</v>
      </c>
      <c r="L84" s="6" t="s">
        <v>344</v>
      </c>
      <c r="M84" s="6">
        <v>42</v>
      </c>
      <c r="N84" s="6">
        <v>44.027999999999999</v>
      </c>
      <c r="O84" s="6">
        <f t="shared" si="2"/>
        <v>42.733800000000002</v>
      </c>
      <c r="P84" s="6" t="s">
        <v>345</v>
      </c>
      <c r="Q84" s="6">
        <v>9</v>
      </c>
      <c r="R84" s="6">
        <v>27.677</v>
      </c>
      <c r="S84" s="6">
        <f t="shared" si="3"/>
        <v>9.4612833333333342</v>
      </c>
      <c r="T84" s="101">
        <f>INDEX(BDD_enquete_terrain_publique!AE:AE, MATCH(A84, BDD_enquete_terrain_publique!C:C, 0))</f>
        <v>0.29166666666666669</v>
      </c>
      <c r="U84" s="101">
        <f>INDEX(BDD_enquete_terrain_publique!AF:AF, MATCH(A84, BDD_enquete_terrain_publique!C:C, 0))</f>
        <v>0.5</v>
      </c>
      <c r="V84" s="6" t="s">
        <v>40</v>
      </c>
      <c r="W84" s="101">
        <v>0.38541666666666669</v>
      </c>
      <c r="X84" s="6">
        <v>1</v>
      </c>
      <c r="Y84" s="6">
        <v>2</v>
      </c>
      <c r="Z84" s="6" t="s">
        <v>22</v>
      </c>
      <c r="AA84" s="18" t="s">
        <v>22</v>
      </c>
      <c r="GU84" s="163"/>
    </row>
    <row r="85" spans="1:203">
      <c r="A85" s="106" t="s">
        <v>2420</v>
      </c>
      <c r="B85" s="100">
        <v>44097</v>
      </c>
      <c r="C85" s="6" t="s">
        <v>22</v>
      </c>
      <c r="D85" s="8" t="s">
        <v>22</v>
      </c>
      <c r="E85" s="6">
        <v>2</v>
      </c>
      <c r="F85" s="6" t="s">
        <v>22</v>
      </c>
      <c r="G85" s="6" t="s">
        <v>22</v>
      </c>
      <c r="H85" s="6" t="s">
        <v>352</v>
      </c>
      <c r="I85" s="6" t="s">
        <v>22</v>
      </c>
      <c r="J85" s="6" t="s">
        <v>22</v>
      </c>
      <c r="K85" s="6" t="s">
        <v>22</v>
      </c>
      <c r="L85" s="101" t="s">
        <v>22</v>
      </c>
      <c r="M85" s="101" t="s">
        <v>22</v>
      </c>
      <c r="N85" s="101" t="s">
        <v>22</v>
      </c>
      <c r="O85" s="6" t="s">
        <v>22</v>
      </c>
      <c r="P85" s="101" t="s">
        <v>22</v>
      </c>
      <c r="Q85" s="101" t="s">
        <v>22</v>
      </c>
      <c r="R85" s="101" t="s">
        <v>22</v>
      </c>
      <c r="S85" s="6" t="s">
        <v>22</v>
      </c>
      <c r="T85" s="164">
        <v>0.33333333333333331</v>
      </c>
      <c r="U85" s="164">
        <v>0.5</v>
      </c>
      <c r="V85" s="6" t="s">
        <v>22</v>
      </c>
      <c r="W85" s="6" t="s">
        <v>22</v>
      </c>
      <c r="X85" s="6">
        <v>0</v>
      </c>
      <c r="Y85" s="6">
        <v>0</v>
      </c>
      <c r="Z85" s="6" t="s">
        <v>22</v>
      </c>
      <c r="AA85" s="6" t="s">
        <v>2414</v>
      </c>
      <c r="CD85" s="165"/>
      <c r="EH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166"/>
    </row>
    <row r="86" spans="1:203">
      <c r="A86" s="106" t="s">
        <v>350</v>
      </c>
      <c r="B86" s="100">
        <f>INDEX(BDD_enquete_terrain_publique!E:E, MATCH(A86, BDD_enquete_terrain_publique!C:C, 0))</f>
        <v>44098</v>
      </c>
      <c r="C86" s="100" t="s">
        <v>22</v>
      </c>
      <c r="D86" s="105" t="s">
        <v>22</v>
      </c>
      <c r="E86" s="6">
        <f>INDEX(BDD_enquete_terrain_publique!G:G, MATCH(A86, BDD_enquete_terrain_publique!C:C, 0))</f>
        <v>1</v>
      </c>
      <c r="F86" s="6" t="str">
        <f>INDEX(BDD_enquete_terrain_publique!H:H, MATCH(A86, BDD_enquete_terrain_publique!C:C, 0))</f>
        <v>NA</v>
      </c>
      <c r="G86" s="6">
        <f>INDEX(BDD_enquete_terrain_publique!I:I, MATCH(A86, BDD_enquete_terrain_publique!C:C, 0))</f>
        <v>0</v>
      </c>
      <c r="H86" s="6" t="str">
        <f>INDEX(BDD_enquete_terrain_publique!J:J, MATCH(A86, BDD_enquete_terrain_publique!C:C, 0))</f>
        <v>O</v>
      </c>
      <c r="I86" s="6" t="str">
        <f>INDEX(BDD_enquete_terrain_publique!K:K, MATCH(A86, BDD_enquete_terrain_publique!C:C, 0))</f>
        <v>NA</v>
      </c>
      <c r="J86" s="6" t="str">
        <f>INDEX(BDD_enquete_terrain_publique!L:L, MATCH(A86, BDD_enquete_terrain_publique!C:C, 0))</f>
        <v>NA</v>
      </c>
      <c r="K86" s="6" t="str">
        <f>INDEX(BDD_enquete_terrain_publique!M:M, MATCH(A86, BDD_enquete_terrain_publique!C:C, 0))</f>
        <v>NA</v>
      </c>
      <c r="L86" s="6" t="s">
        <v>626</v>
      </c>
      <c r="M86" s="6">
        <v>42</v>
      </c>
      <c r="N86" s="6">
        <v>44.551000000000002</v>
      </c>
      <c r="O86" s="6">
        <f t="shared" si="2"/>
        <v>42.742516666666667</v>
      </c>
      <c r="P86" s="6" t="s">
        <v>627</v>
      </c>
      <c r="Q86" s="6">
        <v>9</v>
      </c>
      <c r="R86" s="6">
        <v>27.742999999999999</v>
      </c>
      <c r="S86" s="6">
        <f t="shared" si="3"/>
        <v>9.4623833333333334</v>
      </c>
      <c r="T86" s="101">
        <f>INDEX(BDD_enquete_terrain_publique!AE:AE, MATCH(A86, BDD_enquete_terrain_publique!C:C, 0))</f>
        <v>0.72916666666666663</v>
      </c>
      <c r="U86" s="101">
        <f>INDEX(BDD_enquete_terrain_publique!AF:AF, MATCH(A86, BDD_enquete_terrain_publique!C:C, 0))</f>
        <v>0.875</v>
      </c>
      <c r="V86" s="6" t="s">
        <v>39</v>
      </c>
      <c r="W86" s="101">
        <v>0.73611111111111116</v>
      </c>
      <c r="X86" s="6">
        <v>1</v>
      </c>
      <c r="Y86" s="6">
        <v>2</v>
      </c>
      <c r="Z86" s="6" t="s">
        <v>22</v>
      </c>
      <c r="AA86" s="18" t="s">
        <v>22</v>
      </c>
      <c r="GU86" s="163"/>
    </row>
    <row r="87" spans="1:203">
      <c r="A87" s="106" t="s">
        <v>350</v>
      </c>
      <c r="B87" s="100">
        <f>INDEX(BDD_enquete_terrain_publique!E:E, MATCH(A87, BDD_enquete_terrain_publique!C:C, 0))</f>
        <v>44098</v>
      </c>
      <c r="C87" s="100" t="s">
        <v>22</v>
      </c>
      <c r="D87" s="105" t="s">
        <v>22</v>
      </c>
      <c r="E87" s="6">
        <f>INDEX(BDD_enquete_terrain_publique!G:G, MATCH(A87, BDD_enquete_terrain_publique!C:C, 0))</f>
        <v>1</v>
      </c>
      <c r="F87" s="6" t="str">
        <f>INDEX(BDD_enquete_terrain_publique!H:H, MATCH(A87, BDD_enquete_terrain_publique!C:C, 0))</f>
        <v>NA</v>
      </c>
      <c r="G87" s="6">
        <f>INDEX(BDD_enquete_terrain_publique!I:I, MATCH(A87, BDD_enquete_terrain_publique!C:C, 0))</f>
        <v>0</v>
      </c>
      <c r="H87" s="6" t="str">
        <f>INDEX(BDD_enquete_terrain_publique!J:J, MATCH(A87, BDD_enquete_terrain_publique!C:C, 0))</f>
        <v>O</v>
      </c>
      <c r="I87" s="6" t="str">
        <f>INDEX(BDD_enquete_terrain_publique!K:K, MATCH(A87, BDD_enquete_terrain_publique!C:C, 0))</f>
        <v>NA</v>
      </c>
      <c r="J87" s="6" t="str">
        <f>INDEX(BDD_enquete_terrain_publique!L:L, MATCH(A87, BDD_enquete_terrain_publique!C:C, 0))</f>
        <v>NA</v>
      </c>
      <c r="K87" s="6" t="str">
        <f>INDEX(BDD_enquete_terrain_publique!M:M, MATCH(A87, BDD_enquete_terrain_publique!C:C, 0))</f>
        <v>NA</v>
      </c>
      <c r="L87" s="6" t="s">
        <v>465</v>
      </c>
      <c r="M87" s="6">
        <v>42</v>
      </c>
      <c r="N87" s="6">
        <v>45.5</v>
      </c>
      <c r="O87" s="6">
        <f t="shared" si="2"/>
        <v>42.758333333333333</v>
      </c>
      <c r="P87" s="6" t="s">
        <v>629</v>
      </c>
      <c r="Q87" s="6">
        <v>9</v>
      </c>
      <c r="R87" s="6">
        <v>27.956</v>
      </c>
      <c r="S87" s="6">
        <f t="shared" si="3"/>
        <v>9.465933333333334</v>
      </c>
      <c r="T87" s="101">
        <f>INDEX(BDD_enquete_terrain_publique!AE:AE, MATCH(A87, BDD_enquete_terrain_publique!C:C, 0))</f>
        <v>0.72916666666666663</v>
      </c>
      <c r="U87" s="101">
        <f>INDEX(BDD_enquete_terrain_publique!AF:AF, MATCH(A87, BDD_enquete_terrain_publique!C:C, 0))</f>
        <v>0.875</v>
      </c>
      <c r="V87" s="6" t="s">
        <v>39</v>
      </c>
      <c r="W87" s="101">
        <v>0.75</v>
      </c>
      <c r="X87" s="6">
        <v>1</v>
      </c>
      <c r="Y87" s="6">
        <v>1</v>
      </c>
      <c r="Z87" s="6" t="s">
        <v>22</v>
      </c>
      <c r="AA87" s="18" t="s">
        <v>22</v>
      </c>
      <c r="GU87" s="163"/>
    </row>
    <row r="88" spans="1:203">
      <c r="A88" s="106" t="s">
        <v>350</v>
      </c>
      <c r="B88" s="100">
        <f>INDEX(BDD_enquete_terrain_publique!E:E, MATCH(A88, BDD_enquete_terrain_publique!C:C, 0))</f>
        <v>44098</v>
      </c>
      <c r="C88" s="100" t="s">
        <v>22</v>
      </c>
      <c r="D88" s="105" t="s">
        <v>22</v>
      </c>
      <c r="E88" s="6">
        <f>INDEX(BDD_enquete_terrain_publique!G:G, MATCH(A88, BDD_enquete_terrain_publique!C:C, 0))</f>
        <v>1</v>
      </c>
      <c r="F88" s="6" t="str">
        <f>INDEX(BDD_enquete_terrain_publique!H:H, MATCH(A88, BDD_enquete_terrain_publique!C:C, 0))</f>
        <v>NA</v>
      </c>
      <c r="G88" s="6">
        <f>INDEX(BDD_enquete_terrain_publique!I:I, MATCH(A88, BDD_enquete_terrain_publique!C:C, 0))</f>
        <v>0</v>
      </c>
      <c r="H88" s="6" t="str">
        <f>INDEX(BDD_enquete_terrain_publique!J:J, MATCH(A88, BDD_enquete_terrain_publique!C:C, 0))</f>
        <v>O</v>
      </c>
      <c r="I88" s="6" t="str">
        <f>INDEX(BDD_enquete_terrain_publique!K:K, MATCH(A88, BDD_enquete_terrain_publique!C:C, 0))</f>
        <v>NA</v>
      </c>
      <c r="J88" s="6" t="str">
        <f>INDEX(BDD_enquete_terrain_publique!L:L, MATCH(A88, BDD_enquete_terrain_publique!C:C, 0))</f>
        <v>NA</v>
      </c>
      <c r="K88" s="6" t="str">
        <f>INDEX(BDD_enquete_terrain_publique!M:M, MATCH(A88, BDD_enquete_terrain_publique!C:C, 0))</f>
        <v>NA</v>
      </c>
      <c r="L88" s="6" t="s">
        <v>353</v>
      </c>
      <c r="M88" s="6">
        <v>42</v>
      </c>
      <c r="N88" s="6">
        <v>55.423000000000002</v>
      </c>
      <c r="O88" s="6">
        <f t="shared" si="2"/>
        <v>42.923716666666664</v>
      </c>
      <c r="P88" s="6" t="s">
        <v>354</v>
      </c>
      <c r="Q88" s="6">
        <v>9</v>
      </c>
      <c r="R88" s="6">
        <v>28.331</v>
      </c>
      <c r="S88" s="6">
        <f t="shared" si="3"/>
        <v>9.4721833333333336</v>
      </c>
      <c r="T88" s="101">
        <f>INDEX(BDD_enquete_terrain_publique!AE:AE, MATCH(A88, BDD_enquete_terrain_publique!C:C, 0))</f>
        <v>0.72916666666666663</v>
      </c>
      <c r="U88" s="101">
        <f>INDEX(BDD_enquete_terrain_publique!AF:AF, MATCH(A88, BDD_enquete_terrain_publique!C:C, 0))</f>
        <v>0.875</v>
      </c>
      <c r="V88" s="6" t="s">
        <v>39</v>
      </c>
      <c r="W88" s="101">
        <v>0.77083333333333337</v>
      </c>
      <c r="X88" s="6">
        <v>1</v>
      </c>
      <c r="Y88" s="6">
        <v>2</v>
      </c>
      <c r="Z88" s="6" t="s">
        <v>22</v>
      </c>
      <c r="AA88" s="18" t="s">
        <v>22</v>
      </c>
      <c r="GU88" s="163"/>
    </row>
    <row r="89" spans="1:203">
      <c r="A89" s="106" t="s">
        <v>350</v>
      </c>
      <c r="B89" s="100">
        <f>INDEX(BDD_enquete_terrain_publique!E:E, MATCH(A89, BDD_enquete_terrain_publique!C:C, 0))</f>
        <v>44098</v>
      </c>
      <c r="C89" s="100" t="s">
        <v>22</v>
      </c>
      <c r="D89" s="105" t="s">
        <v>22</v>
      </c>
      <c r="E89" s="6">
        <f>INDEX(BDD_enquete_terrain_publique!G:G, MATCH(A89, BDD_enquete_terrain_publique!C:C, 0))</f>
        <v>1</v>
      </c>
      <c r="F89" s="6" t="str">
        <f>INDEX(BDD_enquete_terrain_publique!H:H, MATCH(A89, BDD_enquete_terrain_publique!C:C, 0))</f>
        <v>NA</v>
      </c>
      <c r="G89" s="6">
        <f>INDEX(BDD_enquete_terrain_publique!I:I, MATCH(A89, BDD_enquete_terrain_publique!C:C, 0))</f>
        <v>0</v>
      </c>
      <c r="H89" s="6" t="str">
        <f>INDEX(BDD_enquete_terrain_publique!J:J, MATCH(A89, BDD_enquete_terrain_publique!C:C, 0))</f>
        <v>O</v>
      </c>
      <c r="I89" s="6" t="str">
        <f>INDEX(BDD_enquete_terrain_publique!K:K, MATCH(A89, BDD_enquete_terrain_publique!C:C, 0))</f>
        <v>NA</v>
      </c>
      <c r="J89" s="6" t="str">
        <f>INDEX(BDD_enquete_terrain_publique!L:L, MATCH(A89, BDD_enquete_terrain_publique!C:C, 0))</f>
        <v>NA</v>
      </c>
      <c r="K89" s="6" t="str">
        <f>INDEX(BDD_enquete_terrain_publique!M:M, MATCH(A89, BDD_enquete_terrain_publique!C:C, 0))</f>
        <v>NA</v>
      </c>
      <c r="L89" s="6" t="s">
        <v>631</v>
      </c>
      <c r="M89" s="6">
        <v>42</v>
      </c>
      <c r="N89" s="6">
        <v>50.470999999999997</v>
      </c>
      <c r="O89" s="6">
        <f t="shared" si="2"/>
        <v>42.841183333333333</v>
      </c>
      <c r="P89" s="6" t="s">
        <v>632</v>
      </c>
      <c r="Q89" s="6">
        <v>9</v>
      </c>
      <c r="R89" s="6">
        <v>29.038</v>
      </c>
      <c r="S89" s="6">
        <f t="shared" si="3"/>
        <v>9.4839666666666673</v>
      </c>
      <c r="T89" s="101">
        <f>INDEX(BDD_enquete_terrain_publique!AE:AE, MATCH(A89, BDD_enquete_terrain_publique!C:C, 0))</f>
        <v>0.72916666666666663</v>
      </c>
      <c r="U89" s="101">
        <f>INDEX(BDD_enquete_terrain_publique!AF:AF, MATCH(A89, BDD_enquete_terrain_publique!C:C, 0))</f>
        <v>0.875</v>
      </c>
      <c r="V89" s="6" t="s">
        <v>39</v>
      </c>
      <c r="W89" s="101">
        <v>0.78819444444444453</v>
      </c>
      <c r="X89" s="6">
        <v>1</v>
      </c>
      <c r="Y89" s="6">
        <v>1</v>
      </c>
      <c r="Z89" s="6" t="s">
        <v>22</v>
      </c>
      <c r="AA89" s="18" t="s">
        <v>22</v>
      </c>
      <c r="GU89" s="163"/>
    </row>
    <row r="90" spans="1:203">
      <c r="A90" s="106" t="s">
        <v>350</v>
      </c>
      <c r="B90" s="100">
        <f>INDEX(BDD_enquete_terrain_publique!E:E, MATCH(A90, BDD_enquete_terrain_publique!C:C, 0))</f>
        <v>44098</v>
      </c>
      <c r="C90" s="100" t="s">
        <v>22</v>
      </c>
      <c r="D90" s="105" t="s">
        <v>22</v>
      </c>
      <c r="E90" s="6">
        <f>INDEX(BDD_enquete_terrain_publique!G:G, MATCH(A90, BDD_enquete_terrain_publique!C:C, 0))</f>
        <v>1</v>
      </c>
      <c r="F90" s="6" t="str">
        <f>INDEX(BDD_enquete_terrain_publique!H:H, MATCH(A90, BDD_enquete_terrain_publique!C:C, 0))</f>
        <v>NA</v>
      </c>
      <c r="G90" s="6">
        <f>INDEX(BDD_enquete_terrain_publique!I:I, MATCH(A90, BDD_enquete_terrain_publique!C:C, 0))</f>
        <v>0</v>
      </c>
      <c r="H90" s="6" t="str">
        <f>INDEX(BDD_enquete_terrain_publique!J:J, MATCH(A90, BDD_enquete_terrain_publique!C:C, 0))</f>
        <v>O</v>
      </c>
      <c r="I90" s="6" t="str">
        <f>INDEX(BDD_enquete_terrain_publique!K:K, MATCH(A90, BDD_enquete_terrain_publique!C:C, 0))</f>
        <v>NA</v>
      </c>
      <c r="J90" s="6" t="str">
        <f>INDEX(BDD_enquete_terrain_publique!L:L, MATCH(A90, BDD_enquete_terrain_publique!C:C, 0))</f>
        <v>NA</v>
      </c>
      <c r="K90" s="6" t="str">
        <f>INDEX(BDD_enquete_terrain_publique!M:M, MATCH(A90, BDD_enquete_terrain_publique!C:C, 0))</f>
        <v>NA</v>
      </c>
      <c r="L90" s="6" t="s">
        <v>634</v>
      </c>
      <c r="M90" s="6">
        <v>42</v>
      </c>
      <c r="N90" s="6">
        <v>49.81</v>
      </c>
      <c r="O90" s="6">
        <f t="shared" si="2"/>
        <v>42.830166666666663</v>
      </c>
      <c r="P90" s="6" t="s">
        <v>635</v>
      </c>
      <c r="Q90" s="6">
        <v>9</v>
      </c>
      <c r="R90" s="6">
        <v>29.172999999999998</v>
      </c>
      <c r="S90" s="6">
        <f t="shared" si="3"/>
        <v>9.4862166666666674</v>
      </c>
      <c r="T90" s="101">
        <f>INDEX(BDD_enquete_terrain_publique!AE:AE, MATCH(A90, BDD_enquete_terrain_publique!C:C, 0))</f>
        <v>0.72916666666666663</v>
      </c>
      <c r="U90" s="101">
        <f>INDEX(BDD_enquete_terrain_publique!AF:AF, MATCH(A90, BDD_enquete_terrain_publique!C:C, 0))</f>
        <v>0.875</v>
      </c>
      <c r="V90" s="6" t="s">
        <v>39</v>
      </c>
      <c r="W90" s="101">
        <v>0.79861111111111116</v>
      </c>
      <c r="X90" s="6">
        <v>1</v>
      </c>
      <c r="Y90" s="6">
        <v>1</v>
      </c>
      <c r="Z90" s="6" t="s">
        <v>22</v>
      </c>
      <c r="AA90" s="18" t="s">
        <v>22</v>
      </c>
      <c r="GU90" s="163"/>
    </row>
    <row r="91" spans="1:203">
      <c r="A91" s="106" t="s">
        <v>350</v>
      </c>
      <c r="B91" s="100">
        <f>INDEX(BDD_enquete_terrain_publique!E:E, MATCH(A91, BDD_enquete_terrain_publique!C:C, 0))</f>
        <v>44098</v>
      </c>
      <c r="C91" s="100" t="s">
        <v>22</v>
      </c>
      <c r="D91" s="105" t="s">
        <v>22</v>
      </c>
      <c r="E91" s="6">
        <f>INDEX(BDD_enquete_terrain_publique!G:G, MATCH(A91, BDD_enquete_terrain_publique!C:C, 0))</f>
        <v>1</v>
      </c>
      <c r="F91" s="6" t="str">
        <f>INDEX(BDD_enquete_terrain_publique!H:H, MATCH(A91, BDD_enquete_terrain_publique!C:C, 0))</f>
        <v>NA</v>
      </c>
      <c r="G91" s="6">
        <f>INDEX(BDD_enquete_terrain_publique!I:I, MATCH(A91, BDD_enquete_terrain_publique!C:C, 0))</f>
        <v>0</v>
      </c>
      <c r="H91" s="6" t="str">
        <f>INDEX(BDD_enquete_terrain_publique!J:J, MATCH(A91, BDD_enquete_terrain_publique!C:C, 0))</f>
        <v>O</v>
      </c>
      <c r="I91" s="6" t="str">
        <f>INDEX(BDD_enquete_terrain_publique!K:K, MATCH(A91, BDD_enquete_terrain_publique!C:C, 0))</f>
        <v>NA</v>
      </c>
      <c r="J91" s="6" t="str">
        <f>INDEX(BDD_enquete_terrain_publique!L:L, MATCH(A91, BDD_enquete_terrain_publique!C:C, 0))</f>
        <v>NA</v>
      </c>
      <c r="K91" s="6" t="str">
        <f>INDEX(BDD_enquete_terrain_publique!M:M, MATCH(A91, BDD_enquete_terrain_publique!C:C, 0))</f>
        <v>NA</v>
      </c>
      <c r="L91" s="6" t="s">
        <v>637</v>
      </c>
      <c r="M91" s="6">
        <v>42</v>
      </c>
      <c r="N91" s="6">
        <v>47.707999999999998</v>
      </c>
      <c r="O91" s="6">
        <f t="shared" si="2"/>
        <v>42.795133333333332</v>
      </c>
      <c r="P91" s="6" t="s">
        <v>638</v>
      </c>
      <c r="Q91" s="6">
        <v>9</v>
      </c>
      <c r="R91" s="6">
        <v>29.463000000000001</v>
      </c>
      <c r="S91" s="6">
        <f t="shared" si="3"/>
        <v>9.4910499999999995</v>
      </c>
      <c r="T91" s="101">
        <f>INDEX(BDD_enquete_terrain_publique!AE:AE, MATCH(A91, BDD_enquete_terrain_publique!C:C, 0))</f>
        <v>0.72916666666666663</v>
      </c>
      <c r="U91" s="101">
        <f>INDEX(BDD_enquete_terrain_publique!AF:AF, MATCH(A91, BDD_enquete_terrain_publique!C:C, 0))</f>
        <v>0.875</v>
      </c>
      <c r="V91" s="6" t="s">
        <v>39</v>
      </c>
      <c r="W91" s="101">
        <v>0.8125</v>
      </c>
      <c r="X91" s="6">
        <v>1</v>
      </c>
      <c r="Y91" s="6">
        <v>1</v>
      </c>
      <c r="Z91" s="6" t="s">
        <v>22</v>
      </c>
      <c r="AA91" s="18" t="s">
        <v>22</v>
      </c>
      <c r="GU91" s="163"/>
    </row>
    <row r="92" spans="1:203">
      <c r="A92" s="106" t="s">
        <v>350</v>
      </c>
      <c r="B92" s="100">
        <f>INDEX(BDD_enquete_terrain_publique!E:E, MATCH(A92, BDD_enquete_terrain_publique!C:C, 0))</f>
        <v>44098</v>
      </c>
      <c r="C92" s="100" t="s">
        <v>22</v>
      </c>
      <c r="D92" s="105" t="s">
        <v>22</v>
      </c>
      <c r="E92" s="6">
        <f>INDEX(BDD_enquete_terrain_publique!G:G, MATCH(A92, BDD_enquete_terrain_publique!C:C, 0))</f>
        <v>1</v>
      </c>
      <c r="F92" s="6" t="str">
        <f>INDEX(BDD_enquete_terrain_publique!H:H, MATCH(A92, BDD_enquete_terrain_publique!C:C, 0))</f>
        <v>NA</v>
      </c>
      <c r="G92" s="6">
        <f>INDEX(BDD_enquete_terrain_publique!I:I, MATCH(A92, BDD_enquete_terrain_publique!C:C, 0))</f>
        <v>0</v>
      </c>
      <c r="H92" s="6" t="str">
        <f>INDEX(BDD_enquete_terrain_publique!J:J, MATCH(A92, BDD_enquete_terrain_publique!C:C, 0))</f>
        <v>O</v>
      </c>
      <c r="I92" s="6" t="str">
        <f>INDEX(BDD_enquete_terrain_publique!K:K, MATCH(A92, BDD_enquete_terrain_publique!C:C, 0))</f>
        <v>NA</v>
      </c>
      <c r="J92" s="6" t="str">
        <f>INDEX(BDD_enquete_terrain_publique!L:L, MATCH(A92, BDD_enquete_terrain_publique!C:C, 0))</f>
        <v>NA</v>
      </c>
      <c r="K92" s="6" t="str">
        <f>INDEX(BDD_enquete_terrain_publique!M:M, MATCH(A92, BDD_enquete_terrain_publique!C:C, 0))</f>
        <v>NA</v>
      </c>
      <c r="L92" s="6" t="s">
        <v>637</v>
      </c>
      <c r="M92" s="6">
        <v>42</v>
      </c>
      <c r="N92" s="6">
        <v>47.707999999999998</v>
      </c>
      <c r="O92" s="6">
        <f t="shared" si="2"/>
        <v>42.795133333333332</v>
      </c>
      <c r="P92" s="6" t="s">
        <v>640</v>
      </c>
      <c r="Q92" s="6">
        <v>9</v>
      </c>
      <c r="R92" s="6">
        <v>29.460999999999999</v>
      </c>
      <c r="S92" s="6">
        <f t="shared" si="3"/>
        <v>9.4910166666666669</v>
      </c>
      <c r="T92" s="101">
        <f>INDEX(BDD_enquete_terrain_publique!AE:AE, MATCH(A92, BDD_enquete_terrain_publique!C:C, 0))</f>
        <v>0.72916666666666663</v>
      </c>
      <c r="U92" s="101">
        <f>INDEX(BDD_enquete_terrain_publique!AF:AF, MATCH(A92, BDD_enquete_terrain_publique!C:C, 0))</f>
        <v>0.875</v>
      </c>
      <c r="V92" s="6" t="s">
        <v>39</v>
      </c>
      <c r="W92" s="101">
        <v>0.84027777777777779</v>
      </c>
      <c r="X92" s="6">
        <v>1</v>
      </c>
      <c r="Y92" s="6">
        <v>1</v>
      </c>
      <c r="Z92" s="6" t="s">
        <v>22</v>
      </c>
      <c r="AA92" s="18" t="s">
        <v>22</v>
      </c>
      <c r="GU92" s="163"/>
    </row>
    <row r="93" spans="1:203">
      <c r="A93" s="106" t="s">
        <v>350</v>
      </c>
      <c r="B93" s="100">
        <f>INDEX(BDD_enquete_terrain_publique!E:E, MATCH(A93, BDD_enquete_terrain_publique!C:C, 0))</f>
        <v>44098</v>
      </c>
      <c r="C93" s="100" t="s">
        <v>22</v>
      </c>
      <c r="D93" s="105" t="s">
        <v>22</v>
      </c>
      <c r="E93" s="6">
        <f>INDEX(BDD_enquete_terrain_publique!G:G, MATCH(A93, BDD_enquete_terrain_publique!C:C, 0))</f>
        <v>1</v>
      </c>
      <c r="F93" s="6" t="str">
        <f>INDEX(BDD_enquete_terrain_publique!H:H, MATCH(A93, BDD_enquete_terrain_publique!C:C, 0))</f>
        <v>NA</v>
      </c>
      <c r="G93" s="6">
        <f>INDEX(BDD_enquete_terrain_publique!I:I, MATCH(A93, BDD_enquete_terrain_publique!C:C, 0))</f>
        <v>0</v>
      </c>
      <c r="H93" s="6" t="str">
        <f>INDEX(BDD_enquete_terrain_publique!J:J, MATCH(A93, BDD_enquete_terrain_publique!C:C, 0))</f>
        <v>O</v>
      </c>
      <c r="I93" s="6" t="str">
        <f>INDEX(BDD_enquete_terrain_publique!K:K, MATCH(A93, BDD_enquete_terrain_publique!C:C, 0))</f>
        <v>NA</v>
      </c>
      <c r="J93" s="6" t="str">
        <f>INDEX(BDD_enquete_terrain_publique!L:L, MATCH(A93, BDD_enquete_terrain_publique!C:C, 0))</f>
        <v>NA</v>
      </c>
      <c r="K93" s="6" t="str">
        <f>INDEX(BDD_enquete_terrain_publique!M:M, MATCH(A93, BDD_enquete_terrain_publique!C:C, 0))</f>
        <v>NA</v>
      </c>
      <c r="L93" s="6" t="s">
        <v>642</v>
      </c>
      <c r="M93" s="6">
        <v>42</v>
      </c>
      <c r="N93" s="6">
        <v>42.67</v>
      </c>
      <c r="O93" s="6">
        <f t="shared" si="2"/>
        <v>42.711166666666664</v>
      </c>
      <c r="P93" s="6" t="s">
        <v>643</v>
      </c>
      <c r="Q93" s="6">
        <v>9</v>
      </c>
      <c r="R93" s="6">
        <v>27.297999999999998</v>
      </c>
      <c r="S93" s="6">
        <f t="shared" si="3"/>
        <v>9.4549666666666674</v>
      </c>
      <c r="T93" s="101">
        <f>INDEX(BDD_enquete_terrain_publique!AE:AE, MATCH(A93, BDD_enquete_terrain_publique!C:C, 0))</f>
        <v>0.72916666666666663</v>
      </c>
      <c r="U93" s="101">
        <f>INDEX(BDD_enquete_terrain_publique!AF:AF, MATCH(A93, BDD_enquete_terrain_publique!C:C, 0))</f>
        <v>0.875</v>
      </c>
      <c r="V93" s="6" t="s">
        <v>40</v>
      </c>
      <c r="W93" s="101">
        <v>0.84722222222222221</v>
      </c>
      <c r="X93" s="6">
        <v>1</v>
      </c>
      <c r="Y93" s="6">
        <v>1</v>
      </c>
      <c r="Z93" s="6" t="s">
        <v>22</v>
      </c>
      <c r="AA93" s="18" t="s">
        <v>22</v>
      </c>
      <c r="GU93" s="163"/>
    </row>
    <row r="94" spans="1:203">
      <c r="A94" s="106" t="s">
        <v>2421</v>
      </c>
      <c r="B94" s="100">
        <v>44102</v>
      </c>
      <c r="C94" s="6" t="s">
        <v>22</v>
      </c>
      <c r="D94" s="8" t="s">
        <v>22</v>
      </c>
      <c r="E94" s="6">
        <v>1</v>
      </c>
      <c r="F94" s="6" t="s">
        <v>22</v>
      </c>
      <c r="G94" s="6" t="s">
        <v>22</v>
      </c>
      <c r="H94" s="6" t="s">
        <v>410</v>
      </c>
      <c r="I94" s="6" t="s">
        <v>22</v>
      </c>
      <c r="J94" s="6" t="s">
        <v>22</v>
      </c>
      <c r="K94" s="6" t="s">
        <v>22</v>
      </c>
      <c r="L94" s="101" t="s">
        <v>22</v>
      </c>
      <c r="M94" s="101" t="s">
        <v>22</v>
      </c>
      <c r="N94" s="101" t="s">
        <v>22</v>
      </c>
      <c r="O94" s="6" t="s">
        <v>22</v>
      </c>
      <c r="P94" s="101" t="s">
        <v>22</v>
      </c>
      <c r="Q94" s="101" t="s">
        <v>22</v>
      </c>
      <c r="R94" s="101" t="s">
        <v>22</v>
      </c>
      <c r="S94" s="6" t="s">
        <v>22</v>
      </c>
      <c r="T94" s="164">
        <v>0.33333333333333331</v>
      </c>
      <c r="U94" s="164">
        <v>0.5</v>
      </c>
      <c r="V94" s="6" t="s">
        <v>22</v>
      </c>
      <c r="W94" s="6" t="s">
        <v>22</v>
      </c>
      <c r="X94" s="6">
        <v>0</v>
      </c>
      <c r="Y94" s="6">
        <v>0</v>
      </c>
      <c r="Z94" s="6" t="s">
        <v>22</v>
      </c>
      <c r="AA94" s="6" t="s">
        <v>2414</v>
      </c>
      <c r="CD94" s="165"/>
      <c r="EH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166"/>
    </row>
    <row r="95" spans="1:203">
      <c r="A95" s="106" t="s">
        <v>645</v>
      </c>
      <c r="B95" s="100">
        <f>INDEX(BDD_enquete_terrain_publique!E:E, MATCH(A95, BDD_enquete_terrain_publique!C:C, 0))</f>
        <v>44103</v>
      </c>
      <c r="C95" s="100" t="s">
        <v>22</v>
      </c>
      <c r="D95" s="105" t="s">
        <v>22</v>
      </c>
      <c r="E95" s="6">
        <f>INDEX(BDD_enquete_terrain_publique!G:G, MATCH(A95, BDD_enquete_terrain_publique!C:C, 0))</f>
        <v>1</v>
      </c>
      <c r="F95" s="6" t="str">
        <f>INDEX(BDD_enquete_terrain_publique!H:H, MATCH(A95, BDD_enquete_terrain_publique!C:C, 0))</f>
        <v>NA</v>
      </c>
      <c r="G95" s="6">
        <f>INDEX(BDD_enquete_terrain_publique!I:I, MATCH(A95, BDD_enquete_terrain_publique!C:C, 0))</f>
        <v>0</v>
      </c>
      <c r="H95" s="6" t="str">
        <f>INDEX(BDD_enquete_terrain_publique!J:J, MATCH(A95, BDD_enquete_terrain_publique!C:C, 0))</f>
        <v>O</v>
      </c>
      <c r="I95" s="6" t="str">
        <f>INDEX(BDD_enquete_terrain_publique!K:K, MATCH(A95, BDD_enquete_terrain_publique!C:C, 0))</f>
        <v>NA</v>
      </c>
      <c r="J95" s="6" t="str">
        <f>INDEX(BDD_enquete_terrain_publique!L:L, MATCH(A95, BDD_enquete_terrain_publique!C:C, 0))</f>
        <v>NA</v>
      </c>
      <c r="K95" s="6" t="str">
        <f>INDEX(BDD_enquete_terrain_publique!M:M, MATCH(A95, BDD_enquete_terrain_publique!C:C, 0))</f>
        <v>NA</v>
      </c>
      <c r="L95" s="6" t="s">
        <v>647</v>
      </c>
      <c r="M95" s="6">
        <v>42</v>
      </c>
      <c r="N95" s="6">
        <v>41.843000000000004</v>
      </c>
      <c r="O95" s="6">
        <f t="shared" si="2"/>
        <v>42.697383333333335</v>
      </c>
      <c r="P95" s="6" t="s">
        <v>648</v>
      </c>
      <c r="Q95" s="6">
        <v>9</v>
      </c>
      <c r="R95" s="6">
        <v>19.460999999999999</v>
      </c>
      <c r="S95" s="6">
        <f t="shared" si="3"/>
        <v>9.3243500000000008</v>
      </c>
      <c r="T95" s="101">
        <f>INDEX(BDD_enquete_terrain_publique!AE:AE, MATCH(A95, BDD_enquete_terrain_publique!C:C, 0))</f>
        <v>0.27083333333333331</v>
      </c>
      <c r="U95" s="101">
        <f>INDEX(BDD_enquete_terrain_publique!AF:AF, MATCH(A95, BDD_enquete_terrain_publique!C:C, 0))</f>
        <v>0.5</v>
      </c>
      <c r="V95" s="6" t="s">
        <v>39</v>
      </c>
      <c r="W95" s="101">
        <v>0.34375</v>
      </c>
      <c r="X95" s="6">
        <v>1</v>
      </c>
      <c r="Y95" s="6">
        <v>1</v>
      </c>
      <c r="Z95" s="6" t="s">
        <v>22</v>
      </c>
      <c r="AA95" s="18" t="s">
        <v>22</v>
      </c>
      <c r="GU95" s="163"/>
    </row>
    <row r="96" spans="1:203">
      <c r="A96" s="106" t="s">
        <v>645</v>
      </c>
      <c r="B96" s="100">
        <f>INDEX(BDD_enquete_terrain_publique!E:E, MATCH(A96, BDD_enquete_terrain_publique!C:C, 0))</f>
        <v>44103</v>
      </c>
      <c r="C96" s="100" t="s">
        <v>22</v>
      </c>
      <c r="D96" s="105" t="s">
        <v>22</v>
      </c>
      <c r="E96" s="6">
        <f>INDEX(BDD_enquete_terrain_publique!G:G, MATCH(A96, BDD_enquete_terrain_publique!C:C, 0))</f>
        <v>1</v>
      </c>
      <c r="F96" s="6" t="str">
        <f>INDEX(BDD_enquete_terrain_publique!H:H, MATCH(A96, BDD_enquete_terrain_publique!C:C, 0))</f>
        <v>NA</v>
      </c>
      <c r="G96" s="6">
        <f>INDEX(BDD_enquete_terrain_publique!I:I, MATCH(A96, BDD_enquete_terrain_publique!C:C, 0))</f>
        <v>0</v>
      </c>
      <c r="H96" s="6" t="str">
        <f>INDEX(BDD_enquete_terrain_publique!J:J, MATCH(A96, BDD_enquete_terrain_publique!C:C, 0))</f>
        <v>O</v>
      </c>
      <c r="I96" s="6" t="str">
        <f>INDEX(BDD_enquete_terrain_publique!K:K, MATCH(A96, BDD_enquete_terrain_publique!C:C, 0))</f>
        <v>NA</v>
      </c>
      <c r="J96" s="6" t="str">
        <f>INDEX(BDD_enquete_terrain_publique!L:L, MATCH(A96, BDD_enquete_terrain_publique!C:C, 0))</f>
        <v>NA</v>
      </c>
      <c r="K96" s="6" t="str">
        <f>INDEX(BDD_enquete_terrain_publique!M:M, MATCH(A96, BDD_enquete_terrain_publique!C:C, 0))</f>
        <v>NA</v>
      </c>
      <c r="L96" s="6" t="s">
        <v>650</v>
      </c>
      <c r="M96" s="6">
        <v>42</v>
      </c>
      <c r="N96" s="6">
        <v>40.468000000000004</v>
      </c>
      <c r="O96" s="6">
        <f t="shared" si="2"/>
        <v>42.674466666666667</v>
      </c>
      <c r="P96" s="6" t="s">
        <v>651</v>
      </c>
      <c r="Q96" s="6">
        <v>9</v>
      </c>
      <c r="R96" s="6">
        <v>17.675000000000001</v>
      </c>
      <c r="S96" s="6">
        <f t="shared" si="3"/>
        <v>9.2945833333333336</v>
      </c>
      <c r="T96" s="101">
        <f>INDEX(BDD_enquete_terrain_publique!AE:AE, MATCH(A96, BDD_enquete_terrain_publique!C:C, 0))</f>
        <v>0.27083333333333331</v>
      </c>
      <c r="U96" s="101">
        <f>INDEX(BDD_enquete_terrain_publique!AF:AF, MATCH(A96, BDD_enquete_terrain_publique!C:C, 0))</f>
        <v>0.5</v>
      </c>
      <c r="V96" s="6" t="s">
        <v>39</v>
      </c>
      <c r="W96" s="101">
        <v>0.3611111111111111</v>
      </c>
      <c r="X96" s="6">
        <v>1</v>
      </c>
      <c r="Y96" s="6">
        <v>1</v>
      </c>
      <c r="Z96" s="6" t="s">
        <v>22</v>
      </c>
      <c r="AA96" s="18" t="s">
        <v>22</v>
      </c>
      <c r="GU96" s="163"/>
    </row>
    <row r="97" spans="1:203">
      <c r="A97" s="106" t="s">
        <v>652</v>
      </c>
      <c r="B97" s="100">
        <f>INDEX(BDD_enquete_terrain_publique!E:E, MATCH(A97, BDD_enquete_terrain_publique!C:C, 0))</f>
        <v>44109</v>
      </c>
      <c r="C97" s="100" t="s">
        <v>22</v>
      </c>
      <c r="D97" s="105" t="s">
        <v>22</v>
      </c>
      <c r="E97" s="6">
        <f>INDEX(BDD_enquete_terrain_publique!G:G, MATCH(A97, BDD_enquete_terrain_publique!C:C, 0))</f>
        <v>2</v>
      </c>
      <c r="F97" s="6" t="str">
        <f>INDEX(BDD_enquete_terrain_publique!H:H, MATCH(A97, BDD_enquete_terrain_publique!C:C, 0))</f>
        <v>NA</v>
      </c>
      <c r="G97" s="6">
        <f>INDEX(BDD_enquete_terrain_publique!I:I, MATCH(A97, BDD_enquete_terrain_publique!C:C, 0))</f>
        <v>0</v>
      </c>
      <c r="H97" s="6" t="str">
        <f>INDEX(BDD_enquete_terrain_publique!J:J, MATCH(A97, BDD_enquete_terrain_publique!C:C, 0))</f>
        <v>O</v>
      </c>
      <c r="I97" s="6" t="str">
        <f>INDEX(BDD_enquete_terrain_publique!K:K, MATCH(A97, BDD_enquete_terrain_publique!C:C, 0))</f>
        <v>NA</v>
      </c>
      <c r="J97" s="6" t="str">
        <f>INDEX(BDD_enquete_terrain_publique!L:L, MATCH(A97, BDD_enquete_terrain_publique!C:C, 0))</f>
        <v>NA</v>
      </c>
      <c r="K97" s="6" t="str">
        <f>INDEX(BDD_enquete_terrain_publique!M:M, MATCH(A97, BDD_enquete_terrain_publique!C:C, 0))</f>
        <v>NA</v>
      </c>
      <c r="L97" s="6" t="s">
        <v>460</v>
      </c>
      <c r="M97" s="6">
        <v>42</v>
      </c>
      <c r="N97" s="6">
        <v>52.232999999999997</v>
      </c>
      <c r="O97" s="6">
        <f t="shared" si="2"/>
        <v>42.870550000000001</v>
      </c>
      <c r="P97" s="6" t="s">
        <v>654</v>
      </c>
      <c r="Q97" s="6">
        <v>9</v>
      </c>
      <c r="R97" s="6">
        <v>28.716000000000001</v>
      </c>
      <c r="S97" s="6">
        <f t="shared" si="3"/>
        <v>9.4786000000000001</v>
      </c>
      <c r="T97" s="101">
        <f>INDEX(BDD_enquete_terrain_publique!AE:AE, MATCH(A97, BDD_enquete_terrain_publique!C:C, 0))</f>
        <v>0.375</v>
      </c>
      <c r="U97" s="101">
        <f>INDEX(BDD_enquete_terrain_publique!AF:AF, MATCH(A97, BDD_enquete_terrain_publique!C:C, 0))</f>
        <v>0.54166666666666663</v>
      </c>
      <c r="V97" s="6" t="s">
        <v>39</v>
      </c>
      <c r="W97" s="101">
        <v>0.51736111111111105</v>
      </c>
      <c r="X97" s="6">
        <v>1</v>
      </c>
      <c r="Y97" s="6">
        <v>3</v>
      </c>
      <c r="Z97" s="6" t="s">
        <v>22</v>
      </c>
      <c r="AA97" s="18" t="s">
        <v>22</v>
      </c>
      <c r="GU97" s="163"/>
    </row>
    <row r="98" spans="1:203">
      <c r="A98" s="106" t="s">
        <v>2422</v>
      </c>
      <c r="B98" s="100">
        <v>44110</v>
      </c>
      <c r="C98" s="6" t="s">
        <v>22</v>
      </c>
      <c r="D98" s="8" t="s">
        <v>22</v>
      </c>
      <c r="E98" s="6">
        <v>2</v>
      </c>
      <c r="F98" s="6" t="s">
        <v>22</v>
      </c>
      <c r="G98" s="6" t="s">
        <v>22</v>
      </c>
      <c r="H98" s="6" t="s">
        <v>352</v>
      </c>
      <c r="I98" s="6" t="s">
        <v>22</v>
      </c>
      <c r="J98" s="6" t="s">
        <v>22</v>
      </c>
      <c r="K98" s="6" t="s">
        <v>22</v>
      </c>
      <c r="L98" s="101" t="s">
        <v>22</v>
      </c>
      <c r="M98" s="101" t="s">
        <v>22</v>
      </c>
      <c r="N98" s="101" t="s">
        <v>22</v>
      </c>
      <c r="O98" s="6" t="s">
        <v>22</v>
      </c>
      <c r="P98" s="101" t="s">
        <v>22</v>
      </c>
      <c r="Q98" s="101" t="s">
        <v>22</v>
      </c>
      <c r="R98" s="101" t="s">
        <v>22</v>
      </c>
      <c r="S98" s="6" t="s">
        <v>22</v>
      </c>
      <c r="T98" s="164">
        <v>0.29166666666666669</v>
      </c>
      <c r="U98" s="164">
        <v>0.5</v>
      </c>
      <c r="V98" s="6" t="s">
        <v>22</v>
      </c>
      <c r="W98" s="6" t="s">
        <v>22</v>
      </c>
      <c r="X98" s="6">
        <v>0</v>
      </c>
      <c r="Y98" s="6">
        <v>0</v>
      </c>
      <c r="Z98" s="6" t="s">
        <v>22</v>
      </c>
      <c r="AA98" s="6" t="s">
        <v>22</v>
      </c>
      <c r="CD98" s="165"/>
      <c r="EH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2"/>
      <c r="GM98" s="42"/>
      <c r="GN98" s="42"/>
      <c r="GO98" s="42"/>
      <c r="GP98" s="42"/>
      <c r="GQ98" s="42"/>
      <c r="GR98" s="42"/>
      <c r="GS98" s="42"/>
      <c r="GT98" s="42"/>
      <c r="GU98" s="166"/>
    </row>
    <row r="99" spans="1:203">
      <c r="A99" s="106" t="s">
        <v>358</v>
      </c>
      <c r="B99" s="100">
        <f>INDEX(BDD_enquete_terrain_publique!E:E, MATCH(A99, BDD_enquete_terrain_publique!C:C, 0))</f>
        <v>44112</v>
      </c>
      <c r="C99" s="100" t="s">
        <v>22</v>
      </c>
      <c r="D99" s="105" t="s">
        <v>22</v>
      </c>
      <c r="E99" s="6">
        <f>INDEX(BDD_enquete_terrain_publique!G:G, MATCH(A99, BDD_enquete_terrain_publique!C:C, 0))</f>
        <v>0</v>
      </c>
      <c r="F99" s="6" t="str">
        <f>INDEX(BDD_enquete_terrain_publique!H:H, MATCH(A99, BDD_enquete_terrain_publique!C:C, 0))</f>
        <v>NA</v>
      </c>
      <c r="G99" s="6" t="str">
        <f>INDEX(BDD_enquete_terrain_publique!I:I, MATCH(A99, BDD_enquete_terrain_publique!C:C, 0))</f>
        <v>NA</v>
      </c>
      <c r="H99" s="6" t="str">
        <f>INDEX(BDD_enquete_terrain_publique!J:J, MATCH(A99, BDD_enquete_terrain_publique!C:C, 0))</f>
        <v>NA</v>
      </c>
      <c r="I99" s="6" t="str">
        <f>INDEX(BDD_enquete_terrain_publique!K:K, MATCH(A99, BDD_enquete_terrain_publique!C:C, 0))</f>
        <v>NA</v>
      </c>
      <c r="J99" s="6" t="str">
        <f>INDEX(BDD_enquete_terrain_publique!L:L, MATCH(A99, BDD_enquete_terrain_publique!C:C, 0))</f>
        <v>NA</v>
      </c>
      <c r="K99" s="6" t="str">
        <f>INDEX(BDD_enquete_terrain_publique!M:M, MATCH(A99, BDD_enquete_terrain_publique!C:C, 0))</f>
        <v>NA</v>
      </c>
      <c r="L99" s="6" t="s">
        <v>656</v>
      </c>
      <c r="M99" s="6">
        <v>42</v>
      </c>
      <c r="N99" s="6">
        <v>52.665999999999997</v>
      </c>
      <c r="O99" s="6">
        <f t="shared" si="2"/>
        <v>42.877766666666666</v>
      </c>
      <c r="P99" s="6" t="s">
        <v>657</v>
      </c>
      <c r="Q99" s="6">
        <v>9</v>
      </c>
      <c r="R99" s="6">
        <v>28.568000000000001</v>
      </c>
      <c r="S99" s="6">
        <f t="shared" si="3"/>
        <v>9.4761333333333333</v>
      </c>
      <c r="T99" s="101">
        <f>INDEX(BDD_enquete_terrain_publique!AE:AE, MATCH(A99, BDD_enquete_terrain_publique!C:C, 0))</f>
        <v>0.29166666666666669</v>
      </c>
      <c r="U99" s="101">
        <f>INDEX(BDD_enquete_terrain_publique!AF:AF, MATCH(A99, BDD_enquete_terrain_publique!C:C, 0))</f>
        <v>0.5</v>
      </c>
      <c r="V99" s="6" t="s">
        <v>39</v>
      </c>
      <c r="W99" s="101">
        <v>0.36805555555555558</v>
      </c>
      <c r="X99" s="6">
        <v>1</v>
      </c>
      <c r="Y99" s="6">
        <v>1</v>
      </c>
      <c r="Z99" s="6" t="s">
        <v>22</v>
      </c>
      <c r="AA99" s="18" t="s">
        <v>22</v>
      </c>
      <c r="GU99" s="163"/>
    </row>
    <row r="100" spans="1:203">
      <c r="A100" s="106" t="s">
        <v>358</v>
      </c>
      <c r="B100" s="100">
        <f>INDEX(BDD_enquete_terrain_publique!E:E, MATCH(A100, BDD_enquete_terrain_publique!C:C, 0))</f>
        <v>44112</v>
      </c>
      <c r="C100" s="100" t="s">
        <v>22</v>
      </c>
      <c r="D100" s="105" t="s">
        <v>22</v>
      </c>
      <c r="E100" s="6">
        <f>INDEX(BDD_enquete_terrain_publique!G:G, MATCH(A100, BDD_enquete_terrain_publique!C:C, 0))</f>
        <v>0</v>
      </c>
      <c r="F100" s="6" t="str">
        <f>INDEX(BDD_enquete_terrain_publique!H:H, MATCH(A100, BDD_enquete_terrain_publique!C:C, 0))</f>
        <v>NA</v>
      </c>
      <c r="G100" s="6" t="str">
        <f>INDEX(BDD_enquete_terrain_publique!I:I, MATCH(A100, BDD_enquete_terrain_publique!C:C, 0))</f>
        <v>NA</v>
      </c>
      <c r="H100" s="6" t="str">
        <f>INDEX(BDD_enquete_terrain_publique!J:J, MATCH(A100, BDD_enquete_terrain_publique!C:C, 0))</f>
        <v>NA</v>
      </c>
      <c r="I100" s="6" t="str">
        <f>INDEX(BDD_enquete_terrain_publique!K:K, MATCH(A100, BDD_enquete_terrain_publique!C:C, 0))</f>
        <v>NA</v>
      </c>
      <c r="J100" s="6" t="str">
        <f>INDEX(BDD_enquete_terrain_publique!L:L, MATCH(A100, BDD_enquete_terrain_publique!C:C, 0))</f>
        <v>NA</v>
      </c>
      <c r="K100" s="6" t="str">
        <f>INDEX(BDD_enquete_terrain_publique!M:M, MATCH(A100, BDD_enquete_terrain_publique!C:C, 0))</f>
        <v>NA</v>
      </c>
      <c r="L100" s="6" t="s">
        <v>659</v>
      </c>
      <c r="M100" s="6">
        <v>42</v>
      </c>
      <c r="N100" s="6">
        <v>44.55</v>
      </c>
      <c r="O100" s="6">
        <f t="shared" si="2"/>
        <v>42.7425</v>
      </c>
      <c r="P100" s="6" t="s">
        <v>660</v>
      </c>
      <c r="Q100" s="6">
        <v>9</v>
      </c>
      <c r="R100" s="6">
        <v>27.745000000000001</v>
      </c>
      <c r="S100" s="6">
        <f t="shared" si="3"/>
        <v>9.462416666666666</v>
      </c>
      <c r="T100" s="101">
        <f>INDEX(BDD_enquete_terrain_publique!AE:AE, MATCH(A100, BDD_enquete_terrain_publique!C:C, 0))</f>
        <v>0.29166666666666669</v>
      </c>
      <c r="U100" s="101">
        <f>INDEX(BDD_enquete_terrain_publique!AF:AF, MATCH(A100, BDD_enquete_terrain_publique!C:C, 0))</f>
        <v>0.5</v>
      </c>
      <c r="V100" s="6" t="s">
        <v>39</v>
      </c>
      <c r="W100" s="101">
        <v>0.3888888888888889</v>
      </c>
      <c r="X100" s="6">
        <v>1</v>
      </c>
      <c r="Y100" s="6">
        <v>2</v>
      </c>
      <c r="Z100" s="6" t="s">
        <v>22</v>
      </c>
      <c r="AA100" s="18" t="s">
        <v>22</v>
      </c>
      <c r="GU100" s="163"/>
    </row>
    <row r="101" spans="1:203">
      <c r="A101" s="106" t="s">
        <v>358</v>
      </c>
      <c r="B101" s="100">
        <f>INDEX(BDD_enquete_terrain_publique!E:E, MATCH(A101, BDD_enquete_terrain_publique!C:C, 0))</f>
        <v>44112</v>
      </c>
      <c r="C101" s="100" t="s">
        <v>22</v>
      </c>
      <c r="D101" s="105" t="s">
        <v>22</v>
      </c>
      <c r="E101" s="6">
        <f>INDEX(BDD_enquete_terrain_publique!G:G, MATCH(A101, BDD_enquete_terrain_publique!C:C, 0))</f>
        <v>0</v>
      </c>
      <c r="F101" s="6" t="str">
        <f>INDEX(BDD_enquete_terrain_publique!H:H, MATCH(A101, BDD_enquete_terrain_publique!C:C, 0))</f>
        <v>NA</v>
      </c>
      <c r="G101" s="6" t="str">
        <f>INDEX(BDD_enquete_terrain_publique!I:I, MATCH(A101, BDD_enquete_terrain_publique!C:C, 0))</f>
        <v>NA</v>
      </c>
      <c r="H101" s="6" t="str">
        <f>INDEX(BDD_enquete_terrain_publique!J:J, MATCH(A101, BDD_enquete_terrain_publique!C:C, 0))</f>
        <v>NA</v>
      </c>
      <c r="I101" s="6" t="str">
        <f>INDEX(BDD_enquete_terrain_publique!K:K, MATCH(A101, BDD_enquete_terrain_publique!C:C, 0))</f>
        <v>NA</v>
      </c>
      <c r="J101" s="6" t="str">
        <f>INDEX(BDD_enquete_terrain_publique!L:L, MATCH(A101, BDD_enquete_terrain_publique!C:C, 0))</f>
        <v>NA</v>
      </c>
      <c r="K101" s="6" t="str">
        <f>INDEX(BDD_enquete_terrain_publique!M:M, MATCH(A101, BDD_enquete_terrain_publique!C:C, 0))</f>
        <v>NA</v>
      </c>
      <c r="L101" s="6" t="s">
        <v>360</v>
      </c>
      <c r="M101" s="6">
        <v>42</v>
      </c>
      <c r="N101" s="6">
        <v>40.457999999999998</v>
      </c>
      <c r="O101" s="6">
        <f t="shared" si="2"/>
        <v>42.674300000000002</v>
      </c>
      <c r="P101" s="6" t="s">
        <v>361</v>
      </c>
      <c r="Q101" s="6">
        <v>9</v>
      </c>
      <c r="R101" s="6">
        <v>17.478000000000002</v>
      </c>
      <c r="S101" s="6">
        <f t="shared" si="3"/>
        <v>9.2912999999999997</v>
      </c>
      <c r="T101" s="101">
        <f>INDEX(BDD_enquete_terrain_publique!AE:AE, MATCH(A101, BDD_enquete_terrain_publique!C:C, 0))</f>
        <v>0.29166666666666669</v>
      </c>
      <c r="U101" s="101">
        <f>INDEX(BDD_enquete_terrain_publique!AF:AF, MATCH(A101, BDD_enquete_terrain_publique!C:C, 0))</f>
        <v>0.5</v>
      </c>
      <c r="V101" s="6" t="s">
        <v>39</v>
      </c>
      <c r="W101" s="101">
        <v>0.44791666666666669</v>
      </c>
      <c r="X101" s="6">
        <v>1</v>
      </c>
      <c r="Y101" s="6">
        <v>3</v>
      </c>
      <c r="Z101" s="6" t="s">
        <v>22</v>
      </c>
      <c r="AA101" s="18" t="s">
        <v>22</v>
      </c>
      <c r="GU101" s="163"/>
    </row>
    <row r="102" spans="1:203">
      <c r="A102" s="106" t="s">
        <v>661</v>
      </c>
      <c r="B102" s="100">
        <f>INDEX(BDD_enquete_terrain_publique!E:E, MATCH(A102, BDD_enquete_terrain_publique!C:C, 0))</f>
        <v>44118</v>
      </c>
      <c r="C102" s="100" t="s">
        <v>22</v>
      </c>
      <c r="D102" s="105" t="s">
        <v>22</v>
      </c>
      <c r="E102" s="6">
        <f>INDEX(BDD_enquete_terrain_publique!G:G, MATCH(A102, BDD_enquete_terrain_publique!C:C, 0))</f>
        <v>0</v>
      </c>
      <c r="F102" s="6" t="str">
        <f>INDEX(BDD_enquete_terrain_publique!H:H, MATCH(A102, BDD_enquete_terrain_publique!C:C, 0))</f>
        <v>NA</v>
      </c>
      <c r="G102" s="6" t="str">
        <f>INDEX(BDD_enquete_terrain_publique!I:I, MATCH(A102, BDD_enquete_terrain_publique!C:C, 0))</f>
        <v>NA</v>
      </c>
      <c r="H102" s="6" t="str">
        <f>INDEX(BDD_enquete_terrain_publique!J:J, MATCH(A102, BDD_enquete_terrain_publique!C:C, 0))</f>
        <v>NA</v>
      </c>
      <c r="I102" s="6" t="str">
        <f>INDEX(BDD_enquete_terrain_publique!K:K, MATCH(A102, BDD_enquete_terrain_publique!C:C, 0))</f>
        <v>NA</v>
      </c>
      <c r="J102" s="6" t="str">
        <f>INDEX(BDD_enquete_terrain_publique!L:L, MATCH(A102, BDD_enquete_terrain_publique!C:C, 0))</f>
        <v>NA</v>
      </c>
      <c r="K102" s="6" t="str">
        <f>INDEX(BDD_enquete_terrain_publique!M:M, MATCH(A102, BDD_enquete_terrain_publique!C:C, 0))</f>
        <v>NA</v>
      </c>
      <c r="L102" s="6" t="s">
        <v>663</v>
      </c>
      <c r="M102" s="6">
        <v>42</v>
      </c>
      <c r="N102" s="6">
        <v>42.640999999999998</v>
      </c>
      <c r="O102" s="6">
        <f t="shared" si="2"/>
        <v>42.710683333333336</v>
      </c>
      <c r="P102" s="6" t="s">
        <v>664</v>
      </c>
      <c r="Q102" s="6">
        <v>9</v>
      </c>
      <c r="R102" s="6">
        <v>27.321000000000002</v>
      </c>
      <c r="S102" s="6">
        <f t="shared" si="3"/>
        <v>9.4553499999999993</v>
      </c>
      <c r="T102" s="101">
        <f>INDEX(BDD_enquete_terrain_publique!AE:AE, MATCH(A102, BDD_enquete_terrain_publique!C:C, 0))</f>
        <v>0.3125</v>
      </c>
      <c r="U102" s="101">
        <f>INDEX(BDD_enquete_terrain_publique!AF:AF, MATCH(A102, BDD_enquete_terrain_publique!C:C, 0))</f>
        <v>0.54166666666666663</v>
      </c>
      <c r="V102" s="6" t="s">
        <v>39</v>
      </c>
      <c r="W102" s="101">
        <v>0.34027777777777773</v>
      </c>
      <c r="X102" s="6">
        <v>1</v>
      </c>
      <c r="Y102" s="6">
        <v>1</v>
      </c>
      <c r="Z102" s="6" t="s">
        <v>22</v>
      </c>
      <c r="AA102" s="18" t="s">
        <v>22</v>
      </c>
      <c r="GU102" s="163"/>
    </row>
    <row r="103" spans="1:203">
      <c r="A103" s="106" t="s">
        <v>661</v>
      </c>
      <c r="B103" s="100">
        <f>INDEX(BDD_enquete_terrain_publique!E:E, MATCH(A103, BDD_enquete_terrain_publique!C:C, 0))</f>
        <v>44118</v>
      </c>
      <c r="C103" s="100" t="s">
        <v>22</v>
      </c>
      <c r="D103" s="105" t="s">
        <v>22</v>
      </c>
      <c r="E103" s="6">
        <f>INDEX(BDD_enquete_terrain_publique!G:G, MATCH(A103, BDD_enquete_terrain_publique!C:C, 0))</f>
        <v>0</v>
      </c>
      <c r="F103" s="6" t="str">
        <f>INDEX(BDD_enquete_terrain_publique!H:H, MATCH(A103, BDD_enquete_terrain_publique!C:C, 0))</f>
        <v>NA</v>
      </c>
      <c r="G103" s="6" t="str">
        <f>INDEX(BDD_enquete_terrain_publique!I:I, MATCH(A103, BDD_enquete_terrain_publique!C:C, 0))</f>
        <v>NA</v>
      </c>
      <c r="H103" s="6" t="str">
        <f>INDEX(BDD_enquete_terrain_publique!J:J, MATCH(A103, BDD_enquete_terrain_publique!C:C, 0))</f>
        <v>NA</v>
      </c>
      <c r="I103" s="6" t="str">
        <f>INDEX(BDD_enquete_terrain_publique!K:K, MATCH(A103, BDD_enquete_terrain_publique!C:C, 0))</f>
        <v>NA</v>
      </c>
      <c r="J103" s="6" t="str">
        <f>INDEX(BDD_enquete_terrain_publique!L:L, MATCH(A103, BDD_enquete_terrain_publique!C:C, 0))</f>
        <v>NA</v>
      </c>
      <c r="K103" s="6" t="str">
        <f>INDEX(BDD_enquete_terrain_publique!M:M, MATCH(A103, BDD_enquete_terrain_publique!C:C, 0))</f>
        <v>NA</v>
      </c>
      <c r="L103" s="6" t="s">
        <v>666</v>
      </c>
      <c r="M103" s="6">
        <v>42</v>
      </c>
      <c r="N103" s="6">
        <v>49.475999999999999</v>
      </c>
      <c r="O103" s="6">
        <f t="shared" si="2"/>
        <v>42.824599999999997</v>
      </c>
      <c r="P103" s="6" t="s">
        <v>667</v>
      </c>
      <c r="Q103" s="6">
        <v>9</v>
      </c>
      <c r="R103" s="6">
        <v>29.187999999999999</v>
      </c>
      <c r="S103" s="6">
        <f t="shared" si="3"/>
        <v>9.4864666666666668</v>
      </c>
      <c r="T103" s="101">
        <f>INDEX(BDD_enquete_terrain_publique!AE:AE, MATCH(A103, BDD_enquete_terrain_publique!C:C, 0))</f>
        <v>0.3125</v>
      </c>
      <c r="U103" s="101">
        <f>INDEX(BDD_enquete_terrain_publique!AF:AF, MATCH(A103, BDD_enquete_terrain_publique!C:C, 0))</f>
        <v>0.54166666666666663</v>
      </c>
      <c r="V103" s="6" t="s">
        <v>39</v>
      </c>
      <c r="W103" s="101">
        <v>0.36458333333333331</v>
      </c>
      <c r="X103" s="6">
        <v>1</v>
      </c>
      <c r="Y103" s="6">
        <v>1</v>
      </c>
      <c r="Z103" s="6" t="s">
        <v>22</v>
      </c>
      <c r="AA103" s="18" t="s">
        <v>22</v>
      </c>
      <c r="GU103" s="163"/>
    </row>
    <row r="104" spans="1:203">
      <c r="A104" s="106" t="s">
        <v>2423</v>
      </c>
      <c r="B104" s="100">
        <v>44119</v>
      </c>
      <c r="C104" s="6" t="s">
        <v>22</v>
      </c>
      <c r="D104" s="8" t="s">
        <v>22</v>
      </c>
      <c r="E104" s="6">
        <v>1</v>
      </c>
      <c r="F104" s="6" t="s">
        <v>22</v>
      </c>
      <c r="G104" s="6" t="s">
        <v>22</v>
      </c>
      <c r="H104" s="6" t="s">
        <v>264</v>
      </c>
      <c r="I104" s="6" t="s">
        <v>22</v>
      </c>
      <c r="J104" s="6" t="s">
        <v>22</v>
      </c>
      <c r="K104" s="6" t="s">
        <v>22</v>
      </c>
      <c r="L104" s="101" t="s">
        <v>22</v>
      </c>
      <c r="M104" s="101" t="s">
        <v>22</v>
      </c>
      <c r="N104" s="101" t="s">
        <v>22</v>
      </c>
      <c r="O104" s="6" t="s">
        <v>22</v>
      </c>
      <c r="P104" s="101" t="s">
        <v>22</v>
      </c>
      <c r="Q104" s="101" t="s">
        <v>22</v>
      </c>
      <c r="R104" s="101" t="s">
        <v>22</v>
      </c>
      <c r="S104" s="6" t="s">
        <v>22</v>
      </c>
      <c r="T104" s="164">
        <v>0.3125</v>
      </c>
      <c r="U104" s="164">
        <v>0.54166666666666663</v>
      </c>
      <c r="V104" s="6" t="s">
        <v>22</v>
      </c>
      <c r="W104" s="6" t="s">
        <v>22</v>
      </c>
      <c r="X104" s="6">
        <v>0</v>
      </c>
      <c r="Y104" s="6">
        <v>0</v>
      </c>
      <c r="Z104" s="6" t="s">
        <v>22</v>
      </c>
      <c r="AA104" s="6" t="s">
        <v>2414</v>
      </c>
      <c r="CD104" s="165"/>
      <c r="EH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166"/>
    </row>
    <row r="105" spans="1:203">
      <c r="A105" s="106" t="s">
        <v>2424</v>
      </c>
      <c r="B105" s="100">
        <v>44123</v>
      </c>
      <c r="C105" s="6" t="s">
        <v>22</v>
      </c>
      <c r="D105" s="8" t="s">
        <v>22</v>
      </c>
      <c r="E105" s="6">
        <v>0</v>
      </c>
      <c r="F105" s="6" t="s">
        <v>22</v>
      </c>
      <c r="G105" s="6" t="s">
        <v>22</v>
      </c>
      <c r="H105" s="6" t="s">
        <v>22</v>
      </c>
      <c r="I105" s="6" t="s">
        <v>22</v>
      </c>
      <c r="J105" s="6" t="s">
        <v>22</v>
      </c>
      <c r="K105" s="6" t="s">
        <v>22</v>
      </c>
      <c r="L105" s="101" t="s">
        <v>22</v>
      </c>
      <c r="M105" s="101" t="s">
        <v>22</v>
      </c>
      <c r="N105" s="101" t="s">
        <v>22</v>
      </c>
      <c r="O105" s="6" t="s">
        <v>22</v>
      </c>
      <c r="P105" s="101" t="s">
        <v>22</v>
      </c>
      <c r="Q105" s="101" t="s">
        <v>22</v>
      </c>
      <c r="R105" s="101" t="s">
        <v>22</v>
      </c>
      <c r="S105" s="6" t="s">
        <v>22</v>
      </c>
      <c r="T105" s="164">
        <v>0.29166666666666669</v>
      </c>
      <c r="U105" s="164">
        <v>0.54166666666666663</v>
      </c>
      <c r="V105" s="6" t="s">
        <v>22</v>
      </c>
      <c r="W105" s="6" t="s">
        <v>22</v>
      </c>
      <c r="X105" s="6">
        <v>0</v>
      </c>
      <c r="Y105" s="6">
        <v>0</v>
      </c>
      <c r="Z105" s="6" t="s">
        <v>22</v>
      </c>
      <c r="AA105" s="6" t="s">
        <v>2414</v>
      </c>
      <c r="CD105" s="165"/>
      <c r="EH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166"/>
    </row>
    <row r="106" spans="1:203">
      <c r="A106" s="106" t="s">
        <v>668</v>
      </c>
      <c r="B106" s="100">
        <f>INDEX(BDD_enquete_terrain_publique!E:E, MATCH(A106, BDD_enquete_terrain_publique!C:C, 0))</f>
        <v>44125</v>
      </c>
      <c r="C106" s="100" t="s">
        <v>22</v>
      </c>
      <c r="D106" s="105" t="s">
        <v>22</v>
      </c>
      <c r="E106" s="6">
        <f>INDEX(BDD_enquete_terrain_publique!G:G, MATCH(A106, BDD_enquete_terrain_publique!C:C, 0))</f>
        <v>1</v>
      </c>
      <c r="F106" s="6" t="str">
        <f>INDEX(BDD_enquete_terrain_publique!H:H, MATCH(A106, BDD_enquete_terrain_publique!C:C, 0))</f>
        <v>NA</v>
      </c>
      <c r="G106" s="6">
        <f>INDEX(BDD_enquete_terrain_publique!I:I, MATCH(A106, BDD_enquete_terrain_publique!C:C, 0))</f>
        <v>0</v>
      </c>
      <c r="H106" s="6" t="str">
        <f>INDEX(BDD_enquete_terrain_publique!J:J, MATCH(A106, BDD_enquete_terrain_publique!C:C, 0))</f>
        <v>E</v>
      </c>
      <c r="I106" s="6" t="str">
        <f>INDEX(BDD_enquete_terrain_publique!K:K, MATCH(A106, BDD_enquete_terrain_publique!C:C, 0))</f>
        <v>NA</v>
      </c>
      <c r="J106" s="6" t="str">
        <f>INDEX(BDD_enquete_terrain_publique!L:L, MATCH(A106, BDD_enquete_terrain_publique!C:C, 0))</f>
        <v>NA</v>
      </c>
      <c r="K106" s="6" t="str">
        <f>INDEX(BDD_enquete_terrain_publique!M:M, MATCH(A106, BDD_enquete_terrain_publique!C:C, 0))</f>
        <v>NA</v>
      </c>
      <c r="L106" s="6" t="s">
        <v>670</v>
      </c>
      <c r="M106" s="6">
        <v>42</v>
      </c>
      <c r="N106" s="6">
        <v>42.402999999999999</v>
      </c>
      <c r="O106" s="6">
        <f t="shared" si="2"/>
        <v>42.706716666666665</v>
      </c>
      <c r="P106" s="6" t="s">
        <v>671</v>
      </c>
      <c r="Q106" s="6">
        <v>9</v>
      </c>
      <c r="R106" s="6">
        <v>18.202000000000002</v>
      </c>
      <c r="S106" s="6">
        <f t="shared" si="3"/>
        <v>9.3033666666666672</v>
      </c>
      <c r="T106" s="101">
        <f>INDEX(BDD_enquete_terrain_publique!AE:AE, MATCH(A106, BDD_enquete_terrain_publique!C:C, 0))</f>
        <v>0.27083333333333331</v>
      </c>
      <c r="U106" s="101">
        <f>INDEX(BDD_enquete_terrain_publique!AF:AF, MATCH(A106, BDD_enquete_terrain_publique!C:C, 0))</f>
        <v>0.58333333333333337</v>
      </c>
      <c r="V106" s="6" t="s">
        <v>41</v>
      </c>
      <c r="W106" s="101">
        <v>0.35416666666666669</v>
      </c>
      <c r="X106" s="6">
        <v>1</v>
      </c>
      <c r="Y106" s="6">
        <v>4</v>
      </c>
      <c r="Z106" s="6" t="s">
        <v>22</v>
      </c>
      <c r="AA106" s="18" t="s">
        <v>22</v>
      </c>
      <c r="GU106" s="163"/>
    </row>
    <row r="107" spans="1:203">
      <c r="A107" s="106" t="s">
        <v>668</v>
      </c>
      <c r="B107" s="100">
        <f>INDEX(BDD_enquete_terrain_publique!E:E, MATCH(A107, BDD_enquete_terrain_publique!C:C, 0))</f>
        <v>44125</v>
      </c>
      <c r="C107" s="100" t="s">
        <v>22</v>
      </c>
      <c r="D107" s="105" t="s">
        <v>22</v>
      </c>
      <c r="E107" s="6">
        <f>INDEX(BDD_enquete_terrain_publique!G:G, MATCH(A107, BDD_enquete_terrain_publique!C:C, 0))</f>
        <v>1</v>
      </c>
      <c r="F107" s="6" t="str">
        <f>INDEX(BDD_enquete_terrain_publique!H:H, MATCH(A107, BDD_enquete_terrain_publique!C:C, 0))</f>
        <v>NA</v>
      </c>
      <c r="G107" s="6">
        <f>INDEX(BDD_enquete_terrain_publique!I:I, MATCH(A107, BDD_enquete_terrain_publique!C:C, 0))</f>
        <v>0</v>
      </c>
      <c r="H107" s="6" t="str">
        <f>INDEX(BDD_enquete_terrain_publique!J:J, MATCH(A107, BDD_enquete_terrain_publique!C:C, 0))</f>
        <v>E</v>
      </c>
      <c r="I107" s="6" t="str">
        <f>INDEX(BDD_enquete_terrain_publique!K:K, MATCH(A107, BDD_enquete_terrain_publique!C:C, 0))</f>
        <v>NA</v>
      </c>
      <c r="J107" s="6" t="str">
        <f>INDEX(BDD_enquete_terrain_publique!L:L, MATCH(A107, BDD_enquete_terrain_publique!C:C, 0))</f>
        <v>NA</v>
      </c>
      <c r="K107" s="6" t="str">
        <f>INDEX(BDD_enquete_terrain_publique!M:M, MATCH(A107, BDD_enquete_terrain_publique!C:C, 0))</f>
        <v>NA</v>
      </c>
      <c r="L107" s="6" t="s">
        <v>674</v>
      </c>
      <c r="M107" s="6">
        <v>42</v>
      </c>
      <c r="N107" s="6">
        <v>42.463999999999999</v>
      </c>
      <c r="O107" s="6">
        <f t="shared" si="2"/>
        <v>42.70773333333333</v>
      </c>
      <c r="P107" s="6" t="s">
        <v>675</v>
      </c>
      <c r="Q107" s="6">
        <v>9</v>
      </c>
      <c r="R107" s="6">
        <v>16.329000000000001</v>
      </c>
      <c r="S107" s="6">
        <f t="shared" si="3"/>
        <v>9.2721499999999999</v>
      </c>
      <c r="T107" s="101">
        <f>INDEX(BDD_enquete_terrain_publique!AE:AE, MATCH(A107, BDD_enquete_terrain_publique!C:C, 0))</f>
        <v>0.27083333333333331</v>
      </c>
      <c r="U107" s="101">
        <f>INDEX(BDD_enquete_terrain_publique!AF:AF, MATCH(A107, BDD_enquete_terrain_publique!C:C, 0))</f>
        <v>0.58333333333333337</v>
      </c>
      <c r="V107" s="6" t="s">
        <v>41</v>
      </c>
      <c r="W107" s="101">
        <v>0.36805555555555558</v>
      </c>
      <c r="X107" s="6">
        <v>1</v>
      </c>
      <c r="Y107" s="6">
        <v>4</v>
      </c>
      <c r="Z107" s="6" t="s">
        <v>22</v>
      </c>
      <c r="AA107" s="18" t="s">
        <v>22</v>
      </c>
      <c r="GU107" s="163"/>
    </row>
    <row r="108" spans="1:203">
      <c r="A108" s="106" t="s">
        <v>2425</v>
      </c>
      <c r="B108" s="100">
        <v>44126</v>
      </c>
      <c r="C108" s="6" t="s">
        <v>22</v>
      </c>
      <c r="D108" s="8" t="s">
        <v>22</v>
      </c>
      <c r="E108" s="6">
        <v>1</v>
      </c>
      <c r="F108" s="6" t="s">
        <v>22</v>
      </c>
      <c r="G108" s="6" t="s">
        <v>22</v>
      </c>
      <c r="H108" s="6" t="s">
        <v>264</v>
      </c>
      <c r="I108" s="6" t="s">
        <v>22</v>
      </c>
      <c r="J108" s="6" t="s">
        <v>22</v>
      </c>
      <c r="K108" s="6" t="s">
        <v>22</v>
      </c>
      <c r="L108" s="101" t="s">
        <v>22</v>
      </c>
      <c r="M108" s="101" t="s">
        <v>22</v>
      </c>
      <c r="N108" s="101" t="s">
        <v>22</v>
      </c>
      <c r="O108" s="6" t="s">
        <v>22</v>
      </c>
      <c r="P108" s="101" t="s">
        <v>22</v>
      </c>
      <c r="Q108" s="101" t="s">
        <v>22</v>
      </c>
      <c r="R108" s="101" t="s">
        <v>22</v>
      </c>
      <c r="S108" s="6" t="s">
        <v>22</v>
      </c>
      <c r="T108" s="164">
        <v>0.3125</v>
      </c>
      <c r="U108" s="164">
        <v>0.58333333333333337</v>
      </c>
      <c r="V108" s="6" t="s">
        <v>22</v>
      </c>
      <c r="W108" s="6" t="s">
        <v>22</v>
      </c>
      <c r="X108" s="6">
        <v>0</v>
      </c>
      <c r="Y108" s="6">
        <v>0</v>
      </c>
      <c r="Z108" s="6" t="s">
        <v>22</v>
      </c>
      <c r="AA108" s="6" t="s">
        <v>22</v>
      </c>
      <c r="CD108" s="165"/>
      <c r="EH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166"/>
    </row>
    <row r="109" spans="1:203">
      <c r="A109" s="106" t="s">
        <v>679</v>
      </c>
      <c r="B109" s="100">
        <f>INDEX(BDD_enquete_terrain_publique!E:E, MATCH(A109, BDD_enquete_terrain_publique!C:C, 0))</f>
        <v>44130</v>
      </c>
      <c r="C109" s="100" t="s">
        <v>22</v>
      </c>
      <c r="D109" s="105" t="s">
        <v>22</v>
      </c>
      <c r="E109" s="6">
        <f>INDEX(BDD_enquete_terrain_publique!G:G, MATCH(A109, BDD_enquete_terrain_publique!C:C, 0))</f>
        <v>1</v>
      </c>
      <c r="F109" s="6" t="str">
        <f>INDEX(BDD_enquete_terrain_publique!H:H, MATCH(A109, BDD_enquete_terrain_publique!C:C, 0))</f>
        <v>NA</v>
      </c>
      <c r="G109" s="6">
        <f>INDEX(BDD_enquete_terrain_publique!I:I, MATCH(A109, BDD_enquete_terrain_publique!C:C, 0))</f>
        <v>0</v>
      </c>
      <c r="H109" s="6" t="str">
        <f>INDEX(BDD_enquete_terrain_publique!J:J, MATCH(A109, BDD_enquete_terrain_publique!C:C, 0))</f>
        <v>E</v>
      </c>
      <c r="I109" s="6" t="str">
        <f>INDEX(BDD_enquete_terrain_publique!K:K, MATCH(A109, BDD_enquete_terrain_publique!C:C, 0))</f>
        <v>NA</v>
      </c>
      <c r="J109" s="6" t="str">
        <f>INDEX(BDD_enquete_terrain_publique!L:L, MATCH(A109, BDD_enquete_terrain_publique!C:C, 0))</f>
        <v>NA</v>
      </c>
      <c r="K109" s="6" t="str">
        <f>INDEX(BDD_enquete_terrain_publique!M:M, MATCH(A109, BDD_enquete_terrain_publique!C:C, 0))</f>
        <v>NA</v>
      </c>
      <c r="L109" s="6" t="s">
        <v>612</v>
      </c>
      <c r="M109" s="6">
        <v>42</v>
      </c>
      <c r="N109" s="6">
        <v>45.241</v>
      </c>
      <c r="O109" s="6">
        <f t="shared" si="2"/>
        <v>42.754016666666665</v>
      </c>
      <c r="P109" s="6" t="s">
        <v>681</v>
      </c>
      <c r="Q109" s="6">
        <v>9</v>
      </c>
      <c r="R109" s="6">
        <v>28.06</v>
      </c>
      <c r="S109" s="6">
        <f t="shared" si="3"/>
        <v>9.4676666666666662</v>
      </c>
      <c r="T109" s="101">
        <f>INDEX(BDD_enquete_terrain_publique!AE:AE, MATCH(A109, BDD_enquete_terrain_publique!C:C, 0))</f>
        <v>0.33333333333333331</v>
      </c>
      <c r="U109" s="101">
        <f>INDEX(BDD_enquete_terrain_publique!AF:AF, MATCH(A109, BDD_enquete_terrain_publique!C:C, 0))</f>
        <v>0.5</v>
      </c>
      <c r="V109" s="6" t="s">
        <v>39</v>
      </c>
      <c r="W109" s="101">
        <v>0.43055555555555558</v>
      </c>
      <c r="X109" s="6">
        <v>1</v>
      </c>
      <c r="Y109" s="6">
        <v>1</v>
      </c>
      <c r="Z109" s="6" t="s">
        <v>22</v>
      </c>
      <c r="AA109" s="18" t="s">
        <v>22</v>
      </c>
      <c r="GU109" s="163"/>
    </row>
    <row r="110" spans="1:203">
      <c r="A110" s="106" t="s">
        <v>679</v>
      </c>
      <c r="B110" s="100">
        <f>INDEX(BDD_enquete_terrain_publique!E:E, MATCH(A110, BDD_enquete_terrain_publique!C:C, 0))</f>
        <v>44130</v>
      </c>
      <c r="C110" s="100" t="s">
        <v>22</v>
      </c>
      <c r="D110" s="105" t="s">
        <v>22</v>
      </c>
      <c r="E110" s="6">
        <f>INDEX(BDD_enquete_terrain_publique!G:G, MATCH(A110, BDD_enquete_terrain_publique!C:C, 0))</f>
        <v>1</v>
      </c>
      <c r="F110" s="6" t="str">
        <f>INDEX(BDD_enquete_terrain_publique!H:H, MATCH(A110, BDD_enquete_terrain_publique!C:C, 0))</f>
        <v>NA</v>
      </c>
      <c r="G110" s="6">
        <f>INDEX(BDD_enquete_terrain_publique!I:I, MATCH(A110, BDD_enquete_terrain_publique!C:C, 0))</f>
        <v>0</v>
      </c>
      <c r="H110" s="6" t="str">
        <f>INDEX(BDD_enquete_terrain_publique!J:J, MATCH(A110, BDD_enquete_terrain_publique!C:C, 0))</f>
        <v>E</v>
      </c>
      <c r="I110" s="6" t="str">
        <f>INDEX(BDD_enquete_terrain_publique!K:K, MATCH(A110, BDD_enquete_terrain_publique!C:C, 0))</f>
        <v>NA</v>
      </c>
      <c r="J110" s="6" t="str">
        <f>INDEX(BDD_enquete_terrain_publique!L:L, MATCH(A110, BDD_enquete_terrain_publique!C:C, 0))</f>
        <v>NA</v>
      </c>
      <c r="K110" s="6" t="str">
        <f>INDEX(BDD_enquete_terrain_publique!M:M, MATCH(A110, BDD_enquete_terrain_publique!C:C, 0))</f>
        <v>NA</v>
      </c>
      <c r="L110" s="6" t="s">
        <v>683</v>
      </c>
      <c r="M110" s="6">
        <v>42</v>
      </c>
      <c r="N110" s="6">
        <v>45.45</v>
      </c>
      <c r="O110" s="6">
        <f t="shared" si="2"/>
        <v>42.7575</v>
      </c>
      <c r="P110" s="6" t="s">
        <v>684</v>
      </c>
      <c r="Q110" s="6">
        <v>9</v>
      </c>
      <c r="R110" s="6">
        <v>27.93</v>
      </c>
      <c r="S110" s="6">
        <f t="shared" si="3"/>
        <v>9.4655000000000005</v>
      </c>
      <c r="T110" s="101">
        <f>INDEX(BDD_enquete_terrain_publique!AE:AE, MATCH(A110, BDD_enquete_terrain_publique!C:C, 0))</f>
        <v>0.33333333333333331</v>
      </c>
      <c r="U110" s="101">
        <f>INDEX(BDD_enquete_terrain_publique!AF:AF, MATCH(A110, BDD_enquete_terrain_publique!C:C, 0))</f>
        <v>0.5</v>
      </c>
      <c r="V110" s="6" t="s">
        <v>39</v>
      </c>
      <c r="W110" s="101">
        <v>0.4513888888888889</v>
      </c>
      <c r="X110" s="6">
        <v>1</v>
      </c>
      <c r="Y110" s="6">
        <v>1</v>
      </c>
      <c r="Z110" s="6" t="s">
        <v>22</v>
      </c>
      <c r="AA110" s="18" t="s">
        <v>22</v>
      </c>
      <c r="GU110" s="163"/>
    </row>
    <row r="111" spans="1:203">
      <c r="A111" s="106" t="s">
        <v>363</v>
      </c>
      <c r="B111" s="100">
        <f>INDEX(BDD_enquete_terrain_publique!E:E, MATCH(A111, BDD_enquete_terrain_publique!C:C, 0))</f>
        <v>44132</v>
      </c>
      <c r="C111" s="100" t="s">
        <v>22</v>
      </c>
      <c r="D111" s="105" t="s">
        <v>22</v>
      </c>
      <c r="E111" s="6">
        <f>INDEX(BDD_enquete_terrain_publique!G:G, MATCH(A111, BDD_enquete_terrain_publique!C:C, 0))</f>
        <v>0</v>
      </c>
      <c r="F111" s="6" t="str">
        <f>INDEX(BDD_enquete_terrain_publique!H:H, MATCH(A111, BDD_enquete_terrain_publique!C:C, 0))</f>
        <v>NA</v>
      </c>
      <c r="G111" s="6" t="str">
        <f>INDEX(BDD_enquete_terrain_publique!I:I, MATCH(A111, BDD_enquete_terrain_publique!C:C, 0))</f>
        <v>NA</v>
      </c>
      <c r="H111" s="6" t="str">
        <f>INDEX(BDD_enquete_terrain_publique!J:J, MATCH(A111, BDD_enquete_terrain_publique!C:C, 0))</f>
        <v>NA</v>
      </c>
      <c r="I111" s="6" t="str">
        <f>INDEX(BDD_enquete_terrain_publique!K:K, MATCH(A111, BDD_enquete_terrain_publique!C:C, 0))</f>
        <v>NA</v>
      </c>
      <c r="J111" s="6" t="str">
        <f>INDEX(BDD_enquete_terrain_publique!L:L, MATCH(A111, BDD_enquete_terrain_publique!C:C, 0))</f>
        <v>NA</v>
      </c>
      <c r="K111" s="6" t="str">
        <f>INDEX(BDD_enquete_terrain_publique!M:M, MATCH(A111, BDD_enquete_terrain_publique!C:C, 0))</f>
        <v>NA</v>
      </c>
      <c r="L111" s="6" t="s">
        <v>686</v>
      </c>
      <c r="M111" s="6">
        <v>42</v>
      </c>
      <c r="N111" s="6">
        <v>43.898000000000003</v>
      </c>
      <c r="O111" s="6">
        <f t="shared" si="2"/>
        <v>42.731633333333335</v>
      </c>
      <c r="P111" s="6" t="s">
        <v>687</v>
      </c>
      <c r="Q111" s="6">
        <v>9</v>
      </c>
      <c r="R111" s="6">
        <v>27.7</v>
      </c>
      <c r="S111" s="6">
        <f t="shared" si="3"/>
        <v>9.461666666666666</v>
      </c>
      <c r="T111" s="101">
        <f>INDEX(BDD_enquete_terrain_publique!AE:AE, MATCH(A111, BDD_enquete_terrain_publique!C:C, 0))</f>
        <v>0.29166666666666669</v>
      </c>
      <c r="U111" s="101">
        <f>INDEX(BDD_enquete_terrain_publique!AF:AF, MATCH(A111, BDD_enquete_terrain_publique!C:C, 0))</f>
        <v>0.54166666666666663</v>
      </c>
      <c r="V111" s="6" t="s">
        <v>40</v>
      </c>
      <c r="W111" s="101">
        <v>0.33333333333333331</v>
      </c>
      <c r="X111" s="6">
        <v>1</v>
      </c>
      <c r="Y111" s="6">
        <v>1</v>
      </c>
      <c r="Z111" s="6" t="s">
        <v>22</v>
      </c>
      <c r="AA111" s="18" t="s">
        <v>22</v>
      </c>
      <c r="GU111" s="163"/>
    </row>
    <row r="112" spans="1:203">
      <c r="A112" s="106" t="s">
        <v>363</v>
      </c>
      <c r="B112" s="100">
        <f>INDEX(BDD_enquete_terrain_publique!E:E, MATCH(A112, BDD_enquete_terrain_publique!C:C, 0))</f>
        <v>44132</v>
      </c>
      <c r="C112" s="100" t="s">
        <v>22</v>
      </c>
      <c r="D112" s="105" t="s">
        <v>22</v>
      </c>
      <c r="E112" s="6">
        <f>INDEX(BDD_enquete_terrain_publique!G:G, MATCH(A112, BDD_enquete_terrain_publique!C:C, 0))</f>
        <v>0</v>
      </c>
      <c r="F112" s="6" t="str">
        <f>INDEX(BDD_enquete_terrain_publique!H:H, MATCH(A112, BDD_enquete_terrain_publique!C:C, 0))</f>
        <v>NA</v>
      </c>
      <c r="G112" s="6" t="str">
        <f>INDEX(BDD_enquete_terrain_publique!I:I, MATCH(A112, BDD_enquete_terrain_publique!C:C, 0))</f>
        <v>NA</v>
      </c>
      <c r="H112" s="6" t="str">
        <f>INDEX(BDD_enquete_terrain_publique!J:J, MATCH(A112, BDD_enquete_terrain_publique!C:C, 0))</f>
        <v>NA</v>
      </c>
      <c r="I112" s="6" t="str">
        <f>INDEX(BDD_enquete_terrain_publique!K:K, MATCH(A112, BDD_enquete_terrain_publique!C:C, 0))</f>
        <v>NA</v>
      </c>
      <c r="J112" s="6" t="str">
        <f>INDEX(BDD_enquete_terrain_publique!L:L, MATCH(A112, BDD_enquete_terrain_publique!C:C, 0))</f>
        <v>NA</v>
      </c>
      <c r="K112" s="6" t="str">
        <f>INDEX(BDD_enquete_terrain_publique!M:M, MATCH(A112, BDD_enquete_terrain_publique!C:C, 0))</f>
        <v>NA</v>
      </c>
      <c r="L112" s="6" t="s">
        <v>1698</v>
      </c>
      <c r="M112" s="6">
        <v>42</v>
      </c>
      <c r="N112" s="6">
        <v>48.213000000000001</v>
      </c>
      <c r="O112" s="6">
        <f t="shared" si="2"/>
        <v>42.803550000000001</v>
      </c>
      <c r="P112" s="6" t="s">
        <v>1699</v>
      </c>
      <c r="Q112" s="6">
        <v>9</v>
      </c>
      <c r="R112" s="6">
        <v>30.119</v>
      </c>
      <c r="S112" s="6">
        <f t="shared" si="3"/>
        <v>9.5019833333333334</v>
      </c>
      <c r="T112" s="101">
        <f>INDEX(BDD_enquete_terrain_publique!AE:AE, MATCH(A112, BDD_enquete_terrain_publique!C:C, 0))</f>
        <v>0.29166666666666669</v>
      </c>
      <c r="U112" s="101">
        <f>INDEX(BDD_enquete_terrain_publique!AF:AF, MATCH(A112, BDD_enquete_terrain_publique!C:C, 0))</f>
        <v>0.54166666666666663</v>
      </c>
      <c r="V112" s="6" t="s">
        <v>41</v>
      </c>
      <c r="W112" s="101">
        <v>0.35416666666666669</v>
      </c>
      <c r="X112" s="6">
        <v>1</v>
      </c>
      <c r="Y112" s="6">
        <v>2</v>
      </c>
      <c r="Z112" s="6" t="s">
        <v>22</v>
      </c>
      <c r="AA112" s="18" t="s">
        <v>22</v>
      </c>
      <c r="GU112" s="163"/>
    </row>
    <row r="113" spans="1:203">
      <c r="A113" s="106" t="s">
        <v>363</v>
      </c>
      <c r="B113" s="100">
        <f>INDEX(BDD_enquete_terrain_publique!E:E, MATCH(A113, BDD_enquete_terrain_publique!C:C, 0))</f>
        <v>44132</v>
      </c>
      <c r="C113" s="100" t="s">
        <v>22</v>
      </c>
      <c r="D113" s="105" t="s">
        <v>22</v>
      </c>
      <c r="E113" s="6">
        <f>INDEX(BDD_enquete_terrain_publique!G:G, MATCH(A113, BDD_enquete_terrain_publique!C:C, 0))</f>
        <v>0</v>
      </c>
      <c r="F113" s="6" t="str">
        <f>INDEX(BDD_enquete_terrain_publique!H:H, MATCH(A113, BDD_enquete_terrain_publique!C:C, 0))</f>
        <v>NA</v>
      </c>
      <c r="G113" s="6" t="str">
        <f>INDEX(BDD_enquete_terrain_publique!I:I, MATCH(A113, BDD_enquete_terrain_publique!C:C, 0))</f>
        <v>NA</v>
      </c>
      <c r="H113" s="6" t="str">
        <f>INDEX(BDD_enquete_terrain_publique!J:J, MATCH(A113, BDD_enquete_terrain_publique!C:C, 0))</f>
        <v>NA</v>
      </c>
      <c r="I113" s="6" t="str">
        <f>INDEX(BDD_enquete_terrain_publique!K:K, MATCH(A113, BDD_enquete_terrain_publique!C:C, 0))</f>
        <v>NA</v>
      </c>
      <c r="J113" s="6" t="str">
        <f>INDEX(BDD_enquete_terrain_publique!L:L, MATCH(A113, BDD_enquete_terrain_publique!C:C, 0))</f>
        <v>NA</v>
      </c>
      <c r="K113" s="6" t="str">
        <f>INDEX(BDD_enquete_terrain_publique!M:M, MATCH(A113, BDD_enquete_terrain_publique!C:C, 0))</f>
        <v>NA</v>
      </c>
      <c r="L113" s="6" t="s">
        <v>365</v>
      </c>
      <c r="M113" s="6">
        <v>42</v>
      </c>
      <c r="N113" s="6">
        <v>59.313000000000002</v>
      </c>
      <c r="O113" s="6">
        <f t="shared" si="2"/>
        <v>42.988550000000004</v>
      </c>
      <c r="P113" s="6" t="s">
        <v>366</v>
      </c>
      <c r="Q113" s="6">
        <v>9</v>
      </c>
      <c r="R113" s="6">
        <v>28.402000000000001</v>
      </c>
      <c r="S113" s="6">
        <f t="shared" si="3"/>
        <v>9.4733666666666672</v>
      </c>
      <c r="T113" s="101">
        <f>INDEX(BDD_enquete_terrain_publique!AE:AE, MATCH(A113, BDD_enquete_terrain_publique!C:C, 0))</f>
        <v>0.29166666666666669</v>
      </c>
      <c r="U113" s="101">
        <f>INDEX(BDD_enquete_terrain_publique!AF:AF, MATCH(A113, BDD_enquete_terrain_publique!C:C, 0))</f>
        <v>0.54166666666666663</v>
      </c>
      <c r="V113" s="6" t="s">
        <v>41</v>
      </c>
      <c r="W113" s="101">
        <v>0.38541666666666669</v>
      </c>
      <c r="X113" s="6">
        <v>1</v>
      </c>
      <c r="Y113" s="6">
        <v>2</v>
      </c>
      <c r="Z113" s="6" t="s">
        <v>22</v>
      </c>
      <c r="AA113" s="18" t="s">
        <v>2426</v>
      </c>
      <c r="GU113" s="163"/>
    </row>
    <row r="114" spans="1:203" ht="15" customHeight="1">
      <c r="A114" s="106" t="s">
        <v>2427</v>
      </c>
      <c r="B114" s="100">
        <v>44133</v>
      </c>
      <c r="C114" s="6" t="s">
        <v>22</v>
      </c>
      <c r="D114" s="8" t="s">
        <v>22</v>
      </c>
      <c r="E114" s="6">
        <v>1</v>
      </c>
      <c r="F114" s="6" t="s">
        <v>22</v>
      </c>
      <c r="G114" s="6" t="s">
        <v>22</v>
      </c>
      <c r="H114" s="6" t="s">
        <v>352</v>
      </c>
      <c r="I114" s="6" t="s">
        <v>22</v>
      </c>
      <c r="J114" s="6" t="s">
        <v>22</v>
      </c>
      <c r="K114" s="6" t="s">
        <v>22</v>
      </c>
      <c r="L114" s="101" t="s">
        <v>22</v>
      </c>
      <c r="M114" s="101" t="s">
        <v>22</v>
      </c>
      <c r="N114" s="101" t="s">
        <v>22</v>
      </c>
      <c r="O114" s="6" t="s">
        <v>22</v>
      </c>
      <c r="P114" s="101" t="s">
        <v>22</v>
      </c>
      <c r="Q114" s="101" t="s">
        <v>22</v>
      </c>
      <c r="R114" s="101" t="s">
        <v>22</v>
      </c>
      <c r="S114" s="6" t="s">
        <v>22</v>
      </c>
      <c r="T114" s="164">
        <v>0.3125</v>
      </c>
      <c r="U114" s="164">
        <v>0.5</v>
      </c>
      <c r="V114" s="6" t="s">
        <v>22</v>
      </c>
      <c r="W114" s="6" t="s">
        <v>22</v>
      </c>
      <c r="X114" s="6">
        <v>0</v>
      </c>
      <c r="Y114" s="6">
        <v>0</v>
      </c>
      <c r="Z114" s="6" t="s">
        <v>22</v>
      </c>
      <c r="AA114" s="6" t="s">
        <v>2414</v>
      </c>
      <c r="CD114" s="165"/>
      <c r="EH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166"/>
    </row>
    <row r="115" spans="1:203">
      <c r="A115" s="106" t="s">
        <v>3844</v>
      </c>
      <c r="B115" s="100">
        <f>INDEX(BDD_enquete_terrain_publique!E:E, MATCH(A115, BDD_enquete_terrain_publique!C:C, 0))</f>
        <v>44210</v>
      </c>
      <c r="C115" s="100" t="s">
        <v>22</v>
      </c>
      <c r="D115" s="105" t="s">
        <v>22</v>
      </c>
      <c r="E115" s="6">
        <f>INDEX(BDD_enquete_terrain_publique!G:G, MATCH(A115, BDD_enquete_terrain_publique!C:C, 0))</f>
        <v>0</v>
      </c>
      <c r="F115" s="6" t="str">
        <f>INDEX(BDD_enquete_terrain_publique!H:H, MATCH(A115, BDD_enquete_terrain_publique!C:C, 0))</f>
        <v>NA</v>
      </c>
      <c r="G115" s="6" t="str">
        <f>INDEX(BDD_enquete_terrain_publique!I:I, MATCH(A115, BDD_enquete_terrain_publique!C:C, 0))</f>
        <v>NA</v>
      </c>
      <c r="H115" s="6" t="str">
        <f>INDEX(BDD_enquete_terrain_publique!J:J, MATCH(A115, BDD_enquete_terrain_publique!C:C, 0))</f>
        <v>NA</v>
      </c>
      <c r="I115" s="6" t="str">
        <f>INDEX(BDD_enquete_terrain_publique!K:K, MATCH(A115, BDD_enquete_terrain_publique!C:C, 0))</f>
        <v>NA</v>
      </c>
      <c r="J115" s="6" t="str">
        <f>INDEX(BDD_enquete_terrain_publique!L:L, MATCH(A115, BDD_enquete_terrain_publique!C:C, 0))</f>
        <v>NA</v>
      </c>
      <c r="K115" s="6" t="str">
        <f>INDEX(BDD_enquete_terrain_publique!M:M, MATCH(A115, BDD_enquete_terrain_publique!C:C, 0))</f>
        <v>NA</v>
      </c>
      <c r="L115" s="6" t="s">
        <v>689</v>
      </c>
      <c r="M115" s="6">
        <v>42</v>
      </c>
      <c r="N115" s="6">
        <v>45.12</v>
      </c>
      <c r="O115" s="6">
        <f t="shared" si="2"/>
        <v>42.752000000000002</v>
      </c>
      <c r="P115" s="6" t="s">
        <v>690</v>
      </c>
      <c r="Q115" s="6">
        <v>9</v>
      </c>
      <c r="R115" s="6">
        <v>28.62</v>
      </c>
      <c r="S115" s="6">
        <f t="shared" si="3"/>
        <v>9.4770000000000003</v>
      </c>
      <c r="T115" s="101">
        <f>INDEX(BDD_enquete_terrain_publique!AE:AE, MATCH(A115, BDD_enquete_terrain_publique!C:C, 0))</f>
        <v>0.33333333333333331</v>
      </c>
      <c r="U115" s="101">
        <f>INDEX(BDD_enquete_terrain_publique!AF:AF, MATCH(A115, BDD_enquete_terrain_publique!C:C, 0))</f>
        <v>0.60416666666666663</v>
      </c>
      <c r="V115" s="6" t="s">
        <v>2428</v>
      </c>
      <c r="W115" s="101">
        <v>0.4284722222222222</v>
      </c>
      <c r="X115" s="6">
        <v>1</v>
      </c>
      <c r="Y115" s="6">
        <v>2</v>
      </c>
      <c r="Z115" s="6" t="s">
        <v>22</v>
      </c>
      <c r="AA115" s="18" t="s">
        <v>22</v>
      </c>
      <c r="GU115" s="163"/>
    </row>
    <row r="116" spans="1:203">
      <c r="A116" s="106" t="s">
        <v>3844</v>
      </c>
      <c r="B116" s="100">
        <f>INDEX(BDD_enquete_terrain_publique!E:E, MATCH(A116, BDD_enquete_terrain_publique!C:C, 0))</f>
        <v>44210</v>
      </c>
      <c r="C116" s="100" t="s">
        <v>22</v>
      </c>
      <c r="D116" s="105" t="s">
        <v>22</v>
      </c>
      <c r="E116" s="6">
        <f>INDEX(BDD_enquete_terrain_publique!G:G, MATCH(A116, BDD_enquete_terrain_publique!C:C, 0))</f>
        <v>0</v>
      </c>
      <c r="F116" s="6" t="str">
        <f>INDEX(BDD_enquete_terrain_publique!H:H, MATCH(A116, BDD_enquete_terrain_publique!C:C, 0))</f>
        <v>NA</v>
      </c>
      <c r="G116" s="6" t="str">
        <f>INDEX(BDD_enquete_terrain_publique!I:I, MATCH(A116, BDD_enquete_terrain_publique!C:C, 0))</f>
        <v>NA</v>
      </c>
      <c r="H116" s="6" t="str">
        <f>INDEX(BDD_enquete_terrain_publique!J:J, MATCH(A116, BDD_enquete_terrain_publique!C:C, 0))</f>
        <v>NA</v>
      </c>
      <c r="I116" s="6" t="str">
        <f>INDEX(BDD_enquete_terrain_publique!K:K, MATCH(A116, BDD_enquete_terrain_publique!C:C, 0))</f>
        <v>NA</v>
      </c>
      <c r="J116" s="6" t="str">
        <f>INDEX(BDD_enquete_terrain_publique!L:L, MATCH(A116, BDD_enquete_terrain_publique!C:C, 0))</f>
        <v>NA</v>
      </c>
      <c r="K116" s="6" t="str">
        <f>INDEX(BDD_enquete_terrain_publique!M:M, MATCH(A116, BDD_enquete_terrain_publique!C:C, 0))</f>
        <v>NA</v>
      </c>
      <c r="L116" s="6" t="s">
        <v>697</v>
      </c>
      <c r="M116" s="6">
        <v>42</v>
      </c>
      <c r="N116" s="6">
        <v>45.106999999999999</v>
      </c>
      <c r="O116" s="6">
        <f t="shared" si="2"/>
        <v>42.751783333333336</v>
      </c>
      <c r="P116" s="6" t="s">
        <v>698</v>
      </c>
      <c r="Q116" s="6">
        <v>9</v>
      </c>
      <c r="R116" s="6">
        <v>28.446999999999999</v>
      </c>
      <c r="S116" s="6">
        <f t="shared" si="3"/>
        <v>9.4741166666666672</v>
      </c>
      <c r="T116" s="101">
        <f>INDEX(BDD_enquete_terrain_publique!AE:AE, MATCH(A116, BDD_enquete_terrain_publique!C:C, 0))</f>
        <v>0.33333333333333331</v>
      </c>
      <c r="U116" s="101">
        <f>INDEX(BDD_enquete_terrain_publique!AF:AF, MATCH(A116, BDD_enquete_terrain_publique!C:C, 0))</f>
        <v>0.60416666666666663</v>
      </c>
      <c r="V116" s="6" t="s">
        <v>41</v>
      </c>
      <c r="W116" s="101">
        <v>0.44097222222222227</v>
      </c>
      <c r="X116" s="6">
        <v>1</v>
      </c>
      <c r="Y116" s="6">
        <v>2</v>
      </c>
      <c r="Z116" s="6" t="s">
        <v>22</v>
      </c>
      <c r="AA116" s="18" t="s">
        <v>22</v>
      </c>
      <c r="GU116" s="163"/>
    </row>
    <row r="117" spans="1:203">
      <c r="A117" s="106" t="s">
        <v>3845</v>
      </c>
      <c r="B117" s="100">
        <f>INDEX(BDD_enquete_terrain_publique!E:E, MATCH(A117, BDD_enquete_terrain_publique!C:C, 0))</f>
        <v>44214</v>
      </c>
      <c r="C117" s="100" t="s">
        <v>22</v>
      </c>
      <c r="D117" s="105" t="s">
        <v>22</v>
      </c>
      <c r="E117" s="6">
        <f>INDEX(BDD_enquete_terrain_publique!G:G, MATCH(A117, BDD_enquete_terrain_publique!C:C, 0))</f>
        <v>0</v>
      </c>
      <c r="F117" s="6" t="str">
        <f>INDEX(BDD_enquete_terrain_publique!H:H, MATCH(A117, BDD_enquete_terrain_publique!C:C, 0))</f>
        <v>NA</v>
      </c>
      <c r="G117" s="6" t="str">
        <f>INDEX(BDD_enquete_terrain_publique!I:I, MATCH(A117, BDD_enquete_terrain_publique!C:C, 0))</f>
        <v>NA</v>
      </c>
      <c r="H117" s="6" t="str">
        <f>INDEX(BDD_enquete_terrain_publique!J:J, MATCH(A117, BDD_enquete_terrain_publique!C:C, 0))</f>
        <v>NA</v>
      </c>
      <c r="I117" s="6" t="str">
        <f>INDEX(BDD_enquete_terrain_publique!K:K, MATCH(A117, BDD_enquete_terrain_publique!C:C, 0))</f>
        <v>NA</v>
      </c>
      <c r="J117" s="6" t="str">
        <f>INDEX(BDD_enquete_terrain_publique!L:L, MATCH(A117, BDD_enquete_terrain_publique!C:C, 0))</f>
        <v>NA</v>
      </c>
      <c r="K117" s="6" t="str">
        <f>INDEX(BDD_enquete_terrain_publique!M:M, MATCH(A117, BDD_enquete_terrain_publique!C:C, 0))</f>
        <v>NA</v>
      </c>
      <c r="L117" s="6" t="s">
        <v>704</v>
      </c>
      <c r="M117" s="6">
        <v>42</v>
      </c>
      <c r="N117" s="6">
        <v>58.82</v>
      </c>
      <c r="O117" s="6">
        <f t="shared" si="2"/>
        <v>42.980333333333334</v>
      </c>
      <c r="P117" s="6" t="s">
        <v>705</v>
      </c>
      <c r="Q117" s="6">
        <v>9</v>
      </c>
      <c r="R117" s="6">
        <v>19.52</v>
      </c>
      <c r="S117" s="6">
        <f t="shared" si="3"/>
        <v>9.325333333333333</v>
      </c>
      <c r="T117" s="101">
        <f>INDEX(BDD_enquete_terrain_publique!AE:AE, MATCH(A117, BDD_enquete_terrain_publique!C:C, 0))</f>
        <v>0.33333333333333331</v>
      </c>
      <c r="U117" s="101">
        <f>INDEX(BDD_enquete_terrain_publique!AF:AF, MATCH(A117, BDD_enquete_terrain_publique!C:C, 0))</f>
        <v>0.58333333333333337</v>
      </c>
      <c r="V117" s="6" t="s">
        <v>41</v>
      </c>
      <c r="W117" s="101">
        <v>0.5</v>
      </c>
      <c r="X117" s="6">
        <v>1</v>
      </c>
      <c r="Y117" s="6">
        <v>1</v>
      </c>
      <c r="Z117" s="6" t="s">
        <v>22</v>
      </c>
      <c r="AA117" s="18" t="s">
        <v>22</v>
      </c>
      <c r="GU117" s="163"/>
    </row>
    <row r="118" spans="1:203">
      <c r="A118" s="106" t="s">
        <v>3845</v>
      </c>
      <c r="B118" s="100">
        <f>INDEX(BDD_enquete_terrain_publique!E:E, MATCH(A118, BDD_enquete_terrain_publique!C:C, 0))</f>
        <v>44214</v>
      </c>
      <c r="C118" s="100" t="s">
        <v>22</v>
      </c>
      <c r="D118" s="105" t="s">
        <v>22</v>
      </c>
      <c r="E118" s="6">
        <f>INDEX(BDD_enquete_terrain_publique!G:G, MATCH(A118, BDD_enquete_terrain_publique!C:C, 0))</f>
        <v>0</v>
      </c>
      <c r="F118" s="6" t="str">
        <f>INDEX(BDD_enquete_terrain_publique!H:H, MATCH(A118, BDD_enquete_terrain_publique!C:C, 0))</f>
        <v>NA</v>
      </c>
      <c r="G118" s="6" t="str">
        <f>INDEX(BDD_enquete_terrain_publique!I:I, MATCH(A118, BDD_enquete_terrain_publique!C:C, 0))</f>
        <v>NA</v>
      </c>
      <c r="H118" s="6" t="str">
        <f>INDEX(BDD_enquete_terrain_publique!J:J, MATCH(A118, BDD_enquete_terrain_publique!C:C, 0))</f>
        <v>NA</v>
      </c>
      <c r="I118" s="6" t="str">
        <f>INDEX(BDD_enquete_terrain_publique!K:K, MATCH(A118, BDD_enquete_terrain_publique!C:C, 0))</f>
        <v>NA</v>
      </c>
      <c r="J118" s="6" t="str">
        <f>INDEX(BDD_enquete_terrain_publique!L:L, MATCH(A118, BDD_enquete_terrain_publique!C:C, 0))</f>
        <v>NA</v>
      </c>
      <c r="K118" s="6" t="str">
        <f>INDEX(BDD_enquete_terrain_publique!M:M, MATCH(A118, BDD_enquete_terrain_publique!C:C, 0))</f>
        <v>NA</v>
      </c>
      <c r="L118" s="6" t="s">
        <v>710</v>
      </c>
      <c r="M118" s="6">
        <v>42</v>
      </c>
      <c r="N118" s="6">
        <v>56.49</v>
      </c>
      <c r="O118" s="6">
        <f t="shared" si="2"/>
        <v>42.941499999999998</v>
      </c>
      <c r="P118" s="6" t="s">
        <v>711</v>
      </c>
      <c r="Q118" s="6">
        <v>9</v>
      </c>
      <c r="R118" s="6">
        <v>19.88</v>
      </c>
      <c r="S118" s="6">
        <f t="shared" si="3"/>
        <v>9.3313333333333333</v>
      </c>
      <c r="T118" s="101">
        <f>INDEX(BDD_enquete_terrain_publique!AE:AE, MATCH(A118, BDD_enquete_terrain_publique!C:C, 0))</f>
        <v>0.33333333333333331</v>
      </c>
      <c r="U118" s="101">
        <f>INDEX(BDD_enquete_terrain_publique!AF:AF, MATCH(A118, BDD_enquete_terrain_publique!C:C, 0))</f>
        <v>0.58333333333333337</v>
      </c>
      <c r="V118" s="6" t="s">
        <v>41</v>
      </c>
      <c r="W118" s="101">
        <v>0.51180555555555551</v>
      </c>
      <c r="X118" s="6">
        <v>1</v>
      </c>
      <c r="Y118" s="6">
        <v>1</v>
      </c>
      <c r="Z118" s="6" t="s">
        <v>22</v>
      </c>
      <c r="AA118" s="18" t="s">
        <v>22</v>
      </c>
      <c r="GU118" s="163"/>
    </row>
    <row r="119" spans="1:203">
      <c r="A119" s="106" t="s">
        <v>3845</v>
      </c>
      <c r="B119" s="100">
        <f>INDEX(BDD_enquete_terrain_publique!E:E, MATCH(A119, BDD_enquete_terrain_publique!C:C, 0))</f>
        <v>44214</v>
      </c>
      <c r="C119" s="100" t="s">
        <v>22</v>
      </c>
      <c r="D119" s="105" t="s">
        <v>22</v>
      </c>
      <c r="E119" s="6">
        <f>INDEX(BDD_enquete_terrain_publique!G:G, MATCH(A119, BDD_enquete_terrain_publique!C:C, 0))</f>
        <v>0</v>
      </c>
      <c r="F119" s="6" t="str">
        <f>INDEX(BDD_enquete_terrain_publique!H:H, MATCH(A119, BDD_enquete_terrain_publique!C:C, 0))</f>
        <v>NA</v>
      </c>
      <c r="G119" s="6" t="str">
        <f>INDEX(BDD_enquete_terrain_publique!I:I, MATCH(A119, BDD_enquete_terrain_publique!C:C, 0))</f>
        <v>NA</v>
      </c>
      <c r="H119" s="6" t="str">
        <f>INDEX(BDD_enquete_terrain_publique!J:J, MATCH(A119, BDD_enquete_terrain_publique!C:C, 0))</f>
        <v>NA</v>
      </c>
      <c r="I119" s="6" t="str">
        <f>INDEX(BDD_enquete_terrain_publique!K:K, MATCH(A119, BDD_enquete_terrain_publique!C:C, 0))</f>
        <v>NA</v>
      </c>
      <c r="J119" s="6" t="str">
        <f>INDEX(BDD_enquete_terrain_publique!L:L, MATCH(A119, BDD_enquete_terrain_publique!C:C, 0))</f>
        <v>NA</v>
      </c>
      <c r="K119" s="6" t="str">
        <f>INDEX(BDD_enquete_terrain_publique!M:M, MATCH(A119, BDD_enquete_terrain_publique!C:C, 0))</f>
        <v>NA</v>
      </c>
      <c r="L119" s="6" t="s">
        <v>716</v>
      </c>
      <c r="M119" s="6">
        <v>42</v>
      </c>
      <c r="N119" s="6">
        <v>54.71</v>
      </c>
      <c r="O119" s="6">
        <f t="shared" si="2"/>
        <v>42.911833333333334</v>
      </c>
      <c r="P119" s="6" t="s">
        <v>717</v>
      </c>
      <c r="Q119" s="6">
        <v>9</v>
      </c>
      <c r="R119" s="6">
        <v>17.04</v>
      </c>
      <c r="S119" s="6">
        <f t="shared" si="3"/>
        <v>9.2840000000000007</v>
      </c>
      <c r="T119" s="101">
        <f>INDEX(BDD_enquete_terrain_publique!AE:AE, MATCH(A119, BDD_enquete_terrain_publique!C:C, 0))</f>
        <v>0.33333333333333331</v>
      </c>
      <c r="U119" s="101">
        <f>INDEX(BDD_enquete_terrain_publique!AF:AF, MATCH(A119, BDD_enquete_terrain_publique!C:C, 0))</f>
        <v>0.58333333333333337</v>
      </c>
      <c r="V119" s="6" t="s">
        <v>41</v>
      </c>
      <c r="W119" s="101">
        <v>0.52638888888888891</v>
      </c>
      <c r="X119" s="6">
        <v>1</v>
      </c>
      <c r="Y119" s="6">
        <v>3</v>
      </c>
      <c r="Z119" s="6" t="s">
        <v>22</v>
      </c>
      <c r="AA119" s="18" t="s">
        <v>22</v>
      </c>
      <c r="GU119" s="163"/>
    </row>
    <row r="120" spans="1:203">
      <c r="A120" s="106" t="s">
        <v>3845</v>
      </c>
      <c r="B120" s="100">
        <f>INDEX(BDD_enquete_terrain_publique!E:E, MATCH(A120, BDD_enquete_terrain_publique!C:C, 0))</f>
        <v>44214</v>
      </c>
      <c r="C120" s="100" t="s">
        <v>22</v>
      </c>
      <c r="D120" s="105" t="s">
        <v>22</v>
      </c>
      <c r="E120" s="6">
        <f>INDEX(BDD_enquete_terrain_publique!G:G, MATCH(A120, BDD_enquete_terrain_publique!C:C, 0))</f>
        <v>0</v>
      </c>
      <c r="F120" s="6" t="str">
        <f>INDEX(BDD_enquete_terrain_publique!H:H, MATCH(A120, BDD_enquete_terrain_publique!C:C, 0))</f>
        <v>NA</v>
      </c>
      <c r="G120" s="6" t="str">
        <f>INDEX(BDD_enquete_terrain_publique!I:I, MATCH(A120, BDD_enquete_terrain_publique!C:C, 0))</f>
        <v>NA</v>
      </c>
      <c r="H120" s="6" t="str">
        <f>INDEX(BDD_enquete_terrain_publique!J:J, MATCH(A120, BDD_enquete_terrain_publique!C:C, 0))</f>
        <v>NA</v>
      </c>
      <c r="I120" s="6" t="str">
        <f>INDEX(BDD_enquete_terrain_publique!K:K, MATCH(A120, BDD_enquete_terrain_publique!C:C, 0))</f>
        <v>NA</v>
      </c>
      <c r="J120" s="6" t="str">
        <f>INDEX(BDD_enquete_terrain_publique!L:L, MATCH(A120, BDD_enquete_terrain_publique!C:C, 0))</f>
        <v>NA</v>
      </c>
      <c r="K120" s="6" t="str">
        <f>INDEX(BDD_enquete_terrain_publique!M:M, MATCH(A120, BDD_enquete_terrain_publique!C:C, 0))</f>
        <v>NA</v>
      </c>
      <c r="L120" s="6" t="s">
        <v>721</v>
      </c>
      <c r="M120" s="6">
        <v>42</v>
      </c>
      <c r="N120" s="6">
        <v>53.25</v>
      </c>
      <c r="O120" s="6">
        <f t="shared" si="2"/>
        <v>42.887500000000003</v>
      </c>
      <c r="P120" s="6" t="s">
        <v>722</v>
      </c>
      <c r="Q120" s="6">
        <v>9</v>
      </c>
      <c r="R120" s="6">
        <v>17.809999999999999</v>
      </c>
      <c r="S120" s="6">
        <f t="shared" si="3"/>
        <v>9.2968333333333337</v>
      </c>
      <c r="T120" s="101">
        <f>INDEX(BDD_enquete_terrain_publique!AE:AE, MATCH(A120, BDD_enquete_terrain_publique!C:C, 0))</f>
        <v>0.33333333333333331</v>
      </c>
      <c r="U120" s="101">
        <f>INDEX(BDD_enquete_terrain_publique!AF:AF, MATCH(A120, BDD_enquete_terrain_publique!C:C, 0))</f>
        <v>0.58333333333333337</v>
      </c>
      <c r="V120" s="6" t="s">
        <v>41</v>
      </c>
      <c r="W120" s="101">
        <v>0.53888888888888886</v>
      </c>
      <c r="X120" s="6">
        <v>1</v>
      </c>
      <c r="Y120" s="6">
        <v>2</v>
      </c>
      <c r="Z120" s="6" t="s">
        <v>22</v>
      </c>
      <c r="AA120" s="18" t="s">
        <v>22</v>
      </c>
      <c r="GU120" s="163"/>
    </row>
    <row r="121" spans="1:203">
      <c r="A121" s="106" t="s">
        <v>3846</v>
      </c>
      <c r="B121" s="100">
        <f>INDEX(BDD_enquete_terrain_publique!E:E, MATCH(A121, BDD_enquete_terrain_publique!C:C, 0))</f>
        <v>44215</v>
      </c>
      <c r="C121" s="100" t="s">
        <v>22</v>
      </c>
      <c r="D121" s="105" t="s">
        <v>22</v>
      </c>
      <c r="E121" s="6">
        <f>INDEX(BDD_enquete_terrain_publique!G:G, MATCH(A121, BDD_enquete_terrain_publique!C:C, 0))</f>
        <v>0</v>
      </c>
      <c r="F121" s="6" t="str">
        <f>INDEX(BDD_enquete_terrain_publique!H:H, MATCH(A121, BDD_enquete_terrain_publique!C:C, 0))</f>
        <v>NA</v>
      </c>
      <c r="G121" s="6" t="str">
        <f>INDEX(BDD_enquete_terrain_publique!I:I, MATCH(A121, BDD_enquete_terrain_publique!C:C, 0))</f>
        <v>NA</v>
      </c>
      <c r="H121" s="6" t="str">
        <f>INDEX(BDD_enquete_terrain_publique!J:J, MATCH(A121, BDD_enquete_terrain_publique!C:C, 0))</f>
        <v>NA</v>
      </c>
      <c r="I121" s="6" t="str">
        <f>INDEX(BDD_enquete_terrain_publique!K:K, MATCH(A121, BDD_enquete_terrain_publique!C:C, 0))</f>
        <v>NA</v>
      </c>
      <c r="J121" s="6" t="str">
        <f>INDEX(BDD_enquete_terrain_publique!L:L, MATCH(A121, BDD_enquete_terrain_publique!C:C, 0))</f>
        <v>NA</v>
      </c>
      <c r="K121" s="6" t="str">
        <f>INDEX(BDD_enquete_terrain_publique!M:M, MATCH(A121, BDD_enquete_terrain_publique!C:C, 0))</f>
        <v>NA</v>
      </c>
      <c r="L121" s="6" t="s">
        <v>728</v>
      </c>
      <c r="M121" s="6">
        <v>42</v>
      </c>
      <c r="N121" s="6">
        <v>45.74</v>
      </c>
      <c r="O121" s="6">
        <f t="shared" si="2"/>
        <v>42.762333333333331</v>
      </c>
      <c r="P121" s="6" t="s">
        <v>729</v>
      </c>
      <c r="Q121" s="6">
        <v>9</v>
      </c>
      <c r="R121" s="6">
        <v>28.71</v>
      </c>
      <c r="S121" s="6">
        <f t="shared" si="3"/>
        <v>9.4785000000000004</v>
      </c>
      <c r="T121" s="101">
        <f>INDEX(BDD_enquete_terrain_publique!AE:AE, MATCH(A121, BDD_enquete_terrain_publique!C:C, 0))</f>
        <v>0.375</v>
      </c>
      <c r="U121" s="101">
        <f>INDEX(BDD_enquete_terrain_publique!AF:AF, MATCH(A121, BDD_enquete_terrain_publique!C:C, 0))</f>
        <v>0.4375</v>
      </c>
      <c r="V121" s="6" t="s">
        <v>41</v>
      </c>
      <c r="W121" s="101">
        <v>0.4145833333333333</v>
      </c>
      <c r="X121" s="6">
        <v>1</v>
      </c>
      <c r="Y121" s="6">
        <v>2</v>
      </c>
      <c r="Z121" s="6" t="s">
        <v>22</v>
      </c>
      <c r="AA121" s="18" t="s">
        <v>22</v>
      </c>
      <c r="GU121" s="163"/>
    </row>
    <row r="122" spans="1:203">
      <c r="A122" s="106" t="s">
        <v>3847</v>
      </c>
      <c r="B122" s="100">
        <f>INDEX(BDD_enquete_terrain_publique!E:E, MATCH(A122, BDD_enquete_terrain_publique!C:C, 0))</f>
        <v>44216</v>
      </c>
      <c r="C122" s="100" t="s">
        <v>22</v>
      </c>
      <c r="D122" s="105" t="s">
        <v>22</v>
      </c>
      <c r="E122" s="6">
        <f>INDEX(BDD_enquete_terrain_publique!G:G, MATCH(A122, BDD_enquete_terrain_publique!C:C, 0))</f>
        <v>1</v>
      </c>
      <c r="F122" s="6" t="str">
        <f>INDEX(BDD_enquete_terrain_publique!H:H, MATCH(A122, BDD_enquete_terrain_publique!C:C, 0))</f>
        <v>NA</v>
      </c>
      <c r="G122" s="6">
        <f>INDEX(BDD_enquete_terrain_publique!I:I, MATCH(A122, BDD_enquete_terrain_publique!C:C, 0))</f>
        <v>0</v>
      </c>
      <c r="H122" s="6" t="str">
        <f>INDEX(BDD_enquete_terrain_publique!J:J, MATCH(A122, BDD_enquete_terrain_publique!C:C, 0))</f>
        <v>E</v>
      </c>
      <c r="I122" s="6" t="str">
        <f>INDEX(BDD_enquete_terrain_publique!K:K, MATCH(A122, BDD_enquete_terrain_publique!C:C, 0))</f>
        <v>NA</v>
      </c>
      <c r="J122" s="6" t="str">
        <f>INDEX(BDD_enquete_terrain_publique!L:L, MATCH(A122, BDD_enquete_terrain_publique!C:C, 0))</f>
        <v>NA</v>
      </c>
      <c r="K122" s="6" t="str">
        <f>INDEX(BDD_enquete_terrain_publique!M:M, MATCH(A122, BDD_enquete_terrain_publique!C:C, 0))</f>
        <v>NA</v>
      </c>
      <c r="L122" s="6" t="s">
        <v>735</v>
      </c>
      <c r="M122" s="6">
        <v>42</v>
      </c>
      <c r="N122" s="6">
        <v>42.93</v>
      </c>
      <c r="O122" s="6">
        <f t="shared" si="2"/>
        <v>42.715499999999999</v>
      </c>
      <c r="P122" s="6" t="s">
        <v>736</v>
      </c>
      <c r="Q122" s="6">
        <v>9</v>
      </c>
      <c r="R122" s="6">
        <v>17.16</v>
      </c>
      <c r="S122" s="6">
        <f t="shared" si="3"/>
        <v>9.2859999999999996</v>
      </c>
      <c r="T122" s="101">
        <f>INDEX(BDD_enquete_terrain_publique!AE:AE, MATCH(A122, BDD_enquete_terrain_publique!C:C, 0))</f>
        <v>0.35416666666666669</v>
      </c>
      <c r="U122" s="101">
        <f>INDEX(BDD_enquete_terrain_publique!AF:AF, MATCH(A122, BDD_enquete_terrain_publique!C:C, 0))</f>
        <v>0.5</v>
      </c>
      <c r="V122" s="6" t="s">
        <v>41</v>
      </c>
      <c r="W122" s="101">
        <v>0.38194444444444442</v>
      </c>
      <c r="X122" s="6">
        <v>1</v>
      </c>
      <c r="Y122" s="6">
        <v>2</v>
      </c>
      <c r="Z122" s="6" t="s">
        <v>22</v>
      </c>
      <c r="AA122" s="18" t="s">
        <v>22</v>
      </c>
      <c r="GU122" s="163"/>
    </row>
    <row r="123" spans="1:203" ht="15" customHeight="1">
      <c r="A123" s="106" t="s">
        <v>3879</v>
      </c>
      <c r="B123" s="100">
        <v>44222</v>
      </c>
      <c r="C123" s="6" t="s">
        <v>22</v>
      </c>
      <c r="D123" s="8" t="s">
        <v>22</v>
      </c>
      <c r="E123" s="6">
        <v>1</v>
      </c>
      <c r="F123" s="6" t="s">
        <v>22</v>
      </c>
      <c r="G123" s="6" t="s">
        <v>22</v>
      </c>
      <c r="H123" s="6" t="s">
        <v>352</v>
      </c>
      <c r="I123" s="6" t="s">
        <v>22</v>
      </c>
      <c r="J123" s="6" t="s">
        <v>22</v>
      </c>
      <c r="K123" s="6" t="s">
        <v>22</v>
      </c>
      <c r="L123" s="101" t="s">
        <v>22</v>
      </c>
      <c r="M123" s="101" t="s">
        <v>22</v>
      </c>
      <c r="N123" s="101" t="s">
        <v>22</v>
      </c>
      <c r="O123" s="6" t="s">
        <v>22</v>
      </c>
      <c r="P123" s="101" t="s">
        <v>22</v>
      </c>
      <c r="Q123" s="101" t="s">
        <v>22</v>
      </c>
      <c r="R123" s="101" t="s">
        <v>22</v>
      </c>
      <c r="S123" s="6" t="s">
        <v>22</v>
      </c>
      <c r="T123" s="164">
        <v>0.33333333333333331</v>
      </c>
      <c r="U123" s="164">
        <v>0.45833333333333331</v>
      </c>
      <c r="V123" s="6" t="s">
        <v>22</v>
      </c>
      <c r="W123" s="6" t="s">
        <v>22</v>
      </c>
      <c r="X123" s="6">
        <v>0</v>
      </c>
      <c r="Y123" s="6">
        <v>0</v>
      </c>
      <c r="Z123" s="6" t="s">
        <v>22</v>
      </c>
      <c r="AA123" s="6" t="s">
        <v>2429</v>
      </c>
      <c r="CD123" s="165"/>
      <c r="EH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166"/>
    </row>
    <row r="124" spans="1:203">
      <c r="A124" s="106" t="s">
        <v>3848</v>
      </c>
      <c r="B124" s="100">
        <f>INDEX(BDD_enquete_terrain_publique!E:E, MATCH(A124, BDD_enquete_terrain_publique!C:C, 0))</f>
        <v>44223</v>
      </c>
      <c r="C124" s="100" t="s">
        <v>22</v>
      </c>
      <c r="D124" s="105" t="s">
        <v>22</v>
      </c>
      <c r="E124" s="6">
        <f>INDEX(BDD_enquete_terrain_publique!G:G, MATCH(A124, BDD_enquete_terrain_publique!C:C, 0))</f>
        <v>1</v>
      </c>
      <c r="F124" s="6" t="str">
        <f>INDEX(BDD_enquete_terrain_publique!H:H, MATCH(A124, BDD_enquete_terrain_publique!C:C, 0))</f>
        <v>NA</v>
      </c>
      <c r="G124" s="6">
        <f>INDEX(BDD_enquete_terrain_publique!I:I, MATCH(A124, BDD_enquete_terrain_publique!C:C, 0))</f>
        <v>0</v>
      </c>
      <c r="H124" s="6" t="str">
        <f>INDEX(BDD_enquete_terrain_publique!J:J, MATCH(A124, BDD_enquete_terrain_publique!C:C, 0))</f>
        <v>O</v>
      </c>
      <c r="I124" s="6" t="str">
        <f>INDEX(BDD_enquete_terrain_publique!K:K, MATCH(A124, BDD_enquete_terrain_publique!C:C, 0))</f>
        <v>NA</v>
      </c>
      <c r="J124" s="6" t="str">
        <f>INDEX(BDD_enquete_terrain_publique!L:L, MATCH(A124, BDD_enquete_terrain_publique!C:C, 0))</f>
        <v>NA</v>
      </c>
      <c r="K124" s="6" t="str">
        <f>INDEX(BDD_enquete_terrain_publique!M:M, MATCH(A124, BDD_enquete_terrain_publique!C:C, 0))</f>
        <v>NA</v>
      </c>
      <c r="L124" s="6" t="s">
        <v>742</v>
      </c>
      <c r="M124" s="6">
        <v>42</v>
      </c>
      <c r="N124" s="6">
        <v>57.28</v>
      </c>
      <c r="O124" s="6">
        <f t="shared" si="2"/>
        <v>42.954666666666668</v>
      </c>
      <c r="P124" s="6" t="s">
        <v>743</v>
      </c>
      <c r="Q124" s="6">
        <v>9</v>
      </c>
      <c r="R124" s="6">
        <v>19.96</v>
      </c>
      <c r="S124" s="6">
        <f t="shared" si="3"/>
        <v>9.3326666666666664</v>
      </c>
      <c r="T124" s="101">
        <f>INDEX(BDD_enquete_terrain_publique!AE:AE, MATCH(A124, BDD_enquete_terrain_publique!C:C, 0))</f>
        <v>0.375</v>
      </c>
      <c r="U124" s="101">
        <f>INDEX(BDD_enquete_terrain_publique!AF:AF, MATCH(A124, BDD_enquete_terrain_publique!C:C, 0))</f>
        <v>0.58333333333333337</v>
      </c>
      <c r="V124" s="6" t="s">
        <v>41</v>
      </c>
      <c r="W124" s="101">
        <v>0.43124999999999997</v>
      </c>
      <c r="X124" s="6">
        <v>1</v>
      </c>
      <c r="Y124" s="6">
        <v>1</v>
      </c>
      <c r="Z124" s="6" t="s">
        <v>22</v>
      </c>
      <c r="AA124" s="18" t="s">
        <v>22</v>
      </c>
      <c r="GU124" s="163"/>
    </row>
    <row r="125" spans="1:203">
      <c r="A125" s="106" t="s">
        <v>3849</v>
      </c>
      <c r="B125" s="100">
        <f>INDEX(BDD_enquete_terrain_publique!E:E, MATCH(A125, BDD_enquete_terrain_publique!C:C, 0))</f>
        <v>44229</v>
      </c>
      <c r="C125" s="100" t="s">
        <v>22</v>
      </c>
      <c r="D125" s="105" t="s">
        <v>22</v>
      </c>
      <c r="E125" s="6">
        <f>INDEX(BDD_enquete_terrain_publique!G:G, MATCH(A125, BDD_enquete_terrain_publique!C:C, 0))</f>
        <v>0</v>
      </c>
      <c r="F125" s="6" t="str">
        <f>INDEX(BDD_enquete_terrain_publique!H:H, MATCH(A125, BDD_enquete_terrain_publique!C:C, 0))</f>
        <v>NA</v>
      </c>
      <c r="G125" s="6" t="str">
        <f>INDEX(BDD_enquete_terrain_publique!I:I, MATCH(A125, BDD_enquete_terrain_publique!C:C, 0))</f>
        <v>NA</v>
      </c>
      <c r="H125" s="6" t="str">
        <f>INDEX(BDD_enquete_terrain_publique!J:J, MATCH(A125, BDD_enquete_terrain_publique!C:C, 0))</f>
        <v>NA</v>
      </c>
      <c r="I125" s="6" t="str">
        <f>INDEX(BDD_enquete_terrain_publique!K:K, MATCH(A125, BDD_enquete_terrain_publique!C:C, 0))</f>
        <v>NA</v>
      </c>
      <c r="J125" s="6" t="str">
        <f>INDEX(BDD_enquete_terrain_publique!L:L, MATCH(A125, BDD_enquete_terrain_publique!C:C, 0))</f>
        <v>NA</v>
      </c>
      <c r="K125" s="6" t="str">
        <f>INDEX(BDD_enquete_terrain_publique!M:M, MATCH(A125, BDD_enquete_terrain_publique!C:C, 0))</f>
        <v>NA</v>
      </c>
      <c r="L125" s="6" t="s">
        <v>747</v>
      </c>
      <c r="M125" s="6">
        <v>42</v>
      </c>
      <c r="N125" s="6">
        <v>42.04</v>
      </c>
      <c r="O125" s="6">
        <f t="shared" si="2"/>
        <v>42.700666666666663</v>
      </c>
      <c r="P125" s="6" t="s">
        <v>748</v>
      </c>
      <c r="Q125" s="6">
        <v>9</v>
      </c>
      <c r="R125" s="6">
        <v>17.43</v>
      </c>
      <c r="S125" s="6">
        <f t="shared" si="3"/>
        <v>9.2904999999999998</v>
      </c>
      <c r="T125" s="101">
        <f>INDEX(BDD_enquete_terrain_publique!AE:AE, MATCH(A125, BDD_enquete_terrain_publique!C:C, 0))</f>
        <v>0.35416666666666669</v>
      </c>
      <c r="U125" s="101">
        <f>INDEX(BDD_enquete_terrain_publique!AF:AF, MATCH(A125, BDD_enquete_terrain_publique!C:C, 0))</f>
        <v>0.58333333333333337</v>
      </c>
      <c r="V125" s="6" t="s">
        <v>41</v>
      </c>
      <c r="W125" s="101">
        <v>0.4375</v>
      </c>
      <c r="X125" s="6">
        <v>1</v>
      </c>
      <c r="Y125" s="6">
        <v>2</v>
      </c>
      <c r="Z125" s="6" t="s">
        <v>22</v>
      </c>
      <c r="AA125" s="18" t="s">
        <v>22</v>
      </c>
      <c r="GU125" s="163"/>
    </row>
    <row r="126" spans="1:203">
      <c r="A126" s="106" t="s">
        <v>3850</v>
      </c>
      <c r="B126" s="100">
        <f>INDEX(BDD_enquete_terrain_publique!E:E, MATCH(A126, BDD_enquete_terrain_publique!C:C, 0))</f>
        <v>44230</v>
      </c>
      <c r="C126" s="100" t="s">
        <v>22</v>
      </c>
      <c r="D126" s="105" t="s">
        <v>22</v>
      </c>
      <c r="E126" s="6">
        <f>INDEX(BDD_enquete_terrain_publique!G:G, MATCH(A126, BDD_enquete_terrain_publique!C:C, 0))</f>
        <v>1</v>
      </c>
      <c r="F126" s="6" t="str">
        <f>INDEX(BDD_enquete_terrain_publique!H:H, MATCH(A126, BDD_enquete_terrain_publique!C:C, 0))</f>
        <v>NA</v>
      </c>
      <c r="G126" s="6" t="str">
        <f>INDEX(BDD_enquete_terrain_publique!I:I, MATCH(A126, BDD_enquete_terrain_publique!C:C, 0))</f>
        <v>NA</v>
      </c>
      <c r="H126" s="6" t="str">
        <f>INDEX(BDD_enquete_terrain_publique!J:J, MATCH(A126, BDD_enquete_terrain_publique!C:C, 0))</f>
        <v>NA</v>
      </c>
      <c r="I126" s="6" t="str">
        <f>INDEX(BDD_enquete_terrain_publique!K:K, MATCH(A126, BDD_enquete_terrain_publique!C:C, 0))</f>
        <v>NA</v>
      </c>
      <c r="J126" s="6" t="str">
        <f>INDEX(BDD_enquete_terrain_publique!L:L, MATCH(A126, BDD_enquete_terrain_publique!C:C, 0))</f>
        <v>NA</v>
      </c>
      <c r="K126" s="6" t="str">
        <f>INDEX(BDD_enquete_terrain_publique!M:M, MATCH(A126, BDD_enquete_terrain_publique!C:C, 0))</f>
        <v>NA</v>
      </c>
      <c r="L126" s="6" t="s">
        <v>752</v>
      </c>
      <c r="M126" s="6">
        <v>42</v>
      </c>
      <c r="N126" s="6">
        <v>48.16</v>
      </c>
      <c r="O126" s="6">
        <f t="shared" si="2"/>
        <v>42.802666666666667</v>
      </c>
      <c r="P126" s="6" t="s">
        <v>753</v>
      </c>
      <c r="Q126" s="6">
        <v>9</v>
      </c>
      <c r="R126" s="6">
        <v>19.864999999999998</v>
      </c>
      <c r="S126" s="6">
        <f t="shared" si="3"/>
        <v>9.3310833333333338</v>
      </c>
      <c r="T126" s="101">
        <f>INDEX(BDD_enquete_terrain_publique!AE:AE, MATCH(A126, BDD_enquete_terrain_publique!C:C, 0))</f>
        <v>0.3125</v>
      </c>
      <c r="U126" s="101">
        <f>INDEX(BDD_enquete_terrain_publique!AF:AF, MATCH(A126, BDD_enquete_terrain_publique!C:C, 0))</f>
        <v>0.58333333333333337</v>
      </c>
      <c r="V126" s="6" t="s">
        <v>41</v>
      </c>
      <c r="W126" s="101">
        <v>0.49305555555555558</v>
      </c>
      <c r="X126" s="6">
        <v>1</v>
      </c>
      <c r="Y126" s="6">
        <v>1</v>
      </c>
      <c r="Z126" s="6" t="s">
        <v>22</v>
      </c>
      <c r="AA126" s="18" t="s">
        <v>22</v>
      </c>
      <c r="GU126" s="163"/>
    </row>
    <row r="127" spans="1:203">
      <c r="A127" s="106" t="s">
        <v>3850</v>
      </c>
      <c r="B127" s="100">
        <f>INDEX(BDD_enquete_terrain_publique!E:E, MATCH(A127, BDD_enquete_terrain_publique!C:C, 0))</f>
        <v>44230</v>
      </c>
      <c r="C127" s="100" t="s">
        <v>22</v>
      </c>
      <c r="D127" s="105" t="s">
        <v>22</v>
      </c>
      <c r="E127" s="6">
        <f>INDEX(BDD_enquete_terrain_publique!G:G, MATCH(A127, BDD_enquete_terrain_publique!C:C, 0))</f>
        <v>1</v>
      </c>
      <c r="F127" s="6" t="str">
        <f>INDEX(BDD_enquete_terrain_publique!H:H, MATCH(A127, BDD_enquete_terrain_publique!C:C, 0))</f>
        <v>NA</v>
      </c>
      <c r="G127" s="6" t="str">
        <f>INDEX(BDD_enquete_terrain_publique!I:I, MATCH(A127, BDD_enquete_terrain_publique!C:C, 0))</f>
        <v>NA</v>
      </c>
      <c r="H127" s="6" t="str">
        <f>INDEX(BDD_enquete_terrain_publique!J:J, MATCH(A127, BDD_enquete_terrain_publique!C:C, 0))</f>
        <v>NA</v>
      </c>
      <c r="I127" s="6" t="str">
        <f>INDEX(BDD_enquete_terrain_publique!K:K, MATCH(A127, BDD_enquete_terrain_publique!C:C, 0))</f>
        <v>NA</v>
      </c>
      <c r="J127" s="6" t="str">
        <f>INDEX(BDD_enquete_terrain_publique!L:L, MATCH(A127, BDD_enquete_terrain_publique!C:C, 0))</f>
        <v>NA</v>
      </c>
      <c r="K127" s="6" t="str">
        <f>INDEX(BDD_enquete_terrain_publique!M:M, MATCH(A127, BDD_enquete_terrain_publique!C:C, 0))</f>
        <v>NA</v>
      </c>
      <c r="L127" s="6" t="s">
        <v>759</v>
      </c>
      <c r="M127" s="6">
        <v>42</v>
      </c>
      <c r="N127" s="6">
        <v>43.854999999999997</v>
      </c>
      <c r="O127" s="6">
        <f t="shared" si="2"/>
        <v>42.730916666666666</v>
      </c>
      <c r="P127" s="6" t="s">
        <v>760</v>
      </c>
      <c r="Q127" s="6">
        <v>9</v>
      </c>
      <c r="R127" s="6">
        <v>18.943999999999999</v>
      </c>
      <c r="S127" s="6">
        <f t="shared" si="3"/>
        <v>9.3157333333333341</v>
      </c>
      <c r="T127" s="101">
        <f>INDEX(BDD_enquete_terrain_publique!AE:AE, MATCH(A127, BDD_enquete_terrain_publique!C:C, 0))</f>
        <v>0.3125</v>
      </c>
      <c r="U127" s="101">
        <f>INDEX(BDD_enquete_terrain_publique!AF:AF, MATCH(A127, BDD_enquete_terrain_publique!C:C, 0))</f>
        <v>0.58333333333333337</v>
      </c>
      <c r="V127" s="6" t="s">
        <v>41</v>
      </c>
      <c r="W127" s="101">
        <v>0.49791666666666662</v>
      </c>
      <c r="X127" s="6">
        <v>1</v>
      </c>
      <c r="Y127" s="6">
        <v>1</v>
      </c>
      <c r="Z127" s="6" t="s">
        <v>22</v>
      </c>
      <c r="AA127" s="18" t="s">
        <v>22</v>
      </c>
      <c r="GU127" s="163"/>
    </row>
    <row r="128" spans="1:203">
      <c r="A128" s="106" t="s">
        <v>3851</v>
      </c>
      <c r="B128" s="100">
        <f>INDEX(BDD_enquete_terrain_publique!E:E, MATCH(A128, BDD_enquete_terrain_publique!C:C, 0))</f>
        <v>44231</v>
      </c>
      <c r="C128" s="100" t="s">
        <v>22</v>
      </c>
      <c r="D128" s="105" t="s">
        <v>22</v>
      </c>
      <c r="E128" s="6">
        <f>INDEX(BDD_enquete_terrain_publique!G:G, MATCH(A128, BDD_enquete_terrain_publique!C:C, 0))</f>
        <v>1</v>
      </c>
      <c r="F128" s="6" t="str">
        <f>INDEX(BDD_enquete_terrain_publique!H:H, MATCH(A128, BDD_enquete_terrain_publique!C:C, 0))</f>
        <v>NA</v>
      </c>
      <c r="G128" s="6">
        <f>INDEX(BDD_enquete_terrain_publique!I:I, MATCH(A128, BDD_enquete_terrain_publique!C:C, 0))</f>
        <v>0</v>
      </c>
      <c r="H128" s="6" t="str">
        <f>INDEX(BDD_enquete_terrain_publique!J:J, MATCH(A128, BDD_enquete_terrain_publique!C:C, 0))</f>
        <v>E</v>
      </c>
      <c r="I128" s="6" t="str">
        <f>INDEX(BDD_enquete_terrain_publique!K:K, MATCH(A128, BDD_enquete_terrain_publique!C:C, 0))</f>
        <v>NA</v>
      </c>
      <c r="J128" s="6" t="str">
        <f>INDEX(BDD_enquete_terrain_publique!L:L, MATCH(A128, BDD_enquete_terrain_publique!C:C, 0))</f>
        <v>NA</v>
      </c>
      <c r="K128" s="6" t="str">
        <f>INDEX(BDD_enquete_terrain_publique!M:M, MATCH(A128, BDD_enquete_terrain_publique!C:C, 0))</f>
        <v>NA</v>
      </c>
      <c r="L128" s="6" t="s">
        <v>764</v>
      </c>
      <c r="M128" s="6">
        <v>42</v>
      </c>
      <c r="N128" s="6">
        <v>42.65</v>
      </c>
      <c r="O128" s="6">
        <f t="shared" si="2"/>
        <v>42.710833333333333</v>
      </c>
      <c r="P128" s="6" t="s">
        <v>765</v>
      </c>
      <c r="Q128" s="6">
        <v>9</v>
      </c>
      <c r="R128" s="6">
        <v>27.3</v>
      </c>
      <c r="S128" s="6">
        <f t="shared" si="3"/>
        <v>9.4550000000000001</v>
      </c>
      <c r="T128" s="101">
        <f>INDEX(BDD_enquete_terrain_publique!AE:AE, MATCH(A128, BDD_enquete_terrain_publique!C:C, 0))</f>
        <v>0.33333333333333331</v>
      </c>
      <c r="U128" s="101">
        <f>INDEX(BDD_enquete_terrain_publique!AF:AF, MATCH(A128, BDD_enquete_terrain_publique!C:C, 0))</f>
        <v>0.5</v>
      </c>
      <c r="V128" s="6" t="s">
        <v>40</v>
      </c>
      <c r="W128" s="101">
        <v>0.37361111111111112</v>
      </c>
      <c r="X128" s="6">
        <v>1</v>
      </c>
      <c r="Y128" s="6">
        <v>2</v>
      </c>
      <c r="Z128" s="6" t="s">
        <v>22</v>
      </c>
      <c r="AA128" s="18" t="s">
        <v>22</v>
      </c>
      <c r="GU128" s="163"/>
    </row>
    <row r="129" spans="1:203">
      <c r="A129" s="106" t="s">
        <v>3851</v>
      </c>
      <c r="B129" s="100">
        <f>INDEX(BDD_enquete_terrain_publique!E:E, MATCH(A129, BDD_enquete_terrain_publique!C:C, 0))</f>
        <v>44231</v>
      </c>
      <c r="C129" s="100" t="s">
        <v>22</v>
      </c>
      <c r="D129" s="105" t="s">
        <v>22</v>
      </c>
      <c r="E129" s="6">
        <f>INDEX(BDD_enquete_terrain_publique!G:G, MATCH(A129, BDD_enquete_terrain_publique!C:C, 0))</f>
        <v>1</v>
      </c>
      <c r="F129" s="6" t="str">
        <f>INDEX(BDD_enquete_terrain_publique!H:H, MATCH(A129, BDD_enquete_terrain_publique!C:C, 0))</f>
        <v>NA</v>
      </c>
      <c r="G129" s="6">
        <f>INDEX(BDD_enquete_terrain_publique!I:I, MATCH(A129, BDD_enquete_terrain_publique!C:C, 0))</f>
        <v>0</v>
      </c>
      <c r="H129" s="6" t="str">
        <f>INDEX(BDD_enquete_terrain_publique!J:J, MATCH(A129, BDD_enquete_terrain_publique!C:C, 0))</f>
        <v>E</v>
      </c>
      <c r="I129" s="6" t="str">
        <f>INDEX(BDD_enquete_terrain_publique!K:K, MATCH(A129, BDD_enquete_terrain_publique!C:C, 0))</f>
        <v>NA</v>
      </c>
      <c r="J129" s="6" t="str">
        <f>INDEX(BDD_enquete_terrain_publique!L:L, MATCH(A129, BDD_enquete_terrain_publique!C:C, 0))</f>
        <v>NA</v>
      </c>
      <c r="K129" s="6" t="str">
        <f>INDEX(BDD_enquete_terrain_publique!M:M, MATCH(A129, BDD_enquete_terrain_publique!C:C, 0))</f>
        <v>NA</v>
      </c>
      <c r="L129" s="6" t="s">
        <v>770</v>
      </c>
      <c r="M129" s="6">
        <v>42</v>
      </c>
      <c r="N129" s="6">
        <v>54</v>
      </c>
      <c r="O129" s="6">
        <f t="shared" si="2"/>
        <v>42.9</v>
      </c>
      <c r="P129" s="6" t="s">
        <v>771</v>
      </c>
      <c r="Q129" s="6">
        <v>9</v>
      </c>
      <c r="R129" s="6">
        <v>28.45</v>
      </c>
      <c r="S129" s="6">
        <f t="shared" si="3"/>
        <v>9.4741666666666671</v>
      </c>
      <c r="T129" s="101">
        <f>INDEX(BDD_enquete_terrain_publique!AE:AE, MATCH(A129, BDD_enquete_terrain_publique!C:C, 0))</f>
        <v>0.33333333333333331</v>
      </c>
      <c r="U129" s="101">
        <f>INDEX(BDD_enquete_terrain_publique!AF:AF, MATCH(A129, BDD_enquete_terrain_publique!C:C, 0))</f>
        <v>0.5</v>
      </c>
      <c r="V129" s="6" t="s">
        <v>39</v>
      </c>
      <c r="W129" s="101">
        <v>0.45902777777777781</v>
      </c>
      <c r="X129" s="6">
        <v>1</v>
      </c>
      <c r="Y129" s="6">
        <v>1</v>
      </c>
      <c r="Z129" s="6" t="s">
        <v>22</v>
      </c>
      <c r="AA129" s="18" t="s">
        <v>22</v>
      </c>
      <c r="GU129" s="163"/>
    </row>
    <row r="130" spans="1:203">
      <c r="A130" s="106" t="s">
        <v>3852</v>
      </c>
      <c r="B130" s="100">
        <f>INDEX(BDD_enquete_terrain_publique!E:E, MATCH(A130, BDD_enquete_terrain_publique!C:C, 0))</f>
        <v>44232</v>
      </c>
      <c r="C130" s="100" t="s">
        <v>22</v>
      </c>
      <c r="D130" s="105" t="s">
        <v>22</v>
      </c>
      <c r="E130" s="6">
        <f>INDEX(BDD_enquete_terrain_publique!G:G, MATCH(A130, BDD_enquete_terrain_publique!C:C, 0))</f>
        <v>0</v>
      </c>
      <c r="F130" s="6" t="str">
        <f>INDEX(BDD_enquete_terrain_publique!H:H, MATCH(A130, BDD_enquete_terrain_publique!C:C, 0))</f>
        <v>NA</v>
      </c>
      <c r="G130" s="6" t="str">
        <f>INDEX(BDD_enquete_terrain_publique!I:I, MATCH(A130, BDD_enquete_terrain_publique!C:C, 0))</f>
        <v>NA</v>
      </c>
      <c r="H130" s="6" t="str">
        <f>INDEX(BDD_enquete_terrain_publique!J:J, MATCH(A130, BDD_enquete_terrain_publique!C:C, 0))</f>
        <v>NA</v>
      </c>
      <c r="I130" s="6" t="str">
        <f>INDEX(BDD_enquete_terrain_publique!K:K, MATCH(A130, BDD_enquete_terrain_publique!C:C, 0))</f>
        <v>NA</v>
      </c>
      <c r="J130" s="6" t="str">
        <f>INDEX(BDD_enquete_terrain_publique!L:L, MATCH(A130, BDD_enquete_terrain_publique!C:C, 0))</f>
        <v>NA</v>
      </c>
      <c r="K130" s="6" t="str">
        <f>INDEX(BDD_enquete_terrain_publique!M:M, MATCH(A130, BDD_enquete_terrain_publique!C:C, 0))</f>
        <v>NA</v>
      </c>
      <c r="L130" s="6" t="s">
        <v>774</v>
      </c>
      <c r="M130" s="6">
        <v>42</v>
      </c>
      <c r="N130" s="6">
        <v>41.758000000000003</v>
      </c>
      <c r="O130" s="6">
        <f t="shared" si="2"/>
        <v>42.695966666666664</v>
      </c>
      <c r="P130" s="6" t="s">
        <v>775</v>
      </c>
      <c r="Q130" s="6">
        <v>9</v>
      </c>
      <c r="R130" s="6">
        <v>19.254999999999999</v>
      </c>
      <c r="S130" s="6">
        <f t="shared" si="3"/>
        <v>9.3209166666666672</v>
      </c>
      <c r="T130" s="101">
        <f>INDEX(BDD_enquete_terrain_publique!AE:AE, MATCH(A130, BDD_enquete_terrain_publique!C:C, 0))</f>
        <v>0.35416666666666669</v>
      </c>
      <c r="U130" s="101">
        <f>INDEX(BDD_enquete_terrain_publique!AF:AF, MATCH(A130, BDD_enquete_terrain_publique!C:C, 0))</f>
        <v>0.45833333333333331</v>
      </c>
      <c r="V130" s="6" t="s">
        <v>39</v>
      </c>
      <c r="W130" s="101">
        <v>0.41805555555555557</v>
      </c>
      <c r="X130" s="6">
        <v>1</v>
      </c>
      <c r="Y130" s="6">
        <v>1</v>
      </c>
      <c r="Z130" s="6" t="s">
        <v>22</v>
      </c>
      <c r="AA130" s="18" t="s">
        <v>22</v>
      </c>
      <c r="GU130" s="163"/>
    </row>
    <row r="131" spans="1:203">
      <c r="A131" s="106" t="s">
        <v>3853</v>
      </c>
      <c r="B131" s="100">
        <f>INDEX(BDD_enquete_terrain_publique!E:E, MATCH(A131, BDD_enquete_terrain_publique!C:C, 0))</f>
        <v>44242</v>
      </c>
      <c r="C131" s="100" t="s">
        <v>22</v>
      </c>
      <c r="D131" s="105" t="s">
        <v>22</v>
      </c>
      <c r="E131" s="6">
        <f>INDEX(BDD_enquete_terrain_publique!G:G, MATCH(A131, BDD_enquete_terrain_publique!C:C, 0))</f>
        <v>0</v>
      </c>
      <c r="F131" s="6" t="str">
        <f>INDEX(BDD_enquete_terrain_publique!H:H, MATCH(A131, BDD_enquete_terrain_publique!C:C, 0))</f>
        <v>NA</v>
      </c>
      <c r="G131" s="6" t="str">
        <f>INDEX(BDD_enquete_terrain_publique!I:I, MATCH(A131, BDD_enquete_terrain_publique!C:C, 0))</f>
        <v>NA</v>
      </c>
      <c r="H131" s="6" t="str">
        <f>INDEX(BDD_enquete_terrain_publique!J:J, MATCH(A131, BDD_enquete_terrain_publique!C:C, 0))</f>
        <v>NA</v>
      </c>
      <c r="I131" s="6" t="str">
        <f>INDEX(BDD_enquete_terrain_publique!K:K, MATCH(A131, BDD_enquete_terrain_publique!C:C, 0))</f>
        <v>NA</v>
      </c>
      <c r="J131" s="6" t="str">
        <f>INDEX(BDD_enquete_terrain_publique!L:L, MATCH(A131, BDD_enquete_terrain_publique!C:C, 0))</f>
        <v>NA</v>
      </c>
      <c r="K131" s="6" t="str">
        <f>INDEX(BDD_enquete_terrain_publique!M:M, MATCH(A131, BDD_enquete_terrain_publique!C:C, 0))</f>
        <v>NA</v>
      </c>
      <c r="L131" s="6" t="s">
        <v>779</v>
      </c>
      <c r="M131" s="6">
        <v>42</v>
      </c>
      <c r="N131" s="6">
        <v>49.55</v>
      </c>
      <c r="O131" s="6">
        <f t="shared" ref="O131:O194" si="4">M131+N131/60</f>
        <v>42.825833333333335</v>
      </c>
      <c r="P131" s="6" t="s">
        <v>780</v>
      </c>
      <c r="Q131" s="6">
        <v>9</v>
      </c>
      <c r="R131" s="6">
        <v>31.2</v>
      </c>
      <c r="S131" s="6">
        <f t="shared" ref="S131:S194" si="5">Q131+R131/60</f>
        <v>9.52</v>
      </c>
      <c r="T131" s="101">
        <f>INDEX(BDD_enquete_terrain_publique!AE:AE, MATCH(A131, BDD_enquete_terrain_publique!C:C, 0))</f>
        <v>0.3125</v>
      </c>
      <c r="U131" s="101">
        <f>INDEX(BDD_enquete_terrain_publique!AF:AF, MATCH(A131, BDD_enquete_terrain_publique!C:C, 0))</f>
        <v>0.58333333333333337</v>
      </c>
      <c r="V131" s="6" t="s">
        <v>41</v>
      </c>
      <c r="W131" s="101">
        <v>0.43055555555555558</v>
      </c>
      <c r="X131" s="6">
        <v>1</v>
      </c>
      <c r="Y131" s="6">
        <v>3</v>
      </c>
      <c r="Z131" s="6" t="s">
        <v>22</v>
      </c>
      <c r="AA131" s="18" t="s">
        <v>22</v>
      </c>
      <c r="GU131" s="163"/>
    </row>
    <row r="132" spans="1:203">
      <c r="A132" s="106" t="s">
        <v>3853</v>
      </c>
      <c r="B132" s="100">
        <f>INDEX(BDD_enquete_terrain_publique!E:E, MATCH(A132, BDD_enquete_terrain_publique!C:C, 0))</f>
        <v>44242</v>
      </c>
      <c r="C132" s="100" t="s">
        <v>22</v>
      </c>
      <c r="D132" s="105" t="s">
        <v>22</v>
      </c>
      <c r="E132" s="6">
        <f>INDEX(BDD_enquete_terrain_publique!G:G, MATCH(A132, BDD_enquete_terrain_publique!C:C, 0))</f>
        <v>0</v>
      </c>
      <c r="F132" s="6" t="str">
        <f>INDEX(BDD_enquete_terrain_publique!H:H, MATCH(A132, BDD_enquete_terrain_publique!C:C, 0))</f>
        <v>NA</v>
      </c>
      <c r="G132" s="6" t="str">
        <f>INDEX(BDD_enquete_terrain_publique!I:I, MATCH(A132, BDD_enquete_terrain_publique!C:C, 0))</f>
        <v>NA</v>
      </c>
      <c r="H132" s="6" t="str">
        <f>INDEX(BDD_enquete_terrain_publique!J:J, MATCH(A132, BDD_enquete_terrain_publique!C:C, 0))</f>
        <v>NA</v>
      </c>
      <c r="I132" s="6" t="str">
        <f>INDEX(BDD_enquete_terrain_publique!K:K, MATCH(A132, BDD_enquete_terrain_publique!C:C, 0))</f>
        <v>NA</v>
      </c>
      <c r="J132" s="6" t="str">
        <f>INDEX(BDD_enquete_terrain_publique!L:L, MATCH(A132, BDD_enquete_terrain_publique!C:C, 0))</f>
        <v>NA</v>
      </c>
      <c r="K132" s="6" t="str">
        <f>INDEX(BDD_enquete_terrain_publique!M:M, MATCH(A132, BDD_enquete_terrain_publique!C:C, 0))</f>
        <v>NA</v>
      </c>
      <c r="L132" s="6" t="s">
        <v>783</v>
      </c>
      <c r="M132" s="6">
        <v>42</v>
      </c>
      <c r="N132" s="6">
        <v>42.74</v>
      </c>
      <c r="O132" s="6">
        <f t="shared" si="4"/>
        <v>42.712333333333333</v>
      </c>
      <c r="P132" s="6" t="s">
        <v>784</v>
      </c>
      <c r="Q132" s="6">
        <v>9</v>
      </c>
      <c r="R132" s="6">
        <v>28.23</v>
      </c>
      <c r="S132" s="6">
        <f t="shared" si="5"/>
        <v>9.4704999999999995</v>
      </c>
      <c r="T132" s="101">
        <f>INDEX(BDD_enquete_terrain_publique!AE:AE, MATCH(A132, BDD_enquete_terrain_publique!C:C, 0))</f>
        <v>0.3125</v>
      </c>
      <c r="U132" s="101">
        <f>INDEX(BDD_enquete_terrain_publique!AF:AF, MATCH(A132, BDD_enquete_terrain_publique!C:C, 0))</f>
        <v>0.58333333333333337</v>
      </c>
      <c r="V132" s="6" t="s">
        <v>41</v>
      </c>
      <c r="W132" s="101">
        <v>0.48472222222222222</v>
      </c>
      <c r="X132" s="6">
        <v>1</v>
      </c>
      <c r="Y132" s="6">
        <v>1</v>
      </c>
      <c r="Z132" s="6" t="s">
        <v>22</v>
      </c>
      <c r="AA132" s="18" t="s">
        <v>22</v>
      </c>
      <c r="GU132" s="163"/>
    </row>
    <row r="133" spans="1:203" ht="15" customHeight="1">
      <c r="A133" s="106" t="s">
        <v>3880</v>
      </c>
      <c r="B133" s="100">
        <v>44243</v>
      </c>
      <c r="C133" s="6" t="s">
        <v>22</v>
      </c>
      <c r="D133" s="8" t="s">
        <v>22</v>
      </c>
      <c r="E133" s="6">
        <v>1</v>
      </c>
      <c r="F133" s="6" t="s">
        <v>22</v>
      </c>
      <c r="G133" s="6" t="s">
        <v>22</v>
      </c>
      <c r="H133" s="6" t="s">
        <v>264</v>
      </c>
      <c r="I133" s="6" t="s">
        <v>22</v>
      </c>
      <c r="J133" s="6" t="s">
        <v>22</v>
      </c>
      <c r="K133" s="6" t="s">
        <v>22</v>
      </c>
      <c r="L133" s="101" t="s">
        <v>22</v>
      </c>
      <c r="M133" s="101" t="s">
        <v>22</v>
      </c>
      <c r="N133" s="101" t="s">
        <v>22</v>
      </c>
      <c r="O133" s="6" t="s">
        <v>22</v>
      </c>
      <c r="P133" s="101" t="s">
        <v>22</v>
      </c>
      <c r="Q133" s="101" t="s">
        <v>22</v>
      </c>
      <c r="R133" s="101" t="s">
        <v>22</v>
      </c>
      <c r="S133" s="6" t="s">
        <v>22</v>
      </c>
      <c r="T133" s="164">
        <v>0.29166666666666669</v>
      </c>
      <c r="U133" s="164">
        <v>0.625</v>
      </c>
      <c r="V133" s="6" t="s">
        <v>22</v>
      </c>
      <c r="W133" s="6" t="s">
        <v>22</v>
      </c>
      <c r="X133" s="6">
        <v>0</v>
      </c>
      <c r="Y133" s="6">
        <v>0</v>
      </c>
      <c r="Z133" s="6" t="s">
        <v>22</v>
      </c>
      <c r="AA133" s="6" t="s">
        <v>22</v>
      </c>
      <c r="CD133" s="165"/>
      <c r="EH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166"/>
    </row>
    <row r="134" spans="1:203">
      <c r="A134" s="106" t="s">
        <v>3881</v>
      </c>
      <c r="B134" s="100">
        <v>44244</v>
      </c>
      <c r="C134" s="6" t="s">
        <v>22</v>
      </c>
      <c r="D134" s="8" t="s">
        <v>22</v>
      </c>
      <c r="E134" s="6">
        <v>0</v>
      </c>
      <c r="F134" s="6" t="s">
        <v>22</v>
      </c>
      <c r="G134" s="6" t="s">
        <v>22</v>
      </c>
      <c r="H134" s="6" t="s">
        <v>22</v>
      </c>
      <c r="I134" s="6" t="s">
        <v>22</v>
      </c>
      <c r="J134" s="6" t="s">
        <v>22</v>
      </c>
      <c r="K134" s="6" t="s">
        <v>22</v>
      </c>
      <c r="L134" s="101" t="s">
        <v>22</v>
      </c>
      <c r="M134" s="101" t="s">
        <v>22</v>
      </c>
      <c r="N134" s="101" t="s">
        <v>22</v>
      </c>
      <c r="O134" s="6" t="s">
        <v>22</v>
      </c>
      <c r="P134" s="101" t="s">
        <v>22</v>
      </c>
      <c r="Q134" s="101" t="s">
        <v>22</v>
      </c>
      <c r="R134" s="101" t="s">
        <v>22</v>
      </c>
      <c r="S134" s="6" t="s">
        <v>22</v>
      </c>
      <c r="T134" s="164">
        <v>0.35416666666666669</v>
      </c>
      <c r="U134" s="164">
        <v>0.5</v>
      </c>
      <c r="V134" s="6" t="s">
        <v>22</v>
      </c>
      <c r="W134" s="6" t="s">
        <v>22</v>
      </c>
      <c r="X134" s="6">
        <v>0</v>
      </c>
      <c r="Y134" s="6">
        <v>0</v>
      </c>
      <c r="Z134" s="6" t="s">
        <v>22</v>
      </c>
      <c r="AA134" s="6" t="s">
        <v>22</v>
      </c>
      <c r="CD134" s="165"/>
      <c r="EH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166"/>
    </row>
    <row r="135" spans="1:203">
      <c r="A135" s="106" t="s">
        <v>3854</v>
      </c>
      <c r="B135" s="100">
        <f>INDEX(BDD_enquete_terrain_publique!E:E, MATCH(A135, BDD_enquete_terrain_publique!C:C, 0))</f>
        <v>44246</v>
      </c>
      <c r="C135" s="100" t="s">
        <v>22</v>
      </c>
      <c r="D135" s="105" t="s">
        <v>22</v>
      </c>
      <c r="E135" s="6">
        <f>INDEX(BDD_enquete_terrain_publique!G:G, MATCH(A135, BDD_enquete_terrain_publique!C:C, 0))</f>
        <v>0</v>
      </c>
      <c r="F135" s="6" t="str">
        <f>INDEX(BDD_enquete_terrain_publique!H:H, MATCH(A135, BDD_enquete_terrain_publique!C:C, 0))</f>
        <v>NA</v>
      </c>
      <c r="G135" s="6" t="str">
        <f>INDEX(BDD_enquete_terrain_publique!I:I, MATCH(A135, BDD_enquete_terrain_publique!C:C, 0))</f>
        <v>NA</v>
      </c>
      <c r="H135" s="6" t="str">
        <f>INDEX(BDD_enquete_terrain_publique!J:J, MATCH(A135, BDD_enquete_terrain_publique!C:C, 0))</f>
        <v>NA</v>
      </c>
      <c r="I135" s="6" t="str">
        <f>INDEX(BDD_enquete_terrain_publique!K:K, MATCH(A135, BDD_enquete_terrain_publique!C:C, 0))</f>
        <v>NA</v>
      </c>
      <c r="J135" s="6" t="str">
        <f>INDEX(BDD_enquete_terrain_publique!L:L, MATCH(A135, BDD_enquete_terrain_publique!C:C, 0))</f>
        <v>NA</v>
      </c>
      <c r="K135" s="6" t="str">
        <f>INDEX(BDD_enquete_terrain_publique!M:M, MATCH(A135, BDD_enquete_terrain_publique!C:C, 0))</f>
        <v>NA</v>
      </c>
      <c r="L135" s="6" t="s">
        <v>787</v>
      </c>
      <c r="M135" s="6">
        <v>42</v>
      </c>
      <c r="N135" s="6">
        <v>40.732999999999997</v>
      </c>
      <c r="O135" s="6">
        <f t="shared" si="4"/>
        <v>42.678883333333332</v>
      </c>
      <c r="P135" s="6" t="s">
        <v>788</v>
      </c>
      <c r="Q135" s="6">
        <v>9</v>
      </c>
      <c r="R135" s="6">
        <v>17.933</v>
      </c>
      <c r="S135" s="6">
        <f t="shared" si="5"/>
        <v>9.2988833333333325</v>
      </c>
      <c r="T135" s="101">
        <f>INDEX(BDD_enquete_terrain_publique!AE:AE, MATCH(A135, BDD_enquete_terrain_publique!C:C, 0))</f>
        <v>0.35416666666666669</v>
      </c>
      <c r="U135" s="101">
        <f>INDEX(BDD_enquete_terrain_publique!AF:AF, MATCH(A135, BDD_enquete_terrain_publique!C:C, 0))</f>
        <v>0.47916666666666669</v>
      </c>
      <c r="V135" s="6" t="s">
        <v>39</v>
      </c>
      <c r="W135" s="101">
        <v>0.40277777777777773</v>
      </c>
      <c r="X135" s="6">
        <v>1</v>
      </c>
      <c r="Y135" s="6">
        <v>1</v>
      </c>
      <c r="Z135" s="6" t="s">
        <v>22</v>
      </c>
      <c r="AA135" s="18" t="s">
        <v>22</v>
      </c>
      <c r="GU135" s="163"/>
    </row>
    <row r="136" spans="1:203">
      <c r="A136" s="106" t="s">
        <v>3855</v>
      </c>
      <c r="B136" s="100">
        <f>INDEX(BDD_enquete_terrain_publique!E:E, MATCH(A136, BDD_enquete_terrain_publique!C:C, 0))</f>
        <v>44247</v>
      </c>
      <c r="C136" s="100" t="s">
        <v>22</v>
      </c>
      <c r="D136" s="105" t="s">
        <v>22</v>
      </c>
      <c r="E136" s="6">
        <f>INDEX(BDD_enquete_terrain_publique!G:G, MATCH(A136, BDD_enquete_terrain_publique!C:C, 0))</f>
        <v>0</v>
      </c>
      <c r="F136" s="6" t="str">
        <f>INDEX(BDD_enquete_terrain_publique!H:H, MATCH(A136, BDD_enquete_terrain_publique!C:C, 0))</f>
        <v>NA</v>
      </c>
      <c r="G136" s="6" t="str">
        <f>INDEX(BDD_enquete_terrain_publique!I:I, MATCH(A136, BDD_enquete_terrain_publique!C:C, 0))</f>
        <v>NA</v>
      </c>
      <c r="H136" s="6" t="str">
        <f>INDEX(BDD_enquete_terrain_publique!J:J, MATCH(A136, BDD_enquete_terrain_publique!C:C, 0))</f>
        <v>NA</v>
      </c>
      <c r="I136" s="6" t="str">
        <f>INDEX(BDD_enquete_terrain_publique!K:K, MATCH(A136, BDD_enquete_terrain_publique!C:C, 0))</f>
        <v>NA</v>
      </c>
      <c r="J136" s="6" t="str">
        <f>INDEX(BDD_enquete_terrain_publique!L:L, MATCH(A136, BDD_enquete_terrain_publique!C:C, 0))</f>
        <v>NA</v>
      </c>
      <c r="K136" s="6" t="str">
        <f>INDEX(BDD_enquete_terrain_publique!M:M, MATCH(A136, BDD_enquete_terrain_publique!C:C, 0))</f>
        <v>NA</v>
      </c>
      <c r="L136" s="6" t="s">
        <v>793</v>
      </c>
      <c r="M136" s="6">
        <v>42</v>
      </c>
      <c r="N136" s="6">
        <v>43.05</v>
      </c>
      <c r="O136" s="6">
        <f t="shared" si="4"/>
        <v>42.717500000000001</v>
      </c>
      <c r="P136" s="6" t="s">
        <v>794</v>
      </c>
      <c r="Q136" s="6">
        <v>9</v>
      </c>
      <c r="R136" s="6">
        <v>15.92</v>
      </c>
      <c r="S136" s="6">
        <f t="shared" si="5"/>
        <v>9.2653333333333325</v>
      </c>
      <c r="T136" s="101">
        <f>INDEX(BDD_enquete_terrain_publique!AE:AE, MATCH(A136, BDD_enquete_terrain_publique!C:C, 0))</f>
        <v>0.33333333333333331</v>
      </c>
      <c r="U136" s="101">
        <f>INDEX(BDD_enquete_terrain_publique!AF:AF, MATCH(A136, BDD_enquete_terrain_publique!C:C, 0))</f>
        <v>0.58333333333333337</v>
      </c>
      <c r="V136" s="6" t="s">
        <v>41</v>
      </c>
      <c r="W136" s="101">
        <v>0.38958333333333334</v>
      </c>
      <c r="X136" s="6">
        <v>1</v>
      </c>
      <c r="Y136" s="6">
        <v>3</v>
      </c>
      <c r="Z136" s="6" t="s">
        <v>22</v>
      </c>
      <c r="AA136" s="18" t="s">
        <v>22</v>
      </c>
      <c r="GU136" s="163"/>
    </row>
    <row r="137" spans="1:203">
      <c r="A137" s="106" t="s">
        <v>3855</v>
      </c>
      <c r="B137" s="100">
        <f>INDEX(BDD_enquete_terrain_publique!E:E, MATCH(A137, BDD_enquete_terrain_publique!C:C, 0))</f>
        <v>44247</v>
      </c>
      <c r="C137" s="100" t="s">
        <v>22</v>
      </c>
      <c r="D137" s="105" t="s">
        <v>22</v>
      </c>
      <c r="E137" s="6">
        <f>INDEX(BDD_enquete_terrain_publique!G:G, MATCH(A137, BDD_enquete_terrain_publique!C:C, 0))</f>
        <v>0</v>
      </c>
      <c r="F137" s="6" t="str">
        <f>INDEX(BDD_enquete_terrain_publique!H:H, MATCH(A137, BDD_enquete_terrain_publique!C:C, 0))</f>
        <v>NA</v>
      </c>
      <c r="G137" s="6" t="str">
        <f>INDEX(BDD_enquete_terrain_publique!I:I, MATCH(A137, BDD_enquete_terrain_publique!C:C, 0))</f>
        <v>NA</v>
      </c>
      <c r="H137" s="6" t="str">
        <f>INDEX(BDD_enquete_terrain_publique!J:J, MATCH(A137, BDD_enquete_terrain_publique!C:C, 0))</f>
        <v>NA</v>
      </c>
      <c r="I137" s="6" t="str">
        <f>INDEX(BDD_enquete_terrain_publique!K:K, MATCH(A137, BDD_enquete_terrain_publique!C:C, 0))</f>
        <v>NA</v>
      </c>
      <c r="J137" s="6" t="str">
        <f>INDEX(BDD_enquete_terrain_publique!L:L, MATCH(A137, BDD_enquete_terrain_publique!C:C, 0))</f>
        <v>NA</v>
      </c>
      <c r="K137" s="6" t="str">
        <f>INDEX(BDD_enquete_terrain_publique!M:M, MATCH(A137, BDD_enquete_terrain_publique!C:C, 0))</f>
        <v>NA</v>
      </c>
      <c r="L137" s="6" t="s">
        <v>799</v>
      </c>
      <c r="M137" s="6">
        <v>42</v>
      </c>
      <c r="N137" s="6">
        <v>43.02</v>
      </c>
      <c r="O137" s="6">
        <f t="shared" si="4"/>
        <v>42.716999999999999</v>
      </c>
      <c r="P137" s="6" t="s">
        <v>800</v>
      </c>
      <c r="Q137" s="6">
        <v>9</v>
      </c>
      <c r="R137" s="6">
        <v>15.75</v>
      </c>
      <c r="S137" s="6">
        <f t="shared" si="5"/>
        <v>9.2624999999999993</v>
      </c>
      <c r="T137" s="101">
        <f>INDEX(BDD_enquete_terrain_publique!AE:AE, MATCH(A137, BDD_enquete_terrain_publique!C:C, 0))</f>
        <v>0.33333333333333331</v>
      </c>
      <c r="U137" s="101">
        <f>INDEX(BDD_enquete_terrain_publique!AF:AF, MATCH(A137, BDD_enquete_terrain_publique!C:C, 0))</f>
        <v>0.58333333333333337</v>
      </c>
      <c r="V137" s="6" t="s">
        <v>41</v>
      </c>
      <c r="W137" s="101">
        <v>0.66666666666666663</v>
      </c>
      <c r="X137" s="6">
        <v>1</v>
      </c>
      <c r="Y137" s="6">
        <v>2</v>
      </c>
      <c r="Z137" s="6" t="s">
        <v>22</v>
      </c>
      <c r="AA137" s="18" t="s">
        <v>22</v>
      </c>
      <c r="GU137" s="163"/>
    </row>
    <row r="138" spans="1:203">
      <c r="A138" s="106" t="s">
        <v>3855</v>
      </c>
      <c r="B138" s="100">
        <f>INDEX(BDD_enquete_terrain_publique!E:E, MATCH(A138, BDD_enquete_terrain_publique!C:C, 0))</f>
        <v>44247</v>
      </c>
      <c r="C138" s="100" t="s">
        <v>22</v>
      </c>
      <c r="D138" s="105" t="s">
        <v>22</v>
      </c>
      <c r="E138" s="6">
        <f>INDEX(BDD_enquete_terrain_publique!G:G, MATCH(A138, BDD_enquete_terrain_publique!C:C, 0))</f>
        <v>0</v>
      </c>
      <c r="F138" s="6" t="str">
        <f>INDEX(BDD_enquete_terrain_publique!H:H, MATCH(A138, BDD_enquete_terrain_publique!C:C, 0))</f>
        <v>NA</v>
      </c>
      <c r="G138" s="6" t="str">
        <f>INDEX(BDD_enquete_terrain_publique!I:I, MATCH(A138, BDD_enquete_terrain_publique!C:C, 0))</f>
        <v>NA</v>
      </c>
      <c r="H138" s="6" t="str">
        <f>INDEX(BDD_enquete_terrain_publique!J:J, MATCH(A138, BDD_enquete_terrain_publique!C:C, 0))</f>
        <v>NA</v>
      </c>
      <c r="I138" s="6" t="str">
        <f>INDEX(BDD_enquete_terrain_publique!K:K, MATCH(A138, BDD_enquete_terrain_publique!C:C, 0))</f>
        <v>NA</v>
      </c>
      <c r="J138" s="6" t="str">
        <f>INDEX(BDD_enquete_terrain_publique!L:L, MATCH(A138, BDD_enquete_terrain_publique!C:C, 0))</f>
        <v>NA</v>
      </c>
      <c r="K138" s="6" t="str">
        <f>INDEX(BDD_enquete_terrain_publique!M:M, MATCH(A138, BDD_enquete_terrain_publique!C:C, 0))</f>
        <v>NA</v>
      </c>
      <c r="L138" s="6" t="s">
        <v>805</v>
      </c>
      <c r="M138" s="6">
        <v>42</v>
      </c>
      <c r="N138" s="6">
        <v>43.21</v>
      </c>
      <c r="O138" s="6">
        <f t="shared" si="4"/>
        <v>42.720166666666664</v>
      </c>
      <c r="P138" s="6" t="s">
        <v>806</v>
      </c>
      <c r="Q138" s="6">
        <v>9</v>
      </c>
      <c r="R138" s="6">
        <v>15.84</v>
      </c>
      <c r="S138" s="6">
        <f t="shared" si="5"/>
        <v>9.2639999999999993</v>
      </c>
      <c r="T138" s="101">
        <f>INDEX(BDD_enquete_terrain_publique!AE:AE, MATCH(A138, BDD_enquete_terrain_publique!C:C, 0))</f>
        <v>0.33333333333333331</v>
      </c>
      <c r="U138" s="101">
        <f>INDEX(BDD_enquete_terrain_publique!AF:AF, MATCH(A138, BDD_enquete_terrain_publique!C:C, 0))</f>
        <v>0.58333333333333337</v>
      </c>
      <c r="V138" s="6" t="s">
        <v>40</v>
      </c>
      <c r="W138" s="101">
        <v>0.375</v>
      </c>
      <c r="X138" s="6">
        <v>1</v>
      </c>
      <c r="Y138" s="6">
        <v>2</v>
      </c>
      <c r="Z138" s="6" t="s">
        <v>22</v>
      </c>
      <c r="AA138" s="18" t="s">
        <v>22</v>
      </c>
      <c r="GU138" s="163"/>
    </row>
    <row r="139" spans="1:203">
      <c r="A139" s="106" t="s">
        <v>3855</v>
      </c>
      <c r="B139" s="100">
        <f>INDEX(BDD_enquete_terrain_publique!E:E, MATCH(A139, BDD_enquete_terrain_publique!C:C, 0))</f>
        <v>44247</v>
      </c>
      <c r="C139" s="100" t="s">
        <v>22</v>
      </c>
      <c r="D139" s="105" t="s">
        <v>22</v>
      </c>
      <c r="E139" s="6">
        <f>INDEX(BDD_enquete_terrain_publique!G:G, MATCH(A139, BDD_enquete_terrain_publique!C:C, 0))</f>
        <v>0</v>
      </c>
      <c r="F139" s="6" t="str">
        <f>INDEX(BDD_enquete_terrain_publique!H:H, MATCH(A139, BDD_enquete_terrain_publique!C:C, 0))</f>
        <v>NA</v>
      </c>
      <c r="G139" s="6" t="str">
        <f>INDEX(BDD_enquete_terrain_publique!I:I, MATCH(A139, BDD_enquete_terrain_publique!C:C, 0))</f>
        <v>NA</v>
      </c>
      <c r="H139" s="6" t="str">
        <f>INDEX(BDD_enquete_terrain_publique!J:J, MATCH(A139, BDD_enquete_terrain_publique!C:C, 0))</f>
        <v>NA</v>
      </c>
      <c r="I139" s="6" t="str">
        <f>INDEX(BDD_enquete_terrain_publique!K:K, MATCH(A139, BDD_enquete_terrain_publique!C:C, 0))</f>
        <v>NA</v>
      </c>
      <c r="J139" s="6" t="str">
        <f>INDEX(BDD_enquete_terrain_publique!L:L, MATCH(A139, BDD_enquete_terrain_publique!C:C, 0))</f>
        <v>NA</v>
      </c>
      <c r="K139" s="6" t="str">
        <f>INDEX(BDD_enquete_terrain_publique!M:M, MATCH(A139, BDD_enquete_terrain_publique!C:C, 0))</f>
        <v>NA</v>
      </c>
      <c r="L139" s="6" t="s">
        <v>811</v>
      </c>
      <c r="M139" s="6">
        <v>42</v>
      </c>
      <c r="N139" s="6">
        <v>44.83</v>
      </c>
      <c r="O139" s="6">
        <f t="shared" si="4"/>
        <v>42.747166666666665</v>
      </c>
      <c r="P139" s="6" t="s">
        <v>812</v>
      </c>
      <c r="Q139" s="6">
        <v>9</v>
      </c>
      <c r="R139" s="6">
        <v>14.55</v>
      </c>
      <c r="S139" s="6">
        <f t="shared" si="5"/>
        <v>9.2424999999999997</v>
      </c>
      <c r="T139" s="101">
        <f>INDEX(BDD_enquete_terrain_publique!AE:AE, MATCH(A139, BDD_enquete_terrain_publique!C:C, 0))</f>
        <v>0.33333333333333331</v>
      </c>
      <c r="U139" s="101">
        <f>INDEX(BDD_enquete_terrain_publique!AF:AF, MATCH(A139, BDD_enquete_terrain_publique!C:C, 0))</f>
        <v>0.58333333333333337</v>
      </c>
      <c r="V139" s="6" t="s">
        <v>41</v>
      </c>
      <c r="W139" s="101">
        <v>0.41041666666666665</v>
      </c>
      <c r="X139" s="6">
        <v>1</v>
      </c>
      <c r="Y139" s="6">
        <v>3</v>
      </c>
      <c r="Z139" s="6" t="s">
        <v>22</v>
      </c>
      <c r="AA139" s="18" t="s">
        <v>22</v>
      </c>
      <c r="GU139" s="163"/>
    </row>
    <row r="140" spans="1:203">
      <c r="A140" s="106" t="s">
        <v>3855</v>
      </c>
      <c r="B140" s="100">
        <f>INDEX(BDD_enquete_terrain_publique!E:E, MATCH(A140, BDD_enquete_terrain_publique!C:C, 0))</f>
        <v>44247</v>
      </c>
      <c r="C140" s="100" t="s">
        <v>22</v>
      </c>
      <c r="D140" s="105" t="s">
        <v>22</v>
      </c>
      <c r="E140" s="6">
        <f>INDEX(BDD_enquete_terrain_publique!G:G, MATCH(A140, BDD_enquete_terrain_publique!C:C, 0))</f>
        <v>0</v>
      </c>
      <c r="F140" s="6" t="str">
        <f>INDEX(BDD_enquete_terrain_publique!H:H, MATCH(A140, BDD_enquete_terrain_publique!C:C, 0))</f>
        <v>NA</v>
      </c>
      <c r="G140" s="6" t="str">
        <f>INDEX(BDD_enquete_terrain_publique!I:I, MATCH(A140, BDD_enquete_terrain_publique!C:C, 0))</f>
        <v>NA</v>
      </c>
      <c r="H140" s="6" t="str">
        <f>INDEX(BDD_enquete_terrain_publique!J:J, MATCH(A140, BDD_enquete_terrain_publique!C:C, 0))</f>
        <v>NA</v>
      </c>
      <c r="I140" s="6" t="str">
        <f>INDEX(BDD_enquete_terrain_publique!K:K, MATCH(A140, BDD_enquete_terrain_publique!C:C, 0))</f>
        <v>NA</v>
      </c>
      <c r="J140" s="6" t="str">
        <f>INDEX(BDD_enquete_terrain_publique!L:L, MATCH(A140, BDD_enquete_terrain_publique!C:C, 0))</f>
        <v>NA</v>
      </c>
      <c r="K140" s="6" t="str">
        <f>INDEX(BDD_enquete_terrain_publique!M:M, MATCH(A140, BDD_enquete_terrain_publique!C:C, 0))</f>
        <v>NA</v>
      </c>
      <c r="L140" s="6" t="s">
        <v>817</v>
      </c>
      <c r="M140" s="6">
        <v>42</v>
      </c>
      <c r="N140" s="6">
        <v>43.38</v>
      </c>
      <c r="O140" s="6">
        <f t="shared" si="4"/>
        <v>42.722999999999999</v>
      </c>
      <c r="P140" s="6" t="s">
        <v>818</v>
      </c>
      <c r="Q140" s="6">
        <v>9</v>
      </c>
      <c r="R140" s="6">
        <v>4.55</v>
      </c>
      <c r="S140" s="6">
        <f t="shared" si="5"/>
        <v>9.0758333333333336</v>
      </c>
      <c r="T140" s="101">
        <f>INDEX(BDD_enquete_terrain_publique!AE:AE, MATCH(A140, BDD_enquete_terrain_publique!C:C, 0))</f>
        <v>0.33333333333333331</v>
      </c>
      <c r="U140" s="101">
        <f>INDEX(BDD_enquete_terrain_publique!AF:AF, MATCH(A140, BDD_enquete_terrain_publique!C:C, 0))</f>
        <v>0.58333333333333337</v>
      </c>
      <c r="V140" s="6" t="s">
        <v>41</v>
      </c>
      <c r="W140" s="101">
        <v>0.42222222222222222</v>
      </c>
      <c r="X140" s="6">
        <v>1</v>
      </c>
      <c r="Y140" s="6">
        <v>2</v>
      </c>
      <c r="Z140" s="6" t="s">
        <v>22</v>
      </c>
      <c r="AA140" s="18" t="s">
        <v>22</v>
      </c>
      <c r="GU140" s="163"/>
    </row>
    <row r="141" spans="1:203">
      <c r="A141" s="106" t="s">
        <v>3856</v>
      </c>
      <c r="B141" s="100">
        <f>INDEX(BDD_enquete_terrain_publique!E:E, MATCH(A141, BDD_enquete_terrain_publique!C:C, 0))</f>
        <v>44252</v>
      </c>
      <c r="C141" s="100" t="s">
        <v>22</v>
      </c>
      <c r="D141" s="105" t="s">
        <v>22</v>
      </c>
      <c r="E141" s="6">
        <f>INDEX(BDD_enquete_terrain_publique!G:G, MATCH(A141, BDD_enquete_terrain_publique!C:C, 0))</f>
        <v>0</v>
      </c>
      <c r="F141" s="6" t="str">
        <f>INDEX(BDD_enquete_terrain_publique!H:H, MATCH(A141, BDD_enquete_terrain_publique!C:C, 0))</f>
        <v>NA</v>
      </c>
      <c r="G141" s="6" t="str">
        <f>INDEX(BDD_enquete_terrain_publique!I:I, MATCH(A141, BDD_enquete_terrain_publique!C:C, 0))</f>
        <v>NA</v>
      </c>
      <c r="H141" s="6" t="str">
        <f>INDEX(BDD_enquete_terrain_publique!J:J, MATCH(A141, BDD_enquete_terrain_publique!C:C, 0))</f>
        <v>NA</v>
      </c>
      <c r="I141" s="6" t="str">
        <f>INDEX(BDD_enquete_terrain_publique!K:K, MATCH(A141, BDD_enquete_terrain_publique!C:C, 0))</f>
        <v>NA</v>
      </c>
      <c r="J141" s="6" t="str">
        <f>INDEX(BDD_enquete_terrain_publique!L:L, MATCH(A141, BDD_enquete_terrain_publique!C:C, 0))</f>
        <v>NA</v>
      </c>
      <c r="K141" s="6" t="str">
        <f>INDEX(BDD_enquete_terrain_publique!M:M, MATCH(A141, BDD_enquete_terrain_publique!C:C, 0))</f>
        <v>NA</v>
      </c>
      <c r="L141" s="6" t="s">
        <v>825</v>
      </c>
      <c r="M141" s="6">
        <v>42</v>
      </c>
      <c r="N141" s="6">
        <v>40.46</v>
      </c>
      <c r="O141" s="6">
        <f t="shared" si="4"/>
        <v>42.674333333333337</v>
      </c>
      <c r="P141" s="6" t="s">
        <v>826</v>
      </c>
      <c r="Q141" s="6">
        <v>9</v>
      </c>
      <c r="R141" s="6">
        <v>0.26</v>
      </c>
      <c r="S141" s="6">
        <f t="shared" si="5"/>
        <v>9.0043333333333333</v>
      </c>
      <c r="T141" s="101">
        <f>INDEX(BDD_enquete_terrain_publique!AE:AE, MATCH(A141, BDD_enquete_terrain_publique!C:C, 0))</f>
        <v>0.3125</v>
      </c>
      <c r="U141" s="101">
        <f>INDEX(BDD_enquete_terrain_publique!AF:AF, MATCH(A141, BDD_enquete_terrain_publique!C:C, 0))</f>
        <v>0.5625</v>
      </c>
      <c r="V141" s="6" t="s">
        <v>41</v>
      </c>
      <c r="W141" s="101">
        <v>0.4291666666666667</v>
      </c>
      <c r="X141" s="6">
        <v>1</v>
      </c>
      <c r="Y141" s="6">
        <v>2</v>
      </c>
      <c r="Z141" s="6" t="s">
        <v>22</v>
      </c>
      <c r="AA141" s="18" t="s">
        <v>22</v>
      </c>
      <c r="GU141" s="163"/>
    </row>
    <row r="142" spans="1:203">
      <c r="A142" s="106" t="s">
        <v>3856</v>
      </c>
      <c r="B142" s="100">
        <f>INDEX(BDD_enquete_terrain_publique!E:E, MATCH(A142, BDD_enquete_terrain_publique!C:C, 0))</f>
        <v>44252</v>
      </c>
      <c r="C142" s="100" t="s">
        <v>22</v>
      </c>
      <c r="D142" s="105" t="s">
        <v>22</v>
      </c>
      <c r="E142" s="6">
        <f>INDEX(BDD_enquete_terrain_publique!G:G, MATCH(A142, BDD_enquete_terrain_publique!C:C, 0))</f>
        <v>0</v>
      </c>
      <c r="F142" s="6" t="str">
        <f>INDEX(BDD_enquete_terrain_publique!H:H, MATCH(A142, BDD_enquete_terrain_publique!C:C, 0))</f>
        <v>NA</v>
      </c>
      <c r="G142" s="6" t="str">
        <f>INDEX(BDD_enquete_terrain_publique!I:I, MATCH(A142, BDD_enquete_terrain_publique!C:C, 0))</f>
        <v>NA</v>
      </c>
      <c r="H142" s="6" t="str">
        <f>INDEX(BDD_enquete_terrain_publique!J:J, MATCH(A142, BDD_enquete_terrain_publique!C:C, 0))</f>
        <v>NA</v>
      </c>
      <c r="I142" s="6" t="str">
        <f>INDEX(BDD_enquete_terrain_publique!K:K, MATCH(A142, BDD_enquete_terrain_publique!C:C, 0))</f>
        <v>NA</v>
      </c>
      <c r="J142" s="6" t="str">
        <f>INDEX(BDD_enquete_terrain_publique!L:L, MATCH(A142, BDD_enquete_terrain_publique!C:C, 0))</f>
        <v>NA</v>
      </c>
      <c r="K142" s="6" t="str">
        <f>INDEX(BDD_enquete_terrain_publique!M:M, MATCH(A142, BDD_enquete_terrain_publique!C:C, 0))</f>
        <v>NA</v>
      </c>
      <c r="L142" s="6" t="s">
        <v>833</v>
      </c>
      <c r="M142" s="6">
        <v>42</v>
      </c>
      <c r="N142" s="6">
        <v>41.95</v>
      </c>
      <c r="O142" s="6">
        <f t="shared" si="4"/>
        <v>42.69916666666667</v>
      </c>
      <c r="P142" s="6" t="s">
        <v>834</v>
      </c>
      <c r="Q142" s="6">
        <v>9</v>
      </c>
      <c r="R142" s="6">
        <v>2.57</v>
      </c>
      <c r="S142" s="6">
        <f t="shared" si="5"/>
        <v>9.0428333333333342</v>
      </c>
      <c r="T142" s="101">
        <f>INDEX(BDD_enquete_terrain_publique!AE:AE, MATCH(A142, BDD_enquete_terrain_publique!C:C, 0))</f>
        <v>0.3125</v>
      </c>
      <c r="U142" s="101">
        <f>INDEX(BDD_enquete_terrain_publique!AF:AF, MATCH(A142, BDD_enquete_terrain_publique!C:C, 0))</f>
        <v>0.5625</v>
      </c>
      <c r="V142" s="6" t="s">
        <v>41</v>
      </c>
      <c r="W142" s="101">
        <v>0.45069444444444445</v>
      </c>
      <c r="X142" s="6">
        <v>1</v>
      </c>
      <c r="Y142" s="6">
        <v>2</v>
      </c>
      <c r="Z142" s="6" t="s">
        <v>22</v>
      </c>
      <c r="AA142" s="18" t="s">
        <v>22</v>
      </c>
      <c r="GU142" s="163"/>
    </row>
    <row r="143" spans="1:203">
      <c r="A143" s="106" t="s">
        <v>3856</v>
      </c>
      <c r="B143" s="100">
        <f>INDEX(BDD_enquete_terrain_publique!E:E, MATCH(A143, BDD_enquete_terrain_publique!C:C, 0))</f>
        <v>44252</v>
      </c>
      <c r="C143" s="100" t="s">
        <v>22</v>
      </c>
      <c r="D143" s="105" t="s">
        <v>22</v>
      </c>
      <c r="E143" s="6">
        <f>INDEX(BDD_enquete_terrain_publique!G:G, MATCH(A143, BDD_enquete_terrain_publique!C:C, 0))</f>
        <v>0</v>
      </c>
      <c r="F143" s="6" t="str">
        <f>INDEX(BDD_enquete_terrain_publique!H:H, MATCH(A143, BDD_enquete_terrain_publique!C:C, 0))</f>
        <v>NA</v>
      </c>
      <c r="G143" s="6" t="str">
        <f>INDEX(BDD_enquete_terrain_publique!I:I, MATCH(A143, BDD_enquete_terrain_publique!C:C, 0))</f>
        <v>NA</v>
      </c>
      <c r="H143" s="6" t="str">
        <f>INDEX(BDD_enquete_terrain_publique!J:J, MATCH(A143, BDD_enquete_terrain_publique!C:C, 0))</f>
        <v>NA</v>
      </c>
      <c r="I143" s="6" t="str">
        <f>INDEX(BDD_enquete_terrain_publique!K:K, MATCH(A143, BDD_enquete_terrain_publique!C:C, 0))</f>
        <v>NA</v>
      </c>
      <c r="J143" s="6" t="str">
        <f>INDEX(BDD_enquete_terrain_publique!L:L, MATCH(A143, BDD_enquete_terrain_publique!C:C, 0))</f>
        <v>NA</v>
      </c>
      <c r="K143" s="6" t="str">
        <f>INDEX(BDD_enquete_terrain_publique!M:M, MATCH(A143, BDD_enquete_terrain_publique!C:C, 0))</f>
        <v>NA</v>
      </c>
      <c r="L143" s="6" t="s">
        <v>838</v>
      </c>
      <c r="M143" s="6">
        <v>42</v>
      </c>
      <c r="N143" s="6">
        <v>42.95</v>
      </c>
      <c r="O143" s="6">
        <f t="shared" si="4"/>
        <v>42.715833333333336</v>
      </c>
      <c r="P143" s="6" t="s">
        <v>839</v>
      </c>
      <c r="Q143" s="6">
        <v>9</v>
      </c>
      <c r="R143" s="6">
        <v>16.02</v>
      </c>
      <c r="S143" s="6">
        <f t="shared" si="5"/>
        <v>9.2669999999999995</v>
      </c>
      <c r="T143" s="101">
        <f>INDEX(BDD_enquete_terrain_publique!AE:AE, MATCH(A143, BDD_enquete_terrain_publique!C:C, 0))</f>
        <v>0.3125</v>
      </c>
      <c r="U143" s="101">
        <f>INDEX(BDD_enquete_terrain_publique!AF:AF, MATCH(A143, BDD_enquete_terrain_publique!C:C, 0))</f>
        <v>0.5625</v>
      </c>
      <c r="V143" s="6" t="s">
        <v>41</v>
      </c>
      <c r="W143" s="101">
        <v>0.51111111111111118</v>
      </c>
      <c r="X143" s="6">
        <v>1</v>
      </c>
      <c r="Y143" s="6">
        <v>3</v>
      </c>
      <c r="Z143" s="6" t="s">
        <v>22</v>
      </c>
      <c r="AA143" s="18" t="s">
        <v>22</v>
      </c>
      <c r="GU143" s="163"/>
    </row>
    <row r="144" spans="1:203">
      <c r="A144" s="106" t="s">
        <v>3857</v>
      </c>
      <c r="B144" s="100">
        <f>INDEX(BDD_enquete_terrain_publique!E:E, MATCH(A144, BDD_enquete_terrain_publique!C:C, 0))</f>
        <v>44254</v>
      </c>
      <c r="C144" s="100" t="s">
        <v>22</v>
      </c>
      <c r="D144" s="105" t="s">
        <v>22</v>
      </c>
      <c r="E144" s="6">
        <f>INDEX(BDD_enquete_terrain_publique!G:G, MATCH(A144, BDD_enquete_terrain_publique!C:C, 0))</f>
        <v>0</v>
      </c>
      <c r="F144" s="6" t="str">
        <f>INDEX(BDD_enquete_terrain_publique!H:H, MATCH(A144, BDD_enquete_terrain_publique!C:C, 0))</f>
        <v>NA</v>
      </c>
      <c r="G144" s="6" t="str">
        <f>INDEX(BDD_enquete_terrain_publique!I:I, MATCH(A144, BDD_enquete_terrain_publique!C:C, 0))</f>
        <v>NA</v>
      </c>
      <c r="H144" s="6" t="str">
        <f>INDEX(BDD_enquete_terrain_publique!J:J, MATCH(A144, BDD_enquete_terrain_publique!C:C, 0))</f>
        <v>NA</v>
      </c>
      <c r="I144" s="6" t="str">
        <f>INDEX(BDD_enquete_terrain_publique!K:K, MATCH(A144, BDD_enquete_terrain_publique!C:C, 0))</f>
        <v>NA</v>
      </c>
      <c r="J144" s="6" t="str">
        <f>INDEX(BDD_enquete_terrain_publique!L:L, MATCH(A144, BDD_enquete_terrain_publique!C:C, 0))</f>
        <v>NA</v>
      </c>
      <c r="K144" s="6" t="str">
        <f>INDEX(BDD_enquete_terrain_publique!M:M, MATCH(A144, BDD_enquete_terrain_publique!C:C, 0))</f>
        <v>NA</v>
      </c>
      <c r="L144" s="6" t="s">
        <v>845</v>
      </c>
      <c r="M144" s="6">
        <v>42</v>
      </c>
      <c r="N144" s="6">
        <v>45.22</v>
      </c>
      <c r="O144" s="6">
        <f t="shared" si="4"/>
        <v>42.753666666666668</v>
      </c>
      <c r="P144" s="6" t="s">
        <v>846</v>
      </c>
      <c r="Q144" s="6">
        <v>9</v>
      </c>
      <c r="R144" s="6">
        <v>28.56</v>
      </c>
      <c r="S144" s="6">
        <f t="shared" si="5"/>
        <v>9.4759999999999991</v>
      </c>
      <c r="T144" s="101">
        <f>INDEX(BDD_enquete_terrain_publique!AE:AE, MATCH(A144, BDD_enquete_terrain_publique!C:C, 0))</f>
        <v>0.33333333333333331</v>
      </c>
      <c r="U144" s="101">
        <f>INDEX(BDD_enquete_terrain_publique!AF:AF, MATCH(A144, BDD_enquete_terrain_publique!C:C, 0))</f>
        <v>0.60416666666666663</v>
      </c>
      <c r="V144" s="6" t="s">
        <v>41</v>
      </c>
      <c r="W144" s="101">
        <v>0.47083333333333338</v>
      </c>
      <c r="X144" s="6">
        <v>1</v>
      </c>
      <c r="Y144" s="6">
        <v>4</v>
      </c>
      <c r="Z144" s="6" t="s">
        <v>22</v>
      </c>
      <c r="AA144" s="18" t="s">
        <v>22</v>
      </c>
      <c r="GU144" s="163"/>
    </row>
    <row r="145" spans="1:203">
      <c r="A145" s="106" t="s">
        <v>3857</v>
      </c>
      <c r="B145" s="100">
        <f>INDEX(BDD_enquete_terrain_publique!E:E, MATCH(A145, BDD_enquete_terrain_publique!C:C, 0))</f>
        <v>44254</v>
      </c>
      <c r="C145" s="100" t="s">
        <v>22</v>
      </c>
      <c r="D145" s="105" t="s">
        <v>22</v>
      </c>
      <c r="E145" s="6">
        <f>INDEX(BDD_enquete_terrain_publique!G:G, MATCH(A145, BDD_enquete_terrain_publique!C:C, 0))</f>
        <v>0</v>
      </c>
      <c r="F145" s="6" t="str">
        <f>INDEX(BDD_enquete_terrain_publique!H:H, MATCH(A145, BDD_enquete_terrain_publique!C:C, 0))</f>
        <v>NA</v>
      </c>
      <c r="G145" s="6" t="str">
        <f>INDEX(BDD_enquete_terrain_publique!I:I, MATCH(A145, BDD_enquete_terrain_publique!C:C, 0))</f>
        <v>NA</v>
      </c>
      <c r="H145" s="6" t="str">
        <f>INDEX(BDD_enquete_terrain_publique!J:J, MATCH(A145, BDD_enquete_terrain_publique!C:C, 0))</f>
        <v>NA</v>
      </c>
      <c r="I145" s="6" t="str">
        <f>INDEX(BDD_enquete_terrain_publique!K:K, MATCH(A145, BDD_enquete_terrain_publique!C:C, 0))</f>
        <v>NA</v>
      </c>
      <c r="J145" s="6" t="str">
        <f>INDEX(BDD_enquete_terrain_publique!L:L, MATCH(A145, BDD_enquete_terrain_publique!C:C, 0))</f>
        <v>NA</v>
      </c>
      <c r="K145" s="6" t="str">
        <f>INDEX(BDD_enquete_terrain_publique!M:M, MATCH(A145, BDD_enquete_terrain_publique!C:C, 0))</f>
        <v>NA</v>
      </c>
      <c r="L145" s="6" t="s">
        <v>851</v>
      </c>
      <c r="M145" s="6">
        <v>42</v>
      </c>
      <c r="N145" s="6">
        <v>45.29</v>
      </c>
      <c r="O145" s="6">
        <f t="shared" si="4"/>
        <v>42.75483333333333</v>
      </c>
      <c r="P145" s="6" t="s">
        <v>690</v>
      </c>
      <c r="Q145" s="6">
        <v>9</v>
      </c>
      <c r="R145" s="6">
        <v>28.62</v>
      </c>
      <c r="S145" s="6">
        <f t="shared" si="5"/>
        <v>9.4770000000000003</v>
      </c>
      <c r="T145" s="101">
        <f>INDEX(BDD_enquete_terrain_publique!AE:AE, MATCH(A145, BDD_enquete_terrain_publique!C:C, 0))</f>
        <v>0.33333333333333331</v>
      </c>
      <c r="U145" s="101">
        <f>INDEX(BDD_enquete_terrain_publique!AF:AF, MATCH(A145, BDD_enquete_terrain_publique!C:C, 0))</f>
        <v>0.60416666666666663</v>
      </c>
      <c r="V145" s="6" t="s">
        <v>41</v>
      </c>
      <c r="W145" s="101">
        <v>0.50138888888888888</v>
      </c>
      <c r="X145" s="6">
        <v>1</v>
      </c>
      <c r="Y145" s="6">
        <v>3</v>
      </c>
      <c r="Z145" s="6" t="s">
        <v>22</v>
      </c>
      <c r="AA145" s="18" t="s">
        <v>22</v>
      </c>
      <c r="GU145" s="163"/>
    </row>
    <row r="146" spans="1:203">
      <c r="A146" s="106" t="s">
        <v>3858</v>
      </c>
      <c r="B146" s="100">
        <f>INDEX(BDD_enquete_terrain_publique!E:E, MATCH(A146, BDD_enquete_terrain_publique!C:C, 0))</f>
        <v>44258</v>
      </c>
      <c r="C146" s="100" t="s">
        <v>22</v>
      </c>
      <c r="D146" s="105" t="s">
        <v>22</v>
      </c>
      <c r="E146" s="6">
        <f>INDEX(BDD_enquete_terrain_publique!G:G, MATCH(A146, BDD_enquete_terrain_publique!C:C, 0))</f>
        <v>0</v>
      </c>
      <c r="F146" s="6" t="str">
        <f>INDEX(BDD_enquete_terrain_publique!H:H, MATCH(A146, BDD_enquete_terrain_publique!C:C, 0))</f>
        <v>NA</v>
      </c>
      <c r="G146" s="6" t="str">
        <f>INDEX(BDD_enquete_terrain_publique!I:I, MATCH(A146, BDD_enquete_terrain_publique!C:C, 0))</f>
        <v>NA</v>
      </c>
      <c r="H146" s="6" t="str">
        <f>INDEX(BDD_enquete_terrain_publique!J:J, MATCH(A146, BDD_enquete_terrain_publique!C:C, 0))</f>
        <v>NA</v>
      </c>
      <c r="I146" s="6" t="str">
        <f>INDEX(BDD_enquete_terrain_publique!K:K, MATCH(A146, BDD_enquete_terrain_publique!C:C, 0))</f>
        <v>NA</v>
      </c>
      <c r="J146" s="6" t="str">
        <f>INDEX(BDD_enquete_terrain_publique!L:L, MATCH(A146, BDD_enquete_terrain_publique!C:C, 0))</f>
        <v>NA</v>
      </c>
      <c r="K146" s="6" t="str">
        <f>INDEX(BDD_enquete_terrain_publique!M:M, MATCH(A146, BDD_enquete_terrain_publique!C:C, 0))</f>
        <v>NA</v>
      </c>
      <c r="L146" s="6" t="s">
        <v>855</v>
      </c>
      <c r="M146" s="6">
        <v>42</v>
      </c>
      <c r="N146" s="6">
        <v>43.61</v>
      </c>
      <c r="O146" s="6">
        <f t="shared" si="4"/>
        <v>42.726833333333332</v>
      </c>
      <c r="P146" s="6" t="s">
        <v>856</v>
      </c>
      <c r="Q146" s="6">
        <v>9</v>
      </c>
      <c r="R146" s="6">
        <v>4.49</v>
      </c>
      <c r="S146" s="6">
        <f t="shared" si="5"/>
        <v>9.0748333333333342</v>
      </c>
      <c r="T146" s="101">
        <f>INDEX(BDD_enquete_terrain_publique!AE:AE, MATCH(A146, BDD_enquete_terrain_publique!C:C, 0))</f>
        <v>0.33333333333333331</v>
      </c>
      <c r="U146" s="101">
        <f>INDEX(BDD_enquete_terrain_publique!AF:AF, MATCH(A146, BDD_enquete_terrain_publique!C:C, 0))</f>
        <v>0.58333333333333337</v>
      </c>
      <c r="V146" s="6" t="s">
        <v>41</v>
      </c>
      <c r="W146" s="101">
        <v>0.34097222222222223</v>
      </c>
      <c r="X146" s="6">
        <v>1</v>
      </c>
      <c r="Y146" s="6">
        <v>2</v>
      </c>
      <c r="Z146" s="6" t="s">
        <v>22</v>
      </c>
      <c r="AA146" s="18" t="s">
        <v>22</v>
      </c>
      <c r="GU146" s="163"/>
    </row>
    <row r="147" spans="1:203">
      <c r="A147" s="106" t="s">
        <v>3858</v>
      </c>
      <c r="B147" s="100">
        <f>INDEX(BDD_enquete_terrain_publique!E:E, MATCH(A147, BDD_enquete_terrain_publique!C:C, 0))</f>
        <v>44258</v>
      </c>
      <c r="C147" s="100" t="s">
        <v>22</v>
      </c>
      <c r="D147" s="105" t="s">
        <v>22</v>
      </c>
      <c r="E147" s="6">
        <f>INDEX(BDD_enquete_terrain_publique!G:G, MATCH(A147, BDD_enquete_terrain_publique!C:C, 0))</f>
        <v>0</v>
      </c>
      <c r="F147" s="6" t="str">
        <f>INDEX(BDD_enquete_terrain_publique!H:H, MATCH(A147, BDD_enquete_terrain_publique!C:C, 0))</f>
        <v>NA</v>
      </c>
      <c r="G147" s="6" t="str">
        <f>INDEX(BDD_enquete_terrain_publique!I:I, MATCH(A147, BDD_enquete_terrain_publique!C:C, 0))</f>
        <v>NA</v>
      </c>
      <c r="H147" s="6" t="str">
        <f>INDEX(BDD_enquete_terrain_publique!J:J, MATCH(A147, BDD_enquete_terrain_publique!C:C, 0))</f>
        <v>NA</v>
      </c>
      <c r="I147" s="6" t="str">
        <f>INDEX(BDD_enquete_terrain_publique!K:K, MATCH(A147, BDD_enquete_terrain_publique!C:C, 0))</f>
        <v>NA</v>
      </c>
      <c r="J147" s="6" t="str">
        <f>INDEX(BDD_enquete_terrain_publique!L:L, MATCH(A147, BDD_enquete_terrain_publique!C:C, 0))</f>
        <v>NA</v>
      </c>
      <c r="K147" s="6" t="str">
        <f>INDEX(BDD_enquete_terrain_publique!M:M, MATCH(A147, BDD_enquete_terrain_publique!C:C, 0))</f>
        <v>NA</v>
      </c>
      <c r="L147" s="6" t="s">
        <v>861</v>
      </c>
      <c r="M147" s="6">
        <v>42</v>
      </c>
      <c r="N147" s="6">
        <v>44.64</v>
      </c>
      <c r="O147" s="6">
        <f t="shared" si="4"/>
        <v>42.744</v>
      </c>
      <c r="P147" s="6" t="s">
        <v>862</v>
      </c>
      <c r="Q147" s="6">
        <v>9</v>
      </c>
      <c r="R147" s="6">
        <v>6.44</v>
      </c>
      <c r="S147" s="6">
        <f t="shared" si="5"/>
        <v>9.1073333333333331</v>
      </c>
      <c r="T147" s="101">
        <f>INDEX(BDD_enquete_terrain_publique!AE:AE, MATCH(A147, BDD_enquete_terrain_publique!C:C, 0))</f>
        <v>0.33333333333333331</v>
      </c>
      <c r="U147" s="101">
        <f>INDEX(BDD_enquete_terrain_publique!AF:AF, MATCH(A147, BDD_enquete_terrain_publique!C:C, 0))</f>
        <v>0.58333333333333337</v>
      </c>
      <c r="V147" s="6" t="s">
        <v>41</v>
      </c>
      <c r="W147" s="101">
        <v>0.3576388888888889</v>
      </c>
      <c r="X147" s="6">
        <v>1</v>
      </c>
      <c r="Y147" s="6">
        <v>2</v>
      </c>
      <c r="Z147" s="6" t="s">
        <v>22</v>
      </c>
      <c r="AA147" s="18" t="s">
        <v>22</v>
      </c>
      <c r="GU147" s="163"/>
    </row>
    <row r="148" spans="1:203">
      <c r="A148" s="106" t="s">
        <v>3859</v>
      </c>
      <c r="B148" s="100">
        <f>INDEX(BDD_enquete_terrain_publique!E:E, MATCH(A148, BDD_enquete_terrain_publique!C:C, 0))</f>
        <v>44259</v>
      </c>
      <c r="C148" s="100" t="s">
        <v>22</v>
      </c>
      <c r="D148" s="105" t="s">
        <v>22</v>
      </c>
      <c r="E148" s="6">
        <f>INDEX(BDD_enquete_terrain_publique!G:G, MATCH(A148, BDD_enquete_terrain_publique!C:C, 0))</f>
        <v>1</v>
      </c>
      <c r="F148" s="6" t="str">
        <f>INDEX(BDD_enquete_terrain_publique!H:H, MATCH(A148, BDD_enquete_terrain_publique!C:C, 0))</f>
        <v>NA</v>
      </c>
      <c r="G148" s="6">
        <f>INDEX(BDD_enquete_terrain_publique!I:I, MATCH(A148, BDD_enquete_terrain_publique!C:C, 0))</f>
        <v>0</v>
      </c>
      <c r="H148" s="6" t="str">
        <f>INDEX(BDD_enquete_terrain_publique!J:J, MATCH(A148, BDD_enquete_terrain_publique!C:C, 0))</f>
        <v>SE</v>
      </c>
      <c r="I148" s="6" t="str">
        <f>INDEX(BDD_enquete_terrain_publique!K:K, MATCH(A148, BDD_enquete_terrain_publique!C:C, 0))</f>
        <v>NA</v>
      </c>
      <c r="J148" s="6" t="str">
        <f>INDEX(BDD_enquete_terrain_publique!L:L, MATCH(A148, BDD_enquete_terrain_publique!C:C, 0))</f>
        <v>NA</v>
      </c>
      <c r="K148" s="6" t="str">
        <f>INDEX(BDD_enquete_terrain_publique!M:M, MATCH(A148, BDD_enquete_terrain_publique!C:C, 0))</f>
        <v>NA</v>
      </c>
      <c r="L148" s="6" t="s">
        <v>867</v>
      </c>
      <c r="M148" s="6">
        <v>42</v>
      </c>
      <c r="N148" s="6">
        <v>49.53</v>
      </c>
      <c r="O148" s="6">
        <f t="shared" si="4"/>
        <v>42.825499999999998</v>
      </c>
      <c r="P148" s="6" t="s">
        <v>868</v>
      </c>
      <c r="Q148" s="6">
        <v>9</v>
      </c>
      <c r="R148" s="6">
        <v>18.420000000000002</v>
      </c>
      <c r="S148" s="6">
        <f t="shared" si="5"/>
        <v>9.3070000000000004</v>
      </c>
      <c r="T148" s="101">
        <f>INDEX(BDD_enquete_terrain_publique!AE:AE, MATCH(A148, BDD_enquete_terrain_publique!C:C, 0))</f>
        <v>0.29166666666666669</v>
      </c>
      <c r="U148" s="101">
        <f>INDEX(BDD_enquete_terrain_publique!AF:AF, MATCH(A148, BDD_enquete_terrain_publique!C:C, 0))</f>
        <v>0.5625</v>
      </c>
      <c r="V148" s="6" t="s">
        <v>41</v>
      </c>
      <c r="W148" s="101">
        <v>0.47430555555555554</v>
      </c>
      <c r="X148" s="6">
        <v>1</v>
      </c>
      <c r="Y148" s="6">
        <v>2</v>
      </c>
      <c r="Z148" s="6" t="s">
        <v>22</v>
      </c>
      <c r="AA148" s="18" t="s">
        <v>22</v>
      </c>
      <c r="GU148" s="163"/>
    </row>
    <row r="149" spans="1:203">
      <c r="A149" s="106" t="s">
        <v>3860</v>
      </c>
      <c r="B149" s="100">
        <f>INDEX(BDD_enquete_terrain_publique!E:E, MATCH(A149, BDD_enquete_terrain_publique!C:C, 0))</f>
        <v>44260</v>
      </c>
      <c r="C149" s="100" t="s">
        <v>22</v>
      </c>
      <c r="D149" s="105" t="s">
        <v>22</v>
      </c>
      <c r="E149" s="6">
        <f>INDEX(BDD_enquete_terrain_publique!G:G, MATCH(A149, BDD_enquete_terrain_publique!C:C, 0))</f>
        <v>1</v>
      </c>
      <c r="F149" s="6" t="str">
        <f>INDEX(BDD_enquete_terrain_publique!H:H, MATCH(A149, BDD_enquete_terrain_publique!C:C, 0))</f>
        <v>NA</v>
      </c>
      <c r="G149" s="6">
        <f>INDEX(BDD_enquete_terrain_publique!I:I, MATCH(A149, BDD_enquete_terrain_publique!C:C, 0))</f>
        <v>0</v>
      </c>
      <c r="H149" s="6" t="str">
        <f>INDEX(BDD_enquete_terrain_publique!J:J, MATCH(A149, BDD_enquete_terrain_publique!C:C, 0))</f>
        <v>SE</v>
      </c>
      <c r="I149" s="6" t="str">
        <f>INDEX(BDD_enquete_terrain_publique!K:K, MATCH(A149, BDD_enquete_terrain_publique!C:C, 0))</f>
        <v>NA</v>
      </c>
      <c r="J149" s="6" t="str">
        <f>INDEX(BDD_enquete_terrain_publique!L:L, MATCH(A149, BDD_enquete_terrain_publique!C:C, 0))</f>
        <v>NA</v>
      </c>
      <c r="K149" s="6" t="str">
        <f>INDEX(BDD_enquete_terrain_publique!M:M, MATCH(A149, BDD_enquete_terrain_publique!C:C, 0))</f>
        <v>NA</v>
      </c>
      <c r="L149" s="6" t="s">
        <v>872</v>
      </c>
      <c r="M149" s="6">
        <v>42</v>
      </c>
      <c r="N149" s="6">
        <v>46.12</v>
      </c>
      <c r="O149" s="6">
        <f t="shared" si="4"/>
        <v>42.768666666666668</v>
      </c>
      <c r="P149" s="6" t="s">
        <v>873</v>
      </c>
      <c r="Q149" s="6">
        <v>9</v>
      </c>
      <c r="R149" s="6">
        <v>28.34</v>
      </c>
      <c r="S149" s="6">
        <f t="shared" si="5"/>
        <v>9.4723333333333333</v>
      </c>
      <c r="T149" s="101">
        <f>INDEX(BDD_enquete_terrain_publique!AE:AE, MATCH(A149, BDD_enquete_terrain_publique!C:C, 0))</f>
        <v>0.3125</v>
      </c>
      <c r="U149" s="101">
        <f>INDEX(BDD_enquete_terrain_publique!AF:AF, MATCH(A149, BDD_enquete_terrain_publique!C:C, 0))</f>
        <v>0.58333333333333337</v>
      </c>
      <c r="V149" s="6" t="s">
        <v>41</v>
      </c>
      <c r="W149" s="101">
        <v>0.43124999999999997</v>
      </c>
      <c r="X149" s="6">
        <v>1</v>
      </c>
      <c r="Y149" s="6">
        <v>1</v>
      </c>
      <c r="Z149" s="6" t="s">
        <v>22</v>
      </c>
      <c r="AA149" s="18" t="s">
        <v>22</v>
      </c>
      <c r="GU149" s="163"/>
    </row>
    <row r="150" spans="1:203">
      <c r="A150" s="106" t="s">
        <v>3882</v>
      </c>
      <c r="B150" s="100">
        <v>44278</v>
      </c>
      <c r="C150" s="6" t="s">
        <v>22</v>
      </c>
      <c r="D150" s="8" t="s">
        <v>22</v>
      </c>
      <c r="E150" s="6">
        <v>0</v>
      </c>
      <c r="F150" s="6" t="s">
        <v>22</v>
      </c>
      <c r="G150" s="6" t="s">
        <v>22</v>
      </c>
      <c r="H150" s="6" t="s">
        <v>22</v>
      </c>
      <c r="I150" s="6" t="s">
        <v>22</v>
      </c>
      <c r="J150" s="6" t="s">
        <v>22</v>
      </c>
      <c r="K150" s="6" t="s">
        <v>22</v>
      </c>
      <c r="L150" s="101" t="s">
        <v>22</v>
      </c>
      <c r="M150" s="101" t="s">
        <v>22</v>
      </c>
      <c r="N150" s="101" t="s">
        <v>22</v>
      </c>
      <c r="O150" s="6" t="s">
        <v>22</v>
      </c>
      <c r="P150" s="101" t="s">
        <v>22</v>
      </c>
      <c r="Q150" s="101" t="s">
        <v>22</v>
      </c>
      <c r="R150" s="101" t="s">
        <v>22</v>
      </c>
      <c r="S150" s="6" t="s">
        <v>22</v>
      </c>
      <c r="T150" s="164">
        <v>0.3125</v>
      </c>
      <c r="U150" s="164">
        <v>0.54166666666666663</v>
      </c>
      <c r="V150" s="6" t="s">
        <v>22</v>
      </c>
      <c r="W150" s="6" t="s">
        <v>22</v>
      </c>
      <c r="X150" s="6">
        <v>0</v>
      </c>
      <c r="Y150" s="6">
        <v>0</v>
      </c>
      <c r="Z150" s="6" t="s">
        <v>22</v>
      </c>
      <c r="AA150" s="6" t="s">
        <v>22</v>
      </c>
      <c r="CD150" s="165"/>
      <c r="EH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166"/>
    </row>
    <row r="151" spans="1:203">
      <c r="A151" s="106" t="s">
        <v>3861</v>
      </c>
      <c r="B151" s="100">
        <f>INDEX(BDD_enquete_terrain_publique!E:E, MATCH(A151, BDD_enquete_terrain_publique!C:C, 0))</f>
        <v>44279</v>
      </c>
      <c r="C151" s="100" t="s">
        <v>22</v>
      </c>
      <c r="D151" s="105" t="s">
        <v>22</v>
      </c>
      <c r="E151" s="6">
        <f>INDEX(BDD_enquete_terrain_publique!G:G, MATCH(A151, BDD_enquete_terrain_publique!C:C, 0))</f>
        <v>0</v>
      </c>
      <c r="F151" s="6" t="str">
        <f>INDEX(BDD_enquete_terrain_publique!H:H, MATCH(A151, BDD_enquete_terrain_publique!C:C, 0))</f>
        <v>NA</v>
      </c>
      <c r="G151" s="6" t="str">
        <f>INDEX(BDD_enquete_terrain_publique!I:I, MATCH(A151, BDD_enquete_terrain_publique!C:C, 0))</f>
        <v>NA</v>
      </c>
      <c r="H151" s="6" t="str">
        <f>INDEX(BDD_enquete_terrain_publique!J:J, MATCH(A151, BDD_enquete_terrain_publique!C:C, 0))</f>
        <v>O</v>
      </c>
      <c r="I151" s="6" t="str">
        <f>INDEX(BDD_enquete_terrain_publique!K:K, MATCH(A151, BDD_enquete_terrain_publique!C:C, 0))</f>
        <v>NA</v>
      </c>
      <c r="J151" s="6" t="str">
        <f>INDEX(BDD_enquete_terrain_publique!L:L, MATCH(A151, BDD_enquete_terrain_publique!C:C, 0))</f>
        <v>NA</v>
      </c>
      <c r="K151" s="6" t="str">
        <f>INDEX(BDD_enquete_terrain_publique!M:M, MATCH(A151, BDD_enquete_terrain_publique!C:C, 0))</f>
        <v>NA</v>
      </c>
      <c r="L151" s="6" t="s">
        <v>878</v>
      </c>
      <c r="M151" s="6">
        <v>42</v>
      </c>
      <c r="N151" s="6">
        <v>42.05</v>
      </c>
      <c r="O151" s="6">
        <f t="shared" si="4"/>
        <v>42.700833333333335</v>
      </c>
      <c r="P151" s="6" t="s">
        <v>879</v>
      </c>
      <c r="Q151" s="6">
        <v>8</v>
      </c>
      <c r="R151" s="6" t="s">
        <v>880</v>
      </c>
      <c r="S151" s="6" t="e">
        <f t="shared" si="5"/>
        <v>#VALUE!</v>
      </c>
      <c r="T151" s="101">
        <f>INDEX(BDD_enquete_terrain_publique!AE:AE, MATCH(A151, BDD_enquete_terrain_publique!C:C, 0))</f>
        <v>0.3125</v>
      </c>
      <c r="U151" s="101">
        <f>INDEX(BDD_enquete_terrain_publique!AF:AF, MATCH(A151, BDD_enquete_terrain_publique!C:C, 0))</f>
        <v>0.5625</v>
      </c>
      <c r="V151" s="6" t="s">
        <v>41</v>
      </c>
      <c r="W151" s="101">
        <v>0.40138888888888885</v>
      </c>
      <c r="X151" s="6">
        <v>1</v>
      </c>
      <c r="Y151" s="6">
        <v>3</v>
      </c>
      <c r="Z151" s="6" t="s">
        <v>22</v>
      </c>
      <c r="AA151" s="18" t="s">
        <v>22</v>
      </c>
      <c r="GU151" s="163"/>
    </row>
    <row r="152" spans="1:203">
      <c r="A152" s="106" t="s">
        <v>3862</v>
      </c>
      <c r="B152" s="100">
        <f>INDEX(BDD_enquete_terrain_publique!E:E, MATCH(A152, BDD_enquete_terrain_publique!C:C, 0))</f>
        <v>44280</v>
      </c>
      <c r="C152" s="100" t="s">
        <v>22</v>
      </c>
      <c r="D152" s="105" t="s">
        <v>22</v>
      </c>
      <c r="E152" s="6">
        <f>INDEX(BDD_enquete_terrain_publique!G:G, MATCH(A152, BDD_enquete_terrain_publique!C:C, 0))</f>
        <v>1</v>
      </c>
      <c r="F152" s="6" t="str">
        <f>INDEX(BDD_enquete_terrain_publique!H:H, MATCH(A152, BDD_enquete_terrain_publique!C:C, 0))</f>
        <v>NA</v>
      </c>
      <c r="G152" s="6" t="str">
        <f>INDEX(BDD_enquete_terrain_publique!I:I, MATCH(A152, BDD_enquete_terrain_publique!C:C, 0))</f>
        <v>NA</v>
      </c>
      <c r="H152" s="6" t="str">
        <f>INDEX(BDD_enquete_terrain_publique!J:J, MATCH(A152, BDD_enquete_terrain_publique!C:C, 0))</f>
        <v>O</v>
      </c>
      <c r="I152" s="6" t="str">
        <f>INDEX(BDD_enquete_terrain_publique!K:K, MATCH(A152, BDD_enquete_terrain_publique!C:C, 0))</f>
        <v>NA</v>
      </c>
      <c r="J152" s="6" t="str">
        <f>INDEX(BDD_enquete_terrain_publique!L:L, MATCH(A152, BDD_enquete_terrain_publique!C:C, 0))</f>
        <v>NA</v>
      </c>
      <c r="K152" s="6" t="str">
        <f>INDEX(BDD_enquete_terrain_publique!M:M, MATCH(A152, BDD_enquete_terrain_publique!C:C, 0))</f>
        <v>NA</v>
      </c>
      <c r="L152" s="6" t="s">
        <v>888</v>
      </c>
      <c r="M152" s="6">
        <v>42</v>
      </c>
      <c r="N152" s="6">
        <v>52.61</v>
      </c>
      <c r="O152" s="6">
        <f t="shared" si="4"/>
        <v>42.87683333333333</v>
      </c>
      <c r="P152" s="6" t="s">
        <v>889</v>
      </c>
      <c r="Q152" s="6">
        <v>9</v>
      </c>
      <c r="R152" s="6">
        <v>18.38</v>
      </c>
      <c r="S152" s="6">
        <f t="shared" si="5"/>
        <v>9.3063333333333329</v>
      </c>
      <c r="T152" s="101">
        <f>INDEX(BDD_enquete_terrain_publique!AE:AE, MATCH(A152, BDD_enquete_terrain_publique!C:C, 0))</f>
        <v>0.35416666666666669</v>
      </c>
      <c r="U152" s="101">
        <f>INDEX(BDD_enquete_terrain_publique!AF:AF, MATCH(A152, BDD_enquete_terrain_publique!C:C, 0))</f>
        <v>0.5625</v>
      </c>
      <c r="V152" s="6" t="s">
        <v>41</v>
      </c>
      <c r="W152" s="101">
        <v>0.46666666666666662</v>
      </c>
      <c r="X152" s="6">
        <v>1</v>
      </c>
      <c r="Y152" s="6">
        <v>1</v>
      </c>
      <c r="Z152" s="6" t="s">
        <v>22</v>
      </c>
      <c r="AA152" s="18" t="s">
        <v>22</v>
      </c>
      <c r="GU152" s="163"/>
    </row>
    <row r="153" spans="1:203">
      <c r="A153" s="106" t="s">
        <v>3862</v>
      </c>
      <c r="B153" s="100">
        <f>INDEX(BDD_enquete_terrain_publique!E:E, MATCH(A153, BDD_enquete_terrain_publique!C:C, 0))</f>
        <v>44280</v>
      </c>
      <c r="C153" s="100" t="s">
        <v>22</v>
      </c>
      <c r="D153" s="105" t="s">
        <v>22</v>
      </c>
      <c r="E153" s="6">
        <f>INDEX(BDD_enquete_terrain_publique!G:G, MATCH(A153, BDD_enquete_terrain_publique!C:C, 0))</f>
        <v>1</v>
      </c>
      <c r="F153" s="6" t="str">
        <f>INDEX(BDD_enquete_terrain_publique!H:H, MATCH(A153, BDD_enquete_terrain_publique!C:C, 0))</f>
        <v>NA</v>
      </c>
      <c r="G153" s="6" t="str">
        <f>INDEX(BDD_enquete_terrain_publique!I:I, MATCH(A153, BDD_enquete_terrain_publique!C:C, 0))</f>
        <v>NA</v>
      </c>
      <c r="H153" s="6" t="str">
        <f>INDEX(BDD_enquete_terrain_publique!J:J, MATCH(A153, BDD_enquete_terrain_publique!C:C, 0))</f>
        <v>O</v>
      </c>
      <c r="I153" s="6" t="str">
        <f>INDEX(BDD_enquete_terrain_publique!K:K, MATCH(A153, BDD_enquete_terrain_publique!C:C, 0))</f>
        <v>NA</v>
      </c>
      <c r="J153" s="6" t="str">
        <f>INDEX(BDD_enquete_terrain_publique!L:L, MATCH(A153, BDD_enquete_terrain_publique!C:C, 0))</f>
        <v>NA</v>
      </c>
      <c r="K153" s="6" t="str">
        <f>INDEX(BDD_enquete_terrain_publique!M:M, MATCH(A153, BDD_enquete_terrain_publique!C:C, 0))</f>
        <v>NA</v>
      </c>
      <c r="L153" s="6" t="s">
        <v>894</v>
      </c>
      <c r="M153" s="6">
        <v>42</v>
      </c>
      <c r="N153" s="6">
        <v>48.93</v>
      </c>
      <c r="O153" s="6">
        <f t="shared" si="4"/>
        <v>42.8155</v>
      </c>
      <c r="P153" s="6" t="s">
        <v>895</v>
      </c>
      <c r="Q153" s="6">
        <v>9</v>
      </c>
      <c r="R153" s="6">
        <v>18.329999999999998</v>
      </c>
      <c r="S153" s="6">
        <f t="shared" si="5"/>
        <v>9.3055000000000003</v>
      </c>
      <c r="T153" s="101">
        <f>INDEX(BDD_enquete_terrain_publique!AE:AE, MATCH(A153, BDD_enquete_terrain_publique!C:C, 0))</f>
        <v>0.35416666666666669</v>
      </c>
      <c r="U153" s="101">
        <f>INDEX(BDD_enquete_terrain_publique!AF:AF, MATCH(A153, BDD_enquete_terrain_publique!C:C, 0))</f>
        <v>0.5625</v>
      </c>
      <c r="V153" s="6" t="s">
        <v>41</v>
      </c>
      <c r="W153" s="101">
        <v>0.48958333333333331</v>
      </c>
      <c r="X153" s="6">
        <v>1</v>
      </c>
      <c r="Y153" s="6">
        <v>2</v>
      </c>
      <c r="Z153" s="6" t="s">
        <v>22</v>
      </c>
      <c r="AA153" s="18" t="s">
        <v>22</v>
      </c>
      <c r="GU153" s="163"/>
    </row>
    <row r="154" spans="1:203">
      <c r="A154" s="106" t="s">
        <v>3863</v>
      </c>
      <c r="B154" s="100">
        <f>INDEX(BDD_enquete_terrain_publique!E:E, MATCH(A154, BDD_enquete_terrain_publique!C:C, 0))</f>
        <v>44281</v>
      </c>
      <c r="C154" s="100" t="s">
        <v>22</v>
      </c>
      <c r="D154" s="105" t="s">
        <v>22</v>
      </c>
      <c r="E154" s="6">
        <f>INDEX(BDD_enquete_terrain_publique!G:G, MATCH(A154, BDD_enquete_terrain_publique!C:C, 0))</f>
        <v>0</v>
      </c>
      <c r="F154" s="6" t="str">
        <f>INDEX(BDD_enquete_terrain_publique!H:H, MATCH(A154, BDD_enquete_terrain_publique!C:C, 0))</f>
        <v>NA</v>
      </c>
      <c r="G154" s="6" t="str">
        <f>INDEX(BDD_enquete_terrain_publique!I:I, MATCH(A154, BDD_enquete_terrain_publique!C:C, 0))</f>
        <v>NA</v>
      </c>
      <c r="H154" s="6" t="str">
        <f>INDEX(BDD_enquete_terrain_publique!J:J, MATCH(A154, BDD_enquete_terrain_publique!C:C, 0))</f>
        <v>NA</v>
      </c>
      <c r="I154" s="6" t="str">
        <f>INDEX(BDD_enquete_terrain_publique!K:K, MATCH(A154, BDD_enquete_terrain_publique!C:C, 0))</f>
        <v>NA</v>
      </c>
      <c r="J154" s="6" t="str">
        <f>INDEX(BDD_enquete_terrain_publique!L:L, MATCH(A154, BDD_enquete_terrain_publique!C:C, 0))</f>
        <v>NA</v>
      </c>
      <c r="K154" s="6" t="str">
        <f>INDEX(BDD_enquete_terrain_publique!M:M, MATCH(A154, BDD_enquete_terrain_publique!C:C, 0))</f>
        <v>NA</v>
      </c>
      <c r="L154" s="6" t="s">
        <v>901</v>
      </c>
      <c r="M154" s="6">
        <v>42</v>
      </c>
      <c r="N154" s="6">
        <v>42.584000000000003</v>
      </c>
      <c r="O154" s="6">
        <f t="shared" si="4"/>
        <v>42.709733333333332</v>
      </c>
      <c r="P154" s="6" t="s">
        <v>902</v>
      </c>
      <c r="Q154" s="6">
        <v>9</v>
      </c>
      <c r="R154" s="6">
        <v>16.100999999999999</v>
      </c>
      <c r="S154" s="6">
        <f t="shared" si="5"/>
        <v>9.2683499999999999</v>
      </c>
      <c r="T154" s="101">
        <f>INDEX(BDD_enquete_terrain_publique!AE:AE, MATCH(A154, BDD_enquete_terrain_publique!C:C, 0))</f>
        <v>0.3125</v>
      </c>
      <c r="U154" s="101">
        <f>INDEX(BDD_enquete_terrain_publique!AF:AF, MATCH(A154, BDD_enquete_terrain_publique!C:C, 0))</f>
        <v>0.5625</v>
      </c>
      <c r="V154" s="6" t="s">
        <v>41</v>
      </c>
      <c r="W154" s="101">
        <v>0.40763888888888888</v>
      </c>
      <c r="X154" s="6">
        <v>1</v>
      </c>
      <c r="Y154" s="6">
        <v>2</v>
      </c>
      <c r="Z154" s="6" t="s">
        <v>22</v>
      </c>
      <c r="AA154" s="18" t="s">
        <v>22</v>
      </c>
      <c r="GU154" s="163"/>
    </row>
    <row r="155" spans="1:203">
      <c r="A155" s="106" t="s">
        <v>3863</v>
      </c>
      <c r="B155" s="100">
        <f>INDEX(BDD_enquete_terrain_publique!E:E, MATCH(A155, BDD_enquete_terrain_publique!C:C, 0))</f>
        <v>44281</v>
      </c>
      <c r="C155" s="100" t="s">
        <v>22</v>
      </c>
      <c r="D155" s="105" t="s">
        <v>22</v>
      </c>
      <c r="E155" s="6">
        <f>INDEX(BDD_enquete_terrain_publique!G:G, MATCH(A155, BDD_enquete_terrain_publique!C:C, 0))</f>
        <v>0</v>
      </c>
      <c r="F155" s="6" t="str">
        <f>INDEX(BDD_enquete_terrain_publique!H:H, MATCH(A155, BDD_enquete_terrain_publique!C:C, 0))</f>
        <v>NA</v>
      </c>
      <c r="G155" s="6" t="str">
        <f>INDEX(BDD_enquete_terrain_publique!I:I, MATCH(A155, BDD_enquete_terrain_publique!C:C, 0))</f>
        <v>NA</v>
      </c>
      <c r="H155" s="6" t="str">
        <f>INDEX(BDD_enquete_terrain_publique!J:J, MATCH(A155, BDD_enquete_terrain_publique!C:C, 0))</f>
        <v>NA</v>
      </c>
      <c r="I155" s="6" t="str">
        <f>INDEX(BDD_enquete_terrain_publique!K:K, MATCH(A155, BDD_enquete_terrain_publique!C:C, 0))</f>
        <v>NA</v>
      </c>
      <c r="J155" s="6" t="str">
        <f>INDEX(BDD_enquete_terrain_publique!L:L, MATCH(A155, BDD_enquete_terrain_publique!C:C, 0))</f>
        <v>NA</v>
      </c>
      <c r="K155" s="6" t="str">
        <f>INDEX(BDD_enquete_terrain_publique!M:M, MATCH(A155, BDD_enquete_terrain_publique!C:C, 0))</f>
        <v>NA</v>
      </c>
      <c r="L155" s="6" t="s">
        <v>908</v>
      </c>
      <c r="M155" s="6">
        <v>42</v>
      </c>
      <c r="N155" s="6">
        <v>44.5</v>
      </c>
      <c r="O155" s="6">
        <f t="shared" si="4"/>
        <v>42.741666666666667</v>
      </c>
      <c r="P155" s="6" t="s">
        <v>909</v>
      </c>
      <c r="Q155" s="6">
        <v>9</v>
      </c>
      <c r="R155" s="6">
        <v>13.1</v>
      </c>
      <c r="S155" s="6">
        <f t="shared" si="5"/>
        <v>9.2183333333333337</v>
      </c>
      <c r="T155" s="101">
        <f>INDEX(BDD_enquete_terrain_publique!AE:AE, MATCH(A155, BDD_enquete_terrain_publique!C:C, 0))</f>
        <v>0.3125</v>
      </c>
      <c r="U155" s="101">
        <f>INDEX(BDD_enquete_terrain_publique!AF:AF, MATCH(A155, BDD_enquete_terrain_publique!C:C, 0))</f>
        <v>0.5625</v>
      </c>
      <c r="V155" s="6" t="s">
        <v>41</v>
      </c>
      <c r="W155" s="101">
        <v>0.41666666666666669</v>
      </c>
      <c r="X155" s="6">
        <v>1</v>
      </c>
      <c r="Y155" s="6">
        <v>2</v>
      </c>
      <c r="Z155" s="6" t="s">
        <v>22</v>
      </c>
      <c r="AA155" s="18" t="s">
        <v>22</v>
      </c>
      <c r="GU155" s="163"/>
    </row>
    <row r="156" spans="1:203">
      <c r="A156" s="106" t="s">
        <v>3863</v>
      </c>
      <c r="B156" s="100">
        <f>INDEX(BDD_enquete_terrain_publique!E:E, MATCH(A156, BDD_enquete_terrain_publique!C:C, 0))</f>
        <v>44281</v>
      </c>
      <c r="C156" s="100" t="s">
        <v>22</v>
      </c>
      <c r="D156" s="105" t="s">
        <v>22</v>
      </c>
      <c r="E156" s="6">
        <f>INDEX(BDD_enquete_terrain_publique!G:G, MATCH(A156, BDD_enquete_terrain_publique!C:C, 0))</f>
        <v>0</v>
      </c>
      <c r="F156" s="6" t="str">
        <f>INDEX(BDD_enquete_terrain_publique!H:H, MATCH(A156, BDD_enquete_terrain_publique!C:C, 0))</f>
        <v>NA</v>
      </c>
      <c r="G156" s="6" t="str">
        <f>INDEX(BDD_enquete_terrain_publique!I:I, MATCH(A156, BDD_enquete_terrain_publique!C:C, 0))</f>
        <v>NA</v>
      </c>
      <c r="H156" s="6" t="str">
        <f>INDEX(BDD_enquete_terrain_publique!J:J, MATCH(A156, BDD_enquete_terrain_publique!C:C, 0))</f>
        <v>NA</v>
      </c>
      <c r="I156" s="6" t="str">
        <f>INDEX(BDD_enquete_terrain_publique!K:K, MATCH(A156, BDD_enquete_terrain_publique!C:C, 0))</f>
        <v>NA</v>
      </c>
      <c r="J156" s="6" t="str">
        <f>INDEX(BDD_enquete_terrain_publique!L:L, MATCH(A156, BDD_enquete_terrain_publique!C:C, 0))</f>
        <v>NA</v>
      </c>
      <c r="K156" s="6" t="str">
        <f>INDEX(BDD_enquete_terrain_publique!M:M, MATCH(A156, BDD_enquete_terrain_publique!C:C, 0))</f>
        <v>NA</v>
      </c>
      <c r="L156" s="6" t="s">
        <v>915</v>
      </c>
      <c r="M156" s="6">
        <v>42</v>
      </c>
      <c r="N156" s="6">
        <v>45.26</v>
      </c>
      <c r="O156" s="6">
        <f t="shared" si="4"/>
        <v>42.754333333333335</v>
      </c>
      <c r="P156" s="6" t="s">
        <v>916</v>
      </c>
      <c r="Q156" s="6">
        <v>9</v>
      </c>
      <c r="R156" s="6">
        <v>14.54</v>
      </c>
      <c r="S156" s="6">
        <f t="shared" si="5"/>
        <v>9.2423333333333328</v>
      </c>
      <c r="T156" s="101">
        <f>INDEX(BDD_enquete_terrain_publique!AE:AE, MATCH(A156, BDD_enquete_terrain_publique!C:C, 0))</f>
        <v>0.3125</v>
      </c>
      <c r="U156" s="101">
        <f>INDEX(BDD_enquete_terrain_publique!AF:AF, MATCH(A156, BDD_enquete_terrain_publique!C:C, 0))</f>
        <v>0.5625</v>
      </c>
      <c r="V156" s="6" t="s">
        <v>41</v>
      </c>
      <c r="W156" s="101">
        <v>0.43263888888888885</v>
      </c>
      <c r="X156" s="6">
        <v>1</v>
      </c>
      <c r="Y156" s="6">
        <v>1</v>
      </c>
      <c r="Z156" s="6" t="s">
        <v>22</v>
      </c>
      <c r="AA156" s="18" t="s">
        <v>22</v>
      </c>
      <c r="GU156" s="163"/>
    </row>
    <row r="157" spans="1:203">
      <c r="A157" s="106" t="s">
        <v>3863</v>
      </c>
      <c r="B157" s="100">
        <f>INDEX(BDD_enquete_terrain_publique!E:E, MATCH(A157, BDD_enquete_terrain_publique!C:C, 0))</f>
        <v>44281</v>
      </c>
      <c r="C157" s="100" t="s">
        <v>22</v>
      </c>
      <c r="D157" s="105" t="s">
        <v>22</v>
      </c>
      <c r="E157" s="6">
        <f>INDEX(BDD_enquete_terrain_publique!G:G, MATCH(A157, BDD_enquete_terrain_publique!C:C, 0))</f>
        <v>0</v>
      </c>
      <c r="F157" s="6" t="str">
        <f>INDEX(BDD_enquete_terrain_publique!H:H, MATCH(A157, BDD_enquete_terrain_publique!C:C, 0))</f>
        <v>NA</v>
      </c>
      <c r="G157" s="6" t="str">
        <f>INDEX(BDD_enquete_terrain_publique!I:I, MATCH(A157, BDD_enquete_terrain_publique!C:C, 0))</f>
        <v>NA</v>
      </c>
      <c r="H157" s="6" t="str">
        <f>INDEX(BDD_enquete_terrain_publique!J:J, MATCH(A157, BDD_enquete_terrain_publique!C:C, 0))</f>
        <v>NA</v>
      </c>
      <c r="I157" s="6" t="str">
        <f>INDEX(BDD_enquete_terrain_publique!K:K, MATCH(A157, BDD_enquete_terrain_publique!C:C, 0))</f>
        <v>NA</v>
      </c>
      <c r="J157" s="6" t="str">
        <f>INDEX(BDD_enquete_terrain_publique!L:L, MATCH(A157, BDD_enquete_terrain_publique!C:C, 0))</f>
        <v>NA</v>
      </c>
      <c r="K157" s="6" t="str">
        <f>INDEX(BDD_enquete_terrain_publique!M:M, MATCH(A157, BDD_enquete_terrain_publique!C:C, 0))</f>
        <v>NA</v>
      </c>
      <c r="L157" s="6" t="s">
        <v>918</v>
      </c>
      <c r="M157" s="6">
        <v>42</v>
      </c>
      <c r="N157" s="6">
        <v>43.25</v>
      </c>
      <c r="O157" s="6">
        <f t="shared" si="4"/>
        <v>42.720833333333331</v>
      </c>
      <c r="P157" s="6" t="s">
        <v>919</v>
      </c>
      <c r="Q157" s="6">
        <v>9</v>
      </c>
      <c r="R157" s="6">
        <v>15.2</v>
      </c>
      <c r="S157" s="6">
        <f t="shared" si="5"/>
        <v>9.2533333333333339</v>
      </c>
      <c r="T157" s="101">
        <f>INDEX(BDD_enquete_terrain_publique!AE:AE, MATCH(A157, BDD_enquete_terrain_publique!C:C, 0))</f>
        <v>0.3125</v>
      </c>
      <c r="U157" s="101">
        <f>INDEX(BDD_enquete_terrain_publique!AF:AF, MATCH(A157, BDD_enquete_terrain_publique!C:C, 0))</f>
        <v>0.5625</v>
      </c>
      <c r="V157" s="6" t="s">
        <v>41</v>
      </c>
      <c r="W157" s="101">
        <v>0.4604166666666667</v>
      </c>
      <c r="X157" s="6">
        <v>1</v>
      </c>
      <c r="Y157" s="6">
        <v>1</v>
      </c>
      <c r="Z157" s="6" t="s">
        <v>22</v>
      </c>
      <c r="AA157" s="18" t="s">
        <v>22</v>
      </c>
      <c r="GU157" s="163"/>
    </row>
    <row r="158" spans="1:203">
      <c r="A158" s="106" t="s">
        <v>3863</v>
      </c>
      <c r="B158" s="100">
        <f>INDEX(BDD_enquete_terrain_publique!E:E, MATCH(A158, BDD_enquete_terrain_publique!C:C, 0))</f>
        <v>44281</v>
      </c>
      <c r="C158" s="100" t="s">
        <v>22</v>
      </c>
      <c r="D158" s="105" t="s">
        <v>22</v>
      </c>
      <c r="E158" s="6">
        <f>INDEX(BDD_enquete_terrain_publique!G:G, MATCH(A158, BDD_enquete_terrain_publique!C:C, 0))</f>
        <v>0</v>
      </c>
      <c r="F158" s="6" t="str">
        <f>INDEX(BDD_enquete_terrain_publique!H:H, MATCH(A158, BDD_enquete_terrain_publique!C:C, 0))</f>
        <v>NA</v>
      </c>
      <c r="G158" s="6" t="str">
        <f>INDEX(BDD_enquete_terrain_publique!I:I, MATCH(A158, BDD_enquete_terrain_publique!C:C, 0))</f>
        <v>NA</v>
      </c>
      <c r="H158" s="6" t="str">
        <f>INDEX(BDD_enquete_terrain_publique!J:J, MATCH(A158, BDD_enquete_terrain_publique!C:C, 0))</f>
        <v>NA</v>
      </c>
      <c r="I158" s="6" t="str">
        <f>INDEX(BDD_enquete_terrain_publique!K:K, MATCH(A158, BDD_enquete_terrain_publique!C:C, 0))</f>
        <v>NA</v>
      </c>
      <c r="J158" s="6" t="str">
        <f>INDEX(BDD_enquete_terrain_publique!L:L, MATCH(A158, BDD_enquete_terrain_publique!C:C, 0))</f>
        <v>NA</v>
      </c>
      <c r="K158" s="6" t="str">
        <f>INDEX(BDD_enquete_terrain_publique!M:M, MATCH(A158, BDD_enquete_terrain_publique!C:C, 0))</f>
        <v>NA</v>
      </c>
      <c r="L158" s="6" t="s">
        <v>922</v>
      </c>
      <c r="M158" s="6">
        <v>42</v>
      </c>
      <c r="N158" s="6">
        <v>41.838999999999999</v>
      </c>
      <c r="O158" s="6">
        <f t="shared" si="4"/>
        <v>42.697316666666666</v>
      </c>
      <c r="P158" s="6" t="s">
        <v>923</v>
      </c>
      <c r="Q158" s="6">
        <v>9</v>
      </c>
      <c r="R158" s="6">
        <v>16.716000000000001</v>
      </c>
      <c r="S158" s="6">
        <f t="shared" si="5"/>
        <v>9.2786000000000008</v>
      </c>
      <c r="T158" s="101">
        <f>INDEX(BDD_enquete_terrain_publique!AE:AE, MATCH(A158, BDD_enquete_terrain_publique!C:C, 0))</f>
        <v>0.3125</v>
      </c>
      <c r="U158" s="101">
        <f>INDEX(BDD_enquete_terrain_publique!AF:AF, MATCH(A158, BDD_enquete_terrain_publique!C:C, 0))</f>
        <v>0.5625</v>
      </c>
      <c r="V158" s="6" t="s">
        <v>41</v>
      </c>
      <c r="W158" s="101">
        <v>0.4916666666666667</v>
      </c>
      <c r="X158" s="6">
        <v>1</v>
      </c>
      <c r="Y158" s="6">
        <v>2</v>
      </c>
      <c r="Z158" s="6" t="s">
        <v>22</v>
      </c>
      <c r="AA158" s="18" t="s">
        <v>22</v>
      </c>
      <c r="GU158" s="163"/>
    </row>
    <row r="159" spans="1:203">
      <c r="A159" s="106" t="s">
        <v>3864</v>
      </c>
      <c r="B159" s="100">
        <f>INDEX(BDD_enquete_terrain_publique!E:E, MATCH(A159, BDD_enquete_terrain_publique!C:C, 0))</f>
        <v>44284</v>
      </c>
      <c r="C159" s="100" t="s">
        <v>22</v>
      </c>
      <c r="D159" s="105" t="s">
        <v>22</v>
      </c>
      <c r="E159" s="6">
        <f>INDEX(BDD_enquete_terrain_publique!G:G, MATCH(A159, BDD_enquete_terrain_publique!C:C, 0))</f>
        <v>0</v>
      </c>
      <c r="F159" s="6" t="str">
        <f>INDEX(BDD_enquete_terrain_publique!H:H, MATCH(A159, BDD_enquete_terrain_publique!C:C, 0))</f>
        <v>NA</v>
      </c>
      <c r="G159" s="6" t="str">
        <f>INDEX(BDD_enquete_terrain_publique!I:I, MATCH(A159, BDD_enquete_terrain_publique!C:C, 0))</f>
        <v>NA</v>
      </c>
      <c r="H159" s="6" t="str">
        <f>INDEX(BDD_enquete_terrain_publique!J:J, MATCH(A159, BDD_enquete_terrain_publique!C:C, 0))</f>
        <v>NA</v>
      </c>
      <c r="I159" s="6" t="str">
        <f>INDEX(BDD_enquete_terrain_publique!K:K, MATCH(A159, BDD_enquete_terrain_publique!C:C, 0))</f>
        <v>NA</v>
      </c>
      <c r="J159" s="6" t="str">
        <f>INDEX(BDD_enquete_terrain_publique!L:L, MATCH(A159, BDD_enquete_terrain_publique!C:C, 0))</f>
        <v>NA</v>
      </c>
      <c r="K159" s="6" t="str">
        <f>INDEX(BDD_enquete_terrain_publique!M:M, MATCH(A159, BDD_enquete_terrain_publique!C:C, 0))</f>
        <v>NA</v>
      </c>
      <c r="L159" s="6" t="s">
        <v>927</v>
      </c>
      <c r="M159" s="6">
        <v>42</v>
      </c>
      <c r="N159" s="6">
        <v>57.75</v>
      </c>
      <c r="O159" s="6">
        <f t="shared" si="4"/>
        <v>42.962499999999999</v>
      </c>
      <c r="P159" s="6" t="s">
        <v>928</v>
      </c>
      <c r="Q159" s="6">
        <v>9</v>
      </c>
      <c r="R159" s="6">
        <v>29.14</v>
      </c>
      <c r="S159" s="6">
        <f t="shared" si="5"/>
        <v>9.4856666666666669</v>
      </c>
      <c r="T159" s="101">
        <f>INDEX(BDD_enquete_terrain_publique!AE:AE, MATCH(A159, BDD_enquete_terrain_publique!C:C, 0))</f>
        <v>0.375</v>
      </c>
      <c r="U159" s="101">
        <f>INDEX(BDD_enquete_terrain_publique!AF:AF, MATCH(A159, BDD_enquete_terrain_publique!C:C, 0))</f>
        <v>0.60416666666666663</v>
      </c>
      <c r="V159" s="6" t="s">
        <v>41</v>
      </c>
      <c r="W159" s="101">
        <v>0.43472222222222223</v>
      </c>
      <c r="X159" s="6">
        <v>1</v>
      </c>
      <c r="Y159" s="6">
        <v>1</v>
      </c>
      <c r="Z159" s="6" t="s">
        <v>22</v>
      </c>
      <c r="AA159" s="18" t="s">
        <v>22</v>
      </c>
      <c r="GU159" s="163"/>
    </row>
    <row r="160" spans="1:203">
      <c r="A160" s="106" t="s">
        <v>3865</v>
      </c>
      <c r="B160" s="100">
        <f>INDEX(BDD_enquete_terrain_publique!E:E, MATCH(A160, BDD_enquete_terrain_publique!C:C, 0))</f>
        <v>44285</v>
      </c>
      <c r="C160" s="100" t="s">
        <v>22</v>
      </c>
      <c r="D160" s="105" t="s">
        <v>22</v>
      </c>
      <c r="E160" s="6">
        <f>INDEX(BDD_enquete_terrain_publique!G:G, MATCH(A160, BDD_enquete_terrain_publique!C:C, 0))</f>
        <v>0</v>
      </c>
      <c r="F160" s="6" t="str">
        <f>INDEX(BDD_enquete_terrain_publique!H:H, MATCH(A160, BDD_enquete_terrain_publique!C:C, 0))</f>
        <v>NA</v>
      </c>
      <c r="G160" s="6" t="str">
        <f>INDEX(BDD_enquete_terrain_publique!I:I, MATCH(A160, BDD_enquete_terrain_publique!C:C, 0))</f>
        <v>NA</v>
      </c>
      <c r="H160" s="6" t="str">
        <f>INDEX(BDD_enquete_terrain_publique!J:J, MATCH(A160, BDD_enquete_terrain_publique!C:C, 0))</f>
        <v>NA</v>
      </c>
      <c r="I160" s="6" t="str">
        <f>INDEX(BDD_enquete_terrain_publique!K:K, MATCH(A160, BDD_enquete_terrain_publique!C:C, 0))</f>
        <v>NA</v>
      </c>
      <c r="J160" s="6" t="str">
        <f>INDEX(BDD_enquete_terrain_publique!L:L, MATCH(A160, BDD_enquete_terrain_publique!C:C, 0))</f>
        <v>NA</v>
      </c>
      <c r="K160" s="6" t="str">
        <f>INDEX(BDD_enquete_terrain_publique!M:M, MATCH(A160, BDD_enquete_terrain_publique!C:C, 0))</f>
        <v>NA</v>
      </c>
      <c r="L160" s="6" t="s">
        <v>933</v>
      </c>
      <c r="M160" s="6">
        <v>43</v>
      </c>
      <c r="N160" s="6">
        <v>1.62</v>
      </c>
      <c r="O160" s="6">
        <f t="shared" si="4"/>
        <v>43.027000000000001</v>
      </c>
      <c r="P160" s="6" t="s">
        <v>934</v>
      </c>
      <c r="Q160" s="6">
        <v>9</v>
      </c>
      <c r="R160" s="6">
        <v>24.73</v>
      </c>
      <c r="S160" s="6">
        <f t="shared" si="5"/>
        <v>9.4121666666666659</v>
      </c>
      <c r="T160" s="101">
        <f>INDEX(BDD_enquete_terrain_publique!AE:AE, MATCH(A160, BDD_enquete_terrain_publique!C:C, 0))</f>
        <v>0.39583333333333331</v>
      </c>
      <c r="U160" s="101">
        <f>INDEX(BDD_enquete_terrain_publique!AF:AF, MATCH(A160, BDD_enquete_terrain_publique!C:C, 0))</f>
        <v>0.58333333333333337</v>
      </c>
      <c r="V160" s="6" t="s">
        <v>41</v>
      </c>
      <c r="W160" s="101">
        <v>0.50138888888888888</v>
      </c>
      <c r="X160" s="6">
        <v>1</v>
      </c>
      <c r="Y160" s="6">
        <v>1</v>
      </c>
      <c r="Z160" s="6" t="s">
        <v>22</v>
      </c>
      <c r="AA160" s="18" t="s">
        <v>22</v>
      </c>
      <c r="GU160" s="163"/>
    </row>
    <row r="161" spans="1:203">
      <c r="A161" s="106" t="s">
        <v>3883</v>
      </c>
      <c r="B161" s="100">
        <v>44300</v>
      </c>
      <c r="C161" s="6" t="s">
        <v>22</v>
      </c>
      <c r="D161" s="8" t="s">
        <v>22</v>
      </c>
      <c r="E161" s="6">
        <v>3</v>
      </c>
      <c r="F161" s="6" t="s">
        <v>22</v>
      </c>
      <c r="G161" s="6" t="s">
        <v>22</v>
      </c>
      <c r="H161" s="6" t="s">
        <v>22</v>
      </c>
      <c r="I161" s="6" t="s">
        <v>22</v>
      </c>
      <c r="J161" s="6" t="s">
        <v>22</v>
      </c>
      <c r="K161" s="6" t="s">
        <v>22</v>
      </c>
      <c r="L161" s="101" t="s">
        <v>22</v>
      </c>
      <c r="M161" s="101" t="s">
        <v>22</v>
      </c>
      <c r="N161" s="101" t="s">
        <v>22</v>
      </c>
      <c r="O161" s="6" t="s">
        <v>22</v>
      </c>
      <c r="P161" s="101" t="s">
        <v>22</v>
      </c>
      <c r="Q161" s="101" t="s">
        <v>22</v>
      </c>
      <c r="R161" s="101" t="s">
        <v>22</v>
      </c>
      <c r="S161" s="6" t="s">
        <v>22</v>
      </c>
      <c r="T161" s="164">
        <v>0.29166666666666669</v>
      </c>
      <c r="U161" s="164">
        <v>0.5625</v>
      </c>
      <c r="V161" s="6" t="s">
        <v>22</v>
      </c>
      <c r="W161" s="6" t="s">
        <v>22</v>
      </c>
      <c r="X161" s="6">
        <v>0</v>
      </c>
      <c r="Y161" s="6">
        <v>0</v>
      </c>
      <c r="Z161" s="6" t="s">
        <v>22</v>
      </c>
      <c r="AA161" s="6" t="s">
        <v>22</v>
      </c>
      <c r="CD161" s="165"/>
      <c r="EH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166"/>
    </row>
    <row r="162" spans="1:203">
      <c r="A162" s="106" t="s">
        <v>3866</v>
      </c>
      <c r="B162" s="100">
        <f>INDEX(BDD_enquete_terrain_publique!E:E, MATCH(A162, BDD_enquete_terrain_publique!C:C, 0))</f>
        <v>44306</v>
      </c>
      <c r="C162" s="100" t="s">
        <v>22</v>
      </c>
      <c r="D162" s="105" t="s">
        <v>22</v>
      </c>
      <c r="E162" s="6">
        <f>INDEX(BDD_enquete_terrain_publique!G:G, MATCH(A162, BDD_enquete_terrain_publique!C:C, 0))</f>
        <v>0</v>
      </c>
      <c r="F162" s="6" t="str">
        <f>INDEX(BDD_enquete_terrain_publique!H:H, MATCH(A162, BDD_enquete_terrain_publique!C:C, 0))</f>
        <v>NA</v>
      </c>
      <c r="G162" s="6" t="str">
        <f>INDEX(BDD_enquete_terrain_publique!I:I, MATCH(A162, BDD_enquete_terrain_publique!C:C, 0))</f>
        <v>NA</v>
      </c>
      <c r="H162" s="6" t="str">
        <f>INDEX(BDD_enquete_terrain_publique!J:J, MATCH(A162, BDD_enquete_terrain_publique!C:C, 0))</f>
        <v>NA</v>
      </c>
      <c r="I162" s="6" t="str">
        <f>INDEX(BDD_enquete_terrain_publique!K:K, MATCH(A162, BDD_enquete_terrain_publique!C:C, 0))</f>
        <v>NA</v>
      </c>
      <c r="J162" s="6" t="str">
        <f>INDEX(BDD_enquete_terrain_publique!L:L, MATCH(A162, BDD_enquete_terrain_publique!C:C, 0))</f>
        <v>NA</v>
      </c>
      <c r="K162" s="6" t="str">
        <f>INDEX(BDD_enquete_terrain_publique!M:M, MATCH(A162, BDD_enquete_terrain_publique!C:C, 0))</f>
        <v>NA</v>
      </c>
      <c r="L162" s="6" t="s">
        <v>937</v>
      </c>
      <c r="M162" s="6">
        <v>42</v>
      </c>
      <c r="N162" s="6">
        <v>48.597000000000001</v>
      </c>
      <c r="O162" s="6">
        <f t="shared" si="4"/>
        <v>42.809950000000001</v>
      </c>
      <c r="P162" s="6" t="s">
        <v>448</v>
      </c>
      <c r="Q162" s="6">
        <v>9</v>
      </c>
      <c r="R162" s="6">
        <v>29.405000000000001</v>
      </c>
      <c r="S162" s="6">
        <f t="shared" si="5"/>
        <v>9.4900833333333328</v>
      </c>
      <c r="T162" s="101">
        <f>INDEX(BDD_enquete_terrain_publique!AE:AE, MATCH(A162, BDD_enquete_terrain_publique!C:C, 0))</f>
        <v>0.33333333333333331</v>
      </c>
      <c r="U162" s="101">
        <f>INDEX(BDD_enquete_terrain_publique!AF:AF, MATCH(A162, BDD_enquete_terrain_publique!C:C, 0))</f>
        <v>0.58333333333333337</v>
      </c>
      <c r="V162" s="6" t="s">
        <v>39</v>
      </c>
      <c r="W162" s="101">
        <v>0.3923611111111111</v>
      </c>
      <c r="X162" s="6">
        <v>1</v>
      </c>
      <c r="Y162" s="6">
        <v>3</v>
      </c>
      <c r="Z162" s="6" t="s">
        <v>22</v>
      </c>
      <c r="AA162" s="18" t="s">
        <v>22</v>
      </c>
      <c r="GU162" s="163"/>
    </row>
    <row r="163" spans="1:203">
      <c r="A163" s="106" t="s">
        <v>3867</v>
      </c>
      <c r="B163" s="100">
        <f>INDEX(BDD_enquete_terrain_publique!E:E, MATCH(A163, BDD_enquete_terrain_publique!C:C, 0))</f>
        <v>44307</v>
      </c>
      <c r="C163" s="100" t="s">
        <v>22</v>
      </c>
      <c r="D163" s="105" t="s">
        <v>22</v>
      </c>
      <c r="E163" s="6">
        <f>INDEX(BDD_enquete_terrain_publique!G:G, MATCH(A163, BDD_enquete_terrain_publique!C:C, 0))</f>
        <v>0</v>
      </c>
      <c r="F163" s="6" t="str">
        <f>INDEX(BDD_enquete_terrain_publique!H:H, MATCH(A163, BDD_enquete_terrain_publique!C:C, 0))</f>
        <v>NA</v>
      </c>
      <c r="G163" s="6" t="str">
        <f>INDEX(BDD_enquete_terrain_publique!I:I, MATCH(A163, BDD_enquete_terrain_publique!C:C, 0))</f>
        <v>NA</v>
      </c>
      <c r="H163" s="6" t="str">
        <f>INDEX(BDD_enquete_terrain_publique!J:J, MATCH(A163, BDD_enquete_terrain_publique!C:C, 0))</f>
        <v>NA</v>
      </c>
      <c r="I163" s="6" t="str">
        <f>INDEX(BDD_enquete_terrain_publique!K:K, MATCH(A163, BDD_enquete_terrain_publique!C:C, 0))</f>
        <v>NA</v>
      </c>
      <c r="J163" s="6" t="str">
        <f>INDEX(BDD_enquete_terrain_publique!L:L, MATCH(A163, BDD_enquete_terrain_publique!C:C, 0))</f>
        <v>NA</v>
      </c>
      <c r="K163" s="6" t="str">
        <f>INDEX(BDD_enquete_terrain_publique!M:M, MATCH(A163, BDD_enquete_terrain_publique!C:C, 0))</f>
        <v>NA</v>
      </c>
      <c r="L163" s="6" t="s">
        <v>940</v>
      </c>
      <c r="M163" s="6">
        <v>42</v>
      </c>
      <c r="N163" s="6">
        <v>45.683</v>
      </c>
      <c r="O163" s="6">
        <f t="shared" si="4"/>
        <v>42.761383333333335</v>
      </c>
      <c r="P163" s="6" t="s">
        <v>941</v>
      </c>
      <c r="Q163" s="6">
        <v>9</v>
      </c>
      <c r="R163" s="6">
        <v>20.366</v>
      </c>
      <c r="S163" s="6">
        <f t="shared" si="5"/>
        <v>9.3394333333333339</v>
      </c>
      <c r="T163" s="101">
        <f>INDEX(BDD_enquete_terrain_publique!AE:AE, MATCH(A163, BDD_enquete_terrain_publique!C:C, 0))</f>
        <v>0.35416666666666669</v>
      </c>
      <c r="U163" s="101">
        <f>INDEX(BDD_enquete_terrain_publique!AF:AF, MATCH(A163, BDD_enquete_terrain_publique!C:C, 0))</f>
        <v>0.5</v>
      </c>
      <c r="V163" s="6" t="s">
        <v>39</v>
      </c>
      <c r="W163" s="101">
        <v>0.64097222222222217</v>
      </c>
      <c r="X163" s="6">
        <v>1</v>
      </c>
      <c r="Y163" s="6">
        <v>1</v>
      </c>
      <c r="Z163" s="6" t="s">
        <v>22</v>
      </c>
      <c r="AA163" s="18" t="s">
        <v>22</v>
      </c>
      <c r="GU163" s="163"/>
    </row>
    <row r="164" spans="1:203">
      <c r="A164" s="106" t="s">
        <v>3867</v>
      </c>
      <c r="B164" s="100">
        <f>INDEX(BDD_enquete_terrain_publique!E:E, MATCH(A164, BDD_enquete_terrain_publique!C:C, 0))</f>
        <v>44307</v>
      </c>
      <c r="C164" s="100" t="s">
        <v>22</v>
      </c>
      <c r="D164" s="105" t="s">
        <v>22</v>
      </c>
      <c r="E164" s="6">
        <f>INDEX(BDD_enquete_terrain_publique!G:G, MATCH(A164, BDD_enquete_terrain_publique!C:C, 0))</f>
        <v>0</v>
      </c>
      <c r="F164" s="6" t="str">
        <f>INDEX(BDD_enquete_terrain_publique!H:H, MATCH(A164, BDD_enquete_terrain_publique!C:C, 0))</f>
        <v>NA</v>
      </c>
      <c r="G164" s="6" t="str">
        <f>INDEX(BDD_enquete_terrain_publique!I:I, MATCH(A164, BDD_enquete_terrain_publique!C:C, 0))</f>
        <v>NA</v>
      </c>
      <c r="H164" s="6" t="str">
        <f>INDEX(BDD_enquete_terrain_publique!J:J, MATCH(A164, BDD_enquete_terrain_publique!C:C, 0))</f>
        <v>NA</v>
      </c>
      <c r="I164" s="6" t="str">
        <f>INDEX(BDD_enquete_terrain_publique!K:K, MATCH(A164, BDD_enquete_terrain_publique!C:C, 0))</f>
        <v>NA</v>
      </c>
      <c r="J164" s="6" t="str">
        <f>INDEX(BDD_enquete_terrain_publique!L:L, MATCH(A164, BDD_enquete_terrain_publique!C:C, 0))</f>
        <v>NA</v>
      </c>
      <c r="K164" s="6" t="str">
        <f>INDEX(BDD_enquete_terrain_publique!M:M, MATCH(A164, BDD_enquete_terrain_publique!C:C, 0))</f>
        <v>NA</v>
      </c>
      <c r="L164" s="6" t="s">
        <v>944</v>
      </c>
      <c r="M164" s="6">
        <v>42</v>
      </c>
      <c r="N164" s="6">
        <v>43.152999999999999</v>
      </c>
      <c r="O164" s="6">
        <f t="shared" si="4"/>
        <v>42.719216666666668</v>
      </c>
      <c r="P164" s="6" t="s">
        <v>945</v>
      </c>
      <c r="Q164" s="6">
        <v>9</v>
      </c>
      <c r="R164" s="6">
        <v>19.664999999999999</v>
      </c>
      <c r="S164" s="6">
        <f t="shared" si="5"/>
        <v>9.32775</v>
      </c>
      <c r="T164" s="101">
        <f>INDEX(BDD_enquete_terrain_publique!AE:AE, MATCH(A164, BDD_enquete_terrain_publique!C:C, 0))</f>
        <v>0.35416666666666669</v>
      </c>
      <c r="U164" s="101">
        <f>INDEX(BDD_enquete_terrain_publique!AF:AF, MATCH(A164, BDD_enquete_terrain_publique!C:C, 0))</f>
        <v>0.5</v>
      </c>
      <c r="V164" s="6" t="s">
        <v>39</v>
      </c>
      <c r="W164" s="101">
        <v>0.66319444444444442</v>
      </c>
      <c r="X164" s="6">
        <v>1</v>
      </c>
      <c r="Y164" s="6">
        <v>2</v>
      </c>
      <c r="Z164" s="6" t="s">
        <v>22</v>
      </c>
      <c r="AA164" s="18" t="s">
        <v>22</v>
      </c>
      <c r="GU164" s="163"/>
    </row>
    <row r="165" spans="1:203">
      <c r="A165" s="106" t="s">
        <v>3868</v>
      </c>
      <c r="B165" s="100">
        <f>INDEX(BDD_enquete_terrain_publique!E:E, MATCH(A165, BDD_enquete_terrain_publique!C:C, 0))</f>
        <v>44316</v>
      </c>
      <c r="C165" s="100" t="s">
        <v>22</v>
      </c>
      <c r="D165" s="105" t="s">
        <v>22</v>
      </c>
      <c r="E165" s="6">
        <f>INDEX(BDD_enquete_terrain_publique!G:G, MATCH(A165, BDD_enquete_terrain_publique!C:C, 0))</f>
        <v>0</v>
      </c>
      <c r="F165" s="6" t="str">
        <f>INDEX(BDD_enquete_terrain_publique!H:H, MATCH(A165, BDD_enquete_terrain_publique!C:C, 0))</f>
        <v>NA</v>
      </c>
      <c r="G165" s="6" t="str">
        <f>INDEX(BDD_enquete_terrain_publique!I:I, MATCH(A165, BDD_enquete_terrain_publique!C:C, 0))</f>
        <v>NA</v>
      </c>
      <c r="H165" s="6" t="str">
        <f>INDEX(BDD_enquete_terrain_publique!J:J, MATCH(A165, BDD_enquete_terrain_publique!C:C, 0))</f>
        <v>NA</v>
      </c>
      <c r="I165" s="6" t="str">
        <f>INDEX(BDD_enquete_terrain_publique!K:K, MATCH(A165, BDD_enquete_terrain_publique!C:C, 0))</f>
        <v>NA</v>
      </c>
      <c r="J165" s="6" t="str">
        <f>INDEX(BDD_enquete_terrain_publique!L:L, MATCH(A165, BDD_enquete_terrain_publique!C:C, 0))</f>
        <v>NA</v>
      </c>
      <c r="K165" s="6" t="str">
        <f>INDEX(BDD_enquete_terrain_publique!M:M, MATCH(A165, BDD_enquete_terrain_publique!C:C, 0))</f>
        <v>NA</v>
      </c>
      <c r="L165" s="6" t="s">
        <v>949</v>
      </c>
      <c r="M165" s="6">
        <v>42</v>
      </c>
      <c r="N165" s="6">
        <v>48.65</v>
      </c>
      <c r="O165" s="6">
        <f t="shared" si="4"/>
        <v>42.810833333333335</v>
      </c>
      <c r="P165" s="6" t="s">
        <v>950</v>
      </c>
      <c r="Q165" s="6">
        <v>9</v>
      </c>
      <c r="R165" s="6">
        <v>30.51</v>
      </c>
      <c r="S165" s="6">
        <f t="shared" si="5"/>
        <v>9.5084999999999997</v>
      </c>
      <c r="T165" s="101">
        <f>INDEX(BDD_enquete_terrain_publique!AE:AE, MATCH(A165, BDD_enquete_terrain_publique!C:C, 0))</f>
        <v>0.35416666666666669</v>
      </c>
      <c r="U165" s="101">
        <f>INDEX(BDD_enquete_terrain_publique!AF:AF, MATCH(A165, BDD_enquete_terrain_publique!C:C, 0))</f>
        <v>0.47916666666666669</v>
      </c>
      <c r="V165" s="6" t="s">
        <v>41</v>
      </c>
      <c r="W165" s="101">
        <v>0.40138888888888885</v>
      </c>
      <c r="X165" s="6">
        <v>1</v>
      </c>
      <c r="Y165" s="6">
        <v>2</v>
      </c>
      <c r="Z165" s="6" t="s">
        <v>22</v>
      </c>
      <c r="AA165" s="18" t="s">
        <v>22</v>
      </c>
      <c r="GU165" s="163"/>
    </row>
    <row r="166" spans="1:203">
      <c r="A166" s="106" t="s">
        <v>3868</v>
      </c>
      <c r="B166" s="100">
        <f>INDEX(BDD_enquete_terrain_publique!E:E, MATCH(A166, BDD_enquete_terrain_publique!C:C, 0))</f>
        <v>44316</v>
      </c>
      <c r="C166" s="100" t="s">
        <v>22</v>
      </c>
      <c r="D166" s="105" t="s">
        <v>22</v>
      </c>
      <c r="E166" s="6">
        <f>INDEX(BDD_enquete_terrain_publique!G:G, MATCH(A166, BDD_enquete_terrain_publique!C:C, 0))</f>
        <v>0</v>
      </c>
      <c r="F166" s="6" t="str">
        <f>INDEX(BDD_enquete_terrain_publique!H:H, MATCH(A166, BDD_enquete_terrain_publique!C:C, 0))</f>
        <v>NA</v>
      </c>
      <c r="G166" s="6" t="str">
        <f>INDEX(BDD_enquete_terrain_publique!I:I, MATCH(A166, BDD_enquete_terrain_publique!C:C, 0))</f>
        <v>NA</v>
      </c>
      <c r="H166" s="6" t="str">
        <f>INDEX(BDD_enquete_terrain_publique!J:J, MATCH(A166, BDD_enquete_terrain_publique!C:C, 0))</f>
        <v>NA</v>
      </c>
      <c r="I166" s="6" t="str">
        <f>INDEX(BDD_enquete_terrain_publique!K:K, MATCH(A166, BDD_enquete_terrain_publique!C:C, 0))</f>
        <v>NA</v>
      </c>
      <c r="J166" s="6" t="str">
        <f>INDEX(BDD_enquete_terrain_publique!L:L, MATCH(A166, BDD_enquete_terrain_publique!C:C, 0))</f>
        <v>NA</v>
      </c>
      <c r="K166" s="6" t="str">
        <f>INDEX(BDD_enquete_terrain_publique!M:M, MATCH(A166, BDD_enquete_terrain_publique!C:C, 0))</f>
        <v>NA</v>
      </c>
      <c r="L166" s="6" t="s">
        <v>954</v>
      </c>
      <c r="M166" s="6">
        <v>42</v>
      </c>
      <c r="N166" s="6">
        <v>46.5</v>
      </c>
      <c r="O166" s="6">
        <f t="shared" si="4"/>
        <v>42.774999999999999</v>
      </c>
      <c r="P166" s="6" t="s">
        <v>955</v>
      </c>
      <c r="Q166" s="6">
        <v>9</v>
      </c>
      <c r="R166" s="6">
        <v>27.79</v>
      </c>
      <c r="S166" s="6">
        <f t="shared" si="5"/>
        <v>9.4631666666666661</v>
      </c>
      <c r="T166" s="101">
        <f>INDEX(BDD_enquete_terrain_publique!AE:AE, MATCH(A166, BDD_enquete_terrain_publique!C:C, 0))</f>
        <v>0.35416666666666669</v>
      </c>
      <c r="U166" s="101">
        <f>INDEX(BDD_enquete_terrain_publique!AF:AF, MATCH(A166, BDD_enquete_terrain_publique!C:C, 0))</f>
        <v>0.47916666666666669</v>
      </c>
      <c r="V166" s="6" t="s">
        <v>41</v>
      </c>
      <c r="W166" s="101">
        <v>0.4375</v>
      </c>
      <c r="X166" s="6">
        <v>1</v>
      </c>
      <c r="Y166" s="6">
        <v>2</v>
      </c>
      <c r="Z166" s="6" t="s">
        <v>22</v>
      </c>
      <c r="AA166" s="18" t="s">
        <v>22</v>
      </c>
      <c r="GU166" s="163"/>
    </row>
    <row r="167" spans="1:203">
      <c r="A167" s="106" t="s">
        <v>3869</v>
      </c>
      <c r="B167" s="100">
        <f>INDEX(BDD_enquete_terrain_publique!E:E, MATCH(A167, BDD_enquete_terrain_publique!C:C, 0))</f>
        <v>44320</v>
      </c>
      <c r="C167" s="100" t="s">
        <v>22</v>
      </c>
      <c r="D167" s="105" t="s">
        <v>22</v>
      </c>
      <c r="E167" s="6">
        <f>INDEX(BDD_enquete_terrain_publique!G:G, MATCH(A167, BDD_enquete_terrain_publique!C:C, 0))</f>
        <v>0</v>
      </c>
      <c r="F167" s="6" t="str">
        <f>INDEX(BDD_enquete_terrain_publique!H:H, MATCH(A167, BDD_enquete_terrain_publique!C:C, 0))</f>
        <v>NA</v>
      </c>
      <c r="G167" s="6" t="str">
        <f>INDEX(BDD_enquete_terrain_publique!I:I, MATCH(A167, BDD_enquete_terrain_publique!C:C, 0))</f>
        <v>NA</v>
      </c>
      <c r="H167" s="6" t="str">
        <f>INDEX(BDD_enquete_terrain_publique!J:J, MATCH(A167, BDD_enquete_terrain_publique!C:C, 0))</f>
        <v>NA</v>
      </c>
      <c r="I167" s="6" t="str">
        <f>INDEX(BDD_enquete_terrain_publique!K:K, MATCH(A167, BDD_enquete_terrain_publique!C:C, 0))</f>
        <v>NA</v>
      </c>
      <c r="J167" s="6" t="str">
        <f>INDEX(BDD_enquete_terrain_publique!L:L, MATCH(A167, BDD_enquete_terrain_publique!C:C, 0))</f>
        <v>NA</v>
      </c>
      <c r="K167" s="6" t="str">
        <f>INDEX(BDD_enquete_terrain_publique!M:M, MATCH(A167, BDD_enquete_terrain_publique!C:C, 0))</f>
        <v>NA</v>
      </c>
      <c r="L167" s="6" t="s">
        <v>960</v>
      </c>
      <c r="M167" s="6">
        <v>42</v>
      </c>
      <c r="N167" s="6">
        <v>45.036999999999999</v>
      </c>
      <c r="O167" s="6">
        <f t="shared" si="4"/>
        <v>42.750616666666666</v>
      </c>
      <c r="P167" s="6" t="s">
        <v>961</v>
      </c>
      <c r="Q167" s="6">
        <v>9</v>
      </c>
      <c r="R167" s="6">
        <v>27.972999999999999</v>
      </c>
      <c r="S167" s="6">
        <f t="shared" si="5"/>
        <v>9.4662166666666661</v>
      </c>
      <c r="T167" s="101">
        <f>INDEX(BDD_enquete_terrain_publique!AE:AE, MATCH(A167, BDD_enquete_terrain_publique!C:C, 0))</f>
        <v>0.36458333333333331</v>
      </c>
      <c r="U167" s="101">
        <f>INDEX(BDD_enquete_terrain_publique!AF:AF, MATCH(A167, BDD_enquete_terrain_publique!C:C, 0))</f>
        <v>0.47569444444444442</v>
      </c>
      <c r="V167" s="6" t="s">
        <v>39</v>
      </c>
      <c r="W167" s="101">
        <v>0.3840277777777778</v>
      </c>
      <c r="X167" s="6">
        <v>1</v>
      </c>
      <c r="Y167" s="6">
        <v>2</v>
      </c>
      <c r="Z167" s="6" t="s">
        <v>22</v>
      </c>
      <c r="AA167" s="18" t="s">
        <v>22</v>
      </c>
      <c r="GU167" s="163"/>
    </row>
    <row r="168" spans="1:203">
      <c r="A168" s="106" t="s">
        <v>3884</v>
      </c>
      <c r="B168" s="100">
        <v>44336</v>
      </c>
      <c r="C168" s="6" t="s">
        <v>22</v>
      </c>
      <c r="D168" s="8" t="s">
        <v>22</v>
      </c>
      <c r="E168" s="6">
        <v>1</v>
      </c>
      <c r="F168" s="6" t="s">
        <v>22</v>
      </c>
      <c r="G168" s="6" t="s">
        <v>22</v>
      </c>
      <c r="H168" s="6" t="s">
        <v>22</v>
      </c>
      <c r="I168" s="6" t="s">
        <v>22</v>
      </c>
      <c r="J168" s="6" t="s">
        <v>22</v>
      </c>
      <c r="K168" s="6" t="s">
        <v>22</v>
      </c>
      <c r="L168" s="101" t="s">
        <v>22</v>
      </c>
      <c r="M168" s="101" t="s">
        <v>22</v>
      </c>
      <c r="N168" s="101" t="s">
        <v>22</v>
      </c>
      <c r="O168" s="6" t="s">
        <v>22</v>
      </c>
      <c r="P168" s="101" t="s">
        <v>22</v>
      </c>
      <c r="Q168" s="101" t="s">
        <v>22</v>
      </c>
      <c r="R168" s="101" t="s">
        <v>22</v>
      </c>
      <c r="S168" s="6" t="s">
        <v>22</v>
      </c>
      <c r="T168" s="164">
        <v>0.35416666666666669</v>
      </c>
      <c r="U168" s="164">
        <v>0.5</v>
      </c>
      <c r="V168" s="6" t="s">
        <v>22</v>
      </c>
      <c r="W168" s="6" t="s">
        <v>22</v>
      </c>
      <c r="X168" s="6">
        <v>0</v>
      </c>
      <c r="Y168" s="6">
        <v>0</v>
      </c>
      <c r="Z168" s="6" t="s">
        <v>22</v>
      </c>
      <c r="AA168" s="6" t="s">
        <v>22</v>
      </c>
      <c r="CD168" s="165"/>
      <c r="EH168" s="42"/>
      <c r="FE168" s="42"/>
      <c r="FF168" s="42"/>
      <c r="FG168" s="42"/>
      <c r="FH168" s="42"/>
      <c r="FI168" s="42"/>
      <c r="FJ168" s="42"/>
      <c r="FK168" s="42"/>
      <c r="FL168" s="42"/>
      <c r="FM168" s="42"/>
      <c r="FN168" s="42"/>
      <c r="FO168" s="42"/>
      <c r="FP168" s="42"/>
      <c r="FQ168" s="42"/>
      <c r="FR168" s="42"/>
      <c r="FS168" s="42"/>
      <c r="FT168" s="42"/>
      <c r="FU168" s="42"/>
      <c r="FV168" s="42"/>
      <c r="FW168" s="42"/>
      <c r="FX168" s="42"/>
      <c r="FY168" s="42"/>
      <c r="FZ168" s="42"/>
      <c r="GA168" s="42"/>
      <c r="GB168" s="42"/>
      <c r="GC168" s="42"/>
      <c r="GD168" s="42"/>
      <c r="GE168" s="42"/>
      <c r="GF168" s="42"/>
      <c r="GG168" s="42"/>
      <c r="GH168" s="42"/>
      <c r="GI168" s="42"/>
      <c r="GJ168" s="42"/>
      <c r="GK168" s="42"/>
      <c r="GL168" s="42"/>
      <c r="GM168" s="42"/>
      <c r="GN168" s="42"/>
      <c r="GO168" s="42"/>
      <c r="GP168" s="42"/>
      <c r="GQ168" s="42"/>
      <c r="GR168" s="42"/>
      <c r="GS168" s="42"/>
      <c r="GT168" s="42"/>
      <c r="GU168" s="166"/>
    </row>
    <row r="169" spans="1:203">
      <c r="A169" s="106" t="s">
        <v>3885</v>
      </c>
      <c r="B169" s="100">
        <v>44341</v>
      </c>
      <c r="C169" s="6" t="s">
        <v>22</v>
      </c>
      <c r="D169" s="8" t="s">
        <v>22</v>
      </c>
      <c r="E169" s="6">
        <v>2</v>
      </c>
      <c r="F169" s="6" t="s">
        <v>22</v>
      </c>
      <c r="G169" s="6" t="s">
        <v>22</v>
      </c>
      <c r="H169" s="6" t="s">
        <v>294</v>
      </c>
      <c r="I169" s="6" t="s">
        <v>22</v>
      </c>
      <c r="J169" s="6" t="s">
        <v>22</v>
      </c>
      <c r="K169" s="6" t="s">
        <v>22</v>
      </c>
      <c r="L169" s="101" t="s">
        <v>22</v>
      </c>
      <c r="M169" s="101" t="s">
        <v>22</v>
      </c>
      <c r="N169" s="101" t="s">
        <v>22</v>
      </c>
      <c r="O169" s="6" t="s">
        <v>22</v>
      </c>
      <c r="P169" s="101" t="s">
        <v>22</v>
      </c>
      <c r="Q169" s="101" t="s">
        <v>22</v>
      </c>
      <c r="R169" s="101" t="s">
        <v>22</v>
      </c>
      <c r="S169" s="6" t="s">
        <v>22</v>
      </c>
      <c r="T169" s="164">
        <v>0.75</v>
      </c>
      <c r="U169" s="164">
        <v>0.8125</v>
      </c>
      <c r="V169" s="6" t="s">
        <v>22</v>
      </c>
      <c r="W169" s="6" t="s">
        <v>22</v>
      </c>
      <c r="X169" s="6">
        <v>0</v>
      </c>
      <c r="Y169" s="6">
        <v>0</v>
      </c>
      <c r="Z169" s="6" t="s">
        <v>22</v>
      </c>
      <c r="AA169" s="6" t="s">
        <v>22</v>
      </c>
      <c r="CD169" s="165"/>
      <c r="EH169" s="42"/>
      <c r="FE169" s="42"/>
      <c r="FF169" s="42"/>
      <c r="FG169" s="42"/>
      <c r="FH169" s="42"/>
      <c r="FI169" s="42"/>
      <c r="FJ169" s="42"/>
      <c r="FK169" s="42"/>
      <c r="FL169" s="42"/>
      <c r="FM169" s="42"/>
      <c r="FN169" s="42"/>
      <c r="FO169" s="42"/>
      <c r="FP169" s="42"/>
      <c r="FQ169" s="42"/>
      <c r="FR169" s="42"/>
      <c r="FS169" s="42"/>
      <c r="FT169" s="42"/>
      <c r="FU169" s="42"/>
      <c r="FV169" s="42"/>
      <c r="FW169" s="42"/>
      <c r="FX169" s="42"/>
      <c r="FY169" s="42"/>
      <c r="FZ169" s="42"/>
      <c r="GA169" s="42"/>
      <c r="GB169" s="42"/>
      <c r="GC169" s="42"/>
      <c r="GD169" s="42"/>
      <c r="GE169" s="42"/>
      <c r="GF169" s="42"/>
      <c r="GG169" s="42"/>
      <c r="GH169" s="42"/>
      <c r="GI169" s="42"/>
      <c r="GJ169" s="42"/>
      <c r="GK169" s="42"/>
      <c r="GL169" s="42"/>
      <c r="GM169" s="42"/>
      <c r="GN169" s="42"/>
      <c r="GO169" s="42"/>
      <c r="GP169" s="42"/>
      <c r="GQ169" s="42"/>
      <c r="GR169" s="42"/>
      <c r="GS169" s="42"/>
      <c r="GT169" s="42"/>
      <c r="GU169" s="166"/>
    </row>
    <row r="170" spans="1:203">
      <c r="A170" s="106" t="s">
        <v>3870</v>
      </c>
      <c r="B170" s="100">
        <f>INDEX(BDD_enquete_terrain_publique!E:E, MATCH(A170, BDD_enquete_terrain_publique!C:C, 0))</f>
        <v>44342</v>
      </c>
      <c r="C170" s="100" t="s">
        <v>22</v>
      </c>
      <c r="D170" s="105" t="s">
        <v>22</v>
      </c>
      <c r="E170" s="6">
        <f>INDEX(BDD_enquete_terrain_publique!G:G, MATCH(A170, BDD_enquete_terrain_publique!C:C, 0))</f>
        <v>1</v>
      </c>
      <c r="F170" s="6" t="str">
        <f>INDEX(BDD_enquete_terrain_publique!H:H, MATCH(A170, BDD_enquete_terrain_publique!C:C, 0))</f>
        <v>NA</v>
      </c>
      <c r="G170" s="6" t="str">
        <f>INDEX(BDD_enquete_terrain_publique!I:I, MATCH(A170, BDD_enquete_terrain_publique!C:C, 0))</f>
        <v>NA</v>
      </c>
      <c r="H170" s="6" t="str">
        <f>INDEX(BDD_enquete_terrain_publique!J:J, MATCH(A170, BDD_enquete_terrain_publique!C:C, 0))</f>
        <v>NA</v>
      </c>
      <c r="I170" s="6" t="str">
        <f>INDEX(BDD_enquete_terrain_publique!K:K, MATCH(A170, BDD_enquete_terrain_publique!C:C, 0))</f>
        <v>NA</v>
      </c>
      <c r="J170" s="6" t="str">
        <f>INDEX(BDD_enquete_terrain_publique!L:L, MATCH(A170, BDD_enquete_terrain_publique!C:C, 0))</f>
        <v>NA</v>
      </c>
      <c r="K170" s="6" t="str">
        <f>INDEX(BDD_enquete_terrain_publique!M:M, MATCH(A170, BDD_enquete_terrain_publique!C:C, 0))</f>
        <v>NA</v>
      </c>
      <c r="L170" s="6" t="s">
        <v>964</v>
      </c>
      <c r="M170" s="6">
        <v>42</v>
      </c>
      <c r="N170" s="6">
        <v>53.250999999999998</v>
      </c>
      <c r="O170" s="6">
        <f t="shared" si="4"/>
        <v>42.88751666666667</v>
      </c>
      <c r="P170" s="6" t="s">
        <v>965</v>
      </c>
      <c r="Q170" s="6">
        <v>9</v>
      </c>
      <c r="R170" s="6">
        <v>28.518999999999998</v>
      </c>
      <c r="S170" s="6">
        <f t="shared" si="5"/>
        <v>9.4753166666666662</v>
      </c>
      <c r="T170" s="101">
        <f>INDEX(BDD_enquete_terrain_publique!AE:AE, MATCH(A170, BDD_enquete_terrain_publique!C:C, 0))</f>
        <v>0.27083333333333331</v>
      </c>
      <c r="U170" s="101">
        <f>INDEX(BDD_enquete_terrain_publique!AF:AF, MATCH(A170, BDD_enquete_terrain_publique!C:C, 0))</f>
        <v>0.39583333333333331</v>
      </c>
      <c r="V170" s="6" t="s">
        <v>39</v>
      </c>
      <c r="W170" s="101">
        <v>0.32847222222222222</v>
      </c>
      <c r="X170" s="6">
        <v>1</v>
      </c>
      <c r="Y170" s="6">
        <v>1</v>
      </c>
      <c r="Z170" s="6" t="s">
        <v>22</v>
      </c>
      <c r="AA170" s="18" t="s">
        <v>22</v>
      </c>
      <c r="GU170" s="163"/>
    </row>
    <row r="171" spans="1:203">
      <c r="A171" s="106" t="s">
        <v>3870</v>
      </c>
      <c r="B171" s="100">
        <f>INDEX(BDD_enquete_terrain_publique!E:E, MATCH(A171, BDD_enquete_terrain_publique!C:C, 0))</f>
        <v>44342</v>
      </c>
      <c r="C171" s="6">
        <v>7</v>
      </c>
      <c r="D171" s="105" t="s">
        <v>22</v>
      </c>
      <c r="E171" s="6">
        <f>INDEX(BDD_enquete_terrain_publique!G:G, MATCH(A171, BDD_enquete_terrain_publique!C:C, 0))</f>
        <v>1</v>
      </c>
      <c r="F171" s="6" t="str">
        <f>INDEX(BDD_enquete_terrain_publique!H:H, MATCH(A171, BDD_enquete_terrain_publique!C:C, 0))</f>
        <v>NA</v>
      </c>
      <c r="G171" s="6" t="str">
        <f>INDEX(BDD_enquete_terrain_publique!I:I, MATCH(A171, BDD_enquete_terrain_publique!C:C, 0))</f>
        <v>NA</v>
      </c>
      <c r="H171" s="6" t="str">
        <f>INDEX(BDD_enquete_terrain_publique!J:J, MATCH(A171, BDD_enquete_terrain_publique!C:C, 0))</f>
        <v>NA</v>
      </c>
      <c r="I171" s="6" t="str">
        <f>INDEX(BDD_enquete_terrain_publique!K:K, MATCH(A171, BDD_enquete_terrain_publique!C:C, 0))</f>
        <v>NA</v>
      </c>
      <c r="J171" s="6" t="str">
        <f>INDEX(BDD_enquete_terrain_publique!L:L, MATCH(A171, BDD_enquete_terrain_publique!C:C, 0))</f>
        <v>NA</v>
      </c>
      <c r="K171" s="6" t="str">
        <f>INDEX(BDD_enquete_terrain_publique!M:M, MATCH(A171, BDD_enquete_terrain_publique!C:C, 0))</f>
        <v>NA</v>
      </c>
      <c r="L171" s="101" t="s">
        <v>2430</v>
      </c>
      <c r="M171" s="6">
        <v>42</v>
      </c>
      <c r="N171" s="6">
        <v>53.97</v>
      </c>
      <c r="O171" s="6">
        <f t="shared" si="4"/>
        <v>42.899500000000003</v>
      </c>
      <c r="P171" s="101" t="s">
        <v>2431</v>
      </c>
      <c r="Q171" s="6">
        <v>9</v>
      </c>
      <c r="R171" s="6">
        <v>28.44</v>
      </c>
      <c r="S171" s="6">
        <f t="shared" si="5"/>
        <v>9.4740000000000002</v>
      </c>
      <c r="T171" s="101">
        <f>INDEX(BDD_enquete_terrain_publique!AE:AE, MATCH(A171, BDD_enquete_terrain_publique!C:C, 0))</f>
        <v>0.27083333333333331</v>
      </c>
      <c r="U171" s="101">
        <f>INDEX(BDD_enquete_terrain_publique!AF:AF, MATCH(A171, BDD_enquete_terrain_publique!C:C, 0))</f>
        <v>0.39583333333333331</v>
      </c>
      <c r="V171" s="6" t="s">
        <v>39</v>
      </c>
      <c r="W171" s="101">
        <v>0.3659722222222222</v>
      </c>
      <c r="X171" s="6">
        <v>0</v>
      </c>
      <c r="Y171" s="6">
        <v>1</v>
      </c>
      <c r="Z171" s="6" t="s">
        <v>22</v>
      </c>
      <c r="AA171" s="6" t="s">
        <v>2432</v>
      </c>
      <c r="GU171" s="163"/>
    </row>
    <row r="172" spans="1:203">
      <c r="A172" s="106" t="s">
        <v>3886</v>
      </c>
      <c r="B172" s="100">
        <v>44343</v>
      </c>
      <c r="C172" s="6" t="s">
        <v>22</v>
      </c>
      <c r="D172" s="8" t="s">
        <v>22</v>
      </c>
      <c r="E172" s="6">
        <v>0</v>
      </c>
      <c r="F172" s="6" t="s">
        <v>22</v>
      </c>
      <c r="G172" s="6" t="s">
        <v>22</v>
      </c>
      <c r="H172" s="6" t="s">
        <v>22</v>
      </c>
      <c r="I172" s="6" t="s">
        <v>22</v>
      </c>
      <c r="J172" s="6" t="s">
        <v>22</v>
      </c>
      <c r="K172" s="6" t="s">
        <v>22</v>
      </c>
      <c r="L172" s="101" t="s">
        <v>22</v>
      </c>
      <c r="M172" s="101" t="s">
        <v>22</v>
      </c>
      <c r="N172" s="101" t="s">
        <v>22</v>
      </c>
      <c r="O172" s="6" t="s">
        <v>22</v>
      </c>
      <c r="P172" s="101" t="s">
        <v>22</v>
      </c>
      <c r="Q172" s="101" t="s">
        <v>22</v>
      </c>
      <c r="R172" s="101" t="s">
        <v>22</v>
      </c>
      <c r="S172" s="6" t="s">
        <v>22</v>
      </c>
      <c r="T172" s="164">
        <v>0.27083333333333331</v>
      </c>
      <c r="U172" s="164">
        <v>0.41666666666666669</v>
      </c>
      <c r="V172" s="6" t="s">
        <v>22</v>
      </c>
      <c r="W172" s="6" t="s">
        <v>22</v>
      </c>
      <c r="X172" s="6">
        <v>0</v>
      </c>
      <c r="Y172" s="6">
        <v>0</v>
      </c>
      <c r="Z172" s="6" t="s">
        <v>22</v>
      </c>
      <c r="AA172" s="6" t="s">
        <v>22</v>
      </c>
      <c r="CD172" s="165"/>
      <c r="EH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2"/>
      <c r="FS172" s="42"/>
      <c r="FT172" s="42"/>
      <c r="FU172" s="42"/>
      <c r="FV172" s="42"/>
      <c r="FW172" s="42"/>
      <c r="FX172" s="42"/>
      <c r="FY172" s="42"/>
      <c r="FZ172" s="42"/>
      <c r="GA172" s="42"/>
      <c r="GB172" s="42"/>
      <c r="GC172" s="42"/>
      <c r="GD172" s="42"/>
      <c r="GE172" s="42"/>
      <c r="GF172" s="42"/>
      <c r="GG172" s="42"/>
      <c r="GH172" s="42"/>
      <c r="GI172" s="42"/>
      <c r="GJ172" s="42"/>
      <c r="GK172" s="42"/>
      <c r="GL172" s="42"/>
      <c r="GM172" s="42"/>
      <c r="GN172" s="42"/>
      <c r="GO172" s="42"/>
      <c r="GP172" s="42"/>
      <c r="GQ172" s="42"/>
      <c r="GR172" s="42"/>
      <c r="GS172" s="42"/>
      <c r="GT172" s="42"/>
      <c r="GU172" s="166"/>
    </row>
    <row r="173" spans="1:203">
      <c r="A173" s="106" t="s">
        <v>3871</v>
      </c>
      <c r="B173" s="100">
        <v>44344</v>
      </c>
      <c r="C173" s="100" t="s">
        <v>22</v>
      </c>
      <c r="D173" s="105" t="s">
        <v>22</v>
      </c>
      <c r="E173" s="6">
        <v>0</v>
      </c>
      <c r="F173" s="6" t="s">
        <v>22</v>
      </c>
      <c r="G173" s="6" t="s">
        <v>22</v>
      </c>
      <c r="H173" s="6" t="s">
        <v>22</v>
      </c>
      <c r="I173" s="6" t="s">
        <v>22</v>
      </c>
      <c r="J173" s="6" t="s">
        <v>22</v>
      </c>
      <c r="K173" s="6" t="s">
        <v>22</v>
      </c>
      <c r="L173" s="6" t="s">
        <v>967</v>
      </c>
      <c r="M173" s="6">
        <v>42</v>
      </c>
      <c r="N173" s="6">
        <v>43.08</v>
      </c>
      <c r="O173" s="6">
        <f t="shared" ref="O173:O175" si="6">M173+N173/60</f>
        <v>42.718000000000004</v>
      </c>
      <c r="P173" s="6" t="s">
        <v>968</v>
      </c>
      <c r="Q173" s="6">
        <v>9</v>
      </c>
      <c r="R173" s="6">
        <v>28.32</v>
      </c>
      <c r="S173" s="6">
        <f t="shared" ref="S173:S175" si="7">Q173+R173/60</f>
        <v>9.4719999999999995</v>
      </c>
      <c r="T173" s="101">
        <v>0.3125</v>
      </c>
      <c r="U173" s="101">
        <v>0.39583333333333331</v>
      </c>
      <c r="V173" s="6" t="s">
        <v>41</v>
      </c>
      <c r="W173" s="101">
        <v>0.41111111111111115</v>
      </c>
      <c r="X173" s="6">
        <v>1</v>
      </c>
      <c r="Y173" s="6">
        <v>1</v>
      </c>
      <c r="Z173" s="6" t="s">
        <v>22</v>
      </c>
      <c r="AA173" s="18" t="s">
        <v>22</v>
      </c>
      <c r="GU173" s="163"/>
    </row>
    <row r="174" spans="1:203" s="42" customFormat="1">
      <c r="A174" s="106" t="s">
        <v>3887</v>
      </c>
      <c r="B174" s="100">
        <v>44389</v>
      </c>
      <c r="C174" s="6" t="s">
        <v>22</v>
      </c>
      <c r="D174" s="8" t="s">
        <v>22</v>
      </c>
      <c r="E174" s="6">
        <v>3</v>
      </c>
      <c r="F174" s="6" t="s">
        <v>22</v>
      </c>
      <c r="G174" s="6" t="s">
        <v>22</v>
      </c>
      <c r="H174" s="6" t="s">
        <v>294</v>
      </c>
      <c r="I174" s="6" t="s">
        <v>22</v>
      </c>
      <c r="J174" s="6" t="s">
        <v>22</v>
      </c>
      <c r="K174" s="6" t="s">
        <v>22</v>
      </c>
      <c r="L174" s="101" t="s">
        <v>22</v>
      </c>
      <c r="M174" s="101" t="s">
        <v>22</v>
      </c>
      <c r="N174" s="101" t="s">
        <v>22</v>
      </c>
      <c r="O174" s="6" t="s">
        <v>22</v>
      </c>
      <c r="P174" s="101" t="s">
        <v>22</v>
      </c>
      <c r="Q174" s="101" t="s">
        <v>22</v>
      </c>
      <c r="R174" s="101" t="s">
        <v>22</v>
      </c>
      <c r="S174" s="6" t="s">
        <v>22</v>
      </c>
      <c r="T174" s="164">
        <v>0.70833333333333337</v>
      </c>
      <c r="U174" s="164">
        <v>0.79166666666666663</v>
      </c>
      <c r="V174" s="6" t="s">
        <v>22</v>
      </c>
      <c r="W174" s="6" t="s">
        <v>22</v>
      </c>
      <c r="X174" s="6">
        <v>0</v>
      </c>
      <c r="Y174" s="6">
        <v>0</v>
      </c>
      <c r="Z174" s="6" t="s">
        <v>22</v>
      </c>
      <c r="AA174" s="6" t="s">
        <v>22</v>
      </c>
      <c r="AB174" s="41"/>
      <c r="AC174" s="41"/>
      <c r="AD174" s="41"/>
      <c r="CD174" s="165"/>
      <c r="DY174" s="41"/>
      <c r="GU174" s="167"/>
    </row>
    <row r="175" spans="1:203">
      <c r="A175" s="106" t="s">
        <v>3888</v>
      </c>
      <c r="B175" s="100">
        <v>44392</v>
      </c>
      <c r="C175" s="6">
        <v>9</v>
      </c>
      <c r="D175" s="105" t="s">
        <v>22</v>
      </c>
      <c r="E175" s="6">
        <v>1</v>
      </c>
      <c r="F175" s="6" t="s">
        <v>22</v>
      </c>
      <c r="G175" s="6" t="s">
        <v>22</v>
      </c>
      <c r="H175" s="6" t="s">
        <v>22</v>
      </c>
      <c r="I175" s="6" t="s">
        <v>22</v>
      </c>
      <c r="J175" s="6" t="s">
        <v>22</v>
      </c>
      <c r="K175" s="6" t="s">
        <v>22</v>
      </c>
      <c r="L175" s="6" t="s">
        <v>2433</v>
      </c>
      <c r="M175" s="6">
        <v>42</v>
      </c>
      <c r="N175" s="6">
        <v>45.03</v>
      </c>
      <c r="O175" s="6">
        <f t="shared" si="6"/>
        <v>42.750500000000002</v>
      </c>
      <c r="P175" s="101" t="s">
        <v>2434</v>
      </c>
      <c r="Q175" s="6">
        <v>9</v>
      </c>
      <c r="R175" s="6">
        <v>27.98</v>
      </c>
      <c r="S175" s="6">
        <f t="shared" si="7"/>
        <v>9.466333333333333</v>
      </c>
      <c r="T175" s="101">
        <v>0.6875</v>
      </c>
      <c r="U175" s="101">
        <v>0.80555555555555547</v>
      </c>
      <c r="V175" s="6" t="s">
        <v>39</v>
      </c>
      <c r="W175" s="101">
        <v>0.74375000000000002</v>
      </c>
      <c r="X175" s="6">
        <v>0</v>
      </c>
      <c r="Y175" s="6">
        <v>3</v>
      </c>
      <c r="Z175" s="6" t="s">
        <v>22</v>
      </c>
      <c r="AA175" s="6" t="s">
        <v>2435</v>
      </c>
      <c r="GU175" s="163"/>
    </row>
    <row r="176" spans="1:203">
      <c r="A176" s="106" t="s">
        <v>3872</v>
      </c>
      <c r="B176" s="100">
        <f>INDEX(BDD_enquete_terrain_publique!E:E, MATCH(A176, BDD_enquete_terrain_publique!C:C, 0))</f>
        <v>44393</v>
      </c>
      <c r="C176" s="100" t="s">
        <v>22</v>
      </c>
      <c r="D176" s="105" t="s">
        <v>22</v>
      </c>
      <c r="E176" s="6">
        <f>INDEX(BDD_enquete_terrain_publique!G:G, MATCH(A176, BDD_enquete_terrain_publique!C:C, 0))</f>
        <v>0</v>
      </c>
      <c r="F176" s="6" t="str">
        <f>INDEX(BDD_enquete_terrain_publique!H:H, MATCH(A176, BDD_enquete_terrain_publique!C:C, 0))</f>
        <v>NA</v>
      </c>
      <c r="G176" s="6" t="str">
        <f>INDEX(BDD_enquete_terrain_publique!I:I, MATCH(A176, BDD_enquete_terrain_publique!C:C, 0))</f>
        <v>NA</v>
      </c>
      <c r="H176" s="6" t="str">
        <f>INDEX(BDD_enquete_terrain_publique!J:J, MATCH(A176, BDD_enquete_terrain_publique!C:C, 0))</f>
        <v>NA</v>
      </c>
      <c r="I176" s="6" t="str">
        <f>INDEX(BDD_enquete_terrain_publique!K:K, MATCH(A176, BDD_enquete_terrain_publique!C:C, 0))</f>
        <v>NA</v>
      </c>
      <c r="J176" s="6" t="str">
        <f>INDEX(BDD_enquete_terrain_publique!L:L, MATCH(A176, BDD_enquete_terrain_publique!C:C, 0))</f>
        <v>NA</v>
      </c>
      <c r="K176" s="6" t="str">
        <f>INDEX(BDD_enquete_terrain_publique!M:M, MATCH(A176, BDD_enquete_terrain_publique!C:C, 0))</f>
        <v>NA</v>
      </c>
      <c r="L176" s="6" t="s">
        <v>376</v>
      </c>
      <c r="M176" s="6">
        <v>42</v>
      </c>
      <c r="N176" s="6">
        <v>50.47</v>
      </c>
      <c r="O176" s="6">
        <f t="shared" si="4"/>
        <v>42.841166666666666</v>
      </c>
      <c r="P176" s="6" t="s">
        <v>377</v>
      </c>
      <c r="Q176" s="6">
        <v>9</v>
      </c>
      <c r="R176" s="6">
        <v>29.04</v>
      </c>
      <c r="S176" s="6">
        <f t="shared" si="5"/>
        <v>9.484</v>
      </c>
      <c r="T176" s="101">
        <f>INDEX(BDD_enquete_terrain_publique!AE:AE, MATCH(A176, BDD_enquete_terrain_publique!C:C, 0))</f>
        <v>0.70833333333333337</v>
      </c>
      <c r="U176" s="101">
        <f>INDEX(BDD_enquete_terrain_publique!AF:AF, MATCH(A176, BDD_enquete_terrain_publique!C:C, 0))</f>
        <v>0.8125</v>
      </c>
      <c r="V176" s="6" t="s">
        <v>39</v>
      </c>
      <c r="W176" s="101">
        <v>0.73958333333333337</v>
      </c>
      <c r="X176" s="6">
        <v>1</v>
      </c>
      <c r="Y176" s="6">
        <v>1</v>
      </c>
      <c r="Z176" s="6" t="s">
        <v>22</v>
      </c>
      <c r="AA176" s="6" t="s">
        <v>22</v>
      </c>
      <c r="GU176" s="163"/>
    </row>
    <row r="177" spans="1:203">
      <c r="A177" s="106" t="s">
        <v>3873</v>
      </c>
      <c r="B177" s="100">
        <f>INDEX(BDD_enquete_terrain_publique!E:E, MATCH(A177, BDD_enquete_terrain_publique!C:C, 0))</f>
        <v>44396</v>
      </c>
      <c r="C177" s="100" t="s">
        <v>22</v>
      </c>
      <c r="D177" s="105" t="s">
        <v>22</v>
      </c>
      <c r="E177" s="6">
        <f>INDEX(BDD_enquete_terrain_publique!G:G, MATCH(A177, BDD_enquete_terrain_publique!C:C, 0))</f>
        <v>0</v>
      </c>
      <c r="F177" s="6" t="str">
        <f>INDEX(BDD_enquete_terrain_publique!H:H, MATCH(A177, BDD_enquete_terrain_publique!C:C, 0))</f>
        <v>NA</v>
      </c>
      <c r="G177" s="6" t="str">
        <f>INDEX(BDD_enquete_terrain_publique!I:I, MATCH(A177, BDD_enquete_terrain_publique!C:C, 0))</f>
        <v>NA</v>
      </c>
      <c r="H177" s="6" t="str">
        <f>INDEX(BDD_enquete_terrain_publique!J:J, MATCH(A177, BDD_enquete_terrain_publique!C:C, 0))</f>
        <v>NA</v>
      </c>
      <c r="I177" s="6" t="str">
        <f>INDEX(BDD_enquete_terrain_publique!K:K, MATCH(A177, BDD_enquete_terrain_publique!C:C, 0))</f>
        <v>NA</v>
      </c>
      <c r="J177" s="6" t="str">
        <f>INDEX(BDD_enquete_terrain_publique!L:L, MATCH(A177, BDD_enquete_terrain_publique!C:C, 0))</f>
        <v>NA</v>
      </c>
      <c r="K177" s="6" t="str">
        <f>INDEX(BDD_enquete_terrain_publique!M:M, MATCH(A177, BDD_enquete_terrain_publique!C:C, 0))</f>
        <v>NA</v>
      </c>
      <c r="L177" s="6" t="s">
        <v>969</v>
      </c>
      <c r="M177" s="6">
        <v>42</v>
      </c>
      <c r="N177" s="6">
        <v>40.75</v>
      </c>
      <c r="O177" s="6">
        <f t="shared" si="4"/>
        <v>42.679166666666667</v>
      </c>
      <c r="P177" s="6" t="s">
        <v>970</v>
      </c>
      <c r="Q177" s="6">
        <v>9</v>
      </c>
      <c r="R177" s="6">
        <v>17.87</v>
      </c>
      <c r="S177" s="6">
        <f t="shared" si="5"/>
        <v>9.2978333333333332</v>
      </c>
      <c r="T177" s="101">
        <f>INDEX(BDD_enquete_terrain_publique!AE:AE, MATCH(A177, BDD_enquete_terrain_publique!C:C, 0))</f>
        <v>0.27083333333333331</v>
      </c>
      <c r="U177" s="101">
        <f>INDEX(BDD_enquete_terrain_publique!AF:AF, MATCH(A177, BDD_enquete_terrain_publique!C:C, 0))</f>
        <v>0.41666666666666669</v>
      </c>
      <c r="V177" s="6" t="s">
        <v>39</v>
      </c>
      <c r="W177" s="101">
        <v>0.2986111111111111</v>
      </c>
      <c r="X177" s="6">
        <v>1</v>
      </c>
      <c r="Y177" s="6">
        <v>2</v>
      </c>
      <c r="Z177" s="6" t="s">
        <v>22</v>
      </c>
      <c r="AA177" s="18" t="s">
        <v>22</v>
      </c>
      <c r="GU177" s="163"/>
    </row>
    <row r="178" spans="1:203">
      <c r="A178" s="106" t="s">
        <v>3873</v>
      </c>
      <c r="B178" s="100">
        <f>INDEX(BDD_enquete_terrain_publique!E:E, MATCH(A178, BDD_enquete_terrain_publique!C:C, 0))</f>
        <v>44396</v>
      </c>
      <c r="C178" s="100" t="s">
        <v>22</v>
      </c>
      <c r="D178" s="105" t="s">
        <v>22</v>
      </c>
      <c r="E178" s="6">
        <f>INDEX(BDD_enquete_terrain_publique!G:G, MATCH(A178, BDD_enquete_terrain_publique!C:C, 0))</f>
        <v>0</v>
      </c>
      <c r="F178" s="6" t="str">
        <f>INDEX(BDD_enquete_terrain_publique!H:H, MATCH(A178, BDD_enquete_terrain_publique!C:C, 0))</f>
        <v>NA</v>
      </c>
      <c r="G178" s="6" t="str">
        <f>INDEX(BDD_enquete_terrain_publique!I:I, MATCH(A178, BDD_enquete_terrain_publique!C:C, 0))</f>
        <v>NA</v>
      </c>
      <c r="H178" s="6" t="str">
        <f>INDEX(BDD_enquete_terrain_publique!J:J, MATCH(A178, BDD_enquete_terrain_publique!C:C, 0))</f>
        <v>NA</v>
      </c>
      <c r="I178" s="6" t="str">
        <f>INDEX(BDD_enquete_terrain_publique!K:K, MATCH(A178, BDD_enquete_terrain_publique!C:C, 0))</f>
        <v>NA</v>
      </c>
      <c r="J178" s="6" t="str">
        <f>INDEX(BDD_enquete_terrain_publique!L:L, MATCH(A178, BDD_enquete_terrain_publique!C:C, 0))</f>
        <v>NA</v>
      </c>
      <c r="K178" s="6" t="str">
        <f>INDEX(BDD_enquete_terrain_publique!M:M, MATCH(A178, BDD_enquete_terrain_publique!C:C, 0))</f>
        <v>NA</v>
      </c>
      <c r="L178" s="6" t="s">
        <v>971</v>
      </c>
      <c r="M178" s="6">
        <v>42</v>
      </c>
      <c r="N178" s="6">
        <v>40.79</v>
      </c>
      <c r="O178" s="6">
        <f t="shared" si="4"/>
        <v>42.679833333333335</v>
      </c>
      <c r="P178" s="6" t="s">
        <v>972</v>
      </c>
      <c r="Q178" s="6">
        <v>9</v>
      </c>
      <c r="R178" s="6">
        <v>17.86</v>
      </c>
      <c r="S178" s="6">
        <f t="shared" si="5"/>
        <v>9.2976666666666663</v>
      </c>
      <c r="T178" s="101">
        <f>INDEX(BDD_enquete_terrain_publique!AE:AE, MATCH(A178, BDD_enquete_terrain_publique!C:C, 0))</f>
        <v>0.27083333333333331</v>
      </c>
      <c r="U178" s="101">
        <f>INDEX(BDD_enquete_terrain_publique!AF:AF, MATCH(A178, BDD_enquete_terrain_publique!C:C, 0))</f>
        <v>0.41666666666666669</v>
      </c>
      <c r="V178" s="6" t="s">
        <v>39</v>
      </c>
      <c r="W178" s="101">
        <v>0.30208333333333331</v>
      </c>
      <c r="X178" s="6">
        <v>1</v>
      </c>
      <c r="Y178" s="6">
        <v>1</v>
      </c>
      <c r="Z178" s="6" t="s">
        <v>22</v>
      </c>
      <c r="AA178" s="6" t="s">
        <v>22</v>
      </c>
      <c r="GU178" s="163"/>
    </row>
    <row r="179" spans="1:203">
      <c r="A179" s="106" t="s">
        <v>3873</v>
      </c>
      <c r="B179" s="100">
        <f>INDEX(BDD_enquete_terrain_publique!E:E, MATCH(A179, BDD_enquete_terrain_publique!C:C, 0))</f>
        <v>44396</v>
      </c>
      <c r="C179" s="6">
        <v>61</v>
      </c>
      <c r="D179" s="105" t="s">
        <v>22</v>
      </c>
      <c r="E179" s="6">
        <f>INDEX(BDD_enquete_terrain_publique!G:G, MATCH(A179, BDD_enquete_terrain_publique!C:C, 0))</f>
        <v>0</v>
      </c>
      <c r="F179" s="6" t="str">
        <f>INDEX(BDD_enquete_terrain_publique!H:H, MATCH(A179, BDD_enquete_terrain_publique!C:C, 0))</f>
        <v>NA</v>
      </c>
      <c r="G179" s="6" t="str">
        <f>INDEX(BDD_enquete_terrain_publique!I:I, MATCH(A179, BDD_enquete_terrain_publique!C:C, 0))</f>
        <v>NA</v>
      </c>
      <c r="H179" s="6" t="str">
        <f>INDEX(BDD_enquete_terrain_publique!J:J, MATCH(A179, BDD_enquete_terrain_publique!C:C, 0))</f>
        <v>NA</v>
      </c>
      <c r="I179" s="6" t="str">
        <f>INDEX(BDD_enquete_terrain_publique!K:K, MATCH(A179, BDD_enquete_terrain_publique!C:C, 0))</f>
        <v>NA</v>
      </c>
      <c r="J179" s="6" t="str">
        <f>INDEX(BDD_enquete_terrain_publique!L:L, MATCH(A179, BDD_enquete_terrain_publique!C:C, 0))</f>
        <v>NA</v>
      </c>
      <c r="K179" s="6" t="str">
        <f>INDEX(BDD_enquete_terrain_publique!M:M, MATCH(A179, BDD_enquete_terrain_publique!C:C, 0))</f>
        <v>NA</v>
      </c>
      <c r="L179" s="6" t="s">
        <v>2436</v>
      </c>
      <c r="M179" s="6">
        <v>42</v>
      </c>
      <c r="N179" s="6">
        <v>48.27</v>
      </c>
      <c r="O179" s="6">
        <f t="shared" si="4"/>
        <v>42.804499999999997</v>
      </c>
      <c r="P179" s="101" t="s">
        <v>2437</v>
      </c>
      <c r="Q179" s="6">
        <v>9</v>
      </c>
      <c r="R179" s="6">
        <v>20.27</v>
      </c>
      <c r="S179" s="6">
        <f t="shared" si="5"/>
        <v>9.3378333333333341</v>
      </c>
      <c r="T179" s="101">
        <f>INDEX(BDD_enquete_terrain_publique!AE:AE, MATCH(A179, BDD_enquete_terrain_publique!C:C, 0))</f>
        <v>0.27083333333333331</v>
      </c>
      <c r="U179" s="101">
        <f>INDEX(BDD_enquete_terrain_publique!AF:AF, MATCH(A179, BDD_enquete_terrain_publique!C:C, 0))</f>
        <v>0.41666666666666669</v>
      </c>
      <c r="V179" s="6" t="s">
        <v>40</v>
      </c>
      <c r="W179" s="101">
        <v>0.34861111111111115</v>
      </c>
      <c r="X179" s="6">
        <v>0</v>
      </c>
      <c r="Y179" s="6">
        <v>1</v>
      </c>
      <c r="Z179" s="6" t="s">
        <v>22</v>
      </c>
      <c r="AA179" s="6" t="s">
        <v>2438</v>
      </c>
      <c r="GU179" s="163"/>
    </row>
    <row r="180" spans="1:203">
      <c r="A180" s="106" t="s">
        <v>3873</v>
      </c>
      <c r="B180" s="100">
        <f>INDEX(BDD_enquete_terrain_publique!E:E, MATCH(A180, BDD_enquete_terrain_publique!C:C, 0))</f>
        <v>44396</v>
      </c>
      <c r="C180" s="6">
        <v>60</v>
      </c>
      <c r="D180" s="105" t="s">
        <v>22</v>
      </c>
      <c r="E180" s="6">
        <f>INDEX(BDD_enquete_terrain_publique!G:G, MATCH(A180, BDD_enquete_terrain_publique!C:C, 0))</f>
        <v>0</v>
      </c>
      <c r="F180" s="6" t="str">
        <f>INDEX(BDD_enquete_terrain_publique!H:H, MATCH(A180, BDD_enquete_terrain_publique!C:C, 0))</f>
        <v>NA</v>
      </c>
      <c r="G180" s="6" t="str">
        <f>INDEX(BDD_enquete_terrain_publique!I:I, MATCH(A180, BDD_enquete_terrain_publique!C:C, 0))</f>
        <v>NA</v>
      </c>
      <c r="H180" s="6" t="str">
        <f>INDEX(BDD_enquete_terrain_publique!J:J, MATCH(A180, BDD_enquete_terrain_publique!C:C, 0))</f>
        <v>NA</v>
      </c>
      <c r="I180" s="6" t="str">
        <f>INDEX(BDD_enquete_terrain_publique!K:K, MATCH(A180, BDD_enquete_terrain_publique!C:C, 0))</f>
        <v>NA</v>
      </c>
      <c r="J180" s="6" t="str">
        <f>INDEX(BDD_enquete_terrain_publique!L:L, MATCH(A180, BDD_enquete_terrain_publique!C:C, 0))</f>
        <v>NA</v>
      </c>
      <c r="K180" s="6" t="str">
        <f>INDEX(BDD_enquete_terrain_publique!M:M, MATCH(A180, BDD_enquete_terrain_publique!C:C, 0))</f>
        <v>NA</v>
      </c>
      <c r="L180" s="6" t="s">
        <v>2439</v>
      </c>
      <c r="M180" s="6">
        <v>42</v>
      </c>
      <c r="N180" s="6">
        <v>48.03</v>
      </c>
      <c r="O180" s="6">
        <f t="shared" si="4"/>
        <v>42.8005</v>
      </c>
      <c r="P180" s="101" t="s">
        <v>2440</v>
      </c>
      <c r="Q180" s="6">
        <v>9</v>
      </c>
      <c r="R180" s="6">
        <v>20.39</v>
      </c>
      <c r="S180" s="6">
        <f t="shared" si="5"/>
        <v>9.339833333333333</v>
      </c>
      <c r="T180" s="101">
        <f>INDEX(BDD_enquete_terrain_publique!AE:AE, MATCH(A180, BDD_enquete_terrain_publique!C:C, 0))</f>
        <v>0.27083333333333331</v>
      </c>
      <c r="U180" s="101">
        <f>INDEX(BDD_enquete_terrain_publique!AF:AF, MATCH(A180, BDD_enquete_terrain_publique!C:C, 0))</f>
        <v>0.41666666666666669</v>
      </c>
      <c r="V180" s="6" t="s">
        <v>40</v>
      </c>
      <c r="W180" s="101">
        <v>0.35000000000000003</v>
      </c>
      <c r="X180" s="6">
        <v>0</v>
      </c>
      <c r="Y180" s="6">
        <v>1</v>
      </c>
      <c r="Z180" s="6" t="s">
        <v>22</v>
      </c>
      <c r="AA180" s="6" t="s">
        <v>2438</v>
      </c>
      <c r="GU180" s="163"/>
    </row>
    <row r="181" spans="1:203">
      <c r="A181" s="106" t="s">
        <v>3874</v>
      </c>
      <c r="B181" s="100">
        <f>INDEX(BDD_enquete_terrain_publique!E:E, MATCH(A181, BDD_enquete_terrain_publique!C:C, 0))</f>
        <v>44397</v>
      </c>
      <c r="C181" s="6">
        <v>9</v>
      </c>
      <c r="D181" s="105" t="s">
        <v>2441</v>
      </c>
      <c r="E181" s="6">
        <f>INDEX(BDD_enquete_terrain_publique!G:G, MATCH(A181, BDD_enquete_terrain_publique!C:C, 0))</f>
        <v>1</v>
      </c>
      <c r="F181" s="6" t="str">
        <f>INDEX(BDD_enquete_terrain_publique!H:H, MATCH(A181, BDD_enquete_terrain_publique!C:C, 0))</f>
        <v>NA</v>
      </c>
      <c r="G181" s="6" t="str">
        <f>INDEX(BDD_enquete_terrain_publique!I:I, MATCH(A181, BDD_enquete_terrain_publique!C:C, 0))</f>
        <v>NA</v>
      </c>
      <c r="H181" s="6" t="str">
        <f>INDEX(BDD_enquete_terrain_publique!J:J, MATCH(A181, BDD_enquete_terrain_publique!C:C, 0))</f>
        <v>NA</v>
      </c>
      <c r="I181" s="6" t="str">
        <f>INDEX(BDD_enquete_terrain_publique!K:K, MATCH(A181, BDD_enquete_terrain_publique!C:C, 0))</f>
        <v>NA</v>
      </c>
      <c r="J181" s="6" t="str">
        <f>INDEX(BDD_enquete_terrain_publique!L:L, MATCH(A181, BDD_enquete_terrain_publique!C:C, 0))</f>
        <v>NA</v>
      </c>
      <c r="K181" s="6" t="str">
        <f>INDEX(BDD_enquete_terrain_publique!M:M, MATCH(A181, BDD_enquete_terrain_publique!C:C, 0))</f>
        <v>NA</v>
      </c>
      <c r="L181" s="6" t="s">
        <v>2442</v>
      </c>
      <c r="M181" s="6">
        <v>42</v>
      </c>
      <c r="N181" s="6">
        <v>42.64</v>
      </c>
      <c r="O181" s="6">
        <f t="shared" si="4"/>
        <v>42.710666666666668</v>
      </c>
      <c r="P181" s="101" t="s">
        <v>2443</v>
      </c>
      <c r="Q181" s="6">
        <v>9</v>
      </c>
      <c r="R181" s="6">
        <v>27.31</v>
      </c>
      <c r="S181" s="6">
        <f t="shared" si="5"/>
        <v>9.4551666666666669</v>
      </c>
      <c r="T181" s="101">
        <f>INDEX(BDD_enquete_terrain_publique!AE:AE, MATCH(A181, BDD_enquete_terrain_publique!C:C, 0))</f>
        <v>0.27083333333333331</v>
      </c>
      <c r="U181" s="101">
        <f>INDEX(BDD_enquete_terrain_publique!AF:AF, MATCH(A181, BDD_enquete_terrain_publique!C:C, 0))</f>
        <v>0.39583333333333331</v>
      </c>
      <c r="V181" s="6" t="s">
        <v>39</v>
      </c>
      <c r="W181" s="101">
        <v>0.28472222222222221</v>
      </c>
      <c r="X181" s="6">
        <v>0</v>
      </c>
      <c r="Y181" s="6">
        <v>1</v>
      </c>
      <c r="Z181" s="6" t="s">
        <v>22</v>
      </c>
      <c r="AA181" s="6" t="s">
        <v>2432</v>
      </c>
      <c r="GU181" s="163"/>
    </row>
    <row r="182" spans="1:203">
      <c r="A182" s="106" t="s">
        <v>3874</v>
      </c>
      <c r="B182" s="100">
        <f>INDEX(BDD_enquete_terrain_publique!E:E, MATCH(A182, BDD_enquete_terrain_publique!C:C, 0))</f>
        <v>44397</v>
      </c>
      <c r="C182" s="6">
        <v>8</v>
      </c>
      <c r="D182" s="105" t="s">
        <v>22</v>
      </c>
      <c r="E182" s="6">
        <f>INDEX(BDD_enquete_terrain_publique!G:G, MATCH(A182, BDD_enquete_terrain_publique!C:C, 0))</f>
        <v>1</v>
      </c>
      <c r="F182" s="6" t="str">
        <f>INDEX(BDD_enquete_terrain_publique!H:H, MATCH(A182, BDD_enquete_terrain_publique!C:C, 0))</f>
        <v>NA</v>
      </c>
      <c r="G182" s="6" t="str">
        <f>INDEX(BDD_enquete_terrain_publique!I:I, MATCH(A182, BDD_enquete_terrain_publique!C:C, 0))</f>
        <v>NA</v>
      </c>
      <c r="H182" s="6" t="str">
        <f>INDEX(BDD_enquete_terrain_publique!J:J, MATCH(A182, BDD_enquete_terrain_publique!C:C, 0))</f>
        <v>NA</v>
      </c>
      <c r="I182" s="6" t="str">
        <f>INDEX(BDD_enquete_terrain_publique!K:K, MATCH(A182, BDD_enquete_terrain_publique!C:C, 0))</f>
        <v>NA</v>
      </c>
      <c r="J182" s="6" t="str">
        <f>INDEX(BDD_enquete_terrain_publique!L:L, MATCH(A182, BDD_enquete_terrain_publique!C:C, 0))</f>
        <v>NA</v>
      </c>
      <c r="K182" s="6" t="str">
        <f>INDEX(BDD_enquete_terrain_publique!M:M, MATCH(A182, BDD_enquete_terrain_publique!C:C, 0))</f>
        <v>NA</v>
      </c>
      <c r="L182" s="6" t="s">
        <v>2444</v>
      </c>
      <c r="M182" s="6">
        <v>42</v>
      </c>
      <c r="N182" s="6">
        <v>47.56</v>
      </c>
      <c r="O182" s="6">
        <f t="shared" si="4"/>
        <v>42.792666666666669</v>
      </c>
      <c r="P182" s="101" t="s">
        <v>2445</v>
      </c>
      <c r="Q182" s="6">
        <v>9</v>
      </c>
      <c r="R182" s="6">
        <v>29.36</v>
      </c>
      <c r="S182" s="6">
        <f t="shared" si="5"/>
        <v>9.4893333333333327</v>
      </c>
      <c r="T182" s="101">
        <f>INDEX(BDD_enquete_terrain_publique!AE:AE, MATCH(A182, BDD_enquete_terrain_publique!C:C, 0))</f>
        <v>0.27083333333333331</v>
      </c>
      <c r="U182" s="101">
        <f>INDEX(BDD_enquete_terrain_publique!AF:AF, MATCH(A182, BDD_enquete_terrain_publique!C:C, 0))</f>
        <v>0.39583333333333331</v>
      </c>
      <c r="V182" s="6" t="s">
        <v>40</v>
      </c>
      <c r="W182" s="101">
        <v>0.30486111111111108</v>
      </c>
      <c r="X182" s="6">
        <v>0</v>
      </c>
      <c r="Y182" s="6">
        <v>1</v>
      </c>
      <c r="Z182" s="6" t="s">
        <v>22</v>
      </c>
      <c r="AA182" s="6" t="s">
        <v>2438</v>
      </c>
      <c r="GU182" s="163"/>
    </row>
    <row r="183" spans="1:203">
      <c r="A183" s="106" t="s">
        <v>3874</v>
      </c>
      <c r="B183" s="100">
        <f>INDEX(BDD_enquete_terrain_publique!E:E, MATCH(A183, BDD_enquete_terrain_publique!C:C, 0))</f>
        <v>44397</v>
      </c>
      <c r="C183" s="100" t="s">
        <v>22</v>
      </c>
      <c r="D183" s="105" t="s">
        <v>22</v>
      </c>
      <c r="E183" s="6">
        <f>INDEX(BDD_enquete_terrain_publique!G:G, MATCH(A183, BDD_enquete_terrain_publique!C:C, 0))</f>
        <v>1</v>
      </c>
      <c r="F183" s="6" t="str">
        <f>INDEX(BDD_enquete_terrain_publique!H:H, MATCH(A183, BDD_enquete_terrain_publique!C:C, 0))</f>
        <v>NA</v>
      </c>
      <c r="G183" s="6" t="str">
        <f>INDEX(BDD_enquete_terrain_publique!I:I, MATCH(A183, BDD_enquete_terrain_publique!C:C, 0))</f>
        <v>NA</v>
      </c>
      <c r="H183" s="6" t="str">
        <f>INDEX(BDD_enquete_terrain_publique!J:J, MATCH(A183, BDD_enquete_terrain_publique!C:C, 0))</f>
        <v>NA</v>
      </c>
      <c r="I183" s="6" t="str">
        <f>INDEX(BDD_enquete_terrain_publique!K:K, MATCH(A183, BDD_enquete_terrain_publique!C:C, 0))</f>
        <v>NA</v>
      </c>
      <c r="J183" s="6" t="str">
        <f>INDEX(BDD_enquete_terrain_publique!L:L, MATCH(A183, BDD_enquete_terrain_publique!C:C, 0))</f>
        <v>NA</v>
      </c>
      <c r="K183" s="6" t="str">
        <f>INDEX(BDD_enquete_terrain_publique!M:M, MATCH(A183, BDD_enquete_terrain_publique!C:C, 0))</f>
        <v>NA</v>
      </c>
      <c r="L183" s="6" t="s">
        <v>973</v>
      </c>
      <c r="M183" s="6">
        <v>42</v>
      </c>
      <c r="N183" s="6">
        <v>53.21</v>
      </c>
      <c r="O183" s="6">
        <f t="shared" si="4"/>
        <v>42.886833333333335</v>
      </c>
      <c r="P183" s="6" t="s">
        <v>974</v>
      </c>
      <c r="Q183" s="6">
        <v>9</v>
      </c>
      <c r="R183" s="6">
        <v>28.41</v>
      </c>
      <c r="S183" s="6">
        <f t="shared" si="5"/>
        <v>9.4734999999999996</v>
      </c>
      <c r="T183" s="101">
        <f>INDEX(BDD_enquete_terrain_publique!AE:AE, MATCH(A183, BDD_enquete_terrain_publique!C:C, 0))</f>
        <v>0.27083333333333331</v>
      </c>
      <c r="U183" s="101">
        <f>INDEX(BDD_enquete_terrain_publique!AF:AF, MATCH(A183, BDD_enquete_terrain_publique!C:C, 0))</f>
        <v>0.39583333333333331</v>
      </c>
      <c r="V183" s="6" t="s">
        <v>39</v>
      </c>
      <c r="W183" s="101">
        <v>0.31944444444444448</v>
      </c>
      <c r="X183" s="6">
        <v>1</v>
      </c>
      <c r="Y183" s="6">
        <v>1</v>
      </c>
      <c r="Z183" s="6" t="s">
        <v>22</v>
      </c>
      <c r="AA183" s="6" t="s">
        <v>22</v>
      </c>
      <c r="GU183" s="163"/>
    </row>
    <row r="184" spans="1:203">
      <c r="A184" s="106" t="s">
        <v>3874</v>
      </c>
      <c r="B184" s="100">
        <f>INDEX(BDD_enquete_terrain_publique!E:E, MATCH(A184, BDD_enquete_terrain_publique!C:C, 0))</f>
        <v>44397</v>
      </c>
      <c r="C184" s="100" t="s">
        <v>22</v>
      </c>
      <c r="D184" s="105" t="s">
        <v>22</v>
      </c>
      <c r="E184" s="6">
        <f>INDEX(BDD_enquete_terrain_publique!G:G, MATCH(A184, BDD_enquete_terrain_publique!C:C, 0))</f>
        <v>1</v>
      </c>
      <c r="F184" s="6" t="str">
        <f>INDEX(BDD_enquete_terrain_publique!H:H, MATCH(A184, BDD_enquete_terrain_publique!C:C, 0))</f>
        <v>NA</v>
      </c>
      <c r="G184" s="6" t="str">
        <f>INDEX(BDD_enquete_terrain_publique!I:I, MATCH(A184, BDD_enquete_terrain_publique!C:C, 0))</f>
        <v>NA</v>
      </c>
      <c r="H184" s="6" t="str">
        <f>INDEX(BDD_enquete_terrain_publique!J:J, MATCH(A184, BDD_enquete_terrain_publique!C:C, 0))</f>
        <v>NA</v>
      </c>
      <c r="I184" s="6" t="str">
        <f>INDEX(BDD_enquete_terrain_publique!K:K, MATCH(A184, BDD_enquete_terrain_publique!C:C, 0))</f>
        <v>NA</v>
      </c>
      <c r="J184" s="6" t="str">
        <f>INDEX(BDD_enquete_terrain_publique!L:L, MATCH(A184, BDD_enquete_terrain_publique!C:C, 0))</f>
        <v>NA</v>
      </c>
      <c r="K184" s="6" t="str">
        <f>INDEX(BDD_enquete_terrain_publique!M:M, MATCH(A184, BDD_enquete_terrain_publique!C:C, 0))</f>
        <v>NA</v>
      </c>
      <c r="L184" s="6" t="s">
        <v>1700</v>
      </c>
      <c r="M184" s="6">
        <v>42</v>
      </c>
      <c r="N184" s="6">
        <v>53.16</v>
      </c>
      <c r="O184" s="6">
        <f t="shared" si="4"/>
        <v>42.886000000000003</v>
      </c>
      <c r="P184" s="6" t="s">
        <v>1701</v>
      </c>
      <c r="Q184" s="6">
        <v>9</v>
      </c>
      <c r="R184" s="6">
        <v>28.4</v>
      </c>
      <c r="S184" s="6">
        <f t="shared" si="5"/>
        <v>9.4733333333333327</v>
      </c>
      <c r="T184" s="101">
        <f>INDEX(BDD_enquete_terrain_publique!AE:AE, MATCH(A184, BDD_enquete_terrain_publique!C:C, 0))</f>
        <v>0.27083333333333331</v>
      </c>
      <c r="U184" s="101">
        <f>INDEX(BDD_enquete_terrain_publique!AF:AF, MATCH(A184, BDD_enquete_terrain_publique!C:C, 0))</f>
        <v>0.39583333333333331</v>
      </c>
      <c r="V184" s="6" t="s">
        <v>39</v>
      </c>
      <c r="W184" s="101">
        <v>0.32291666666666669</v>
      </c>
      <c r="X184" s="6">
        <v>1</v>
      </c>
      <c r="Y184" s="6">
        <v>2</v>
      </c>
      <c r="Z184" s="6" t="s">
        <v>22</v>
      </c>
      <c r="AA184" s="6" t="s">
        <v>22</v>
      </c>
      <c r="GU184" s="163"/>
    </row>
    <row r="185" spans="1:203">
      <c r="A185" s="106" t="s">
        <v>3874</v>
      </c>
      <c r="B185" s="100">
        <f>INDEX(BDD_enquete_terrain_publique!E:E, MATCH(A185, BDD_enquete_terrain_publique!C:C, 0))</f>
        <v>44397</v>
      </c>
      <c r="C185" s="6">
        <v>7</v>
      </c>
      <c r="D185" s="105" t="s">
        <v>22</v>
      </c>
      <c r="E185" s="6">
        <f>INDEX(BDD_enquete_terrain_publique!G:G, MATCH(A185, BDD_enquete_terrain_publique!C:C, 0))</f>
        <v>1</v>
      </c>
      <c r="F185" s="6" t="str">
        <f>INDEX(BDD_enquete_terrain_publique!H:H, MATCH(A185, BDD_enquete_terrain_publique!C:C, 0))</f>
        <v>NA</v>
      </c>
      <c r="G185" s="6" t="str">
        <f>INDEX(BDD_enquete_terrain_publique!I:I, MATCH(A185, BDD_enquete_terrain_publique!C:C, 0))</f>
        <v>NA</v>
      </c>
      <c r="H185" s="6" t="str">
        <f>INDEX(BDD_enquete_terrain_publique!J:J, MATCH(A185, BDD_enquete_terrain_publique!C:C, 0))</f>
        <v>NA</v>
      </c>
      <c r="I185" s="6" t="str">
        <f>INDEX(BDD_enquete_terrain_publique!K:K, MATCH(A185, BDD_enquete_terrain_publique!C:C, 0))</f>
        <v>NA</v>
      </c>
      <c r="J185" s="6" t="str">
        <f>INDEX(BDD_enquete_terrain_publique!L:L, MATCH(A185, BDD_enquete_terrain_publique!C:C, 0))</f>
        <v>NA</v>
      </c>
      <c r="K185" s="6" t="str">
        <f>INDEX(BDD_enquete_terrain_publique!M:M, MATCH(A185, BDD_enquete_terrain_publique!C:C, 0))</f>
        <v>NA</v>
      </c>
      <c r="L185" s="101" t="s">
        <v>2446</v>
      </c>
      <c r="M185" s="6">
        <v>42</v>
      </c>
      <c r="N185" s="6">
        <v>50.5</v>
      </c>
      <c r="O185" s="6">
        <f t="shared" si="4"/>
        <v>42.841666666666669</v>
      </c>
      <c r="P185" s="101" t="s">
        <v>2447</v>
      </c>
      <c r="Q185" s="6">
        <v>9</v>
      </c>
      <c r="R185" s="6">
        <v>29.06</v>
      </c>
      <c r="S185" s="6">
        <f t="shared" si="5"/>
        <v>9.4843333333333337</v>
      </c>
      <c r="T185" s="101">
        <f>INDEX(BDD_enquete_terrain_publique!AE:AE, MATCH(A185, BDD_enquete_terrain_publique!C:C, 0))</f>
        <v>0.27083333333333331</v>
      </c>
      <c r="U185" s="101">
        <f>INDEX(BDD_enquete_terrain_publique!AF:AF, MATCH(A185, BDD_enquete_terrain_publique!C:C, 0))</f>
        <v>0.39583333333333331</v>
      </c>
      <c r="V185" s="6" t="s">
        <v>40</v>
      </c>
      <c r="W185" s="101">
        <v>0.35347222222222219</v>
      </c>
      <c r="X185" s="6">
        <v>0</v>
      </c>
      <c r="Y185" s="6">
        <v>1</v>
      </c>
      <c r="Z185" s="6" t="s">
        <v>22</v>
      </c>
      <c r="AA185" s="6" t="s">
        <v>2438</v>
      </c>
      <c r="GU185" s="163"/>
    </row>
    <row r="186" spans="1:203">
      <c r="A186" s="106" t="s">
        <v>3874</v>
      </c>
      <c r="B186" s="100">
        <f>INDEX(BDD_enquete_terrain_publique!E:E, MATCH(A186, BDD_enquete_terrain_publique!C:C, 0))</f>
        <v>44397</v>
      </c>
      <c r="C186" s="6">
        <v>8</v>
      </c>
      <c r="D186" s="105" t="s">
        <v>22</v>
      </c>
      <c r="E186" s="6">
        <f>INDEX(BDD_enquete_terrain_publique!G:G, MATCH(A186, BDD_enquete_terrain_publique!C:C, 0))</f>
        <v>1</v>
      </c>
      <c r="F186" s="6" t="str">
        <f>INDEX(BDD_enquete_terrain_publique!H:H, MATCH(A186, BDD_enquete_terrain_publique!C:C, 0))</f>
        <v>NA</v>
      </c>
      <c r="G186" s="6" t="str">
        <f>INDEX(BDD_enquete_terrain_publique!I:I, MATCH(A186, BDD_enquete_terrain_publique!C:C, 0))</f>
        <v>NA</v>
      </c>
      <c r="H186" s="6" t="str">
        <f>INDEX(BDD_enquete_terrain_publique!J:J, MATCH(A186, BDD_enquete_terrain_publique!C:C, 0))</f>
        <v>NA</v>
      </c>
      <c r="I186" s="6" t="str">
        <f>INDEX(BDD_enquete_terrain_publique!K:K, MATCH(A186, BDD_enquete_terrain_publique!C:C, 0))</f>
        <v>NA</v>
      </c>
      <c r="J186" s="6" t="str">
        <f>INDEX(BDD_enquete_terrain_publique!L:L, MATCH(A186, BDD_enquete_terrain_publique!C:C, 0))</f>
        <v>NA</v>
      </c>
      <c r="K186" s="6" t="str">
        <f>INDEX(BDD_enquete_terrain_publique!M:M, MATCH(A186, BDD_enquete_terrain_publique!C:C, 0))</f>
        <v>NA</v>
      </c>
      <c r="L186" s="101" t="s">
        <v>2448</v>
      </c>
      <c r="M186" s="6">
        <v>42</v>
      </c>
      <c r="N186" s="6">
        <v>48.83</v>
      </c>
      <c r="O186" s="6">
        <f t="shared" si="4"/>
        <v>42.813833333333335</v>
      </c>
      <c r="P186" s="101" t="s">
        <v>2449</v>
      </c>
      <c r="Q186" s="6">
        <v>9</v>
      </c>
      <c r="R186" s="6">
        <v>29.43</v>
      </c>
      <c r="S186" s="6">
        <f t="shared" si="5"/>
        <v>9.4905000000000008</v>
      </c>
      <c r="T186" s="101">
        <f>INDEX(BDD_enquete_terrain_publique!AE:AE, MATCH(A186, BDD_enquete_terrain_publique!C:C, 0))</f>
        <v>0.27083333333333331</v>
      </c>
      <c r="U186" s="101">
        <f>INDEX(BDD_enquete_terrain_publique!AF:AF, MATCH(A186, BDD_enquete_terrain_publique!C:C, 0))</f>
        <v>0.39583333333333331</v>
      </c>
      <c r="V186" s="6" t="s">
        <v>40</v>
      </c>
      <c r="W186" s="101">
        <v>0.35833333333333334</v>
      </c>
      <c r="X186" s="6">
        <v>0</v>
      </c>
      <c r="Y186" s="6">
        <v>1</v>
      </c>
      <c r="Z186" s="6" t="s">
        <v>22</v>
      </c>
      <c r="AA186" s="6" t="s">
        <v>2438</v>
      </c>
      <c r="GU186" s="163"/>
    </row>
    <row r="187" spans="1:203">
      <c r="A187" s="106" t="s">
        <v>3889</v>
      </c>
      <c r="B187" s="100">
        <v>44398</v>
      </c>
      <c r="C187" s="6" t="s">
        <v>22</v>
      </c>
      <c r="D187" s="8" t="s">
        <v>22</v>
      </c>
      <c r="E187" s="6">
        <v>1</v>
      </c>
      <c r="F187" s="6" t="s">
        <v>22</v>
      </c>
      <c r="G187" s="6" t="s">
        <v>22</v>
      </c>
      <c r="H187" s="6" t="s">
        <v>22</v>
      </c>
      <c r="I187" s="6" t="s">
        <v>22</v>
      </c>
      <c r="J187" s="6" t="s">
        <v>22</v>
      </c>
      <c r="K187" s="6" t="s">
        <v>22</v>
      </c>
      <c r="L187" s="101" t="s">
        <v>22</v>
      </c>
      <c r="M187" s="101" t="s">
        <v>22</v>
      </c>
      <c r="N187" s="101" t="s">
        <v>22</v>
      </c>
      <c r="O187" s="6" t="s">
        <v>22</v>
      </c>
      <c r="P187" s="101" t="s">
        <v>22</v>
      </c>
      <c r="Q187" s="101" t="s">
        <v>22</v>
      </c>
      <c r="R187" s="101" t="s">
        <v>22</v>
      </c>
      <c r="S187" s="6" t="s">
        <v>22</v>
      </c>
      <c r="T187" s="164">
        <v>0.27083333333333331</v>
      </c>
      <c r="U187" s="101">
        <v>0.39583333333333331</v>
      </c>
      <c r="V187" s="6" t="s">
        <v>22</v>
      </c>
      <c r="W187" s="6" t="s">
        <v>22</v>
      </c>
      <c r="X187" s="6">
        <v>0</v>
      </c>
      <c r="Y187" s="6">
        <v>0</v>
      </c>
      <c r="Z187" s="6" t="s">
        <v>22</v>
      </c>
      <c r="AA187" s="6" t="s">
        <v>22</v>
      </c>
      <c r="CD187" s="165"/>
      <c r="EH187" s="42"/>
      <c r="FE187" s="42"/>
      <c r="FF187" s="42"/>
      <c r="FG187" s="42"/>
      <c r="FH187" s="42"/>
      <c r="FI187" s="42"/>
      <c r="FJ187" s="42"/>
      <c r="FK187" s="42"/>
      <c r="FL187" s="42"/>
      <c r="FM187" s="42"/>
      <c r="FN187" s="42"/>
      <c r="FO187" s="42"/>
      <c r="FP187" s="42"/>
      <c r="FQ187" s="42"/>
      <c r="FR187" s="42"/>
      <c r="FS187" s="42"/>
      <c r="FT187" s="42"/>
      <c r="FU187" s="42"/>
      <c r="FV187" s="42"/>
      <c r="FW187" s="42"/>
      <c r="FX187" s="42"/>
      <c r="FY187" s="42"/>
      <c r="FZ187" s="42"/>
      <c r="GA187" s="42"/>
      <c r="GB187" s="42"/>
      <c r="GC187" s="42"/>
      <c r="GD187" s="42"/>
      <c r="GE187" s="42"/>
      <c r="GF187" s="42"/>
      <c r="GG187" s="42"/>
      <c r="GH187" s="42"/>
      <c r="GI187" s="42"/>
      <c r="GJ187" s="42"/>
      <c r="GK187" s="42"/>
      <c r="GL187" s="42"/>
      <c r="GM187" s="42"/>
      <c r="GN187" s="42"/>
      <c r="GO187" s="42"/>
      <c r="GP187" s="42"/>
      <c r="GQ187" s="42"/>
      <c r="GR187" s="42"/>
      <c r="GS187" s="42"/>
      <c r="GT187" s="42"/>
      <c r="GU187" s="166"/>
    </row>
    <row r="188" spans="1:203">
      <c r="A188" s="106" t="s">
        <v>3875</v>
      </c>
      <c r="B188" s="100">
        <f>INDEX(BDD_enquete_terrain_publique!E:E, MATCH(A188, BDD_enquete_terrain_publique!C:C, 0))</f>
        <v>44399</v>
      </c>
      <c r="C188" s="100" t="s">
        <v>22</v>
      </c>
      <c r="D188" s="105" t="s">
        <v>22</v>
      </c>
      <c r="E188" s="6">
        <f>INDEX(BDD_enquete_terrain_publique!G:G, MATCH(A188, BDD_enquete_terrain_publique!C:C, 0))</f>
        <v>0</v>
      </c>
      <c r="F188" s="6" t="str">
        <f>INDEX(BDD_enquete_terrain_publique!H:H, MATCH(A188, BDD_enquete_terrain_publique!C:C, 0))</f>
        <v>NA</v>
      </c>
      <c r="G188" s="6" t="str">
        <f>INDEX(BDD_enquete_terrain_publique!I:I, MATCH(A188, BDD_enquete_terrain_publique!C:C, 0))</f>
        <v>NA</v>
      </c>
      <c r="H188" s="6" t="str">
        <f>INDEX(BDD_enquete_terrain_publique!J:J, MATCH(A188, BDD_enquete_terrain_publique!C:C, 0))</f>
        <v>NA</v>
      </c>
      <c r="I188" s="6" t="str">
        <f>INDEX(BDD_enquete_terrain_publique!K:K, MATCH(A188, BDD_enquete_terrain_publique!C:C, 0))</f>
        <v>NA</v>
      </c>
      <c r="J188" s="6" t="str">
        <f>INDEX(BDD_enquete_terrain_publique!L:L, MATCH(A188, BDD_enquete_terrain_publique!C:C, 0))</f>
        <v>NA</v>
      </c>
      <c r="K188" s="6" t="str">
        <f>INDEX(BDD_enquete_terrain_publique!M:M, MATCH(A188, BDD_enquete_terrain_publique!C:C, 0))</f>
        <v>NA</v>
      </c>
      <c r="L188" s="6" t="s">
        <v>382</v>
      </c>
      <c r="M188" s="6">
        <v>42</v>
      </c>
      <c r="N188" s="6">
        <v>57.107999999999997</v>
      </c>
      <c r="O188" s="6">
        <f t="shared" si="4"/>
        <v>42.951799999999999</v>
      </c>
      <c r="P188" s="6" t="s">
        <v>383</v>
      </c>
      <c r="Q188" s="6">
        <v>9</v>
      </c>
      <c r="R188" s="6">
        <v>20.71</v>
      </c>
      <c r="S188" s="6">
        <f t="shared" si="5"/>
        <v>9.3451666666666675</v>
      </c>
      <c r="T188" s="101">
        <f>INDEX(BDD_enquete_terrain_publique!AE:AE, MATCH(A188, BDD_enquete_terrain_publique!C:C, 0))</f>
        <v>0.29166666666666669</v>
      </c>
      <c r="U188" s="101">
        <f>INDEX(BDD_enquete_terrain_publique!AF:AF, MATCH(A188, BDD_enquete_terrain_publique!C:C, 0))</f>
        <v>0.5</v>
      </c>
      <c r="V188" s="6" t="s">
        <v>41</v>
      </c>
      <c r="W188" s="101">
        <v>0.39583333333333331</v>
      </c>
      <c r="X188" s="6">
        <v>1</v>
      </c>
      <c r="Y188" s="6">
        <v>3</v>
      </c>
      <c r="Z188" s="6" t="s">
        <v>22</v>
      </c>
      <c r="AA188" s="6" t="s">
        <v>22</v>
      </c>
      <c r="GU188" s="163"/>
    </row>
    <row r="189" spans="1:203">
      <c r="A189" s="106" t="s">
        <v>3875</v>
      </c>
      <c r="B189" s="100">
        <f>INDEX(BDD_enquete_terrain_publique!E:E, MATCH(A189, BDD_enquete_terrain_publique!C:C, 0))</f>
        <v>44399</v>
      </c>
      <c r="C189" s="100" t="s">
        <v>22</v>
      </c>
      <c r="D189" s="105" t="s">
        <v>22</v>
      </c>
      <c r="E189" s="6">
        <f>INDEX(BDD_enquete_terrain_publique!G:G, MATCH(A189, BDD_enquete_terrain_publique!C:C, 0))</f>
        <v>0</v>
      </c>
      <c r="F189" s="6" t="str">
        <f>INDEX(BDD_enquete_terrain_publique!H:H, MATCH(A189, BDD_enquete_terrain_publique!C:C, 0))</f>
        <v>NA</v>
      </c>
      <c r="G189" s="6" t="str">
        <f>INDEX(BDD_enquete_terrain_publique!I:I, MATCH(A189, BDD_enquete_terrain_publique!C:C, 0))</f>
        <v>NA</v>
      </c>
      <c r="H189" s="6" t="str">
        <f>INDEX(BDD_enquete_terrain_publique!J:J, MATCH(A189, BDD_enquete_terrain_publique!C:C, 0))</f>
        <v>NA</v>
      </c>
      <c r="I189" s="6" t="str">
        <f>INDEX(BDD_enquete_terrain_publique!K:K, MATCH(A189, BDD_enquete_terrain_publique!C:C, 0))</f>
        <v>NA</v>
      </c>
      <c r="J189" s="6" t="str">
        <f>INDEX(BDD_enquete_terrain_publique!L:L, MATCH(A189, BDD_enquete_terrain_publique!C:C, 0))</f>
        <v>NA</v>
      </c>
      <c r="K189" s="6" t="str">
        <f>INDEX(BDD_enquete_terrain_publique!M:M, MATCH(A189, BDD_enquete_terrain_publique!C:C, 0))</f>
        <v>NA</v>
      </c>
      <c r="L189" s="6" t="s">
        <v>975</v>
      </c>
      <c r="M189" s="6">
        <v>42</v>
      </c>
      <c r="N189" s="6">
        <v>55.31</v>
      </c>
      <c r="O189" s="6">
        <f t="shared" si="4"/>
        <v>42.921833333333332</v>
      </c>
      <c r="P189" s="6" t="s">
        <v>976</v>
      </c>
      <c r="Q189" s="6">
        <v>9</v>
      </c>
      <c r="R189" s="6">
        <v>19.87</v>
      </c>
      <c r="S189" s="6">
        <f t="shared" si="5"/>
        <v>9.3311666666666664</v>
      </c>
      <c r="T189" s="101">
        <f>INDEX(BDD_enquete_terrain_publique!AE:AE, MATCH(A189, BDD_enquete_terrain_publique!C:C, 0))</f>
        <v>0.29166666666666669</v>
      </c>
      <c r="U189" s="101">
        <f>INDEX(BDD_enquete_terrain_publique!AF:AF, MATCH(A189, BDD_enquete_terrain_publique!C:C, 0))</f>
        <v>0.5</v>
      </c>
      <c r="V189" s="6" t="s">
        <v>41</v>
      </c>
      <c r="W189" s="101">
        <v>0.40625</v>
      </c>
      <c r="X189" s="6">
        <v>1</v>
      </c>
      <c r="Y189" s="6">
        <v>4</v>
      </c>
      <c r="Z189" s="6" t="s">
        <v>22</v>
      </c>
      <c r="AA189" s="6" t="s">
        <v>22</v>
      </c>
      <c r="GU189" s="163"/>
    </row>
    <row r="190" spans="1:203">
      <c r="A190" s="106" t="s">
        <v>3875</v>
      </c>
      <c r="B190" s="100">
        <f>INDEX(BDD_enquete_terrain_publique!E:E, MATCH(A190, BDD_enquete_terrain_publique!C:C, 0))</f>
        <v>44399</v>
      </c>
      <c r="C190" s="100" t="s">
        <v>22</v>
      </c>
      <c r="D190" s="105" t="s">
        <v>22</v>
      </c>
      <c r="E190" s="6">
        <f>INDEX(BDD_enquete_terrain_publique!G:G, MATCH(A190, BDD_enquete_terrain_publique!C:C, 0))</f>
        <v>0</v>
      </c>
      <c r="F190" s="6" t="str">
        <f>INDEX(BDD_enquete_terrain_publique!H:H, MATCH(A190, BDD_enquete_terrain_publique!C:C, 0))</f>
        <v>NA</v>
      </c>
      <c r="G190" s="6" t="str">
        <f>INDEX(BDD_enquete_terrain_publique!I:I, MATCH(A190, BDD_enquete_terrain_publique!C:C, 0))</f>
        <v>NA</v>
      </c>
      <c r="H190" s="6" t="str">
        <f>INDEX(BDD_enquete_terrain_publique!J:J, MATCH(A190, BDD_enquete_terrain_publique!C:C, 0))</f>
        <v>NA</v>
      </c>
      <c r="I190" s="6" t="str">
        <f>INDEX(BDD_enquete_terrain_publique!K:K, MATCH(A190, BDD_enquete_terrain_publique!C:C, 0))</f>
        <v>NA</v>
      </c>
      <c r="J190" s="6" t="str">
        <f>INDEX(BDD_enquete_terrain_publique!L:L, MATCH(A190, BDD_enquete_terrain_publique!C:C, 0))</f>
        <v>NA</v>
      </c>
      <c r="K190" s="6" t="str">
        <f>INDEX(BDD_enquete_terrain_publique!M:M, MATCH(A190, BDD_enquete_terrain_publique!C:C, 0))</f>
        <v>NA</v>
      </c>
      <c r="L190" s="6" t="s">
        <v>980</v>
      </c>
      <c r="M190" s="6">
        <v>42</v>
      </c>
      <c r="N190" s="6">
        <v>54.32</v>
      </c>
      <c r="O190" s="6">
        <f t="shared" si="4"/>
        <v>42.905333333333331</v>
      </c>
      <c r="P190" s="6" t="s">
        <v>889</v>
      </c>
      <c r="Q190" s="6">
        <v>9</v>
      </c>
      <c r="R190" s="6">
        <v>18.38</v>
      </c>
      <c r="S190" s="6">
        <f t="shared" si="5"/>
        <v>9.3063333333333329</v>
      </c>
      <c r="T190" s="101">
        <f>INDEX(BDD_enquete_terrain_publique!AE:AE, MATCH(A190, BDD_enquete_terrain_publique!C:C, 0))</f>
        <v>0.29166666666666669</v>
      </c>
      <c r="U190" s="101">
        <f>INDEX(BDD_enquete_terrain_publique!AF:AF, MATCH(A190, BDD_enquete_terrain_publique!C:C, 0))</f>
        <v>0.5</v>
      </c>
      <c r="V190" s="6" t="s">
        <v>41</v>
      </c>
      <c r="W190" s="101">
        <v>0.4236111111111111</v>
      </c>
      <c r="X190" s="6">
        <v>1</v>
      </c>
      <c r="Y190" s="6">
        <v>2</v>
      </c>
      <c r="Z190" s="6" t="s">
        <v>22</v>
      </c>
      <c r="AA190" s="6" t="s">
        <v>22</v>
      </c>
      <c r="GU190" s="163"/>
    </row>
    <row r="191" spans="1:203">
      <c r="A191" s="106" t="s">
        <v>3876</v>
      </c>
      <c r="B191" s="100">
        <f>INDEX(BDD_enquete_terrain_publique!E:E, MATCH(A191, BDD_enquete_terrain_publique!C:C, 0))</f>
        <v>44400</v>
      </c>
      <c r="C191" s="100" t="s">
        <v>22</v>
      </c>
      <c r="D191" s="105" t="s">
        <v>22</v>
      </c>
      <c r="E191" s="6">
        <f>INDEX(BDD_enquete_terrain_publique!G:G, MATCH(A191, BDD_enquete_terrain_publique!C:C, 0))</f>
        <v>0</v>
      </c>
      <c r="F191" s="6" t="str">
        <f>INDEX(BDD_enquete_terrain_publique!H:H, MATCH(A191, BDD_enquete_terrain_publique!C:C, 0))</f>
        <v>NA</v>
      </c>
      <c r="G191" s="6" t="str">
        <f>INDEX(BDD_enquete_terrain_publique!I:I, MATCH(A191, BDD_enquete_terrain_publique!C:C, 0))</f>
        <v>NA</v>
      </c>
      <c r="H191" s="6" t="str">
        <f>INDEX(BDD_enquete_terrain_publique!J:J, MATCH(A191, BDD_enquete_terrain_publique!C:C, 0))</f>
        <v>NA</v>
      </c>
      <c r="I191" s="6" t="str">
        <f>INDEX(BDD_enquete_terrain_publique!K:K, MATCH(A191, BDD_enquete_terrain_publique!C:C, 0))</f>
        <v>NA</v>
      </c>
      <c r="J191" s="6" t="str">
        <f>INDEX(BDD_enquete_terrain_publique!L:L, MATCH(A191, BDD_enquete_terrain_publique!C:C, 0))</f>
        <v>NA</v>
      </c>
      <c r="K191" s="6" t="str">
        <f>INDEX(BDD_enquete_terrain_publique!M:M, MATCH(A191, BDD_enquete_terrain_publique!C:C, 0))</f>
        <v>NA</v>
      </c>
      <c r="L191" s="6" t="s">
        <v>981</v>
      </c>
      <c r="M191" s="6">
        <v>42</v>
      </c>
      <c r="N191" s="6">
        <v>48.66</v>
      </c>
      <c r="O191" s="6">
        <f t="shared" si="4"/>
        <v>42.811</v>
      </c>
      <c r="P191" s="6" t="s">
        <v>982</v>
      </c>
      <c r="Q191" s="6">
        <v>9</v>
      </c>
      <c r="R191" s="6">
        <v>30.13</v>
      </c>
      <c r="S191" s="6">
        <f t="shared" si="5"/>
        <v>9.5021666666666675</v>
      </c>
      <c r="T191" s="101">
        <f>INDEX(BDD_enquete_terrain_publique!AE:AE, MATCH(A191, BDD_enquete_terrain_publique!C:C, 0))</f>
        <v>0.33333333333333331</v>
      </c>
      <c r="U191" s="101">
        <f>INDEX(BDD_enquete_terrain_publique!AF:AF, MATCH(A191, BDD_enquete_terrain_publique!C:C, 0))</f>
        <v>0.5</v>
      </c>
      <c r="V191" s="6" t="s">
        <v>41</v>
      </c>
      <c r="W191" s="101">
        <v>0.37916666666666665</v>
      </c>
      <c r="X191" s="6">
        <v>1</v>
      </c>
      <c r="Y191" s="6">
        <v>4</v>
      </c>
      <c r="Z191" s="6" t="s">
        <v>22</v>
      </c>
      <c r="AA191" s="6" t="s">
        <v>22</v>
      </c>
      <c r="GU191" s="163"/>
    </row>
    <row r="192" spans="1:203">
      <c r="A192" s="106" t="s">
        <v>3876</v>
      </c>
      <c r="B192" s="100">
        <f>INDEX(BDD_enquete_terrain_publique!E:E, MATCH(A192, BDD_enquete_terrain_publique!C:C, 0))</f>
        <v>44400</v>
      </c>
      <c r="C192" s="100" t="s">
        <v>22</v>
      </c>
      <c r="D192" s="105" t="s">
        <v>22</v>
      </c>
      <c r="E192" s="6">
        <f>INDEX(BDD_enquete_terrain_publique!G:G, MATCH(A192, BDD_enquete_terrain_publique!C:C, 0))</f>
        <v>0</v>
      </c>
      <c r="F192" s="6" t="str">
        <f>INDEX(BDD_enquete_terrain_publique!H:H, MATCH(A192, BDD_enquete_terrain_publique!C:C, 0))</f>
        <v>NA</v>
      </c>
      <c r="G192" s="6" t="str">
        <f>INDEX(BDD_enquete_terrain_publique!I:I, MATCH(A192, BDD_enquete_terrain_publique!C:C, 0))</f>
        <v>NA</v>
      </c>
      <c r="H192" s="6" t="str">
        <f>INDEX(BDD_enquete_terrain_publique!J:J, MATCH(A192, BDD_enquete_terrain_publique!C:C, 0))</f>
        <v>NA</v>
      </c>
      <c r="I192" s="6" t="str">
        <f>INDEX(BDD_enquete_terrain_publique!K:K, MATCH(A192, BDD_enquete_terrain_publique!C:C, 0))</f>
        <v>NA</v>
      </c>
      <c r="J192" s="6" t="str">
        <f>INDEX(BDD_enquete_terrain_publique!L:L, MATCH(A192, BDD_enquete_terrain_publique!C:C, 0))</f>
        <v>NA</v>
      </c>
      <c r="K192" s="6" t="str">
        <f>INDEX(BDD_enquete_terrain_publique!M:M, MATCH(A192, BDD_enquete_terrain_publique!C:C, 0))</f>
        <v>NA</v>
      </c>
      <c r="L192" s="6" t="s">
        <v>983</v>
      </c>
      <c r="M192" s="6">
        <v>42</v>
      </c>
      <c r="N192" s="6">
        <v>52.74</v>
      </c>
      <c r="O192" s="6">
        <f t="shared" si="4"/>
        <v>42.878999999999998</v>
      </c>
      <c r="P192" s="6" t="s">
        <v>984</v>
      </c>
      <c r="Q192" s="6">
        <v>9</v>
      </c>
      <c r="R192" s="6">
        <v>29.12</v>
      </c>
      <c r="S192" s="6">
        <f t="shared" si="5"/>
        <v>9.4853333333333332</v>
      </c>
      <c r="T192" s="101">
        <f>INDEX(BDD_enquete_terrain_publique!AE:AE, MATCH(A192, BDD_enquete_terrain_publique!C:C, 0))</f>
        <v>0.33333333333333331</v>
      </c>
      <c r="U192" s="101">
        <f>INDEX(BDD_enquete_terrain_publique!AF:AF, MATCH(A192, BDD_enquete_terrain_publique!C:C, 0))</f>
        <v>0.5</v>
      </c>
      <c r="V192" s="6" t="s">
        <v>41</v>
      </c>
      <c r="W192" s="101">
        <v>0.375</v>
      </c>
      <c r="X192" s="6">
        <v>1</v>
      </c>
      <c r="Y192" s="6">
        <v>1</v>
      </c>
      <c r="Z192" s="6" t="s">
        <v>22</v>
      </c>
      <c r="AA192" s="6" t="s">
        <v>22</v>
      </c>
      <c r="GU192" s="163"/>
    </row>
    <row r="193" spans="1:203">
      <c r="A193" s="106" t="s">
        <v>3876</v>
      </c>
      <c r="B193" s="100">
        <f>INDEX(BDD_enquete_terrain_publique!E:E, MATCH(A193, BDD_enquete_terrain_publique!C:C, 0))</f>
        <v>44400</v>
      </c>
      <c r="C193" s="100" t="s">
        <v>22</v>
      </c>
      <c r="D193" s="105" t="s">
        <v>22</v>
      </c>
      <c r="E193" s="6">
        <f>INDEX(BDD_enquete_terrain_publique!G:G, MATCH(A193, BDD_enquete_terrain_publique!C:C, 0))</f>
        <v>0</v>
      </c>
      <c r="F193" s="6" t="str">
        <f>INDEX(BDD_enquete_terrain_publique!H:H, MATCH(A193, BDD_enquete_terrain_publique!C:C, 0))</f>
        <v>NA</v>
      </c>
      <c r="G193" s="6" t="str">
        <f>INDEX(BDD_enquete_terrain_publique!I:I, MATCH(A193, BDD_enquete_terrain_publique!C:C, 0))</f>
        <v>NA</v>
      </c>
      <c r="H193" s="6" t="str">
        <f>INDEX(BDD_enquete_terrain_publique!J:J, MATCH(A193, BDD_enquete_terrain_publique!C:C, 0))</f>
        <v>NA</v>
      </c>
      <c r="I193" s="6" t="str">
        <f>INDEX(BDD_enquete_terrain_publique!K:K, MATCH(A193, BDD_enquete_terrain_publique!C:C, 0))</f>
        <v>NA</v>
      </c>
      <c r="J193" s="6" t="str">
        <f>INDEX(BDD_enquete_terrain_publique!L:L, MATCH(A193, BDD_enquete_terrain_publique!C:C, 0))</f>
        <v>NA</v>
      </c>
      <c r="K193" s="6" t="str">
        <f>INDEX(BDD_enquete_terrain_publique!M:M, MATCH(A193, BDD_enquete_terrain_publique!C:C, 0))</f>
        <v>NA</v>
      </c>
      <c r="L193" s="6" t="s">
        <v>985</v>
      </c>
      <c r="M193" s="6">
        <v>42</v>
      </c>
      <c r="N193" s="6">
        <v>53.77</v>
      </c>
      <c r="O193" s="6">
        <f t="shared" si="4"/>
        <v>42.896166666666666</v>
      </c>
      <c r="P193" s="6" t="s">
        <v>986</v>
      </c>
      <c r="Q193" s="6">
        <v>9</v>
      </c>
      <c r="R193" s="6">
        <v>28.98</v>
      </c>
      <c r="S193" s="6">
        <f t="shared" si="5"/>
        <v>9.4830000000000005</v>
      </c>
      <c r="T193" s="101">
        <f>INDEX(BDD_enquete_terrain_publique!AE:AE, MATCH(A193, BDD_enquete_terrain_publique!C:C, 0))</f>
        <v>0.33333333333333331</v>
      </c>
      <c r="U193" s="101">
        <f>INDEX(BDD_enquete_terrain_publique!AF:AF, MATCH(A193, BDD_enquete_terrain_publique!C:C, 0))</f>
        <v>0.5</v>
      </c>
      <c r="V193" s="6" t="s">
        <v>41</v>
      </c>
      <c r="W193" s="101">
        <v>0.40277777777777773</v>
      </c>
      <c r="X193" s="6">
        <v>1</v>
      </c>
      <c r="Y193" s="6">
        <v>1</v>
      </c>
      <c r="Z193" s="6" t="s">
        <v>22</v>
      </c>
      <c r="AA193" s="6" t="s">
        <v>22</v>
      </c>
      <c r="GU193" s="163"/>
    </row>
    <row r="194" spans="1:203">
      <c r="A194" s="106" t="s">
        <v>3877</v>
      </c>
      <c r="B194" s="100">
        <f>INDEX(BDD_enquete_terrain_publique!E:E, MATCH(A194, BDD_enquete_terrain_publique!C:C, 0))</f>
        <v>44420</v>
      </c>
      <c r="C194" s="100" t="s">
        <v>22</v>
      </c>
      <c r="D194" s="105" t="s">
        <v>22</v>
      </c>
      <c r="E194" s="6">
        <f>INDEX(BDD_enquete_terrain_publique!G:G, MATCH(A194, BDD_enquete_terrain_publique!C:C, 0))</f>
        <v>0</v>
      </c>
      <c r="F194" s="6">
        <f>INDEX(BDD_enquete_terrain_publique!H:H, MATCH(A194, BDD_enquete_terrain_publique!C:C, 0))</f>
        <v>28</v>
      </c>
      <c r="G194" s="6" t="str">
        <f>INDEX(BDD_enquete_terrain_publique!I:I, MATCH(A194, BDD_enquete_terrain_publique!C:C, 0))</f>
        <v>NA</v>
      </c>
      <c r="H194" s="6" t="str">
        <f>INDEX(BDD_enquete_terrain_publique!J:J, MATCH(A194, BDD_enquete_terrain_publique!C:C, 0))</f>
        <v>NA</v>
      </c>
      <c r="I194" s="6" t="str">
        <f>INDEX(BDD_enquete_terrain_publique!K:K, MATCH(A194, BDD_enquete_terrain_publique!C:C, 0))</f>
        <v>NA</v>
      </c>
      <c r="J194" s="6" t="str">
        <f>INDEX(BDD_enquete_terrain_publique!L:L, MATCH(A194, BDD_enquete_terrain_publique!C:C, 0))</f>
        <v>NA</v>
      </c>
      <c r="K194" s="6" t="str">
        <f>INDEX(BDD_enquete_terrain_publique!M:M, MATCH(A194, BDD_enquete_terrain_publique!C:C, 0))</f>
        <v>NA</v>
      </c>
      <c r="L194" s="6" t="s">
        <v>388</v>
      </c>
      <c r="M194" s="6">
        <v>42</v>
      </c>
      <c r="N194" s="6">
        <v>48.064</v>
      </c>
      <c r="O194" s="6">
        <f t="shared" si="4"/>
        <v>42.801066666666664</v>
      </c>
      <c r="P194" s="6" t="s">
        <v>389</v>
      </c>
      <c r="Q194" s="6">
        <v>9</v>
      </c>
      <c r="R194" s="6">
        <v>20.396000000000001</v>
      </c>
      <c r="S194" s="6">
        <f t="shared" si="5"/>
        <v>9.3399333333333328</v>
      </c>
      <c r="T194" s="101">
        <f>INDEX(BDD_enquete_terrain_publique!AE:AE, MATCH(A194, BDD_enquete_terrain_publique!C:C, 0))</f>
        <v>0.29166666666666669</v>
      </c>
      <c r="U194" s="101">
        <f>INDEX(BDD_enquete_terrain_publique!AF:AF, MATCH(A194, BDD_enquete_terrain_publique!C:C, 0))</f>
        <v>0.41666666666666669</v>
      </c>
      <c r="V194" s="6" t="s">
        <v>39</v>
      </c>
      <c r="W194" s="101">
        <v>0.36736111111111108</v>
      </c>
      <c r="X194" s="6">
        <v>1</v>
      </c>
      <c r="Y194" s="6">
        <v>2</v>
      </c>
      <c r="Z194" s="6" t="s">
        <v>22</v>
      </c>
      <c r="AA194" s="6" t="s">
        <v>22</v>
      </c>
      <c r="GU194" s="163"/>
    </row>
    <row r="195" spans="1:203">
      <c r="A195" s="106" t="s">
        <v>3877</v>
      </c>
      <c r="B195" s="100">
        <f>INDEX(BDD_enquete_terrain_publique!E:E, MATCH(A195, BDD_enquete_terrain_publique!C:C, 0))</f>
        <v>44420</v>
      </c>
      <c r="C195" s="6">
        <v>59</v>
      </c>
      <c r="D195" s="105" t="s">
        <v>22</v>
      </c>
      <c r="E195" s="6">
        <f>INDEX(BDD_enquete_terrain_publique!G:G, MATCH(A195, BDD_enquete_terrain_publique!C:C, 0))</f>
        <v>0</v>
      </c>
      <c r="F195" s="6">
        <f>INDEX(BDD_enquete_terrain_publique!H:H, MATCH(A195, BDD_enquete_terrain_publique!C:C, 0))</f>
        <v>28</v>
      </c>
      <c r="G195" s="6" t="str">
        <f>INDEX(BDD_enquete_terrain_publique!I:I, MATCH(A195, BDD_enquete_terrain_publique!C:C, 0))</f>
        <v>NA</v>
      </c>
      <c r="H195" s="6" t="str">
        <f>INDEX(BDD_enquete_terrain_publique!J:J, MATCH(A195, BDD_enquete_terrain_publique!C:C, 0))</f>
        <v>NA</v>
      </c>
      <c r="I195" s="6" t="str">
        <f>INDEX(BDD_enquete_terrain_publique!K:K, MATCH(A195, BDD_enquete_terrain_publique!C:C, 0))</f>
        <v>NA</v>
      </c>
      <c r="J195" s="6" t="str">
        <f>INDEX(BDD_enquete_terrain_publique!L:L, MATCH(A195, BDD_enquete_terrain_publique!C:C, 0))</f>
        <v>NA</v>
      </c>
      <c r="K195" s="6" t="str">
        <f>INDEX(BDD_enquete_terrain_publique!M:M, MATCH(A195, BDD_enquete_terrain_publique!C:C, 0))</f>
        <v>NA</v>
      </c>
      <c r="L195" s="101" t="s">
        <v>2450</v>
      </c>
      <c r="M195" s="6">
        <v>42</v>
      </c>
      <c r="N195" s="6">
        <v>41.83</v>
      </c>
      <c r="O195" s="6">
        <f t="shared" ref="O195:O258" si="8">M195+N195/60</f>
        <v>42.697166666666668</v>
      </c>
      <c r="P195" s="101" t="s">
        <v>2451</v>
      </c>
      <c r="Q195" s="6">
        <v>9</v>
      </c>
      <c r="R195" s="6">
        <v>19.36</v>
      </c>
      <c r="S195" s="6">
        <f t="shared" ref="S195:S258" si="9">Q195+R195/60</f>
        <v>9.3226666666666667</v>
      </c>
      <c r="T195" s="101">
        <f>INDEX(BDD_enquete_terrain_publique!AE:AE, MATCH(A195, BDD_enquete_terrain_publique!C:C, 0))</f>
        <v>0.29166666666666669</v>
      </c>
      <c r="U195" s="101">
        <f>INDEX(BDD_enquete_terrain_publique!AF:AF, MATCH(A195, BDD_enquete_terrain_publique!C:C, 0))</f>
        <v>0.41666666666666669</v>
      </c>
      <c r="V195" s="6" t="s">
        <v>40</v>
      </c>
      <c r="W195" s="101">
        <v>0.41666666666666669</v>
      </c>
      <c r="X195" s="6">
        <v>0</v>
      </c>
      <c r="Y195" s="6">
        <v>1</v>
      </c>
      <c r="Z195" s="6" t="s">
        <v>22</v>
      </c>
      <c r="AA195" s="6" t="s">
        <v>2438</v>
      </c>
      <c r="GU195" s="163"/>
    </row>
    <row r="196" spans="1:203">
      <c r="A196" s="106" t="s">
        <v>3878</v>
      </c>
      <c r="B196" s="100">
        <f>INDEX(BDD_enquete_terrain_publique!E:E, MATCH(A196, BDD_enquete_terrain_publique!C:C, 0))</f>
        <v>44421</v>
      </c>
      <c r="C196" s="100" t="s">
        <v>22</v>
      </c>
      <c r="D196" s="105" t="s">
        <v>22</v>
      </c>
      <c r="E196" s="6">
        <f>INDEX(BDD_enquete_terrain_publique!G:G, MATCH(A196, BDD_enquete_terrain_publique!C:C, 0))</f>
        <v>0</v>
      </c>
      <c r="F196" s="6">
        <f>INDEX(BDD_enquete_terrain_publique!H:H, MATCH(A196, BDD_enquete_terrain_publique!C:C, 0))</f>
        <v>27</v>
      </c>
      <c r="G196" s="6" t="str">
        <f>INDEX(BDD_enquete_terrain_publique!I:I, MATCH(A196, BDD_enquete_terrain_publique!C:C, 0))</f>
        <v>NA</v>
      </c>
      <c r="H196" s="6" t="str">
        <f>INDEX(BDD_enquete_terrain_publique!J:J, MATCH(A196, BDD_enquete_terrain_publique!C:C, 0))</f>
        <v>NA</v>
      </c>
      <c r="I196" s="6" t="str">
        <f>INDEX(BDD_enquete_terrain_publique!K:K, MATCH(A196, BDD_enquete_terrain_publique!C:C, 0))</f>
        <v>NA</v>
      </c>
      <c r="J196" s="6" t="str">
        <f>INDEX(BDD_enquete_terrain_publique!L:L, MATCH(A196, BDD_enquete_terrain_publique!C:C, 0))</f>
        <v>NA</v>
      </c>
      <c r="K196" s="6" t="str">
        <f>INDEX(BDD_enquete_terrain_publique!M:M, MATCH(A196, BDD_enquete_terrain_publique!C:C, 0))</f>
        <v>NA</v>
      </c>
      <c r="L196" s="6" t="s">
        <v>505</v>
      </c>
      <c r="M196" s="6">
        <v>42</v>
      </c>
      <c r="N196" s="6">
        <v>42.652000000000001</v>
      </c>
      <c r="O196" s="6">
        <f t="shared" si="8"/>
        <v>42.710866666666668</v>
      </c>
      <c r="P196" s="6" t="s">
        <v>987</v>
      </c>
      <c r="Q196" s="6">
        <v>9</v>
      </c>
      <c r="R196" s="6">
        <v>27.309000000000001</v>
      </c>
      <c r="S196" s="6">
        <f t="shared" si="9"/>
        <v>9.4551499999999997</v>
      </c>
      <c r="T196" s="101">
        <f>INDEX(BDD_enquete_terrain_publique!AE:AE, MATCH(A196, BDD_enquete_terrain_publique!C:C, 0))</f>
        <v>0.27083333333333331</v>
      </c>
      <c r="U196" s="101">
        <f>INDEX(BDD_enquete_terrain_publique!AF:AF, MATCH(A196, BDD_enquete_terrain_publique!C:C, 0))</f>
        <v>0.39583333333333331</v>
      </c>
      <c r="V196" s="6" t="s">
        <v>39</v>
      </c>
      <c r="W196" s="101">
        <v>0.29305555555555557</v>
      </c>
      <c r="X196" s="6">
        <v>1</v>
      </c>
      <c r="Y196" s="6">
        <v>1</v>
      </c>
      <c r="Z196" s="6" t="s">
        <v>22</v>
      </c>
      <c r="AA196" s="6" t="s">
        <v>22</v>
      </c>
      <c r="GU196" s="163"/>
    </row>
    <row r="197" spans="1:203">
      <c r="A197" s="106" t="s">
        <v>3878</v>
      </c>
      <c r="B197" s="100">
        <f>INDEX(BDD_enquete_terrain_publique!E:E, MATCH(A197, BDD_enquete_terrain_publique!C:C, 0))</f>
        <v>44421</v>
      </c>
      <c r="C197" s="100" t="s">
        <v>22</v>
      </c>
      <c r="D197" s="105" t="s">
        <v>22</v>
      </c>
      <c r="E197" s="6">
        <f>INDEX(BDD_enquete_terrain_publique!G:G, MATCH(A197, BDD_enquete_terrain_publique!C:C, 0))</f>
        <v>0</v>
      </c>
      <c r="F197" s="6">
        <f>INDEX(BDD_enquete_terrain_publique!H:H, MATCH(A197, BDD_enquete_terrain_publique!C:C, 0))</f>
        <v>27</v>
      </c>
      <c r="G197" s="6" t="str">
        <f>INDEX(BDD_enquete_terrain_publique!I:I, MATCH(A197, BDD_enquete_terrain_publique!C:C, 0))</f>
        <v>NA</v>
      </c>
      <c r="H197" s="6" t="str">
        <f>INDEX(BDD_enquete_terrain_publique!J:J, MATCH(A197, BDD_enquete_terrain_publique!C:C, 0))</f>
        <v>NA</v>
      </c>
      <c r="I197" s="6" t="str">
        <f>INDEX(BDD_enquete_terrain_publique!K:K, MATCH(A197, BDD_enquete_terrain_publique!C:C, 0))</f>
        <v>NA</v>
      </c>
      <c r="J197" s="6" t="str">
        <f>INDEX(BDD_enquete_terrain_publique!L:L, MATCH(A197, BDD_enquete_terrain_publique!C:C, 0))</f>
        <v>NA</v>
      </c>
      <c r="K197" s="6" t="str">
        <f>INDEX(BDD_enquete_terrain_publique!M:M, MATCH(A197, BDD_enquete_terrain_publique!C:C, 0))</f>
        <v>NA</v>
      </c>
      <c r="L197" s="6" t="s">
        <v>991</v>
      </c>
      <c r="M197" s="6">
        <v>42</v>
      </c>
      <c r="N197" s="6">
        <v>44.655000000000001</v>
      </c>
      <c r="O197" s="6">
        <f t="shared" si="8"/>
        <v>42.744250000000001</v>
      </c>
      <c r="P197" s="6" t="s">
        <v>992</v>
      </c>
      <c r="Q197" s="6">
        <v>9</v>
      </c>
      <c r="R197" s="6">
        <v>27.774999999999999</v>
      </c>
      <c r="S197" s="6">
        <f t="shared" si="9"/>
        <v>9.4629166666666666</v>
      </c>
      <c r="T197" s="101">
        <f>INDEX(BDD_enquete_terrain_publique!AE:AE, MATCH(A197, BDD_enquete_terrain_publique!C:C, 0))</f>
        <v>0.27083333333333331</v>
      </c>
      <c r="U197" s="101">
        <f>INDEX(BDD_enquete_terrain_publique!AF:AF, MATCH(A197, BDD_enquete_terrain_publique!C:C, 0))</f>
        <v>0.39583333333333331</v>
      </c>
      <c r="V197" s="6" t="s">
        <v>39</v>
      </c>
      <c r="W197" s="101">
        <v>0.31527777777777777</v>
      </c>
      <c r="X197" s="6">
        <v>1</v>
      </c>
      <c r="Y197" s="6">
        <v>1</v>
      </c>
      <c r="Z197" s="6" t="s">
        <v>22</v>
      </c>
      <c r="AA197" s="6" t="s">
        <v>22</v>
      </c>
      <c r="GU197" s="163"/>
    </row>
    <row r="198" spans="1:203">
      <c r="A198" s="106" t="s">
        <v>3878</v>
      </c>
      <c r="B198" s="100">
        <f>INDEX(BDD_enquete_terrain_publique!E:E, MATCH(A198, BDD_enquete_terrain_publique!C:C, 0))</f>
        <v>44421</v>
      </c>
      <c r="C198" s="6">
        <v>9</v>
      </c>
      <c r="D198" s="105" t="s">
        <v>22</v>
      </c>
      <c r="E198" s="6">
        <f>INDEX(BDD_enquete_terrain_publique!G:G, MATCH(A198, BDD_enquete_terrain_publique!C:C, 0))</f>
        <v>0</v>
      </c>
      <c r="F198" s="6">
        <f>INDEX(BDD_enquete_terrain_publique!H:H, MATCH(A198, BDD_enquete_terrain_publique!C:C, 0))</f>
        <v>27</v>
      </c>
      <c r="G198" s="6" t="str">
        <f>INDEX(BDD_enquete_terrain_publique!I:I, MATCH(A198, BDD_enquete_terrain_publique!C:C, 0))</f>
        <v>NA</v>
      </c>
      <c r="H198" s="6" t="str">
        <f>INDEX(BDD_enquete_terrain_publique!J:J, MATCH(A198, BDD_enquete_terrain_publique!C:C, 0))</f>
        <v>NA</v>
      </c>
      <c r="I198" s="6" t="str">
        <f>INDEX(BDD_enquete_terrain_publique!K:K, MATCH(A198, BDD_enquete_terrain_publique!C:C, 0))</f>
        <v>NA</v>
      </c>
      <c r="J198" s="6" t="str">
        <f>INDEX(BDD_enquete_terrain_publique!L:L, MATCH(A198, BDD_enquete_terrain_publique!C:C, 0))</f>
        <v>NA</v>
      </c>
      <c r="K198" s="6" t="str">
        <f>INDEX(BDD_enquete_terrain_publique!M:M, MATCH(A198, BDD_enquete_terrain_publique!C:C, 0))</f>
        <v>NA</v>
      </c>
      <c r="L198" s="101" t="s">
        <v>2433</v>
      </c>
      <c r="M198" s="6">
        <v>42</v>
      </c>
      <c r="N198" s="6">
        <v>45.03</v>
      </c>
      <c r="O198" s="6">
        <f t="shared" si="8"/>
        <v>42.750500000000002</v>
      </c>
      <c r="P198" s="101" t="s">
        <v>2452</v>
      </c>
      <c r="Q198" s="6">
        <v>9</v>
      </c>
      <c r="R198" s="6">
        <v>27.97</v>
      </c>
      <c r="S198" s="6">
        <f t="shared" si="9"/>
        <v>9.4661666666666662</v>
      </c>
      <c r="T198" s="101">
        <f>INDEX(BDD_enquete_terrain_publique!AE:AE, MATCH(A198, BDD_enquete_terrain_publique!C:C, 0))</f>
        <v>0.27083333333333331</v>
      </c>
      <c r="U198" s="101">
        <f>INDEX(BDD_enquete_terrain_publique!AF:AF, MATCH(A198, BDD_enquete_terrain_publique!C:C, 0))</f>
        <v>0.39583333333333331</v>
      </c>
      <c r="V198" s="6" t="s">
        <v>39</v>
      </c>
      <c r="W198" s="101">
        <v>0.33124999999999999</v>
      </c>
      <c r="X198" s="6">
        <v>0</v>
      </c>
      <c r="Y198" s="6">
        <v>2</v>
      </c>
      <c r="Z198" s="6" t="s">
        <v>22</v>
      </c>
      <c r="AA198" s="6" t="s">
        <v>2435</v>
      </c>
      <c r="GU198" s="163"/>
    </row>
    <row r="199" spans="1:203">
      <c r="A199" s="106" t="s">
        <v>3878</v>
      </c>
      <c r="B199" s="100">
        <f>INDEX(BDD_enquete_terrain_publique!E:E, MATCH(A199, BDD_enquete_terrain_publique!C:C, 0))</f>
        <v>44421</v>
      </c>
      <c r="C199" s="6">
        <v>9</v>
      </c>
      <c r="D199" s="105" t="s">
        <v>22</v>
      </c>
      <c r="E199" s="6">
        <f>INDEX(BDD_enquete_terrain_publique!G:G, MATCH(A199, BDD_enquete_terrain_publique!C:C, 0))</f>
        <v>0</v>
      </c>
      <c r="F199" s="6">
        <f>INDEX(BDD_enquete_terrain_publique!H:H, MATCH(A199, BDD_enquete_terrain_publique!C:C, 0))</f>
        <v>27</v>
      </c>
      <c r="G199" s="6" t="str">
        <f>INDEX(BDD_enquete_terrain_publique!I:I, MATCH(A199, BDD_enquete_terrain_publique!C:C, 0))</f>
        <v>NA</v>
      </c>
      <c r="H199" s="6" t="str">
        <f>INDEX(BDD_enquete_terrain_publique!J:J, MATCH(A199, BDD_enquete_terrain_publique!C:C, 0))</f>
        <v>NA</v>
      </c>
      <c r="I199" s="6" t="str">
        <f>INDEX(BDD_enquete_terrain_publique!K:K, MATCH(A199, BDD_enquete_terrain_publique!C:C, 0))</f>
        <v>NA</v>
      </c>
      <c r="J199" s="6" t="str">
        <f>INDEX(BDD_enquete_terrain_publique!L:L, MATCH(A199, BDD_enquete_terrain_publique!C:C, 0))</f>
        <v>NA</v>
      </c>
      <c r="K199" s="6" t="str">
        <f>INDEX(BDD_enquete_terrain_publique!M:M, MATCH(A199, BDD_enquete_terrain_publique!C:C, 0))</f>
        <v>NA</v>
      </c>
      <c r="L199" s="101" t="s">
        <v>2453</v>
      </c>
      <c r="M199" s="6">
        <v>42</v>
      </c>
      <c r="N199" s="6">
        <v>47.31</v>
      </c>
      <c r="O199" s="6">
        <f t="shared" si="8"/>
        <v>42.788499999999999</v>
      </c>
      <c r="P199" s="101" t="s">
        <v>2454</v>
      </c>
      <c r="Q199" s="6">
        <v>9</v>
      </c>
      <c r="R199" s="6">
        <v>29.24</v>
      </c>
      <c r="S199" s="6">
        <f t="shared" si="9"/>
        <v>9.4873333333333338</v>
      </c>
      <c r="T199" s="101">
        <f>INDEX(BDD_enquete_terrain_publique!AE:AE, MATCH(A199, BDD_enquete_terrain_publique!C:C, 0))</f>
        <v>0.27083333333333331</v>
      </c>
      <c r="U199" s="101">
        <f>INDEX(BDD_enquete_terrain_publique!AF:AF, MATCH(A199, BDD_enquete_terrain_publique!C:C, 0))</f>
        <v>0.39583333333333331</v>
      </c>
      <c r="V199" s="6" t="s">
        <v>40</v>
      </c>
      <c r="W199" s="101">
        <v>0.34722222222222227</v>
      </c>
      <c r="X199" s="6">
        <v>0</v>
      </c>
      <c r="Y199" s="6">
        <v>1</v>
      </c>
      <c r="Z199" s="6" t="s">
        <v>22</v>
      </c>
      <c r="AA199" s="6" t="s">
        <v>2438</v>
      </c>
      <c r="GU199" s="163"/>
    </row>
    <row r="200" spans="1:203">
      <c r="A200" s="106" t="s">
        <v>3878</v>
      </c>
      <c r="B200" s="100">
        <f>INDEX(BDD_enquete_terrain_publique!E:E, MATCH(A200, BDD_enquete_terrain_publique!C:C, 0))</f>
        <v>44421</v>
      </c>
      <c r="C200" s="100" t="s">
        <v>22</v>
      </c>
      <c r="D200" s="105" t="s">
        <v>22</v>
      </c>
      <c r="E200" s="6">
        <f>INDEX(BDD_enquete_terrain_publique!G:G, MATCH(A200, BDD_enquete_terrain_publique!C:C, 0))</f>
        <v>0</v>
      </c>
      <c r="F200" s="6">
        <f>INDEX(BDD_enquete_terrain_publique!H:H, MATCH(A200, BDD_enquete_terrain_publique!C:C, 0))</f>
        <v>27</v>
      </c>
      <c r="G200" s="6" t="str">
        <f>INDEX(BDD_enquete_terrain_publique!I:I, MATCH(A200, BDD_enquete_terrain_publique!C:C, 0))</f>
        <v>NA</v>
      </c>
      <c r="H200" s="6" t="str">
        <f>INDEX(BDD_enquete_terrain_publique!J:J, MATCH(A200, BDD_enquete_terrain_publique!C:C, 0))</f>
        <v>NA</v>
      </c>
      <c r="I200" s="6" t="str">
        <f>INDEX(BDD_enquete_terrain_publique!K:K, MATCH(A200, BDD_enquete_terrain_publique!C:C, 0))</f>
        <v>NA</v>
      </c>
      <c r="J200" s="6" t="str">
        <f>INDEX(BDD_enquete_terrain_publique!L:L, MATCH(A200, BDD_enquete_terrain_publique!C:C, 0))</f>
        <v>NA</v>
      </c>
      <c r="K200" s="6" t="str">
        <f>INDEX(BDD_enquete_terrain_publique!M:M, MATCH(A200, BDD_enquete_terrain_publique!C:C, 0))</f>
        <v>NA</v>
      </c>
      <c r="L200" s="6" t="s">
        <v>994</v>
      </c>
      <c r="M200" s="6">
        <v>42</v>
      </c>
      <c r="N200" s="6">
        <v>53.884999999999998</v>
      </c>
      <c r="O200" s="6">
        <f t="shared" si="8"/>
        <v>42.898083333333332</v>
      </c>
      <c r="P200" s="6" t="s">
        <v>995</v>
      </c>
      <c r="Q200" s="6">
        <v>9</v>
      </c>
      <c r="R200" s="6">
        <v>28.388999999999999</v>
      </c>
      <c r="S200" s="6">
        <f t="shared" si="9"/>
        <v>9.4731500000000004</v>
      </c>
      <c r="T200" s="101">
        <f>INDEX(BDD_enquete_terrain_publique!AE:AE, MATCH(A200, BDD_enquete_terrain_publique!C:C, 0))</f>
        <v>0.27083333333333331</v>
      </c>
      <c r="U200" s="101">
        <f>INDEX(BDD_enquete_terrain_publique!AF:AF, MATCH(A200, BDD_enquete_terrain_publique!C:C, 0))</f>
        <v>0.39583333333333331</v>
      </c>
      <c r="V200" s="6" t="s">
        <v>39</v>
      </c>
      <c r="W200" s="101">
        <v>0.36736111111111108</v>
      </c>
      <c r="X200" s="6">
        <v>1</v>
      </c>
      <c r="Y200" s="6">
        <v>3</v>
      </c>
      <c r="Z200" s="6" t="s">
        <v>22</v>
      </c>
      <c r="AA200" s="6" t="s">
        <v>22</v>
      </c>
      <c r="GU200" s="163"/>
    </row>
    <row r="201" spans="1:203">
      <c r="A201" s="106" t="s">
        <v>3878</v>
      </c>
      <c r="B201" s="100">
        <f>INDEX(BDD_enquete_terrain_publique!E:E, MATCH(A201, BDD_enquete_terrain_publique!C:C, 0))</f>
        <v>44421</v>
      </c>
      <c r="C201" s="6">
        <v>6</v>
      </c>
      <c r="D201" s="105" t="s">
        <v>22</v>
      </c>
      <c r="E201" s="6">
        <f>INDEX(BDD_enquete_terrain_publique!G:G, MATCH(A201, BDD_enquete_terrain_publique!C:C, 0))</f>
        <v>0</v>
      </c>
      <c r="F201" s="6">
        <f>INDEX(BDD_enquete_terrain_publique!H:H, MATCH(A201, BDD_enquete_terrain_publique!C:C, 0))</f>
        <v>27</v>
      </c>
      <c r="G201" s="6" t="str">
        <f>INDEX(BDD_enquete_terrain_publique!I:I, MATCH(A201, BDD_enquete_terrain_publique!C:C, 0))</f>
        <v>NA</v>
      </c>
      <c r="H201" s="6" t="str">
        <f>INDEX(BDD_enquete_terrain_publique!J:J, MATCH(A201, BDD_enquete_terrain_publique!C:C, 0))</f>
        <v>NA</v>
      </c>
      <c r="I201" s="6" t="str">
        <f>INDEX(BDD_enquete_terrain_publique!K:K, MATCH(A201, BDD_enquete_terrain_publique!C:C, 0))</f>
        <v>NA</v>
      </c>
      <c r="J201" s="6" t="str">
        <f>INDEX(BDD_enquete_terrain_publique!L:L, MATCH(A201, BDD_enquete_terrain_publique!C:C, 0))</f>
        <v>NA</v>
      </c>
      <c r="K201" s="6" t="str">
        <f>INDEX(BDD_enquete_terrain_publique!M:M, MATCH(A201, BDD_enquete_terrain_publique!C:C, 0))</f>
        <v>NA</v>
      </c>
      <c r="L201" s="101" t="s">
        <v>2455</v>
      </c>
      <c r="M201" s="6">
        <v>42</v>
      </c>
      <c r="N201" s="6">
        <v>56.56</v>
      </c>
      <c r="O201" s="6">
        <f t="shared" si="8"/>
        <v>42.942666666666668</v>
      </c>
      <c r="P201" s="101" t="s">
        <v>2456</v>
      </c>
      <c r="Q201" s="6">
        <v>9</v>
      </c>
      <c r="R201" s="6">
        <v>27.94</v>
      </c>
      <c r="S201" s="6">
        <f t="shared" si="9"/>
        <v>9.4656666666666673</v>
      </c>
      <c r="T201" s="101">
        <f>INDEX(BDD_enquete_terrain_publique!AE:AE, MATCH(A201, BDD_enquete_terrain_publique!C:C, 0))</f>
        <v>0.27083333333333331</v>
      </c>
      <c r="U201" s="101">
        <f>INDEX(BDD_enquete_terrain_publique!AF:AF, MATCH(A201, BDD_enquete_terrain_publique!C:C, 0))</f>
        <v>0.39583333333333331</v>
      </c>
      <c r="V201" s="6" t="s">
        <v>40</v>
      </c>
      <c r="W201" s="101">
        <v>0.39097222222222222</v>
      </c>
      <c r="X201" s="6">
        <v>0</v>
      </c>
      <c r="Y201" s="6">
        <v>1</v>
      </c>
      <c r="Z201" s="6" t="s">
        <v>22</v>
      </c>
      <c r="AA201" s="6" t="s">
        <v>2438</v>
      </c>
      <c r="GU201" s="163"/>
    </row>
    <row r="202" spans="1:203">
      <c r="A202" s="106" t="s">
        <v>998</v>
      </c>
      <c r="B202" s="100">
        <f>INDEX(BDD_enquete_terrain_publique!E:E, MATCH(A202, BDD_enquete_terrain_publique!C:C, 0))</f>
        <v>44545</v>
      </c>
      <c r="C202" s="6">
        <v>9</v>
      </c>
      <c r="D202" s="105" t="s">
        <v>2457</v>
      </c>
      <c r="E202" s="6">
        <f>INDEX(BDD_enquete_terrain_publique!G:G, MATCH(A202, BDD_enquete_terrain_publique!C:C, 0))</f>
        <v>0</v>
      </c>
      <c r="F202" s="6">
        <f>INDEX(BDD_enquete_terrain_publique!H:H, MATCH(A202, BDD_enquete_terrain_publique!C:C, 0))</f>
        <v>13</v>
      </c>
      <c r="G202" s="6">
        <f>INDEX(BDD_enquete_terrain_publique!I:I, MATCH(A202, BDD_enquete_terrain_publique!C:C, 0))</f>
        <v>1</v>
      </c>
      <c r="H202" s="6" t="str">
        <f>INDEX(BDD_enquete_terrain_publique!J:J, MATCH(A202, BDD_enquete_terrain_publique!C:C, 0))</f>
        <v>NE</v>
      </c>
      <c r="I202" s="6" t="str">
        <f>INDEX(BDD_enquete_terrain_publique!K:K, MATCH(A202, BDD_enquete_terrain_publique!C:C, 0))</f>
        <v>S</v>
      </c>
      <c r="J202" s="6" t="str">
        <f>INDEX(BDD_enquete_terrain_publique!L:L, MATCH(A202, BDD_enquete_terrain_publique!C:C, 0))</f>
        <v>0_10</v>
      </c>
      <c r="K202" s="6" t="str">
        <f>INDEX(BDD_enquete_terrain_publique!M:M, MATCH(A202, BDD_enquete_terrain_publique!C:C, 0))</f>
        <v>pre_quart</v>
      </c>
      <c r="L202" s="101" t="s">
        <v>22</v>
      </c>
      <c r="M202" s="101" t="s">
        <v>22</v>
      </c>
      <c r="N202" s="101" t="s">
        <v>22</v>
      </c>
      <c r="O202" s="6" t="s">
        <v>22</v>
      </c>
      <c r="P202" s="101" t="s">
        <v>22</v>
      </c>
      <c r="Q202" s="101" t="s">
        <v>22</v>
      </c>
      <c r="R202" s="101" t="s">
        <v>22</v>
      </c>
      <c r="S202" s="6" t="s">
        <v>22</v>
      </c>
      <c r="T202" s="101">
        <f>INDEX(BDD_enquete_terrain_publique!AE:AE, MATCH(A202, BDD_enquete_terrain_publique!C:C, 0))</f>
        <v>0.375</v>
      </c>
      <c r="U202" s="101">
        <f>INDEX(BDD_enquete_terrain_publique!AF:AF, MATCH(A202, BDD_enquete_terrain_publique!C:C, 0))</f>
        <v>0.58333333333333337</v>
      </c>
      <c r="V202" s="6" t="s">
        <v>22</v>
      </c>
      <c r="W202" s="101">
        <v>0.4375</v>
      </c>
      <c r="X202" s="6">
        <v>0</v>
      </c>
      <c r="Y202" s="6">
        <v>0</v>
      </c>
      <c r="Z202" s="6" t="s">
        <v>22</v>
      </c>
      <c r="AA202" s="6" t="s">
        <v>22</v>
      </c>
      <c r="GU202" s="163"/>
    </row>
    <row r="203" spans="1:203">
      <c r="A203" s="106" t="s">
        <v>998</v>
      </c>
      <c r="B203" s="100">
        <f>INDEX(BDD_enquete_terrain_publique!E:E, MATCH(A203, BDD_enquete_terrain_publique!C:C, 0))</f>
        <v>44545</v>
      </c>
      <c r="C203" s="6">
        <v>8</v>
      </c>
      <c r="D203" s="105" t="s">
        <v>2457</v>
      </c>
      <c r="E203" s="6">
        <f>INDEX(BDD_enquete_terrain_publique!G:G, MATCH(A203, BDD_enquete_terrain_publique!C:C, 0))</f>
        <v>0</v>
      </c>
      <c r="F203" s="6">
        <f>INDEX(BDD_enquete_terrain_publique!H:H, MATCH(A203, BDD_enquete_terrain_publique!C:C, 0))</f>
        <v>13</v>
      </c>
      <c r="G203" s="6">
        <f>INDEX(BDD_enquete_terrain_publique!I:I, MATCH(A203, BDD_enquete_terrain_publique!C:C, 0))</f>
        <v>1</v>
      </c>
      <c r="H203" s="6" t="str">
        <f>INDEX(BDD_enquete_terrain_publique!J:J, MATCH(A203, BDD_enquete_terrain_publique!C:C, 0))</f>
        <v>NE</v>
      </c>
      <c r="I203" s="6" t="str">
        <f>INDEX(BDD_enquete_terrain_publique!K:K, MATCH(A203, BDD_enquete_terrain_publique!C:C, 0))</f>
        <v>S</v>
      </c>
      <c r="J203" s="6" t="str">
        <f>INDEX(BDD_enquete_terrain_publique!L:L, MATCH(A203, BDD_enquete_terrain_publique!C:C, 0))</f>
        <v>0_10</v>
      </c>
      <c r="K203" s="6" t="str">
        <f>INDEX(BDD_enquete_terrain_publique!M:M, MATCH(A203, BDD_enquete_terrain_publique!C:C, 0))</f>
        <v>pre_quart</v>
      </c>
      <c r="L203" s="101" t="s">
        <v>2458</v>
      </c>
      <c r="M203" s="6">
        <v>42</v>
      </c>
      <c r="N203" s="6">
        <v>51.3</v>
      </c>
      <c r="O203" s="6">
        <f t="shared" si="8"/>
        <v>42.854999999999997</v>
      </c>
      <c r="P203" s="101" t="s">
        <v>2459</v>
      </c>
      <c r="Q203" s="6">
        <v>9</v>
      </c>
      <c r="R203" s="6">
        <v>29.28</v>
      </c>
      <c r="S203" s="6">
        <f t="shared" si="9"/>
        <v>9.4879999999999995</v>
      </c>
      <c r="T203" s="101">
        <f>INDEX(BDD_enquete_terrain_publique!AE:AE, MATCH(A203, BDD_enquete_terrain_publique!C:C, 0))</f>
        <v>0.375</v>
      </c>
      <c r="U203" s="101">
        <f>INDEX(BDD_enquete_terrain_publique!AF:AF, MATCH(A203, BDD_enquete_terrain_publique!C:C, 0))</f>
        <v>0.58333333333333337</v>
      </c>
      <c r="V203" s="6" t="s">
        <v>22</v>
      </c>
      <c r="W203" s="101">
        <v>0.4375</v>
      </c>
      <c r="X203" s="6">
        <v>1</v>
      </c>
      <c r="Y203" s="6">
        <v>1</v>
      </c>
      <c r="Z203" s="6" t="s">
        <v>22</v>
      </c>
      <c r="AA203" s="6" t="s">
        <v>22</v>
      </c>
      <c r="GU203" s="163"/>
    </row>
    <row r="204" spans="1:203">
      <c r="A204" s="106" t="s">
        <v>998</v>
      </c>
      <c r="B204" s="100">
        <f>INDEX(BDD_enquete_terrain_publique!E:E, MATCH(A204, BDD_enquete_terrain_publique!C:C, 0))</f>
        <v>44545</v>
      </c>
      <c r="C204" s="6">
        <v>7</v>
      </c>
      <c r="D204" s="105" t="s">
        <v>2457</v>
      </c>
      <c r="E204" s="6">
        <f>INDEX(BDD_enquete_terrain_publique!G:G, MATCH(A204, BDD_enquete_terrain_publique!C:C, 0))</f>
        <v>0</v>
      </c>
      <c r="F204" s="6">
        <f>INDEX(BDD_enquete_terrain_publique!H:H, MATCH(A204, BDD_enquete_terrain_publique!C:C, 0))</f>
        <v>13</v>
      </c>
      <c r="G204" s="6">
        <f>INDEX(BDD_enquete_terrain_publique!I:I, MATCH(A204, BDD_enquete_terrain_publique!C:C, 0))</f>
        <v>1</v>
      </c>
      <c r="H204" s="6" t="str">
        <f>INDEX(BDD_enquete_terrain_publique!J:J, MATCH(A204, BDD_enquete_terrain_publique!C:C, 0))</f>
        <v>NE</v>
      </c>
      <c r="I204" s="6" t="str">
        <f>INDEX(BDD_enquete_terrain_publique!K:K, MATCH(A204, BDD_enquete_terrain_publique!C:C, 0))</f>
        <v>S</v>
      </c>
      <c r="J204" s="6" t="str">
        <f>INDEX(BDD_enquete_terrain_publique!L:L, MATCH(A204, BDD_enquete_terrain_publique!C:C, 0))</f>
        <v>0_10</v>
      </c>
      <c r="K204" s="6" t="str">
        <f>INDEX(BDD_enquete_terrain_publique!M:M, MATCH(A204, BDD_enquete_terrain_publique!C:C, 0))</f>
        <v>pre_quart</v>
      </c>
      <c r="L204" s="101" t="s">
        <v>22</v>
      </c>
      <c r="M204" s="101" t="s">
        <v>22</v>
      </c>
      <c r="N204" s="101" t="s">
        <v>22</v>
      </c>
      <c r="O204" s="6" t="s">
        <v>22</v>
      </c>
      <c r="P204" s="101" t="s">
        <v>22</v>
      </c>
      <c r="Q204" s="101" t="s">
        <v>22</v>
      </c>
      <c r="R204" s="101" t="s">
        <v>22</v>
      </c>
      <c r="S204" s="6" t="s">
        <v>22</v>
      </c>
      <c r="T204" s="101">
        <f>INDEX(BDD_enquete_terrain_publique!AE:AE, MATCH(A204, BDD_enquete_terrain_publique!C:C, 0))</f>
        <v>0.375</v>
      </c>
      <c r="U204" s="101">
        <f>INDEX(BDD_enquete_terrain_publique!AF:AF, MATCH(A204, BDD_enquete_terrain_publique!C:C, 0))</f>
        <v>0.58333333333333337</v>
      </c>
      <c r="V204" s="6" t="s">
        <v>22</v>
      </c>
      <c r="W204" s="101">
        <v>0.4375</v>
      </c>
      <c r="X204" s="6">
        <v>0</v>
      </c>
      <c r="Y204" s="6">
        <v>1</v>
      </c>
      <c r="Z204" s="6" t="s">
        <v>22</v>
      </c>
      <c r="AA204" s="6" t="s">
        <v>2460</v>
      </c>
      <c r="GU204" s="163"/>
    </row>
    <row r="205" spans="1:203">
      <c r="A205" s="106" t="s">
        <v>998</v>
      </c>
      <c r="B205" s="100">
        <f>INDEX(BDD_enquete_terrain_publique!E:E, MATCH(A205, BDD_enquete_terrain_publique!C:C, 0))</f>
        <v>44545</v>
      </c>
      <c r="C205" s="6">
        <v>6</v>
      </c>
      <c r="D205" s="105" t="s">
        <v>2457</v>
      </c>
      <c r="E205" s="6">
        <f>INDEX(BDD_enquete_terrain_publique!G:G, MATCH(A205, BDD_enquete_terrain_publique!C:C, 0))</f>
        <v>0</v>
      </c>
      <c r="F205" s="6">
        <f>INDEX(BDD_enquete_terrain_publique!H:H, MATCH(A205, BDD_enquete_terrain_publique!C:C, 0))</f>
        <v>13</v>
      </c>
      <c r="G205" s="6">
        <f>INDEX(BDD_enquete_terrain_publique!I:I, MATCH(A205, BDD_enquete_terrain_publique!C:C, 0))</f>
        <v>1</v>
      </c>
      <c r="H205" s="6" t="str">
        <f>INDEX(BDD_enquete_terrain_publique!J:J, MATCH(A205, BDD_enquete_terrain_publique!C:C, 0))</f>
        <v>NE</v>
      </c>
      <c r="I205" s="6" t="str">
        <f>INDEX(BDD_enquete_terrain_publique!K:K, MATCH(A205, BDD_enquete_terrain_publique!C:C, 0))</f>
        <v>S</v>
      </c>
      <c r="J205" s="6" t="str">
        <f>INDEX(BDD_enquete_terrain_publique!L:L, MATCH(A205, BDD_enquete_terrain_publique!C:C, 0))</f>
        <v>0_10</v>
      </c>
      <c r="K205" s="6" t="str">
        <f>INDEX(BDD_enquete_terrain_publique!M:M, MATCH(A205, BDD_enquete_terrain_publique!C:C, 0))</f>
        <v>pre_quart</v>
      </c>
      <c r="L205" s="101" t="s">
        <v>22</v>
      </c>
      <c r="M205" s="101" t="s">
        <v>22</v>
      </c>
      <c r="N205" s="101" t="s">
        <v>22</v>
      </c>
      <c r="O205" s="6" t="s">
        <v>22</v>
      </c>
      <c r="P205" s="101" t="s">
        <v>22</v>
      </c>
      <c r="Q205" s="101" t="s">
        <v>22</v>
      </c>
      <c r="R205" s="101" t="s">
        <v>22</v>
      </c>
      <c r="S205" s="6" t="s">
        <v>22</v>
      </c>
      <c r="T205" s="101">
        <f>INDEX(BDD_enquete_terrain_publique!AE:AE, MATCH(A205, BDD_enquete_terrain_publique!C:C, 0))</f>
        <v>0.375</v>
      </c>
      <c r="U205" s="101">
        <f>INDEX(BDD_enquete_terrain_publique!AF:AF, MATCH(A205, BDD_enquete_terrain_publique!C:C, 0))</f>
        <v>0.58333333333333337</v>
      </c>
      <c r="V205" s="6" t="s">
        <v>22</v>
      </c>
      <c r="W205" s="101">
        <v>0.4375</v>
      </c>
      <c r="X205" s="6">
        <v>0</v>
      </c>
      <c r="Y205" s="6">
        <v>1</v>
      </c>
      <c r="Z205" s="6" t="s">
        <v>22</v>
      </c>
      <c r="AA205" s="6" t="s">
        <v>2460</v>
      </c>
      <c r="GU205" s="163"/>
    </row>
    <row r="206" spans="1:203">
      <c r="A206" s="106" t="s">
        <v>1012</v>
      </c>
      <c r="B206" s="100">
        <f>INDEX(BDD_enquete_terrain_publique!E:E, MATCH(A206, BDD_enquete_terrain_publique!C:C, 0))</f>
        <v>44547</v>
      </c>
      <c r="C206" s="6">
        <v>8</v>
      </c>
      <c r="D206" s="105" t="s">
        <v>22</v>
      </c>
      <c r="E206" s="6">
        <f>INDEX(BDD_enquete_terrain_publique!G:G, MATCH(A206, BDD_enquete_terrain_publique!C:C, 0))</f>
        <v>0</v>
      </c>
      <c r="F206" s="6">
        <f>INDEX(BDD_enquete_terrain_publique!H:H, MATCH(A206, BDD_enquete_terrain_publique!C:C, 0))</f>
        <v>14</v>
      </c>
      <c r="G206" s="6">
        <f>INDEX(BDD_enquete_terrain_publique!I:I, MATCH(A206, BDD_enquete_terrain_publique!C:C, 0))</f>
        <v>1</v>
      </c>
      <c r="H206" s="6" t="str">
        <f>INDEX(BDD_enquete_terrain_publique!J:J, MATCH(A206, BDD_enquete_terrain_publique!C:C, 0))</f>
        <v>SE</v>
      </c>
      <c r="I206" s="6" t="str">
        <f>INDEX(BDD_enquete_terrain_publique!K:K, MATCH(A206, BDD_enquete_terrain_publique!C:C, 0))</f>
        <v>NO</v>
      </c>
      <c r="J206" s="6" t="str">
        <f>INDEX(BDD_enquete_terrain_publique!L:L, MATCH(A206, BDD_enquete_terrain_publique!C:C, 0))</f>
        <v>0_10</v>
      </c>
      <c r="K206" s="6" t="str">
        <f>INDEX(BDD_enquete_terrain_publique!M:M, MATCH(A206, BDD_enquete_terrain_publique!C:C, 0))</f>
        <v>pre_quart</v>
      </c>
      <c r="L206" s="101" t="s">
        <v>22</v>
      </c>
      <c r="M206" s="101" t="s">
        <v>22</v>
      </c>
      <c r="N206" s="101" t="s">
        <v>22</v>
      </c>
      <c r="O206" s="6" t="s">
        <v>22</v>
      </c>
      <c r="P206" s="101" t="s">
        <v>22</v>
      </c>
      <c r="Q206" s="101" t="s">
        <v>22</v>
      </c>
      <c r="R206" s="101" t="s">
        <v>22</v>
      </c>
      <c r="S206" s="6" t="s">
        <v>22</v>
      </c>
      <c r="T206" s="101">
        <f>INDEX(BDD_enquete_terrain_publique!AE:AE, MATCH(A206, BDD_enquete_terrain_publique!C:C, 0))</f>
        <v>0.29166666666666669</v>
      </c>
      <c r="U206" s="101">
        <f>INDEX(BDD_enquete_terrain_publique!AF:AF, MATCH(A206, BDD_enquete_terrain_publique!C:C, 0))</f>
        <v>0.58333333333333337</v>
      </c>
      <c r="V206" s="6" t="s">
        <v>22</v>
      </c>
      <c r="W206" s="101" t="s">
        <v>22</v>
      </c>
      <c r="X206" s="6">
        <v>0</v>
      </c>
      <c r="Y206" s="6">
        <v>0</v>
      </c>
      <c r="Z206" s="6" t="s">
        <v>22</v>
      </c>
      <c r="AA206" s="6" t="s">
        <v>22</v>
      </c>
      <c r="GU206" s="163"/>
    </row>
    <row r="207" spans="1:203">
      <c r="A207" s="106" t="s">
        <v>1012</v>
      </c>
      <c r="B207" s="100">
        <f>INDEX(BDD_enquete_terrain_publique!E:E, MATCH(A207, BDD_enquete_terrain_publique!C:C, 0))</f>
        <v>44547</v>
      </c>
      <c r="C207" s="6">
        <v>7</v>
      </c>
      <c r="D207" s="105" t="s">
        <v>22</v>
      </c>
      <c r="E207" s="6">
        <f>INDEX(BDD_enquete_terrain_publique!G:G, MATCH(A207, BDD_enquete_terrain_publique!C:C, 0))</f>
        <v>0</v>
      </c>
      <c r="F207" s="6">
        <f>INDEX(BDD_enquete_terrain_publique!H:H, MATCH(A207, BDD_enquete_terrain_publique!C:C, 0))</f>
        <v>14</v>
      </c>
      <c r="G207" s="6">
        <f>INDEX(BDD_enquete_terrain_publique!I:I, MATCH(A207, BDD_enquete_terrain_publique!C:C, 0))</f>
        <v>1</v>
      </c>
      <c r="H207" s="6" t="str">
        <f>INDEX(BDD_enquete_terrain_publique!J:J, MATCH(A207, BDD_enquete_terrain_publique!C:C, 0))</f>
        <v>SE</v>
      </c>
      <c r="I207" s="6" t="str">
        <f>INDEX(BDD_enquete_terrain_publique!K:K, MATCH(A207, BDD_enquete_terrain_publique!C:C, 0))</f>
        <v>NO</v>
      </c>
      <c r="J207" s="6" t="str">
        <f>INDEX(BDD_enquete_terrain_publique!L:L, MATCH(A207, BDD_enquete_terrain_publique!C:C, 0))</f>
        <v>0_10</v>
      </c>
      <c r="K207" s="6" t="str">
        <f>INDEX(BDD_enquete_terrain_publique!M:M, MATCH(A207, BDD_enquete_terrain_publique!C:C, 0))</f>
        <v>pre_quart</v>
      </c>
      <c r="L207" s="101" t="s">
        <v>22</v>
      </c>
      <c r="M207" s="101" t="s">
        <v>22</v>
      </c>
      <c r="N207" s="101" t="s">
        <v>22</v>
      </c>
      <c r="O207" s="6" t="s">
        <v>22</v>
      </c>
      <c r="P207" s="101" t="s">
        <v>22</v>
      </c>
      <c r="Q207" s="101" t="s">
        <v>22</v>
      </c>
      <c r="R207" s="101" t="s">
        <v>22</v>
      </c>
      <c r="S207" s="6" t="s">
        <v>22</v>
      </c>
      <c r="T207" s="101">
        <f>INDEX(BDD_enquete_terrain_publique!AE:AE, MATCH(A207, BDD_enquete_terrain_publique!C:C, 0))</f>
        <v>0.29166666666666669</v>
      </c>
      <c r="U207" s="101">
        <f>INDEX(BDD_enquete_terrain_publique!AF:AF, MATCH(A207, BDD_enquete_terrain_publique!C:C, 0))</f>
        <v>0.58333333333333337</v>
      </c>
      <c r="V207" s="6" t="s">
        <v>22</v>
      </c>
      <c r="W207" s="101" t="s">
        <v>22</v>
      </c>
      <c r="X207" s="6">
        <v>0</v>
      </c>
      <c r="Y207" s="6">
        <v>0</v>
      </c>
      <c r="Z207" s="6" t="s">
        <v>22</v>
      </c>
      <c r="AA207" s="6" t="s">
        <v>22</v>
      </c>
      <c r="GU207" s="163"/>
    </row>
    <row r="208" spans="1:203">
      <c r="A208" s="106" t="s">
        <v>1012</v>
      </c>
      <c r="B208" s="100">
        <f>INDEX(BDD_enquete_terrain_publique!E:E, MATCH(A208, BDD_enquete_terrain_publique!C:C, 0))</f>
        <v>44547</v>
      </c>
      <c r="C208" s="6">
        <v>6</v>
      </c>
      <c r="D208" s="105" t="s">
        <v>22</v>
      </c>
      <c r="E208" s="6">
        <f>INDEX(BDD_enquete_terrain_publique!G:G, MATCH(A208, BDD_enquete_terrain_publique!C:C, 0))</f>
        <v>0</v>
      </c>
      <c r="F208" s="6">
        <f>INDEX(BDD_enquete_terrain_publique!H:H, MATCH(A208, BDD_enquete_terrain_publique!C:C, 0))</f>
        <v>14</v>
      </c>
      <c r="G208" s="6">
        <f>INDEX(BDD_enquete_terrain_publique!I:I, MATCH(A208, BDD_enquete_terrain_publique!C:C, 0))</f>
        <v>1</v>
      </c>
      <c r="H208" s="6" t="str">
        <f>INDEX(BDD_enquete_terrain_publique!J:J, MATCH(A208, BDD_enquete_terrain_publique!C:C, 0))</f>
        <v>SE</v>
      </c>
      <c r="I208" s="6" t="str">
        <f>INDEX(BDD_enquete_terrain_publique!K:K, MATCH(A208, BDD_enquete_terrain_publique!C:C, 0))</f>
        <v>NO</v>
      </c>
      <c r="J208" s="6" t="str">
        <f>INDEX(BDD_enquete_terrain_publique!L:L, MATCH(A208, BDD_enquete_terrain_publique!C:C, 0))</f>
        <v>0_10</v>
      </c>
      <c r="K208" s="6" t="str">
        <f>INDEX(BDD_enquete_terrain_publique!M:M, MATCH(A208, BDD_enquete_terrain_publique!C:C, 0))</f>
        <v>pre_quart</v>
      </c>
      <c r="L208" s="101" t="s">
        <v>22</v>
      </c>
      <c r="M208" s="101" t="s">
        <v>22</v>
      </c>
      <c r="N208" s="101" t="s">
        <v>22</v>
      </c>
      <c r="O208" s="6" t="s">
        <v>22</v>
      </c>
      <c r="P208" s="101" t="s">
        <v>22</v>
      </c>
      <c r="Q208" s="101" t="s">
        <v>22</v>
      </c>
      <c r="R208" s="101" t="s">
        <v>22</v>
      </c>
      <c r="S208" s="6" t="s">
        <v>22</v>
      </c>
      <c r="T208" s="101">
        <f>INDEX(BDD_enquete_terrain_publique!AE:AE, MATCH(A208, BDD_enquete_terrain_publique!C:C, 0))</f>
        <v>0.29166666666666669</v>
      </c>
      <c r="U208" s="101">
        <f>INDEX(BDD_enquete_terrain_publique!AF:AF, MATCH(A208, BDD_enquete_terrain_publique!C:C, 0))</f>
        <v>0.58333333333333337</v>
      </c>
      <c r="V208" s="6" t="s">
        <v>22</v>
      </c>
      <c r="W208" s="101" t="s">
        <v>22</v>
      </c>
      <c r="X208" s="6">
        <v>0</v>
      </c>
      <c r="Y208" s="6">
        <v>0</v>
      </c>
      <c r="Z208" s="6" t="s">
        <v>22</v>
      </c>
      <c r="AA208" s="6" t="s">
        <v>22</v>
      </c>
      <c r="GU208" s="163"/>
    </row>
    <row r="209" spans="1:203">
      <c r="A209" s="106" t="s">
        <v>1012</v>
      </c>
      <c r="B209" s="100">
        <f>INDEX(BDD_enquete_terrain_publique!E:E, MATCH(A209, BDD_enquete_terrain_publique!C:C, 0))</f>
        <v>44547</v>
      </c>
      <c r="C209" s="6">
        <v>9</v>
      </c>
      <c r="D209" s="105" t="s">
        <v>22</v>
      </c>
      <c r="E209" s="6">
        <f>INDEX(BDD_enquete_terrain_publique!G:G, MATCH(A209, BDD_enquete_terrain_publique!C:C, 0))</f>
        <v>0</v>
      </c>
      <c r="F209" s="6">
        <f>INDEX(BDD_enquete_terrain_publique!H:H, MATCH(A209, BDD_enquete_terrain_publique!C:C, 0))</f>
        <v>14</v>
      </c>
      <c r="G209" s="6">
        <f>INDEX(BDD_enquete_terrain_publique!I:I, MATCH(A209, BDD_enquete_terrain_publique!C:C, 0))</f>
        <v>1</v>
      </c>
      <c r="H209" s="6" t="str">
        <f>INDEX(BDD_enquete_terrain_publique!J:J, MATCH(A209, BDD_enquete_terrain_publique!C:C, 0))</f>
        <v>SE</v>
      </c>
      <c r="I209" s="6" t="str">
        <f>INDEX(BDD_enquete_terrain_publique!K:K, MATCH(A209, BDD_enquete_terrain_publique!C:C, 0))</f>
        <v>NO</v>
      </c>
      <c r="J209" s="6" t="str">
        <f>INDEX(BDD_enquete_terrain_publique!L:L, MATCH(A209, BDD_enquete_terrain_publique!C:C, 0))</f>
        <v>0_10</v>
      </c>
      <c r="K209" s="6" t="str">
        <f>INDEX(BDD_enquete_terrain_publique!M:M, MATCH(A209, BDD_enquete_terrain_publique!C:C, 0))</f>
        <v>pre_quart</v>
      </c>
      <c r="L209" s="6" t="s">
        <v>1014</v>
      </c>
      <c r="M209" s="6">
        <v>42</v>
      </c>
      <c r="N209" s="6">
        <v>46.24</v>
      </c>
      <c r="O209" s="6">
        <f t="shared" si="8"/>
        <v>42.770666666666664</v>
      </c>
      <c r="P209" s="6" t="s">
        <v>1015</v>
      </c>
      <c r="Q209" s="6">
        <v>9</v>
      </c>
      <c r="R209" s="6">
        <v>28.35</v>
      </c>
      <c r="S209" s="6">
        <f t="shared" si="9"/>
        <v>9.4725000000000001</v>
      </c>
      <c r="T209" s="101">
        <f>INDEX(BDD_enquete_terrain_publique!AE:AE, MATCH(A209, BDD_enquete_terrain_publique!C:C, 0))</f>
        <v>0.29166666666666669</v>
      </c>
      <c r="U209" s="101">
        <f>INDEX(BDD_enquete_terrain_publique!AF:AF, MATCH(A209, BDD_enquete_terrain_publique!C:C, 0))</f>
        <v>0.58333333333333337</v>
      </c>
      <c r="V209" s="6" t="s">
        <v>39</v>
      </c>
      <c r="W209" s="101">
        <v>0.54166666666666663</v>
      </c>
      <c r="X209" s="6">
        <v>1</v>
      </c>
      <c r="Y209" s="6">
        <v>1</v>
      </c>
      <c r="Z209" s="6" t="s">
        <v>22</v>
      </c>
      <c r="AA209" s="6" t="s">
        <v>2461</v>
      </c>
      <c r="GU209" s="163"/>
    </row>
    <row r="210" spans="1:203">
      <c r="A210" s="106" t="s">
        <v>1022</v>
      </c>
      <c r="B210" s="100">
        <f>INDEX(BDD_enquete_terrain_publique!E:E, MATCH(A210, BDD_enquete_terrain_publique!C:C, 0))</f>
        <v>44548</v>
      </c>
      <c r="C210" s="6">
        <v>59</v>
      </c>
      <c r="D210" s="105" t="s">
        <v>22</v>
      </c>
      <c r="E210" s="6">
        <f>INDEX(BDD_enquete_terrain_publique!G:G, MATCH(A210, BDD_enquete_terrain_publique!C:C, 0))</f>
        <v>0</v>
      </c>
      <c r="F210" s="6">
        <f>INDEX(BDD_enquete_terrain_publique!H:H, MATCH(A210, BDD_enquete_terrain_publique!C:C, 0))</f>
        <v>10</v>
      </c>
      <c r="G210" s="6" t="str">
        <f>INDEX(BDD_enquete_terrain_publique!I:I, MATCH(A210, BDD_enquete_terrain_publique!C:C, 0))</f>
        <v>NA</v>
      </c>
      <c r="H210" s="6">
        <f>INDEX(BDD_enquete_terrain_publique!J:J, MATCH(A210, BDD_enquete_terrain_publique!C:C, 0))</f>
        <v>1</v>
      </c>
      <c r="I210" s="6" t="str">
        <f>INDEX(BDD_enquete_terrain_publique!K:K, MATCH(A210, BDD_enquete_terrain_publique!C:C, 0))</f>
        <v>SE</v>
      </c>
      <c r="J210" s="6" t="str">
        <f>INDEX(BDD_enquete_terrain_publique!L:L, MATCH(A210, BDD_enquete_terrain_publique!C:C, 0))</f>
        <v>NO</v>
      </c>
      <c r="K210" s="6" t="str">
        <f>INDEX(BDD_enquete_terrain_publique!M:M, MATCH(A210, BDD_enquete_terrain_publique!C:C, 0))</f>
        <v>pln_lune</v>
      </c>
      <c r="L210" s="101" t="s">
        <v>1024</v>
      </c>
      <c r="M210" s="6">
        <v>42</v>
      </c>
      <c r="N210" s="6">
        <v>40.590000000000003</v>
      </c>
      <c r="O210" s="6">
        <f t="shared" si="8"/>
        <v>42.676499999999997</v>
      </c>
      <c r="P210" s="101" t="s">
        <v>1025</v>
      </c>
      <c r="Q210" s="6">
        <v>9</v>
      </c>
      <c r="R210" s="6">
        <v>18.02</v>
      </c>
      <c r="S210" s="6">
        <f t="shared" si="9"/>
        <v>9.3003333333333327</v>
      </c>
      <c r="T210" s="101">
        <f>INDEX(BDD_enquete_terrain_publique!AE:AE, MATCH(A210, BDD_enquete_terrain_publique!C:C, 0))</f>
        <v>0.3125</v>
      </c>
      <c r="U210" s="101">
        <f>INDEX(BDD_enquete_terrain_publique!AF:AF, MATCH(A210, BDD_enquete_terrain_publique!C:C, 0))</f>
        <v>0.45833333333333331</v>
      </c>
      <c r="V210" s="6" t="s">
        <v>39</v>
      </c>
      <c r="W210" s="101">
        <v>0.40972222222222227</v>
      </c>
      <c r="X210" s="6">
        <v>1</v>
      </c>
      <c r="Y210" s="6">
        <v>1</v>
      </c>
      <c r="Z210" s="6" t="s">
        <v>22</v>
      </c>
      <c r="AA210" s="6" t="s">
        <v>22</v>
      </c>
      <c r="GU210" s="163"/>
    </row>
    <row r="211" spans="1:203">
      <c r="A211" s="106" t="s">
        <v>1022</v>
      </c>
      <c r="B211" s="100">
        <f>INDEX(BDD_enquete_terrain_publique!E:E, MATCH(A211, BDD_enquete_terrain_publique!C:C, 0))</f>
        <v>44548</v>
      </c>
      <c r="C211" s="6">
        <v>59</v>
      </c>
      <c r="D211" s="105" t="s">
        <v>22</v>
      </c>
      <c r="E211" s="6">
        <f>INDEX(BDD_enquete_terrain_publique!G:G, MATCH(A211, BDD_enquete_terrain_publique!C:C, 0))</f>
        <v>0</v>
      </c>
      <c r="F211" s="6">
        <f>INDEX(BDD_enquete_terrain_publique!H:H, MATCH(A211, BDD_enquete_terrain_publique!C:C, 0))</f>
        <v>10</v>
      </c>
      <c r="G211" s="6" t="str">
        <f>INDEX(BDD_enquete_terrain_publique!I:I, MATCH(A211, BDD_enquete_terrain_publique!C:C, 0))</f>
        <v>NA</v>
      </c>
      <c r="H211" s="6">
        <f>INDEX(BDD_enquete_terrain_publique!J:J, MATCH(A211, BDD_enquete_terrain_publique!C:C, 0))</f>
        <v>1</v>
      </c>
      <c r="I211" s="6" t="str">
        <f>INDEX(BDD_enquete_terrain_publique!K:K, MATCH(A211, BDD_enquete_terrain_publique!C:C, 0))</f>
        <v>SE</v>
      </c>
      <c r="J211" s="6" t="str">
        <f>INDEX(BDD_enquete_terrain_publique!L:L, MATCH(A211, BDD_enquete_terrain_publique!C:C, 0))</f>
        <v>NO</v>
      </c>
      <c r="K211" s="6" t="str">
        <f>INDEX(BDD_enquete_terrain_publique!M:M, MATCH(A211, BDD_enquete_terrain_publique!C:C, 0))</f>
        <v>pln_lune</v>
      </c>
      <c r="L211" s="101" t="s">
        <v>2462</v>
      </c>
      <c r="M211" s="6">
        <v>42</v>
      </c>
      <c r="N211" s="6">
        <v>40.369999999999997</v>
      </c>
      <c r="O211" s="6">
        <f t="shared" si="8"/>
        <v>42.672833333333337</v>
      </c>
      <c r="P211" s="101" t="s">
        <v>2463</v>
      </c>
      <c r="Q211" s="6">
        <v>9</v>
      </c>
      <c r="R211" s="6">
        <v>17.010000000000002</v>
      </c>
      <c r="S211" s="6">
        <f t="shared" si="9"/>
        <v>9.2835000000000001</v>
      </c>
      <c r="T211" s="101">
        <f>INDEX(BDD_enquete_terrain_publique!AE:AE, MATCH(A211, BDD_enquete_terrain_publique!C:C, 0))</f>
        <v>0.3125</v>
      </c>
      <c r="U211" s="101">
        <f>INDEX(BDD_enquete_terrain_publique!AF:AF, MATCH(A211, BDD_enquete_terrain_publique!C:C, 0))</f>
        <v>0.45833333333333331</v>
      </c>
      <c r="V211" s="6" t="s">
        <v>40</v>
      </c>
      <c r="W211" s="101">
        <v>0.4597222222222222</v>
      </c>
      <c r="X211" s="6">
        <v>0</v>
      </c>
      <c r="Y211" s="6">
        <v>1</v>
      </c>
      <c r="Z211" s="6" t="s">
        <v>22</v>
      </c>
      <c r="AA211" s="6" t="s">
        <v>2438</v>
      </c>
      <c r="GU211" s="163"/>
    </row>
    <row r="212" spans="1:203">
      <c r="A212" s="106" t="s">
        <v>1022</v>
      </c>
      <c r="B212" s="100">
        <f>INDEX(BDD_enquete_terrain_publique!E:E, MATCH(A212, BDD_enquete_terrain_publique!C:C, 0))</f>
        <v>44548</v>
      </c>
      <c r="C212" s="6">
        <v>59</v>
      </c>
      <c r="D212" s="105" t="s">
        <v>22</v>
      </c>
      <c r="E212" s="6">
        <f>INDEX(BDD_enquete_terrain_publique!G:G, MATCH(A212, BDD_enquete_terrain_publique!C:C, 0))</f>
        <v>0</v>
      </c>
      <c r="F212" s="6">
        <f>INDEX(BDD_enquete_terrain_publique!H:H, MATCH(A212, BDD_enquete_terrain_publique!C:C, 0))</f>
        <v>10</v>
      </c>
      <c r="G212" s="6" t="str">
        <f>INDEX(BDD_enquete_terrain_publique!I:I, MATCH(A212, BDD_enquete_terrain_publique!C:C, 0))</f>
        <v>NA</v>
      </c>
      <c r="H212" s="6">
        <f>INDEX(BDD_enquete_terrain_publique!J:J, MATCH(A212, BDD_enquete_terrain_publique!C:C, 0))</f>
        <v>1</v>
      </c>
      <c r="I212" s="6" t="str">
        <f>INDEX(BDD_enquete_terrain_publique!K:K, MATCH(A212, BDD_enquete_terrain_publique!C:C, 0))</f>
        <v>SE</v>
      </c>
      <c r="J212" s="6" t="str">
        <f>INDEX(BDD_enquete_terrain_publique!L:L, MATCH(A212, BDD_enquete_terrain_publique!C:C, 0))</f>
        <v>NO</v>
      </c>
      <c r="K212" s="6" t="str">
        <f>INDEX(BDD_enquete_terrain_publique!M:M, MATCH(A212, BDD_enquete_terrain_publique!C:C, 0))</f>
        <v>pln_lune</v>
      </c>
      <c r="L212" s="101" t="s">
        <v>2464</v>
      </c>
      <c r="M212" s="6">
        <v>42</v>
      </c>
      <c r="N212" s="6">
        <v>41.54</v>
      </c>
      <c r="O212" s="6">
        <f t="shared" si="8"/>
        <v>42.69233333333333</v>
      </c>
      <c r="P212" s="101" t="s">
        <v>1113</v>
      </c>
      <c r="Q212" s="6">
        <v>9</v>
      </c>
      <c r="R212" s="6">
        <v>19.21</v>
      </c>
      <c r="S212" s="6">
        <f t="shared" si="9"/>
        <v>9.3201666666666672</v>
      </c>
      <c r="T212" s="101">
        <f>INDEX(BDD_enquete_terrain_publique!AE:AE, MATCH(A212, BDD_enquete_terrain_publique!C:C, 0))</f>
        <v>0.3125</v>
      </c>
      <c r="U212" s="101">
        <f>INDEX(BDD_enquete_terrain_publique!AF:AF, MATCH(A212, BDD_enquete_terrain_publique!C:C, 0))</f>
        <v>0.45833333333333331</v>
      </c>
      <c r="V212" s="6" t="s">
        <v>42</v>
      </c>
      <c r="W212" s="101">
        <v>0.4861111111111111</v>
      </c>
      <c r="X212" s="6">
        <v>0</v>
      </c>
      <c r="Y212" s="6">
        <v>1</v>
      </c>
      <c r="Z212" s="6">
        <v>5</v>
      </c>
      <c r="AA212" s="6" t="s">
        <v>2465</v>
      </c>
      <c r="GU212" s="163"/>
    </row>
    <row r="213" spans="1:203">
      <c r="A213" s="106" t="s">
        <v>1022</v>
      </c>
      <c r="B213" s="100">
        <f>INDEX(BDD_enquete_terrain_publique!E:E, MATCH(A213, BDD_enquete_terrain_publique!C:C, 0))</f>
        <v>44548</v>
      </c>
      <c r="C213" s="6">
        <v>59</v>
      </c>
      <c r="D213" s="105" t="s">
        <v>22</v>
      </c>
      <c r="E213" s="6">
        <f>INDEX(BDD_enquete_terrain_publique!G:G, MATCH(A213, BDD_enquete_terrain_publique!C:C, 0))</f>
        <v>0</v>
      </c>
      <c r="F213" s="6">
        <f>INDEX(BDD_enquete_terrain_publique!H:H, MATCH(A213, BDD_enquete_terrain_publique!C:C, 0))</f>
        <v>10</v>
      </c>
      <c r="G213" s="6" t="str">
        <f>INDEX(BDD_enquete_terrain_publique!I:I, MATCH(A213, BDD_enquete_terrain_publique!C:C, 0))</f>
        <v>NA</v>
      </c>
      <c r="H213" s="6">
        <f>INDEX(BDD_enquete_terrain_publique!J:J, MATCH(A213, BDD_enquete_terrain_publique!C:C, 0))</f>
        <v>1</v>
      </c>
      <c r="I213" s="6" t="str">
        <f>INDEX(BDD_enquete_terrain_publique!K:K, MATCH(A213, BDD_enquete_terrain_publique!C:C, 0))</f>
        <v>SE</v>
      </c>
      <c r="J213" s="6" t="str">
        <f>INDEX(BDD_enquete_terrain_publique!L:L, MATCH(A213, BDD_enquete_terrain_publique!C:C, 0))</f>
        <v>NO</v>
      </c>
      <c r="K213" s="6" t="str">
        <f>INDEX(BDD_enquete_terrain_publique!M:M, MATCH(A213, BDD_enquete_terrain_publique!C:C, 0))</f>
        <v>pln_lune</v>
      </c>
      <c r="L213" s="101" t="s">
        <v>2466</v>
      </c>
      <c r="M213" s="6">
        <v>42</v>
      </c>
      <c r="N213" s="6">
        <v>42.14</v>
      </c>
      <c r="O213" s="6">
        <f t="shared" si="8"/>
        <v>42.702333333333335</v>
      </c>
      <c r="P213" s="101" t="s">
        <v>2467</v>
      </c>
      <c r="Q213" s="6">
        <v>9</v>
      </c>
      <c r="R213" s="6">
        <v>19.170000000000002</v>
      </c>
      <c r="S213" s="6">
        <f t="shared" si="9"/>
        <v>9.3194999999999997</v>
      </c>
      <c r="T213" s="101">
        <f>INDEX(BDD_enquete_terrain_publique!AE:AE, MATCH(A213, BDD_enquete_terrain_publique!C:C, 0))</f>
        <v>0.3125</v>
      </c>
      <c r="U213" s="101">
        <f>INDEX(BDD_enquete_terrain_publique!AF:AF, MATCH(A213, BDD_enquete_terrain_publique!C:C, 0))</f>
        <v>0.45833333333333331</v>
      </c>
      <c r="V213" s="6" t="s">
        <v>42</v>
      </c>
      <c r="W213" s="101">
        <v>0.5</v>
      </c>
      <c r="X213" s="6">
        <v>0</v>
      </c>
      <c r="Y213" s="6">
        <v>1</v>
      </c>
      <c r="Z213" s="6">
        <v>3</v>
      </c>
      <c r="AA213" s="6" t="s">
        <v>2468</v>
      </c>
      <c r="GU213" s="163"/>
    </row>
    <row r="214" spans="1:203">
      <c r="A214" s="106" t="s">
        <v>1022</v>
      </c>
      <c r="B214" s="100">
        <f>INDEX(BDD_enquete_terrain_publique!E:E, MATCH(A214, BDD_enquete_terrain_publique!C:C, 0))</f>
        <v>44548</v>
      </c>
      <c r="C214" s="6">
        <v>59</v>
      </c>
      <c r="D214" s="105" t="s">
        <v>22</v>
      </c>
      <c r="E214" s="6">
        <f>INDEX(BDD_enquete_terrain_publique!G:G, MATCH(A214, BDD_enquete_terrain_publique!C:C, 0))</f>
        <v>0</v>
      </c>
      <c r="F214" s="6">
        <f>INDEX(BDD_enquete_terrain_publique!H:H, MATCH(A214, BDD_enquete_terrain_publique!C:C, 0))</f>
        <v>10</v>
      </c>
      <c r="G214" s="6" t="str">
        <f>INDEX(BDD_enquete_terrain_publique!I:I, MATCH(A214, BDD_enquete_terrain_publique!C:C, 0))</f>
        <v>NA</v>
      </c>
      <c r="H214" s="6">
        <f>INDEX(BDD_enquete_terrain_publique!J:J, MATCH(A214, BDD_enquete_terrain_publique!C:C, 0))</f>
        <v>1</v>
      </c>
      <c r="I214" s="6" t="str">
        <f>INDEX(BDD_enquete_terrain_publique!K:K, MATCH(A214, BDD_enquete_terrain_publique!C:C, 0))</f>
        <v>SE</v>
      </c>
      <c r="J214" s="6" t="str">
        <f>INDEX(BDD_enquete_terrain_publique!L:L, MATCH(A214, BDD_enquete_terrain_publique!C:C, 0))</f>
        <v>NO</v>
      </c>
      <c r="K214" s="6" t="str">
        <f>INDEX(BDD_enquete_terrain_publique!M:M, MATCH(A214, BDD_enquete_terrain_publique!C:C, 0))</f>
        <v>pln_lune</v>
      </c>
      <c r="L214" s="101" t="s">
        <v>2469</v>
      </c>
      <c r="M214" s="6">
        <v>42</v>
      </c>
      <c r="N214" s="6">
        <v>41.45</v>
      </c>
      <c r="O214" s="6">
        <f t="shared" si="8"/>
        <v>42.69083333333333</v>
      </c>
      <c r="P214" s="101" t="s">
        <v>2470</v>
      </c>
      <c r="Q214" s="6">
        <v>9</v>
      </c>
      <c r="R214" s="6">
        <v>19.18</v>
      </c>
      <c r="S214" s="6">
        <f t="shared" si="9"/>
        <v>9.3196666666666665</v>
      </c>
      <c r="T214" s="101">
        <f>INDEX(BDD_enquete_terrain_publique!AE:AE, MATCH(A214, BDD_enquete_terrain_publique!C:C, 0))</f>
        <v>0.3125</v>
      </c>
      <c r="U214" s="101">
        <f>INDEX(BDD_enquete_terrain_publique!AF:AF, MATCH(A214, BDD_enquete_terrain_publique!C:C, 0))</f>
        <v>0.45833333333333331</v>
      </c>
      <c r="V214" s="6" t="s">
        <v>39</v>
      </c>
      <c r="W214" s="101">
        <v>0.51388888888888895</v>
      </c>
      <c r="X214" s="6">
        <v>0</v>
      </c>
      <c r="Y214" s="6">
        <v>1</v>
      </c>
      <c r="Z214" s="6" t="s">
        <v>22</v>
      </c>
      <c r="AA214" s="6" t="s">
        <v>2471</v>
      </c>
      <c r="GU214" s="163"/>
    </row>
    <row r="215" spans="1:203">
      <c r="A215" s="106" t="s">
        <v>1036</v>
      </c>
      <c r="B215" s="100">
        <f>INDEX(BDD_enquete_terrain_publique!E:E, MATCH(A215, BDD_enquete_terrain_publique!C:C, 0))</f>
        <v>44549</v>
      </c>
      <c r="C215" s="6">
        <v>59</v>
      </c>
      <c r="D215" s="105" t="s">
        <v>22</v>
      </c>
      <c r="E215" s="6">
        <f>INDEX(BDD_enquete_terrain_publique!G:G, MATCH(A215, BDD_enquete_terrain_publique!C:C, 0))</f>
        <v>0</v>
      </c>
      <c r="F215" s="6">
        <f>INDEX(BDD_enquete_terrain_publique!H:H, MATCH(A215, BDD_enquete_terrain_publique!C:C, 0))</f>
        <v>13</v>
      </c>
      <c r="G215" s="6">
        <f>INDEX(BDD_enquete_terrain_publique!I:I, MATCH(A215, BDD_enquete_terrain_publique!C:C, 0))</f>
        <v>1</v>
      </c>
      <c r="H215" s="6" t="str">
        <f>INDEX(BDD_enquete_terrain_publique!J:J, MATCH(A215, BDD_enquete_terrain_publique!C:C, 0))</f>
        <v>SE</v>
      </c>
      <c r="I215" s="6" t="str">
        <f>INDEX(BDD_enquete_terrain_publique!K:K, MATCH(A215, BDD_enquete_terrain_publique!C:C, 0))</f>
        <v>NO</v>
      </c>
      <c r="J215" s="6" t="str">
        <f>INDEX(BDD_enquete_terrain_publique!L:L, MATCH(A215, BDD_enquete_terrain_publique!C:C, 0))</f>
        <v>0_10</v>
      </c>
      <c r="K215" s="6" t="str">
        <f>INDEX(BDD_enquete_terrain_publique!M:M, MATCH(A215, BDD_enquete_terrain_publique!C:C, 0))</f>
        <v>pln_lune</v>
      </c>
      <c r="L215" s="101" t="s">
        <v>2464</v>
      </c>
      <c r="M215" s="6">
        <v>42</v>
      </c>
      <c r="N215" s="6">
        <v>41.54</v>
      </c>
      <c r="O215" s="6">
        <f t="shared" si="8"/>
        <v>42.69233333333333</v>
      </c>
      <c r="P215" s="101" t="s">
        <v>1113</v>
      </c>
      <c r="Q215" s="6">
        <v>9</v>
      </c>
      <c r="R215" s="6">
        <v>19.21</v>
      </c>
      <c r="S215" s="6">
        <f t="shared" si="9"/>
        <v>9.3201666666666672</v>
      </c>
      <c r="T215" s="101">
        <f>INDEX(BDD_enquete_terrain_publique!AE:AE, MATCH(A215, BDD_enquete_terrain_publique!C:C, 0))</f>
        <v>0.41666666666666702</v>
      </c>
      <c r="U215" s="101">
        <f>INDEX(BDD_enquete_terrain_publique!AF:AF, MATCH(A215, BDD_enquete_terrain_publique!C:C, 0))</f>
        <v>0.5625</v>
      </c>
      <c r="V215" s="6" t="s">
        <v>40</v>
      </c>
      <c r="W215" s="101">
        <v>0.40277777777777773</v>
      </c>
      <c r="X215" s="6">
        <v>0</v>
      </c>
      <c r="Y215" s="6">
        <v>2</v>
      </c>
      <c r="Z215" s="6" t="s">
        <v>22</v>
      </c>
      <c r="AA215" s="6" t="s">
        <v>2472</v>
      </c>
      <c r="GU215" s="163"/>
    </row>
    <row r="216" spans="1:203">
      <c r="A216" s="106" t="s">
        <v>1036</v>
      </c>
      <c r="B216" s="100">
        <f>INDEX(BDD_enquete_terrain_publique!E:E, MATCH(A216, BDD_enquete_terrain_publique!C:C, 0))</f>
        <v>44549</v>
      </c>
      <c r="C216" s="6">
        <v>60</v>
      </c>
      <c r="D216" s="105" t="s">
        <v>22</v>
      </c>
      <c r="E216" s="6">
        <f>INDEX(BDD_enquete_terrain_publique!G:G, MATCH(A216, BDD_enquete_terrain_publique!C:C, 0))</f>
        <v>0</v>
      </c>
      <c r="F216" s="6">
        <f>INDEX(BDD_enquete_terrain_publique!H:H, MATCH(A216, BDD_enquete_terrain_publique!C:C, 0))</f>
        <v>13</v>
      </c>
      <c r="G216" s="6">
        <f>INDEX(BDD_enquete_terrain_publique!I:I, MATCH(A216, BDD_enquete_terrain_publique!C:C, 0))</f>
        <v>1</v>
      </c>
      <c r="H216" s="6" t="str">
        <f>INDEX(BDD_enquete_terrain_publique!J:J, MATCH(A216, BDD_enquete_terrain_publique!C:C, 0))</f>
        <v>SE</v>
      </c>
      <c r="I216" s="6" t="str">
        <f>INDEX(BDD_enquete_terrain_publique!K:K, MATCH(A216, BDD_enquete_terrain_publique!C:C, 0))</f>
        <v>NO</v>
      </c>
      <c r="J216" s="6" t="str">
        <f>INDEX(BDD_enquete_terrain_publique!L:L, MATCH(A216, BDD_enquete_terrain_publique!C:C, 0))</f>
        <v>0_10</v>
      </c>
      <c r="K216" s="6" t="str">
        <f>INDEX(BDD_enquete_terrain_publique!M:M, MATCH(A216, BDD_enquete_terrain_publique!C:C, 0))</f>
        <v>pln_lune</v>
      </c>
      <c r="L216" s="101" t="s">
        <v>1030</v>
      </c>
      <c r="M216" s="6">
        <v>42</v>
      </c>
      <c r="N216" s="6">
        <v>47.59</v>
      </c>
      <c r="O216" s="6">
        <f t="shared" si="8"/>
        <v>42.793166666666664</v>
      </c>
      <c r="P216" s="101" t="s">
        <v>1031</v>
      </c>
      <c r="Q216" s="6">
        <v>9</v>
      </c>
      <c r="R216" s="6">
        <v>20.260000000000002</v>
      </c>
      <c r="S216" s="6">
        <f t="shared" si="9"/>
        <v>9.3376666666666672</v>
      </c>
      <c r="T216" s="101">
        <f>INDEX(BDD_enquete_terrain_publique!AE:AE, MATCH(A216, BDD_enquete_terrain_publique!C:C, 0))</f>
        <v>0.41666666666666702</v>
      </c>
      <c r="U216" s="101">
        <f>INDEX(BDD_enquete_terrain_publique!AF:AF, MATCH(A216, BDD_enquete_terrain_publique!C:C, 0))</f>
        <v>0.5625</v>
      </c>
      <c r="V216" s="6" t="s">
        <v>42</v>
      </c>
      <c r="W216" s="101">
        <v>0.47222222222222227</v>
      </c>
      <c r="X216" s="6">
        <v>0</v>
      </c>
      <c r="Y216" s="6">
        <v>1</v>
      </c>
      <c r="Z216" s="6">
        <v>11</v>
      </c>
      <c r="AA216" s="6" t="s">
        <v>2473</v>
      </c>
      <c r="GU216" s="163"/>
    </row>
    <row r="217" spans="1:203">
      <c r="A217" s="106" t="s">
        <v>1036</v>
      </c>
      <c r="B217" s="100">
        <f>INDEX(BDD_enquete_terrain_publique!E:E, MATCH(A217, BDD_enquete_terrain_publique!C:C, 0))</f>
        <v>44549</v>
      </c>
      <c r="C217" s="6">
        <v>60</v>
      </c>
      <c r="D217" s="105" t="s">
        <v>22</v>
      </c>
      <c r="E217" s="6">
        <f>INDEX(BDD_enquete_terrain_publique!G:G, MATCH(A217, BDD_enquete_terrain_publique!C:C, 0))</f>
        <v>0</v>
      </c>
      <c r="F217" s="6">
        <f>INDEX(BDD_enquete_terrain_publique!H:H, MATCH(A217, BDD_enquete_terrain_publique!C:C, 0))</f>
        <v>13</v>
      </c>
      <c r="G217" s="6">
        <f>INDEX(BDD_enquete_terrain_publique!I:I, MATCH(A217, BDD_enquete_terrain_publique!C:C, 0))</f>
        <v>1</v>
      </c>
      <c r="H217" s="6" t="str">
        <f>INDEX(BDD_enquete_terrain_publique!J:J, MATCH(A217, BDD_enquete_terrain_publique!C:C, 0))</f>
        <v>SE</v>
      </c>
      <c r="I217" s="6" t="str">
        <f>INDEX(BDD_enquete_terrain_publique!K:K, MATCH(A217, BDD_enquete_terrain_publique!C:C, 0))</f>
        <v>NO</v>
      </c>
      <c r="J217" s="6" t="str">
        <f>INDEX(BDD_enquete_terrain_publique!L:L, MATCH(A217, BDD_enquete_terrain_publique!C:C, 0))</f>
        <v>0_10</v>
      </c>
      <c r="K217" s="6" t="str">
        <f>INDEX(BDD_enquete_terrain_publique!M:M, MATCH(A217, BDD_enquete_terrain_publique!C:C, 0))</f>
        <v>pln_lune</v>
      </c>
      <c r="L217" s="101" t="s">
        <v>22</v>
      </c>
      <c r="M217" s="101" t="s">
        <v>22</v>
      </c>
      <c r="N217" s="101" t="s">
        <v>22</v>
      </c>
      <c r="O217" s="6" t="s">
        <v>22</v>
      </c>
      <c r="P217" s="101" t="s">
        <v>22</v>
      </c>
      <c r="Q217" s="101" t="s">
        <v>22</v>
      </c>
      <c r="R217" s="101" t="s">
        <v>22</v>
      </c>
      <c r="S217" s="6" t="s">
        <v>22</v>
      </c>
      <c r="T217" s="101">
        <f>INDEX(BDD_enquete_terrain_publique!AE:AE, MATCH(A217, BDD_enquete_terrain_publique!C:C, 0))</f>
        <v>0.41666666666666702</v>
      </c>
      <c r="U217" s="101">
        <f>INDEX(BDD_enquete_terrain_publique!AF:AF, MATCH(A217, BDD_enquete_terrain_publique!C:C, 0))</f>
        <v>0.5625</v>
      </c>
      <c r="V217" s="6" t="s">
        <v>22</v>
      </c>
      <c r="W217" s="101" t="s">
        <v>22</v>
      </c>
      <c r="X217" s="6">
        <v>0</v>
      </c>
      <c r="Y217" s="6">
        <v>0</v>
      </c>
      <c r="Z217" s="6" t="s">
        <v>22</v>
      </c>
      <c r="AA217" s="6" t="s">
        <v>22</v>
      </c>
      <c r="GU217" s="163"/>
    </row>
    <row r="218" spans="1:203">
      <c r="A218" s="106" t="s">
        <v>2474</v>
      </c>
      <c r="B218" s="100">
        <v>44549</v>
      </c>
      <c r="C218" s="6">
        <v>60</v>
      </c>
      <c r="D218" s="105" t="s">
        <v>22</v>
      </c>
      <c r="E218" s="6">
        <v>0</v>
      </c>
      <c r="F218" s="6">
        <v>13</v>
      </c>
      <c r="G218" s="6">
        <v>1</v>
      </c>
      <c r="H218" s="6" t="s">
        <v>264</v>
      </c>
      <c r="I218" s="6" t="s">
        <v>1013</v>
      </c>
      <c r="J218" s="10" t="str">
        <f t="shared" ref="J218" si="10">J217</f>
        <v>0_10</v>
      </c>
      <c r="K218" s="6" t="s">
        <v>1023</v>
      </c>
      <c r="L218" s="6" t="s">
        <v>1030</v>
      </c>
      <c r="M218" s="6">
        <v>42</v>
      </c>
      <c r="N218" s="6">
        <v>47.59</v>
      </c>
      <c r="O218" s="6">
        <f t="shared" ref="O218" si="11">M218+N218/60</f>
        <v>42.793166666666664</v>
      </c>
      <c r="P218" s="6" t="s">
        <v>1031</v>
      </c>
      <c r="Q218" s="6">
        <v>9</v>
      </c>
      <c r="R218" s="6">
        <v>20.260000000000002</v>
      </c>
      <c r="S218" s="6">
        <f t="shared" ref="S218" si="12">Q218+R218/60</f>
        <v>9.3376666666666672</v>
      </c>
      <c r="T218" s="101">
        <v>0.33333333333333331</v>
      </c>
      <c r="U218" s="101">
        <v>0.5625</v>
      </c>
      <c r="V218" s="6" t="s">
        <v>39</v>
      </c>
      <c r="W218" s="101">
        <v>0.47638888888888892</v>
      </c>
      <c r="X218" s="6">
        <v>1</v>
      </c>
      <c r="Y218" s="6">
        <v>1</v>
      </c>
      <c r="Z218" s="6" t="s">
        <v>22</v>
      </c>
      <c r="AA218" s="18" t="s">
        <v>2475</v>
      </c>
      <c r="GU218" s="163"/>
    </row>
    <row r="219" spans="1:203">
      <c r="A219" s="106" t="s">
        <v>1036</v>
      </c>
      <c r="B219" s="100">
        <f>INDEX(BDD_enquete_terrain_publique!E:E, MATCH(A219, BDD_enquete_terrain_publique!C:C, 0))</f>
        <v>44549</v>
      </c>
      <c r="C219" s="6">
        <v>60</v>
      </c>
      <c r="D219" s="105" t="s">
        <v>22</v>
      </c>
      <c r="E219" s="6">
        <f>INDEX(BDD_enquete_terrain_publique!G:G, MATCH(A219, BDD_enquete_terrain_publique!C:C, 0))</f>
        <v>0</v>
      </c>
      <c r="F219" s="6">
        <f>INDEX(BDD_enquete_terrain_publique!H:H, MATCH(A219, BDD_enquete_terrain_publique!C:C, 0))</f>
        <v>13</v>
      </c>
      <c r="G219" s="6">
        <f>INDEX(BDD_enquete_terrain_publique!I:I, MATCH(A219, BDD_enquete_terrain_publique!C:C, 0))</f>
        <v>1</v>
      </c>
      <c r="H219" s="6" t="str">
        <f>INDEX(BDD_enquete_terrain_publique!J:J, MATCH(A219, BDD_enquete_terrain_publique!C:C, 0))</f>
        <v>SE</v>
      </c>
      <c r="I219" s="6" t="str">
        <f>INDEX(BDD_enquete_terrain_publique!K:K, MATCH(A219, BDD_enquete_terrain_publique!C:C, 0))</f>
        <v>NO</v>
      </c>
      <c r="J219" s="6" t="str">
        <f>INDEX(BDD_enquete_terrain_publique!L:L, MATCH(A219, BDD_enquete_terrain_publique!C:C, 0))</f>
        <v>0_10</v>
      </c>
      <c r="K219" s="6" t="str">
        <f>INDEX(BDD_enquete_terrain_publique!M:M, MATCH(A219, BDD_enquete_terrain_publique!C:C, 0))</f>
        <v>pln_lune</v>
      </c>
      <c r="L219" s="101" t="s">
        <v>1030</v>
      </c>
      <c r="M219" s="6">
        <v>42</v>
      </c>
      <c r="N219" s="6">
        <v>47.59</v>
      </c>
      <c r="O219" s="6">
        <f t="shared" si="8"/>
        <v>42.793166666666664</v>
      </c>
      <c r="P219" s="101" t="s">
        <v>1031</v>
      </c>
      <c r="Q219" s="6">
        <v>9</v>
      </c>
      <c r="R219" s="6">
        <v>20.260000000000002</v>
      </c>
      <c r="S219" s="6">
        <f t="shared" si="9"/>
        <v>9.3376666666666672</v>
      </c>
      <c r="T219" s="101">
        <f>INDEX(BDD_enquete_terrain_publique!AE:AE, MATCH(A219, BDD_enquete_terrain_publique!C:C, 0))</f>
        <v>0.41666666666666702</v>
      </c>
      <c r="U219" s="101">
        <f>INDEX(BDD_enquete_terrain_publique!AF:AF, MATCH(A219, BDD_enquete_terrain_publique!C:C, 0))</f>
        <v>0.5625</v>
      </c>
      <c r="V219" s="6" t="s">
        <v>39</v>
      </c>
      <c r="W219" s="101">
        <v>0.49305555555555558</v>
      </c>
      <c r="X219" s="6">
        <v>1</v>
      </c>
      <c r="Y219" s="6">
        <v>1</v>
      </c>
      <c r="Z219" s="6" t="s">
        <v>22</v>
      </c>
      <c r="AA219" s="6" t="s">
        <v>2476</v>
      </c>
      <c r="GU219" s="163"/>
    </row>
    <row r="220" spans="1:203">
      <c r="A220" s="106" t="s">
        <v>1036</v>
      </c>
      <c r="B220" s="100">
        <f>INDEX(BDD_enquete_terrain_publique!E:E, MATCH(A220, BDD_enquete_terrain_publique!C:C, 0))</f>
        <v>44549</v>
      </c>
      <c r="C220" s="6">
        <v>61</v>
      </c>
      <c r="D220" s="105" t="s">
        <v>22</v>
      </c>
      <c r="E220" s="6">
        <f>INDEX(BDD_enquete_terrain_publique!G:G, MATCH(A220, BDD_enquete_terrain_publique!C:C, 0))</f>
        <v>0</v>
      </c>
      <c r="F220" s="6">
        <f>INDEX(BDD_enquete_terrain_publique!H:H, MATCH(A220, BDD_enquete_terrain_publique!C:C, 0))</f>
        <v>13</v>
      </c>
      <c r="G220" s="6">
        <f>INDEX(BDD_enquete_terrain_publique!I:I, MATCH(A220, BDD_enquete_terrain_publique!C:C, 0))</f>
        <v>1</v>
      </c>
      <c r="H220" s="6" t="str">
        <f>INDEX(BDD_enquete_terrain_publique!J:J, MATCH(A220, BDD_enquete_terrain_publique!C:C, 0))</f>
        <v>SE</v>
      </c>
      <c r="I220" s="6" t="str">
        <f>INDEX(BDD_enquete_terrain_publique!K:K, MATCH(A220, BDD_enquete_terrain_publique!C:C, 0))</f>
        <v>NO</v>
      </c>
      <c r="J220" s="6" t="str">
        <f>INDEX(BDD_enquete_terrain_publique!L:L, MATCH(A220, BDD_enquete_terrain_publique!C:C, 0))</f>
        <v>0_10</v>
      </c>
      <c r="K220" s="6" t="str">
        <f>INDEX(BDD_enquete_terrain_publique!M:M, MATCH(A220, BDD_enquete_terrain_publique!C:C, 0))</f>
        <v>pln_lune</v>
      </c>
      <c r="L220" s="101" t="s">
        <v>22</v>
      </c>
      <c r="M220" s="101" t="s">
        <v>22</v>
      </c>
      <c r="N220" s="101" t="s">
        <v>22</v>
      </c>
      <c r="O220" s="6" t="s">
        <v>22</v>
      </c>
      <c r="P220" s="101" t="s">
        <v>22</v>
      </c>
      <c r="Q220" s="101" t="s">
        <v>22</v>
      </c>
      <c r="R220" s="101" t="s">
        <v>22</v>
      </c>
      <c r="S220" s="6" t="s">
        <v>22</v>
      </c>
      <c r="T220" s="101">
        <f>INDEX(BDD_enquete_terrain_publique!AE:AE, MATCH(A220, BDD_enquete_terrain_publique!C:C, 0))</f>
        <v>0.41666666666666702</v>
      </c>
      <c r="U220" s="101">
        <f>INDEX(BDD_enquete_terrain_publique!AF:AF, MATCH(A220, BDD_enquete_terrain_publique!C:C, 0))</f>
        <v>0.5625</v>
      </c>
      <c r="V220" s="6" t="s">
        <v>22</v>
      </c>
      <c r="W220" s="101" t="s">
        <v>22</v>
      </c>
      <c r="X220" s="6">
        <v>0</v>
      </c>
      <c r="Y220" s="6">
        <v>0</v>
      </c>
      <c r="Z220" s="6" t="s">
        <v>22</v>
      </c>
      <c r="AA220" s="6" t="s">
        <v>22</v>
      </c>
      <c r="GU220" s="163"/>
    </row>
    <row r="221" spans="1:203">
      <c r="A221" s="106" t="s">
        <v>1036</v>
      </c>
      <c r="B221" s="100">
        <f>INDEX(BDD_enquete_terrain_publique!E:E, MATCH(A221, BDD_enquete_terrain_publique!C:C, 0))</f>
        <v>44549</v>
      </c>
      <c r="C221" s="6">
        <v>2</v>
      </c>
      <c r="D221" s="105" t="s">
        <v>22</v>
      </c>
      <c r="E221" s="6">
        <f>INDEX(BDD_enquete_terrain_publique!G:G, MATCH(A221, BDD_enquete_terrain_publique!C:C, 0))</f>
        <v>0</v>
      </c>
      <c r="F221" s="6">
        <f>INDEX(BDD_enquete_terrain_publique!H:H, MATCH(A221, BDD_enquete_terrain_publique!C:C, 0))</f>
        <v>13</v>
      </c>
      <c r="G221" s="6">
        <f>INDEX(BDD_enquete_terrain_publique!I:I, MATCH(A221, BDD_enquete_terrain_publique!C:C, 0))</f>
        <v>1</v>
      </c>
      <c r="H221" s="6" t="str">
        <f>INDEX(BDD_enquete_terrain_publique!J:J, MATCH(A221, BDD_enquete_terrain_publique!C:C, 0))</f>
        <v>SE</v>
      </c>
      <c r="I221" s="6" t="str">
        <f>INDEX(BDD_enquete_terrain_publique!K:K, MATCH(A221, BDD_enquete_terrain_publique!C:C, 0))</f>
        <v>NO</v>
      </c>
      <c r="J221" s="6" t="str">
        <f>INDEX(BDD_enquete_terrain_publique!L:L, MATCH(A221, BDD_enquete_terrain_publique!C:C, 0))</f>
        <v>0_10</v>
      </c>
      <c r="K221" s="6" t="str">
        <f>INDEX(BDD_enquete_terrain_publique!M:M, MATCH(A221, BDD_enquete_terrain_publique!C:C, 0))</f>
        <v>pln_lune</v>
      </c>
      <c r="L221" s="101" t="s">
        <v>22</v>
      </c>
      <c r="M221" s="101" t="s">
        <v>22</v>
      </c>
      <c r="N221" s="101" t="s">
        <v>22</v>
      </c>
      <c r="O221" s="6" t="s">
        <v>22</v>
      </c>
      <c r="P221" s="101" t="s">
        <v>22</v>
      </c>
      <c r="Q221" s="101" t="s">
        <v>22</v>
      </c>
      <c r="R221" s="101" t="s">
        <v>22</v>
      </c>
      <c r="S221" s="6" t="s">
        <v>22</v>
      </c>
      <c r="T221" s="101">
        <f>INDEX(BDD_enquete_terrain_publique!AE:AE, MATCH(A221, BDD_enquete_terrain_publique!C:C, 0))</f>
        <v>0.41666666666666702</v>
      </c>
      <c r="U221" s="101">
        <f>INDEX(BDD_enquete_terrain_publique!AF:AF, MATCH(A221, BDD_enquete_terrain_publique!C:C, 0))</f>
        <v>0.5625</v>
      </c>
      <c r="V221" s="6" t="s">
        <v>22</v>
      </c>
      <c r="W221" s="101" t="s">
        <v>22</v>
      </c>
      <c r="X221" s="6">
        <v>0</v>
      </c>
      <c r="Y221" s="6">
        <v>0</v>
      </c>
      <c r="Z221" s="6" t="s">
        <v>22</v>
      </c>
      <c r="AA221" s="6" t="s">
        <v>22</v>
      </c>
      <c r="GU221" s="163"/>
    </row>
    <row r="222" spans="1:203">
      <c r="A222" s="106" t="s">
        <v>1040</v>
      </c>
      <c r="B222" s="100">
        <f>INDEX(BDD_enquete_terrain_publique!E:E, MATCH(A222, BDD_enquete_terrain_publique!C:C, 0))</f>
        <v>44549</v>
      </c>
      <c r="C222" s="6">
        <v>59</v>
      </c>
      <c r="D222" s="105" t="s">
        <v>2457</v>
      </c>
      <c r="E222" s="6">
        <f>INDEX(BDD_enquete_terrain_publique!G:G, MATCH(A222, BDD_enquete_terrain_publique!C:C, 0))</f>
        <v>0</v>
      </c>
      <c r="F222" s="6">
        <f>INDEX(BDD_enquete_terrain_publique!H:H, MATCH(A222, BDD_enquete_terrain_publique!C:C, 0))</f>
        <v>13</v>
      </c>
      <c r="G222" s="6" t="str">
        <f>INDEX(BDD_enquete_terrain_publique!I:I, MATCH(A222, BDD_enquete_terrain_publique!C:C, 0))</f>
        <v>0_10</v>
      </c>
      <c r="H222" s="6">
        <f>INDEX(BDD_enquete_terrain_publique!J:J, MATCH(A222, BDD_enquete_terrain_publique!C:C, 0))</f>
        <v>2</v>
      </c>
      <c r="I222" s="6" t="str">
        <f>INDEX(BDD_enquete_terrain_publique!K:K, MATCH(A222, BDD_enquete_terrain_publique!C:C, 0))</f>
        <v>NO</v>
      </c>
      <c r="J222" s="6" t="str">
        <f>INDEX(BDD_enquete_terrain_publique!L:L, MATCH(A222, BDD_enquete_terrain_publique!C:C, 0))</f>
        <v>SE</v>
      </c>
      <c r="K222" s="6" t="str">
        <f>INDEX(BDD_enquete_terrain_publique!M:M, MATCH(A222, BDD_enquete_terrain_publique!C:C, 0))</f>
        <v>dern_quart</v>
      </c>
      <c r="L222" s="101" t="s">
        <v>1042</v>
      </c>
      <c r="M222" s="6">
        <v>42</v>
      </c>
      <c r="N222" s="6">
        <v>41.4</v>
      </c>
      <c r="O222" s="6">
        <f t="shared" si="8"/>
        <v>42.69</v>
      </c>
      <c r="P222" s="101" t="s">
        <v>1043</v>
      </c>
      <c r="Q222" s="6">
        <v>9</v>
      </c>
      <c r="R222" s="6">
        <v>16.77</v>
      </c>
      <c r="S222" s="6">
        <f t="shared" si="9"/>
        <v>9.2795000000000005</v>
      </c>
      <c r="T222" s="101">
        <f>INDEX(BDD_enquete_terrain_publique!AE:AE, MATCH(A222, BDD_enquete_terrain_publique!C:C, 0))</f>
        <v>0.33333333333333331</v>
      </c>
      <c r="U222" s="101">
        <f>INDEX(BDD_enquete_terrain_publique!AF:AF, MATCH(A222, BDD_enquete_terrain_publique!C:C, 0))</f>
        <v>0.625</v>
      </c>
      <c r="V222" s="6" t="s">
        <v>41</v>
      </c>
      <c r="W222" s="101">
        <v>0.3888888888888889</v>
      </c>
      <c r="X222" s="6">
        <v>1</v>
      </c>
      <c r="Y222" s="6">
        <v>1</v>
      </c>
      <c r="Z222" s="6" t="s">
        <v>22</v>
      </c>
      <c r="AA222" s="6" t="s">
        <v>22</v>
      </c>
      <c r="GU222" s="163"/>
    </row>
    <row r="223" spans="1:203">
      <c r="A223" s="106" t="s">
        <v>1040</v>
      </c>
      <c r="B223" s="100">
        <f>INDEX(BDD_enquete_terrain_publique!E:E, MATCH(A223, BDD_enquete_terrain_publique!C:C, 0))</f>
        <v>44549</v>
      </c>
      <c r="C223" s="6">
        <v>60</v>
      </c>
      <c r="D223" s="105" t="s">
        <v>2457</v>
      </c>
      <c r="E223" s="6">
        <f>INDEX(BDD_enquete_terrain_publique!G:G, MATCH(A223, BDD_enquete_terrain_publique!C:C, 0))</f>
        <v>0</v>
      </c>
      <c r="F223" s="6">
        <f>INDEX(BDD_enquete_terrain_publique!H:H, MATCH(A223, BDD_enquete_terrain_publique!C:C, 0))</f>
        <v>13</v>
      </c>
      <c r="G223" s="6" t="str">
        <f>INDEX(BDD_enquete_terrain_publique!I:I, MATCH(A223, BDD_enquete_terrain_publique!C:C, 0))</f>
        <v>0_10</v>
      </c>
      <c r="H223" s="6">
        <f>INDEX(BDD_enquete_terrain_publique!J:J, MATCH(A223, BDD_enquete_terrain_publique!C:C, 0))</f>
        <v>2</v>
      </c>
      <c r="I223" s="6" t="str">
        <f>INDEX(BDD_enquete_terrain_publique!K:K, MATCH(A223, BDD_enquete_terrain_publique!C:C, 0))</f>
        <v>NO</v>
      </c>
      <c r="J223" s="6" t="str">
        <f>INDEX(BDD_enquete_terrain_publique!L:L, MATCH(A223, BDD_enquete_terrain_publique!C:C, 0))</f>
        <v>SE</v>
      </c>
      <c r="K223" s="6" t="str">
        <f>INDEX(BDD_enquete_terrain_publique!M:M, MATCH(A223, BDD_enquete_terrain_publique!C:C, 0))</f>
        <v>dern_quart</v>
      </c>
      <c r="L223" s="101" t="s">
        <v>22</v>
      </c>
      <c r="M223" s="101" t="s">
        <v>22</v>
      </c>
      <c r="N223" s="101" t="s">
        <v>22</v>
      </c>
      <c r="O223" s="6" t="s">
        <v>22</v>
      </c>
      <c r="P223" s="101" t="s">
        <v>22</v>
      </c>
      <c r="Q223" s="101" t="s">
        <v>22</v>
      </c>
      <c r="R223" s="101" t="s">
        <v>22</v>
      </c>
      <c r="S223" s="6" t="s">
        <v>22</v>
      </c>
      <c r="T223" s="101">
        <f>INDEX(BDD_enquete_terrain_publique!AE:AE, MATCH(A223, BDD_enquete_terrain_publique!C:C, 0))</f>
        <v>0.33333333333333331</v>
      </c>
      <c r="U223" s="101">
        <f>INDEX(BDD_enquete_terrain_publique!AF:AF, MATCH(A223, BDD_enquete_terrain_publique!C:C, 0))</f>
        <v>0.625</v>
      </c>
      <c r="V223" s="6" t="s">
        <v>22</v>
      </c>
      <c r="W223" s="101">
        <v>0.39583333333333331</v>
      </c>
      <c r="X223" s="6">
        <v>0</v>
      </c>
      <c r="Y223" s="6">
        <v>0</v>
      </c>
      <c r="Z223" s="6" t="s">
        <v>22</v>
      </c>
      <c r="AA223" s="6" t="s">
        <v>22</v>
      </c>
      <c r="GU223" s="163"/>
    </row>
    <row r="224" spans="1:203">
      <c r="A224" s="106" t="s">
        <v>1040</v>
      </c>
      <c r="B224" s="100">
        <f>INDEX(BDD_enquete_terrain_publique!E:E, MATCH(A224, BDD_enquete_terrain_publique!C:C, 0))</f>
        <v>44549</v>
      </c>
      <c r="C224" s="6">
        <v>59</v>
      </c>
      <c r="D224" s="105" t="s">
        <v>2457</v>
      </c>
      <c r="E224" s="6">
        <f>INDEX(BDD_enquete_terrain_publique!G:G, MATCH(A224, BDD_enquete_terrain_publique!C:C, 0))</f>
        <v>0</v>
      </c>
      <c r="F224" s="6">
        <f>INDEX(BDD_enquete_terrain_publique!H:H, MATCH(A224, BDD_enquete_terrain_publique!C:C, 0))</f>
        <v>13</v>
      </c>
      <c r="G224" s="6" t="str">
        <f>INDEX(BDD_enquete_terrain_publique!I:I, MATCH(A224, BDD_enquete_terrain_publique!C:C, 0))</f>
        <v>0_10</v>
      </c>
      <c r="H224" s="6">
        <f>INDEX(BDD_enquete_terrain_publique!J:J, MATCH(A224, BDD_enquete_terrain_publique!C:C, 0))</f>
        <v>2</v>
      </c>
      <c r="I224" s="6" t="str">
        <f>INDEX(BDD_enquete_terrain_publique!K:K, MATCH(A224, BDD_enquete_terrain_publique!C:C, 0))</f>
        <v>NO</v>
      </c>
      <c r="J224" s="6" t="str">
        <f>INDEX(BDD_enquete_terrain_publique!L:L, MATCH(A224, BDD_enquete_terrain_publique!C:C, 0))</f>
        <v>SE</v>
      </c>
      <c r="K224" s="6" t="str">
        <f>INDEX(BDD_enquete_terrain_publique!M:M, MATCH(A224, BDD_enquete_terrain_publique!C:C, 0))</f>
        <v>dern_quart</v>
      </c>
      <c r="L224" s="101" t="s">
        <v>2477</v>
      </c>
      <c r="M224" s="6">
        <v>42</v>
      </c>
      <c r="N224" s="6">
        <v>44.31</v>
      </c>
      <c r="O224" s="6">
        <f t="shared" si="8"/>
        <v>42.738500000000002</v>
      </c>
      <c r="P224" s="101" t="s">
        <v>1052</v>
      </c>
      <c r="Q224" s="6">
        <v>9</v>
      </c>
      <c r="R224" s="6">
        <v>14.1</v>
      </c>
      <c r="S224" s="6">
        <f t="shared" si="9"/>
        <v>9.2349999999999994</v>
      </c>
      <c r="T224" s="101">
        <f>INDEX(BDD_enquete_terrain_publique!AE:AE, MATCH(A224, BDD_enquete_terrain_publique!C:C, 0))</f>
        <v>0.33333333333333331</v>
      </c>
      <c r="U224" s="101">
        <f>INDEX(BDD_enquete_terrain_publique!AF:AF, MATCH(A224, BDD_enquete_terrain_publique!C:C, 0))</f>
        <v>0.625</v>
      </c>
      <c r="V224" s="6" t="s">
        <v>41</v>
      </c>
      <c r="W224" s="101">
        <v>0.41666666666666669</v>
      </c>
      <c r="X224" s="6">
        <v>1</v>
      </c>
      <c r="Y224" s="6">
        <v>1</v>
      </c>
      <c r="Z224" s="6" t="s">
        <v>22</v>
      </c>
      <c r="AA224" s="6" t="s">
        <v>22</v>
      </c>
      <c r="GU224" s="163"/>
    </row>
    <row r="225" spans="1:203">
      <c r="A225" s="106" t="s">
        <v>1040</v>
      </c>
      <c r="B225" s="100">
        <f>INDEX(BDD_enquete_terrain_publique!E:E, MATCH(A225, BDD_enquete_terrain_publique!C:C, 0))</f>
        <v>44549</v>
      </c>
      <c r="C225" s="6">
        <v>59</v>
      </c>
      <c r="D225" s="105" t="s">
        <v>2457</v>
      </c>
      <c r="E225" s="6">
        <f>INDEX(BDD_enquete_terrain_publique!G:G, MATCH(A225, BDD_enquete_terrain_publique!C:C, 0))</f>
        <v>0</v>
      </c>
      <c r="F225" s="6">
        <f>INDEX(BDD_enquete_terrain_publique!H:H, MATCH(A225, BDD_enquete_terrain_publique!C:C, 0))</f>
        <v>13</v>
      </c>
      <c r="G225" s="6" t="str">
        <f>INDEX(BDD_enquete_terrain_publique!I:I, MATCH(A225, BDD_enquete_terrain_publique!C:C, 0))</f>
        <v>0_10</v>
      </c>
      <c r="H225" s="6">
        <f>INDEX(BDD_enquete_terrain_publique!J:J, MATCH(A225, BDD_enquete_terrain_publique!C:C, 0))</f>
        <v>2</v>
      </c>
      <c r="I225" s="6" t="str">
        <f>INDEX(BDD_enquete_terrain_publique!K:K, MATCH(A225, BDD_enquete_terrain_publique!C:C, 0))</f>
        <v>NO</v>
      </c>
      <c r="J225" s="6" t="str">
        <f>INDEX(BDD_enquete_terrain_publique!L:L, MATCH(A225, BDD_enquete_terrain_publique!C:C, 0))</f>
        <v>SE</v>
      </c>
      <c r="K225" s="6" t="str">
        <f>INDEX(BDD_enquete_terrain_publique!M:M, MATCH(A225, BDD_enquete_terrain_publique!C:C, 0))</f>
        <v>dern_quart</v>
      </c>
      <c r="L225" s="101" t="s">
        <v>1057</v>
      </c>
      <c r="M225" s="6">
        <v>42</v>
      </c>
      <c r="N225" s="6">
        <v>44.86</v>
      </c>
      <c r="O225" s="6">
        <f t="shared" si="8"/>
        <v>42.747666666666667</v>
      </c>
      <c r="P225" s="101" t="s">
        <v>1058</v>
      </c>
      <c r="Q225" s="6">
        <v>9</v>
      </c>
      <c r="R225" s="6">
        <v>14.8</v>
      </c>
      <c r="S225" s="6">
        <f t="shared" si="9"/>
        <v>9.2466666666666661</v>
      </c>
      <c r="T225" s="101">
        <f>INDEX(BDD_enquete_terrain_publique!AE:AE, MATCH(A225, BDD_enquete_terrain_publique!C:C, 0))</f>
        <v>0.33333333333333331</v>
      </c>
      <c r="U225" s="101">
        <f>INDEX(BDD_enquete_terrain_publique!AF:AF, MATCH(A225, BDD_enquete_terrain_publique!C:C, 0))</f>
        <v>0.625</v>
      </c>
      <c r="V225" s="6" t="s">
        <v>41</v>
      </c>
      <c r="W225" s="101">
        <v>0.44444444444444442</v>
      </c>
      <c r="X225" s="6">
        <v>1</v>
      </c>
      <c r="Y225" s="6">
        <v>1</v>
      </c>
      <c r="Z225" s="6" t="s">
        <v>22</v>
      </c>
      <c r="AA225" s="6" t="s">
        <v>22</v>
      </c>
      <c r="GU225" s="163"/>
    </row>
    <row r="226" spans="1:203">
      <c r="A226" s="106" t="s">
        <v>1040</v>
      </c>
      <c r="B226" s="100">
        <f>INDEX(BDD_enquete_terrain_publique!E:E, MATCH(A226, BDD_enquete_terrain_publique!C:C, 0))</f>
        <v>44549</v>
      </c>
      <c r="C226" s="6">
        <v>59</v>
      </c>
      <c r="D226" s="105" t="s">
        <v>22</v>
      </c>
      <c r="E226" s="6">
        <f>INDEX(BDD_enquete_terrain_publique!G:G, MATCH(A226, BDD_enquete_terrain_publique!C:C, 0))</f>
        <v>0</v>
      </c>
      <c r="F226" s="6">
        <f>INDEX(BDD_enquete_terrain_publique!H:H, MATCH(A226, BDD_enquete_terrain_publique!C:C, 0))</f>
        <v>13</v>
      </c>
      <c r="G226" s="6" t="str">
        <f>INDEX(BDD_enquete_terrain_publique!I:I, MATCH(A226, BDD_enquete_terrain_publique!C:C, 0))</f>
        <v>0_10</v>
      </c>
      <c r="H226" s="6">
        <f>INDEX(BDD_enquete_terrain_publique!J:J, MATCH(A226, BDD_enquete_terrain_publique!C:C, 0))</f>
        <v>2</v>
      </c>
      <c r="I226" s="6" t="str">
        <f>INDEX(BDD_enquete_terrain_publique!K:K, MATCH(A226, BDD_enquete_terrain_publique!C:C, 0))</f>
        <v>NO</v>
      </c>
      <c r="J226" s="6" t="str">
        <f>INDEX(BDD_enquete_terrain_publique!L:L, MATCH(A226, BDD_enquete_terrain_publique!C:C, 0))</f>
        <v>SE</v>
      </c>
      <c r="K226" s="6" t="str">
        <f>INDEX(BDD_enquete_terrain_publique!M:M, MATCH(A226, BDD_enquete_terrain_publique!C:C, 0))</f>
        <v>dern_quart</v>
      </c>
      <c r="L226" s="101" t="s">
        <v>1042</v>
      </c>
      <c r="M226" s="6">
        <v>42</v>
      </c>
      <c r="N226" s="6">
        <v>41.4</v>
      </c>
      <c r="O226" s="6">
        <f t="shared" si="8"/>
        <v>42.69</v>
      </c>
      <c r="P226" s="101" t="s">
        <v>1043</v>
      </c>
      <c r="Q226" s="6">
        <v>9</v>
      </c>
      <c r="R226" s="6">
        <v>16.77</v>
      </c>
      <c r="S226" s="6">
        <f t="shared" si="9"/>
        <v>9.2795000000000005</v>
      </c>
      <c r="T226" s="101">
        <f>INDEX(BDD_enquete_terrain_publique!AE:AE, MATCH(A226, BDD_enquete_terrain_publique!C:C, 0))</f>
        <v>0.33333333333333331</v>
      </c>
      <c r="U226" s="101">
        <f>INDEX(BDD_enquete_terrain_publique!AF:AF, MATCH(A226, BDD_enquete_terrain_publique!C:C, 0))</f>
        <v>0.625</v>
      </c>
      <c r="V226" s="6" t="s">
        <v>42</v>
      </c>
      <c r="W226" s="101">
        <v>0.4201388888888889</v>
      </c>
      <c r="X226" s="6">
        <v>0</v>
      </c>
      <c r="Y226" s="6">
        <v>1</v>
      </c>
      <c r="Z226" s="6">
        <v>0</v>
      </c>
      <c r="AA226" s="6" t="s">
        <v>2478</v>
      </c>
      <c r="GU226" s="163"/>
    </row>
    <row r="227" spans="1:203">
      <c r="A227" s="106" t="s">
        <v>1061</v>
      </c>
      <c r="B227" s="100">
        <f>INDEX(BDD_enquete_terrain_publique!E:E, MATCH(A227, BDD_enquete_terrain_publique!C:C, 0))</f>
        <v>44561</v>
      </c>
      <c r="C227" s="6">
        <v>59</v>
      </c>
      <c r="D227" s="105" t="s">
        <v>22</v>
      </c>
      <c r="E227" s="6">
        <f>INDEX(BDD_enquete_terrain_publique!G:G, MATCH(A227, BDD_enquete_terrain_publique!C:C, 0))</f>
        <v>0</v>
      </c>
      <c r="F227" s="6">
        <f>INDEX(BDD_enquete_terrain_publique!H:H, MATCH(A227, BDD_enquete_terrain_publique!C:C, 0))</f>
        <v>11</v>
      </c>
      <c r="G227" s="6">
        <f>INDEX(BDD_enquete_terrain_publique!I:I, MATCH(A227, BDD_enquete_terrain_publique!C:C, 0))</f>
        <v>1</v>
      </c>
      <c r="H227" s="6" t="str">
        <f>INDEX(BDD_enquete_terrain_publique!J:J, MATCH(A227, BDD_enquete_terrain_publique!C:C, 0))</f>
        <v>NO</v>
      </c>
      <c r="I227" s="6" t="str">
        <f>INDEX(BDD_enquete_terrain_publique!K:K, MATCH(A227, BDD_enquete_terrain_publique!C:C, 0))</f>
        <v>SE</v>
      </c>
      <c r="J227" s="6" t="str">
        <f>INDEX(BDD_enquete_terrain_publique!L:L, MATCH(A227, BDD_enquete_terrain_publique!C:C, 0))</f>
        <v>75_100</v>
      </c>
      <c r="K227" s="6" t="str">
        <f>INDEX(BDD_enquete_terrain_publique!M:M, MATCH(A227, BDD_enquete_terrain_publique!C:C, 0))</f>
        <v>dern_quart</v>
      </c>
      <c r="L227" s="101" t="s">
        <v>2479</v>
      </c>
      <c r="M227" s="6">
        <v>42</v>
      </c>
      <c r="N227" s="6">
        <v>41.47</v>
      </c>
      <c r="O227" s="6">
        <f t="shared" si="8"/>
        <v>42.691166666666668</v>
      </c>
      <c r="P227" s="101" t="s">
        <v>2480</v>
      </c>
      <c r="Q227" s="6">
        <v>9</v>
      </c>
      <c r="R227" s="6">
        <v>16.27</v>
      </c>
      <c r="S227" s="6">
        <f t="shared" si="9"/>
        <v>9.2711666666666659</v>
      </c>
      <c r="T227" s="101">
        <f>INDEX(BDD_enquete_terrain_publique!AE:AE, MATCH(A227, BDD_enquete_terrain_publique!C:C, 0))</f>
        <v>0.41666666666666669</v>
      </c>
      <c r="U227" s="101">
        <f>INDEX(BDD_enquete_terrain_publique!AF:AF, MATCH(A227, BDD_enquete_terrain_publique!C:C, 0))</f>
        <v>0.58333333333333337</v>
      </c>
      <c r="V227" s="6" t="s">
        <v>42</v>
      </c>
      <c r="W227" s="101">
        <v>0.49305555555555558</v>
      </c>
      <c r="X227" s="6">
        <v>0</v>
      </c>
      <c r="Y227" s="6">
        <v>2</v>
      </c>
      <c r="Z227" s="6">
        <v>0</v>
      </c>
      <c r="AA227" s="6" t="s">
        <v>2481</v>
      </c>
      <c r="GU227" s="163"/>
    </row>
    <row r="228" spans="1:203">
      <c r="A228" s="106" t="s">
        <v>1061</v>
      </c>
      <c r="B228" s="100">
        <f>INDEX(BDD_enquete_terrain_publique!E:E, MATCH(A228, BDD_enquete_terrain_publique!C:C, 0))</f>
        <v>44561</v>
      </c>
      <c r="C228" s="6">
        <v>59</v>
      </c>
      <c r="D228" s="105" t="s">
        <v>22</v>
      </c>
      <c r="E228" s="6">
        <f>INDEX(BDD_enquete_terrain_publique!G:G, MATCH(A228, BDD_enquete_terrain_publique!C:C, 0))</f>
        <v>0</v>
      </c>
      <c r="F228" s="6">
        <f>INDEX(BDD_enquete_terrain_publique!H:H, MATCH(A228, BDD_enquete_terrain_publique!C:C, 0))</f>
        <v>11</v>
      </c>
      <c r="G228" s="6">
        <f>INDEX(BDD_enquete_terrain_publique!I:I, MATCH(A228, BDD_enquete_terrain_publique!C:C, 0))</f>
        <v>1</v>
      </c>
      <c r="H228" s="6" t="str">
        <f>INDEX(BDD_enquete_terrain_publique!J:J, MATCH(A228, BDD_enquete_terrain_publique!C:C, 0))</f>
        <v>NO</v>
      </c>
      <c r="I228" s="6" t="str">
        <f>INDEX(BDD_enquete_terrain_publique!K:K, MATCH(A228, BDD_enquete_terrain_publique!C:C, 0))</f>
        <v>SE</v>
      </c>
      <c r="J228" s="6" t="str">
        <f>INDEX(BDD_enquete_terrain_publique!L:L, MATCH(A228, BDD_enquete_terrain_publique!C:C, 0))</f>
        <v>75_100</v>
      </c>
      <c r="K228" s="6" t="str">
        <f>INDEX(BDD_enquete_terrain_publique!M:M, MATCH(A228, BDD_enquete_terrain_publique!C:C, 0))</f>
        <v>dern_quart</v>
      </c>
      <c r="L228" s="101" t="s">
        <v>2479</v>
      </c>
      <c r="M228" s="6">
        <v>42</v>
      </c>
      <c r="N228" s="6">
        <v>41.47</v>
      </c>
      <c r="O228" s="6">
        <f t="shared" si="8"/>
        <v>42.691166666666668</v>
      </c>
      <c r="P228" s="101" t="s">
        <v>2480</v>
      </c>
      <c r="Q228" s="6">
        <v>9</v>
      </c>
      <c r="R228" s="6">
        <v>16.27</v>
      </c>
      <c r="S228" s="6">
        <f t="shared" si="9"/>
        <v>9.2711666666666659</v>
      </c>
      <c r="T228" s="101">
        <f>INDEX(BDD_enquete_terrain_publique!AE:AE, MATCH(A228, BDD_enquete_terrain_publique!C:C, 0))</f>
        <v>0.41666666666666669</v>
      </c>
      <c r="U228" s="101">
        <f>INDEX(BDD_enquete_terrain_publique!AF:AF, MATCH(A228, BDD_enquete_terrain_publique!C:C, 0))</f>
        <v>0.58333333333333337</v>
      </c>
      <c r="V228" s="6" t="s">
        <v>42</v>
      </c>
      <c r="W228" s="101">
        <v>0.49305555555555558</v>
      </c>
      <c r="X228" s="6">
        <v>0</v>
      </c>
      <c r="Y228" s="6">
        <v>3</v>
      </c>
      <c r="Z228" s="6">
        <v>0</v>
      </c>
      <c r="AA228" s="6" t="s">
        <v>2481</v>
      </c>
      <c r="GU228" s="163"/>
    </row>
    <row r="229" spans="1:203">
      <c r="A229" s="106" t="s">
        <v>1061</v>
      </c>
      <c r="B229" s="100">
        <f>INDEX(BDD_enquete_terrain_publique!E:E, MATCH(A229, BDD_enquete_terrain_publique!C:C, 0))</f>
        <v>44561</v>
      </c>
      <c r="C229" s="6">
        <v>59</v>
      </c>
      <c r="D229" s="105" t="s">
        <v>22</v>
      </c>
      <c r="E229" s="6">
        <f>INDEX(BDD_enquete_terrain_publique!G:G, MATCH(A229, BDD_enquete_terrain_publique!C:C, 0))</f>
        <v>0</v>
      </c>
      <c r="F229" s="6">
        <f>INDEX(BDD_enquete_terrain_publique!H:H, MATCH(A229, BDD_enquete_terrain_publique!C:C, 0))</f>
        <v>11</v>
      </c>
      <c r="G229" s="6">
        <f>INDEX(BDD_enquete_terrain_publique!I:I, MATCH(A229, BDD_enquete_terrain_publique!C:C, 0))</f>
        <v>1</v>
      </c>
      <c r="H229" s="6" t="str">
        <f>INDEX(BDD_enquete_terrain_publique!J:J, MATCH(A229, BDD_enquete_terrain_publique!C:C, 0))</f>
        <v>NO</v>
      </c>
      <c r="I229" s="6" t="str">
        <f>INDEX(BDD_enquete_terrain_publique!K:K, MATCH(A229, BDD_enquete_terrain_publique!C:C, 0))</f>
        <v>SE</v>
      </c>
      <c r="J229" s="6" t="str">
        <f>INDEX(BDD_enquete_terrain_publique!L:L, MATCH(A229, BDD_enquete_terrain_publique!C:C, 0))</f>
        <v>75_100</v>
      </c>
      <c r="K229" s="6" t="str">
        <f>INDEX(BDD_enquete_terrain_publique!M:M, MATCH(A229, BDD_enquete_terrain_publique!C:C, 0))</f>
        <v>dern_quart</v>
      </c>
      <c r="L229" s="101" t="s">
        <v>22</v>
      </c>
      <c r="M229" s="101" t="s">
        <v>22</v>
      </c>
      <c r="N229" s="101" t="s">
        <v>22</v>
      </c>
      <c r="O229" s="6" t="s">
        <v>22</v>
      </c>
      <c r="P229" s="101" t="s">
        <v>22</v>
      </c>
      <c r="Q229" s="101" t="s">
        <v>22</v>
      </c>
      <c r="R229" s="101" t="s">
        <v>22</v>
      </c>
      <c r="S229" s="6" t="s">
        <v>22</v>
      </c>
      <c r="T229" s="101">
        <f>INDEX(BDD_enquete_terrain_publique!AE:AE, MATCH(A229, BDD_enquete_terrain_publique!C:C, 0))</f>
        <v>0.41666666666666669</v>
      </c>
      <c r="U229" s="101">
        <f>INDEX(BDD_enquete_terrain_publique!AF:AF, MATCH(A229, BDD_enquete_terrain_publique!C:C, 0))</f>
        <v>0.58333333333333337</v>
      </c>
      <c r="V229" s="6" t="s">
        <v>22</v>
      </c>
      <c r="W229" s="101">
        <v>0.49722222222222223</v>
      </c>
      <c r="X229" s="6">
        <v>0</v>
      </c>
      <c r="Y229" s="6">
        <v>0</v>
      </c>
      <c r="Z229" s="6" t="s">
        <v>22</v>
      </c>
      <c r="AA229" s="6" t="s">
        <v>22</v>
      </c>
      <c r="GU229" s="163"/>
    </row>
    <row r="230" spans="1:203">
      <c r="A230" s="106" t="s">
        <v>1061</v>
      </c>
      <c r="B230" s="100">
        <f>INDEX(BDD_enquete_terrain_publique!E:E, MATCH(A230, BDD_enquete_terrain_publique!C:C, 0))</f>
        <v>44561</v>
      </c>
      <c r="C230" s="6">
        <v>59</v>
      </c>
      <c r="D230" s="105" t="s">
        <v>22</v>
      </c>
      <c r="E230" s="6">
        <f>INDEX(BDD_enquete_terrain_publique!G:G, MATCH(A230, BDD_enquete_terrain_publique!C:C, 0))</f>
        <v>0</v>
      </c>
      <c r="F230" s="6">
        <f>INDEX(BDD_enquete_terrain_publique!H:H, MATCH(A230, BDD_enquete_terrain_publique!C:C, 0))</f>
        <v>11</v>
      </c>
      <c r="G230" s="6">
        <f>INDEX(BDD_enquete_terrain_publique!I:I, MATCH(A230, BDD_enquete_terrain_publique!C:C, 0))</f>
        <v>1</v>
      </c>
      <c r="H230" s="6" t="str">
        <f>INDEX(BDD_enquete_terrain_publique!J:J, MATCH(A230, BDD_enquete_terrain_publique!C:C, 0))</f>
        <v>NO</v>
      </c>
      <c r="I230" s="6" t="str">
        <f>INDEX(BDD_enquete_terrain_publique!K:K, MATCH(A230, BDD_enquete_terrain_publique!C:C, 0))</f>
        <v>SE</v>
      </c>
      <c r="J230" s="6" t="str">
        <f>INDEX(BDD_enquete_terrain_publique!L:L, MATCH(A230, BDD_enquete_terrain_publique!C:C, 0))</f>
        <v>75_100</v>
      </c>
      <c r="K230" s="6" t="str">
        <f>INDEX(BDD_enquete_terrain_publique!M:M, MATCH(A230, BDD_enquete_terrain_publique!C:C, 0))</f>
        <v>dern_quart</v>
      </c>
      <c r="L230" s="101" t="s">
        <v>1063</v>
      </c>
      <c r="M230" s="6">
        <v>42</v>
      </c>
      <c r="N230" s="6">
        <v>41.35</v>
      </c>
      <c r="O230" s="6">
        <f t="shared" si="8"/>
        <v>42.689166666666665</v>
      </c>
      <c r="P230" s="101" t="s">
        <v>1064</v>
      </c>
      <c r="Q230" s="6">
        <v>9</v>
      </c>
      <c r="R230" s="6">
        <v>19.3</v>
      </c>
      <c r="S230" s="6">
        <f t="shared" si="9"/>
        <v>9.3216666666666672</v>
      </c>
      <c r="T230" s="101">
        <f>INDEX(BDD_enquete_terrain_publique!AE:AE, MATCH(A230, BDD_enquete_terrain_publique!C:C, 0))</f>
        <v>0.41666666666666669</v>
      </c>
      <c r="U230" s="101">
        <f>INDEX(BDD_enquete_terrain_publique!AF:AF, MATCH(A230, BDD_enquete_terrain_publique!C:C, 0))</f>
        <v>0.58333333333333337</v>
      </c>
      <c r="V230" s="6" t="s">
        <v>42</v>
      </c>
      <c r="W230" s="101">
        <v>0.54166666666666663</v>
      </c>
      <c r="X230" s="6">
        <v>1</v>
      </c>
      <c r="Y230" s="6">
        <v>3</v>
      </c>
      <c r="Z230" s="6">
        <v>0</v>
      </c>
      <c r="AA230" s="6" t="s">
        <v>2482</v>
      </c>
      <c r="GU230" s="163"/>
    </row>
    <row r="231" spans="1:203">
      <c r="A231" s="106" t="s">
        <v>1070</v>
      </c>
      <c r="B231" s="100">
        <f>INDEX(BDD_enquete_terrain_publique!E:E, MATCH(A231, BDD_enquete_terrain_publique!C:C, 0))</f>
        <v>44563</v>
      </c>
      <c r="C231" s="6">
        <v>60</v>
      </c>
      <c r="D231" s="105" t="s">
        <v>22</v>
      </c>
      <c r="E231" s="6">
        <f>INDEX(BDD_enquete_terrain_publique!G:G, MATCH(A231, BDD_enquete_terrain_publique!C:C, 0))</f>
        <v>0</v>
      </c>
      <c r="F231" s="6">
        <f>INDEX(BDD_enquete_terrain_publique!H:H, MATCH(A231, BDD_enquete_terrain_publique!C:C, 0))</f>
        <v>14</v>
      </c>
      <c r="G231" s="6">
        <f>INDEX(BDD_enquete_terrain_publique!I:I, MATCH(A231, BDD_enquete_terrain_publique!C:C, 0))</f>
        <v>1</v>
      </c>
      <c r="H231" s="6" t="str">
        <f>INDEX(BDD_enquete_terrain_publique!J:J, MATCH(A231, BDD_enquete_terrain_publique!C:C, 0))</f>
        <v>N</v>
      </c>
      <c r="I231" s="6" t="str">
        <f>INDEX(BDD_enquete_terrain_publique!K:K, MATCH(A231, BDD_enquete_terrain_publique!C:C, 0))</f>
        <v>NE</v>
      </c>
      <c r="J231" s="6" t="str">
        <f>INDEX(BDD_enquete_terrain_publique!L:L, MATCH(A231, BDD_enquete_terrain_publique!C:C, 0))</f>
        <v>75_100</v>
      </c>
      <c r="K231" s="6" t="str">
        <f>INDEX(BDD_enquete_terrain_publique!M:M, MATCH(A231, BDD_enquete_terrain_publique!C:C, 0))</f>
        <v>nouv_lune</v>
      </c>
      <c r="L231" s="101" t="s">
        <v>1030</v>
      </c>
      <c r="M231" s="6">
        <v>42</v>
      </c>
      <c r="N231" s="6">
        <v>47.59</v>
      </c>
      <c r="O231" s="6">
        <f t="shared" si="8"/>
        <v>42.793166666666664</v>
      </c>
      <c r="P231" s="101" t="s">
        <v>1031</v>
      </c>
      <c r="Q231" s="6">
        <v>9</v>
      </c>
      <c r="R231" s="6">
        <v>20.260000000000002</v>
      </c>
      <c r="S231" s="6">
        <f t="shared" si="9"/>
        <v>9.3376666666666672</v>
      </c>
      <c r="T231" s="101">
        <f>INDEX(BDD_enquete_terrain_publique!AE:AE, MATCH(A231, BDD_enquete_terrain_publique!C:C, 0))</f>
        <v>0.41666666666666669</v>
      </c>
      <c r="U231" s="101">
        <f>INDEX(BDD_enquete_terrain_publique!AF:AF, MATCH(A231, BDD_enquete_terrain_publique!C:C, 0))</f>
        <v>0.72916666666666663</v>
      </c>
      <c r="V231" s="6" t="s">
        <v>22</v>
      </c>
      <c r="W231" s="101">
        <v>0.48958333333333331</v>
      </c>
      <c r="X231" s="6">
        <v>0</v>
      </c>
      <c r="Y231" s="6">
        <v>1</v>
      </c>
      <c r="Z231" s="6" t="s">
        <v>22</v>
      </c>
      <c r="AA231" s="6" t="s">
        <v>2483</v>
      </c>
      <c r="GU231" s="163"/>
    </row>
    <row r="232" spans="1:203">
      <c r="A232" s="106" t="s">
        <v>1070</v>
      </c>
      <c r="B232" s="100">
        <f>INDEX(BDD_enquete_terrain_publique!E:E, MATCH(A232, BDD_enquete_terrain_publique!C:C, 0))</f>
        <v>44563</v>
      </c>
      <c r="C232" s="6">
        <v>61</v>
      </c>
      <c r="D232" s="105" t="s">
        <v>22</v>
      </c>
      <c r="E232" s="6">
        <f>INDEX(BDD_enquete_terrain_publique!G:G, MATCH(A232, BDD_enquete_terrain_publique!C:C, 0))</f>
        <v>0</v>
      </c>
      <c r="F232" s="6">
        <f>INDEX(BDD_enquete_terrain_publique!H:H, MATCH(A232, BDD_enquete_terrain_publique!C:C, 0))</f>
        <v>14</v>
      </c>
      <c r="G232" s="6">
        <f>INDEX(BDD_enquete_terrain_publique!I:I, MATCH(A232, BDD_enquete_terrain_publique!C:C, 0))</f>
        <v>1</v>
      </c>
      <c r="H232" s="6" t="str">
        <f>INDEX(BDD_enquete_terrain_publique!J:J, MATCH(A232, BDD_enquete_terrain_publique!C:C, 0))</f>
        <v>N</v>
      </c>
      <c r="I232" s="6" t="str">
        <f>INDEX(BDD_enquete_terrain_publique!K:K, MATCH(A232, BDD_enquete_terrain_publique!C:C, 0))</f>
        <v>NE</v>
      </c>
      <c r="J232" s="6" t="str">
        <f>INDEX(BDD_enquete_terrain_publique!L:L, MATCH(A232, BDD_enquete_terrain_publique!C:C, 0))</f>
        <v>75_100</v>
      </c>
      <c r="K232" s="6" t="str">
        <f>INDEX(BDD_enquete_terrain_publique!M:M, MATCH(A232, BDD_enquete_terrain_publique!C:C, 0))</f>
        <v>nouv_lune</v>
      </c>
      <c r="L232" s="101" t="s">
        <v>1072</v>
      </c>
      <c r="M232" s="6">
        <v>42</v>
      </c>
      <c r="N232" s="6">
        <v>48.39</v>
      </c>
      <c r="O232" s="6">
        <f t="shared" si="8"/>
        <v>42.8065</v>
      </c>
      <c r="P232" s="101" t="s">
        <v>1073</v>
      </c>
      <c r="Q232" s="6">
        <v>9</v>
      </c>
      <c r="R232" s="6">
        <v>19.55</v>
      </c>
      <c r="S232" s="6">
        <f t="shared" si="9"/>
        <v>9.3258333333333336</v>
      </c>
      <c r="T232" s="101">
        <f>INDEX(BDD_enquete_terrain_publique!AE:AE, MATCH(A232, BDD_enquete_terrain_publique!C:C, 0))</f>
        <v>0.41666666666666669</v>
      </c>
      <c r="U232" s="101">
        <f>INDEX(BDD_enquete_terrain_publique!AF:AF, MATCH(A232, BDD_enquete_terrain_publique!C:C, 0))</f>
        <v>0.72916666666666663</v>
      </c>
      <c r="V232" s="6" t="s">
        <v>2484</v>
      </c>
      <c r="W232" s="101">
        <v>0.51874999999999993</v>
      </c>
      <c r="X232" s="6">
        <v>1</v>
      </c>
      <c r="Y232" s="6">
        <v>1</v>
      </c>
      <c r="Z232" s="6">
        <v>0</v>
      </c>
      <c r="AA232" s="6" t="s">
        <v>2485</v>
      </c>
      <c r="GU232" s="163"/>
    </row>
    <row r="233" spans="1:203">
      <c r="A233" s="106" t="s">
        <v>1070</v>
      </c>
      <c r="B233" s="100">
        <f>INDEX(BDD_enquete_terrain_publique!E:E, MATCH(A233, BDD_enquete_terrain_publique!C:C, 0))</f>
        <v>44563</v>
      </c>
      <c r="C233" s="6">
        <v>1</v>
      </c>
      <c r="D233" s="105" t="s">
        <v>22</v>
      </c>
      <c r="E233" s="6">
        <f>INDEX(BDD_enquete_terrain_publique!G:G, MATCH(A233, BDD_enquete_terrain_publique!C:C, 0))</f>
        <v>0</v>
      </c>
      <c r="F233" s="6">
        <f>INDEX(BDD_enquete_terrain_publique!H:H, MATCH(A233, BDD_enquete_terrain_publique!C:C, 0))</f>
        <v>14</v>
      </c>
      <c r="G233" s="6">
        <f>INDEX(BDD_enquete_terrain_publique!I:I, MATCH(A233, BDD_enquete_terrain_publique!C:C, 0))</f>
        <v>1</v>
      </c>
      <c r="H233" s="6" t="str">
        <f>INDEX(BDD_enquete_terrain_publique!J:J, MATCH(A233, BDD_enquete_terrain_publique!C:C, 0))</f>
        <v>N</v>
      </c>
      <c r="I233" s="6" t="str">
        <f>INDEX(BDD_enquete_terrain_publique!K:K, MATCH(A233, BDD_enquete_terrain_publique!C:C, 0))</f>
        <v>NE</v>
      </c>
      <c r="J233" s="6" t="str">
        <f>INDEX(BDD_enquete_terrain_publique!L:L, MATCH(A233, BDD_enquete_terrain_publique!C:C, 0))</f>
        <v>75_100</v>
      </c>
      <c r="K233" s="6" t="str">
        <f>INDEX(BDD_enquete_terrain_publique!M:M, MATCH(A233, BDD_enquete_terrain_publique!C:C, 0))</f>
        <v>nouv_lune</v>
      </c>
      <c r="L233" s="101" t="s">
        <v>1702</v>
      </c>
      <c r="M233" s="6">
        <v>42</v>
      </c>
      <c r="N233" s="6">
        <v>54.46</v>
      </c>
      <c r="O233" s="6">
        <f t="shared" si="8"/>
        <v>42.907666666666664</v>
      </c>
      <c r="P233" s="101" t="s">
        <v>1703</v>
      </c>
      <c r="Q233" s="6">
        <v>9</v>
      </c>
      <c r="R233" s="6">
        <v>20.53</v>
      </c>
      <c r="S233" s="6">
        <f t="shared" si="9"/>
        <v>9.3421666666666674</v>
      </c>
      <c r="T233" s="101">
        <f>INDEX(BDD_enquete_terrain_publique!AE:AE, MATCH(A233, BDD_enquete_terrain_publique!C:C, 0))</f>
        <v>0.41666666666666669</v>
      </c>
      <c r="U233" s="101">
        <f>INDEX(BDD_enquete_terrain_publique!AF:AF, MATCH(A233, BDD_enquete_terrain_publique!C:C, 0))</f>
        <v>0.72916666666666663</v>
      </c>
      <c r="V233" s="6" t="s">
        <v>39</v>
      </c>
      <c r="W233" s="101">
        <v>0.64583333333333337</v>
      </c>
      <c r="X233" s="6">
        <v>1</v>
      </c>
      <c r="Y233" s="6">
        <v>1</v>
      </c>
      <c r="Z233" s="6" t="s">
        <v>22</v>
      </c>
      <c r="AA233" s="6" t="s">
        <v>22</v>
      </c>
      <c r="GU233" s="163"/>
    </row>
    <row r="234" spans="1:203">
      <c r="A234" s="106" t="s">
        <v>1070</v>
      </c>
      <c r="B234" s="100">
        <f>INDEX(BDD_enquete_terrain_publique!E:E, MATCH(A234, BDD_enquete_terrain_publique!C:C, 0))</f>
        <v>44563</v>
      </c>
      <c r="C234" s="6">
        <v>7</v>
      </c>
      <c r="D234" s="105" t="s">
        <v>22</v>
      </c>
      <c r="E234" s="6">
        <f>INDEX(BDD_enquete_terrain_publique!G:G, MATCH(A234, BDD_enquete_terrain_publique!C:C, 0))</f>
        <v>0</v>
      </c>
      <c r="F234" s="6">
        <f>INDEX(BDD_enquete_terrain_publique!H:H, MATCH(A234, BDD_enquete_terrain_publique!C:C, 0))</f>
        <v>14</v>
      </c>
      <c r="G234" s="6">
        <f>INDEX(BDD_enquete_terrain_publique!I:I, MATCH(A234, BDD_enquete_terrain_publique!C:C, 0))</f>
        <v>1</v>
      </c>
      <c r="H234" s="6" t="str">
        <f>INDEX(BDD_enquete_terrain_publique!J:J, MATCH(A234, BDD_enquete_terrain_publique!C:C, 0))</f>
        <v>N</v>
      </c>
      <c r="I234" s="6" t="str">
        <f>INDEX(BDD_enquete_terrain_publique!K:K, MATCH(A234, BDD_enquete_terrain_publique!C:C, 0))</f>
        <v>NE</v>
      </c>
      <c r="J234" s="6" t="str">
        <f>INDEX(BDD_enquete_terrain_publique!L:L, MATCH(A234, BDD_enquete_terrain_publique!C:C, 0))</f>
        <v>75_100</v>
      </c>
      <c r="K234" s="6" t="str">
        <f>INDEX(BDD_enquete_terrain_publique!M:M, MATCH(A234, BDD_enquete_terrain_publique!C:C, 0))</f>
        <v>nouv_lune</v>
      </c>
      <c r="L234" s="101" t="s">
        <v>22</v>
      </c>
      <c r="M234" s="101" t="s">
        <v>22</v>
      </c>
      <c r="N234" s="101" t="s">
        <v>22</v>
      </c>
      <c r="O234" s="6" t="s">
        <v>22</v>
      </c>
      <c r="P234" s="101" t="s">
        <v>22</v>
      </c>
      <c r="Q234" s="101" t="s">
        <v>22</v>
      </c>
      <c r="R234" s="101" t="s">
        <v>22</v>
      </c>
      <c r="S234" s="6" t="s">
        <v>22</v>
      </c>
      <c r="T234" s="101">
        <f>INDEX(BDD_enquete_terrain_publique!AE:AE, MATCH(A234, BDD_enquete_terrain_publique!C:C, 0))</f>
        <v>0.41666666666666669</v>
      </c>
      <c r="U234" s="101">
        <f>INDEX(BDD_enquete_terrain_publique!AF:AF, MATCH(A234, BDD_enquete_terrain_publique!C:C, 0))</f>
        <v>0.72916666666666663</v>
      </c>
      <c r="V234" s="6" t="s">
        <v>22</v>
      </c>
      <c r="W234" s="101" t="s">
        <v>22</v>
      </c>
      <c r="X234" s="6">
        <v>0</v>
      </c>
      <c r="Y234" s="6">
        <v>0</v>
      </c>
      <c r="Z234" s="6" t="s">
        <v>22</v>
      </c>
      <c r="AA234" s="6" t="s">
        <v>22</v>
      </c>
      <c r="GU234" s="163"/>
    </row>
    <row r="235" spans="1:203">
      <c r="A235" s="106" t="s">
        <v>1070</v>
      </c>
      <c r="B235" s="100">
        <f>INDEX(BDD_enquete_terrain_publique!E:E, MATCH(A235, BDD_enquete_terrain_publique!C:C, 0))</f>
        <v>44563</v>
      </c>
      <c r="C235" s="6">
        <v>8</v>
      </c>
      <c r="D235" s="105" t="s">
        <v>22</v>
      </c>
      <c r="E235" s="6">
        <f>INDEX(BDD_enquete_terrain_publique!G:G, MATCH(A235, BDD_enquete_terrain_publique!C:C, 0))</f>
        <v>0</v>
      </c>
      <c r="F235" s="6">
        <f>INDEX(BDD_enquete_terrain_publique!H:H, MATCH(A235, BDD_enquete_terrain_publique!C:C, 0))</f>
        <v>14</v>
      </c>
      <c r="G235" s="6">
        <f>INDEX(BDD_enquete_terrain_publique!I:I, MATCH(A235, BDD_enquete_terrain_publique!C:C, 0))</f>
        <v>1</v>
      </c>
      <c r="H235" s="6" t="str">
        <f>INDEX(BDD_enquete_terrain_publique!J:J, MATCH(A235, BDD_enquete_terrain_publique!C:C, 0))</f>
        <v>N</v>
      </c>
      <c r="I235" s="6" t="str">
        <f>INDEX(BDD_enquete_terrain_publique!K:K, MATCH(A235, BDD_enquete_terrain_publique!C:C, 0))</f>
        <v>NE</v>
      </c>
      <c r="J235" s="6" t="str">
        <f>INDEX(BDD_enquete_terrain_publique!L:L, MATCH(A235, BDD_enquete_terrain_publique!C:C, 0))</f>
        <v>75_100</v>
      </c>
      <c r="K235" s="6" t="str">
        <f>INDEX(BDD_enquete_terrain_publique!M:M, MATCH(A235, BDD_enquete_terrain_publique!C:C, 0))</f>
        <v>nouv_lune</v>
      </c>
      <c r="L235" s="101" t="s">
        <v>22</v>
      </c>
      <c r="M235" s="101" t="s">
        <v>22</v>
      </c>
      <c r="N235" s="101" t="s">
        <v>22</v>
      </c>
      <c r="O235" s="6" t="s">
        <v>22</v>
      </c>
      <c r="P235" s="101" t="s">
        <v>22</v>
      </c>
      <c r="Q235" s="101" t="s">
        <v>22</v>
      </c>
      <c r="R235" s="101" t="s">
        <v>22</v>
      </c>
      <c r="S235" s="6" t="s">
        <v>22</v>
      </c>
      <c r="T235" s="101">
        <f>INDEX(BDD_enquete_terrain_publique!AE:AE, MATCH(A235, BDD_enquete_terrain_publique!C:C, 0))</f>
        <v>0.41666666666666669</v>
      </c>
      <c r="U235" s="101">
        <f>INDEX(BDD_enquete_terrain_publique!AF:AF, MATCH(A235, BDD_enquete_terrain_publique!C:C, 0))</f>
        <v>0.72916666666666663</v>
      </c>
      <c r="V235" s="6" t="s">
        <v>22</v>
      </c>
      <c r="W235" s="101" t="s">
        <v>22</v>
      </c>
      <c r="X235" s="6">
        <v>0</v>
      </c>
      <c r="Y235" s="6">
        <v>0</v>
      </c>
      <c r="Z235" s="6" t="s">
        <v>22</v>
      </c>
      <c r="AA235" s="6" t="s">
        <v>22</v>
      </c>
      <c r="GU235" s="163"/>
    </row>
    <row r="236" spans="1:203">
      <c r="A236" s="106" t="s">
        <v>1070</v>
      </c>
      <c r="B236" s="100">
        <f>INDEX(BDD_enquete_terrain_publique!E:E, MATCH(A236, BDD_enquete_terrain_publique!C:C, 0))</f>
        <v>44563</v>
      </c>
      <c r="C236" s="6">
        <v>9</v>
      </c>
      <c r="D236" s="105" t="s">
        <v>22</v>
      </c>
      <c r="E236" s="6">
        <f>INDEX(BDD_enquete_terrain_publique!G:G, MATCH(A236, BDD_enquete_terrain_publique!C:C, 0))</f>
        <v>0</v>
      </c>
      <c r="F236" s="6">
        <f>INDEX(BDD_enquete_terrain_publique!H:H, MATCH(A236, BDD_enquete_terrain_publique!C:C, 0))</f>
        <v>14</v>
      </c>
      <c r="G236" s="6">
        <f>INDEX(BDD_enquete_terrain_publique!I:I, MATCH(A236, BDD_enquete_terrain_publique!C:C, 0))</f>
        <v>1</v>
      </c>
      <c r="H236" s="6" t="str">
        <f>INDEX(BDD_enquete_terrain_publique!J:J, MATCH(A236, BDD_enquete_terrain_publique!C:C, 0))</f>
        <v>N</v>
      </c>
      <c r="I236" s="6" t="str">
        <f>INDEX(BDD_enquete_terrain_publique!K:K, MATCH(A236, BDD_enquete_terrain_publique!C:C, 0))</f>
        <v>NE</v>
      </c>
      <c r="J236" s="6" t="str">
        <f>INDEX(BDD_enquete_terrain_publique!L:L, MATCH(A236, BDD_enquete_terrain_publique!C:C, 0))</f>
        <v>75_100</v>
      </c>
      <c r="K236" s="6" t="str">
        <f>INDEX(BDD_enquete_terrain_publique!M:M, MATCH(A236, BDD_enquete_terrain_publique!C:C, 0))</f>
        <v>nouv_lune</v>
      </c>
      <c r="L236" s="101" t="s">
        <v>22</v>
      </c>
      <c r="M236" s="101" t="s">
        <v>22</v>
      </c>
      <c r="N236" s="101" t="s">
        <v>22</v>
      </c>
      <c r="O236" s="6" t="s">
        <v>22</v>
      </c>
      <c r="P236" s="101" t="s">
        <v>22</v>
      </c>
      <c r="Q236" s="101" t="s">
        <v>22</v>
      </c>
      <c r="R236" s="101" t="s">
        <v>22</v>
      </c>
      <c r="S236" s="6" t="s">
        <v>22</v>
      </c>
      <c r="T236" s="101">
        <f>INDEX(BDD_enquete_terrain_publique!AE:AE, MATCH(A236, BDD_enquete_terrain_publique!C:C, 0))</f>
        <v>0.41666666666666669</v>
      </c>
      <c r="U236" s="101">
        <f>INDEX(BDD_enquete_terrain_publique!AF:AF, MATCH(A236, BDD_enquete_terrain_publique!C:C, 0))</f>
        <v>0.72916666666666663</v>
      </c>
      <c r="V236" s="6" t="s">
        <v>22</v>
      </c>
      <c r="W236" s="101" t="s">
        <v>22</v>
      </c>
      <c r="X236" s="6">
        <v>0</v>
      </c>
      <c r="Y236" s="6">
        <v>0</v>
      </c>
      <c r="Z236" s="6" t="s">
        <v>22</v>
      </c>
      <c r="AA236" s="6" t="s">
        <v>22</v>
      </c>
      <c r="GU236" s="163"/>
    </row>
    <row r="237" spans="1:203">
      <c r="A237" s="106" t="s">
        <v>395</v>
      </c>
      <c r="B237" s="100">
        <f>INDEX(BDD_enquete_terrain_publique!E:E, MATCH(A237, BDD_enquete_terrain_publique!C:C, 0))</f>
        <v>44569</v>
      </c>
      <c r="C237" s="6">
        <v>9</v>
      </c>
      <c r="D237" s="105" t="s">
        <v>22</v>
      </c>
      <c r="E237" s="6">
        <f>INDEX(BDD_enquete_terrain_publique!G:G, MATCH(A237, BDD_enquete_terrain_publique!C:C, 0))</f>
        <v>0</v>
      </c>
      <c r="F237" s="6">
        <f>INDEX(BDD_enquete_terrain_publique!H:H, MATCH(A237, BDD_enquete_terrain_publique!C:C, 0))</f>
        <v>10</v>
      </c>
      <c r="G237" s="6">
        <f>INDEX(BDD_enquete_terrain_publique!I:I, MATCH(A237, BDD_enquete_terrain_publique!C:C, 0))</f>
        <v>1</v>
      </c>
      <c r="H237" s="6" t="str">
        <f>INDEX(BDD_enquete_terrain_publique!J:J, MATCH(A237, BDD_enquete_terrain_publique!C:C, 0))</f>
        <v>SE</v>
      </c>
      <c r="I237" s="6" t="str">
        <f>INDEX(BDD_enquete_terrain_publique!K:K, MATCH(A237, BDD_enquete_terrain_publique!C:C, 0))</f>
        <v>SO</v>
      </c>
      <c r="J237" s="6" t="str">
        <f>INDEX(BDD_enquete_terrain_publique!L:L, MATCH(A237, BDD_enquete_terrain_publique!C:C, 0))</f>
        <v>0_10</v>
      </c>
      <c r="K237" s="6" t="str">
        <f>INDEX(BDD_enquete_terrain_publique!M:M, MATCH(A237, BDD_enquete_terrain_publique!C:C, 0))</f>
        <v>nouv_lune</v>
      </c>
      <c r="L237" s="101" t="s">
        <v>22</v>
      </c>
      <c r="M237" s="101" t="s">
        <v>22</v>
      </c>
      <c r="N237" s="101" t="s">
        <v>22</v>
      </c>
      <c r="O237" s="6" t="s">
        <v>22</v>
      </c>
      <c r="P237" s="101" t="s">
        <v>22</v>
      </c>
      <c r="Q237" s="101" t="s">
        <v>22</v>
      </c>
      <c r="R237" s="101" t="s">
        <v>22</v>
      </c>
      <c r="S237" s="6" t="s">
        <v>22</v>
      </c>
      <c r="T237" s="101">
        <f>INDEX(BDD_enquete_terrain_publique!AE:AE, MATCH(A237, BDD_enquete_terrain_publique!C:C, 0))</f>
        <v>0.35416666666666669</v>
      </c>
      <c r="U237" s="101">
        <f>INDEX(BDD_enquete_terrain_publique!AF:AF, MATCH(A237, BDD_enquete_terrain_publique!C:C, 0))</f>
        <v>0.70833333333333337</v>
      </c>
      <c r="V237" s="6" t="s">
        <v>22</v>
      </c>
      <c r="W237" s="101" t="s">
        <v>22</v>
      </c>
      <c r="X237" s="6">
        <v>0</v>
      </c>
      <c r="Y237" s="6">
        <v>0</v>
      </c>
      <c r="Z237" s="6" t="s">
        <v>22</v>
      </c>
      <c r="AA237" s="6" t="s">
        <v>2486</v>
      </c>
      <c r="GU237" s="163"/>
    </row>
    <row r="238" spans="1:203">
      <c r="A238" s="106" t="s">
        <v>395</v>
      </c>
      <c r="B238" s="100">
        <f>INDEX(BDD_enquete_terrain_publique!E:E, MATCH(A238, BDD_enquete_terrain_publique!C:C, 0))</f>
        <v>44569</v>
      </c>
      <c r="C238" s="6">
        <v>8</v>
      </c>
      <c r="D238" s="105" t="s">
        <v>22</v>
      </c>
      <c r="E238" s="6">
        <f>INDEX(BDD_enquete_terrain_publique!G:G, MATCH(A238, BDD_enquete_terrain_publique!C:C, 0))</f>
        <v>0</v>
      </c>
      <c r="F238" s="6">
        <f>INDEX(BDD_enquete_terrain_publique!H:H, MATCH(A238, BDD_enquete_terrain_publique!C:C, 0))</f>
        <v>10</v>
      </c>
      <c r="G238" s="6">
        <f>INDEX(BDD_enquete_terrain_publique!I:I, MATCH(A238, BDD_enquete_terrain_publique!C:C, 0))</f>
        <v>1</v>
      </c>
      <c r="H238" s="6" t="str">
        <f>INDEX(BDD_enquete_terrain_publique!J:J, MATCH(A238, BDD_enquete_terrain_publique!C:C, 0))</f>
        <v>SE</v>
      </c>
      <c r="I238" s="6" t="str">
        <f>INDEX(BDD_enquete_terrain_publique!K:K, MATCH(A238, BDD_enquete_terrain_publique!C:C, 0))</f>
        <v>SO</v>
      </c>
      <c r="J238" s="6" t="str">
        <f>INDEX(BDD_enquete_terrain_publique!L:L, MATCH(A238, BDD_enquete_terrain_publique!C:C, 0))</f>
        <v>0_10</v>
      </c>
      <c r="K238" s="6" t="str">
        <f>INDEX(BDD_enquete_terrain_publique!M:M, MATCH(A238, BDD_enquete_terrain_publique!C:C, 0))</f>
        <v>nouv_lune</v>
      </c>
      <c r="L238" s="101" t="s">
        <v>22</v>
      </c>
      <c r="M238" s="101" t="s">
        <v>22</v>
      </c>
      <c r="N238" s="101" t="s">
        <v>22</v>
      </c>
      <c r="O238" s="6" t="s">
        <v>22</v>
      </c>
      <c r="P238" s="101" t="s">
        <v>22</v>
      </c>
      <c r="Q238" s="101" t="s">
        <v>22</v>
      </c>
      <c r="R238" s="101" t="s">
        <v>22</v>
      </c>
      <c r="S238" s="6" t="s">
        <v>22</v>
      </c>
      <c r="T238" s="101">
        <f>INDEX(BDD_enquete_terrain_publique!AE:AE, MATCH(A238, BDD_enquete_terrain_publique!C:C, 0))</f>
        <v>0.35416666666666669</v>
      </c>
      <c r="U238" s="101">
        <f>INDEX(BDD_enquete_terrain_publique!AF:AF, MATCH(A238, BDD_enquete_terrain_publique!C:C, 0))</f>
        <v>0.70833333333333337</v>
      </c>
      <c r="V238" s="6" t="s">
        <v>22</v>
      </c>
      <c r="W238" s="101" t="s">
        <v>22</v>
      </c>
      <c r="X238" s="6">
        <v>0</v>
      </c>
      <c r="Y238" s="6">
        <v>0</v>
      </c>
      <c r="Z238" s="6" t="s">
        <v>22</v>
      </c>
      <c r="AA238" s="6" t="s">
        <v>2486</v>
      </c>
      <c r="GU238" s="163"/>
    </row>
    <row r="239" spans="1:203">
      <c r="A239" s="106" t="s">
        <v>395</v>
      </c>
      <c r="B239" s="100">
        <f>INDEX(BDD_enquete_terrain_publique!E:E, MATCH(A239, BDD_enquete_terrain_publique!C:C, 0))</f>
        <v>44569</v>
      </c>
      <c r="C239" s="6">
        <v>7</v>
      </c>
      <c r="D239" s="105" t="s">
        <v>22</v>
      </c>
      <c r="E239" s="6">
        <f>INDEX(BDD_enquete_terrain_publique!G:G, MATCH(A239, BDD_enquete_terrain_publique!C:C, 0))</f>
        <v>0</v>
      </c>
      <c r="F239" s="6">
        <f>INDEX(BDD_enquete_terrain_publique!H:H, MATCH(A239, BDD_enquete_terrain_publique!C:C, 0))</f>
        <v>10</v>
      </c>
      <c r="G239" s="6">
        <f>INDEX(BDD_enquete_terrain_publique!I:I, MATCH(A239, BDD_enquete_terrain_publique!C:C, 0))</f>
        <v>1</v>
      </c>
      <c r="H239" s="6" t="str">
        <f>INDEX(BDD_enquete_terrain_publique!J:J, MATCH(A239, BDD_enquete_terrain_publique!C:C, 0))</f>
        <v>SE</v>
      </c>
      <c r="I239" s="6" t="str">
        <f>INDEX(BDD_enquete_terrain_publique!K:K, MATCH(A239, BDD_enquete_terrain_publique!C:C, 0))</f>
        <v>SO</v>
      </c>
      <c r="J239" s="6" t="str">
        <f>INDEX(BDD_enquete_terrain_publique!L:L, MATCH(A239, BDD_enquete_terrain_publique!C:C, 0))</f>
        <v>0_10</v>
      </c>
      <c r="K239" s="6" t="str">
        <f>INDEX(BDD_enquete_terrain_publique!M:M, MATCH(A239, BDD_enquete_terrain_publique!C:C, 0))</f>
        <v>nouv_lune</v>
      </c>
      <c r="L239" s="101" t="s">
        <v>22</v>
      </c>
      <c r="M239" s="101" t="s">
        <v>22</v>
      </c>
      <c r="N239" s="101" t="s">
        <v>22</v>
      </c>
      <c r="O239" s="6" t="s">
        <v>22</v>
      </c>
      <c r="P239" s="101" t="s">
        <v>22</v>
      </c>
      <c r="Q239" s="101" t="s">
        <v>22</v>
      </c>
      <c r="R239" s="101" t="s">
        <v>22</v>
      </c>
      <c r="S239" s="6" t="s">
        <v>22</v>
      </c>
      <c r="T239" s="101">
        <f>INDEX(BDD_enquete_terrain_publique!AE:AE, MATCH(A239, BDD_enquete_terrain_publique!C:C, 0))</f>
        <v>0.35416666666666669</v>
      </c>
      <c r="U239" s="101">
        <f>INDEX(BDD_enquete_terrain_publique!AF:AF, MATCH(A239, BDD_enquete_terrain_publique!C:C, 0))</f>
        <v>0.70833333333333337</v>
      </c>
      <c r="V239" s="6" t="s">
        <v>22</v>
      </c>
      <c r="W239" s="101" t="s">
        <v>22</v>
      </c>
      <c r="X239" s="6">
        <v>0</v>
      </c>
      <c r="Y239" s="6">
        <v>0</v>
      </c>
      <c r="Z239" s="6" t="s">
        <v>22</v>
      </c>
      <c r="AA239" s="6" t="s">
        <v>2486</v>
      </c>
      <c r="GU239" s="163"/>
    </row>
    <row r="240" spans="1:203">
      <c r="A240" s="106" t="s">
        <v>395</v>
      </c>
      <c r="B240" s="100">
        <f>INDEX(BDD_enquete_terrain_publique!E:E, MATCH(A240, BDD_enquete_terrain_publique!C:C, 0))</f>
        <v>44569</v>
      </c>
      <c r="C240" s="6">
        <v>6</v>
      </c>
      <c r="D240" s="105" t="s">
        <v>22</v>
      </c>
      <c r="E240" s="6">
        <f>INDEX(BDD_enquete_terrain_publique!G:G, MATCH(A240, BDD_enquete_terrain_publique!C:C, 0))</f>
        <v>0</v>
      </c>
      <c r="F240" s="6">
        <f>INDEX(BDD_enquete_terrain_publique!H:H, MATCH(A240, BDD_enquete_terrain_publique!C:C, 0))</f>
        <v>10</v>
      </c>
      <c r="G240" s="6">
        <f>INDEX(BDD_enquete_terrain_publique!I:I, MATCH(A240, BDD_enquete_terrain_publique!C:C, 0))</f>
        <v>1</v>
      </c>
      <c r="H240" s="6" t="str">
        <f>INDEX(BDD_enquete_terrain_publique!J:J, MATCH(A240, BDD_enquete_terrain_publique!C:C, 0))</f>
        <v>SE</v>
      </c>
      <c r="I240" s="6" t="str">
        <f>INDEX(BDD_enquete_terrain_publique!K:K, MATCH(A240, BDD_enquete_terrain_publique!C:C, 0))</f>
        <v>SO</v>
      </c>
      <c r="J240" s="6" t="str">
        <f>INDEX(BDD_enquete_terrain_publique!L:L, MATCH(A240, BDD_enquete_terrain_publique!C:C, 0))</f>
        <v>0_10</v>
      </c>
      <c r="K240" s="6" t="str">
        <f>INDEX(BDD_enquete_terrain_publique!M:M, MATCH(A240, BDD_enquete_terrain_publique!C:C, 0))</f>
        <v>nouv_lune</v>
      </c>
      <c r="L240" s="101" t="s">
        <v>1233</v>
      </c>
      <c r="M240" s="6">
        <v>42</v>
      </c>
      <c r="N240" s="6">
        <v>57.39</v>
      </c>
      <c r="O240" s="6">
        <f t="shared" si="8"/>
        <v>42.956499999999998</v>
      </c>
      <c r="P240" s="101" t="s">
        <v>1234</v>
      </c>
      <c r="Q240" s="6">
        <v>9</v>
      </c>
      <c r="R240" s="6">
        <v>27.18</v>
      </c>
      <c r="S240" s="6">
        <f t="shared" si="9"/>
        <v>9.4529999999999994</v>
      </c>
      <c r="T240" s="101">
        <f>INDEX(BDD_enquete_terrain_publique!AE:AE, MATCH(A240, BDD_enquete_terrain_publique!C:C, 0))</f>
        <v>0.35416666666666669</v>
      </c>
      <c r="U240" s="101">
        <f>INDEX(BDD_enquete_terrain_publique!AF:AF, MATCH(A240, BDD_enquete_terrain_publique!C:C, 0))</f>
        <v>0.70833333333333337</v>
      </c>
      <c r="V240" s="6" t="s">
        <v>39</v>
      </c>
      <c r="W240" s="101">
        <v>0.41666666666666669</v>
      </c>
      <c r="X240" s="6">
        <v>1</v>
      </c>
      <c r="Y240" s="6">
        <v>2</v>
      </c>
      <c r="Z240" s="6" t="s">
        <v>22</v>
      </c>
      <c r="AA240" s="6" t="s">
        <v>1706</v>
      </c>
      <c r="GU240" s="163"/>
    </row>
    <row r="241" spans="1:203">
      <c r="A241" s="106" t="s">
        <v>395</v>
      </c>
      <c r="B241" s="100">
        <f>INDEX(BDD_enquete_terrain_publique!E:E, MATCH(A241, BDD_enquete_terrain_publique!C:C, 0))</f>
        <v>44569</v>
      </c>
      <c r="C241" s="6">
        <v>7</v>
      </c>
      <c r="D241" s="105" t="s">
        <v>22</v>
      </c>
      <c r="E241" s="6">
        <f>INDEX(BDD_enquete_terrain_publique!G:G, MATCH(A241, BDD_enquete_terrain_publique!C:C, 0))</f>
        <v>0</v>
      </c>
      <c r="F241" s="6">
        <f>INDEX(BDD_enquete_terrain_publique!H:H, MATCH(A241, BDD_enquete_terrain_publique!C:C, 0))</f>
        <v>10</v>
      </c>
      <c r="G241" s="6">
        <f>INDEX(BDD_enquete_terrain_publique!I:I, MATCH(A241, BDD_enquete_terrain_publique!C:C, 0))</f>
        <v>1</v>
      </c>
      <c r="H241" s="6" t="str">
        <f>INDEX(BDD_enquete_terrain_publique!J:J, MATCH(A241, BDD_enquete_terrain_publique!C:C, 0))</f>
        <v>SE</v>
      </c>
      <c r="I241" s="6" t="str">
        <f>INDEX(BDD_enquete_terrain_publique!K:K, MATCH(A241, BDD_enquete_terrain_publique!C:C, 0))</f>
        <v>SO</v>
      </c>
      <c r="J241" s="6" t="str">
        <f>INDEX(BDD_enquete_terrain_publique!L:L, MATCH(A241, BDD_enquete_terrain_publique!C:C, 0))</f>
        <v>0_10</v>
      </c>
      <c r="K241" s="6" t="str">
        <f>INDEX(BDD_enquete_terrain_publique!M:M, MATCH(A241, BDD_enquete_terrain_publique!C:C, 0))</f>
        <v>nouv_lune</v>
      </c>
      <c r="L241" s="101" t="s">
        <v>1079</v>
      </c>
      <c r="M241" s="6">
        <v>42</v>
      </c>
      <c r="N241" s="6">
        <v>50.11</v>
      </c>
      <c r="O241" s="6">
        <f t="shared" si="8"/>
        <v>42.835166666666666</v>
      </c>
      <c r="P241" s="101" t="s">
        <v>1080</v>
      </c>
      <c r="Q241" s="6">
        <v>9</v>
      </c>
      <c r="R241" s="6">
        <v>28.52</v>
      </c>
      <c r="S241" s="6">
        <f t="shared" si="9"/>
        <v>9.4753333333333334</v>
      </c>
      <c r="T241" s="101">
        <f>INDEX(BDD_enquete_terrain_publique!AE:AE, MATCH(A241, BDD_enquete_terrain_publique!C:C, 0))</f>
        <v>0.35416666666666669</v>
      </c>
      <c r="U241" s="101">
        <f>INDEX(BDD_enquete_terrain_publique!AF:AF, MATCH(A241, BDD_enquete_terrain_publique!C:C, 0))</f>
        <v>0.70833333333333337</v>
      </c>
      <c r="V241" s="6" t="s">
        <v>39</v>
      </c>
      <c r="W241" s="101">
        <v>0.64583333333333337</v>
      </c>
      <c r="X241" s="6">
        <v>1</v>
      </c>
      <c r="Y241" s="6">
        <v>1</v>
      </c>
      <c r="Z241" s="6" t="s">
        <v>22</v>
      </c>
      <c r="AA241" s="6" t="s">
        <v>1081</v>
      </c>
      <c r="GU241" s="163"/>
    </row>
    <row r="242" spans="1:203">
      <c r="A242" s="106" t="s">
        <v>395</v>
      </c>
      <c r="B242" s="100">
        <f>INDEX(BDD_enquete_terrain_publique!E:E, MATCH(A242, BDD_enquete_terrain_publique!C:C, 0))</f>
        <v>44569</v>
      </c>
      <c r="C242" s="6">
        <v>8</v>
      </c>
      <c r="D242" s="105" t="s">
        <v>22</v>
      </c>
      <c r="E242" s="6">
        <f>INDEX(BDD_enquete_terrain_publique!G:G, MATCH(A242, BDD_enquete_terrain_publique!C:C, 0))</f>
        <v>0</v>
      </c>
      <c r="F242" s="6">
        <f>INDEX(BDD_enquete_terrain_publique!H:H, MATCH(A242, BDD_enquete_terrain_publique!C:C, 0))</f>
        <v>10</v>
      </c>
      <c r="G242" s="6">
        <f>INDEX(BDD_enquete_terrain_publique!I:I, MATCH(A242, BDD_enquete_terrain_publique!C:C, 0))</f>
        <v>1</v>
      </c>
      <c r="H242" s="6" t="str">
        <f>INDEX(BDD_enquete_terrain_publique!J:J, MATCH(A242, BDD_enquete_terrain_publique!C:C, 0))</f>
        <v>SE</v>
      </c>
      <c r="I242" s="6" t="str">
        <f>INDEX(BDD_enquete_terrain_publique!K:K, MATCH(A242, BDD_enquete_terrain_publique!C:C, 0))</f>
        <v>SO</v>
      </c>
      <c r="J242" s="6" t="str">
        <f>INDEX(BDD_enquete_terrain_publique!L:L, MATCH(A242, BDD_enquete_terrain_publique!C:C, 0))</f>
        <v>0_10</v>
      </c>
      <c r="K242" s="6" t="str">
        <f>INDEX(BDD_enquete_terrain_publique!M:M, MATCH(A242, BDD_enquete_terrain_publique!C:C, 0))</f>
        <v>nouv_lune</v>
      </c>
      <c r="L242" s="101" t="s">
        <v>22</v>
      </c>
      <c r="M242" s="101" t="s">
        <v>22</v>
      </c>
      <c r="N242" s="101" t="s">
        <v>22</v>
      </c>
      <c r="O242" s="6" t="s">
        <v>22</v>
      </c>
      <c r="P242" s="101" t="s">
        <v>22</v>
      </c>
      <c r="Q242" s="101" t="s">
        <v>22</v>
      </c>
      <c r="R242" s="101" t="s">
        <v>22</v>
      </c>
      <c r="S242" s="6" t="s">
        <v>22</v>
      </c>
      <c r="T242" s="101">
        <f>INDEX(BDD_enquete_terrain_publique!AE:AE, MATCH(A242, BDD_enquete_terrain_publique!C:C, 0))</f>
        <v>0.35416666666666669</v>
      </c>
      <c r="U242" s="101">
        <f>INDEX(BDD_enquete_terrain_publique!AF:AF, MATCH(A242, BDD_enquete_terrain_publique!C:C, 0))</f>
        <v>0.70833333333333337</v>
      </c>
      <c r="V242" s="6" t="s">
        <v>22</v>
      </c>
      <c r="W242" s="101" t="s">
        <v>22</v>
      </c>
      <c r="X242" s="6">
        <v>0</v>
      </c>
      <c r="Y242" s="6">
        <v>0</v>
      </c>
      <c r="Z242" s="6" t="s">
        <v>22</v>
      </c>
      <c r="AA242" s="6" t="s">
        <v>2487</v>
      </c>
      <c r="GU242" s="163"/>
    </row>
    <row r="243" spans="1:203">
      <c r="A243" s="106" t="s">
        <v>395</v>
      </c>
      <c r="B243" s="100">
        <f>INDEX(BDD_enquete_terrain_publique!E:E, MATCH(A243, BDD_enquete_terrain_publique!C:C, 0))</f>
        <v>44569</v>
      </c>
      <c r="C243" s="6">
        <v>9</v>
      </c>
      <c r="D243" s="105" t="s">
        <v>22</v>
      </c>
      <c r="E243" s="6">
        <f>INDEX(BDD_enquete_terrain_publique!G:G, MATCH(A243, BDD_enquete_terrain_publique!C:C, 0))</f>
        <v>0</v>
      </c>
      <c r="F243" s="6">
        <f>INDEX(BDD_enquete_terrain_publique!H:H, MATCH(A243, BDD_enquete_terrain_publique!C:C, 0))</f>
        <v>10</v>
      </c>
      <c r="G243" s="6">
        <f>INDEX(BDD_enquete_terrain_publique!I:I, MATCH(A243, BDD_enquete_terrain_publique!C:C, 0))</f>
        <v>1</v>
      </c>
      <c r="H243" s="6" t="str">
        <f>INDEX(BDD_enquete_terrain_publique!J:J, MATCH(A243, BDD_enquete_terrain_publique!C:C, 0))</f>
        <v>SE</v>
      </c>
      <c r="I243" s="6" t="str">
        <f>INDEX(BDD_enquete_terrain_publique!K:K, MATCH(A243, BDD_enquete_terrain_publique!C:C, 0))</f>
        <v>SO</v>
      </c>
      <c r="J243" s="6" t="str">
        <f>INDEX(BDD_enquete_terrain_publique!L:L, MATCH(A243, BDD_enquete_terrain_publique!C:C, 0))</f>
        <v>0_10</v>
      </c>
      <c r="K243" s="6" t="str">
        <f>INDEX(BDD_enquete_terrain_publique!M:M, MATCH(A243, BDD_enquete_terrain_publique!C:C, 0))</f>
        <v>nouv_lune</v>
      </c>
      <c r="L243" s="101" t="s">
        <v>2488</v>
      </c>
      <c r="M243" s="6">
        <v>42</v>
      </c>
      <c r="N243" s="6">
        <v>46.23</v>
      </c>
      <c r="O243" s="6">
        <f t="shared" si="8"/>
        <v>42.770499999999998</v>
      </c>
      <c r="P243" s="101" t="s">
        <v>2489</v>
      </c>
      <c r="Q243" s="6">
        <v>9</v>
      </c>
      <c r="R243" s="6">
        <v>28.36</v>
      </c>
      <c r="S243" s="6">
        <f t="shared" si="9"/>
        <v>9.472666666666667</v>
      </c>
      <c r="T243" s="101">
        <f>INDEX(BDD_enquete_terrain_publique!AE:AE, MATCH(A243, BDD_enquete_terrain_publique!C:C, 0))</f>
        <v>0.35416666666666669</v>
      </c>
      <c r="U243" s="101">
        <f>INDEX(BDD_enquete_terrain_publique!AF:AF, MATCH(A243, BDD_enquete_terrain_publique!C:C, 0))</f>
        <v>0.70833333333333337</v>
      </c>
      <c r="V243" s="6" t="s">
        <v>40</v>
      </c>
      <c r="W243" s="101">
        <v>0.65972222222222221</v>
      </c>
      <c r="X243" s="6">
        <v>0</v>
      </c>
      <c r="Y243" s="6">
        <v>2</v>
      </c>
      <c r="Z243" s="6" t="s">
        <v>22</v>
      </c>
      <c r="AA243" s="6" t="s">
        <v>2438</v>
      </c>
      <c r="GU243" s="163"/>
    </row>
    <row r="244" spans="1:203">
      <c r="A244" s="106" t="s">
        <v>395</v>
      </c>
      <c r="B244" s="100">
        <f>INDEX(BDD_enquete_terrain_publique!E:E, MATCH(A244, BDD_enquete_terrain_publique!C:C, 0))</f>
        <v>44569</v>
      </c>
      <c r="C244" s="6">
        <v>9</v>
      </c>
      <c r="D244" s="105" t="s">
        <v>22</v>
      </c>
      <c r="E244" s="6">
        <f>INDEX(BDD_enquete_terrain_publique!G:G, MATCH(A244, BDD_enquete_terrain_publique!C:C, 0))</f>
        <v>0</v>
      </c>
      <c r="F244" s="6">
        <f>INDEX(BDD_enquete_terrain_publique!H:H, MATCH(A244, BDD_enquete_terrain_publique!C:C, 0))</f>
        <v>10</v>
      </c>
      <c r="G244" s="6">
        <f>INDEX(BDD_enquete_terrain_publique!I:I, MATCH(A244, BDD_enquete_terrain_publique!C:C, 0))</f>
        <v>1</v>
      </c>
      <c r="H244" s="6" t="str">
        <f>INDEX(BDD_enquete_terrain_publique!J:J, MATCH(A244, BDD_enquete_terrain_publique!C:C, 0))</f>
        <v>SE</v>
      </c>
      <c r="I244" s="6" t="str">
        <f>INDEX(BDD_enquete_terrain_publique!K:K, MATCH(A244, BDD_enquete_terrain_publique!C:C, 0))</f>
        <v>SO</v>
      </c>
      <c r="J244" s="6" t="str">
        <f>INDEX(BDD_enquete_terrain_publique!L:L, MATCH(A244, BDD_enquete_terrain_publique!C:C, 0))</f>
        <v>0_10</v>
      </c>
      <c r="K244" s="6" t="str">
        <f>INDEX(BDD_enquete_terrain_publique!M:M, MATCH(A244, BDD_enquete_terrain_publique!C:C, 0))</f>
        <v>nouv_lune</v>
      </c>
      <c r="L244" s="101" t="s">
        <v>398</v>
      </c>
      <c r="M244" s="6">
        <v>42</v>
      </c>
      <c r="N244" s="6">
        <v>42.35</v>
      </c>
      <c r="O244" s="6">
        <f t="shared" si="8"/>
        <v>42.705833333333331</v>
      </c>
      <c r="P244" s="101" t="s">
        <v>399</v>
      </c>
      <c r="Q244" s="6">
        <v>9</v>
      </c>
      <c r="R244" s="6">
        <v>27.2</v>
      </c>
      <c r="S244" s="6">
        <f t="shared" si="9"/>
        <v>9.4533333333333331</v>
      </c>
      <c r="T244" s="101">
        <f>INDEX(BDD_enquete_terrain_publique!AE:AE, MATCH(A244, BDD_enquete_terrain_publique!C:C, 0))</f>
        <v>0.35416666666666669</v>
      </c>
      <c r="U244" s="101">
        <f>INDEX(BDD_enquete_terrain_publique!AF:AF, MATCH(A244, BDD_enquete_terrain_publique!C:C, 0))</f>
        <v>0.70833333333333337</v>
      </c>
      <c r="V244" s="6" t="s">
        <v>39</v>
      </c>
      <c r="W244" s="101">
        <v>0.66666666666666663</v>
      </c>
      <c r="X244" s="6">
        <v>2</v>
      </c>
      <c r="Y244" s="6">
        <v>2</v>
      </c>
      <c r="Z244" s="6" t="s">
        <v>22</v>
      </c>
      <c r="AA244" s="6" t="s">
        <v>22</v>
      </c>
      <c r="GU244" s="163"/>
    </row>
    <row r="245" spans="1:203">
      <c r="A245" s="106" t="s">
        <v>1086</v>
      </c>
      <c r="B245" s="100">
        <f>INDEX(BDD_enquete_terrain_publique!E:E, MATCH(A245, BDD_enquete_terrain_publique!C:C, 0))</f>
        <v>44579</v>
      </c>
      <c r="C245" s="6">
        <v>9</v>
      </c>
      <c r="D245" s="105" t="s">
        <v>22</v>
      </c>
      <c r="E245" s="6">
        <f>INDEX(BDD_enquete_terrain_publique!G:G, MATCH(A245, BDD_enquete_terrain_publique!C:C, 0))</f>
        <v>0</v>
      </c>
      <c r="F245" s="6">
        <f>INDEX(BDD_enquete_terrain_publique!H:H, MATCH(A245, BDD_enquete_terrain_publique!C:C, 0))</f>
        <v>10</v>
      </c>
      <c r="G245" s="6">
        <f>INDEX(BDD_enquete_terrain_publique!I:I, MATCH(A245, BDD_enquete_terrain_publique!C:C, 0))</f>
        <v>0</v>
      </c>
      <c r="H245" s="6" t="str">
        <f>INDEX(BDD_enquete_terrain_publique!J:J, MATCH(A245, BDD_enquete_terrain_publique!C:C, 0))</f>
        <v>NO</v>
      </c>
      <c r="I245" s="6" t="str">
        <f>INDEX(BDD_enquete_terrain_publique!K:K, MATCH(A245, BDD_enquete_terrain_publique!C:C, 0))</f>
        <v>SE</v>
      </c>
      <c r="J245" s="6" t="str">
        <f>INDEX(BDD_enquete_terrain_publique!L:L, MATCH(A245, BDD_enquete_terrain_publique!C:C, 0))</f>
        <v>0_10</v>
      </c>
      <c r="K245" s="6" t="str">
        <f>INDEX(BDD_enquete_terrain_publique!M:M, MATCH(A245, BDD_enquete_terrain_publique!C:C, 0))</f>
        <v>pln_lune</v>
      </c>
      <c r="L245" s="101" t="s">
        <v>1087</v>
      </c>
      <c r="M245" s="6">
        <v>42</v>
      </c>
      <c r="N245" s="6">
        <v>43.17</v>
      </c>
      <c r="O245" s="6">
        <f t="shared" si="8"/>
        <v>42.719499999999996</v>
      </c>
      <c r="P245" s="101" t="s">
        <v>1088</v>
      </c>
      <c r="Q245" s="6">
        <v>9</v>
      </c>
      <c r="R245" s="6">
        <v>27.57</v>
      </c>
      <c r="S245" s="6">
        <f t="shared" si="9"/>
        <v>9.4595000000000002</v>
      </c>
      <c r="T245" s="101">
        <f>INDEX(BDD_enquete_terrain_publique!AE:AE, MATCH(A245, BDD_enquete_terrain_publique!C:C, 0))</f>
        <v>0.39583333333333331</v>
      </c>
      <c r="U245" s="101">
        <f>INDEX(BDD_enquete_terrain_publique!AF:AF, MATCH(A245, BDD_enquete_terrain_publique!C:C, 0))</f>
        <v>0.58333333333333337</v>
      </c>
      <c r="V245" s="6" t="s">
        <v>41</v>
      </c>
      <c r="W245" s="101">
        <v>0.4236111111111111</v>
      </c>
      <c r="X245" s="6">
        <v>1</v>
      </c>
      <c r="Y245" s="6">
        <v>1</v>
      </c>
      <c r="Z245" s="6" t="s">
        <v>22</v>
      </c>
      <c r="AA245" s="6" t="s">
        <v>22</v>
      </c>
      <c r="GU245" s="163"/>
    </row>
    <row r="246" spans="1:203">
      <c r="A246" s="106" t="s">
        <v>1086</v>
      </c>
      <c r="B246" s="100">
        <f>INDEX(BDD_enquete_terrain_publique!E:E, MATCH(A246, BDD_enquete_terrain_publique!C:C, 0))</f>
        <v>44579</v>
      </c>
      <c r="C246" s="6">
        <v>8</v>
      </c>
      <c r="D246" s="105" t="s">
        <v>22</v>
      </c>
      <c r="E246" s="6">
        <f>INDEX(BDD_enquete_terrain_publique!G:G, MATCH(A246, BDD_enquete_terrain_publique!C:C, 0))</f>
        <v>0</v>
      </c>
      <c r="F246" s="6">
        <f>INDEX(BDD_enquete_terrain_publique!H:H, MATCH(A246, BDD_enquete_terrain_publique!C:C, 0))</f>
        <v>10</v>
      </c>
      <c r="G246" s="6">
        <f>INDEX(BDD_enquete_terrain_publique!I:I, MATCH(A246, BDD_enquete_terrain_publique!C:C, 0))</f>
        <v>0</v>
      </c>
      <c r="H246" s="6" t="str">
        <f>INDEX(BDD_enquete_terrain_publique!J:J, MATCH(A246, BDD_enquete_terrain_publique!C:C, 0))</f>
        <v>NO</v>
      </c>
      <c r="I246" s="6" t="str">
        <f>INDEX(BDD_enquete_terrain_publique!K:K, MATCH(A246, BDD_enquete_terrain_publique!C:C, 0))</f>
        <v>SE</v>
      </c>
      <c r="J246" s="6" t="str">
        <f>INDEX(BDD_enquete_terrain_publique!L:L, MATCH(A246, BDD_enquete_terrain_publique!C:C, 0))</f>
        <v>0_10</v>
      </c>
      <c r="K246" s="6" t="str">
        <f>INDEX(BDD_enquete_terrain_publique!M:M, MATCH(A246, BDD_enquete_terrain_publique!C:C, 0))</f>
        <v>pln_lune</v>
      </c>
      <c r="L246" s="101" t="s">
        <v>1093</v>
      </c>
      <c r="M246" s="6">
        <v>42</v>
      </c>
      <c r="N246" s="6">
        <v>47.54</v>
      </c>
      <c r="O246" s="6">
        <f t="shared" si="8"/>
        <v>42.792333333333332</v>
      </c>
      <c r="P246" s="101" t="s">
        <v>1091</v>
      </c>
      <c r="Q246" s="6">
        <v>9</v>
      </c>
      <c r="R246" s="6">
        <v>30.42</v>
      </c>
      <c r="S246" s="6">
        <f t="shared" si="9"/>
        <v>9.5069999999999997</v>
      </c>
      <c r="T246" s="101">
        <f>INDEX(BDD_enquete_terrain_publique!AE:AE, MATCH(A246, BDD_enquete_terrain_publique!C:C, 0))</f>
        <v>0.39583333333333331</v>
      </c>
      <c r="U246" s="101">
        <f>INDEX(BDD_enquete_terrain_publique!AF:AF, MATCH(A246, BDD_enquete_terrain_publique!C:C, 0))</f>
        <v>0.58333333333333337</v>
      </c>
      <c r="V246" s="6" t="s">
        <v>41</v>
      </c>
      <c r="W246" s="101">
        <v>0.43263888888888885</v>
      </c>
      <c r="X246" s="6">
        <v>1</v>
      </c>
      <c r="Y246" s="6">
        <v>1</v>
      </c>
      <c r="Z246" s="6" t="s">
        <v>22</v>
      </c>
      <c r="AA246" s="6" t="s">
        <v>22</v>
      </c>
      <c r="GU246" s="163"/>
    </row>
    <row r="247" spans="1:203">
      <c r="A247" s="106" t="s">
        <v>1086</v>
      </c>
      <c r="B247" s="100">
        <f>INDEX(BDD_enquete_terrain_publique!E:E, MATCH(A247, BDD_enquete_terrain_publique!C:C, 0))</f>
        <v>44579</v>
      </c>
      <c r="C247" s="6">
        <v>8</v>
      </c>
      <c r="D247" s="105" t="s">
        <v>22</v>
      </c>
      <c r="E247" s="6">
        <f>INDEX(BDD_enquete_terrain_publique!G:G, MATCH(A247, BDD_enquete_terrain_publique!C:C, 0))</f>
        <v>0</v>
      </c>
      <c r="F247" s="6">
        <f>INDEX(BDD_enquete_terrain_publique!H:H, MATCH(A247, BDD_enquete_terrain_publique!C:C, 0))</f>
        <v>10</v>
      </c>
      <c r="G247" s="6">
        <f>INDEX(BDD_enquete_terrain_publique!I:I, MATCH(A247, BDD_enquete_terrain_publique!C:C, 0))</f>
        <v>0</v>
      </c>
      <c r="H247" s="6" t="str">
        <f>INDEX(BDD_enquete_terrain_publique!J:J, MATCH(A247, BDD_enquete_terrain_publique!C:C, 0))</f>
        <v>NO</v>
      </c>
      <c r="I247" s="6" t="str">
        <f>INDEX(BDD_enquete_terrain_publique!K:K, MATCH(A247, BDD_enquete_terrain_publique!C:C, 0))</f>
        <v>SE</v>
      </c>
      <c r="J247" s="6" t="str">
        <f>INDEX(BDD_enquete_terrain_publique!L:L, MATCH(A247, BDD_enquete_terrain_publique!C:C, 0))</f>
        <v>0_10</v>
      </c>
      <c r="K247" s="6" t="str">
        <f>INDEX(BDD_enquete_terrain_publique!M:M, MATCH(A247, BDD_enquete_terrain_publique!C:C, 0))</f>
        <v>pln_lune</v>
      </c>
      <c r="L247" s="101" t="s">
        <v>1093</v>
      </c>
      <c r="M247" s="6">
        <v>42</v>
      </c>
      <c r="N247" s="6">
        <v>47.54</v>
      </c>
      <c r="O247" s="6">
        <f t="shared" si="8"/>
        <v>42.792333333333332</v>
      </c>
      <c r="P247" s="101" t="s">
        <v>1091</v>
      </c>
      <c r="Q247" s="6">
        <v>9</v>
      </c>
      <c r="R247" s="6">
        <v>30.42</v>
      </c>
      <c r="S247" s="6">
        <f t="shared" si="9"/>
        <v>9.5069999999999997</v>
      </c>
      <c r="T247" s="101">
        <f>INDEX(BDD_enquete_terrain_publique!AE:AE, MATCH(A247, BDD_enquete_terrain_publique!C:C, 0))</f>
        <v>0.39583333333333331</v>
      </c>
      <c r="U247" s="101">
        <f>INDEX(BDD_enquete_terrain_publique!AF:AF, MATCH(A247, BDD_enquete_terrain_publique!C:C, 0))</f>
        <v>0.58333333333333337</v>
      </c>
      <c r="V247" s="6" t="s">
        <v>41</v>
      </c>
      <c r="W247" s="101">
        <v>0.44375000000000003</v>
      </c>
      <c r="X247" s="6">
        <v>1</v>
      </c>
      <c r="Y247" s="6">
        <v>1</v>
      </c>
      <c r="Z247" s="6" t="s">
        <v>22</v>
      </c>
      <c r="AA247" s="6" t="s">
        <v>22</v>
      </c>
      <c r="GU247" s="163"/>
    </row>
    <row r="248" spans="1:203">
      <c r="A248" s="106" t="s">
        <v>1086</v>
      </c>
      <c r="B248" s="100">
        <f>INDEX(BDD_enquete_terrain_publique!E:E, MATCH(A248, BDD_enquete_terrain_publique!C:C, 0))</f>
        <v>44579</v>
      </c>
      <c r="C248" s="6">
        <v>7</v>
      </c>
      <c r="D248" s="105" t="s">
        <v>22</v>
      </c>
      <c r="E248" s="6">
        <f>INDEX(BDD_enquete_terrain_publique!G:G, MATCH(A248, BDD_enquete_terrain_publique!C:C, 0))</f>
        <v>0</v>
      </c>
      <c r="F248" s="6">
        <f>INDEX(BDD_enquete_terrain_publique!H:H, MATCH(A248, BDD_enquete_terrain_publique!C:C, 0))</f>
        <v>10</v>
      </c>
      <c r="G248" s="6">
        <f>INDEX(BDD_enquete_terrain_publique!I:I, MATCH(A248, BDD_enquete_terrain_publique!C:C, 0))</f>
        <v>0</v>
      </c>
      <c r="H248" s="6" t="str">
        <f>INDEX(BDD_enquete_terrain_publique!J:J, MATCH(A248, BDD_enquete_terrain_publique!C:C, 0))</f>
        <v>NO</v>
      </c>
      <c r="I248" s="6" t="str">
        <f>INDEX(BDD_enquete_terrain_publique!K:K, MATCH(A248, BDD_enquete_terrain_publique!C:C, 0))</f>
        <v>SE</v>
      </c>
      <c r="J248" s="6" t="str">
        <f>INDEX(BDD_enquete_terrain_publique!L:L, MATCH(A248, BDD_enquete_terrain_publique!C:C, 0))</f>
        <v>0_10</v>
      </c>
      <c r="K248" s="6" t="str">
        <f>INDEX(BDD_enquete_terrain_publique!M:M, MATCH(A248, BDD_enquete_terrain_publique!C:C, 0))</f>
        <v>pln_lune</v>
      </c>
      <c r="L248" s="101" t="s">
        <v>2490</v>
      </c>
      <c r="M248" s="6">
        <v>42</v>
      </c>
      <c r="N248" s="6">
        <v>51.33</v>
      </c>
      <c r="O248" s="6">
        <f t="shared" si="8"/>
        <v>42.855499999999999</v>
      </c>
      <c r="P248" s="101" t="s">
        <v>2445</v>
      </c>
      <c r="Q248" s="6">
        <v>9</v>
      </c>
      <c r="R248" s="6">
        <v>29.36</v>
      </c>
      <c r="S248" s="6">
        <f t="shared" si="9"/>
        <v>9.4893333333333327</v>
      </c>
      <c r="T248" s="101">
        <f>INDEX(BDD_enquete_terrain_publique!AE:AE, MATCH(A248, BDD_enquete_terrain_publique!C:C, 0))</f>
        <v>0.39583333333333331</v>
      </c>
      <c r="U248" s="101">
        <f>INDEX(BDD_enquete_terrain_publique!AF:AF, MATCH(A248, BDD_enquete_terrain_publique!C:C, 0))</f>
        <v>0.58333333333333337</v>
      </c>
      <c r="V248" s="6" t="s">
        <v>41</v>
      </c>
      <c r="W248" s="101">
        <v>0.46111111111111108</v>
      </c>
      <c r="X248" s="6">
        <v>0</v>
      </c>
      <c r="Y248" s="6">
        <v>1</v>
      </c>
      <c r="Z248" s="6" t="s">
        <v>22</v>
      </c>
      <c r="AA248" s="6" t="s">
        <v>2491</v>
      </c>
      <c r="GU248" s="163"/>
    </row>
    <row r="249" spans="1:203">
      <c r="A249" s="106" t="s">
        <v>1086</v>
      </c>
      <c r="B249" s="100">
        <f>INDEX(BDD_enquete_terrain_publique!E:E, MATCH(A249, BDD_enquete_terrain_publique!C:C, 0))</f>
        <v>44579</v>
      </c>
      <c r="C249" s="6">
        <v>6</v>
      </c>
      <c r="D249" s="105" t="s">
        <v>22</v>
      </c>
      <c r="E249" s="6">
        <f>INDEX(BDD_enquete_terrain_publique!G:G, MATCH(A249, BDD_enquete_terrain_publique!C:C, 0))</f>
        <v>0</v>
      </c>
      <c r="F249" s="6">
        <f>INDEX(BDD_enquete_terrain_publique!H:H, MATCH(A249, BDD_enquete_terrain_publique!C:C, 0))</f>
        <v>10</v>
      </c>
      <c r="G249" s="6">
        <f>INDEX(BDD_enquete_terrain_publique!I:I, MATCH(A249, BDD_enquete_terrain_publique!C:C, 0))</f>
        <v>0</v>
      </c>
      <c r="H249" s="6" t="str">
        <f>INDEX(BDD_enquete_terrain_publique!J:J, MATCH(A249, BDD_enquete_terrain_publique!C:C, 0))</f>
        <v>NO</v>
      </c>
      <c r="I249" s="6" t="str">
        <f>INDEX(BDD_enquete_terrain_publique!K:K, MATCH(A249, BDD_enquete_terrain_publique!C:C, 0))</f>
        <v>SE</v>
      </c>
      <c r="J249" s="6" t="str">
        <f>INDEX(BDD_enquete_terrain_publique!L:L, MATCH(A249, BDD_enquete_terrain_publique!C:C, 0))</f>
        <v>0_10</v>
      </c>
      <c r="K249" s="6" t="str">
        <f>INDEX(BDD_enquete_terrain_publique!M:M, MATCH(A249, BDD_enquete_terrain_publique!C:C, 0))</f>
        <v>pln_lune</v>
      </c>
      <c r="L249" s="6" t="s">
        <v>22</v>
      </c>
      <c r="M249" s="6" t="s">
        <v>22</v>
      </c>
      <c r="N249" s="6" t="s">
        <v>22</v>
      </c>
      <c r="O249" s="6" t="s">
        <v>22</v>
      </c>
      <c r="P249" s="6" t="s">
        <v>22</v>
      </c>
      <c r="Q249" s="6" t="s">
        <v>22</v>
      </c>
      <c r="R249" s="6" t="s">
        <v>22</v>
      </c>
      <c r="S249" s="6" t="s">
        <v>22</v>
      </c>
      <c r="T249" s="101">
        <f>INDEX(BDD_enquete_terrain_publique!AE:AE, MATCH(A249, BDD_enquete_terrain_publique!C:C, 0))</f>
        <v>0.39583333333333331</v>
      </c>
      <c r="U249" s="101">
        <f>INDEX(BDD_enquete_terrain_publique!AF:AF, MATCH(A249, BDD_enquete_terrain_publique!C:C, 0))</f>
        <v>0.58333333333333337</v>
      </c>
      <c r="V249" s="6" t="s">
        <v>41</v>
      </c>
      <c r="W249" s="101" t="s">
        <v>22</v>
      </c>
      <c r="X249" s="6">
        <v>0</v>
      </c>
      <c r="Y249" s="6">
        <v>0</v>
      </c>
      <c r="Z249" s="6" t="s">
        <v>22</v>
      </c>
      <c r="AA249" s="6" t="s">
        <v>22</v>
      </c>
      <c r="GU249" s="163"/>
    </row>
    <row r="250" spans="1:203">
      <c r="A250" s="106" t="s">
        <v>1097</v>
      </c>
      <c r="B250" s="100">
        <f>INDEX(BDD_enquete_terrain_publique!E:E, MATCH(A250, BDD_enquete_terrain_publique!C:C, 0))</f>
        <v>44580</v>
      </c>
      <c r="C250" s="6">
        <v>59</v>
      </c>
      <c r="D250" s="105" t="s">
        <v>22</v>
      </c>
      <c r="E250" s="6">
        <f>INDEX(BDD_enquete_terrain_publique!G:G, MATCH(A250, BDD_enquete_terrain_publique!C:C, 0))</f>
        <v>2</v>
      </c>
      <c r="F250" s="6">
        <f>INDEX(BDD_enquete_terrain_publique!H:H, MATCH(A250, BDD_enquete_terrain_publique!C:C, 0))</f>
        <v>10</v>
      </c>
      <c r="G250" s="6">
        <f>INDEX(BDD_enquete_terrain_publique!I:I, MATCH(A250, BDD_enquete_terrain_publique!C:C, 0))</f>
        <v>0</v>
      </c>
      <c r="H250" s="6" t="str">
        <f>INDEX(BDD_enquete_terrain_publique!J:J, MATCH(A250, BDD_enquete_terrain_publique!C:C, 0))</f>
        <v>NE</v>
      </c>
      <c r="I250" s="6" t="str">
        <f>INDEX(BDD_enquete_terrain_publique!K:K, MATCH(A250, BDD_enquete_terrain_publique!C:C, 0))</f>
        <v>SE</v>
      </c>
      <c r="J250" s="6" t="str">
        <f>INDEX(BDD_enquete_terrain_publique!L:L, MATCH(A250, BDD_enquete_terrain_publique!C:C, 0))</f>
        <v>0_10</v>
      </c>
      <c r="K250" s="6" t="str">
        <f>INDEX(BDD_enquete_terrain_publique!M:M, MATCH(A250, BDD_enquete_terrain_publique!C:C, 0))</f>
        <v>pln_lune</v>
      </c>
      <c r="L250" s="6" t="s">
        <v>22</v>
      </c>
      <c r="M250" s="6" t="s">
        <v>22</v>
      </c>
      <c r="N250" s="6" t="s">
        <v>22</v>
      </c>
      <c r="O250" s="6" t="s">
        <v>22</v>
      </c>
      <c r="P250" s="6" t="s">
        <v>22</v>
      </c>
      <c r="Q250" s="6" t="s">
        <v>22</v>
      </c>
      <c r="R250" s="6" t="s">
        <v>22</v>
      </c>
      <c r="S250" s="6" t="s">
        <v>22</v>
      </c>
      <c r="T250" s="101">
        <f>INDEX(BDD_enquete_terrain_publique!AE:AE, MATCH(A250, BDD_enquete_terrain_publique!C:C, 0))</f>
        <v>0.39583333333333331</v>
      </c>
      <c r="U250" s="101">
        <f>INDEX(BDD_enquete_terrain_publique!AF:AF, MATCH(A250, BDD_enquete_terrain_publique!C:C, 0))</f>
        <v>0.58333333333333337</v>
      </c>
      <c r="V250" s="6" t="s">
        <v>41</v>
      </c>
      <c r="W250" s="101" t="s">
        <v>22</v>
      </c>
      <c r="X250" s="6">
        <v>0</v>
      </c>
      <c r="Y250" s="6">
        <v>0</v>
      </c>
      <c r="Z250" s="6" t="s">
        <v>22</v>
      </c>
      <c r="AA250" s="6" t="s">
        <v>22</v>
      </c>
      <c r="GU250" s="163"/>
    </row>
    <row r="251" spans="1:203">
      <c r="A251" s="106" t="s">
        <v>1097</v>
      </c>
      <c r="B251" s="100">
        <f>INDEX(BDD_enquete_terrain_publique!E:E, MATCH(A251, BDD_enquete_terrain_publique!C:C, 0))</f>
        <v>44580</v>
      </c>
      <c r="C251" s="6">
        <v>58</v>
      </c>
      <c r="D251" s="105" t="s">
        <v>22</v>
      </c>
      <c r="E251" s="6">
        <f>INDEX(BDD_enquete_terrain_publique!G:G, MATCH(A251, BDD_enquete_terrain_publique!C:C, 0))</f>
        <v>2</v>
      </c>
      <c r="F251" s="6">
        <f>INDEX(BDD_enquete_terrain_publique!H:H, MATCH(A251, BDD_enquete_terrain_publique!C:C, 0))</f>
        <v>10</v>
      </c>
      <c r="G251" s="6">
        <f>INDEX(BDD_enquete_terrain_publique!I:I, MATCH(A251, BDD_enquete_terrain_publique!C:C, 0))</f>
        <v>0</v>
      </c>
      <c r="H251" s="6" t="str">
        <f>INDEX(BDD_enquete_terrain_publique!J:J, MATCH(A251, BDD_enquete_terrain_publique!C:C, 0))</f>
        <v>NE</v>
      </c>
      <c r="I251" s="6" t="str">
        <f>INDEX(BDD_enquete_terrain_publique!K:K, MATCH(A251, BDD_enquete_terrain_publique!C:C, 0))</f>
        <v>SE</v>
      </c>
      <c r="J251" s="6" t="str">
        <f>INDEX(BDD_enquete_terrain_publique!L:L, MATCH(A251, BDD_enquete_terrain_publique!C:C, 0))</f>
        <v>0_10</v>
      </c>
      <c r="K251" s="6" t="str">
        <f>INDEX(BDD_enquete_terrain_publique!M:M, MATCH(A251, BDD_enquete_terrain_publique!C:C, 0))</f>
        <v>pln_lune</v>
      </c>
      <c r="L251" s="101" t="s">
        <v>1098</v>
      </c>
      <c r="M251" s="6">
        <v>42</v>
      </c>
      <c r="N251" s="6">
        <v>44.85</v>
      </c>
      <c r="O251" s="6">
        <f t="shared" si="8"/>
        <v>42.747500000000002</v>
      </c>
      <c r="P251" s="101" t="s">
        <v>1099</v>
      </c>
      <c r="Q251" s="6">
        <v>9</v>
      </c>
      <c r="R251" s="6">
        <v>14.48</v>
      </c>
      <c r="S251" s="6">
        <f t="shared" si="9"/>
        <v>9.2413333333333334</v>
      </c>
      <c r="T251" s="101">
        <f>INDEX(BDD_enquete_terrain_publique!AE:AE, MATCH(A251, BDD_enquete_terrain_publique!C:C, 0))</f>
        <v>0.39583333333333331</v>
      </c>
      <c r="U251" s="101">
        <f>INDEX(BDD_enquete_terrain_publique!AF:AF, MATCH(A251, BDD_enquete_terrain_publique!C:C, 0))</f>
        <v>0.58333333333333337</v>
      </c>
      <c r="V251" s="6" t="s">
        <v>41</v>
      </c>
      <c r="W251" s="101">
        <v>0.4291666666666667</v>
      </c>
      <c r="X251" s="6">
        <v>1</v>
      </c>
      <c r="Y251" s="6">
        <v>1</v>
      </c>
      <c r="Z251" s="6" t="s">
        <v>22</v>
      </c>
      <c r="AA251" s="6" t="s">
        <v>22</v>
      </c>
      <c r="GU251" s="163"/>
    </row>
    <row r="252" spans="1:203">
      <c r="A252" s="106" t="s">
        <v>1097</v>
      </c>
      <c r="B252" s="100">
        <f>INDEX(BDD_enquete_terrain_publique!E:E, MATCH(A252, BDD_enquete_terrain_publique!C:C, 0))</f>
        <v>44580</v>
      </c>
      <c r="C252" s="6">
        <v>56</v>
      </c>
      <c r="D252" s="105" t="s">
        <v>22</v>
      </c>
      <c r="E252" s="6">
        <f>INDEX(BDD_enquete_terrain_publique!G:G, MATCH(A252, BDD_enquete_terrain_publique!C:C, 0))</f>
        <v>2</v>
      </c>
      <c r="F252" s="6">
        <f>INDEX(BDD_enquete_terrain_publique!H:H, MATCH(A252, BDD_enquete_terrain_publique!C:C, 0))</f>
        <v>10</v>
      </c>
      <c r="G252" s="6">
        <f>INDEX(BDD_enquete_terrain_publique!I:I, MATCH(A252, BDD_enquete_terrain_publique!C:C, 0))</f>
        <v>0</v>
      </c>
      <c r="H252" s="6" t="str">
        <f>INDEX(BDD_enquete_terrain_publique!J:J, MATCH(A252, BDD_enquete_terrain_publique!C:C, 0))</f>
        <v>NE</v>
      </c>
      <c r="I252" s="6" t="str">
        <f>INDEX(BDD_enquete_terrain_publique!K:K, MATCH(A252, BDD_enquete_terrain_publique!C:C, 0))</f>
        <v>SE</v>
      </c>
      <c r="J252" s="6" t="str">
        <f>INDEX(BDD_enquete_terrain_publique!L:L, MATCH(A252, BDD_enquete_terrain_publique!C:C, 0))</f>
        <v>0_10</v>
      </c>
      <c r="K252" s="6" t="str">
        <f>INDEX(BDD_enquete_terrain_publique!M:M, MATCH(A252, BDD_enquete_terrain_publique!C:C, 0))</f>
        <v>pln_lune</v>
      </c>
      <c r="L252" s="101" t="s">
        <v>2492</v>
      </c>
      <c r="M252" s="6">
        <v>42</v>
      </c>
      <c r="N252" s="6">
        <v>46.45</v>
      </c>
      <c r="O252" s="6">
        <f t="shared" si="8"/>
        <v>42.774166666666666</v>
      </c>
      <c r="P252" s="101" t="s">
        <v>2493</v>
      </c>
      <c r="Q252" s="6">
        <v>9</v>
      </c>
      <c r="R252" s="6">
        <v>6.76</v>
      </c>
      <c r="S252" s="6">
        <f t="shared" si="9"/>
        <v>9.1126666666666658</v>
      </c>
      <c r="T252" s="101">
        <f>INDEX(BDD_enquete_terrain_publique!AE:AE, MATCH(A252, BDD_enquete_terrain_publique!C:C, 0))</f>
        <v>0.39583333333333331</v>
      </c>
      <c r="U252" s="101">
        <f>INDEX(BDD_enquete_terrain_publique!AF:AF, MATCH(A252, BDD_enquete_terrain_publique!C:C, 0))</f>
        <v>0.58333333333333337</v>
      </c>
      <c r="V252" s="6" t="s">
        <v>41</v>
      </c>
      <c r="W252" s="101">
        <v>0.44444444444444442</v>
      </c>
      <c r="X252" s="6">
        <v>0</v>
      </c>
      <c r="Y252" s="6">
        <v>1</v>
      </c>
      <c r="Z252" s="6" t="s">
        <v>22</v>
      </c>
      <c r="AA252" s="6" t="s">
        <v>2494</v>
      </c>
      <c r="GU252" s="163"/>
    </row>
    <row r="253" spans="1:203">
      <c r="A253" s="106" t="s">
        <v>1097</v>
      </c>
      <c r="B253" s="100">
        <f>INDEX(BDD_enquete_terrain_publique!E:E, MATCH(A253, BDD_enquete_terrain_publique!C:C, 0))</f>
        <v>44580</v>
      </c>
      <c r="C253" s="6">
        <v>57</v>
      </c>
      <c r="D253" s="105" t="s">
        <v>22</v>
      </c>
      <c r="E253" s="6">
        <f>INDEX(BDD_enquete_terrain_publique!G:G, MATCH(A253, BDD_enquete_terrain_publique!C:C, 0))</f>
        <v>2</v>
      </c>
      <c r="F253" s="6">
        <f>INDEX(BDD_enquete_terrain_publique!H:H, MATCH(A253, BDD_enquete_terrain_publique!C:C, 0))</f>
        <v>10</v>
      </c>
      <c r="G253" s="6">
        <f>INDEX(BDD_enquete_terrain_publique!I:I, MATCH(A253, BDD_enquete_terrain_publique!C:C, 0))</f>
        <v>0</v>
      </c>
      <c r="H253" s="6" t="str">
        <f>INDEX(BDD_enquete_terrain_publique!J:J, MATCH(A253, BDD_enquete_terrain_publique!C:C, 0))</f>
        <v>NE</v>
      </c>
      <c r="I253" s="6" t="str">
        <f>INDEX(BDD_enquete_terrain_publique!K:K, MATCH(A253, BDD_enquete_terrain_publique!C:C, 0))</f>
        <v>SE</v>
      </c>
      <c r="J253" s="6" t="str">
        <f>INDEX(BDD_enquete_terrain_publique!L:L, MATCH(A253, BDD_enquete_terrain_publique!C:C, 0))</f>
        <v>0_10</v>
      </c>
      <c r="K253" s="6" t="str">
        <f>INDEX(BDD_enquete_terrain_publique!M:M, MATCH(A253, BDD_enquete_terrain_publique!C:C, 0))</f>
        <v>pln_lune</v>
      </c>
      <c r="L253" s="101" t="s">
        <v>1102</v>
      </c>
      <c r="M253" s="6">
        <v>42</v>
      </c>
      <c r="N253" s="6">
        <v>44.51</v>
      </c>
      <c r="O253" s="6">
        <f t="shared" si="8"/>
        <v>42.741833333333332</v>
      </c>
      <c r="P253" s="101" t="s">
        <v>1103</v>
      </c>
      <c r="Q253" s="6">
        <v>9</v>
      </c>
      <c r="R253" s="6">
        <v>6.49</v>
      </c>
      <c r="S253" s="6">
        <f t="shared" si="9"/>
        <v>9.1081666666666674</v>
      </c>
      <c r="T253" s="101">
        <f>INDEX(BDD_enquete_terrain_publique!AE:AE, MATCH(A253, BDD_enquete_terrain_publique!C:C, 0))</f>
        <v>0.39583333333333331</v>
      </c>
      <c r="U253" s="101">
        <f>INDEX(BDD_enquete_terrain_publique!AF:AF, MATCH(A253, BDD_enquete_terrain_publique!C:C, 0))</f>
        <v>0.58333333333333337</v>
      </c>
      <c r="V253" s="6" t="s">
        <v>41</v>
      </c>
      <c r="W253" s="101">
        <v>0.44861111111111113</v>
      </c>
      <c r="X253" s="6">
        <v>1</v>
      </c>
      <c r="Y253" s="6">
        <v>1</v>
      </c>
      <c r="Z253" s="6" t="s">
        <v>22</v>
      </c>
      <c r="AA253" s="6" t="s">
        <v>22</v>
      </c>
      <c r="GU253" s="163"/>
    </row>
    <row r="254" spans="1:203">
      <c r="A254" s="106" t="s">
        <v>1097</v>
      </c>
      <c r="B254" s="100">
        <f>INDEX(BDD_enquete_terrain_publique!E:E, MATCH(A254, BDD_enquete_terrain_publique!C:C, 0))</f>
        <v>44580</v>
      </c>
      <c r="C254" s="6">
        <v>57</v>
      </c>
      <c r="D254" s="105" t="s">
        <v>22</v>
      </c>
      <c r="E254" s="6">
        <f>INDEX(BDD_enquete_terrain_publique!G:G, MATCH(A254, BDD_enquete_terrain_publique!C:C, 0))</f>
        <v>2</v>
      </c>
      <c r="F254" s="6">
        <f>INDEX(BDD_enquete_terrain_publique!H:H, MATCH(A254, BDD_enquete_terrain_publique!C:C, 0))</f>
        <v>10</v>
      </c>
      <c r="G254" s="6">
        <f>INDEX(BDD_enquete_terrain_publique!I:I, MATCH(A254, BDD_enquete_terrain_publique!C:C, 0))</f>
        <v>0</v>
      </c>
      <c r="H254" s="6" t="str">
        <f>INDEX(BDD_enquete_terrain_publique!J:J, MATCH(A254, BDD_enquete_terrain_publique!C:C, 0))</f>
        <v>NE</v>
      </c>
      <c r="I254" s="6" t="str">
        <f>INDEX(BDD_enquete_terrain_publique!K:K, MATCH(A254, BDD_enquete_terrain_publique!C:C, 0))</f>
        <v>SE</v>
      </c>
      <c r="J254" s="6" t="str">
        <f>INDEX(BDD_enquete_terrain_publique!L:L, MATCH(A254, BDD_enquete_terrain_publique!C:C, 0))</f>
        <v>0_10</v>
      </c>
      <c r="K254" s="6" t="str">
        <f>INDEX(BDD_enquete_terrain_publique!M:M, MATCH(A254, BDD_enquete_terrain_publique!C:C, 0))</f>
        <v>pln_lune</v>
      </c>
      <c r="L254" s="101" t="s">
        <v>1107</v>
      </c>
      <c r="M254" s="6">
        <v>42</v>
      </c>
      <c r="N254" s="6">
        <v>45.43</v>
      </c>
      <c r="O254" s="6">
        <f t="shared" si="8"/>
        <v>42.75716666666667</v>
      </c>
      <c r="P254" s="101" t="s">
        <v>1108</v>
      </c>
      <c r="Q254" s="6">
        <v>9</v>
      </c>
      <c r="R254" s="6">
        <v>8.5500000000000007</v>
      </c>
      <c r="S254" s="6">
        <f t="shared" si="9"/>
        <v>9.1425000000000001</v>
      </c>
      <c r="T254" s="101">
        <f>INDEX(BDD_enquete_terrain_publique!AE:AE, MATCH(A254, BDD_enquete_terrain_publique!C:C, 0))</f>
        <v>0.39583333333333331</v>
      </c>
      <c r="U254" s="101">
        <f>INDEX(BDD_enquete_terrain_publique!AF:AF, MATCH(A254, BDD_enquete_terrain_publique!C:C, 0))</f>
        <v>0.58333333333333337</v>
      </c>
      <c r="V254" s="6" t="s">
        <v>41</v>
      </c>
      <c r="W254" s="101">
        <v>0.47152777777777777</v>
      </c>
      <c r="X254" s="6">
        <v>1</v>
      </c>
      <c r="Y254" s="6">
        <v>1</v>
      </c>
      <c r="Z254" s="6" t="s">
        <v>22</v>
      </c>
      <c r="AA254" s="6" t="s">
        <v>22</v>
      </c>
      <c r="GU254" s="163"/>
    </row>
    <row r="255" spans="1:203">
      <c r="A255" s="106" t="s">
        <v>2495</v>
      </c>
      <c r="B255" s="100">
        <v>44581</v>
      </c>
      <c r="C255" s="6">
        <v>59</v>
      </c>
      <c r="D255" s="105" t="s">
        <v>22</v>
      </c>
      <c r="E255" s="6">
        <v>1</v>
      </c>
      <c r="F255" s="6">
        <v>11</v>
      </c>
      <c r="G255" s="6">
        <v>0</v>
      </c>
      <c r="H255" s="6" t="s">
        <v>264</v>
      </c>
      <c r="I255" s="6" t="s">
        <v>264</v>
      </c>
      <c r="J255" s="6" t="str">
        <f t="shared" ref="J255" si="13">J254</f>
        <v>0_10</v>
      </c>
      <c r="K255" s="6" t="s">
        <v>1023</v>
      </c>
      <c r="L255" s="100" t="s">
        <v>2496</v>
      </c>
      <c r="M255" s="6">
        <v>42</v>
      </c>
      <c r="N255" s="6">
        <v>40.270000000000003</v>
      </c>
      <c r="O255" s="6">
        <f t="shared" si="8"/>
        <v>42.671166666666664</v>
      </c>
      <c r="P255" s="100" t="s">
        <v>2497</v>
      </c>
      <c r="Q255" s="6">
        <v>9</v>
      </c>
      <c r="R255" s="6">
        <v>18.059999999999999</v>
      </c>
      <c r="S255" s="6">
        <f t="shared" si="9"/>
        <v>9.3010000000000002</v>
      </c>
      <c r="T255" s="101">
        <v>0.41666666666666669</v>
      </c>
      <c r="U255" s="101">
        <v>0.54166666666666663</v>
      </c>
      <c r="V255" s="6" t="s">
        <v>2498</v>
      </c>
      <c r="W255" s="6" t="s">
        <v>22</v>
      </c>
      <c r="X255" s="6">
        <v>0</v>
      </c>
      <c r="Y255" s="6">
        <v>0</v>
      </c>
      <c r="Z255" s="6" t="s">
        <v>22</v>
      </c>
      <c r="AA255" s="6" t="s">
        <v>2499</v>
      </c>
      <c r="GU255" s="163"/>
    </row>
    <row r="256" spans="1:203">
      <c r="A256" s="106" t="s">
        <v>1111</v>
      </c>
      <c r="B256" s="100">
        <f>INDEX(BDD_enquete_terrain_publique!E:E, MATCH(A256, BDD_enquete_terrain_publique!C:C, 0))</f>
        <v>44583</v>
      </c>
      <c r="C256" s="6">
        <v>59</v>
      </c>
      <c r="D256" s="105" t="s">
        <v>22</v>
      </c>
      <c r="E256" s="6">
        <f>INDEX(BDD_enquete_terrain_publique!G:G, MATCH(A256, BDD_enquete_terrain_publique!C:C, 0))</f>
        <v>0</v>
      </c>
      <c r="F256" s="6">
        <f>INDEX(BDD_enquete_terrain_publique!H:H, MATCH(A256, BDD_enquete_terrain_publique!C:C, 0))</f>
        <v>8</v>
      </c>
      <c r="G256" s="6">
        <f>INDEX(BDD_enquete_terrain_publique!I:I, MATCH(A256, BDD_enquete_terrain_publique!C:C, 0))</f>
        <v>0</v>
      </c>
      <c r="H256" s="6" t="str">
        <f>INDEX(BDD_enquete_terrain_publique!J:J, MATCH(A256, BDD_enquete_terrain_publique!C:C, 0))</f>
        <v>NE</v>
      </c>
      <c r="I256" s="6" t="str">
        <f>INDEX(BDD_enquete_terrain_publique!K:K, MATCH(A256, BDD_enquete_terrain_publique!C:C, 0))</f>
        <v>SE</v>
      </c>
      <c r="J256" s="6" t="str">
        <f>INDEX(BDD_enquete_terrain_publique!L:L, MATCH(A256, BDD_enquete_terrain_publique!C:C, 0))</f>
        <v>0_10</v>
      </c>
      <c r="K256" s="6" t="str">
        <f>INDEX(BDD_enquete_terrain_publique!M:M, MATCH(A256, BDD_enquete_terrain_publique!C:C, 0))</f>
        <v>pln_lune</v>
      </c>
      <c r="L256" s="100" t="s">
        <v>1112</v>
      </c>
      <c r="M256" s="6">
        <v>42</v>
      </c>
      <c r="N256" s="6">
        <v>41.5</v>
      </c>
      <c r="O256" s="6">
        <f t="shared" si="8"/>
        <v>42.69166666666667</v>
      </c>
      <c r="P256" s="100" t="s">
        <v>1113</v>
      </c>
      <c r="Q256" s="6">
        <v>9</v>
      </c>
      <c r="R256" s="6">
        <v>19.21</v>
      </c>
      <c r="S256" s="6">
        <f t="shared" si="9"/>
        <v>9.3201666666666672</v>
      </c>
      <c r="T256" s="101">
        <f>INDEX(BDD_enquete_terrain_publique!AE:AE, MATCH(A256, BDD_enquete_terrain_publique!C:C, 0))</f>
        <v>0.33333333333333331</v>
      </c>
      <c r="U256" s="101">
        <f>INDEX(BDD_enquete_terrain_publique!AF:AF, MATCH(A256, BDD_enquete_terrain_publique!C:C, 0))</f>
        <v>0.625</v>
      </c>
      <c r="V256" s="6" t="s">
        <v>40</v>
      </c>
      <c r="W256" s="101">
        <v>0.39930555555555558</v>
      </c>
      <c r="X256" s="6">
        <v>1</v>
      </c>
      <c r="Y256" s="6">
        <v>4</v>
      </c>
      <c r="Z256" s="6" t="s">
        <v>22</v>
      </c>
      <c r="AA256" s="6" t="s">
        <v>2500</v>
      </c>
      <c r="GU256" s="163"/>
    </row>
    <row r="257" spans="1:203">
      <c r="A257" s="106" t="s">
        <v>1111</v>
      </c>
      <c r="B257" s="100">
        <f>INDEX(BDD_enquete_terrain_publique!E:E, MATCH(A257, BDD_enquete_terrain_publique!C:C, 0))</f>
        <v>44583</v>
      </c>
      <c r="C257" s="6">
        <v>59</v>
      </c>
      <c r="D257" s="105" t="s">
        <v>22</v>
      </c>
      <c r="E257" s="6">
        <f>INDEX(BDD_enquete_terrain_publique!G:G, MATCH(A257, BDD_enquete_terrain_publique!C:C, 0))</f>
        <v>0</v>
      </c>
      <c r="F257" s="6">
        <f>INDEX(BDD_enquete_terrain_publique!H:H, MATCH(A257, BDD_enquete_terrain_publique!C:C, 0))</f>
        <v>8</v>
      </c>
      <c r="G257" s="6">
        <f>INDEX(BDD_enquete_terrain_publique!I:I, MATCH(A257, BDD_enquete_terrain_publique!C:C, 0))</f>
        <v>0</v>
      </c>
      <c r="H257" s="6" t="str">
        <f>INDEX(BDD_enquete_terrain_publique!J:J, MATCH(A257, BDD_enquete_terrain_publique!C:C, 0))</f>
        <v>NE</v>
      </c>
      <c r="I257" s="6" t="str">
        <f>INDEX(BDD_enquete_terrain_publique!K:K, MATCH(A257, BDD_enquete_terrain_publique!C:C, 0))</f>
        <v>SE</v>
      </c>
      <c r="J257" s="6" t="str">
        <f>INDEX(BDD_enquete_terrain_publique!L:L, MATCH(A257, BDD_enquete_terrain_publique!C:C, 0))</f>
        <v>0_10</v>
      </c>
      <c r="K257" s="6" t="str">
        <f>INDEX(BDD_enquete_terrain_publique!M:M, MATCH(A257, BDD_enquete_terrain_publique!C:C, 0))</f>
        <v>pln_lune</v>
      </c>
      <c r="L257" s="100" t="s">
        <v>1228</v>
      </c>
      <c r="M257" s="6">
        <v>42</v>
      </c>
      <c r="N257" s="6">
        <v>40.49</v>
      </c>
      <c r="O257" s="6">
        <f t="shared" si="8"/>
        <v>42.674833333333332</v>
      </c>
      <c r="P257" s="100" t="s">
        <v>2501</v>
      </c>
      <c r="Q257" s="6">
        <v>9</v>
      </c>
      <c r="R257" s="6">
        <v>17.489999999999998</v>
      </c>
      <c r="S257" s="6">
        <f t="shared" si="9"/>
        <v>9.2914999999999992</v>
      </c>
      <c r="T257" s="101">
        <f>INDEX(BDD_enquete_terrain_publique!AE:AE, MATCH(A257, BDD_enquete_terrain_publique!C:C, 0))</f>
        <v>0.33333333333333331</v>
      </c>
      <c r="U257" s="101">
        <f>INDEX(BDD_enquete_terrain_publique!AF:AF, MATCH(A257, BDD_enquete_terrain_publique!C:C, 0))</f>
        <v>0.625</v>
      </c>
      <c r="V257" s="6" t="s">
        <v>39</v>
      </c>
      <c r="W257" s="101">
        <v>0.42708333333333331</v>
      </c>
      <c r="X257" s="6">
        <v>0</v>
      </c>
      <c r="Y257" s="6">
        <v>2</v>
      </c>
      <c r="Z257" s="6" t="s">
        <v>22</v>
      </c>
      <c r="AA257" s="6" t="s">
        <v>2502</v>
      </c>
      <c r="GU257" s="163"/>
    </row>
    <row r="258" spans="1:203">
      <c r="A258" s="106" t="s">
        <v>1111</v>
      </c>
      <c r="B258" s="100">
        <f>INDEX(BDD_enquete_terrain_publique!E:E, MATCH(A258, BDD_enquete_terrain_publique!C:C, 0))</f>
        <v>44583</v>
      </c>
      <c r="C258" s="6">
        <v>60</v>
      </c>
      <c r="D258" s="105" t="s">
        <v>22</v>
      </c>
      <c r="E258" s="6">
        <f>INDEX(BDD_enquete_terrain_publique!G:G, MATCH(A258, BDD_enquete_terrain_publique!C:C, 0))</f>
        <v>0</v>
      </c>
      <c r="F258" s="6">
        <f>INDEX(BDD_enquete_terrain_publique!H:H, MATCH(A258, BDD_enquete_terrain_publique!C:C, 0))</f>
        <v>8</v>
      </c>
      <c r="G258" s="6">
        <f>INDEX(BDD_enquete_terrain_publique!I:I, MATCH(A258, BDD_enquete_terrain_publique!C:C, 0))</f>
        <v>0</v>
      </c>
      <c r="H258" s="6" t="str">
        <f>INDEX(BDD_enquete_terrain_publique!J:J, MATCH(A258, BDD_enquete_terrain_publique!C:C, 0))</f>
        <v>NE</v>
      </c>
      <c r="I258" s="6" t="str">
        <f>INDEX(BDD_enquete_terrain_publique!K:K, MATCH(A258, BDD_enquete_terrain_publique!C:C, 0))</f>
        <v>SE</v>
      </c>
      <c r="J258" s="6" t="str">
        <f>INDEX(BDD_enquete_terrain_publique!L:L, MATCH(A258, BDD_enquete_terrain_publique!C:C, 0))</f>
        <v>0_10</v>
      </c>
      <c r="K258" s="6" t="str">
        <f>INDEX(BDD_enquete_terrain_publique!M:M, MATCH(A258, BDD_enquete_terrain_publique!C:C, 0))</f>
        <v>pln_lune</v>
      </c>
      <c r="L258" s="100" t="s">
        <v>1116</v>
      </c>
      <c r="M258" s="6">
        <v>42</v>
      </c>
      <c r="N258" s="6">
        <v>45.41</v>
      </c>
      <c r="O258" s="6">
        <f t="shared" si="8"/>
        <v>42.756833333333333</v>
      </c>
      <c r="P258" s="100" t="s">
        <v>1117</v>
      </c>
      <c r="Q258" s="6">
        <v>9</v>
      </c>
      <c r="R258" s="6">
        <v>20.21</v>
      </c>
      <c r="S258" s="6">
        <f t="shared" si="9"/>
        <v>9.3368333333333329</v>
      </c>
      <c r="T258" s="101">
        <f>INDEX(BDD_enquete_terrain_publique!AE:AE, MATCH(A258, BDD_enquete_terrain_publique!C:C, 0))</f>
        <v>0.33333333333333331</v>
      </c>
      <c r="U258" s="101">
        <f>INDEX(BDD_enquete_terrain_publique!AF:AF, MATCH(A258, BDD_enquete_terrain_publique!C:C, 0))</f>
        <v>0.625</v>
      </c>
      <c r="V258" s="6" t="s">
        <v>39</v>
      </c>
      <c r="W258" s="101">
        <v>0.46736111111111112</v>
      </c>
      <c r="X258" s="6">
        <v>1</v>
      </c>
      <c r="Y258" s="6">
        <v>1</v>
      </c>
      <c r="Z258" s="6" t="s">
        <v>22</v>
      </c>
      <c r="AA258" s="6" t="s">
        <v>22</v>
      </c>
      <c r="GU258" s="163"/>
    </row>
    <row r="259" spans="1:203">
      <c r="A259" s="106" t="s">
        <v>1111</v>
      </c>
      <c r="B259" s="100">
        <f>INDEX(BDD_enquete_terrain_publique!E:E, MATCH(A259, BDD_enquete_terrain_publique!C:C, 0))</f>
        <v>44583</v>
      </c>
      <c r="C259" s="6">
        <v>61</v>
      </c>
      <c r="D259" s="105" t="s">
        <v>22</v>
      </c>
      <c r="E259" s="6">
        <f>INDEX(BDD_enquete_terrain_publique!G:G, MATCH(A259, BDD_enquete_terrain_publique!C:C, 0))</f>
        <v>0</v>
      </c>
      <c r="F259" s="6">
        <f>INDEX(BDD_enquete_terrain_publique!H:H, MATCH(A259, BDD_enquete_terrain_publique!C:C, 0))</f>
        <v>8</v>
      </c>
      <c r="G259" s="6">
        <f>INDEX(BDD_enquete_terrain_publique!I:I, MATCH(A259, BDD_enquete_terrain_publique!C:C, 0))</f>
        <v>0</v>
      </c>
      <c r="H259" s="6" t="str">
        <f>INDEX(BDD_enquete_terrain_publique!J:J, MATCH(A259, BDD_enquete_terrain_publique!C:C, 0))</f>
        <v>NE</v>
      </c>
      <c r="I259" s="6" t="str">
        <f>INDEX(BDD_enquete_terrain_publique!K:K, MATCH(A259, BDD_enquete_terrain_publique!C:C, 0))</f>
        <v>SE</v>
      </c>
      <c r="J259" s="6" t="str">
        <f>INDEX(BDD_enquete_terrain_publique!L:L, MATCH(A259, BDD_enquete_terrain_publique!C:C, 0))</f>
        <v>0_10</v>
      </c>
      <c r="K259" s="6" t="str">
        <f>INDEX(BDD_enquete_terrain_publique!M:M, MATCH(A259, BDD_enquete_terrain_publique!C:C, 0))</f>
        <v>pln_lune</v>
      </c>
      <c r="L259" s="6" t="s">
        <v>22</v>
      </c>
      <c r="M259" s="6" t="s">
        <v>22</v>
      </c>
      <c r="N259" s="6" t="s">
        <v>22</v>
      </c>
      <c r="O259" s="6" t="s">
        <v>22</v>
      </c>
      <c r="P259" s="6" t="s">
        <v>22</v>
      </c>
      <c r="Q259" s="6" t="s">
        <v>22</v>
      </c>
      <c r="R259" s="6" t="s">
        <v>22</v>
      </c>
      <c r="S259" s="6" t="s">
        <v>22</v>
      </c>
      <c r="T259" s="101">
        <f>INDEX(BDD_enquete_terrain_publique!AE:AE, MATCH(A259, BDD_enquete_terrain_publique!C:C, 0))</f>
        <v>0.33333333333333331</v>
      </c>
      <c r="U259" s="101">
        <f>INDEX(BDD_enquete_terrain_publique!AF:AF, MATCH(A259, BDD_enquete_terrain_publique!C:C, 0))</f>
        <v>0.625</v>
      </c>
      <c r="V259" s="6" t="s">
        <v>39</v>
      </c>
      <c r="W259" s="101" t="s">
        <v>22</v>
      </c>
      <c r="X259" s="6">
        <v>0</v>
      </c>
      <c r="Y259" s="6">
        <v>0</v>
      </c>
      <c r="Z259" s="6" t="s">
        <v>22</v>
      </c>
      <c r="AA259" s="6" t="s">
        <v>22</v>
      </c>
      <c r="GU259" s="163"/>
    </row>
    <row r="260" spans="1:203">
      <c r="A260" s="106" t="s">
        <v>1111</v>
      </c>
      <c r="B260" s="100">
        <f>INDEX(BDD_enquete_terrain_publique!E:E, MATCH(A260, BDD_enquete_terrain_publique!C:C, 0))</f>
        <v>44583</v>
      </c>
      <c r="C260" s="6">
        <v>1</v>
      </c>
      <c r="D260" s="105" t="s">
        <v>22</v>
      </c>
      <c r="E260" s="6">
        <f>INDEX(BDD_enquete_terrain_publique!G:G, MATCH(A260, BDD_enquete_terrain_publique!C:C, 0))</f>
        <v>0</v>
      </c>
      <c r="F260" s="6">
        <f>INDEX(BDD_enquete_terrain_publique!H:H, MATCH(A260, BDD_enquete_terrain_publique!C:C, 0))</f>
        <v>8</v>
      </c>
      <c r="G260" s="6">
        <f>INDEX(BDD_enquete_terrain_publique!I:I, MATCH(A260, BDD_enquete_terrain_publique!C:C, 0))</f>
        <v>0</v>
      </c>
      <c r="H260" s="6" t="str">
        <f>INDEX(BDD_enquete_terrain_publique!J:J, MATCH(A260, BDD_enquete_terrain_publique!C:C, 0))</f>
        <v>NE</v>
      </c>
      <c r="I260" s="6" t="str">
        <f>INDEX(BDD_enquete_terrain_publique!K:K, MATCH(A260, BDD_enquete_terrain_publique!C:C, 0))</f>
        <v>SE</v>
      </c>
      <c r="J260" s="6" t="str">
        <f>INDEX(BDD_enquete_terrain_publique!L:L, MATCH(A260, BDD_enquete_terrain_publique!C:C, 0))</f>
        <v>0_10</v>
      </c>
      <c r="K260" s="6" t="str">
        <f>INDEX(BDD_enquete_terrain_publique!M:M, MATCH(A260, BDD_enquete_terrain_publique!C:C, 0))</f>
        <v>pln_lune</v>
      </c>
      <c r="L260" s="6" t="s">
        <v>22</v>
      </c>
      <c r="M260" s="6" t="s">
        <v>22</v>
      </c>
      <c r="N260" s="6" t="s">
        <v>22</v>
      </c>
      <c r="O260" s="6" t="s">
        <v>22</v>
      </c>
      <c r="P260" s="6" t="s">
        <v>22</v>
      </c>
      <c r="Q260" s="6" t="s">
        <v>22</v>
      </c>
      <c r="R260" s="6" t="s">
        <v>22</v>
      </c>
      <c r="S260" s="6" t="s">
        <v>22</v>
      </c>
      <c r="T260" s="101">
        <f>INDEX(BDD_enquete_terrain_publique!AE:AE, MATCH(A260, BDD_enquete_terrain_publique!C:C, 0))</f>
        <v>0.33333333333333331</v>
      </c>
      <c r="U260" s="101">
        <f>INDEX(BDD_enquete_terrain_publique!AF:AF, MATCH(A260, BDD_enquete_terrain_publique!C:C, 0))</f>
        <v>0.625</v>
      </c>
      <c r="V260" s="6" t="s">
        <v>39</v>
      </c>
      <c r="W260" s="101" t="s">
        <v>22</v>
      </c>
      <c r="X260" s="6">
        <v>0</v>
      </c>
      <c r="Y260" s="6">
        <v>0</v>
      </c>
      <c r="Z260" s="6" t="s">
        <v>22</v>
      </c>
      <c r="AA260" s="6" t="s">
        <v>22</v>
      </c>
      <c r="GU260" s="163"/>
    </row>
    <row r="261" spans="1:203">
      <c r="A261" s="106" t="s">
        <v>1111</v>
      </c>
      <c r="B261" s="100">
        <f>INDEX(BDD_enquete_terrain_publique!E:E, MATCH(A261, BDD_enquete_terrain_publique!C:C, 0))</f>
        <v>44583</v>
      </c>
      <c r="C261" s="6">
        <v>2</v>
      </c>
      <c r="D261" s="105" t="s">
        <v>22</v>
      </c>
      <c r="E261" s="6">
        <f>INDEX(BDD_enquete_terrain_publique!G:G, MATCH(A261, BDD_enquete_terrain_publique!C:C, 0))</f>
        <v>0</v>
      </c>
      <c r="F261" s="6">
        <f>INDEX(BDD_enquete_terrain_publique!H:H, MATCH(A261, BDD_enquete_terrain_publique!C:C, 0))</f>
        <v>8</v>
      </c>
      <c r="G261" s="6">
        <f>INDEX(BDD_enquete_terrain_publique!I:I, MATCH(A261, BDD_enquete_terrain_publique!C:C, 0))</f>
        <v>0</v>
      </c>
      <c r="H261" s="6" t="str">
        <f>INDEX(BDD_enquete_terrain_publique!J:J, MATCH(A261, BDD_enquete_terrain_publique!C:C, 0))</f>
        <v>NE</v>
      </c>
      <c r="I261" s="6" t="str">
        <f>INDEX(BDD_enquete_terrain_publique!K:K, MATCH(A261, BDD_enquete_terrain_publique!C:C, 0))</f>
        <v>SE</v>
      </c>
      <c r="J261" s="6" t="str">
        <f>INDEX(BDD_enquete_terrain_publique!L:L, MATCH(A261, BDD_enquete_terrain_publique!C:C, 0))</f>
        <v>0_10</v>
      </c>
      <c r="K261" s="6" t="str">
        <f>INDEX(BDD_enquete_terrain_publique!M:M, MATCH(A261, BDD_enquete_terrain_publique!C:C, 0))</f>
        <v>pln_lune</v>
      </c>
      <c r="L261" s="6" t="s">
        <v>22</v>
      </c>
      <c r="M261" s="6" t="s">
        <v>22</v>
      </c>
      <c r="N261" s="6" t="s">
        <v>22</v>
      </c>
      <c r="O261" s="6" t="s">
        <v>22</v>
      </c>
      <c r="P261" s="6" t="s">
        <v>22</v>
      </c>
      <c r="Q261" s="6" t="s">
        <v>22</v>
      </c>
      <c r="R261" s="6" t="s">
        <v>22</v>
      </c>
      <c r="S261" s="6" t="s">
        <v>22</v>
      </c>
      <c r="T261" s="101">
        <f>INDEX(BDD_enquete_terrain_publique!AE:AE, MATCH(A261, BDD_enquete_terrain_publique!C:C, 0))</f>
        <v>0.33333333333333331</v>
      </c>
      <c r="U261" s="101">
        <f>INDEX(BDD_enquete_terrain_publique!AF:AF, MATCH(A261, BDD_enquete_terrain_publique!C:C, 0))</f>
        <v>0.625</v>
      </c>
      <c r="V261" s="6" t="s">
        <v>39</v>
      </c>
      <c r="W261" s="101" t="s">
        <v>22</v>
      </c>
      <c r="X261" s="6">
        <v>0</v>
      </c>
      <c r="Y261" s="6">
        <v>0</v>
      </c>
      <c r="Z261" s="6" t="s">
        <v>22</v>
      </c>
      <c r="AA261" s="6" t="s">
        <v>22</v>
      </c>
      <c r="GU261" s="163"/>
    </row>
    <row r="262" spans="1:203">
      <c r="A262" s="106" t="s">
        <v>1121</v>
      </c>
      <c r="B262" s="100">
        <f>INDEX(BDD_enquete_terrain_publique!E:E, MATCH(A262, BDD_enquete_terrain_publique!C:C, 0))</f>
        <v>44589</v>
      </c>
      <c r="C262" s="6">
        <v>59</v>
      </c>
      <c r="D262" s="105" t="s">
        <v>22</v>
      </c>
      <c r="E262" s="6">
        <f>INDEX(BDD_enquete_terrain_publique!G:G, MATCH(A262, BDD_enquete_terrain_publique!C:C, 0))</f>
        <v>1</v>
      </c>
      <c r="F262" s="6">
        <f>INDEX(BDD_enquete_terrain_publique!H:H, MATCH(A262, BDD_enquete_terrain_publique!C:C, 0))</f>
        <v>10</v>
      </c>
      <c r="G262" s="6">
        <f>INDEX(BDD_enquete_terrain_publique!I:I, MATCH(A262, BDD_enquete_terrain_publique!C:C, 0))</f>
        <v>1</v>
      </c>
      <c r="H262" s="6" t="str">
        <f>INDEX(BDD_enquete_terrain_publique!J:J, MATCH(A262, BDD_enquete_terrain_publique!C:C, 0))</f>
        <v>SO</v>
      </c>
      <c r="I262" s="6" t="str">
        <f>INDEX(BDD_enquete_terrain_publique!K:K, MATCH(A262, BDD_enquete_terrain_publique!C:C, 0))</f>
        <v>NE</v>
      </c>
      <c r="J262" s="6" t="str">
        <f>INDEX(BDD_enquete_terrain_publique!L:L, MATCH(A262, BDD_enquete_terrain_publique!C:C, 0))</f>
        <v>0_10</v>
      </c>
      <c r="K262" s="6" t="str">
        <f>INDEX(BDD_enquete_terrain_publique!M:M, MATCH(A262, BDD_enquete_terrain_publique!C:C, 0))</f>
        <v>dern_quart</v>
      </c>
      <c r="L262" s="100" t="s">
        <v>1122</v>
      </c>
      <c r="M262" s="6">
        <v>42</v>
      </c>
      <c r="N262" s="6">
        <v>42.49</v>
      </c>
      <c r="O262" s="6">
        <f t="shared" ref="O262:O325" si="14">M262+N262/60</f>
        <v>42.708166666666664</v>
      </c>
      <c r="P262" s="100" t="s">
        <v>1123</v>
      </c>
      <c r="Q262" s="6">
        <v>9</v>
      </c>
      <c r="R262" s="6">
        <v>17.149999999999999</v>
      </c>
      <c r="S262" s="6">
        <f t="shared" ref="S262:S325" si="15">Q262+R262/60</f>
        <v>9.2858333333333327</v>
      </c>
      <c r="T262" s="101">
        <f>INDEX(BDD_enquete_terrain_publique!AE:AE, MATCH(A262, BDD_enquete_terrain_publique!C:C, 0))</f>
        <v>0.35416666666666669</v>
      </c>
      <c r="U262" s="101">
        <f>INDEX(BDD_enquete_terrain_publique!AF:AF, MATCH(A262, BDD_enquete_terrain_publique!C:C, 0))</f>
        <v>0.625</v>
      </c>
      <c r="V262" s="6" t="s">
        <v>41</v>
      </c>
      <c r="W262" s="101">
        <v>0.36805555555555558</v>
      </c>
      <c r="X262" s="6">
        <v>1</v>
      </c>
      <c r="Y262" s="6">
        <v>1</v>
      </c>
      <c r="Z262" s="6" t="s">
        <v>22</v>
      </c>
      <c r="AA262" s="6" t="s">
        <v>22</v>
      </c>
      <c r="GU262" s="163"/>
    </row>
    <row r="263" spans="1:203">
      <c r="A263" s="106" t="s">
        <v>1121</v>
      </c>
      <c r="B263" s="100">
        <f>INDEX(BDD_enquete_terrain_publique!E:E, MATCH(A263, BDD_enquete_terrain_publique!C:C, 0))</f>
        <v>44589</v>
      </c>
      <c r="C263" s="6">
        <v>59</v>
      </c>
      <c r="D263" s="105" t="s">
        <v>22</v>
      </c>
      <c r="E263" s="6">
        <f>INDEX(BDD_enquete_terrain_publique!G:G, MATCH(A263, BDD_enquete_terrain_publique!C:C, 0))</f>
        <v>1</v>
      </c>
      <c r="F263" s="6">
        <f>INDEX(BDD_enquete_terrain_publique!H:H, MATCH(A263, BDD_enquete_terrain_publique!C:C, 0))</f>
        <v>10</v>
      </c>
      <c r="G263" s="6">
        <f>INDEX(BDD_enquete_terrain_publique!I:I, MATCH(A263, BDD_enquete_terrain_publique!C:C, 0))</f>
        <v>1</v>
      </c>
      <c r="H263" s="6" t="str">
        <f>INDEX(BDD_enquete_terrain_publique!J:J, MATCH(A263, BDD_enquete_terrain_publique!C:C, 0))</f>
        <v>SO</v>
      </c>
      <c r="I263" s="6" t="str">
        <f>INDEX(BDD_enquete_terrain_publique!K:K, MATCH(A263, BDD_enquete_terrain_publique!C:C, 0))</f>
        <v>NE</v>
      </c>
      <c r="J263" s="6" t="str">
        <f>INDEX(BDD_enquete_terrain_publique!L:L, MATCH(A263, BDD_enquete_terrain_publique!C:C, 0))</f>
        <v>0_10</v>
      </c>
      <c r="K263" s="6" t="str">
        <f>INDEX(BDD_enquete_terrain_publique!M:M, MATCH(A263, BDD_enquete_terrain_publique!C:C, 0))</f>
        <v>dern_quart</v>
      </c>
      <c r="L263" s="100" t="s">
        <v>1126</v>
      </c>
      <c r="M263" s="6">
        <v>42</v>
      </c>
      <c r="N263" s="6">
        <v>46.09</v>
      </c>
      <c r="O263" s="6">
        <f t="shared" si="14"/>
        <v>42.768166666666666</v>
      </c>
      <c r="P263" s="100" t="s">
        <v>1127</v>
      </c>
      <c r="Q263" s="6">
        <v>9</v>
      </c>
      <c r="R263" s="6">
        <v>11.1</v>
      </c>
      <c r="S263" s="6">
        <f t="shared" si="15"/>
        <v>9.1850000000000005</v>
      </c>
      <c r="T263" s="101">
        <f>INDEX(BDD_enquete_terrain_publique!AE:AE, MATCH(A263, BDD_enquete_terrain_publique!C:C, 0))</f>
        <v>0.35416666666666669</v>
      </c>
      <c r="U263" s="101">
        <f>INDEX(BDD_enquete_terrain_publique!AF:AF, MATCH(A263, BDD_enquete_terrain_publique!C:C, 0))</f>
        <v>0.625</v>
      </c>
      <c r="V263" s="6" t="s">
        <v>41</v>
      </c>
      <c r="W263" s="101">
        <v>0.39583333333333331</v>
      </c>
      <c r="X263" s="6">
        <v>1</v>
      </c>
      <c r="Y263" s="6">
        <v>1</v>
      </c>
      <c r="Z263" s="6" t="s">
        <v>22</v>
      </c>
      <c r="AA263" s="6" t="s">
        <v>22</v>
      </c>
      <c r="GU263" s="163"/>
    </row>
    <row r="264" spans="1:203">
      <c r="A264" s="106" t="s">
        <v>1121</v>
      </c>
      <c r="B264" s="100">
        <f>INDEX(BDD_enquete_terrain_publique!E:E, MATCH(A264, BDD_enquete_terrain_publique!C:C, 0))</f>
        <v>44589</v>
      </c>
      <c r="C264" s="6">
        <v>60</v>
      </c>
      <c r="D264" s="105" t="s">
        <v>22</v>
      </c>
      <c r="E264" s="6">
        <f>INDEX(BDD_enquete_terrain_publique!G:G, MATCH(A264, BDD_enquete_terrain_publique!C:C, 0))</f>
        <v>1</v>
      </c>
      <c r="F264" s="6">
        <f>INDEX(BDD_enquete_terrain_publique!H:H, MATCH(A264, BDD_enquete_terrain_publique!C:C, 0))</f>
        <v>10</v>
      </c>
      <c r="G264" s="6">
        <f>INDEX(BDD_enquete_terrain_publique!I:I, MATCH(A264, BDD_enquete_terrain_publique!C:C, 0))</f>
        <v>1</v>
      </c>
      <c r="H264" s="6" t="str">
        <f>INDEX(BDD_enquete_terrain_publique!J:J, MATCH(A264, BDD_enquete_terrain_publique!C:C, 0))</f>
        <v>SO</v>
      </c>
      <c r="I264" s="6" t="str">
        <f>INDEX(BDD_enquete_terrain_publique!K:K, MATCH(A264, BDD_enquete_terrain_publique!C:C, 0))</f>
        <v>NE</v>
      </c>
      <c r="J264" s="6" t="str">
        <f>INDEX(BDD_enquete_terrain_publique!L:L, MATCH(A264, BDD_enquete_terrain_publique!C:C, 0))</f>
        <v>0_10</v>
      </c>
      <c r="K264" s="6" t="str">
        <f>INDEX(BDD_enquete_terrain_publique!M:M, MATCH(A264, BDD_enquete_terrain_publique!C:C, 0))</f>
        <v>dern_quart</v>
      </c>
      <c r="L264" s="101" t="s">
        <v>22</v>
      </c>
      <c r="M264" s="101" t="s">
        <v>22</v>
      </c>
      <c r="N264" s="101" t="s">
        <v>22</v>
      </c>
      <c r="O264" s="6" t="s">
        <v>22</v>
      </c>
      <c r="P264" s="101" t="s">
        <v>22</v>
      </c>
      <c r="Q264" s="101" t="s">
        <v>22</v>
      </c>
      <c r="R264" s="101" t="s">
        <v>22</v>
      </c>
      <c r="S264" s="6" t="s">
        <v>22</v>
      </c>
      <c r="T264" s="101">
        <f>INDEX(BDD_enquete_terrain_publique!AE:AE, MATCH(A264, BDD_enquete_terrain_publique!C:C, 0))</f>
        <v>0.35416666666666669</v>
      </c>
      <c r="U264" s="101">
        <f>INDEX(BDD_enquete_terrain_publique!AF:AF, MATCH(A264, BDD_enquete_terrain_publique!C:C, 0))</f>
        <v>0.625</v>
      </c>
      <c r="V264" s="6" t="s">
        <v>41</v>
      </c>
      <c r="W264" s="101" t="s">
        <v>22</v>
      </c>
      <c r="X264" s="6">
        <v>0</v>
      </c>
      <c r="Y264" s="6">
        <v>0</v>
      </c>
      <c r="Z264" s="6" t="s">
        <v>22</v>
      </c>
      <c r="AA264" s="6" t="s">
        <v>22</v>
      </c>
      <c r="GU264" s="163"/>
    </row>
    <row r="265" spans="1:203">
      <c r="A265" s="106" t="s">
        <v>1128</v>
      </c>
      <c r="B265" s="100">
        <f>INDEX(BDD_enquete_terrain_publique!E:E, MATCH(A265, BDD_enquete_terrain_publique!C:C, 0))</f>
        <v>44590</v>
      </c>
      <c r="C265" s="6">
        <v>9</v>
      </c>
      <c r="D265" s="105" t="s">
        <v>22</v>
      </c>
      <c r="E265" s="6">
        <f>INDEX(BDD_enquete_terrain_publique!G:G, MATCH(A265, BDD_enquete_terrain_publique!C:C, 0))</f>
        <v>0</v>
      </c>
      <c r="F265" s="6">
        <f>INDEX(BDD_enquete_terrain_publique!H:H, MATCH(A265, BDD_enquete_terrain_publique!C:C, 0))</f>
        <v>11</v>
      </c>
      <c r="G265" s="6">
        <f>INDEX(BDD_enquete_terrain_publique!I:I, MATCH(A265, BDD_enquete_terrain_publique!C:C, 0))</f>
        <v>0</v>
      </c>
      <c r="H265" s="6" t="str">
        <f>INDEX(BDD_enquete_terrain_publique!J:J, MATCH(A265, BDD_enquete_terrain_publique!C:C, 0))</f>
        <v>NE</v>
      </c>
      <c r="I265" s="6" t="str">
        <f>INDEX(BDD_enquete_terrain_publique!K:K, MATCH(A265, BDD_enquete_terrain_publique!C:C, 0))</f>
        <v>NO</v>
      </c>
      <c r="J265" s="6" t="str">
        <f>INDEX(BDD_enquete_terrain_publique!L:L, MATCH(A265, BDD_enquete_terrain_publique!C:C, 0))</f>
        <v>0_10</v>
      </c>
      <c r="K265" s="6" t="str">
        <f>INDEX(BDD_enquete_terrain_publique!M:M, MATCH(A265, BDD_enquete_terrain_publique!C:C, 0))</f>
        <v>dern_quart</v>
      </c>
      <c r="L265" s="100" t="s">
        <v>2503</v>
      </c>
      <c r="M265" s="6">
        <v>42</v>
      </c>
      <c r="N265" s="6">
        <v>42.34</v>
      </c>
      <c r="O265" s="6">
        <f t="shared" si="14"/>
        <v>42.705666666666666</v>
      </c>
      <c r="P265" s="100" t="s">
        <v>2504</v>
      </c>
      <c r="Q265" s="6">
        <v>9</v>
      </c>
      <c r="R265" s="6">
        <v>27.21</v>
      </c>
      <c r="S265" s="6">
        <f t="shared" si="15"/>
        <v>9.4535</v>
      </c>
      <c r="T265" s="101">
        <f>INDEX(BDD_enquete_terrain_publique!AE:AE, MATCH(A265, BDD_enquete_terrain_publique!C:C, 0))</f>
        <v>0.33333333333333331</v>
      </c>
      <c r="U265" s="101">
        <f>INDEX(BDD_enquete_terrain_publique!AF:AF, MATCH(A265, BDD_enquete_terrain_publique!C:C, 0))</f>
        <v>0.625</v>
      </c>
      <c r="V265" s="6" t="s">
        <v>39</v>
      </c>
      <c r="W265" s="101">
        <v>0.36736111111111108</v>
      </c>
      <c r="X265" s="6">
        <v>0</v>
      </c>
      <c r="Y265" s="6">
        <v>1</v>
      </c>
      <c r="Z265" s="6" t="s">
        <v>22</v>
      </c>
      <c r="AA265" s="6" t="s">
        <v>2432</v>
      </c>
      <c r="GU265" s="163"/>
    </row>
    <row r="266" spans="1:203">
      <c r="A266" s="106" t="s">
        <v>1128</v>
      </c>
      <c r="B266" s="100">
        <f>INDEX(BDD_enquete_terrain_publique!E:E, MATCH(A266, BDD_enquete_terrain_publique!C:C, 0))</f>
        <v>44590</v>
      </c>
      <c r="C266" s="6">
        <v>9</v>
      </c>
      <c r="D266" s="105" t="s">
        <v>22</v>
      </c>
      <c r="E266" s="6">
        <f>INDEX(BDD_enquete_terrain_publique!G:G, MATCH(A266, BDD_enquete_terrain_publique!C:C, 0))</f>
        <v>0</v>
      </c>
      <c r="F266" s="6">
        <f>INDEX(BDD_enquete_terrain_publique!H:H, MATCH(A266, BDD_enquete_terrain_publique!C:C, 0))</f>
        <v>11</v>
      </c>
      <c r="G266" s="6">
        <f>INDEX(BDD_enquete_terrain_publique!I:I, MATCH(A266, BDD_enquete_terrain_publique!C:C, 0))</f>
        <v>0</v>
      </c>
      <c r="H266" s="6" t="str">
        <f>INDEX(BDD_enquete_terrain_publique!J:J, MATCH(A266, BDD_enquete_terrain_publique!C:C, 0))</f>
        <v>NE</v>
      </c>
      <c r="I266" s="6" t="str">
        <f>INDEX(BDD_enquete_terrain_publique!K:K, MATCH(A266, BDD_enquete_terrain_publique!C:C, 0))</f>
        <v>NO</v>
      </c>
      <c r="J266" s="6" t="str">
        <f>INDEX(BDD_enquete_terrain_publique!L:L, MATCH(A266, BDD_enquete_terrain_publique!C:C, 0))</f>
        <v>0_10</v>
      </c>
      <c r="K266" s="6" t="str">
        <f>INDEX(BDD_enquete_terrain_publique!M:M, MATCH(A266, BDD_enquete_terrain_publique!C:C, 0))</f>
        <v>dern_quart</v>
      </c>
      <c r="L266" s="100" t="s">
        <v>1129</v>
      </c>
      <c r="M266" s="6">
        <v>42</v>
      </c>
      <c r="N266" s="6">
        <v>42.45</v>
      </c>
      <c r="O266" s="6">
        <f t="shared" si="14"/>
        <v>42.707500000000003</v>
      </c>
      <c r="P266" s="100" t="s">
        <v>1130</v>
      </c>
      <c r="Q266" s="6">
        <v>9</v>
      </c>
      <c r="R266" s="6">
        <v>27.17</v>
      </c>
      <c r="S266" s="6">
        <f t="shared" si="15"/>
        <v>9.4528333333333325</v>
      </c>
      <c r="T266" s="101">
        <f>INDEX(BDD_enquete_terrain_publique!AE:AE, MATCH(A266, BDD_enquete_terrain_publique!C:C, 0))</f>
        <v>0.33333333333333331</v>
      </c>
      <c r="U266" s="101">
        <f>INDEX(BDD_enquete_terrain_publique!AF:AF, MATCH(A266, BDD_enquete_terrain_publique!C:C, 0))</f>
        <v>0.625</v>
      </c>
      <c r="V266" s="6" t="s">
        <v>39</v>
      </c>
      <c r="W266" s="101">
        <v>0.3743055555555555</v>
      </c>
      <c r="X266" s="6">
        <v>1</v>
      </c>
      <c r="Y266" s="6">
        <v>1</v>
      </c>
      <c r="Z266" s="6" t="s">
        <v>22</v>
      </c>
      <c r="AA266" s="6" t="s">
        <v>22</v>
      </c>
      <c r="GU266" s="163"/>
    </row>
    <row r="267" spans="1:203">
      <c r="A267" s="106" t="s">
        <v>1128</v>
      </c>
      <c r="B267" s="100">
        <f>INDEX(BDD_enquete_terrain_publique!E:E, MATCH(A267, BDD_enquete_terrain_publique!C:C, 0))</f>
        <v>44590</v>
      </c>
      <c r="C267" s="6">
        <v>9</v>
      </c>
      <c r="D267" s="105" t="s">
        <v>22</v>
      </c>
      <c r="E267" s="6">
        <f>INDEX(BDD_enquete_terrain_publique!G:G, MATCH(A267, BDD_enquete_terrain_publique!C:C, 0))</f>
        <v>0</v>
      </c>
      <c r="F267" s="6">
        <f>INDEX(BDD_enquete_terrain_publique!H:H, MATCH(A267, BDD_enquete_terrain_publique!C:C, 0))</f>
        <v>11</v>
      </c>
      <c r="G267" s="6">
        <f>INDEX(BDD_enquete_terrain_publique!I:I, MATCH(A267, BDD_enquete_terrain_publique!C:C, 0))</f>
        <v>0</v>
      </c>
      <c r="H267" s="6" t="str">
        <f>INDEX(BDD_enquete_terrain_publique!J:J, MATCH(A267, BDD_enquete_terrain_publique!C:C, 0))</f>
        <v>NE</v>
      </c>
      <c r="I267" s="6" t="str">
        <f>INDEX(BDD_enquete_terrain_publique!K:K, MATCH(A267, BDD_enquete_terrain_publique!C:C, 0))</f>
        <v>NO</v>
      </c>
      <c r="J267" s="6" t="str">
        <f>INDEX(BDD_enquete_terrain_publique!L:L, MATCH(A267, BDD_enquete_terrain_publique!C:C, 0))</f>
        <v>0_10</v>
      </c>
      <c r="K267" s="6" t="str">
        <f>INDEX(BDD_enquete_terrain_publique!M:M, MATCH(A267, BDD_enquete_terrain_publique!C:C, 0))</f>
        <v>dern_quart</v>
      </c>
      <c r="L267" s="100" t="s">
        <v>2503</v>
      </c>
      <c r="M267" s="6">
        <v>42</v>
      </c>
      <c r="N267" s="6">
        <v>42.34</v>
      </c>
      <c r="O267" s="6">
        <f t="shared" si="14"/>
        <v>42.705666666666666</v>
      </c>
      <c r="P267" s="100" t="s">
        <v>2504</v>
      </c>
      <c r="Q267" s="6">
        <v>9</v>
      </c>
      <c r="R267" s="6">
        <v>27.21</v>
      </c>
      <c r="S267" s="6">
        <f t="shared" si="15"/>
        <v>9.4535</v>
      </c>
      <c r="T267" s="101">
        <f>INDEX(BDD_enquete_terrain_publique!AE:AE, MATCH(A267, BDD_enquete_terrain_publique!C:C, 0))</f>
        <v>0.33333333333333331</v>
      </c>
      <c r="U267" s="101">
        <f>INDEX(BDD_enquete_terrain_publique!AF:AF, MATCH(A267, BDD_enquete_terrain_publique!C:C, 0))</f>
        <v>0.625</v>
      </c>
      <c r="V267" s="6" t="s">
        <v>39</v>
      </c>
      <c r="W267" s="101">
        <v>0.38194444444444442</v>
      </c>
      <c r="X267" s="6">
        <v>0</v>
      </c>
      <c r="Y267" s="6">
        <v>1</v>
      </c>
      <c r="Z267" s="6" t="s">
        <v>22</v>
      </c>
      <c r="AA267" s="6" t="s">
        <v>2471</v>
      </c>
      <c r="GU267" s="163"/>
    </row>
    <row r="268" spans="1:203">
      <c r="A268" s="106" t="s">
        <v>1128</v>
      </c>
      <c r="B268" s="100">
        <f>INDEX(BDD_enquete_terrain_publique!E:E, MATCH(A268, BDD_enquete_terrain_publique!C:C, 0))</f>
        <v>44590</v>
      </c>
      <c r="C268" s="6">
        <v>9</v>
      </c>
      <c r="D268" s="105" t="s">
        <v>22</v>
      </c>
      <c r="E268" s="6">
        <f>INDEX(BDD_enquete_terrain_publique!G:G, MATCH(A268, BDD_enquete_terrain_publique!C:C, 0))</f>
        <v>0</v>
      </c>
      <c r="F268" s="6">
        <f>INDEX(BDD_enquete_terrain_publique!H:H, MATCH(A268, BDD_enquete_terrain_publique!C:C, 0))</f>
        <v>11</v>
      </c>
      <c r="G268" s="6">
        <f>INDEX(BDD_enquete_terrain_publique!I:I, MATCH(A268, BDD_enquete_terrain_publique!C:C, 0))</f>
        <v>0</v>
      </c>
      <c r="H268" s="6" t="str">
        <f>INDEX(BDD_enquete_terrain_publique!J:J, MATCH(A268, BDD_enquete_terrain_publique!C:C, 0))</f>
        <v>NE</v>
      </c>
      <c r="I268" s="6" t="str">
        <f>INDEX(BDD_enquete_terrain_publique!K:K, MATCH(A268, BDD_enquete_terrain_publique!C:C, 0))</f>
        <v>NO</v>
      </c>
      <c r="J268" s="6" t="str">
        <f>INDEX(BDD_enquete_terrain_publique!L:L, MATCH(A268, BDD_enquete_terrain_publique!C:C, 0))</f>
        <v>0_10</v>
      </c>
      <c r="K268" s="6" t="str">
        <f>INDEX(BDD_enquete_terrain_publique!M:M, MATCH(A268, BDD_enquete_terrain_publique!C:C, 0))</f>
        <v>dern_quart</v>
      </c>
      <c r="L268" s="100" t="s">
        <v>1132</v>
      </c>
      <c r="M268" s="6">
        <v>42</v>
      </c>
      <c r="N268" s="6">
        <v>46.26</v>
      </c>
      <c r="O268" s="6">
        <f t="shared" si="14"/>
        <v>42.771000000000001</v>
      </c>
      <c r="P268" s="100" t="s">
        <v>1133</v>
      </c>
      <c r="Q268" s="6">
        <v>9</v>
      </c>
      <c r="R268" s="6">
        <v>28.37</v>
      </c>
      <c r="S268" s="6">
        <f t="shared" si="15"/>
        <v>9.4728333333333339</v>
      </c>
      <c r="T268" s="101">
        <f>INDEX(BDD_enquete_terrain_publique!AE:AE, MATCH(A268, BDD_enquete_terrain_publique!C:C, 0))</f>
        <v>0.33333333333333331</v>
      </c>
      <c r="U268" s="101">
        <f>INDEX(BDD_enquete_terrain_publique!AF:AF, MATCH(A268, BDD_enquete_terrain_publique!C:C, 0))</f>
        <v>0.625</v>
      </c>
      <c r="V268" s="6" t="s">
        <v>39</v>
      </c>
      <c r="W268" s="101">
        <v>0.42708333333333331</v>
      </c>
      <c r="X268" s="6">
        <v>1</v>
      </c>
      <c r="Y268" s="6">
        <v>1</v>
      </c>
      <c r="Z268" s="6" t="s">
        <v>22</v>
      </c>
      <c r="AA268" s="6" t="s">
        <v>2505</v>
      </c>
      <c r="GU268" s="163"/>
    </row>
    <row r="269" spans="1:203">
      <c r="A269" s="106" t="s">
        <v>1128</v>
      </c>
      <c r="B269" s="100">
        <f>INDEX(BDD_enquete_terrain_publique!E:E, MATCH(A269, BDD_enquete_terrain_publique!C:C, 0))</f>
        <v>44590</v>
      </c>
      <c r="C269" s="6">
        <v>9</v>
      </c>
      <c r="D269" s="105" t="s">
        <v>22</v>
      </c>
      <c r="E269" s="6">
        <f>INDEX(BDD_enquete_terrain_publique!G:G, MATCH(A269, BDD_enquete_terrain_publique!C:C, 0))</f>
        <v>0</v>
      </c>
      <c r="F269" s="6">
        <f>INDEX(BDD_enquete_terrain_publique!H:H, MATCH(A269, BDD_enquete_terrain_publique!C:C, 0))</f>
        <v>11</v>
      </c>
      <c r="G269" s="6">
        <f>INDEX(BDD_enquete_terrain_publique!I:I, MATCH(A269, BDD_enquete_terrain_publique!C:C, 0))</f>
        <v>0</v>
      </c>
      <c r="H269" s="6" t="str">
        <f>INDEX(BDD_enquete_terrain_publique!J:J, MATCH(A269, BDD_enquete_terrain_publique!C:C, 0))</f>
        <v>NE</v>
      </c>
      <c r="I269" s="6" t="str">
        <f>INDEX(BDD_enquete_terrain_publique!K:K, MATCH(A269, BDD_enquete_terrain_publique!C:C, 0))</f>
        <v>NO</v>
      </c>
      <c r="J269" s="6" t="str">
        <f>INDEX(BDD_enquete_terrain_publique!L:L, MATCH(A269, BDD_enquete_terrain_publique!C:C, 0))</f>
        <v>0_10</v>
      </c>
      <c r="K269" s="6" t="str">
        <f>INDEX(BDD_enquete_terrain_publique!M:M, MATCH(A269, BDD_enquete_terrain_publique!C:C, 0))</f>
        <v>dern_quart</v>
      </c>
      <c r="L269" s="100" t="s">
        <v>2506</v>
      </c>
      <c r="M269" s="6">
        <v>42</v>
      </c>
      <c r="N269" s="6">
        <v>46.25</v>
      </c>
      <c r="O269" s="6">
        <f t="shared" si="14"/>
        <v>42.770833333333336</v>
      </c>
      <c r="P269" s="100" t="s">
        <v>1133</v>
      </c>
      <c r="Q269" s="6">
        <v>9</v>
      </c>
      <c r="R269" s="6">
        <v>28.37</v>
      </c>
      <c r="S269" s="6">
        <f t="shared" si="15"/>
        <v>9.4728333333333339</v>
      </c>
      <c r="T269" s="101">
        <f>INDEX(BDD_enquete_terrain_publique!AE:AE, MATCH(A269, BDD_enquete_terrain_publique!C:C, 0))</f>
        <v>0.33333333333333331</v>
      </c>
      <c r="U269" s="101">
        <f>INDEX(BDD_enquete_terrain_publique!AF:AF, MATCH(A269, BDD_enquete_terrain_publique!C:C, 0))</f>
        <v>0.625</v>
      </c>
      <c r="V269" s="6" t="s">
        <v>39</v>
      </c>
      <c r="W269" s="101">
        <v>0.4375</v>
      </c>
      <c r="X269" s="6">
        <v>0</v>
      </c>
      <c r="Y269" s="6">
        <v>1</v>
      </c>
      <c r="Z269" s="6" t="s">
        <v>22</v>
      </c>
      <c r="AA269" s="6" t="s">
        <v>2507</v>
      </c>
      <c r="GU269" s="163"/>
    </row>
    <row r="270" spans="1:203">
      <c r="A270" s="106" t="s">
        <v>1128</v>
      </c>
      <c r="B270" s="100">
        <f>INDEX(BDD_enquete_terrain_publique!E:E, MATCH(A270, BDD_enquete_terrain_publique!C:C, 0))</f>
        <v>44590</v>
      </c>
      <c r="C270" s="6">
        <v>8</v>
      </c>
      <c r="D270" s="105" t="s">
        <v>22</v>
      </c>
      <c r="E270" s="6">
        <f>INDEX(BDD_enquete_terrain_publique!G:G, MATCH(A270, BDD_enquete_terrain_publique!C:C, 0))</f>
        <v>0</v>
      </c>
      <c r="F270" s="6">
        <f>INDEX(BDD_enquete_terrain_publique!H:H, MATCH(A270, BDD_enquete_terrain_publique!C:C, 0))</f>
        <v>11</v>
      </c>
      <c r="G270" s="6">
        <f>INDEX(BDD_enquete_terrain_publique!I:I, MATCH(A270, BDD_enquete_terrain_publique!C:C, 0))</f>
        <v>0</v>
      </c>
      <c r="H270" s="6" t="str">
        <f>INDEX(BDD_enquete_terrain_publique!J:J, MATCH(A270, BDD_enquete_terrain_publique!C:C, 0))</f>
        <v>NE</v>
      </c>
      <c r="I270" s="6" t="str">
        <f>INDEX(BDD_enquete_terrain_publique!K:K, MATCH(A270, BDD_enquete_terrain_publique!C:C, 0))</f>
        <v>NO</v>
      </c>
      <c r="J270" s="6" t="str">
        <f>INDEX(BDD_enquete_terrain_publique!L:L, MATCH(A270, BDD_enquete_terrain_publique!C:C, 0))</f>
        <v>0_10</v>
      </c>
      <c r="K270" s="6" t="str">
        <f>INDEX(BDD_enquete_terrain_publique!M:M, MATCH(A270, BDD_enquete_terrain_publique!C:C, 0))</f>
        <v>dern_quart</v>
      </c>
      <c r="L270" s="6" t="s">
        <v>22</v>
      </c>
      <c r="M270" s="6" t="s">
        <v>22</v>
      </c>
      <c r="N270" s="6" t="s">
        <v>22</v>
      </c>
      <c r="O270" s="6" t="s">
        <v>22</v>
      </c>
      <c r="P270" s="6" t="s">
        <v>22</v>
      </c>
      <c r="Q270" s="6" t="s">
        <v>22</v>
      </c>
      <c r="R270" s="6" t="s">
        <v>22</v>
      </c>
      <c r="S270" s="6" t="s">
        <v>22</v>
      </c>
      <c r="T270" s="101">
        <f>INDEX(BDD_enquete_terrain_publique!AE:AE, MATCH(A270, BDD_enquete_terrain_publique!C:C, 0))</f>
        <v>0.33333333333333331</v>
      </c>
      <c r="U270" s="101">
        <f>INDEX(BDD_enquete_terrain_publique!AF:AF, MATCH(A270, BDD_enquete_terrain_publique!C:C, 0))</f>
        <v>0.625</v>
      </c>
      <c r="V270" s="6" t="s">
        <v>39</v>
      </c>
      <c r="W270" s="6" t="s">
        <v>22</v>
      </c>
      <c r="X270" s="6">
        <v>0</v>
      </c>
      <c r="Y270" s="6">
        <v>0</v>
      </c>
      <c r="Z270" s="6" t="s">
        <v>22</v>
      </c>
      <c r="AA270" s="6" t="s">
        <v>22</v>
      </c>
      <c r="GU270" s="163"/>
    </row>
    <row r="271" spans="1:203">
      <c r="A271" s="106" t="s">
        <v>1128</v>
      </c>
      <c r="B271" s="100">
        <f>INDEX(BDD_enquete_terrain_publique!E:E, MATCH(A271, BDD_enquete_terrain_publique!C:C, 0))</f>
        <v>44590</v>
      </c>
      <c r="C271" s="6">
        <v>7</v>
      </c>
      <c r="D271" s="105" t="s">
        <v>22</v>
      </c>
      <c r="E271" s="6">
        <f>INDEX(BDD_enquete_terrain_publique!G:G, MATCH(A271, BDD_enquete_terrain_publique!C:C, 0))</f>
        <v>0</v>
      </c>
      <c r="F271" s="6">
        <f>INDEX(BDD_enquete_terrain_publique!H:H, MATCH(A271, BDD_enquete_terrain_publique!C:C, 0))</f>
        <v>11</v>
      </c>
      <c r="G271" s="6">
        <f>INDEX(BDD_enquete_terrain_publique!I:I, MATCH(A271, BDD_enquete_terrain_publique!C:C, 0))</f>
        <v>0</v>
      </c>
      <c r="H271" s="6" t="str">
        <f>INDEX(BDD_enquete_terrain_publique!J:J, MATCH(A271, BDD_enquete_terrain_publique!C:C, 0))</f>
        <v>NE</v>
      </c>
      <c r="I271" s="6" t="str">
        <f>INDEX(BDD_enquete_terrain_publique!K:K, MATCH(A271, BDD_enquete_terrain_publique!C:C, 0))</f>
        <v>NO</v>
      </c>
      <c r="J271" s="6" t="str">
        <f>INDEX(BDD_enquete_terrain_publique!L:L, MATCH(A271, BDD_enquete_terrain_publique!C:C, 0))</f>
        <v>0_10</v>
      </c>
      <c r="K271" s="6" t="str">
        <f>INDEX(BDD_enquete_terrain_publique!M:M, MATCH(A271, BDD_enquete_terrain_publique!C:C, 0))</f>
        <v>dern_quart</v>
      </c>
      <c r="L271" s="6" t="s">
        <v>22</v>
      </c>
      <c r="M271" s="6" t="s">
        <v>22</v>
      </c>
      <c r="N271" s="6" t="s">
        <v>22</v>
      </c>
      <c r="O271" s="6" t="s">
        <v>22</v>
      </c>
      <c r="P271" s="6" t="s">
        <v>22</v>
      </c>
      <c r="Q271" s="6" t="s">
        <v>22</v>
      </c>
      <c r="R271" s="6" t="s">
        <v>22</v>
      </c>
      <c r="S271" s="6" t="s">
        <v>22</v>
      </c>
      <c r="T271" s="101">
        <f>INDEX(BDD_enquete_terrain_publique!AE:AE, MATCH(A271, BDD_enquete_terrain_publique!C:C, 0))</f>
        <v>0.33333333333333331</v>
      </c>
      <c r="U271" s="101">
        <f>INDEX(BDD_enquete_terrain_publique!AF:AF, MATCH(A271, BDD_enquete_terrain_publique!C:C, 0))</f>
        <v>0.625</v>
      </c>
      <c r="V271" s="6" t="s">
        <v>39</v>
      </c>
      <c r="W271" s="6" t="s">
        <v>22</v>
      </c>
      <c r="X271" s="6">
        <v>0</v>
      </c>
      <c r="Y271" s="6">
        <v>0</v>
      </c>
      <c r="Z271" s="6" t="s">
        <v>22</v>
      </c>
      <c r="AA271" s="6" t="s">
        <v>22</v>
      </c>
      <c r="GU271" s="163"/>
    </row>
    <row r="272" spans="1:203">
      <c r="A272" s="106" t="s">
        <v>1128</v>
      </c>
      <c r="B272" s="100">
        <f>INDEX(BDD_enquete_terrain_publique!E:E, MATCH(A272, BDD_enquete_terrain_publique!C:C, 0))</f>
        <v>44590</v>
      </c>
      <c r="C272" s="6">
        <v>6</v>
      </c>
      <c r="D272" s="105" t="s">
        <v>22</v>
      </c>
      <c r="E272" s="6">
        <f>INDEX(BDD_enquete_terrain_publique!G:G, MATCH(A272, BDD_enquete_terrain_publique!C:C, 0))</f>
        <v>0</v>
      </c>
      <c r="F272" s="6">
        <f>INDEX(BDD_enquete_terrain_publique!H:H, MATCH(A272, BDD_enquete_terrain_publique!C:C, 0))</f>
        <v>11</v>
      </c>
      <c r="G272" s="6">
        <f>INDEX(BDD_enquete_terrain_publique!I:I, MATCH(A272, BDD_enquete_terrain_publique!C:C, 0))</f>
        <v>0</v>
      </c>
      <c r="H272" s="6" t="str">
        <f>INDEX(BDD_enquete_terrain_publique!J:J, MATCH(A272, BDD_enquete_terrain_publique!C:C, 0))</f>
        <v>NE</v>
      </c>
      <c r="I272" s="6" t="str">
        <f>INDEX(BDD_enquete_terrain_publique!K:K, MATCH(A272, BDD_enquete_terrain_publique!C:C, 0))</f>
        <v>NO</v>
      </c>
      <c r="J272" s="6" t="str">
        <f>INDEX(BDD_enquete_terrain_publique!L:L, MATCH(A272, BDD_enquete_terrain_publique!C:C, 0))</f>
        <v>0_10</v>
      </c>
      <c r="K272" s="6" t="str">
        <f>INDEX(BDD_enquete_terrain_publique!M:M, MATCH(A272, BDD_enquete_terrain_publique!C:C, 0))</f>
        <v>dern_quart</v>
      </c>
      <c r="L272" s="6" t="s">
        <v>22</v>
      </c>
      <c r="M272" s="6" t="s">
        <v>22</v>
      </c>
      <c r="N272" s="6" t="s">
        <v>22</v>
      </c>
      <c r="O272" s="6" t="s">
        <v>22</v>
      </c>
      <c r="P272" s="6" t="s">
        <v>22</v>
      </c>
      <c r="Q272" s="6" t="s">
        <v>22</v>
      </c>
      <c r="R272" s="6" t="s">
        <v>22</v>
      </c>
      <c r="S272" s="6" t="s">
        <v>22</v>
      </c>
      <c r="T272" s="101">
        <f>INDEX(BDD_enquete_terrain_publique!AE:AE, MATCH(A272, BDD_enquete_terrain_publique!C:C, 0))</f>
        <v>0.33333333333333331</v>
      </c>
      <c r="U272" s="101">
        <f>INDEX(BDD_enquete_terrain_publique!AF:AF, MATCH(A272, BDD_enquete_terrain_publique!C:C, 0))</f>
        <v>0.625</v>
      </c>
      <c r="V272" s="6" t="s">
        <v>39</v>
      </c>
      <c r="W272" s="6" t="s">
        <v>22</v>
      </c>
      <c r="X272" s="6">
        <v>0</v>
      </c>
      <c r="Y272" s="6">
        <v>0</v>
      </c>
      <c r="Z272" s="6" t="s">
        <v>22</v>
      </c>
      <c r="AA272" s="6" t="s">
        <v>22</v>
      </c>
      <c r="GU272" s="163"/>
    </row>
    <row r="273" spans="1:203">
      <c r="A273" s="106" t="s">
        <v>1128</v>
      </c>
      <c r="B273" s="100">
        <f>INDEX(BDD_enquete_terrain_publique!E:E, MATCH(A273, BDD_enquete_terrain_publique!C:C, 0))</f>
        <v>44590</v>
      </c>
      <c r="C273" s="6">
        <v>4</v>
      </c>
      <c r="D273" s="105" t="s">
        <v>22</v>
      </c>
      <c r="E273" s="6">
        <f>INDEX(BDD_enquete_terrain_publique!G:G, MATCH(A273, BDD_enquete_terrain_publique!C:C, 0))</f>
        <v>0</v>
      </c>
      <c r="F273" s="6">
        <f>INDEX(BDD_enquete_terrain_publique!H:H, MATCH(A273, BDD_enquete_terrain_publique!C:C, 0))</f>
        <v>11</v>
      </c>
      <c r="G273" s="6">
        <f>INDEX(BDD_enquete_terrain_publique!I:I, MATCH(A273, BDD_enquete_terrain_publique!C:C, 0))</f>
        <v>0</v>
      </c>
      <c r="H273" s="6" t="str">
        <f>INDEX(BDD_enquete_terrain_publique!J:J, MATCH(A273, BDD_enquete_terrain_publique!C:C, 0))</f>
        <v>NE</v>
      </c>
      <c r="I273" s="6" t="str">
        <f>INDEX(BDD_enquete_terrain_publique!K:K, MATCH(A273, BDD_enquete_terrain_publique!C:C, 0))</f>
        <v>NO</v>
      </c>
      <c r="J273" s="6" t="str">
        <f>INDEX(BDD_enquete_terrain_publique!L:L, MATCH(A273, BDD_enquete_terrain_publique!C:C, 0))</f>
        <v>0_10</v>
      </c>
      <c r="K273" s="6" t="str">
        <f>INDEX(BDD_enquete_terrain_publique!M:M, MATCH(A273, BDD_enquete_terrain_publique!C:C, 0))</f>
        <v>dern_quart</v>
      </c>
      <c r="L273" s="6" t="s">
        <v>22</v>
      </c>
      <c r="M273" s="6" t="s">
        <v>22</v>
      </c>
      <c r="N273" s="6" t="s">
        <v>22</v>
      </c>
      <c r="O273" s="6" t="s">
        <v>22</v>
      </c>
      <c r="P273" s="6" t="s">
        <v>22</v>
      </c>
      <c r="Q273" s="6" t="s">
        <v>22</v>
      </c>
      <c r="R273" s="6" t="s">
        <v>22</v>
      </c>
      <c r="S273" s="6" t="s">
        <v>22</v>
      </c>
      <c r="T273" s="101">
        <f>INDEX(BDD_enquete_terrain_publique!AE:AE, MATCH(A273, BDD_enquete_terrain_publique!C:C, 0))</f>
        <v>0.33333333333333331</v>
      </c>
      <c r="U273" s="101">
        <f>INDEX(BDD_enquete_terrain_publique!AF:AF, MATCH(A273, BDD_enquete_terrain_publique!C:C, 0))</f>
        <v>0.625</v>
      </c>
      <c r="V273" s="6" t="s">
        <v>39</v>
      </c>
      <c r="W273" s="6" t="s">
        <v>22</v>
      </c>
      <c r="X273" s="6">
        <v>0</v>
      </c>
      <c r="Y273" s="6">
        <v>0</v>
      </c>
      <c r="Z273" s="6" t="s">
        <v>22</v>
      </c>
      <c r="AA273" s="6" t="s">
        <v>22</v>
      </c>
      <c r="GU273" s="163"/>
    </row>
    <row r="274" spans="1:203">
      <c r="A274" s="106" t="s">
        <v>1135</v>
      </c>
      <c r="B274" s="100">
        <f>INDEX(BDD_enquete_terrain_publique!E:E, MATCH(A274, BDD_enquete_terrain_publique!C:C, 0))</f>
        <v>44601</v>
      </c>
      <c r="C274" s="6">
        <v>58</v>
      </c>
      <c r="D274" s="105" t="s">
        <v>22</v>
      </c>
      <c r="E274" s="6">
        <f>INDEX(BDD_enquete_terrain_publique!G:G, MATCH(A274, BDD_enquete_terrain_publique!C:C, 0))</f>
        <v>2</v>
      </c>
      <c r="F274" s="6">
        <f>INDEX(BDD_enquete_terrain_publique!H:H, MATCH(A274, BDD_enquete_terrain_publique!C:C, 0))</f>
        <v>12</v>
      </c>
      <c r="G274" s="6">
        <f>INDEX(BDD_enquete_terrain_publique!I:I, MATCH(A274, BDD_enquete_terrain_publique!C:C, 0))</f>
        <v>2</v>
      </c>
      <c r="H274" s="6" t="str">
        <f>INDEX(BDD_enquete_terrain_publique!J:J, MATCH(A274, BDD_enquete_terrain_publique!C:C, 0))</f>
        <v>NE</v>
      </c>
      <c r="I274" s="6" t="str">
        <f>INDEX(BDD_enquete_terrain_publique!K:K, MATCH(A274, BDD_enquete_terrain_publique!C:C, 0))</f>
        <v>NE</v>
      </c>
      <c r="J274" s="6" t="str">
        <f>INDEX(BDD_enquete_terrain_publique!L:L, MATCH(A274, BDD_enquete_terrain_publique!C:C, 0))</f>
        <v>0_10</v>
      </c>
      <c r="K274" s="6" t="str">
        <f>INDEX(BDD_enquete_terrain_publique!M:M, MATCH(A274, BDD_enquete_terrain_publique!C:C, 0))</f>
        <v>pln_lune</v>
      </c>
      <c r="L274" s="100" t="s">
        <v>1136</v>
      </c>
      <c r="M274" s="6">
        <v>42</v>
      </c>
      <c r="N274" s="6">
        <v>46.37</v>
      </c>
      <c r="O274" s="6">
        <f t="shared" si="14"/>
        <v>42.772833333333331</v>
      </c>
      <c r="P274" s="100" t="s">
        <v>1137</v>
      </c>
      <c r="Q274" s="6">
        <v>9</v>
      </c>
      <c r="R274" s="6">
        <v>11.11</v>
      </c>
      <c r="S274" s="6">
        <f t="shared" si="15"/>
        <v>9.1851666666666674</v>
      </c>
      <c r="T274" s="101">
        <f>INDEX(BDD_enquete_terrain_publique!AE:AE, MATCH(A274, BDD_enquete_terrain_publique!C:C, 0))</f>
        <v>0.375</v>
      </c>
      <c r="U274" s="101">
        <f>INDEX(BDD_enquete_terrain_publique!AF:AF, MATCH(A274, BDD_enquete_terrain_publique!C:C, 0))</f>
        <v>0.5</v>
      </c>
      <c r="V274" s="6" t="s">
        <v>41</v>
      </c>
      <c r="W274" s="101">
        <v>0.45624999999999999</v>
      </c>
      <c r="X274" s="6">
        <v>1</v>
      </c>
      <c r="Y274" s="6">
        <v>2</v>
      </c>
      <c r="Z274" s="6" t="s">
        <v>22</v>
      </c>
      <c r="AA274" s="6" t="s">
        <v>2508</v>
      </c>
      <c r="GU274" s="163"/>
    </row>
    <row r="275" spans="1:203">
      <c r="A275" s="106" t="s">
        <v>1135</v>
      </c>
      <c r="B275" s="100">
        <f>INDEX(BDD_enquete_terrain_publique!E:E, MATCH(A275, BDD_enquete_terrain_publique!C:C, 0))</f>
        <v>44601</v>
      </c>
      <c r="C275" s="6">
        <v>57</v>
      </c>
      <c r="D275" s="105" t="s">
        <v>22</v>
      </c>
      <c r="E275" s="6">
        <f>INDEX(BDD_enquete_terrain_publique!G:G, MATCH(A275, BDD_enquete_terrain_publique!C:C, 0))</f>
        <v>2</v>
      </c>
      <c r="F275" s="6">
        <f>INDEX(BDD_enquete_terrain_publique!H:H, MATCH(A275, BDD_enquete_terrain_publique!C:C, 0))</f>
        <v>12</v>
      </c>
      <c r="G275" s="6">
        <f>INDEX(BDD_enquete_terrain_publique!I:I, MATCH(A275, BDD_enquete_terrain_publique!C:C, 0))</f>
        <v>2</v>
      </c>
      <c r="H275" s="6" t="str">
        <f>INDEX(BDD_enquete_terrain_publique!J:J, MATCH(A275, BDD_enquete_terrain_publique!C:C, 0))</f>
        <v>NE</v>
      </c>
      <c r="I275" s="6" t="str">
        <f>INDEX(BDD_enquete_terrain_publique!K:K, MATCH(A275, BDD_enquete_terrain_publique!C:C, 0))</f>
        <v>NE</v>
      </c>
      <c r="J275" s="6" t="str">
        <f>INDEX(BDD_enquete_terrain_publique!L:L, MATCH(A275, BDD_enquete_terrain_publique!C:C, 0))</f>
        <v>0_10</v>
      </c>
      <c r="K275" s="6" t="str">
        <f>INDEX(BDD_enquete_terrain_publique!M:M, MATCH(A275, BDD_enquete_terrain_publique!C:C, 0))</f>
        <v>pln_lune</v>
      </c>
      <c r="L275" s="6" t="s">
        <v>22</v>
      </c>
      <c r="M275" s="6" t="s">
        <v>22</v>
      </c>
      <c r="N275" s="6" t="s">
        <v>22</v>
      </c>
      <c r="O275" s="6" t="s">
        <v>22</v>
      </c>
      <c r="P275" s="6" t="s">
        <v>22</v>
      </c>
      <c r="Q275" s="6" t="s">
        <v>22</v>
      </c>
      <c r="R275" s="6" t="s">
        <v>22</v>
      </c>
      <c r="S275" s="6" t="s">
        <v>22</v>
      </c>
      <c r="T275" s="101">
        <f>INDEX(BDD_enquete_terrain_publique!AE:AE, MATCH(A275, BDD_enquete_terrain_publique!C:C, 0))</f>
        <v>0.375</v>
      </c>
      <c r="U275" s="101">
        <f>INDEX(BDD_enquete_terrain_publique!AF:AF, MATCH(A275, BDD_enquete_terrain_publique!C:C, 0))</f>
        <v>0.5</v>
      </c>
      <c r="V275" s="6" t="s">
        <v>41</v>
      </c>
      <c r="W275" s="100" t="s">
        <v>22</v>
      </c>
      <c r="X275" s="6">
        <v>0</v>
      </c>
      <c r="Y275" s="6">
        <v>0</v>
      </c>
      <c r="Z275" s="6" t="s">
        <v>22</v>
      </c>
      <c r="AA275" s="6" t="s">
        <v>22</v>
      </c>
      <c r="GU275" s="163"/>
    </row>
    <row r="276" spans="1:203">
      <c r="A276" s="106" t="s">
        <v>1135</v>
      </c>
      <c r="B276" s="100">
        <f>INDEX(BDD_enquete_terrain_publique!E:E, MATCH(A276, BDD_enquete_terrain_publique!C:C, 0))</f>
        <v>44601</v>
      </c>
      <c r="C276" s="6">
        <v>56</v>
      </c>
      <c r="D276" s="105" t="s">
        <v>22</v>
      </c>
      <c r="E276" s="6">
        <f>INDEX(BDD_enquete_terrain_publique!G:G, MATCH(A276, BDD_enquete_terrain_publique!C:C, 0))</f>
        <v>2</v>
      </c>
      <c r="F276" s="6">
        <f>INDEX(BDD_enquete_terrain_publique!H:H, MATCH(A276, BDD_enquete_terrain_publique!C:C, 0))</f>
        <v>12</v>
      </c>
      <c r="G276" s="6">
        <f>INDEX(BDD_enquete_terrain_publique!I:I, MATCH(A276, BDD_enquete_terrain_publique!C:C, 0))</f>
        <v>2</v>
      </c>
      <c r="H276" s="6" t="str">
        <f>INDEX(BDD_enquete_terrain_publique!J:J, MATCH(A276, BDD_enquete_terrain_publique!C:C, 0))</f>
        <v>NE</v>
      </c>
      <c r="I276" s="6" t="str">
        <f>INDEX(BDD_enquete_terrain_publique!K:K, MATCH(A276, BDD_enquete_terrain_publique!C:C, 0))</f>
        <v>NE</v>
      </c>
      <c r="J276" s="6" t="str">
        <f>INDEX(BDD_enquete_terrain_publique!L:L, MATCH(A276, BDD_enquete_terrain_publique!C:C, 0))</f>
        <v>0_10</v>
      </c>
      <c r="K276" s="6" t="str">
        <f>INDEX(BDD_enquete_terrain_publique!M:M, MATCH(A276, BDD_enquete_terrain_publique!C:C, 0))</f>
        <v>pln_lune</v>
      </c>
      <c r="L276" s="6" t="s">
        <v>22</v>
      </c>
      <c r="M276" s="6" t="s">
        <v>22</v>
      </c>
      <c r="N276" s="6" t="s">
        <v>22</v>
      </c>
      <c r="O276" s="6" t="s">
        <v>22</v>
      </c>
      <c r="P276" s="6" t="s">
        <v>22</v>
      </c>
      <c r="Q276" s="6" t="s">
        <v>22</v>
      </c>
      <c r="R276" s="6" t="s">
        <v>22</v>
      </c>
      <c r="S276" s="6" t="s">
        <v>22</v>
      </c>
      <c r="T276" s="101">
        <f>INDEX(BDD_enquete_terrain_publique!AE:AE, MATCH(A276, BDD_enquete_terrain_publique!C:C, 0))</f>
        <v>0.375</v>
      </c>
      <c r="U276" s="101">
        <f>INDEX(BDD_enquete_terrain_publique!AF:AF, MATCH(A276, BDD_enquete_terrain_publique!C:C, 0))</f>
        <v>0.5</v>
      </c>
      <c r="V276" s="6" t="s">
        <v>41</v>
      </c>
      <c r="W276" s="100" t="s">
        <v>22</v>
      </c>
      <c r="X276" s="6">
        <v>0</v>
      </c>
      <c r="Y276" s="6">
        <v>0</v>
      </c>
      <c r="Z276" s="6" t="s">
        <v>22</v>
      </c>
      <c r="AA276" s="6" t="s">
        <v>22</v>
      </c>
      <c r="GU276" s="163"/>
    </row>
    <row r="277" spans="1:203">
      <c r="A277" s="106" t="s">
        <v>1135</v>
      </c>
      <c r="B277" s="100">
        <f>INDEX(BDD_enquete_terrain_publique!E:E, MATCH(A277, BDD_enquete_terrain_publique!C:C, 0))</f>
        <v>44601</v>
      </c>
      <c r="C277" s="6">
        <v>55</v>
      </c>
      <c r="D277" s="105" t="s">
        <v>22</v>
      </c>
      <c r="E277" s="6">
        <f>INDEX(BDD_enquete_terrain_publique!G:G, MATCH(A277, BDD_enquete_terrain_publique!C:C, 0))</f>
        <v>2</v>
      </c>
      <c r="F277" s="6">
        <f>INDEX(BDD_enquete_terrain_publique!H:H, MATCH(A277, BDD_enquete_terrain_publique!C:C, 0))</f>
        <v>12</v>
      </c>
      <c r="G277" s="6">
        <f>INDEX(BDD_enquete_terrain_publique!I:I, MATCH(A277, BDD_enquete_terrain_publique!C:C, 0))</f>
        <v>2</v>
      </c>
      <c r="H277" s="6" t="str">
        <f>INDEX(BDD_enquete_terrain_publique!J:J, MATCH(A277, BDD_enquete_terrain_publique!C:C, 0))</f>
        <v>NE</v>
      </c>
      <c r="I277" s="6" t="str">
        <f>INDEX(BDD_enquete_terrain_publique!K:K, MATCH(A277, BDD_enquete_terrain_publique!C:C, 0))</f>
        <v>NE</v>
      </c>
      <c r="J277" s="6" t="str">
        <f>INDEX(BDD_enquete_terrain_publique!L:L, MATCH(A277, BDD_enquete_terrain_publique!C:C, 0))</f>
        <v>0_10</v>
      </c>
      <c r="K277" s="6" t="str">
        <f>INDEX(BDD_enquete_terrain_publique!M:M, MATCH(A277, BDD_enquete_terrain_publique!C:C, 0))</f>
        <v>pln_lune</v>
      </c>
      <c r="L277" s="6" t="s">
        <v>22</v>
      </c>
      <c r="M277" s="6" t="s">
        <v>22</v>
      </c>
      <c r="N277" s="6" t="s">
        <v>22</v>
      </c>
      <c r="O277" s="6" t="s">
        <v>22</v>
      </c>
      <c r="P277" s="6" t="s">
        <v>22</v>
      </c>
      <c r="Q277" s="6" t="s">
        <v>22</v>
      </c>
      <c r="R277" s="6" t="s">
        <v>22</v>
      </c>
      <c r="S277" s="6" t="s">
        <v>22</v>
      </c>
      <c r="T277" s="101">
        <f>INDEX(BDD_enquete_terrain_publique!AE:AE, MATCH(A277, BDD_enquete_terrain_publique!C:C, 0))</f>
        <v>0.375</v>
      </c>
      <c r="U277" s="101">
        <f>INDEX(BDD_enquete_terrain_publique!AF:AF, MATCH(A277, BDD_enquete_terrain_publique!C:C, 0))</f>
        <v>0.5</v>
      </c>
      <c r="V277" s="6" t="s">
        <v>41</v>
      </c>
      <c r="W277" s="100" t="s">
        <v>22</v>
      </c>
      <c r="X277" s="6">
        <v>0</v>
      </c>
      <c r="Y277" s="6">
        <v>0</v>
      </c>
      <c r="Z277" s="6" t="s">
        <v>22</v>
      </c>
      <c r="AA277" s="6" t="s">
        <v>22</v>
      </c>
      <c r="GU277" s="163"/>
    </row>
    <row r="278" spans="1:203">
      <c r="A278" s="106" t="s">
        <v>1135</v>
      </c>
      <c r="B278" s="100">
        <f>INDEX(BDD_enquete_terrain_publique!E:E, MATCH(A278, BDD_enquete_terrain_publique!C:C, 0))</f>
        <v>44601</v>
      </c>
      <c r="C278" s="6">
        <v>54</v>
      </c>
      <c r="D278" s="105" t="s">
        <v>22</v>
      </c>
      <c r="E278" s="6">
        <f>INDEX(BDD_enquete_terrain_publique!G:G, MATCH(A278, BDD_enquete_terrain_publique!C:C, 0))</f>
        <v>2</v>
      </c>
      <c r="F278" s="6">
        <f>INDEX(BDD_enquete_terrain_publique!H:H, MATCH(A278, BDD_enquete_terrain_publique!C:C, 0))</f>
        <v>12</v>
      </c>
      <c r="G278" s="6">
        <f>INDEX(BDD_enquete_terrain_publique!I:I, MATCH(A278, BDD_enquete_terrain_publique!C:C, 0))</f>
        <v>2</v>
      </c>
      <c r="H278" s="6" t="str">
        <f>INDEX(BDD_enquete_terrain_publique!J:J, MATCH(A278, BDD_enquete_terrain_publique!C:C, 0))</f>
        <v>NE</v>
      </c>
      <c r="I278" s="6" t="str">
        <f>INDEX(BDD_enquete_terrain_publique!K:K, MATCH(A278, BDD_enquete_terrain_publique!C:C, 0))</f>
        <v>NE</v>
      </c>
      <c r="J278" s="6" t="str">
        <f>INDEX(BDD_enquete_terrain_publique!L:L, MATCH(A278, BDD_enquete_terrain_publique!C:C, 0))</f>
        <v>0_10</v>
      </c>
      <c r="K278" s="6" t="str">
        <f>INDEX(BDD_enquete_terrain_publique!M:M, MATCH(A278, BDD_enquete_terrain_publique!C:C, 0))</f>
        <v>pln_lune</v>
      </c>
      <c r="L278" s="6" t="s">
        <v>22</v>
      </c>
      <c r="M278" s="6" t="s">
        <v>22</v>
      </c>
      <c r="N278" s="6" t="s">
        <v>22</v>
      </c>
      <c r="O278" s="6" t="s">
        <v>22</v>
      </c>
      <c r="P278" s="6" t="s">
        <v>22</v>
      </c>
      <c r="Q278" s="6" t="s">
        <v>22</v>
      </c>
      <c r="R278" s="6" t="s">
        <v>22</v>
      </c>
      <c r="S278" s="6" t="s">
        <v>22</v>
      </c>
      <c r="T278" s="101">
        <f>INDEX(BDD_enquete_terrain_publique!AE:AE, MATCH(A278, BDD_enquete_terrain_publique!C:C, 0))</f>
        <v>0.375</v>
      </c>
      <c r="U278" s="101">
        <f>INDEX(BDD_enquete_terrain_publique!AF:AF, MATCH(A278, BDD_enquete_terrain_publique!C:C, 0))</f>
        <v>0.5</v>
      </c>
      <c r="V278" s="6" t="s">
        <v>41</v>
      </c>
      <c r="W278" s="100" t="s">
        <v>22</v>
      </c>
      <c r="X278" s="6">
        <v>0</v>
      </c>
      <c r="Y278" s="6">
        <v>0</v>
      </c>
      <c r="Z278" s="6" t="s">
        <v>22</v>
      </c>
      <c r="AA278" s="6" t="s">
        <v>22</v>
      </c>
      <c r="GU278" s="163"/>
    </row>
    <row r="279" spans="1:203">
      <c r="A279" s="106" t="s">
        <v>1135</v>
      </c>
      <c r="B279" s="100">
        <f>INDEX(BDD_enquete_terrain_publique!E:E, MATCH(A279, BDD_enquete_terrain_publique!C:C, 0))</f>
        <v>44601</v>
      </c>
      <c r="C279" s="6">
        <v>59</v>
      </c>
      <c r="D279" s="105" t="s">
        <v>22</v>
      </c>
      <c r="E279" s="6">
        <f>INDEX(BDD_enquete_terrain_publique!G:G, MATCH(A279, BDD_enquete_terrain_publique!C:C, 0))</f>
        <v>2</v>
      </c>
      <c r="F279" s="6">
        <f>INDEX(BDD_enquete_terrain_publique!H:H, MATCH(A279, BDD_enquete_terrain_publique!C:C, 0))</f>
        <v>12</v>
      </c>
      <c r="G279" s="6">
        <f>INDEX(BDD_enquete_terrain_publique!I:I, MATCH(A279, BDD_enquete_terrain_publique!C:C, 0))</f>
        <v>2</v>
      </c>
      <c r="H279" s="6" t="str">
        <f>INDEX(BDD_enquete_terrain_publique!J:J, MATCH(A279, BDD_enquete_terrain_publique!C:C, 0))</f>
        <v>NE</v>
      </c>
      <c r="I279" s="6" t="str">
        <f>INDEX(BDD_enquete_terrain_publique!K:K, MATCH(A279, BDD_enquete_terrain_publique!C:C, 0))</f>
        <v>NE</v>
      </c>
      <c r="J279" s="6" t="str">
        <f>INDEX(BDD_enquete_terrain_publique!L:L, MATCH(A279, BDD_enquete_terrain_publique!C:C, 0))</f>
        <v>0_10</v>
      </c>
      <c r="K279" s="6" t="str">
        <f>INDEX(BDD_enquete_terrain_publique!M:M, MATCH(A279, BDD_enquete_terrain_publique!C:C, 0))</f>
        <v>pln_lune</v>
      </c>
      <c r="L279" s="100" t="s">
        <v>1144</v>
      </c>
      <c r="M279" s="6">
        <v>42</v>
      </c>
      <c r="N279" s="6">
        <v>41.38</v>
      </c>
      <c r="O279" s="6">
        <f t="shared" si="14"/>
        <v>42.689666666666668</v>
      </c>
      <c r="P279" s="100" t="s">
        <v>1123</v>
      </c>
      <c r="Q279" s="6">
        <v>9</v>
      </c>
      <c r="R279" s="6">
        <v>17.149999999999999</v>
      </c>
      <c r="S279" s="6">
        <f t="shared" si="15"/>
        <v>9.2858333333333327</v>
      </c>
      <c r="T279" s="101">
        <f>INDEX(BDD_enquete_terrain_publique!AE:AE, MATCH(A279, BDD_enquete_terrain_publique!C:C, 0))</f>
        <v>0.375</v>
      </c>
      <c r="U279" s="101">
        <f>INDEX(BDD_enquete_terrain_publique!AF:AF, MATCH(A279, BDD_enquete_terrain_publique!C:C, 0))</f>
        <v>0.5</v>
      </c>
      <c r="V279" s="6" t="s">
        <v>41</v>
      </c>
      <c r="W279" s="101">
        <v>0.47916666666666669</v>
      </c>
      <c r="X279" s="6">
        <v>1</v>
      </c>
      <c r="Y279" s="6">
        <v>2</v>
      </c>
      <c r="Z279" s="6" t="s">
        <v>22</v>
      </c>
      <c r="AA279" s="6" t="s">
        <v>22</v>
      </c>
      <c r="GU279" s="163"/>
    </row>
    <row r="280" spans="1:203">
      <c r="A280" s="106" t="s">
        <v>1146</v>
      </c>
      <c r="B280" s="100">
        <f>INDEX(BDD_enquete_terrain_publique!E:E, MATCH(A280, BDD_enquete_terrain_publique!C:C, 0))</f>
        <v>44604</v>
      </c>
      <c r="C280" s="6">
        <v>59</v>
      </c>
      <c r="D280" s="105" t="s">
        <v>22</v>
      </c>
      <c r="E280" s="6">
        <f>INDEX(BDD_enquete_terrain_publique!G:G, MATCH(A280, BDD_enquete_terrain_publique!C:C, 0))</f>
        <v>2</v>
      </c>
      <c r="F280" s="6">
        <f>INDEX(BDD_enquete_terrain_publique!H:H, MATCH(A280, BDD_enquete_terrain_publique!C:C, 0))</f>
        <v>10</v>
      </c>
      <c r="G280" s="6">
        <f>INDEX(BDD_enquete_terrain_publique!I:I, MATCH(A280, BDD_enquete_terrain_publique!C:C, 0))</f>
        <v>2</v>
      </c>
      <c r="H280" s="6" t="str">
        <f>INDEX(BDD_enquete_terrain_publique!J:J, MATCH(A280, BDD_enquete_terrain_publique!C:C, 0))</f>
        <v>SO</v>
      </c>
      <c r="I280" s="6" t="str">
        <f>INDEX(BDD_enquete_terrain_publique!K:K, MATCH(A280, BDD_enquete_terrain_publique!C:C, 0))</f>
        <v>SO</v>
      </c>
      <c r="J280" s="6" t="str">
        <f>INDEX(BDD_enquete_terrain_publique!L:L, MATCH(A280, BDD_enquete_terrain_publique!C:C, 0))</f>
        <v>0_10</v>
      </c>
      <c r="K280" s="6" t="str">
        <f>INDEX(BDD_enquete_terrain_publique!M:M, MATCH(A280, BDD_enquete_terrain_publique!C:C, 0))</f>
        <v>pre_quart</v>
      </c>
      <c r="L280" s="100" t="s">
        <v>1147</v>
      </c>
      <c r="M280" s="6">
        <v>42</v>
      </c>
      <c r="N280" s="6">
        <v>40.46</v>
      </c>
      <c r="O280" s="6">
        <f t="shared" si="14"/>
        <v>42.674333333333337</v>
      </c>
      <c r="P280" s="100" t="s">
        <v>1148</v>
      </c>
      <c r="Q280" s="6">
        <v>9</v>
      </c>
      <c r="R280" s="6">
        <v>17.52</v>
      </c>
      <c r="S280" s="6">
        <f t="shared" si="15"/>
        <v>9.2919999999999998</v>
      </c>
      <c r="T280" s="101">
        <f>INDEX(BDD_enquete_terrain_publique!AE:AE, MATCH(A280, BDD_enquete_terrain_publique!C:C, 0))</f>
        <v>0.35416666666666669</v>
      </c>
      <c r="U280" s="101">
        <f>INDEX(BDD_enquete_terrain_publique!AF:AF, MATCH(A280, BDD_enquete_terrain_publique!C:C, 0))</f>
        <v>0.6875</v>
      </c>
      <c r="V280" s="6" t="s">
        <v>39</v>
      </c>
      <c r="W280" s="101">
        <v>0.42222222222222222</v>
      </c>
      <c r="X280" s="6">
        <v>1</v>
      </c>
      <c r="Y280" s="6">
        <v>1</v>
      </c>
      <c r="Z280" s="6" t="s">
        <v>22</v>
      </c>
      <c r="AA280" s="6" t="s">
        <v>22</v>
      </c>
      <c r="GU280" s="163"/>
    </row>
    <row r="281" spans="1:203">
      <c r="A281" s="106" t="s">
        <v>1146</v>
      </c>
      <c r="B281" s="100">
        <f>INDEX(BDD_enquete_terrain_publique!E:E, MATCH(A281, BDD_enquete_terrain_publique!C:C, 0))</f>
        <v>44604</v>
      </c>
      <c r="C281" s="6">
        <v>60</v>
      </c>
      <c r="D281" s="105" t="s">
        <v>22</v>
      </c>
      <c r="E281" s="6">
        <f>INDEX(BDD_enquete_terrain_publique!G:G, MATCH(A281, BDD_enquete_terrain_publique!C:C, 0))</f>
        <v>2</v>
      </c>
      <c r="F281" s="6">
        <f>INDEX(BDD_enquete_terrain_publique!H:H, MATCH(A281, BDD_enquete_terrain_publique!C:C, 0))</f>
        <v>10</v>
      </c>
      <c r="G281" s="6">
        <f>INDEX(BDD_enquete_terrain_publique!I:I, MATCH(A281, BDD_enquete_terrain_publique!C:C, 0))</f>
        <v>2</v>
      </c>
      <c r="H281" s="6" t="str">
        <f>INDEX(BDD_enquete_terrain_publique!J:J, MATCH(A281, BDD_enquete_terrain_publique!C:C, 0))</f>
        <v>SO</v>
      </c>
      <c r="I281" s="6" t="str">
        <f>INDEX(BDD_enquete_terrain_publique!K:K, MATCH(A281, BDD_enquete_terrain_publique!C:C, 0))</f>
        <v>SO</v>
      </c>
      <c r="J281" s="6" t="str">
        <f>INDEX(BDD_enquete_terrain_publique!L:L, MATCH(A281, BDD_enquete_terrain_publique!C:C, 0))</f>
        <v>0_10</v>
      </c>
      <c r="K281" s="6" t="str">
        <f>INDEX(BDD_enquete_terrain_publique!M:M, MATCH(A281, BDD_enquete_terrain_publique!C:C, 0))</f>
        <v>pre_quart</v>
      </c>
      <c r="L281" s="6" t="s">
        <v>22</v>
      </c>
      <c r="M281" s="6" t="s">
        <v>22</v>
      </c>
      <c r="N281" s="6" t="s">
        <v>22</v>
      </c>
      <c r="O281" s="6" t="s">
        <v>22</v>
      </c>
      <c r="P281" s="6" t="s">
        <v>22</v>
      </c>
      <c r="Q281" s="6" t="s">
        <v>22</v>
      </c>
      <c r="R281" s="6" t="s">
        <v>22</v>
      </c>
      <c r="S281" s="6" t="s">
        <v>22</v>
      </c>
      <c r="T281" s="101">
        <f>INDEX(BDD_enquete_terrain_publique!AE:AE, MATCH(A281, BDD_enquete_terrain_publique!C:C, 0))</f>
        <v>0.35416666666666669</v>
      </c>
      <c r="U281" s="101">
        <f>INDEX(BDD_enquete_terrain_publique!AF:AF, MATCH(A281, BDD_enquete_terrain_publique!C:C, 0))</f>
        <v>0.6875</v>
      </c>
      <c r="V281" s="6" t="s">
        <v>39</v>
      </c>
      <c r="W281" s="100" t="s">
        <v>22</v>
      </c>
      <c r="X281" s="6">
        <v>0</v>
      </c>
      <c r="Y281" s="6">
        <v>0</v>
      </c>
      <c r="Z281" s="6" t="s">
        <v>22</v>
      </c>
      <c r="AA281" s="6" t="s">
        <v>22</v>
      </c>
      <c r="GU281" s="163"/>
    </row>
    <row r="282" spans="1:203">
      <c r="A282" s="106" t="s">
        <v>1146</v>
      </c>
      <c r="B282" s="100">
        <f>INDEX(BDD_enquete_terrain_publique!E:E, MATCH(A282, BDD_enquete_terrain_publique!C:C, 0))</f>
        <v>44604</v>
      </c>
      <c r="C282" s="6">
        <v>61</v>
      </c>
      <c r="D282" s="105" t="s">
        <v>22</v>
      </c>
      <c r="E282" s="6">
        <f>INDEX(BDD_enquete_terrain_publique!G:G, MATCH(A282, BDD_enquete_terrain_publique!C:C, 0))</f>
        <v>2</v>
      </c>
      <c r="F282" s="6">
        <f>INDEX(BDD_enquete_terrain_publique!H:H, MATCH(A282, BDD_enquete_terrain_publique!C:C, 0))</f>
        <v>10</v>
      </c>
      <c r="G282" s="6">
        <f>INDEX(BDD_enquete_terrain_publique!I:I, MATCH(A282, BDD_enquete_terrain_publique!C:C, 0))</f>
        <v>2</v>
      </c>
      <c r="H282" s="6" t="str">
        <f>INDEX(BDD_enquete_terrain_publique!J:J, MATCH(A282, BDD_enquete_terrain_publique!C:C, 0))</f>
        <v>SO</v>
      </c>
      <c r="I282" s="6" t="str">
        <f>INDEX(BDD_enquete_terrain_publique!K:K, MATCH(A282, BDD_enquete_terrain_publique!C:C, 0))</f>
        <v>SO</v>
      </c>
      <c r="J282" s="6" t="str">
        <f>INDEX(BDD_enquete_terrain_publique!L:L, MATCH(A282, BDD_enquete_terrain_publique!C:C, 0))</f>
        <v>0_10</v>
      </c>
      <c r="K282" s="6" t="str">
        <f>INDEX(BDD_enquete_terrain_publique!M:M, MATCH(A282, BDD_enquete_terrain_publique!C:C, 0))</f>
        <v>pre_quart</v>
      </c>
      <c r="L282" s="6" t="s">
        <v>22</v>
      </c>
      <c r="M282" s="6" t="s">
        <v>22</v>
      </c>
      <c r="N282" s="6" t="s">
        <v>22</v>
      </c>
      <c r="O282" s="6" t="s">
        <v>22</v>
      </c>
      <c r="P282" s="6" t="s">
        <v>22</v>
      </c>
      <c r="Q282" s="6" t="s">
        <v>22</v>
      </c>
      <c r="R282" s="6" t="s">
        <v>22</v>
      </c>
      <c r="S282" s="6" t="s">
        <v>22</v>
      </c>
      <c r="T282" s="101">
        <f>INDEX(BDD_enquete_terrain_publique!AE:AE, MATCH(A282, BDD_enquete_terrain_publique!C:C, 0))</f>
        <v>0.35416666666666669</v>
      </c>
      <c r="U282" s="101">
        <f>INDEX(BDD_enquete_terrain_publique!AF:AF, MATCH(A282, BDD_enquete_terrain_publique!C:C, 0))</f>
        <v>0.6875</v>
      </c>
      <c r="V282" s="6" t="s">
        <v>39</v>
      </c>
      <c r="W282" s="100" t="s">
        <v>22</v>
      </c>
      <c r="X282" s="6">
        <v>0</v>
      </c>
      <c r="Y282" s="6">
        <v>0</v>
      </c>
      <c r="Z282" s="6" t="s">
        <v>22</v>
      </c>
      <c r="AA282" s="6" t="s">
        <v>22</v>
      </c>
      <c r="GU282" s="163"/>
    </row>
    <row r="283" spans="1:203">
      <c r="A283" s="106" t="s">
        <v>1146</v>
      </c>
      <c r="B283" s="100">
        <f>INDEX(BDD_enquete_terrain_publique!E:E, MATCH(A283, BDD_enquete_terrain_publique!C:C, 0))</f>
        <v>44604</v>
      </c>
      <c r="C283" s="6">
        <v>1</v>
      </c>
      <c r="D283" s="105" t="s">
        <v>22</v>
      </c>
      <c r="E283" s="6">
        <f>INDEX(BDD_enquete_terrain_publique!G:G, MATCH(A283, BDD_enquete_terrain_publique!C:C, 0))</f>
        <v>2</v>
      </c>
      <c r="F283" s="6">
        <f>INDEX(BDD_enquete_terrain_publique!H:H, MATCH(A283, BDD_enquete_terrain_publique!C:C, 0))</f>
        <v>10</v>
      </c>
      <c r="G283" s="6">
        <f>INDEX(BDD_enquete_terrain_publique!I:I, MATCH(A283, BDD_enquete_terrain_publique!C:C, 0))</f>
        <v>2</v>
      </c>
      <c r="H283" s="6" t="str">
        <f>INDEX(BDD_enquete_terrain_publique!J:J, MATCH(A283, BDD_enquete_terrain_publique!C:C, 0))</f>
        <v>SO</v>
      </c>
      <c r="I283" s="6" t="str">
        <f>INDEX(BDD_enquete_terrain_publique!K:K, MATCH(A283, BDD_enquete_terrain_publique!C:C, 0))</f>
        <v>SO</v>
      </c>
      <c r="J283" s="6" t="str">
        <f>INDEX(BDD_enquete_terrain_publique!L:L, MATCH(A283, BDD_enquete_terrain_publique!C:C, 0))</f>
        <v>0_10</v>
      </c>
      <c r="K283" s="6" t="str">
        <f>INDEX(BDD_enquete_terrain_publique!M:M, MATCH(A283, BDD_enquete_terrain_publique!C:C, 0))</f>
        <v>pre_quart</v>
      </c>
      <c r="L283" s="6" t="s">
        <v>22</v>
      </c>
      <c r="M283" s="6" t="s">
        <v>22</v>
      </c>
      <c r="N283" s="6" t="s">
        <v>22</v>
      </c>
      <c r="O283" s="6" t="s">
        <v>22</v>
      </c>
      <c r="P283" s="6" t="s">
        <v>22</v>
      </c>
      <c r="Q283" s="6" t="s">
        <v>22</v>
      </c>
      <c r="R283" s="6" t="s">
        <v>22</v>
      </c>
      <c r="S283" s="6" t="s">
        <v>22</v>
      </c>
      <c r="T283" s="101">
        <f>INDEX(BDD_enquete_terrain_publique!AE:AE, MATCH(A283, BDD_enquete_terrain_publique!C:C, 0))</f>
        <v>0.35416666666666669</v>
      </c>
      <c r="U283" s="101">
        <f>INDEX(BDD_enquete_terrain_publique!AF:AF, MATCH(A283, BDD_enquete_terrain_publique!C:C, 0))</f>
        <v>0.6875</v>
      </c>
      <c r="V283" s="6" t="s">
        <v>39</v>
      </c>
      <c r="W283" s="100" t="s">
        <v>22</v>
      </c>
      <c r="X283" s="6">
        <v>0</v>
      </c>
      <c r="Y283" s="6">
        <v>0</v>
      </c>
      <c r="Z283" s="6" t="s">
        <v>22</v>
      </c>
      <c r="AA283" s="6" t="s">
        <v>22</v>
      </c>
      <c r="GU283" s="163"/>
    </row>
    <row r="284" spans="1:203">
      <c r="A284" s="106" t="s">
        <v>1146</v>
      </c>
      <c r="B284" s="100">
        <f>INDEX(BDD_enquete_terrain_publique!E:E, MATCH(A284, BDD_enquete_terrain_publique!C:C, 0))</f>
        <v>44604</v>
      </c>
      <c r="C284" s="6">
        <v>2</v>
      </c>
      <c r="D284" s="105" t="s">
        <v>22</v>
      </c>
      <c r="E284" s="6">
        <f>INDEX(BDD_enquete_terrain_publique!G:G, MATCH(A284, BDD_enquete_terrain_publique!C:C, 0))</f>
        <v>2</v>
      </c>
      <c r="F284" s="6">
        <f>INDEX(BDD_enquete_terrain_publique!H:H, MATCH(A284, BDD_enquete_terrain_publique!C:C, 0))</f>
        <v>10</v>
      </c>
      <c r="G284" s="6">
        <f>INDEX(BDD_enquete_terrain_publique!I:I, MATCH(A284, BDD_enquete_terrain_publique!C:C, 0))</f>
        <v>2</v>
      </c>
      <c r="H284" s="6" t="str">
        <f>INDEX(BDD_enquete_terrain_publique!J:J, MATCH(A284, BDD_enquete_terrain_publique!C:C, 0))</f>
        <v>SO</v>
      </c>
      <c r="I284" s="6" t="str">
        <f>INDEX(BDD_enquete_terrain_publique!K:K, MATCH(A284, BDD_enquete_terrain_publique!C:C, 0))</f>
        <v>SO</v>
      </c>
      <c r="J284" s="6" t="str">
        <f>INDEX(BDD_enquete_terrain_publique!L:L, MATCH(A284, BDD_enquete_terrain_publique!C:C, 0))</f>
        <v>0_10</v>
      </c>
      <c r="K284" s="6" t="str">
        <f>INDEX(BDD_enquete_terrain_publique!M:M, MATCH(A284, BDD_enquete_terrain_publique!C:C, 0))</f>
        <v>pre_quart</v>
      </c>
      <c r="L284" s="6" t="s">
        <v>2509</v>
      </c>
      <c r="M284" s="6">
        <v>9</v>
      </c>
      <c r="N284" s="6" t="s">
        <v>2510</v>
      </c>
      <c r="O284" s="6" t="e">
        <f t="shared" si="14"/>
        <v>#VALUE!</v>
      </c>
      <c r="P284" s="6" t="s">
        <v>2509</v>
      </c>
      <c r="Q284" s="6">
        <v>9</v>
      </c>
      <c r="R284" s="6">
        <v>20.59</v>
      </c>
      <c r="S284" s="6">
        <f t="shared" si="15"/>
        <v>9.3431666666666668</v>
      </c>
      <c r="T284" s="101">
        <f>INDEX(BDD_enquete_terrain_publique!AE:AE, MATCH(A284, BDD_enquete_terrain_publique!C:C, 0))</f>
        <v>0.35416666666666669</v>
      </c>
      <c r="U284" s="101">
        <f>INDEX(BDD_enquete_terrain_publique!AF:AF, MATCH(A284, BDD_enquete_terrain_publique!C:C, 0))</f>
        <v>0.6875</v>
      </c>
      <c r="V284" s="6" t="s">
        <v>39</v>
      </c>
      <c r="W284" s="100" t="s">
        <v>22</v>
      </c>
      <c r="X284" s="6">
        <v>0</v>
      </c>
      <c r="Y284" s="6">
        <v>1</v>
      </c>
      <c r="Z284" s="6" t="s">
        <v>22</v>
      </c>
      <c r="AA284" s="6" t="s">
        <v>2511</v>
      </c>
      <c r="GU284" s="163"/>
    </row>
    <row r="285" spans="1:203">
      <c r="A285" s="106" t="s">
        <v>1146</v>
      </c>
      <c r="B285" s="100">
        <f>INDEX(BDD_enquete_terrain_publique!E:E, MATCH(A285, BDD_enquete_terrain_publique!C:C, 0))</f>
        <v>44604</v>
      </c>
      <c r="C285" s="6">
        <v>6</v>
      </c>
      <c r="D285" s="105" t="s">
        <v>22</v>
      </c>
      <c r="E285" s="6">
        <f>INDEX(BDD_enquete_terrain_publique!G:G, MATCH(A285, BDD_enquete_terrain_publique!C:C, 0))</f>
        <v>2</v>
      </c>
      <c r="F285" s="6">
        <f>INDEX(BDD_enquete_terrain_publique!H:H, MATCH(A285, BDD_enquete_terrain_publique!C:C, 0))</f>
        <v>10</v>
      </c>
      <c r="G285" s="6">
        <f>INDEX(BDD_enquete_terrain_publique!I:I, MATCH(A285, BDD_enquete_terrain_publique!C:C, 0))</f>
        <v>2</v>
      </c>
      <c r="H285" s="6" t="str">
        <f>INDEX(BDD_enquete_terrain_publique!J:J, MATCH(A285, BDD_enquete_terrain_publique!C:C, 0))</f>
        <v>SO</v>
      </c>
      <c r="I285" s="6" t="str">
        <f>INDEX(BDD_enquete_terrain_publique!K:K, MATCH(A285, BDD_enquete_terrain_publique!C:C, 0))</f>
        <v>SO</v>
      </c>
      <c r="J285" s="6" t="str">
        <f>INDEX(BDD_enquete_terrain_publique!L:L, MATCH(A285, BDD_enquete_terrain_publique!C:C, 0))</f>
        <v>0_10</v>
      </c>
      <c r="K285" s="6" t="str">
        <f>INDEX(BDD_enquete_terrain_publique!M:M, MATCH(A285, BDD_enquete_terrain_publique!C:C, 0))</f>
        <v>pre_quart</v>
      </c>
      <c r="L285" s="6" t="s">
        <v>1707</v>
      </c>
      <c r="M285" s="6">
        <v>42</v>
      </c>
      <c r="N285" s="6">
        <v>57.36</v>
      </c>
      <c r="O285" s="6">
        <f t="shared" si="14"/>
        <v>42.956000000000003</v>
      </c>
      <c r="P285" s="6" t="s">
        <v>1708</v>
      </c>
      <c r="Q285" s="6">
        <v>9</v>
      </c>
      <c r="R285" s="6">
        <v>27.19</v>
      </c>
      <c r="S285" s="6">
        <f t="shared" si="15"/>
        <v>9.4531666666666663</v>
      </c>
      <c r="T285" s="101">
        <f>INDEX(BDD_enquete_terrain_publique!AE:AE, MATCH(A285, BDD_enquete_terrain_publique!C:C, 0))</f>
        <v>0.35416666666666669</v>
      </c>
      <c r="U285" s="101">
        <f>INDEX(BDD_enquete_terrain_publique!AF:AF, MATCH(A285, BDD_enquete_terrain_publique!C:C, 0))</f>
        <v>0.6875</v>
      </c>
      <c r="V285" s="6" t="s">
        <v>39</v>
      </c>
      <c r="W285" s="101">
        <v>0.64583333333333337</v>
      </c>
      <c r="X285" s="6">
        <v>1</v>
      </c>
      <c r="Y285" s="6">
        <v>2</v>
      </c>
      <c r="Z285" s="6" t="s">
        <v>22</v>
      </c>
      <c r="AA285" s="6" t="s">
        <v>22</v>
      </c>
      <c r="GU285" s="163"/>
    </row>
    <row r="286" spans="1:203">
      <c r="A286" s="106" t="s">
        <v>2512</v>
      </c>
      <c r="B286" s="100">
        <v>44609</v>
      </c>
      <c r="C286" s="6">
        <v>6</v>
      </c>
      <c r="D286" s="105" t="s">
        <v>22</v>
      </c>
      <c r="E286" s="6">
        <v>1</v>
      </c>
      <c r="F286" s="6">
        <v>11</v>
      </c>
      <c r="G286" s="6">
        <v>1</v>
      </c>
      <c r="H286" s="6" t="s">
        <v>1013</v>
      </c>
      <c r="I286" s="6" t="s">
        <v>1013</v>
      </c>
      <c r="J286" s="10" t="s">
        <v>1152</v>
      </c>
      <c r="K286" s="6" t="s">
        <v>411</v>
      </c>
      <c r="L286" s="6" t="s">
        <v>2513</v>
      </c>
      <c r="M286" s="6">
        <v>42</v>
      </c>
      <c r="N286" s="6">
        <v>57.27</v>
      </c>
      <c r="O286" s="6">
        <f t="shared" si="14"/>
        <v>42.954500000000003</v>
      </c>
      <c r="P286" s="6" t="s">
        <v>1234</v>
      </c>
      <c r="Q286" s="6">
        <v>9</v>
      </c>
      <c r="R286" s="6">
        <v>27.18</v>
      </c>
      <c r="S286" s="6">
        <f t="shared" si="15"/>
        <v>9.4529999999999994</v>
      </c>
      <c r="T286" s="101">
        <v>0.41666666666666669</v>
      </c>
      <c r="U286" s="101">
        <v>0.54166666666666663</v>
      </c>
      <c r="V286" s="6" t="s">
        <v>2498</v>
      </c>
      <c r="W286" s="100" t="s">
        <v>22</v>
      </c>
      <c r="X286" s="6">
        <v>0</v>
      </c>
      <c r="Y286" s="6">
        <v>0</v>
      </c>
      <c r="Z286" s="6" t="s">
        <v>22</v>
      </c>
      <c r="AA286" s="6" t="s">
        <v>2514</v>
      </c>
      <c r="GU286" s="163"/>
    </row>
    <row r="287" spans="1:203">
      <c r="A287" s="106" t="s">
        <v>1151</v>
      </c>
      <c r="B287" s="100">
        <f>INDEX(BDD_enquete_terrain_publique!E:E, MATCH(A287, BDD_enquete_terrain_publique!C:C, 0))</f>
        <v>44611</v>
      </c>
      <c r="C287" s="6">
        <v>7</v>
      </c>
      <c r="D287" s="105" t="s">
        <v>22</v>
      </c>
      <c r="E287" s="6">
        <f>INDEX(BDD_enquete_terrain_publique!G:G, MATCH(A287, BDD_enquete_terrain_publique!C:C, 0))</f>
        <v>2</v>
      </c>
      <c r="F287" s="6">
        <f>INDEX(BDD_enquete_terrain_publique!H:H, MATCH(A287, BDD_enquete_terrain_publique!C:C, 0))</f>
        <v>11</v>
      </c>
      <c r="G287" s="6">
        <f>INDEX(BDD_enquete_terrain_publique!I:I, MATCH(A287, BDD_enquete_terrain_publique!C:C, 0))</f>
        <v>2</v>
      </c>
      <c r="H287" s="6" t="str">
        <f>INDEX(BDD_enquete_terrain_publique!J:J, MATCH(A287, BDD_enquete_terrain_publique!C:C, 0))</f>
        <v>NO</v>
      </c>
      <c r="I287" s="6" t="str">
        <f>INDEX(BDD_enquete_terrain_publique!K:K, MATCH(A287, BDD_enquete_terrain_publique!C:C, 0))</f>
        <v>NO</v>
      </c>
      <c r="J287" s="6" t="str">
        <f>INDEX(BDD_enquete_terrain_publique!L:L, MATCH(A287, BDD_enquete_terrain_publique!C:C, 0))</f>
        <v>10_25</v>
      </c>
      <c r="K287" s="6" t="str">
        <f>INDEX(BDD_enquete_terrain_publique!M:M, MATCH(A287, BDD_enquete_terrain_publique!C:C, 0))</f>
        <v>pln_lune</v>
      </c>
      <c r="L287" s="6" t="s">
        <v>1153</v>
      </c>
      <c r="M287" s="6">
        <v>42</v>
      </c>
      <c r="N287" s="6">
        <v>50.25</v>
      </c>
      <c r="O287" s="6">
        <f t="shared" si="14"/>
        <v>42.837499999999999</v>
      </c>
      <c r="P287" s="6" t="s">
        <v>1154</v>
      </c>
      <c r="Q287" s="6">
        <v>9</v>
      </c>
      <c r="R287" s="6">
        <v>28.49</v>
      </c>
      <c r="S287" s="6">
        <f t="shared" si="15"/>
        <v>9.4748333333333328</v>
      </c>
      <c r="T287" s="101">
        <f>INDEX(BDD_enquete_terrain_publique!AE:AE, MATCH(A287, BDD_enquete_terrain_publique!C:C, 0))</f>
        <v>0.41666666666666669</v>
      </c>
      <c r="U287" s="101">
        <f>INDEX(BDD_enquete_terrain_publique!AF:AF, MATCH(A287, BDD_enquete_terrain_publique!C:C, 0))</f>
        <v>0.70833333333333337</v>
      </c>
      <c r="V287" s="6" t="s">
        <v>39</v>
      </c>
      <c r="W287" s="100" t="s">
        <v>22</v>
      </c>
      <c r="X287" s="6">
        <v>1</v>
      </c>
      <c r="Y287" s="6">
        <v>1</v>
      </c>
      <c r="Z287" s="6" t="s">
        <v>22</v>
      </c>
      <c r="AA287" s="6" t="s">
        <v>22</v>
      </c>
      <c r="GU287" s="163"/>
    </row>
    <row r="288" spans="1:203">
      <c r="A288" s="106" t="s">
        <v>1151</v>
      </c>
      <c r="B288" s="100">
        <f>INDEX(BDD_enquete_terrain_publique!E:E, MATCH(A288, BDD_enquete_terrain_publique!C:C, 0))</f>
        <v>44611</v>
      </c>
      <c r="C288" s="6">
        <v>8</v>
      </c>
      <c r="D288" s="105" t="s">
        <v>22</v>
      </c>
      <c r="E288" s="6">
        <f>INDEX(BDD_enquete_terrain_publique!G:G, MATCH(A288, BDD_enquete_terrain_publique!C:C, 0))</f>
        <v>2</v>
      </c>
      <c r="F288" s="6">
        <f>INDEX(BDD_enquete_terrain_publique!H:H, MATCH(A288, BDD_enquete_terrain_publique!C:C, 0))</f>
        <v>11</v>
      </c>
      <c r="G288" s="6">
        <f>INDEX(BDD_enquete_terrain_publique!I:I, MATCH(A288, BDD_enquete_terrain_publique!C:C, 0))</f>
        <v>2</v>
      </c>
      <c r="H288" s="6" t="str">
        <f>INDEX(BDD_enquete_terrain_publique!J:J, MATCH(A288, BDD_enquete_terrain_publique!C:C, 0))</f>
        <v>NO</v>
      </c>
      <c r="I288" s="6" t="str">
        <f>INDEX(BDD_enquete_terrain_publique!K:K, MATCH(A288, BDD_enquete_terrain_publique!C:C, 0))</f>
        <v>NO</v>
      </c>
      <c r="J288" s="6" t="str">
        <f>INDEX(BDD_enquete_terrain_publique!L:L, MATCH(A288, BDD_enquete_terrain_publique!C:C, 0))</f>
        <v>10_25</v>
      </c>
      <c r="K288" s="6" t="str">
        <f>INDEX(BDD_enquete_terrain_publique!M:M, MATCH(A288, BDD_enquete_terrain_publique!C:C, 0))</f>
        <v>pln_lune</v>
      </c>
      <c r="L288" s="6" t="s">
        <v>22</v>
      </c>
      <c r="M288" s="6" t="s">
        <v>22</v>
      </c>
      <c r="N288" s="6" t="s">
        <v>22</v>
      </c>
      <c r="O288" s="6" t="s">
        <v>22</v>
      </c>
      <c r="P288" s="6" t="s">
        <v>22</v>
      </c>
      <c r="Q288" s="6" t="s">
        <v>22</v>
      </c>
      <c r="R288" s="6" t="s">
        <v>22</v>
      </c>
      <c r="S288" s="6" t="s">
        <v>22</v>
      </c>
      <c r="T288" s="101">
        <f>INDEX(BDD_enquete_terrain_publique!AE:AE, MATCH(A288, BDD_enquete_terrain_publique!C:C, 0))</f>
        <v>0.41666666666666669</v>
      </c>
      <c r="U288" s="101">
        <f>INDEX(BDD_enquete_terrain_publique!AF:AF, MATCH(A288, BDD_enquete_terrain_publique!C:C, 0))</f>
        <v>0.70833333333333337</v>
      </c>
      <c r="V288" s="6" t="s">
        <v>39</v>
      </c>
      <c r="W288" s="100" t="s">
        <v>22</v>
      </c>
      <c r="X288" s="6">
        <v>0</v>
      </c>
      <c r="Y288" s="6">
        <v>0</v>
      </c>
      <c r="Z288" s="6" t="s">
        <v>22</v>
      </c>
      <c r="AA288" s="6" t="s">
        <v>22</v>
      </c>
      <c r="GU288" s="163"/>
    </row>
    <row r="289" spans="1:203">
      <c r="A289" s="106" t="s">
        <v>1151</v>
      </c>
      <c r="B289" s="100">
        <f>INDEX(BDD_enquete_terrain_publique!E:E, MATCH(A289, BDD_enquete_terrain_publique!C:C, 0))</f>
        <v>44611</v>
      </c>
      <c r="C289" s="6">
        <v>9</v>
      </c>
      <c r="D289" s="105" t="s">
        <v>22</v>
      </c>
      <c r="E289" s="6">
        <f>INDEX(BDD_enquete_terrain_publique!G:G, MATCH(A289, BDD_enquete_terrain_publique!C:C, 0))</f>
        <v>2</v>
      </c>
      <c r="F289" s="6">
        <f>INDEX(BDD_enquete_terrain_publique!H:H, MATCH(A289, BDD_enquete_terrain_publique!C:C, 0))</f>
        <v>11</v>
      </c>
      <c r="G289" s="6">
        <f>INDEX(BDD_enquete_terrain_publique!I:I, MATCH(A289, BDD_enquete_terrain_publique!C:C, 0))</f>
        <v>2</v>
      </c>
      <c r="H289" s="6" t="str">
        <f>INDEX(BDD_enquete_terrain_publique!J:J, MATCH(A289, BDD_enquete_terrain_publique!C:C, 0))</f>
        <v>NO</v>
      </c>
      <c r="I289" s="6" t="str">
        <f>INDEX(BDD_enquete_terrain_publique!K:K, MATCH(A289, BDD_enquete_terrain_publique!C:C, 0))</f>
        <v>NO</v>
      </c>
      <c r="J289" s="6" t="str">
        <f>INDEX(BDD_enquete_terrain_publique!L:L, MATCH(A289, BDD_enquete_terrain_publique!C:C, 0))</f>
        <v>10_25</v>
      </c>
      <c r="K289" s="6" t="str">
        <f>INDEX(BDD_enquete_terrain_publique!M:M, MATCH(A289, BDD_enquete_terrain_publique!C:C, 0))</f>
        <v>pln_lune</v>
      </c>
      <c r="L289" s="6" t="s">
        <v>1158</v>
      </c>
      <c r="M289" s="6">
        <v>42</v>
      </c>
      <c r="N289" s="6">
        <v>44.25</v>
      </c>
      <c r="O289" s="6">
        <f t="shared" si="14"/>
        <v>42.737499999999997</v>
      </c>
      <c r="P289" s="6" t="s">
        <v>1159</v>
      </c>
      <c r="Q289" s="6">
        <v>9</v>
      </c>
      <c r="R289" s="6">
        <v>27.4</v>
      </c>
      <c r="S289" s="6">
        <f t="shared" si="15"/>
        <v>9.456666666666667</v>
      </c>
      <c r="T289" s="101">
        <f>INDEX(BDD_enquete_terrain_publique!AE:AE, MATCH(A289, BDD_enquete_terrain_publique!C:C, 0))</f>
        <v>0.41666666666666669</v>
      </c>
      <c r="U289" s="101">
        <f>INDEX(BDD_enquete_terrain_publique!AF:AF, MATCH(A289, BDD_enquete_terrain_publique!C:C, 0))</f>
        <v>0.70833333333333337</v>
      </c>
      <c r="V289" s="6" t="s">
        <v>39</v>
      </c>
      <c r="W289" s="100" t="s">
        <v>22</v>
      </c>
      <c r="X289" s="6">
        <v>1</v>
      </c>
      <c r="Y289" s="6">
        <v>1</v>
      </c>
      <c r="Z289" s="6" t="s">
        <v>22</v>
      </c>
      <c r="AA289" s="6" t="s">
        <v>22</v>
      </c>
      <c r="GU289" s="163"/>
    </row>
    <row r="290" spans="1:203">
      <c r="A290" s="106" t="s">
        <v>1162</v>
      </c>
      <c r="B290" s="100">
        <f>INDEX(BDD_enquete_terrain_publique!E:E, MATCH(A290, BDD_enquete_terrain_publique!C:C, 0))</f>
        <v>44615</v>
      </c>
      <c r="C290" s="6">
        <v>7</v>
      </c>
      <c r="D290" s="105" t="s">
        <v>22</v>
      </c>
      <c r="E290" s="6">
        <f>INDEX(BDD_enquete_terrain_publique!G:G, MATCH(A290, BDD_enquete_terrain_publique!C:C, 0))</f>
        <v>0</v>
      </c>
      <c r="F290" s="6">
        <f>INDEX(BDD_enquete_terrain_publique!H:H, MATCH(A290, BDD_enquete_terrain_publique!C:C, 0))</f>
        <v>13</v>
      </c>
      <c r="G290" s="6">
        <f>INDEX(BDD_enquete_terrain_publique!I:I, MATCH(A290, BDD_enquete_terrain_publique!C:C, 0))</f>
        <v>0</v>
      </c>
      <c r="H290" s="6" t="str">
        <f>INDEX(BDD_enquete_terrain_publique!J:J, MATCH(A290, BDD_enquete_terrain_publique!C:C, 0))</f>
        <v>SO</v>
      </c>
      <c r="I290" s="6" t="str">
        <f>INDEX(BDD_enquete_terrain_publique!K:K, MATCH(A290, BDD_enquete_terrain_publique!C:C, 0))</f>
        <v>SE</v>
      </c>
      <c r="J290" s="6" t="str">
        <f>INDEX(BDD_enquete_terrain_publique!L:L, MATCH(A290, BDD_enquete_terrain_publique!C:C, 0))</f>
        <v>0_10</v>
      </c>
      <c r="K290" s="6" t="str">
        <f>INDEX(BDD_enquete_terrain_publique!M:M, MATCH(A290, BDD_enquete_terrain_publique!C:C, 0))</f>
        <v>dern_quart</v>
      </c>
      <c r="L290" s="6" t="s">
        <v>22</v>
      </c>
      <c r="M290" s="6" t="s">
        <v>22</v>
      </c>
      <c r="N290" s="6" t="s">
        <v>22</v>
      </c>
      <c r="O290" s="6" t="s">
        <v>22</v>
      </c>
      <c r="P290" s="6" t="s">
        <v>22</v>
      </c>
      <c r="Q290" s="6" t="s">
        <v>22</v>
      </c>
      <c r="R290" s="6" t="s">
        <v>22</v>
      </c>
      <c r="S290" s="6" t="s">
        <v>22</v>
      </c>
      <c r="T290" s="101">
        <f>INDEX(BDD_enquete_terrain_publique!AE:AE, MATCH(A290, BDD_enquete_terrain_publique!C:C, 0))</f>
        <v>0.3125</v>
      </c>
      <c r="U290" s="101">
        <f>INDEX(BDD_enquete_terrain_publique!AF:AF, MATCH(A290, BDD_enquete_terrain_publique!C:C, 0))</f>
        <v>0.60416666666666663</v>
      </c>
      <c r="V290" s="6" t="s">
        <v>41</v>
      </c>
      <c r="W290" s="100" t="s">
        <v>22</v>
      </c>
      <c r="X290" s="6">
        <v>0</v>
      </c>
      <c r="Y290" s="6">
        <v>0</v>
      </c>
      <c r="Z290" s="6" t="s">
        <v>22</v>
      </c>
      <c r="AA290" s="6" t="s">
        <v>22</v>
      </c>
      <c r="GU290" s="163"/>
    </row>
    <row r="291" spans="1:203">
      <c r="A291" s="106" t="s">
        <v>1162</v>
      </c>
      <c r="B291" s="100">
        <f>INDEX(BDD_enquete_terrain_publique!E:E, MATCH(A291, BDD_enquete_terrain_publique!C:C, 0))</f>
        <v>44615</v>
      </c>
      <c r="C291" s="6">
        <v>8</v>
      </c>
      <c r="D291" s="105" t="s">
        <v>22</v>
      </c>
      <c r="E291" s="6">
        <f>INDEX(BDD_enquete_terrain_publique!G:G, MATCH(A291, BDD_enquete_terrain_publique!C:C, 0))</f>
        <v>0</v>
      </c>
      <c r="F291" s="6">
        <f>INDEX(BDD_enquete_terrain_publique!H:H, MATCH(A291, BDD_enquete_terrain_publique!C:C, 0))</f>
        <v>13</v>
      </c>
      <c r="G291" s="6">
        <f>INDEX(BDD_enquete_terrain_publique!I:I, MATCH(A291, BDD_enquete_terrain_publique!C:C, 0))</f>
        <v>0</v>
      </c>
      <c r="H291" s="6" t="str">
        <f>INDEX(BDD_enquete_terrain_publique!J:J, MATCH(A291, BDD_enquete_terrain_publique!C:C, 0))</f>
        <v>SO</v>
      </c>
      <c r="I291" s="6" t="str">
        <f>INDEX(BDD_enquete_terrain_publique!K:K, MATCH(A291, BDD_enquete_terrain_publique!C:C, 0))</f>
        <v>SE</v>
      </c>
      <c r="J291" s="6" t="str">
        <f>INDEX(BDD_enquete_terrain_publique!L:L, MATCH(A291, BDD_enquete_terrain_publique!C:C, 0))</f>
        <v>0_10</v>
      </c>
      <c r="K291" s="6" t="str">
        <f>INDEX(BDD_enquete_terrain_publique!M:M, MATCH(A291, BDD_enquete_terrain_publique!C:C, 0))</f>
        <v>dern_quart</v>
      </c>
      <c r="L291" s="6" t="s">
        <v>1163</v>
      </c>
      <c r="M291" s="6">
        <v>42</v>
      </c>
      <c r="N291" s="6">
        <v>48.04</v>
      </c>
      <c r="O291" s="6">
        <f t="shared" si="14"/>
        <v>42.800666666666665</v>
      </c>
      <c r="P291" s="6" t="s">
        <v>1164</v>
      </c>
      <c r="Q291" s="6">
        <v>9</v>
      </c>
      <c r="R291" s="6">
        <v>32.53</v>
      </c>
      <c r="S291" s="6">
        <f t="shared" si="15"/>
        <v>9.5421666666666667</v>
      </c>
      <c r="T291" s="101">
        <f>INDEX(BDD_enquete_terrain_publique!AE:AE, MATCH(A291, BDD_enquete_terrain_publique!C:C, 0))</f>
        <v>0.3125</v>
      </c>
      <c r="U291" s="101">
        <f>INDEX(BDD_enquete_terrain_publique!AF:AF, MATCH(A291, BDD_enquete_terrain_publique!C:C, 0))</f>
        <v>0.60416666666666663</v>
      </c>
      <c r="V291" s="6" t="s">
        <v>41</v>
      </c>
      <c r="W291" s="101">
        <v>0.41250000000000003</v>
      </c>
      <c r="X291" s="6">
        <v>1</v>
      </c>
      <c r="Y291" s="6">
        <v>3</v>
      </c>
      <c r="Z291" s="6" t="s">
        <v>22</v>
      </c>
      <c r="AA291" s="6" t="s">
        <v>22</v>
      </c>
      <c r="GU291" s="163"/>
    </row>
    <row r="292" spans="1:203">
      <c r="A292" s="106" t="s">
        <v>1162</v>
      </c>
      <c r="B292" s="100">
        <f>INDEX(BDD_enquete_terrain_publique!E:E, MATCH(A292, BDD_enquete_terrain_publique!C:C, 0))</f>
        <v>44615</v>
      </c>
      <c r="C292" s="6">
        <v>7</v>
      </c>
      <c r="D292" s="105" t="s">
        <v>22</v>
      </c>
      <c r="E292" s="6">
        <f>INDEX(BDD_enquete_terrain_publique!G:G, MATCH(A292, BDD_enquete_terrain_publique!C:C, 0))</f>
        <v>0</v>
      </c>
      <c r="F292" s="6">
        <f>INDEX(BDD_enquete_terrain_publique!H:H, MATCH(A292, BDD_enquete_terrain_publique!C:C, 0))</f>
        <v>13</v>
      </c>
      <c r="G292" s="6">
        <f>INDEX(BDD_enquete_terrain_publique!I:I, MATCH(A292, BDD_enquete_terrain_publique!C:C, 0))</f>
        <v>0</v>
      </c>
      <c r="H292" s="6" t="str">
        <f>INDEX(BDD_enquete_terrain_publique!J:J, MATCH(A292, BDD_enquete_terrain_publique!C:C, 0))</f>
        <v>SO</v>
      </c>
      <c r="I292" s="6" t="str">
        <f>INDEX(BDD_enquete_terrain_publique!K:K, MATCH(A292, BDD_enquete_terrain_publique!C:C, 0))</f>
        <v>SE</v>
      </c>
      <c r="J292" s="6" t="str">
        <f>INDEX(BDD_enquete_terrain_publique!L:L, MATCH(A292, BDD_enquete_terrain_publique!C:C, 0))</f>
        <v>0_10</v>
      </c>
      <c r="K292" s="6" t="str">
        <f>INDEX(BDD_enquete_terrain_publique!M:M, MATCH(A292, BDD_enquete_terrain_publique!C:C, 0))</f>
        <v>dern_quart</v>
      </c>
      <c r="L292" s="6" t="s">
        <v>2515</v>
      </c>
      <c r="M292" s="6">
        <v>42</v>
      </c>
      <c r="N292" s="6">
        <v>49.59</v>
      </c>
      <c r="O292" s="6">
        <f t="shared" si="14"/>
        <v>42.826500000000003</v>
      </c>
      <c r="P292" s="6" t="s">
        <v>2516</v>
      </c>
      <c r="Q292" s="6">
        <v>9</v>
      </c>
      <c r="R292" s="6">
        <v>29.16</v>
      </c>
      <c r="S292" s="6">
        <f t="shared" si="15"/>
        <v>9.4860000000000007</v>
      </c>
      <c r="T292" s="101">
        <f>INDEX(BDD_enquete_terrain_publique!AE:AE, MATCH(A292, BDD_enquete_terrain_publique!C:C, 0))</f>
        <v>0.3125</v>
      </c>
      <c r="U292" s="101">
        <f>INDEX(BDD_enquete_terrain_publique!AF:AF, MATCH(A292, BDD_enquete_terrain_publique!C:C, 0))</f>
        <v>0.60416666666666663</v>
      </c>
      <c r="V292" s="6" t="s">
        <v>40</v>
      </c>
      <c r="W292" s="101">
        <v>0.44027777777777777</v>
      </c>
      <c r="X292" s="6">
        <v>0</v>
      </c>
      <c r="Y292" s="6">
        <v>1</v>
      </c>
      <c r="Z292" s="6" t="s">
        <v>22</v>
      </c>
      <c r="AA292" s="6" t="s">
        <v>2517</v>
      </c>
      <c r="GU292" s="163"/>
    </row>
    <row r="293" spans="1:203">
      <c r="A293" s="106" t="s">
        <v>1162</v>
      </c>
      <c r="B293" s="100">
        <f>INDEX(BDD_enquete_terrain_publique!E:E, MATCH(A293, BDD_enquete_terrain_publique!C:C, 0))</f>
        <v>44615</v>
      </c>
      <c r="C293" s="6">
        <v>6</v>
      </c>
      <c r="D293" s="105" t="s">
        <v>22</v>
      </c>
      <c r="E293" s="6">
        <f>INDEX(BDD_enquete_terrain_publique!G:G, MATCH(A293, BDD_enquete_terrain_publique!C:C, 0))</f>
        <v>0</v>
      </c>
      <c r="F293" s="6">
        <f>INDEX(BDD_enquete_terrain_publique!H:H, MATCH(A293, BDD_enquete_terrain_publique!C:C, 0))</f>
        <v>13</v>
      </c>
      <c r="G293" s="6">
        <f>INDEX(BDD_enquete_terrain_publique!I:I, MATCH(A293, BDD_enquete_terrain_publique!C:C, 0))</f>
        <v>0</v>
      </c>
      <c r="H293" s="6" t="str">
        <f>INDEX(BDD_enquete_terrain_publique!J:J, MATCH(A293, BDD_enquete_terrain_publique!C:C, 0))</f>
        <v>SO</v>
      </c>
      <c r="I293" s="6" t="str">
        <f>INDEX(BDD_enquete_terrain_publique!K:K, MATCH(A293, BDD_enquete_terrain_publique!C:C, 0))</f>
        <v>SE</v>
      </c>
      <c r="J293" s="6" t="str">
        <f>INDEX(BDD_enquete_terrain_publique!L:L, MATCH(A293, BDD_enquete_terrain_publique!C:C, 0))</f>
        <v>0_10</v>
      </c>
      <c r="K293" s="6" t="str">
        <f>INDEX(BDD_enquete_terrain_publique!M:M, MATCH(A293, BDD_enquete_terrain_publique!C:C, 0))</f>
        <v>dern_quart</v>
      </c>
      <c r="L293" s="100" t="s">
        <v>1168</v>
      </c>
      <c r="M293" s="6">
        <v>42</v>
      </c>
      <c r="N293" s="6">
        <v>59.22</v>
      </c>
      <c r="O293" s="6">
        <f t="shared" si="14"/>
        <v>42.987000000000002</v>
      </c>
      <c r="P293" s="100" t="s">
        <v>1169</v>
      </c>
      <c r="Q293" s="6">
        <v>9</v>
      </c>
      <c r="R293" s="6">
        <v>28.46</v>
      </c>
      <c r="S293" s="6">
        <f t="shared" si="15"/>
        <v>9.4743333333333339</v>
      </c>
      <c r="T293" s="101">
        <f>INDEX(BDD_enquete_terrain_publique!AE:AE, MATCH(A293, BDD_enquete_terrain_publique!C:C, 0))</f>
        <v>0.3125</v>
      </c>
      <c r="U293" s="101">
        <f>INDEX(BDD_enquete_terrain_publique!AF:AF, MATCH(A293, BDD_enquete_terrain_publique!C:C, 0))</f>
        <v>0.60416666666666663</v>
      </c>
      <c r="V293" s="6" t="s">
        <v>41</v>
      </c>
      <c r="W293" s="101">
        <v>0.46319444444444446</v>
      </c>
      <c r="X293" s="6">
        <v>1</v>
      </c>
      <c r="Y293" s="6">
        <v>1</v>
      </c>
      <c r="Z293" s="6" t="s">
        <v>22</v>
      </c>
      <c r="AA293" s="6" t="s">
        <v>22</v>
      </c>
      <c r="GU293" s="163"/>
    </row>
    <row r="294" spans="1:203">
      <c r="A294" s="106" t="s">
        <v>1162</v>
      </c>
      <c r="B294" s="100">
        <f>INDEX(BDD_enquete_terrain_publique!E:E, MATCH(A294, BDD_enquete_terrain_publique!C:C, 0))</f>
        <v>44615</v>
      </c>
      <c r="C294" s="6">
        <v>6</v>
      </c>
      <c r="D294" s="105" t="s">
        <v>22</v>
      </c>
      <c r="E294" s="6">
        <f>INDEX(BDD_enquete_terrain_publique!G:G, MATCH(A294, BDD_enquete_terrain_publique!C:C, 0))</f>
        <v>0</v>
      </c>
      <c r="F294" s="6">
        <f>INDEX(BDD_enquete_terrain_publique!H:H, MATCH(A294, BDD_enquete_terrain_publique!C:C, 0))</f>
        <v>13</v>
      </c>
      <c r="G294" s="6">
        <f>INDEX(BDD_enquete_terrain_publique!I:I, MATCH(A294, BDD_enquete_terrain_publique!C:C, 0))</f>
        <v>0</v>
      </c>
      <c r="H294" s="6" t="str">
        <f>INDEX(BDD_enquete_terrain_publique!J:J, MATCH(A294, BDD_enquete_terrain_publique!C:C, 0))</f>
        <v>SO</v>
      </c>
      <c r="I294" s="6" t="str">
        <f>INDEX(BDD_enquete_terrain_publique!K:K, MATCH(A294, BDD_enquete_terrain_publique!C:C, 0))</f>
        <v>SE</v>
      </c>
      <c r="J294" s="6" t="str">
        <f>INDEX(BDD_enquete_terrain_publique!L:L, MATCH(A294, BDD_enquete_terrain_publique!C:C, 0))</f>
        <v>0_10</v>
      </c>
      <c r="K294" s="6" t="str">
        <f>INDEX(BDD_enquete_terrain_publique!M:M, MATCH(A294, BDD_enquete_terrain_publique!C:C, 0))</f>
        <v>dern_quart</v>
      </c>
      <c r="L294" s="100" t="s">
        <v>1172</v>
      </c>
      <c r="M294" s="6">
        <v>43</v>
      </c>
      <c r="N294" s="6">
        <v>0.04</v>
      </c>
      <c r="O294" s="6">
        <f t="shared" si="14"/>
        <v>43.000666666666667</v>
      </c>
      <c r="P294" s="100" t="s">
        <v>1173</v>
      </c>
      <c r="Q294" s="6">
        <v>9</v>
      </c>
      <c r="R294" s="6">
        <v>28.29</v>
      </c>
      <c r="S294" s="6">
        <f t="shared" si="15"/>
        <v>9.4715000000000007</v>
      </c>
      <c r="T294" s="101">
        <f>INDEX(BDD_enquete_terrain_publique!AE:AE, MATCH(A294, BDD_enquete_terrain_publique!C:C, 0))</f>
        <v>0.3125</v>
      </c>
      <c r="U294" s="101">
        <f>INDEX(BDD_enquete_terrain_publique!AF:AF, MATCH(A294, BDD_enquete_terrain_publique!C:C, 0))</f>
        <v>0.60416666666666663</v>
      </c>
      <c r="V294" s="6" t="s">
        <v>41</v>
      </c>
      <c r="W294" s="101">
        <v>0.48402777777777778</v>
      </c>
      <c r="X294" s="6">
        <v>1</v>
      </c>
      <c r="Y294" s="6">
        <v>1</v>
      </c>
      <c r="Z294" s="6" t="s">
        <v>22</v>
      </c>
      <c r="AA294" s="6" t="s">
        <v>22</v>
      </c>
      <c r="GU294" s="163"/>
    </row>
    <row r="295" spans="1:203">
      <c r="A295" s="106" t="s">
        <v>1177</v>
      </c>
      <c r="B295" s="100">
        <f>INDEX(BDD_enquete_terrain_publique!E:E, MATCH(A295, BDD_enquete_terrain_publique!C:C, 0))</f>
        <v>44616</v>
      </c>
      <c r="C295" s="6">
        <v>56</v>
      </c>
      <c r="D295" s="105" t="s">
        <v>22</v>
      </c>
      <c r="E295" s="6">
        <f>INDEX(BDD_enquete_terrain_publique!G:G, MATCH(A295, BDD_enquete_terrain_publique!C:C, 0))</f>
        <v>1</v>
      </c>
      <c r="F295" s="6">
        <f>INDEX(BDD_enquete_terrain_publique!H:H, MATCH(A295, BDD_enquete_terrain_publique!C:C, 0))</f>
        <v>12</v>
      </c>
      <c r="G295" s="6">
        <f>INDEX(BDD_enquete_terrain_publique!I:I, MATCH(A295, BDD_enquete_terrain_publique!C:C, 0))</f>
        <v>1</v>
      </c>
      <c r="H295" s="6" t="str">
        <f>INDEX(BDD_enquete_terrain_publique!J:J, MATCH(A295, BDD_enquete_terrain_publique!C:C, 0))</f>
        <v>NE</v>
      </c>
      <c r="I295" s="6" t="str">
        <f>INDEX(BDD_enquete_terrain_publique!K:K, MATCH(A295, BDD_enquete_terrain_publique!C:C, 0))</f>
        <v>NE</v>
      </c>
      <c r="J295" s="6" t="str">
        <f>INDEX(BDD_enquete_terrain_publique!L:L, MATCH(A295, BDD_enquete_terrain_publique!C:C, 0))</f>
        <v>0_10</v>
      </c>
      <c r="K295" s="6" t="str">
        <f>INDEX(BDD_enquete_terrain_publique!M:M, MATCH(A295, BDD_enquete_terrain_publique!C:C, 0))</f>
        <v>dern_quart</v>
      </c>
      <c r="L295" s="6" t="s">
        <v>2518</v>
      </c>
      <c r="M295" s="6">
        <v>42</v>
      </c>
      <c r="N295" s="6">
        <v>45.47</v>
      </c>
      <c r="O295" s="6">
        <f t="shared" si="14"/>
        <v>42.75783333333333</v>
      </c>
      <c r="P295" s="6" t="s">
        <v>2519</v>
      </c>
      <c r="Q295" s="6">
        <v>9</v>
      </c>
      <c r="R295" s="6">
        <v>5.25</v>
      </c>
      <c r="S295" s="6">
        <f t="shared" si="15"/>
        <v>9.0875000000000004</v>
      </c>
      <c r="T295" s="101">
        <f>INDEX(BDD_enquete_terrain_publique!AE:AE, MATCH(A295, BDD_enquete_terrain_publique!C:C, 0))</f>
        <v>0.2638888888888889</v>
      </c>
      <c r="U295" s="101">
        <f>INDEX(BDD_enquete_terrain_publique!AF:AF, MATCH(A295, BDD_enquete_terrain_publique!C:C, 0))</f>
        <v>0.58333333333333337</v>
      </c>
      <c r="V295" s="6" t="s">
        <v>41</v>
      </c>
      <c r="W295" s="101">
        <v>0.47222222222222227</v>
      </c>
      <c r="X295" s="6">
        <v>0</v>
      </c>
      <c r="Y295" s="6">
        <v>1</v>
      </c>
      <c r="Z295" s="6" t="s">
        <v>22</v>
      </c>
      <c r="AA295" s="6" t="s">
        <v>2432</v>
      </c>
      <c r="GU295" s="163"/>
    </row>
    <row r="296" spans="1:203">
      <c r="A296" s="106" t="s">
        <v>1177</v>
      </c>
      <c r="B296" s="100">
        <f>INDEX(BDD_enquete_terrain_publique!E:E, MATCH(A296, BDD_enquete_terrain_publique!C:C, 0))</f>
        <v>44616</v>
      </c>
      <c r="C296" s="6">
        <v>57</v>
      </c>
      <c r="D296" s="105" t="s">
        <v>22</v>
      </c>
      <c r="E296" s="6">
        <f>INDEX(BDD_enquete_terrain_publique!G:G, MATCH(A296, BDD_enquete_terrain_publique!C:C, 0))</f>
        <v>1</v>
      </c>
      <c r="F296" s="6">
        <f>INDEX(BDD_enquete_terrain_publique!H:H, MATCH(A296, BDD_enquete_terrain_publique!C:C, 0))</f>
        <v>12</v>
      </c>
      <c r="G296" s="6">
        <f>INDEX(BDD_enquete_terrain_publique!I:I, MATCH(A296, BDD_enquete_terrain_publique!C:C, 0))</f>
        <v>1</v>
      </c>
      <c r="H296" s="6" t="str">
        <f>INDEX(BDD_enquete_terrain_publique!J:J, MATCH(A296, BDD_enquete_terrain_publique!C:C, 0))</f>
        <v>NE</v>
      </c>
      <c r="I296" s="6" t="str">
        <f>INDEX(BDD_enquete_terrain_publique!K:K, MATCH(A296, BDD_enquete_terrain_publique!C:C, 0))</f>
        <v>NE</v>
      </c>
      <c r="J296" s="6" t="str">
        <f>INDEX(BDD_enquete_terrain_publique!L:L, MATCH(A296, BDD_enquete_terrain_publique!C:C, 0))</f>
        <v>0_10</v>
      </c>
      <c r="K296" s="6" t="str">
        <f>INDEX(BDD_enquete_terrain_publique!M:M, MATCH(A296, BDD_enquete_terrain_publique!C:C, 0))</f>
        <v>dern_quart</v>
      </c>
      <c r="L296" s="6" t="s">
        <v>1178</v>
      </c>
      <c r="M296" s="6">
        <v>42</v>
      </c>
      <c r="N296" s="6">
        <v>46.39</v>
      </c>
      <c r="O296" s="6">
        <f t="shared" si="14"/>
        <v>42.773166666666668</v>
      </c>
      <c r="P296" s="6" t="s">
        <v>2520</v>
      </c>
      <c r="Q296" s="6">
        <v>9</v>
      </c>
      <c r="R296" s="6">
        <v>9.4</v>
      </c>
      <c r="S296" s="6">
        <f t="shared" si="15"/>
        <v>9.1566666666666663</v>
      </c>
      <c r="T296" s="101">
        <f>INDEX(BDD_enquete_terrain_publique!AE:AE, MATCH(A296, BDD_enquete_terrain_publique!C:C, 0))</f>
        <v>0.2638888888888889</v>
      </c>
      <c r="U296" s="101">
        <f>INDEX(BDD_enquete_terrain_publique!AF:AF, MATCH(A296, BDD_enquete_terrain_publique!C:C, 0))</f>
        <v>0.58333333333333337</v>
      </c>
      <c r="V296" s="6" t="s">
        <v>41</v>
      </c>
      <c r="W296" s="101">
        <v>0.49236111111111108</v>
      </c>
      <c r="X296" s="6">
        <v>1</v>
      </c>
      <c r="Y296" s="6">
        <v>2</v>
      </c>
      <c r="Z296" s="6" t="s">
        <v>22</v>
      </c>
      <c r="AA296" s="6" t="s">
        <v>22</v>
      </c>
      <c r="GU296" s="163"/>
    </row>
    <row r="297" spans="1:203">
      <c r="A297" s="106" t="s">
        <v>1177</v>
      </c>
      <c r="B297" s="100">
        <f>INDEX(BDD_enquete_terrain_publique!E:E, MATCH(A297, BDD_enquete_terrain_publique!C:C, 0))</f>
        <v>44616</v>
      </c>
      <c r="C297" s="6">
        <v>59</v>
      </c>
      <c r="D297" s="105" t="s">
        <v>22</v>
      </c>
      <c r="E297" s="6">
        <f>INDEX(BDD_enquete_terrain_publique!G:G, MATCH(A297, BDD_enquete_terrain_publique!C:C, 0))</f>
        <v>1</v>
      </c>
      <c r="F297" s="6">
        <f>INDEX(BDD_enquete_terrain_publique!H:H, MATCH(A297, BDD_enquete_terrain_publique!C:C, 0))</f>
        <v>12</v>
      </c>
      <c r="G297" s="6">
        <f>INDEX(BDD_enquete_terrain_publique!I:I, MATCH(A297, BDD_enquete_terrain_publique!C:C, 0))</f>
        <v>1</v>
      </c>
      <c r="H297" s="6" t="str">
        <f>INDEX(BDD_enquete_terrain_publique!J:J, MATCH(A297, BDD_enquete_terrain_publique!C:C, 0))</f>
        <v>NE</v>
      </c>
      <c r="I297" s="6" t="str">
        <f>INDEX(BDD_enquete_terrain_publique!K:K, MATCH(A297, BDD_enquete_terrain_publique!C:C, 0))</f>
        <v>NE</v>
      </c>
      <c r="J297" s="6" t="str">
        <f>INDEX(BDD_enquete_terrain_publique!L:L, MATCH(A297, BDD_enquete_terrain_publique!C:C, 0))</f>
        <v>0_10</v>
      </c>
      <c r="K297" s="6" t="str">
        <f>INDEX(BDD_enquete_terrain_publique!M:M, MATCH(A297, BDD_enquete_terrain_publique!C:C, 0))</f>
        <v>dern_quart</v>
      </c>
      <c r="L297" s="6" t="s">
        <v>1182</v>
      </c>
      <c r="M297" s="6">
        <v>42</v>
      </c>
      <c r="N297" s="6">
        <v>41.08</v>
      </c>
      <c r="O297" s="6">
        <f t="shared" si="14"/>
        <v>42.684666666666665</v>
      </c>
      <c r="P297" s="6" t="s">
        <v>1183</v>
      </c>
      <c r="Q297" s="6">
        <v>9</v>
      </c>
      <c r="R297" s="6">
        <v>17.579999999999998</v>
      </c>
      <c r="S297" s="6">
        <f t="shared" si="15"/>
        <v>9.2929999999999993</v>
      </c>
      <c r="T297" s="101">
        <f>INDEX(BDD_enquete_terrain_publique!AE:AE, MATCH(A297, BDD_enquete_terrain_publique!C:C, 0))</f>
        <v>0.2638888888888889</v>
      </c>
      <c r="U297" s="101">
        <f>INDEX(BDD_enquete_terrain_publique!AF:AF, MATCH(A297, BDD_enquete_terrain_publique!C:C, 0))</f>
        <v>0.58333333333333337</v>
      </c>
      <c r="V297" s="6" t="s">
        <v>41</v>
      </c>
      <c r="W297" s="101">
        <v>0.53680555555555554</v>
      </c>
      <c r="X297" s="6">
        <v>1</v>
      </c>
      <c r="Y297" s="6">
        <v>3</v>
      </c>
      <c r="Z297" s="6" t="s">
        <v>22</v>
      </c>
      <c r="AA297" s="6" t="s">
        <v>1184</v>
      </c>
      <c r="GU297" s="163"/>
    </row>
    <row r="298" spans="1:203">
      <c r="A298" s="106" t="s">
        <v>2521</v>
      </c>
      <c r="B298" s="100">
        <v>44617</v>
      </c>
      <c r="C298" s="6">
        <v>59</v>
      </c>
      <c r="D298" s="105" t="s">
        <v>22</v>
      </c>
      <c r="E298" s="6">
        <v>3</v>
      </c>
      <c r="F298" s="6">
        <v>12</v>
      </c>
      <c r="G298" s="6">
        <v>2</v>
      </c>
      <c r="H298" s="6" t="s">
        <v>1071</v>
      </c>
      <c r="I298" s="6" t="s">
        <v>999</v>
      </c>
      <c r="J298" s="10" t="str">
        <f t="shared" ref="J298:J300" si="16">J297</f>
        <v>0_10</v>
      </c>
      <c r="K298" s="6" t="s">
        <v>1041</v>
      </c>
      <c r="L298" s="6" t="s">
        <v>22</v>
      </c>
      <c r="M298" s="6" t="s">
        <v>22</v>
      </c>
      <c r="N298" s="6" t="s">
        <v>22</v>
      </c>
      <c r="O298" s="6" t="s">
        <v>22</v>
      </c>
      <c r="P298" s="6" t="s">
        <v>22</v>
      </c>
      <c r="Q298" s="6" t="s">
        <v>22</v>
      </c>
      <c r="R298" s="6" t="s">
        <v>22</v>
      </c>
      <c r="S298" s="6" t="s">
        <v>22</v>
      </c>
      <c r="T298" s="101">
        <v>0.33333333333333331</v>
      </c>
      <c r="U298" s="101">
        <v>0.5</v>
      </c>
      <c r="V298" s="6" t="s">
        <v>41</v>
      </c>
      <c r="W298" s="100" t="s">
        <v>22</v>
      </c>
      <c r="X298" s="6">
        <v>0</v>
      </c>
      <c r="Y298" s="6">
        <v>0</v>
      </c>
      <c r="Z298" s="6" t="s">
        <v>22</v>
      </c>
      <c r="AA298" s="6" t="s">
        <v>22</v>
      </c>
      <c r="GU298" s="163"/>
    </row>
    <row r="299" spans="1:203">
      <c r="A299" s="106" t="s">
        <v>2521</v>
      </c>
      <c r="B299" s="100">
        <v>44617</v>
      </c>
      <c r="C299" s="6">
        <v>60</v>
      </c>
      <c r="D299" s="105" t="s">
        <v>22</v>
      </c>
      <c r="E299" s="6">
        <v>3</v>
      </c>
      <c r="F299" s="6">
        <v>12</v>
      </c>
      <c r="G299" s="6">
        <v>2</v>
      </c>
      <c r="H299" s="6" t="s">
        <v>1071</v>
      </c>
      <c r="I299" s="6" t="s">
        <v>999</v>
      </c>
      <c r="J299" s="10" t="str">
        <f t="shared" si="16"/>
        <v>0_10</v>
      </c>
      <c r="K299" s="6" t="s">
        <v>1041</v>
      </c>
      <c r="L299" s="6" t="s">
        <v>22</v>
      </c>
      <c r="M299" s="6" t="s">
        <v>22</v>
      </c>
      <c r="N299" s="6" t="s">
        <v>22</v>
      </c>
      <c r="O299" s="6" t="s">
        <v>22</v>
      </c>
      <c r="P299" s="6" t="s">
        <v>22</v>
      </c>
      <c r="Q299" s="6" t="s">
        <v>22</v>
      </c>
      <c r="R299" s="6" t="s">
        <v>22</v>
      </c>
      <c r="S299" s="6" t="s">
        <v>22</v>
      </c>
      <c r="T299" s="101">
        <v>0.33333333333333331</v>
      </c>
      <c r="U299" s="101">
        <v>0.5</v>
      </c>
      <c r="V299" s="6" t="s">
        <v>41</v>
      </c>
      <c r="W299" s="100" t="s">
        <v>22</v>
      </c>
      <c r="X299" s="6">
        <v>0</v>
      </c>
      <c r="Y299" s="6">
        <v>0</v>
      </c>
      <c r="Z299" s="6" t="s">
        <v>22</v>
      </c>
      <c r="AA299" s="6" t="s">
        <v>22</v>
      </c>
      <c r="GU299" s="163"/>
    </row>
    <row r="300" spans="1:203">
      <c r="A300" s="106" t="s">
        <v>2522</v>
      </c>
      <c r="B300" s="100">
        <v>44623</v>
      </c>
      <c r="C300" s="6">
        <v>59</v>
      </c>
      <c r="D300" s="105" t="s">
        <v>22</v>
      </c>
      <c r="E300" s="6">
        <v>3</v>
      </c>
      <c r="F300" s="6">
        <v>12</v>
      </c>
      <c r="G300" s="6">
        <v>2</v>
      </c>
      <c r="H300" s="6" t="s">
        <v>1071</v>
      </c>
      <c r="I300" s="6" t="s">
        <v>999</v>
      </c>
      <c r="J300" s="10" t="str">
        <f t="shared" si="16"/>
        <v>0_10</v>
      </c>
      <c r="K300" s="6" t="s">
        <v>1041</v>
      </c>
      <c r="L300" s="6" t="s">
        <v>22</v>
      </c>
      <c r="M300" s="6" t="s">
        <v>22</v>
      </c>
      <c r="N300" s="6" t="s">
        <v>22</v>
      </c>
      <c r="O300" s="6" t="s">
        <v>22</v>
      </c>
      <c r="P300" s="6" t="s">
        <v>22</v>
      </c>
      <c r="Q300" s="6" t="s">
        <v>22</v>
      </c>
      <c r="R300" s="6" t="s">
        <v>22</v>
      </c>
      <c r="S300" s="6" t="s">
        <v>22</v>
      </c>
      <c r="T300" s="101">
        <v>0.33333333333333331</v>
      </c>
      <c r="U300" s="101">
        <v>0.5</v>
      </c>
      <c r="V300" s="6" t="s">
        <v>41</v>
      </c>
      <c r="W300" s="100" t="s">
        <v>22</v>
      </c>
      <c r="X300" s="6">
        <v>0</v>
      </c>
      <c r="Y300" s="6">
        <v>0</v>
      </c>
      <c r="Z300" s="6" t="s">
        <v>22</v>
      </c>
      <c r="AA300" s="6" t="s">
        <v>22</v>
      </c>
      <c r="GU300" s="163"/>
    </row>
    <row r="301" spans="1:203">
      <c r="A301" s="106" t="s">
        <v>2522</v>
      </c>
      <c r="B301" s="100">
        <v>44623</v>
      </c>
      <c r="C301" s="6">
        <v>60</v>
      </c>
      <c r="D301" s="105" t="s">
        <v>22</v>
      </c>
      <c r="E301" s="6">
        <v>2</v>
      </c>
      <c r="F301" s="6">
        <v>9</v>
      </c>
      <c r="G301" s="6">
        <v>2</v>
      </c>
      <c r="H301" s="6" t="s">
        <v>1013</v>
      </c>
      <c r="I301" s="6" t="s">
        <v>999</v>
      </c>
      <c r="J301" s="10" t="s">
        <v>1062</v>
      </c>
      <c r="K301" s="6" t="s">
        <v>397</v>
      </c>
      <c r="L301" s="6" t="s">
        <v>22</v>
      </c>
      <c r="M301" s="6" t="s">
        <v>22</v>
      </c>
      <c r="N301" s="6" t="s">
        <v>22</v>
      </c>
      <c r="O301" s="6" t="s">
        <v>22</v>
      </c>
      <c r="P301" s="6" t="s">
        <v>22</v>
      </c>
      <c r="Q301" s="6" t="s">
        <v>22</v>
      </c>
      <c r="R301" s="6" t="s">
        <v>22</v>
      </c>
      <c r="S301" s="6" t="s">
        <v>22</v>
      </c>
      <c r="T301" s="101">
        <v>0.33333333333333331</v>
      </c>
      <c r="U301" s="101">
        <v>0.625</v>
      </c>
      <c r="V301" s="6" t="s">
        <v>41</v>
      </c>
      <c r="W301" s="100" t="s">
        <v>22</v>
      </c>
      <c r="X301" s="6">
        <v>0</v>
      </c>
      <c r="Y301" s="6">
        <v>0</v>
      </c>
      <c r="Z301" s="6" t="s">
        <v>22</v>
      </c>
      <c r="AA301" s="6" t="s">
        <v>22</v>
      </c>
      <c r="GU301" s="163"/>
    </row>
    <row r="302" spans="1:203">
      <c r="A302" s="106" t="s">
        <v>2522</v>
      </c>
      <c r="B302" s="100">
        <v>44623</v>
      </c>
      <c r="C302" s="6">
        <v>61</v>
      </c>
      <c r="D302" s="105" t="s">
        <v>22</v>
      </c>
      <c r="E302" s="6">
        <v>2</v>
      </c>
      <c r="F302" s="6">
        <v>9</v>
      </c>
      <c r="G302" s="6">
        <v>2</v>
      </c>
      <c r="H302" s="6" t="s">
        <v>1013</v>
      </c>
      <c r="I302" s="6" t="s">
        <v>999</v>
      </c>
      <c r="J302" s="10" t="s">
        <v>1062</v>
      </c>
      <c r="K302" s="6" t="s">
        <v>397</v>
      </c>
      <c r="L302" s="6" t="s">
        <v>22</v>
      </c>
      <c r="M302" s="6" t="s">
        <v>22</v>
      </c>
      <c r="N302" s="6" t="s">
        <v>22</v>
      </c>
      <c r="O302" s="6" t="s">
        <v>22</v>
      </c>
      <c r="P302" s="6" t="s">
        <v>22</v>
      </c>
      <c r="Q302" s="6" t="s">
        <v>22</v>
      </c>
      <c r="R302" s="6" t="s">
        <v>22</v>
      </c>
      <c r="S302" s="6" t="s">
        <v>22</v>
      </c>
      <c r="T302" s="101">
        <v>0.33333333333333331</v>
      </c>
      <c r="U302" s="101">
        <v>0.625</v>
      </c>
      <c r="V302" s="6" t="s">
        <v>41</v>
      </c>
      <c r="W302" s="100" t="s">
        <v>22</v>
      </c>
      <c r="X302" s="6">
        <v>0</v>
      </c>
      <c r="Y302" s="6">
        <v>0</v>
      </c>
      <c r="Z302" s="6" t="s">
        <v>22</v>
      </c>
      <c r="AA302" s="6" t="s">
        <v>22</v>
      </c>
      <c r="GU302" s="163"/>
    </row>
    <row r="303" spans="1:203">
      <c r="A303" s="106" t="s">
        <v>2522</v>
      </c>
      <c r="B303" s="100">
        <v>44623</v>
      </c>
      <c r="C303" s="6">
        <v>1</v>
      </c>
      <c r="D303" s="105" t="s">
        <v>22</v>
      </c>
      <c r="E303" s="6">
        <v>2</v>
      </c>
      <c r="F303" s="6">
        <v>11</v>
      </c>
      <c r="G303" s="6">
        <v>2</v>
      </c>
      <c r="H303" s="6" t="s">
        <v>1013</v>
      </c>
      <c r="I303" s="6" t="s">
        <v>999</v>
      </c>
      <c r="J303" s="10" t="s">
        <v>1062</v>
      </c>
      <c r="K303" s="6" t="s">
        <v>397</v>
      </c>
      <c r="L303" s="6" t="s">
        <v>2523</v>
      </c>
      <c r="M303" s="6">
        <v>42</v>
      </c>
      <c r="N303" s="6">
        <v>51.51</v>
      </c>
      <c r="O303" s="6">
        <f t="shared" ref="O303:O307" si="17">M303+N303/60</f>
        <v>42.858499999999999</v>
      </c>
      <c r="P303" s="6" t="s">
        <v>2524</v>
      </c>
      <c r="Q303" s="6">
        <v>9</v>
      </c>
      <c r="R303" s="6">
        <v>17.510000000000002</v>
      </c>
      <c r="S303" s="6">
        <f t="shared" ref="S303:S307" si="18">Q303+R303/60</f>
        <v>9.2918333333333329</v>
      </c>
      <c r="T303" s="101">
        <v>0.33333333333333331</v>
      </c>
      <c r="U303" s="101">
        <v>0.625</v>
      </c>
      <c r="V303" s="6" t="s">
        <v>41</v>
      </c>
      <c r="W303" s="101">
        <v>0.5625</v>
      </c>
      <c r="X303" s="6">
        <v>0</v>
      </c>
      <c r="Y303" s="6">
        <v>1</v>
      </c>
      <c r="Z303" s="6" t="s">
        <v>22</v>
      </c>
      <c r="AA303" s="6" t="s">
        <v>2525</v>
      </c>
      <c r="GU303" s="163"/>
    </row>
    <row r="304" spans="1:203">
      <c r="A304" s="106" t="s">
        <v>2522</v>
      </c>
      <c r="B304" s="100">
        <v>44623</v>
      </c>
      <c r="C304" s="6">
        <v>2</v>
      </c>
      <c r="D304" s="105" t="s">
        <v>22</v>
      </c>
      <c r="E304" s="6">
        <v>2</v>
      </c>
      <c r="F304" s="6">
        <v>11</v>
      </c>
      <c r="G304" s="6">
        <v>2</v>
      </c>
      <c r="H304" s="6" t="s">
        <v>1013</v>
      </c>
      <c r="I304" s="6" t="s">
        <v>999</v>
      </c>
      <c r="J304" s="10" t="s">
        <v>1062</v>
      </c>
      <c r="K304" s="6" t="s">
        <v>397</v>
      </c>
      <c r="L304" s="6" t="s">
        <v>22</v>
      </c>
      <c r="M304" s="6" t="s">
        <v>22</v>
      </c>
      <c r="N304" s="6" t="s">
        <v>22</v>
      </c>
      <c r="O304" s="6" t="s">
        <v>22</v>
      </c>
      <c r="P304" s="6" t="s">
        <v>22</v>
      </c>
      <c r="Q304" s="6" t="s">
        <v>22</v>
      </c>
      <c r="R304" s="6" t="s">
        <v>22</v>
      </c>
      <c r="S304" s="6" t="s">
        <v>22</v>
      </c>
      <c r="T304" s="101">
        <v>0.33333333333333331</v>
      </c>
      <c r="U304" s="101">
        <v>0.625</v>
      </c>
      <c r="V304" s="6" t="s">
        <v>41</v>
      </c>
      <c r="W304" s="100" t="s">
        <v>22</v>
      </c>
      <c r="X304" s="6">
        <v>0</v>
      </c>
      <c r="Y304" s="6">
        <v>0</v>
      </c>
      <c r="Z304" s="6" t="s">
        <v>22</v>
      </c>
      <c r="AA304" s="6" t="s">
        <v>22</v>
      </c>
      <c r="GU304" s="163"/>
    </row>
    <row r="305" spans="1:203">
      <c r="A305" s="106" t="s">
        <v>2522</v>
      </c>
      <c r="B305" s="100">
        <v>44623</v>
      </c>
      <c r="C305" s="6">
        <v>3</v>
      </c>
      <c r="D305" s="105" t="s">
        <v>22</v>
      </c>
      <c r="E305" s="6">
        <v>2</v>
      </c>
      <c r="F305" s="6">
        <v>11</v>
      </c>
      <c r="G305" s="6">
        <v>2</v>
      </c>
      <c r="H305" s="6" t="s">
        <v>1013</v>
      </c>
      <c r="I305" s="6" t="s">
        <v>999</v>
      </c>
      <c r="J305" s="10" t="s">
        <v>1062</v>
      </c>
      <c r="K305" s="6" t="s">
        <v>397</v>
      </c>
      <c r="L305" s="6" t="s">
        <v>22</v>
      </c>
      <c r="M305" s="6" t="s">
        <v>22</v>
      </c>
      <c r="N305" s="6" t="s">
        <v>22</v>
      </c>
      <c r="O305" s="6" t="s">
        <v>22</v>
      </c>
      <c r="P305" s="6" t="s">
        <v>22</v>
      </c>
      <c r="Q305" s="6" t="s">
        <v>22</v>
      </c>
      <c r="R305" s="6" t="s">
        <v>22</v>
      </c>
      <c r="S305" s="6" t="s">
        <v>22</v>
      </c>
      <c r="T305" s="101">
        <v>0.33333333333333331</v>
      </c>
      <c r="U305" s="101">
        <v>0.625</v>
      </c>
      <c r="V305" s="6" t="s">
        <v>41</v>
      </c>
      <c r="W305" s="100" t="s">
        <v>22</v>
      </c>
      <c r="X305" s="6">
        <v>0</v>
      </c>
      <c r="Y305" s="6">
        <v>0</v>
      </c>
      <c r="Z305" s="6" t="s">
        <v>22</v>
      </c>
      <c r="AA305" s="6" t="s">
        <v>22</v>
      </c>
      <c r="GU305" s="163"/>
    </row>
    <row r="306" spans="1:203">
      <c r="A306" s="106" t="s">
        <v>2522</v>
      </c>
      <c r="B306" s="100">
        <v>44623</v>
      </c>
      <c r="C306" s="6">
        <v>4</v>
      </c>
      <c r="D306" s="105" t="s">
        <v>22</v>
      </c>
      <c r="E306" s="6">
        <v>2</v>
      </c>
      <c r="F306" s="6">
        <v>11</v>
      </c>
      <c r="G306" s="6">
        <v>2</v>
      </c>
      <c r="H306" s="6" t="s">
        <v>1013</v>
      </c>
      <c r="I306" s="6" t="s">
        <v>999</v>
      </c>
      <c r="J306" s="10" t="s">
        <v>1062</v>
      </c>
      <c r="K306" s="6" t="s">
        <v>397</v>
      </c>
      <c r="L306" s="6" t="s">
        <v>22</v>
      </c>
      <c r="M306" s="6" t="s">
        <v>22</v>
      </c>
      <c r="N306" s="6" t="s">
        <v>22</v>
      </c>
      <c r="O306" s="6" t="s">
        <v>22</v>
      </c>
      <c r="P306" s="6" t="s">
        <v>22</v>
      </c>
      <c r="Q306" s="6" t="s">
        <v>22</v>
      </c>
      <c r="R306" s="6" t="s">
        <v>22</v>
      </c>
      <c r="S306" s="6" t="s">
        <v>22</v>
      </c>
      <c r="T306" s="101">
        <v>0.33333333333333331</v>
      </c>
      <c r="U306" s="101">
        <v>0.625</v>
      </c>
      <c r="V306" s="6" t="s">
        <v>41</v>
      </c>
      <c r="W306" s="100" t="s">
        <v>22</v>
      </c>
      <c r="X306" s="6">
        <v>0</v>
      </c>
      <c r="Y306" s="6">
        <v>0</v>
      </c>
      <c r="Z306" s="6" t="s">
        <v>22</v>
      </c>
      <c r="AA306" s="6" t="s">
        <v>22</v>
      </c>
      <c r="GU306" s="163"/>
    </row>
    <row r="307" spans="1:203">
      <c r="A307" s="106" t="s">
        <v>1189</v>
      </c>
      <c r="B307" s="100">
        <v>44625</v>
      </c>
      <c r="C307" s="6">
        <v>59</v>
      </c>
      <c r="D307" s="105" t="s">
        <v>22</v>
      </c>
      <c r="E307" s="6">
        <v>2</v>
      </c>
      <c r="F307" s="6">
        <v>9</v>
      </c>
      <c r="G307" s="6">
        <v>3</v>
      </c>
      <c r="H307" s="6" t="s">
        <v>1013</v>
      </c>
      <c r="I307" s="6" t="s">
        <v>1013</v>
      </c>
      <c r="J307" s="10" t="s">
        <v>396</v>
      </c>
      <c r="K307" s="6" t="s">
        <v>397</v>
      </c>
      <c r="L307" s="6" t="s">
        <v>2526</v>
      </c>
      <c r="M307" s="6">
        <v>42</v>
      </c>
      <c r="N307" s="6">
        <v>40.47</v>
      </c>
      <c r="O307" s="6">
        <f t="shared" si="17"/>
        <v>42.674500000000002</v>
      </c>
      <c r="P307" s="6" t="s">
        <v>1148</v>
      </c>
      <c r="Q307" s="6">
        <v>9</v>
      </c>
      <c r="R307" s="6">
        <v>17.52</v>
      </c>
      <c r="S307" s="6">
        <f t="shared" si="18"/>
        <v>9.2919999999999998</v>
      </c>
      <c r="T307" s="101">
        <v>0.33333333333333331</v>
      </c>
      <c r="U307" s="101">
        <v>0.58333333333333337</v>
      </c>
      <c r="V307" s="6" t="s">
        <v>39</v>
      </c>
      <c r="W307" s="101">
        <v>0.57291666666666663</v>
      </c>
      <c r="X307" s="6">
        <v>1</v>
      </c>
      <c r="Y307" s="6">
        <v>1</v>
      </c>
      <c r="Z307" s="6" t="s">
        <v>22</v>
      </c>
      <c r="AA307" s="6" t="s">
        <v>22</v>
      </c>
      <c r="GU307" s="163"/>
    </row>
    <row r="308" spans="1:203">
      <c r="A308" s="106" t="s">
        <v>2527</v>
      </c>
      <c r="B308" s="100">
        <v>44631</v>
      </c>
      <c r="C308" s="6">
        <v>59</v>
      </c>
      <c r="D308" s="105" t="s">
        <v>22</v>
      </c>
      <c r="E308" s="6">
        <v>3</v>
      </c>
      <c r="F308" s="6">
        <v>11</v>
      </c>
      <c r="G308" s="6">
        <v>2</v>
      </c>
      <c r="H308" s="6" t="s">
        <v>1013</v>
      </c>
      <c r="I308" s="6" t="s">
        <v>999</v>
      </c>
      <c r="J308" s="10" t="s">
        <v>1062</v>
      </c>
      <c r="K308" s="6" t="s">
        <v>411</v>
      </c>
      <c r="L308" s="6" t="s">
        <v>22</v>
      </c>
      <c r="M308" s="6" t="s">
        <v>22</v>
      </c>
      <c r="N308" s="6" t="s">
        <v>22</v>
      </c>
      <c r="O308" s="6" t="s">
        <v>22</v>
      </c>
      <c r="P308" s="6" t="s">
        <v>22</v>
      </c>
      <c r="Q308" s="6" t="s">
        <v>22</v>
      </c>
      <c r="R308" s="6" t="s">
        <v>22</v>
      </c>
      <c r="S308" s="6" t="s">
        <v>22</v>
      </c>
      <c r="T308" s="101">
        <v>0.33333333333333331</v>
      </c>
      <c r="U308" s="101">
        <v>0.625</v>
      </c>
      <c r="V308" s="6" t="s">
        <v>41</v>
      </c>
      <c r="W308" s="100" t="s">
        <v>22</v>
      </c>
      <c r="X308" s="6">
        <v>0</v>
      </c>
      <c r="Y308" s="6">
        <v>0</v>
      </c>
      <c r="Z308" s="6" t="s">
        <v>22</v>
      </c>
      <c r="AA308" s="6" t="s">
        <v>22</v>
      </c>
      <c r="GU308" s="163"/>
    </row>
    <row r="309" spans="1:203">
      <c r="A309" s="106" t="s">
        <v>2527</v>
      </c>
      <c r="B309" s="100">
        <v>44631</v>
      </c>
      <c r="C309" s="6">
        <v>58</v>
      </c>
      <c r="D309" s="105" t="s">
        <v>22</v>
      </c>
      <c r="E309" s="6">
        <v>3</v>
      </c>
      <c r="F309" s="6">
        <v>11</v>
      </c>
      <c r="G309" s="6">
        <v>2</v>
      </c>
      <c r="H309" s="6" t="s">
        <v>1013</v>
      </c>
      <c r="I309" s="6" t="s">
        <v>999</v>
      </c>
      <c r="J309" s="10" t="s">
        <v>1062</v>
      </c>
      <c r="K309" s="6" t="s">
        <v>411</v>
      </c>
      <c r="L309" s="6" t="s">
        <v>22</v>
      </c>
      <c r="M309" s="6" t="s">
        <v>22</v>
      </c>
      <c r="N309" s="6" t="s">
        <v>22</v>
      </c>
      <c r="O309" s="6" t="s">
        <v>22</v>
      </c>
      <c r="P309" s="6" t="s">
        <v>22</v>
      </c>
      <c r="Q309" s="6" t="s">
        <v>22</v>
      </c>
      <c r="R309" s="6" t="s">
        <v>22</v>
      </c>
      <c r="S309" s="6" t="s">
        <v>22</v>
      </c>
      <c r="T309" s="101">
        <v>0.33333333333333331</v>
      </c>
      <c r="U309" s="101">
        <v>0.625</v>
      </c>
      <c r="V309" s="6" t="s">
        <v>41</v>
      </c>
      <c r="W309" s="100" t="s">
        <v>22</v>
      </c>
      <c r="X309" s="6">
        <v>0</v>
      </c>
      <c r="Y309" s="6">
        <v>0</v>
      </c>
      <c r="Z309" s="6" t="s">
        <v>22</v>
      </c>
      <c r="AA309" s="6" t="s">
        <v>22</v>
      </c>
      <c r="GU309" s="163"/>
    </row>
    <row r="310" spans="1:203">
      <c r="A310" s="106" t="s">
        <v>2527</v>
      </c>
      <c r="B310" s="100">
        <v>44631</v>
      </c>
      <c r="C310" s="6">
        <v>57</v>
      </c>
      <c r="D310" s="105" t="s">
        <v>22</v>
      </c>
      <c r="E310" s="6">
        <v>3</v>
      </c>
      <c r="F310" s="6">
        <v>11</v>
      </c>
      <c r="G310" s="6">
        <v>2</v>
      </c>
      <c r="H310" s="6" t="s">
        <v>1013</v>
      </c>
      <c r="I310" s="6" t="s">
        <v>999</v>
      </c>
      <c r="J310" s="10" t="s">
        <v>1062</v>
      </c>
      <c r="K310" s="6" t="s">
        <v>411</v>
      </c>
      <c r="L310" s="6" t="s">
        <v>22</v>
      </c>
      <c r="M310" s="6" t="s">
        <v>22</v>
      </c>
      <c r="N310" s="6" t="s">
        <v>22</v>
      </c>
      <c r="O310" s="6" t="s">
        <v>22</v>
      </c>
      <c r="P310" s="6" t="s">
        <v>22</v>
      </c>
      <c r="Q310" s="6" t="s">
        <v>22</v>
      </c>
      <c r="R310" s="6" t="s">
        <v>22</v>
      </c>
      <c r="S310" s="6" t="s">
        <v>22</v>
      </c>
      <c r="T310" s="101">
        <v>0.33333333333333331</v>
      </c>
      <c r="U310" s="101">
        <v>0.625</v>
      </c>
      <c r="V310" s="6" t="s">
        <v>41</v>
      </c>
      <c r="W310" s="100" t="s">
        <v>22</v>
      </c>
      <c r="X310" s="6">
        <v>0</v>
      </c>
      <c r="Y310" s="6">
        <v>0</v>
      </c>
      <c r="Z310" s="6" t="s">
        <v>22</v>
      </c>
      <c r="AA310" s="6" t="s">
        <v>22</v>
      </c>
      <c r="GU310" s="163"/>
    </row>
    <row r="311" spans="1:203">
      <c r="A311" s="106" t="s">
        <v>2527</v>
      </c>
      <c r="B311" s="100">
        <v>44631</v>
      </c>
      <c r="C311" s="6">
        <v>56</v>
      </c>
      <c r="D311" s="105" t="s">
        <v>22</v>
      </c>
      <c r="E311" s="6">
        <v>3</v>
      </c>
      <c r="F311" s="6">
        <v>11</v>
      </c>
      <c r="G311" s="6">
        <v>3</v>
      </c>
      <c r="H311" s="6" t="s">
        <v>1013</v>
      </c>
      <c r="I311" s="6" t="s">
        <v>999</v>
      </c>
      <c r="J311" s="10" t="s">
        <v>1062</v>
      </c>
      <c r="K311" s="6" t="s">
        <v>411</v>
      </c>
      <c r="L311" s="6" t="s">
        <v>22</v>
      </c>
      <c r="M311" s="6" t="s">
        <v>22</v>
      </c>
      <c r="N311" s="6" t="s">
        <v>22</v>
      </c>
      <c r="O311" s="6" t="s">
        <v>22</v>
      </c>
      <c r="P311" s="6" t="s">
        <v>22</v>
      </c>
      <c r="Q311" s="6" t="s">
        <v>22</v>
      </c>
      <c r="R311" s="6" t="s">
        <v>22</v>
      </c>
      <c r="S311" s="6" t="s">
        <v>22</v>
      </c>
      <c r="T311" s="101">
        <v>0.33333333333333331</v>
      </c>
      <c r="U311" s="101">
        <v>0.625</v>
      </c>
      <c r="V311" s="6" t="s">
        <v>41</v>
      </c>
      <c r="W311" s="100" t="s">
        <v>22</v>
      </c>
      <c r="X311" s="6">
        <v>0</v>
      </c>
      <c r="Y311" s="6">
        <v>0</v>
      </c>
      <c r="Z311" s="6" t="s">
        <v>22</v>
      </c>
      <c r="AA311" s="6" t="s">
        <v>22</v>
      </c>
      <c r="GU311" s="163"/>
    </row>
    <row r="312" spans="1:203">
      <c r="A312" s="106" t="s">
        <v>2527</v>
      </c>
      <c r="B312" s="100">
        <v>44631</v>
      </c>
      <c r="C312" s="6">
        <v>55</v>
      </c>
      <c r="D312" s="105" t="s">
        <v>22</v>
      </c>
      <c r="E312" s="6">
        <v>3</v>
      </c>
      <c r="F312" s="6">
        <v>11</v>
      </c>
      <c r="G312" s="6">
        <v>3</v>
      </c>
      <c r="H312" s="6" t="s">
        <v>1013</v>
      </c>
      <c r="I312" s="6" t="s">
        <v>999</v>
      </c>
      <c r="J312" s="10" t="s">
        <v>1193</v>
      </c>
      <c r="K312" s="6" t="s">
        <v>411</v>
      </c>
      <c r="L312" s="6" t="s">
        <v>22</v>
      </c>
      <c r="M312" s="6" t="s">
        <v>22</v>
      </c>
      <c r="N312" s="6" t="s">
        <v>22</v>
      </c>
      <c r="O312" s="6" t="s">
        <v>22</v>
      </c>
      <c r="P312" s="6" t="s">
        <v>22</v>
      </c>
      <c r="Q312" s="6" t="s">
        <v>22</v>
      </c>
      <c r="R312" s="6" t="s">
        <v>22</v>
      </c>
      <c r="S312" s="6" t="s">
        <v>22</v>
      </c>
      <c r="T312" s="101">
        <v>0.33333333333333331</v>
      </c>
      <c r="U312" s="101">
        <v>0.625</v>
      </c>
      <c r="V312" s="6" t="s">
        <v>41</v>
      </c>
      <c r="W312" s="100" t="s">
        <v>22</v>
      </c>
      <c r="X312" s="6">
        <v>0</v>
      </c>
      <c r="Y312" s="6">
        <v>0</v>
      </c>
      <c r="Z312" s="6" t="s">
        <v>22</v>
      </c>
      <c r="AA312" s="6" t="s">
        <v>22</v>
      </c>
      <c r="GU312" s="163"/>
    </row>
    <row r="313" spans="1:203">
      <c r="A313" s="106" t="s">
        <v>2528</v>
      </c>
      <c r="B313" s="100">
        <v>44632</v>
      </c>
      <c r="C313" s="6">
        <v>9</v>
      </c>
      <c r="D313" s="105" t="s">
        <v>22</v>
      </c>
      <c r="E313" s="6">
        <v>4</v>
      </c>
      <c r="F313" s="6">
        <v>11</v>
      </c>
      <c r="G313" s="6">
        <v>4</v>
      </c>
      <c r="H313" s="6" t="s">
        <v>1013</v>
      </c>
      <c r="I313" s="6" t="s">
        <v>1013</v>
      </c>
      <c r="J313" s="10" t="s">
        <v>1062</v>
      </c>
      <c r="K313" s="6" t="s">
        <v>411</v>
      </c>
      <c r="L313" s="6" t="s">
        <v>22</v>
      </c>
      <c r="M313" s="6" t="s">
        <v>22</v>
      </c>
      <c r="N313" s="6" t="s">
        <v>22</v>
      </c>
      <c r="O313" s="6" t="s">
        <v>22</v>
      </c>
      <c r="P313" s="6" t="s">
        <v>22</v>
      </c>
      <c r="Q313" s="6" t="s">
        <v>22</v>
      </c>
      <c r="R313" s="6" t="s">
        <v>22</v>
      </c>
      <c r="S313" s="6" t="s">
        <v>22</v>
      </c>
      <c r="T313" s="101">
        <v>0.29166666666666669</v>
      </c>
      <c r="U313" s="101">
        <v>0.58333333333333337</v>
      </c>
      <c r="V313" s="6" t="s">
        <v>39</v>
      </c>
      <c r="W313" s="100" t="s">
        <v>22</v>
      </c>
      <c r="X313" s="6">
        <v>0</v>
      </c>
      <c r="Y313" s="6">
        <v>0</v>
      </c>
      <c r="Z313" s="6" t="s">
        <v>22</v>
      </c>
      <c r="AA313" s="6" t="s">
        <v>22</v>
      </c>
      <c r="GU313" s="163"/>
    </row>
    <row r="314" spans="1:203">
      <c r="A314" s="106" t="s">
        <v>2528</v>
      </c>
      <c r="B314" s="100">
        <v>44632</v>
      </c>
      <c r="C314" s="6">
        <v>8</v>
      </c>
      <c r="D314" s="105" t="s">
        <v>22</v>
      </c>
      <c r="E314" s="6">
        <v>4</v>
      </c>
      <c r="F314" s="6">
        <v>11</v>
      </c>
      <c r="G314" s="6">
        <v>4</v>
      </c>
      <c r="H314" s="6" t="s">
        <v>1013</v>
      </c>
      <c r="I314" s="6" t="s">
        <v>1013</v>
      </c>
      <c r="J314" s="10" t="str">
        <f>J313</f>
        <v>75_100</v>
      </c>
      <c r="K314" s="6" t="s">
        <v>411</v>
      </c>
      <c r="L314" s="6" t="s">
        <v>22</v>
      </c>
      <c r="M314" s="6" t="s">
        <v>22</v>
      </c>
      <c r="N314" s="6" t="s">
        <v>22</v>
      </c>
      <c r="O314" s="6" t="s">
        <v>22</v>
      </c>
      <c r="P314" s="6" t="s">
        <v>22</v>
      </c>
      <c r="Q314" s="6" t="s">
        <v>22</v>
      </c>
      <c r="R314" s="6" t="s">
        <v>22</v>
      </c>
      <c r="S314" s="6" t="s">
        <v>22</v>
      </c>
      <c r="T314" s="101">
        <v>0.29166666666666669</v>
      </c>
      <c r="U314" s="101">
        <v>0.58333333333333337</v>
      </c>
      <c r="V314" s="6" t="s">
        <v>39</v>
      </c>
      <c r="W314" s="100" t="s">
        <v>22</v>
      </c>
      <c r="X314" s="6">
        <v>0</v>
      </c>
      <c r="Y314" s="6">
        <v>0</v>
      </c>
      <c r="Z314" s="6" t="s">
        <v>22</v>
      </c>
      <c r="AA314" s="6" t="s">
        <v>22</v>
      </c>
      <c r="GU314" s="163"/>
    </row>
    <row r="315" spans="1:203">
      <c r="A315" s="106" t="s">
        <v>2528</v>
      </c>
      <c r="B315" s="100">
        <v>44632</v>
      </c>
      <c r="C315" s="6">
        <v>7</v>
      </c>
      <c r="D315" s="105" t="s">
        <v>22</v>
      </c>
      <c r="E315" s="6">
        <v>4</v>
      </c>
      <c r="F315" s="6">
        <v>11</v>
      </c>
      <c r="G315" s="6">
        <v>4</v>
      </c>
      <c r="H315" s="6" t="s">
        <v>1013</v>
      </c>
      <c r="I315" s="6" t="s">
        <v>1013</v>
      </c>
      <c r="J315" s="10" t="str">
        <f t="shared" ref="J315:J317" si="19">J314</f>
        <v>75_100</v>
      </c>
      <c r="K315" s="6" t="s">
        <v>411</v>
      </c>
      <c r="L315" s="6" t="s">
        <v>22</v>
      </c>
      <c r="M315" s="6" t="s">
        <v>22</v>
      </c>
      <c r="N315" s="6" t="s">
        <v>22</v>
      </c>
      <c r="O315" s="6" t="s">
        <v>22</v>
      </c>
      <c r="P315" s="6" t="s">
        <v>22</v>
      </c>
      <c r="Q315" s="6" t="s">
        <v>22</v>
      </c>
      <c r="R315" s="6" t="s">
        <v>22</v>
      </c>
      <c r="S315" s="6" t="s">
        <v>22</v>
      </c>
      <c r="T315" s="101">
        <v>0.29166666666666669</v>
      </c>
      <c r="U315" s="101">
        <v>0.58333333333333337</v>
      </c>
      <c r="V315" s="6" t="s">
        <v>39</v>
      </c>
      <c r="W315" s="100" t="s">
        <v>22</v>
      </c>
      <c r="X315" s="6">
        <v>0</v>
      </c>
      <c r="Y315" s="6">
        <v>0</v>
      </c>
      <c r="Z315" s="6" t="s">
        <v>22</v>
      </c>
      <c r="AA315" s="6" t="s">
        <v>22</v>
      </c>
      <c r="GU315" s="163"/>
    </row>
    <row r="316" spans="1:203">
      <c r="A316" s="106" t="s">
        <v>2528</v>
      </c>
      <c r="B316" s="100">
        <v>44632</v>
      </c>
      <c r="C316" s="6">
        <v>6</v>
      </c>
      <c r="D316" s="105" t="s">
        <v>22</v>
      </c>
      <c r="E316" s="6">
        <v>4</v>
      </c>
      <c r="F316" s="6">
        <v>11</v>
      </c>
      <c r="G316" s="6">
        <v>4</v>
      </c>
      <c r="H316" s="6" t="s">
        <v>1013</v>
      </c>
      <c r="I316" s="6" t="s">
        <v>1013</v>
      </c>
      <c r="J316" s="10" t="str">
        <f t="shared" si="19"/>
        <v>75_100</v>
      </c>
      <c r="K316" s="6" t="s">
        <v>411</v>
      </c>
      <c r="L316" s="6" t="s">
        <v>22</v>
      </c>
      <c r="M316" s="6" t="s">
        <v>22</v>
      </c>
      <c r="N316" s="6" t="s">
        <v>22</v>
      </c>
      <c r="O316" s="6" t="s">
        <v>22</v>
      </c>
      <c r="P316" s="6" t="s">
        <v>22</v>
      </c>
      <c r="Q316" s="6" t="s">
        <v>22</v>
      </c>
      <c r="R316" s="6" t="s">
        <v>22</v>
      </c>
      <c r="S316" s="6" t="s">
        <v>22</v>
      </c>
      <c r="T316" s="101">
        <v>0.29166666666666669</v>
      </c>
      <c r="U316" s="101">
        <v>0.58333333333333337</v>
      </c>
      <c r="V316" s="6" t="s">
        <v>39</v>
      </c>
      <c r="W316" s="100" t="s">
        <v>22</v>
      </c>
      <c r="X316" s="6">
        <v>0</v>
      </c>
      <c r="Y316" s="6">
        <v>0</v>
      </c>
      <c r="Z316" s="6" t="s">
        <v>22</v>
      </c>
      <c r="AA316" s="6" t="s">
        <v>22</v>
      </c>
      <c r="GU316" s="163"/>
    </row>
    <row r="317" spans="1:203">
      <c r="A317" s="106" t="s">
        <v>1192</v>
      </c>
      <c r="B317" s="100">
        <v>44639</v>
      </c>
      <c r="C317" s="6">
        <v>59</v>
      </c>
      <c r="D317" s="105" t="s">
        <v>22</v>
      </c>
      <c r="E317" s="6">
        <v>3</v>
      </c>
      <c r="F317" s="6">
        <v>11</v>
      </c>
      <c r="G317" s="6">
        <v>2</v>
      </c>
      <c r="H317" s="6" t="s">
        <v>1013</v>
      </c>
      <c r="I317" s="6" t="s">
        <v>294</v>
      </c>
      <c r="J317" s="10" t="str">
        <f t="shared" si="19"/>
        <v>75_100</v>
      </c>
      <c r="K317" s="6" t="s">
        <v>1023</v>
      </c>
      <c r="L317" s="6" t="s">
        <v>22</v>
      </c>
      <c r="M317" s="6" t="s">
        <v>22</v>
      </c>
      <c r="N317" s="6" t="s">
        <v>22</v>
      </c>
      <c r="O317" s="6" t="s">
        <v>22</v>
      </c>
      <c r="P317" s="6" t="s">
        <v>22</v>
      </c>
      <c r="Q317" s="6" t="s">
        <v>22</v>
      </c>
      <c r="R317" s="6" t="s">
        <v>22</v>
      </c>
      <c r="S317" s="6" t="s">
        <v>22</v>
      </c>
      <c r="T317" s="101">
        <v>0.33333333333333331</v>
      </c>
      <c r="U317" s="101">
        <v>0.66666666666666663</v>
      </c>
      <c r="V317" s="6" t="s">
        <v>39</v>
      </c>
      <c r="W317" s="100" t="s">
        <v>22</v>
      </c>
      <c r="X317" s="6">
        <v>0</v>
      </c>
      <c r="Y317" s="6">
        <v>0</v>
      </c>
      <c r="Z317" s="6" t="s">
        <v>22</v>
      </c>
      <c r="AA317" s="6" t="s">
        <v>22</v>
      </c>
      <c r="GU317" s="163"/>
    </row>
    <row r="318" spans="1:203">
      <c r="A318" s="106" t="s">
        <v>1192</v>
      </c>
      <c r="B318" s="100">
        <f>INDEX(BDD_enquete_terrain_publique!E:E, MATCH(A318, BDD_enquete_terrain_publique!C:C, 0))</f>
        <v>44639</v>
      </c>
      <c r="C318" s="6">
        <v>60</v>
      </c>
      <c r="D318" s="105" t="s">
        <v>22</v>
      </c>
      <c r="E318" s="6">
        <f>INDEX(BDD_enquete_terrain_publique!G:G, MATCH(A318, BDD_enquete_terrain_publique!C:C, 0))</f>
        <v>3</v>
      </c>
      <c r="F318" s="6">
        <f>INDEX(BDD_enquete_terrain_publique!H:H, MATCH(A318, BDD_enquete_terrain_publique!C:C, 0))</f>
        <v>11</v>
      </c>
      <c r="G318" s="6">
        <f>INDEX(BDD_enquete_terrain_publique!I:I, MATCH(A318, BDD_enquete_terrain_publique!C:C, 0))</f>
        <v>2</v>
      </c>
      <c r="H318" s="6" t="str">
        <f>INDEX(BDD_enquete_terrain_publique!J:J, MATCH(A318, BDD_enquete_terrain_publique!C:C, 0))</f>
        <v>NO</v>
      </c>
      <c r="I318" s="6" t="str">
        <f>INDEX(BDD_enquete_terrain_publique!K:K, MATCH(A318, BDD_enquete_terrain_publique!C:C, 0))</f>
        <v>SO</v>
      </c>
      <c r="J318" s="6" t="str">
        <f>INDEX(BDD_enquete_terrain_publique!L:L, MATCH(A318, BDD_enquete_terrain_publique!C:C, 0))</f>
        <v>50_75</v>
      </c>
      <c r="K318" s="6" t="str">
        <f>INDEX(BDD_enquete_terrain_publique!M:M, MATCH(A318, BDD_enquete_terrain_publique!C:C, 0))</f>
        <v>pln_lune</v>
      </c>
      <c r="L318" s="6" t="s">
        <v>22</v>
      </c>
      <c r="M318" s="6" t="s">
        <v>22</v>
      </c>
      <c r="N318" s="6" t="s">
        <v>22</v>
      </c>
      <c r="O318" s="6" t="s">
        <v>22</v>
      </c>
      <c r="P318" s="6" t="s">
        <v>22</v>
      </c>
      <c r="Q318" s="6" t="s">
        <v>22</v>
      </c>
      <c r="R318" s="6" t="s">
        <v>22</v>
      </c>
      <c r="S318" s="6" t="s">
        <v>22</v>
      </c>
      <c r="T318" s="101">
        <f>INDEX(BDD_enquete_terrain_publique!AE:AE, MATCH(A318, BDD_enquete_terrain_publique!C:C, 0))</f>
        <v>0.33333333333333331</v>
      </c>
      <c r="U318" s="101">
        <f>INDEX(BDD_enquete_terrain_publique!AF:AF, MATCH(A318, BDD_enquete_terrain_publique!C:C, 0))</f>
        <v>0.625</v>
      </c>
      <c r="V318" s="6" t="s">
        <v>39</v>
      </c>
      <c r="W318" s="100" t="s">
        <v>22</v>
      </c>
      <c r="X318" s="6">
        <v>0</v>
      </c>
      <c r="Y318" s="6">
        <v>0</v>
      </c>
      <c r="Z318" s="6" t="s">
        <v>22</v>
      </c>
      <c r="AA318" s="6" t="s">
        <v>22</v>
      </c>
      <c r="GU318" s="163"/>
    </row>
    <row r="319" spans="1:203">
      <c r="A319" s="106" t="s">
        <v>1192</v>
      </c>
      <c r="B319" s="100">
        <f>INDEX(BDD_enquete_terrain_publique!E:E, MATCH(A319, BDD_enquete_terrain_publique!C:C, 0))</f>
        <v>44639</v>
      </c>
      <c r="C319" s="6">
        <v>61</v>
      </c>
      <c r="D319" s="105" t="s">
        <v>22</v>
      </c>
      <c r="E319" s="6">
        <f>INDEX(BDD_enquete_terrain_publique!G:G, MATCH(A319, BDD_enquete_terrain_publique!C:C, 0))</f>
        <v>3</v>
      </c>
      <c r="F319" s="6">
        <f>INDEX(BDD_enquete_terrain_publique!H:H, MATCH(A319, BDD_enquete_terrain_publique!C:C, 0))</f>
        <v>11</v>
      </c>
      <c r="G319" s="6">
        <f>INDEX(BDD_enquete_terrain_publique!I:I, MATCH(A319, BDD_enquete_terrain_publique!C:C, 0))</f>
        <v>2</v>
      </c>
      <c r="H319" s="6" t="str">
        <f>INDEX(BDD_enquete_terrain_publique!J:J, MATCH(A319, BDD_enquete_terrain_publique!C:C, 0))</f>
        <v>NO</v>
      </c>
      <c r="I319" s="6" t="str">
        <f>INDEX(BDD_enquete_terrain_publique!K:K, MATCH(A319, BDD_enquete_terrain_publique!C:C, 0))</f>
        <v>SO</v>
      </c>
      <c r="J319" s="6" t="str">
        <f>INDEX(BDD_enquete_terrain_publique!L:L, MATCH(A319, BDD_enquete_terrain_publique!C:C, 0))</f>
        <v>50_75</v>
      </c>
      <c r="K319" s="6" t="str">
        <f>INDEX(BDD_enquete_terrain_publique!M:M, MATCH(A319, BDD_enquete_terrain_publique!C:C, 0))</f>
        <v>pln_lune</v>
      </c>
      <c r="L319" s="6" t="s">
        <v>1194</v>
      </c>
      <c r="M319" s="6">
        <v>42</v>
      </c>
      <c r="N319" s="6">
        <v>51.59</v>
      </c>
      <c r="O319" s="6">
        <f t="shared" si="14"/>
        <v>42.859833333333334</v>
      </c>
      <c r="P319" s="6" t="s">
        <v>1031</v>
      </c>
      <c r="Q319" s="6">
        <v>9</v>
      </c>
      <c r="R319" s="6">
        <v>20.260000000000002</v>
      </c>
      <c r="S319" s="6">
        <f t="shared" si="15"/>
        <v>9.3376666666666672</v>
      </c>
      <c r="T319" s="101">
        <f>INDEX(BDD_enquete_terrain_publique!AE:AE, MATCH(A319, BDD_enquete_terrain_publique!C:C, 0))</f>
        <v>0.33333333333333331</v>
      </c>
      <c r="U319" s="101">
        <f>INDEX(BDD_enquete_terrain_publique!AF:AF, MATCH(A319, BDD_enquete_terrain_publique!C:C, 0))</f>
        <v>0.625</v>
      </c>
      <c r="V319" s="6" t="s">
        <v>39</v>
      </c>
      <c r="W319" s="101">
        <v>0.40277777777777773</v>
      </c>
      <c r="X319" s="6">
        <v>1</v>
      </c>
      <c r="Y319" s="6">
        <v>1</v>
      </c>
      <c r="Z319" s="6" t="s">
        <v>22</v>
      </c>
      <c r="AA319" s="6" t="s">
        <v>22</v>
      </c>
      <c r="GU319" s="163"/>
    </row>
    <row r="320" spans="1:203">
      <c r="A320" s="106" t="s">
        <v>1192</v>
      </c>
      <c r="B320" s="100">
        <f>INDEX(BDD_enquete_terrain_publique!E:E, MATCH(A320, BDD_enquete_terrain_publique!C:C, 0))</f>
        <v>44639</v>
      </c>
      <c r="C320" s="6">
        <v>1</v>
      </c>
      <c r="D320" s="105" t="s">
        <v>22</v>
      </c>
      <c r="E320" s="6">
        <f>INDEX(BDD_enquete_terrain_publique!G:G, MATCH(A320, BDD_enquete_terrain_publique!C:C, 0))</f>
        <v>3</v>
      </c>
      <c r="F320" s="6">
        <f>INDEX(BDD_enquete_terrain_publique!H:H, MATCH(A320, BDD_enquete_terrain_publique!C:C, 0))</f>
        <v>11</v>
      </c>
      <c r="G320" s="6">
        <f>INDEX(BDD_enquete_terrain_publique!I:I, MATCH(A320, BDD_enquete_terrain_publique!C:C, 0))</f>
        <v>2</v>
      </c>
      <c r="H320" s="6" t="str">
        <f>INDEX(BDD_enquete_terrain_publique!J:J, MATCH(A320, BDD_enquete_terrain_publique!C:C, 0))</f>
        <v>NO</v>
      </c>
      <c r="I320" s="6" t="str">
        <f>INDEX(BDD_enquete_terrain_publique!K:K, MATCH(A320, BDD_enquete_terrain_publique!C:C, 0))</f>
        <v>SO</v>
      </c>
      <c r="J320" s="6" t="str">
        <f>INDEX(BDD_enquete_terrain_publique!L:L, MATCH(A320, BDD_enquete_terrain_publique!C:C, 0))</f>
        <v>50_75</v>
      </c>
      <c r="K320" s="6" t="str">
        <f>INDEX(BDD_enquete_terrain_publique!M:M, MATCH(A320, BDD_enquete_terrain_publique!C:C, 0))</f>
        <v>pln_lune</v>
      </c>
      <c r="L320" s="6" t="s">
        <v>1195</v>
      </c>
      <c r="M320" s="6">
        <v>42</v>
      </c>
      <c r="N320" s="6">
        <v>54.45</v>
      </c>
      <c r="O320" s="6">
        <f t="shared" si="14"/>
        <v>42.907499999999999</v>
      </c>
      <c r="P320" s="6" t="s">
        <v>1196</v>
      </c>
      <c r="Q320" s="6">
        <v>9</v>
      </c>
      <c r="R320" s="6">
        <v>20.52</v>
      </c>
      <c r="S320" s="6">
        <f t="shared" si="15"/>
        <v>9.3420000000000005</v>
      </c>
      <c r="T320" s="101">
        <f>INDEX(BDD_enquete_terrain_publique!AE:AE, MATCH(A320, BDD_enquete_terrain_publique!C:C, 0))</f>
        <v>0.33333333333333331</v>
      </c>
      <c r="U320" s="101">
        <f>INDEX(BDD_enquete_terrain_publique!AF:AF, MATCH(A320, BDD_enquete_terrain_publique!C:C, 0))</f>
        <v>0.625</v>
      </c>
      <c r="V320" s="6" t="s">
        <v>39</v>
      </c>
      <c r="W320" s="101">
        <v>0.59027777777777779</v>
      </c>
      <c r="X320" s="6">
        <v>1</v>
      </c>
      <c r="Y320" s="6">
        <v>1</v>
      </c>
      <c r="Z320" s="6" t="s">
        <v>22</v>
      </c>
      <c r="AA320" s="6" t="s">
        <v>22</v>
      </c>
      <c r="GU320" s="163"/>
    </row>
    <row r="321" spans="1:203">
      <c r="A321" s="106" t="s">
        <v>1192</v>
      </c>
      <c r="B321" s="100">
        <f>INDEX(BDD_enquete_terrain_publique!E:E, MATCH(A321, BDD_enquete_terrain_publique!C:C, 0))</f>
        <v>44639</v>
      </c>
      <c r="C321" s="6">
        <v>2</v>
      </c>
      <c r="D321" s="105" t="s">
        <v>22</v>
      </c>
      <c r="E321" s="6">
        <f>INDEX(BDD_enquete_terrain_publique!G:G, MATCH(A321, BDD_enquete_terrain_publique!C:C, 0))</f>
        <v>3</v>
      </c>
      <c r="F321" s="6">
        <f>INDEX(BDD_enquete_terrain_publique!H:H, MATCH(A321, BDD_enquete_terrain_publique!C:C, 0))</f>
        <v>11</v>
      </c>
      <c r="G321" s="6">
        <f>INDEX(BDD_enquete_terrain_publique!I:I, MATCH(A321, BDD_enquete_terrain_publique!C:C, 0))</f>
        <v>2</v>
      </c>
      <c r="H321" s="6" t="str">
        <f>INDEX(BDD_enquete_terrain_publique!J:J, MATCH(A321, BDD_enquete_terrain_publique!C:C, 0))</f>
        <v>NO</v>
      </c>
      <c r="I321" s="6" t="str">
        <f>INDEX(BDD_enquete_terrain_publique!K:K, MATCH(A321, BDD_enquete_terrain_publique!C:C, 0))</f>
        <v>SO</v>
      </c>
      <c r="J321" s="6" t="str">
        <f>INDEX(BDD_enquete_terrain_publique!L:L, MATCH(A321, BDD_enquete_terrain_publique!C:C, 0))</f>
        <v>50_75</v>
      </c>
      <c r="K321" s="6" t="str">
        <f>INDEX(BDD_enquete_terrain_publique!M:M, MATCH(A321, BDD_enquete_terrain_publique!C:C, 0))</f>
        <v>pln_lune</v>
      </c>
      <c r="L321" s="6" t="s">
        <v>22</v>
      </c>
      <c r="M321" s="6" t="s">
        <v>22</v>
      </c>
      <c r="N321" s="6" t="s">
        <v>22</v>
      </c>
      <c r="O321" s="6" t="s">
        <v>22</v>
      </c>
      <c r="P321" s="6" t="s">
        <v>22</v>
      </c>
      <c r="Q321" s="6" t="s">
        <v>22</v>
      </c>
      <c r="R321" s="6" t="s">
        <v>22</v>
      </c>
      <c r="S321" s="6" t="s">
        <v>22</v>
      </c>
      <c r="T321" s="101">
        <f>INDEX(BDD_enquete_terrain_publique!AE:AE, MATCH(A321, BDD_enquete_terrain_publique!C:C, 0))</f>
        <v>0.33333333333333331</v>
      </c>
      <c r="U321" s="101">
        <f>INDEX(BDD_enquete_terrain_publique!AF:AF, MATCH(A321, BDD_enquete_terrain_publique!C:C, 0))</f>
        <v>0.625</v>
      </c>
      <c r="V321" s="6" t="s">
        <v>39</v>
      </c>
      <c r="W321" s="6" t="s">
        <v>22</v>
      </c>
      <c r="X321" s="6">
        <v>0</v>
      </c>
      <c r="Y321" s="6">
        <v>0</v>
      </c>
      <c r="Z321" s="6" t="s">
        <v>22</v>
      </c>
      <c r="AA321" s="6" t="s">
        <v>22</v>
      </c>
      <c r="GU321" s="163"/>
    </row>
    <row r="322" spans="1:203">
      <c r="A322" s="106" t="s">
        <v>1199</v>
      </c>
      <c r="B322" s="100">
        <f>INDEX(BDD_enquete_terrain_publique!E:E, MATCH(A322, BDD_enquete_terrain_publique!C:C, 0))</f>
        <v>44642</v>
      </c>
      <c r="C322" s="6">
        <v>59</v>
      </c>
      <c r="D322" s="105" t="s">
        <v>22</v>
      </c>
      <c r="E322" s="6">
        <f>INDEX(BDD_enquete_terrain_publique!G:G, MATCH(A322, BDD_enquete_terrain_publique!C:C, 0))</f>
        <v>1</v>
      </c>
      <c r="F322" s="6">
        <f>INDEX(BDD_enquete_terrain_publique!H:H, MATCH(A322, BDD_enquete_terrain_publique!C:C, 0))</f>
        <v>12</v>
      </c>
      <c r="G322" s="6">
        <f>INDEX(BDD_enquete_terrain_publique!I:I, MATCH(A322, BDD_enquete_terrain_publique!C:C, 0))</f>
        <v>1</v>
      </c>
      <c r="H322" s="6" t="str">
        <f>INDEX(BDD_enquete_terrain_publique!J:J, MATCH(A322, BDD_enquete_terrain_publique!C:C, 0))</f>
        <v>NO</v>
      </c>
      <c r="I322" s="6" t="str">
        <f>INDEX(BDD_enquete_terrain_publique!K:K, MATCH(A322, BDD_enquete_terrain_publique!C:C, 0))</f>
        <v>NO</v>
      </c>
      <c r="J322" s="6" t="str">
        <f>INDEX(BDD_enquete_terrain_publique!L:L, MATCH(A322, BDD_enquete_terrain_publique!C:C, 0))</f>
        <v>0_10</v>
      </c>
      <c r="K322" s="6" t="str">
        <f>INDEX(BDD_enquete_terrain_publique!M:M, MATCH(A322, BDD_enquete_terrain_publique!C:C, 0))</f>
        <v>pln_lune</v>
      </c>
      <c r="L322" s="6" t="s">
        <v>1024</v>
      </c>
      <c r="M322" s="6">
        <v>42</v>
      </c>
      <c r="N322" s="6">
        <v>40.590000000000003</v>
      </c>
      <c r="O322" s="6">
        <f t="shared" si="14"/>
        <v>42.676499999999997</v>
      </c>
      <c r="P322" s="6" t="s">
        <v>2529</v>
      </c>
      <c r="Q322" s="6">
        <v>9</v>
      </c>
      <c r="R322" s="6">
        <v>17.22</v>
      </c>
      <c r="S322" s="6">
        <f t="shared" si="15"/>
        <v>9.2870000000000008</v>
      </c>
      <c r="T322" s="101">
        <f>INDEX(BDD_enquete_terrain_publique!AE:AE, MATCH(A322, BDD_enquete_terrain_publique!C:C, 0))</f>
        <v>0.33333333333333331</v>
      </c>
      <c r="U322" s="101">
        <f>INDEX(BDD_enquete_terrain_publique!AF:AF, MATCH(A322, BDD_enquete_terrain_publique!C:C, 0))</f>
        <v>0.5</v>
      </c>
      <c r="V322" s="6" t="s">
        <v>41</v>
      </c>
      <c r="W322" s="101">
        <v>0.43472222222222223</v>
      </c>
      <c r="X322" s="6">
        <v>0</v>
      </c>
      <c r="Y322" s="6">
        <v>0</v>
      </c>
      <c r="Z322" s="6" t="s">
        <v>22</v>
      </c>
      <c r="AA322" s="6" t="s">
        <v>2530</v>
      </c>
      <c r="GU322" s="163"/>
    </row>
    <row r="323" spans="1:203">
      <c r="A323" s="106" t="s">
        <v>1199</v>
      </c>
      <c r="B323" s="100">
        <f>INDEX(BDD_enquete_terrain_publique!E:E, MATCH(A323, BDD_enquete_terrain_publique!C:C, 0))</f>
        <v>44642</v>
      </c>
      <c r="C323" s="6">
        <v>59</v>
      </c>
      <c r="D323" s="105" t="s">
        <v>22</v>
      </c>
      <c r="E323" s="6">
        <f>INDEX(BDD_enquete_terrain_publique!G:G, MATCH(A323, BDD_enquete_terrain_publique!C:C, 0))</f>
        <v>1</v>
      </c>
      <c r="F323" s="6">
        <f>INDEX(BDD_enquete_terrain_publique!H:H, MATCH(A323, BDD_enquete_terrain_publique!C:C, 0))</f>
        <v>12</v>
      </c>
      <c r="G323" s="6">
        <f>INDEX(BDD_enquete_terrain_publique!I:I, MATCH(A323, BDD_enquete_terrain_publique!C:C, 0))</f>
        <v>1</v>
      </c>
      <c r="H323" s="6" t="str">
        <f>INDEX(BDD_enquete_terrain_publique!J:J, MATCH(A323, BDD_enquete_terrain_publique!C:C, 0))</f>
        <v>NO</v>
      </c>
      <c r="I323" s="6" t="str">
        <f>INDEX(BDD_enquete_terrain_publique!K:K, MATCH(A323, BDD_enquete_terrain_publique!C:C, 0))</f>
        <v>NO</v>
      </c>
      <c r="J323" s="6" t="str">
        <f>INDEX(BDD_enquete_terrain_publique!L:L, MATCH(A323, BDD_enquete_terrain_publique!C:C, 0))</f>
        <v>0_10</v>
      </c>
      <c r="K323" s="6" t="str">
        <f>INDEX(BDD_enquete_terrain_publique!M:M, MATCH(A323, BDD_enquete_terrain_publique!C:C, 0))</f>
        <v>pln_lune</v>
      </c>
      <c r="L323" s="6" t="s">
        <v>1200</v>
      </c>
      <c r="M323" s="6">
        <v>42</v>
      </c>
      <c r="N323" s="6">
        <v>67.98</v>
      </c>
      <c r="O323" s="6">
        <f t="shared" si="14"/>
        <v>43.133000000000003</v>
      </c>
      <c r="P323" s="6" t="s">
        <v>1201</v>
      </c>
      <c r="Q323" s="6">
        <v>9</v>
      </c>
      <c r="R323" s="6">
        <v>29.77</v>
      </c>
      <c r="S323" s="6">
        <f t="shared" si="15"/>
        <v>9.4961666666666673</v>
      </c>
      <c r="T323" s="101">
        <f>INDEX(BDD_enquete_terrain_publique!AE:AE, MATCH(A323, BDD_enquete_terrain_publique!C:C, 0))</f>
        <v>0.33333333333333331</v>
      </c>
      <c r="U323" s="101">
        <f>INDEX(BDD_enquete_terrain_publique!AF:AF, MATCH(A323, BDD_enquete_terrain_publique!C:C, 0))</f>
        <v>0.5</v>
      </c>
      <c r="V323" s="6" t="s">
        <v>39</v>
      </c>
      <c r="W323" s="101">
        <v>0.44791666666666669</v>
      </c>
      <c r="X323" s="6">
        <v>1</v>
      </c>
      <c r="Y323" s="6">
        <v>1</v>
      </c>
      <c r="Z323" s="6" t="s">
        <v>22</v>
      </c>
      <c r="AA323" s="6" t="s">
        <v>22</v>
      </c>
      <c r="GU323" s="163"/>
    </row>
    <row r="324" spans="1:203">
      <c r="A324" s="106" t="s">
        <v>1199</v>
      </c>
      <c r="B324" s="100">
        <f>INDEX(BDD_enquete_terrain_publique!E:E, MATCH(A324, BDD_enquete_terrain_publique!C:C, 0))</f>
        <v>44642</v>
      </c>
      <c r="C324" s="6">
        <v>59</v>
      </c>
      <c r="D324" s="105" t="s">
        <v>22</v>
      </c>
      <c r="E324" s="6">
        <f>INDEX(BDD_enquete_terrain_publique!G:G, MATCH(A324, BDD_enquete_terrain_publique!C:C, 0))</f>
        <v>1</v>
      </c>
      <c r="F324" s="6">
        <f>INDEX(BDD_enquete_terrain_publique!H:H, MATCH(A324, BDD_enquete_terrain_publique!C:C, 0))</f>
        <v>12</v>
      </c>
      <c r="G324" s="6">
        <f>INDEX(BDD_enquete_terrain_publique!I:I, MATCH(A324, BDD_enquete_terrain_publique!C:C, 0))</f>
        <v>1</v>
      </c>
      <c r="H324" s="6" t="str">
        <f>INDEX(BDD_enquete_terrain_publique!J:J, MATCH(A324, BDD_enquete_terrain_publique!C:C, 0))</f>
        <v>NO</v>
      </c>
      <c r="I324" s="6" t="str">
        <f>INDEX(BDD_enquete_terrain_publique!K:K, MATCH(A324, BDD_enquete_terrain_publique!C:C, 0))</f>
        <v>NO</v>
      </c>
      <c r="J324" s="6" t="str">
        <f>INDEX(BDD_enquete_terrain_publique!L:L, MATCH(A324, BDD_enquete_terrain_publique!C:C, 0))</f>
        <v>0_10</v>
      </c>
      <c r="K324" s="6" t="str">
        <f>INDEX(BDD_enquete_terrain_publique!M:M, MATCH(A324, BDD_enquete_terrain_publique!C:C, 0))</f>
        <v>pln_lune</v>
      </c>
      <c r="L324" s="6" t="s">
        <v>1758</v>
      </c>
      <c r="M324" s="6">
        <v>42</v>
      </c>
      <c r="N324" s="6">
        <v>40.4</v>
      </c>
      <c r="O324" s="6">
        <f t="shared" si="14"/>
        <v>42.673333333333332</v>
      </c>
      <c r="P324" s="6" t="s">
        <v>1759</v>
      </c>
      <c r="Q324" s="6">
        <v>9</v>
      </c>
      <c r="R324" s="6">
        <v>18</v>
      </c>
      <c r="S324" s="6">
        <f t="shared" si="15"/>
        <v>9.3000000000000007</v>
      </c>
      <c r="T324" s="101">
        <f>INDEX(BDD_enquete_terrain_publique!AE:AE, MATCH(A324, BDD_enquete_terrain_publique!C:C, 0))</f>
        <v>0.33333333333333331</v>
      </c>
      <c r="U324" s="101">
        <f>INDEX(BDD_enquete_terrain_publique!AF:AF, MATCH(A324, BDD_enquete_terrain_publique!C:C, 0))</f>
        <v>0.5</v>
      </c>
      <c r="V324" s="6" t="s">
        <v>39</v>
      </c>
      <c r="W324" s="101">
        <v>0.45763888888888887</v>
      </c>
      <c r="X324" s="6">
        <v>2</v>
      </c>
      <c r="Y324" s="6">
        <v>2</v>
      </c>
      <c r="Z324" s="6" t="s">
        <v>22</v>
      </c>
      <c r="AA324" s="6" t="s">
        <v>22</v>
      </c>
      <c r="GU324" s="163"/>
    </row>
    <row r="325" spans="1:203">
      <c r="A325" s="106" t="s">
        <v>1199</v>
      </c>
      <c r="B325" s="100">
        <f>INDEX(BDD_enquete_terrain_publique!E:E, MATCH(A325, BDD_enquete_terrain_publique!C:C, 0))</f>
        <v>44642</v>
      </c>
      <c r="C325" s="6">
        <v>59</v>
      </c>
      <c r="D325" s="105" t="s">
        <v>22</v>
      </c>
      <c r="E325" s="6">
        <f>INDEX(BDD_enquete_terrain_publique!G:G, MATCH(A325, BDD_enquete_terrain_publique!C:C, 0))</f>
        <v>1</v>
      </c>
      <c r="F325" s="6">
        <f>INDEX(BDD_enquete_terrain_publique!H:H, MATCH(A325, BDD_enquete_terrain_publique!C:C, 0))</f>
        <v>12</v>
      </c>
      <c r="G325" s="6">
        <f>INDEX(BDD_enquete_terrain_publique!I:I, MATCH(A325, BDD_enquete_terrain_publique!C:C, 0))</f>
        <v>1</v>
      </c>
      <c r="H325" s="6" t="str">
        <f>INDEX(BDD_enquete_terrain_publique!J:J, MATCH(A325, BDD_enquete_terrain_publique!C:C, 0))</f>
        <v>NO</v>
      </c>
      <c r="I325" s="6" t="str">
        <f>INDEX(BDD_enquete_terrain_publique!K:K, MATCH(A325, BDD_enquete_terrain_publique!C:C, 0))</f>
        <v>NO</v>
      </c>
      <c r="J325" s="6" t="str">
        <f>INDEX(BDD_enquete_terrain_publique!L:L, MATCH(A325, BDD_enquete_terrain_publique!C:C, 0))</f>
        <v>0_10</v>
      </c>
      <c r="K325" s="6" t="str">
        <f>INDEX(BDD_enquete_terrain_publique!M:M, MATCH(A325, BDD_enquete_terrain_publique!C:C, 0))</f>
        <v>pln_lune</v>
      </c>
      <c r="L325" s="6" t="s">
        <v>1147</v>
      </c>
      <c r="M325" s="6">
        <v>42</v>
      </c>
      <c r="N325" s="6">
        <v>40.46</v>
      </c>
      <c r="O325" s="6">
        <f t="shared" si="14"/>
        <v>42.674333333333337</v>
      </c>
      <c r="P325" s="6" t="s">
        <v>1206</v>
      </c>
      <c r="Q325" s="6">
        <v>9</v>
      </c>
      <c r="R325" s="6">
        <v>17.59</v>
      </c>
      <c r="S325" s="6">
        <f t="shared" si="15"/>
        <v>9.2931666666666661</v>
      </c>
      <c r="T325" s="101">
        <f>INDEX(BDD_enquete_terrain_publique!AE:AE, MATCH(A325, BDD_enquete_terrain_publique!C:C, 0))</f>
        <v>0.33333333333333331</v>
      </c>
      <c r="U325" s="101">
        <f>INDEX(BDD_enquete_terrain_publique!AF:AF, MATCH(A325, BDD_enquete_terrain_publique!C:C, 0))</f>
        <v>0.5</v>
      </c>
      <c r="V325" s="6" t="s">
        <v>39</v>
      </c>
      <c r="W325" s="101">
        <v>0.48541666666666666</v>
      </c>
      <c r="X325" s="6">
        <v>1</v>
      </c>
      <c r="Y325" s="6">
        <v>1</v>
      </c>
      <c r="Z325" s="6" t="s">
        <v>22</v>
      </c>
      <c r="AA325" s="6" t="s">
        <v>22</v>
      </c>
      <c r="GU325" s="163"/>
    </row>
    <row r="326" spans="1:203">
      <c r="A326" s="106" t="s">
        <v>1199</v>
      </c>
      <c r="B326" s="100">
        <f>INDEX(BDD_enquete_terrain_publique!E:E, MATCH(A326, BDD_enquete_terrain_publique!C:C, 0))</f>
        <v>44642</v>
      </c>
      <c r="C326" s="6">
        <v>58</v>
      </c>
      <c r="D326" s="105" t="s">
        <v>22</v>
      </c>
      <c r="E326" s="6">
        <f>INDEX(BDD_enquete_terrain_publique!G:G, MATCH(A326, BDD_enquete_terrain_publique!C:C, 0))</f>
        <v>1</v>
      </c>
      <c r="F326" s="6">
        <f>INDEX(BDD_enquete_terrain_publique!H:H, MATCH(A326, BDD_enquete_terrain_publique!C:C, 0))</f>
        <v>12</v>
      </c>
      <c r="G326" s="6">
        <f>INDEX(BDD_enquete_terrain_publique!I:I, MATCH(A326, BDD_enquete_terrain_publique!C:C, 0))</f>
        <v>1</v>
      </c>
      <c r="H326" s="6" t="str">
        <f>INDEX(BDD_enquete_terrain_publique!J:J, MATCH(A326, BDD_enquete_terrain_publique!C:C, 0))</f>
        <v>NO</v>
      </c>
      <c r="I326" s="6" t="str">
        <f>INDEX(BDD_enquete_terrain_publique!K:K, MATCH(A326, BDD_enquete_terrain_publique!C:C, 0))</f>
        <v>NO</v>
      </c>
      <c r="J326" s="6" t="str">
        <f>INDEX(BDD_enquete_terrain_publique!L:L, MATCH(A326, BDD_enquete_terrain_publique!C:C, 0))</f>
        <v>0_10</v>
      </c>
      <c r="K326" s="6" t="str">
        <f>INDEX(BDD_enquete_terrain_publique!M:M, MATCH(A326, BDD_enquete_terrain_publique!C:C, 0))</f>
        <v>pln_lune</v>
      </c>
      <c r="L326" s="6" t="s">
        <v>22</v>
      </c>
      <c r="M326" s="6" t="s">
        <v>22</v>
      </c>
      <c r="N326" s="6" t="s">
        <v>22</v>
      </c>
      <c r="O326" s="6" t="s">
        <v>22</v>
      </c>
      <c r="P326" s="6" t="s">
        <v>22</v>
      </c>
      <c r="Q326" s="6" t="s">
        <v>22</v>
      </c>
      <c r="R326" s="6" t="s">
        <v>22</v>
      </c>
      <c r="S326" s="6" t="s">
        <v>22</v>
      </c>
      <c r="T326" s="101">
        <f>INDEX(BDD_enquete_terrain_publique!AE:AE, MATCH(A326, BDD_enquete_terrain_publique!C:C, 0))</f>
        <v>0.33333333333333331</v>
      </c>
      <c r="U326" s="101">
        <f>INDEX(BDD_enquete_terrain_publique!AF:AF, MATCH(A326, BDD_enquete_terrain_publique!C:C, 0))</f>
        <v>0.5</v>
      </c>
      <c r="V326" s="6" t="s">
        <v>41</v>
      </c>
      <c r="W326" s="6" t="s">
        <v>22</v>
      </c>
      <c r="X326" s="6">
        <v>0</v>
      </c>
      <c r="Y326" s="6">
        <v>0</v>
      </c>
      <c r="Z326" s="6" t="s">
        <v>22</v>
      </c>
      <c r="AA326" s="6" t="s">
        <v>22</v>
      </c>
      <c r="GU326" s="163"/>
    </row>
    <row r="327" spans="1:203">
      <c r="A327" s="106" t="s">
        <v>1199</v>
      </c>
      <c r="B327" s="100">
        <f>INDEX(BDD_enquete_terrain_publique!E:E, MATCH(A327, BDD_enquete_terrain_publique!C:C, 0))</f>
        <v>44642</v>
      </c>
      <c r="C327" s="6">
        <v>57</v>
      </c>
      <c r="D327" s="105" t="s">
        <v>22</v>
      </c>
      <c r="E327" s="6">
        <f>INDEX(BDD_enquete_terrain_publique!G:G, MATCH(A327, BDD_enquete_terrain_publique!C:C, 0))</f>
        <v>1</v>
      </c>
      <c r="F327" s="6">
        <f>INDEX(BDD_enquete_terrain_publique!H:H, MATCH(A327, BDD_enquete_terrain_publique!C:C, 0))</f>
        <v>12</v>
      </c>
      <c r="G327" s="6">
        <f>INDEX(BDD_enquete_terrain_publique!I:I, MATCH(A327, BDD_enquete_terrain_publique!C:C, 0))</f>
        <v>1</v>
      </c>
      <c r="H327" s="6" t="str">
        <f>INDEX(BDD_enquete_terrain_publique!J:J, MATCH(A327, BDD_enquete_terrain_publique!C:C, 0))</f>
        <v>NO</v>
      </c>
      <c r="I327" s="6" t="str">
        <f>INDEX(BDD_enquete_terrain_publique!K:K, MATCH(A327, BDD_enquete_terrain_publique!C:C, 0))</f>
        <v>NO</v>
      </c>
      <c r="J327" s="6" t="str">
        <f>INDEX(BDD_enquete_terrain_publique!L:L, MATCH(A327, BDD_enquete_terrain_publique!C:C, 0))</f>
        <v>0_10</v>
      </c>
      <c r="K327" s="6" t="str">
        <f>INDEX(BDD_enquete_terrain_publique!M:M, MATCH(A327, BDD_enquete_terrain_publique!C:C, 0))</f>
        <v>pln_lune</v>
      </c>
      <c r="L327" s="6" t="s">
        <v>22</v>
      </c>
      <c r="M327" s="6" t="s">
        <v>22</v>
      </c>
      <c r="N327" s="6" t="s">
        <v>22</v>
      </c>
      <c r="O327" s="6" t="s">
        <v>22</v>
      </c>
      <c r="P327" s="6" t="s">
        <v>22</v>
      </c>
      <c r="Q327" s="6" t="s">
        <v>22</v>
      </c>
      <c r="R327" s="6" t="s">
        <v>22</v>
      </c>
      <c r="S327" s="6" t="s">
        <v>22</v>
      </c>
      <c r="T327" s="101">
        <f>INDEX(BDD_enquete_terrain_publique!AE:AE, MATCH(A327, BDD_enquete_terrain_publique!C:C, 0))</f>
        <v>0.33333333333333331</v>
      </c>
      <c r="U327" s="101">
        <f>INDEX(BDD_enquete_terrain_publique!AF:AF, MATCH(A327, BDD_enquete_terrain_publique!C:C, 0))</f>
        <v>0.5</v>
      </c>
      <c r="V327" s="6" t="s">
        <v>41</v>
      </c>
      <c r="W327" s="6" t="s">
        <v>22</v>
      </c>
      <c r="X327" s="6">
        <v>0</v>
      </c>
      <c r="Y327" s="6">
        <v>0</v>
      </c>
      <c r="Z327" s="6" t="s">
        <v>22</v>
      </c>
      <c r="AA327" s="6" t="s">
        <v>22</v>
      </c>
      <c r="GU327" s="163"/>
    </row>
    <row r="328" spans="1:203">
      <c r="A328" s="106" t="s">
        <v>2531</v>
      </c>
      <c r="B328" s="100">
        <v>44644</v>
      </c>
      <c r="C328" s="6">
        <v>9</v>
      </c>
      <c r="D328" s="105" t="s">
        <v>22</v>
      </c>
      <c r="E328" s="6">
        <v>1</v>
      </c>
      <c r="F328" s="6">
        <v>14</v>
      </c>
      <c r="G328" s="6">
        <v>1</v>
      </c>
      <c r="H328" s="6" t="s">
        <v>1013</v>
      </c>
      <c r="I328" s="6" t="s">
        <v>264</v>
      </c>
      <c r="J328" s="10" t="str">
        <f t="shared" ref="J328:J336" si="20">J327</f>
        <v>0_10</v>
      </c>
      <c r="K328" s="6" t="s">
        <v>1023</v>
      </c>
      <c r="L328" s="6" t="s">
        <v>22</v>
      </c>
      <c r="M328" s="6" t="s">
        <v>22</v>
      </c>
      <c r="N328" s="6" t="s">
        <v>22</v>
      </c>
      <c r="O328" s="6" t="s">
        <v>22</v>
      </c>
      <c r="P328" s="6" t="s">
        <v>22</v>
      </c>
      <c r="Q328" s="6" t="s">
        <v>22</v>
      </c>
      <c r="R328" s="6" t="s">
        <v>22</v>
      </c>
      <c r="S328" s="6" t="s">
        <v>22</v>
      </c>
      <c r="T328" s="101">
        <v>0.35416666666666669</v>
      </c>
      <c r="U328" s="101">
        <v>0.58333333333333337</v>
      </c>
      <c r="V328" s="6" t="s">
        <v>41</v>
      </c>
      <c r="W328" s="101">
        <v>0.37083333333333335</v>
      </c>
      <c r="X328" s="6">
        <v>0</v>
      </c>
      <c r="Y328" s="6">
        <v>4</v>
      </c>
      <c r="Z328" s="6" t="s">
        <v>22</v>
      </c>
      <c r="AA328" s="6" t="s">
        <v>2532</v>
      </c>
      <c r="GU328" s="163"/>
    </row>
    <row r="329" spans="1:203">
      <c r="A329" s="106" t="s">
        <v>2531</v>
      </c>
      <c r="B329" s="100">
        <v>44644</v>
      </c>
      <c r="C329" s="6">
        <v>8</v>
      </c>
      <c r="D329" s="105" t="s">
        <v>22</v>
      </c>
      <c r="E329" s="6">
        <v>1</v>
      </c>
      <c r="F329" s="6">
        <v>14</v>
      </c>
      <c r="G329" s="6">
        <v>1</v>
      </c>
      <c r="H329" s="6" t="s">
        <v>1013</v>
      </c>
      <c r="I329" s="6" t="s">
        <v>264</v>
      </c>
      <c r="J329" s="10" t="str">
        <f t="shared" si="20"/>
        <v>0_10</v>
      </c>
      <c r="K329" s="6" t="s">
        <v>1023</v>
      </c>
      <c r="L329" s="6" t="s">
        <v>22</v>
      </c>
      <c r="M329" s="6" t="s">
        <v>22</v>
      </c>
      <c r="N329" s="6" t="s">
        <v>22</v>
      </c>
      <c r="O329" s="6" t="s">
        <v>22</v>
      </c>
      <c r="P329" s="6" t="s">
        <v>22</v>
      </c>
      <c r="Q329" s="6" t="s">
        <v>22</v>
      </c>
      <c r="R329" s="6" t="s">
        <v>22</v>
      </c>
      <c r="S329" s="6" t="s">
        <v>22</v>
      </c>
      <c r="T329" s="101">
        <v>0.35416666666666669</v>
      </c>
      <c r="U329" s="101">
        <v>0.58333333333333337</v>
      </c>
      <c r="V329" s="6" t="s">
        <v>41</v>
      </c>
      <c r="W329" s="6" t="s">
        <v>22</v>
      </c>
      <c r="X329" s="6">
        <v>0</v>
      </c>
      <c r="Y329" s="6">
        <v>0</v>
      </c>
      <c r="Z329" s="6" t="s">
        <v>22</v>
      </c>
      <c r="AA329" s="6" t="s">
        <v>22</v>
      </c>
      <c r="GU329" s="163"/>
    </row>
    <row r="330" spans="1:203">
      <c r="A330" s="106" t="s">
        <v>2531</v>
      </c>
      <c r="B330" s="100">
        <v>44644</v>
      </c>
      <c r="C330" s="6">
        <v>7</v>
      </c>
      <c r="D330" s="105" t="s">
        <v>22</v>
      </c>
      <c r="E330" s="6">
        <v>1</v>
      </c>
      <c r="F330" s="6">
        <v>14</v>
      </c>
      <c r="G330" s="6">
        <v>1</v>
      </c>
      <c r="H330" s="6" t="s">
        <v>1013</v>
      </c>
      <c r="I330" s="6" t="s">
        <v>264</v>
      </c>
      <c r="J330" s="10" t="str">
        <f t="shared" si="20"/>
        <v>0_10</v>
      </c>
      <c r="K330" s="6" t="s">
        <v>1023</v>
      </c>
      <c r="L330" s="6" t="s">
        <v>22</v>
      </c>
      <c r="M330" s="6" t="s">
        <v>22</v>
      </c>
      <c r="N330" s="6" t="s">
        <v>22</v>
      </c>
      <c r="O330" s="6" t="s">
        <v>22</v>
      </c>
      <c r="P330" s="6" t="s">
        <v>22</v>
      </c>
      <c r="Q330" s="6" t="s">
        <v>22</v>
      </c>
      <c r="R330" s="6" t="s">
        <v>22</v>
      </c>
      <c r="S330" s="6" t="s">
        <v>22</v>
      </c>
      <c r="T330" s="101">
        <v>0.35416666666666669</v>
      </c>
      <c r="U330" s="101">
        <v>0.58333333333333337</v>
      </c>
      <c r="V330" s="6" t="s">
        <v>41</v>
      </c>
      <c r="W330" s="6" t="s">
        <v>22</v>
      </c>
      <c r="X330" s="6">
        <v>0</v>
      </c>
      <c r="Y330" s="6">
        <v>0</v>
      </c>
      <c r="Z330" s="6" t="s">
        <v>22</v>
      </c>
      <c r="AA330" s="6" t="s">
        <v>22</v>
      </c>
      <c r="GU330" s="163"/>
    </row>
    <row r="331" spans="1:203">
      <c r="A331" s="106" t="s">
        <v>2531</v>
      </c>
      <c r="B331" s="100">
        <v>44644</v>
      </c>
      <c r="C331" s="6">
        <v>6</v>
      </c>
      <c r="D331" s="105" t="s">
        <v>22</v>
      </c>
      <c r="E331" s="6">
        <v>1</v>
      </c>
      <c r="F331" s="6">
        <v>14</v>
      </c>
      <c r="G331" s="6">
        <v>1</v>
      </c>
      <c r="H331" s="6" t="s">
        <v>1013</v>
      </c>
      <c r="I331" s="6" t="s">
        <v>264</v>
      </c>
      <c r="J331" s="10" t="str">
        <f t="shared" si="20"/>
        <v>0_10</v>
      </c>
      <c r="K331" s="6" t="s">
        <v>1023</v>
      </c>
      <c r="L331" s="6" t="s">
        <v>22</v>
      </c>
      <c r="M331" s="6" t="s">
        <v>22</v>
      </c>
      <c r="N331" s="6" t="s">
        <v>22</v>
      </c>
      <c r="O331" s="6" t="s">
        <v>22</v>
      </c>
      <c r="P331" s="6" t="s">
        <v>22</v>
      </c>
      <c r="Q331" s="6" t="s">
        <v>22</v>
      </c>
      <c r="R331" s="6" t="s">
        <v>22</v>
      </c>
      <c r="S331" s="6" t="s">
        <v>22</v>
      </c>
      <c r="T331" s="101">
        <v>0.35416666666666669</v>
      </c>
      <c r="U331" s="101">
        <v>0.58333333333333337</v>
      </c>
      <c r="V331" s="6" t="s">
        <v>41</v>
      </c>
      <c r="W331" s="6" t="s">
        <v>22</v>
      </c>
      <c r="X331" s="6">
        <v>0</v>
      </c>
      <c r="Y331" s="6">
        <v>0</v>
      </c>
      <c r="Z331" s="6" t="s">
        <v>22</v>
      </c>
      <c r="AA331" s="6" t="s">
        <v>22</v>
      </c>
      <c r="GU331" s="163"/>
    </row>
    <row r="332" spans="1:203">
      <c r="A332" s="106" t="s">
        <v>2533</v>
      </c>
      <c r="B332" s="100">
        <v>44645</v>
      </c>
      <c r="C332" s="6">
        <v>9</v>
      </c>
      <c r="D332" s="105" t="s">
        <v>22</v>
      </c>
      <c r="E332" s="6">
        <v>1</v>
      </c>
      <c r="F332" s="6">
        <v>13</v>
      </c>
      <c r="G332" s="6">
        <v>1</v>
      </c>
      <c r="H332" s="6" t="s">
        <v>1013</v>
      </c>
      <c r="I332" s="6" t="s">
        <v>264</v>
      </c>
      <c r="J332" s="10" t="str">
        <f t="shared" si="20"/>
        <v>0_10</v>
      </c>
      <c r="K332" s="6" t="s">
        <v>1041</v>
      </c>
      <c r="L332" s="6" t="s">
        <v>22</v>
      </c>
      <c r="M332" s="6" t="s">
        <v>22</v>
      </c>
      <c r="N332" s="6" t="s">
        <v>22</v>
      </c>
      <c r="O332" s="6" t="s">
        <v>22</v>
      </c>
      <c r="P332" s="6" t="s">
        <v>22</v>
      </c>
      <c r="Q332" s="6" t="s">
        <v>22</v>
      </c>
      <c r="R332" s="6" t="s">
        <v>22</v>
      </c>
      <c r="S332" s="6" t="s">
        <v>22</v>
      </c>
      <c r="T332" s="101">
        <v>0.25</v>
      </c>
      <c r="U332" s="101">
        <v>0.54166666666666663</v>
      </c>
      <c r="V332" s="6" t="s">
        <v>39</v>
      </c>
      <c r="W332" s="6" t="s">
        <v>22</v>
      </c>
      <c r="X332" s="6">
        <v>0</v>
      </c>
      <c r="Y332" s="6">
        <v>0</v>
      </c>
      <c r="Z332" s="6" t="s">
        <v>22</v>
      </c>
      <c r="AA332" s="6" t="s">
        <v>22</v>
      </c>
      <c r="GU332" s="163"/>
    </row>
    <row r="333" spans="1:203">
      <c r="A333" s="106" t="s">
        <v>2533</v>
      </c>
      <c r="B333" s="100">
        <v>44645</v>
      </c>
      <c r="C333" s="6">
        <v>8</v>
      </c>
      <c r="D333" s="105" t="s">
        <v>22</v>
      </c>
      <c r="E333" s="6">
        <v>1</v>
      </c>
      <c r="F333" s="6">
        <v>13</v>
      </c>
      <c r="G333" s="6">
        <v>1</v>
      </c>
      <c r="H333" s="6" t="s">
        <v>1013</v>
      </c>
      <c r="I333" s="6" t="s">
        <v>264</v>
      </c>
      <c r="J333" s="10" t="str">
        <f t="shared" si="20"/>
        <v>0_10</v>
      </c>
      <c r="K333" s="6" t="s">
        <v>1041</v>
      </c>
      <c r="L333" s="6" t="s">
        <v>22</v>
      </c>
      <c r="M333" s="6" t="s">
        <v>22</v>
      </c>
      <c r="N333" s="6" t="s">
        <v>22</v>
      </c>
      <c r="O333" s="6" t="s">
        <v>22</v>
      </c>
      <c r="P333" s="6" t="s">
        <v>22</v>
      </c>
      <c r="Q333" s="6" t="s">
        <v>22</v>
      </c>
      <c r="R333" s="6" t="s">
        <v>22</v>
      </c>
      <c r="S333" s="6" t="s">
        <v>22</v>
      </c>
      <c r="T333" s="101">
        <v>0.25</v>
      </c>
      <c r="U333" s="101">
        <v>0.54166666666666663</v>
      </c>
      <c r="V333" s="6" t="s">
        <v>39</v>
      </c>
      <c r="W333" s="6" t="s">
        <v>22</v>
      </c>
      <c r="X333" s="6">
        <v>0</v>
      </c>
      <c r="Y333" s="6">
        <v>0</v>
      </c>
      <c r="Z333" s="6" t="s">
        <v>22</v>
      </c>
      <c r="AA333" s="6" t="s">
        <v>22</v>
      </c>
      <c r="GU333" s="163"/>
    </row>
    <row r="334" spans="1:203">
      <c r="A334" s="106" t="s">
        <v>2533</v>
      </c>
      <c r="B334" s="100">
        <v>44645</v>
      </c>
      <c r="C334" s="6">
        <v>7</v>
      </c>
      <c r="D334" s="105" t="s">
        <v>22</v>
      </c>
      <c r="E334" s="6">
        <v>1</v>
      </c>
      <c r="F334" s="6">
        <v>13</v>
      </c>
      <c r="G334" s="6">
        <v>1</v>
      </c>
      <c r="H334" s="6" t="s">
        <v>1013</v>
      </c>
      <c r="I334" s="6" t="s">
        <v>264</v>
      </c>
      <c r="J334" s="10" t="str">
        <f t="shared" si="20"/>
        <v>0_10</v>
      </c>
      <c r="K334" s="6" t="s">
        <v>1041</v>
      </c>
      <c r="L334" s="6" t="s">
        <v>22</v>
      </c>
      <c r="M334" s="6" t="s">
        <v>22</v>
      </c>
      <c r="N334" s="6" t="s">
        <v>22</v>
      </c>
      <c r="O334" s="6" t="s">
        <v>22</v>
      </c>
      <c r="P334" s="6" t="s">
        <v>22</v>
      </c>
      <c r="Q334" s="6" t="s">
        <v>22</v>
      </c>
      <c r="R334" s="6" t="s">
        <v>22</v>
      </c>
      <c r="S334" s="6" t="s">
        <v>22</v>
      </c>
      <c r="T334" s="101">
        <v>0.25</v>
      </c>
      <c r="U334" s="101">
        <v>0.54166666666666663</v>
      </c>
      <c r="V334" s="6" t="s">
        <v>39</v>
      </c>
      <c r="W334" s="6" t="s">
        <v>22</v>
      </c>
      <c r="X334" s="6">
        <v>0</v>
      </c>
      <c r="Y334" s="6">
        <v>0</v>
      </c>
      <c r="Z334" s="6" t="s">
        <v>22</v>
      </c>
      <c r="AA334" s="6" t="s">
        <v>22</v>
      </c>
      <c r="GU334" s="163"/>
    </row>
    <row r="335" spans="1:203">
      <c r="A335" s="106" t="s">
        <v>2533</v>
      </c>
      <c r="B335" s="100">
        <v>44645</v>
      </c>
      <c r="C335" s="6">
        <v>6</v>
      </c>
      <c r="D335" s="105" t="s">
        <v>22</v>
      </c>
      <c r="E335" s="6">
        <v>1</v>
      </c>
      <c r="F335" s="6">
        <v>13</v>
      </c>
      <c r="G335" s="6">
        <v>1</v>
      </c>
      <c r="H335" s="6" t="s">
        <v>1013</v>
      </c>
      <c r="I335" s="6" t="s">
        <v>264</v>
      </c>
      <c r="J335" s="10" t="str">
        <f t="shared" si="20"/>
        <v>0_10</v>
      </c>
      <c r="K335" s="6" t="s">
        <v>1041</v>
      </c>
      <c r="L335" s="6" t="s">
        <v>22</v>
      </c>
      <c r="M335" s="6" t="s">
        <v>22</v>
      </c>
      <c r="N335" s="6" t="s">
        <v>22</v>
      </c>
      <c r="O335" s="6" t="s">
        <v>22</v>
      </c>
      <c r="P335" s="6" t="s">
        <v>22</v>
      </c>
      <c r="Q335" s="6" t="s">
        <v>22</v>
      </c>
      <c r="R335" s="6" t="s">
        <v>22</v>
      </c>
      <c r="S335" s="6" t="s">
        <v>22</v>
      </c>
      <c r="T335" s="101">
        <v>0.25</v>
      </c>
      <c r="U335" s="101">
        <v>0.54166666666666663</v>
      </c>
      <c r="V335" s="6" t="s">
        <v>39</v>
      </c>
      <c r="W335" s="6" t="s">
        <v>22</v>
      </c>
      <c r="X335" s="6">
        <v>0</v>
      </c>
      <c r="Y335" s="6">
        <v>0</v>
      </c>
      <c r="Z335" s="6" t="s">
        <v>22</v>
      </c>
      <c r="AA335" s="6" t="s">
        <v>22</v>
      </c>
      <c r="GU335" s="163"/>
    </row>
    <row r="336" spans="1:203">
      <c r="A336" s="106" t="s">
        <v>2533</v>
      </c>
      <c r="B336" s="100">
        <v>44645</v>
      </c>
      <c r="C336" s="6">
        <v>4</v>
      </c>
      <c r="D336" s="105" t="s">
        <v>22</v>
      </c>
      <c r="E336" s="6">
        <v>1</v>
      </c>
      <c r="F336" s="6">
        <v>13</v>
      </c>
      <c r="G336" s="6">
        <v>1</v>
      </c>
      <c r="H336" s="6" t="s">
        <v>1013</v>
      </c>
      <c r="I336" s="6" t="s">
        <v>264</v>
      </c>
      <c r="J336" s="10" t="str">
        <f t="shared" si="20"/>
        <v>0_10</v>
      </c>
      <c r="K336" s="6" t="s">
        <v>1041</v>
      </c>
      <c r="L336" s="6" t="s">
        <v>22</v>
      </c>
      <c r="M336" s="6" t="s">
        <v>22</v>
      </c>
      <c r="N336" s="6" t="s">
        <v>22</v>
      </c>
      <c r="O336" s="6" t="s">
        <v>22</v>
      </c>
      <c r="P336" s="6" t="s">
        <v>22</v>
      </c>
      <c r="Q336" s="6" t="s">
        <v>22</v>
      </c>
      <c r="R336" s="6" t="s">
        <v>22</v>
      </c>
      <c r="S336" s="6" t="s">
        <v>22</v>
      </c>
      <c r="T336" s="101">
        <v>0.25</v>
      </c>
      <c r="U336" s="101">
        <v>0.54166666666666663</v>
      </c>
      <c r="V336" s="6" t="s">
        <v>39</v>
      </c>
      <c r="W336" s="6" t="s">
        <v>22</v>
      </c>
      <c r="X336" s="6">
        <v>0</v>
      </c>
      <c r="Y336" s="6">
        <v>0</v>
      </c>
      <c r="Z336" s="6" t="s">
        <v>22</v>
      </c>
      <c r="AA336" s="6" t="s">
        <v>22</v>
      </c>
      <c r="GU336" s="163"/>
    </row>
    <row r="337" spans="1:203">
      <c r="A337" s="106" t="s">
        <v>1211</v>
      </c>
      <c r="B337" s="100">
        <f>INDEX(BDD_enquete_terrain_publique!E:E, MATCH(A337, BDD_enquete_terrain_publique!C:C, 0))</f>
        <v>44646</v>
      </c>
      <c r="C337" s="6">
        <v>60</v>
      </c>
      <c r="D337" s="105" t="s">
        <v>22</v>
      </c>
      <c r="E337" s="6">
        <f>INDEX(BDD_enquete_terrain_publique!G:G, MATCH(A337, BDD_enquete_terrain_publique!C:C, 0))</f>
        <v>2</v>
      </c>
      <c r="F337" s="6">
        <f>INDEX(BDD_enquete_terrain_publique!H:H, MATCH(A337, BDD_enquete_terrain_publique!C:C, 0))</f>
        <v>15</v>
      </c>
      <c r="G337" s="6">
        <f>INDEX(BDD_enquete_terrain_publique!I:I, MATCH(A337, BDD_enquete_terrain_publique!C:C, 0))</f>
        <v>2</v>
      </c>
      <c r="H337" s="6" t="str">
        <f>INDEX(BDD_enquete_terrain_publique!J:J, MATCH(A337, BDD_enquete_terrain_publique!C:C, 0))</f>
        <v>NO</v>
      </c>
      <c r="I337" s="6" t="str">
        <f>INDEX(BDD_enquete_terrain_publique!K:K, MATCH(A337, BDD_enquete_terrain_publique!C:C, 0))</f>
        <v>SO</v>
      </c>
      <c r="J337" s="6" t="str">
        <f>INDEX(BDD_enquete_terrain_publique!L:L, MATCH(A337, BDD_enquete_terrain_publique!C:C, 0))</f>
        <v>10_25</v>
      </c>
      <c r="K337" s="6" t="str">
        <f>INDEX(BDD_enquete_terrain_publique!M:M, MATCH(A337, BDD_enquete_terrain_publique!C:C, 0))</f>
        <v>dern_quart</v>
      </c>
      <c r="L337" s="6" t="s">
        <v>1212</v>
      </c>
      <c r="M337" s="6">
        <v>42</v>
      </c>
      <c r="N337" s="6">
        <v>48.38</v>
      </c>
      <c r="O337" s="6">
        <f t="shared" ref="O337:O378" si="21">M337+N337/60</f>
        <v>42.806333333333335</v>
      </c>
      <c r="P337" s="6" t="s">
        <v>1213</v>
      </c>
      <c r="Q337" s="6">
        <v>9</v>
      </c>
      <c r="R337" s="6">
        <v>19.59</v>
      </c>
      <c r="S337" s="6">
        <f t="shared" ref="S337:S378" si="22">Q337+R337/60</f>
        <v>9.3264999999999993</v>
      </c>
      <c r="T337" s="101">
        <f>INDEX(BDD_enquete_terrain_publique!AE:AE, MATCH(A337, BDD_enquete_terrain_publique!C:C, 0))</f>
        <v>0.41666666666666669</v>
      </c>
      <c r="U337" s="101">
        <f>INDEX(BDD_enquete_terrain_publique!AF:AF, MATCH(A337, BDD_enquete_terrain_publique!C:C, 0))</f>
        <v>0.70833333333333337</v>
      </c>
      <c r="V337" s="6" t="s">
        <v>39</v>
      </c>
      <c r="W337" s="101">
        <v>0.4861111111111111</v>
      </c>
      <c r="X337" s="6">
        <v>1</v>
      </c>
      <c r="Y337" s="6">
        <v>1</v>
      </c>
      <c r="Z337" s="6" t="s">
        <v>22</v>
      </c>
      <c r="AA337" s="6" t="s">
        <v>22</v>
      </c>
      <c r="GU337" s="163"/>
    </row>
    <row r="338" spans="1:203">
      <c r="A338" s="106" t="s">
        <v>1211</v>
      </c>
      <c r="B338" s="100">
        <f>INDEX(BDD_enquete_terrain_publique!E:E, MATCH(A338, BDD_enquete_terrain_publique!C:C, 0))</f>
        <v>44646</v>
      </c>
      <c r="C338" s="6">
        <v>61</v>
      </c>
      <c r="D338" s="105" t="s">
        <v>22</v>
      </c>
      <c r="E338" s="6">
        <f>INDEX(BDD_enquete_terrain_publique!G:G, MATCH(A338, BDD_enquete_terrain_publique!C:C, 0))</f>
        <v>2</v>
      </c>
      <c r="F338" s="6">
        <f>INDEX(BDD_enquete_terrain_publique!H:H, MATCH(A338, BDD_enquete_terrain_publique!C:C, 0))</f>
        <v>15</v>
      </c>
      <c r="G338" s="6">
        <f>INDEX(BDD_enquete_terrain_publique!I:I, MATCH(A338, BDD_enquete_terrain_publique!C:C, 0))</f>
        <v>2</v>
      </c>
      <c r="H338" s="6" t="str">
        <f>INDEX(BDD_enquete_terrain_publique!J:J, MATCH(A338, BDD_enquete_terrain_publique!C:C, 0))</f>
        <v>NO</v>
      </c>
      <c r="I338" s="6" t="str">
        <f>INDEX(BDD_enquete_terrain_publique!K:K, MATCH(A338, BDD_enquete_terrain_publique!C:C, 0))</f>
        <v>SO</v>
      </c>
      <c r="J338" s="6" t="str">
        <f>INDEX(BDD_enquete_terrain_publique!L:L, MATCH(A338, BDD_enquete_terrain_publique!C:C, 0))</f>
        <v>10_25</v>
      </c>
      <c r="K338" s="6" t="str">
        <f>INDEX(BDD_enquete_terrain_publique!M:M, MATCH(A338, BDD_enquete_terrain_publique!C:C, 0))</f>
        <v>dern_quart</v>
      </c>
      <c r="L338" s="6" t="s">
        <v>1215</v>
      </c>
      <c r="M338" s="6">
        <v>42</v>
      </c>
      <c r="N338" s="6">
        <v>50.38</v>
      </c>
      <c r="O338" s="6">
        <f t="shared" si="21"/>
        <v>42.839666666666666</v>
      </c>
      <c r="P338" s="6" t="s">
        <v>1216</v>
      </c>
      <c r="Q338" s="6">
        <v>9</v>
      </c>
      <c r="R338" s="6">
        <v>19.100000000000001</v>
      </c>
      <c r="S338" s="6">
        <f t="shared" si="22"/>
        <v>9.3183333333333334</v>
      </c>
      <c r="T338" s="101">
        <f>INDEX(BDD_enquete_terrain_publique!AE:AE, MATCH(A338, BDD_enquete_terrain_publique!C:C, 0))</f>
        <v>0.41666666666666669</v>
      </c>
      <c r="U338" s="101">
        <f>INDEX(BDD_enquete_terrain_publique!AF:AF, MATCH(A338, BDD_enquete_terrain_publique!C:C, 0))</f>
        <v>0.70833333333333337</v>
      </c>
      <c r="V338" s="6" t="s">
        <v>39</v>
      </c>
      <c r="W338" s="101">
        <v>0.51388888888888895</v>
      </c>
      <c r="X338" s="6">
        <v>1</v>
      </c>
      <c r="Y338" s="6">
        <v>1</v>
      </c>
      <c r="Z338" s="6" t="s">
        <v>22</v>
      </c>
      <c r="AA338" s="6" t="s">
        <v>22</v>
      </c>
      <c r="GU338" s="163"/>
    </row>
    <row r="339" spans="1:203">
      <c r="A339" s="106" t="s">
        <v>1211</v>
      </c>
      <c r="B339" s="100">
        <f>INDEX(BDD_enquete_terrain_publique!E:E, MATCH(A339, BDD_enquete_terrain_publique!C:C, 0))</f>
        <v>44646</v>
      </c>
      <c r="C339" s="6">
        <v>1</v>
      </c>
      <c r="D339" s="105" t="s">
        <v>22</v>
      </c>
      <c r="E339" s="6">
        <f>INDEX(BDD_enquete_terrain_publique!G:G, MATCH(A339, BDD_enquete_terrain_publique!C:C, 0))</f>
        <v>2</v>
      </c>
      <c r="F339" s="6">
        <f>INDEX(BDD_enquete_terrain_publique!H:H, MATCH(A339, BDD_enquete_terrain_publique!C:C, 0))</f>
        <v>15</v>
      </c>
      <c r="G339" s="6">
        <f>INDEX(BDD_enquete_terrain_publique!I:I, MATCH(A339, BDD_enquete_terrain_publique!C:C, 0))</f>
        <v>2</v>
      </c>
      <c r="H339" s="6" t="str">
        <f>INDEX(BDD_enquete_terrain_publique!J:J, MATCH(A339, BDD_enquete_terrain_publique!C:C, 0))</f>
        <v>NO</v>
      </c>
      <c r="I339" s="6" t="str">
        <f>INDEX(BDD_enquete_terrain_publique!K:K, MATCH(A339, BDD_enquete_terrain_publique!C:C, 0))</f>
        <v>SO</v>
      </c>
      <c r="J339" s="6" t="str">
        <f>INDEX(BDD_enquete_terrain_publique!L:L, MATCH(A339, BDD_enquete_terrain_publique!C:C, 0))</f>
        <v>10_25</v>
      </c>
      <c r="K339" s="6" t="str">
        <f>INDEX(BDD_enquete_terrain_publique!M:M, MATCH(A339, BDD_enquete_terrain_publique!C:C, 0))</f>
        <v>dern_quart</v>
      </c>
      <c r="L339" s="6" t="s">
        <v>22</v>
      </c>
      <c r="M339" s="6" t="s">
        <v>22</v>
      </c>
      <c r="N339" s="6" t="s">
        <v>22</v>
      </c>
      <c r="O339" s="6" t="s">
        <v>22</v>
      </c>
      <c r="P339" s="6" t="s">
        <v>22</v>
      </c>
      <c r="Q339" s="6" t="s">
        <v>22</v>
      </c>
      <c r="R339" s="6" t="s">
        <v>22</v>
      </c>
      <c r="S339" s="6" t="s">
        <v>22</v>
      </c>
      <c r="T339" s="101">
        <f>INDEX(BDD_enquete_terrain_publique!AE:AE, MATCH(A339, BDD_enquete_terrain_publique!C:C, 0))</f>
        <v>0.41666666666666669</v>
      </c>
      <c r="U339" s="101">
        <f>INDEX(BDD_enquete_terrain_publique!AF:AF, MATCH(A339, BDD_enquete_terrain_publique!C:C, 0))</f>
        <v>0.70833333333333337</v>
      </c>
      <c r="V339" s="6" t="s">
        <v>39</v>
      </c>
      <c r="W339" s="6" t="s">
        <v>22</v>
      </c>
      <c r="X339" s="6">
        <v>0</v>
      </c>
      <c r="Y339" s="6">
        <v>0</v>
      </c>
      <c r="Z339" s="6" t="s">
        <v>22</v>
      </c>
      <c r="AA339" s="6" t="s">
        <v>22</v>
      </c>
      <c r="GU339" s="163"/>
    </row>
    <row r="340" spans="1:203">
      <c r="A340" s="106" t="s">
        <v>1211</v>
      </c>
      <c r="B340" s="100">
        <f>INDEX(BDD_enquete_terrain_publique!E:E, MATCH(A340, BDD_enquete_terrain_publique!C:C, 0))</f>
        <v>44646</v>
      </c>
      <c r="C340" s="6">
        <v>2</v>
      </c>
      <c r="D340" s="105" t="s">
        <v>22</v>
      </c>
      <c r="E340" s="6">
        <f>INDEX(BDD_enquete_terrain_publique!G:G, MATCH(A340, BDD_enquete_terrain_publique!C:C, 0))</f>
        <v>2</v>
      </c>
      <c r="F340" s="6">
        <f>INDEX(BDD_enquete_terrain_publique!H:H, MATCH(A340, BDD_enquete_terrain_publique!C:C, 0))</f>
        <v>15</v>
      </c>
      <c r="G340" s="6">
        <f>INDEX(BDD_enquete_terrain_publique!I:I, MATCH(A340, BDD_enquete_terrain_publique!C:C, 0))</f>
        <v>2</v>
      </c>
      <c r="H340" s="6" t="str">
        <f>INDEX(BDD_enquete_terrain_publique!J:J, MATCH(A340, BDD_enquete_terrain_publique!C:C, 0))</f>
        <v>NO</v>
      </c>
      <c r="I340" s="6" t="str">
        <f>INDEX(BDD_enquete_terrain_publique!K:K, MATCH(A340, BDD_enquete_terrain_publique!C:C, 0))</f>
        <v>SO</v>
      </c>
      <c r="J340" s="6" t="str">
        <f>INDEX(BDD_enquete_terrain_publique!L:L, MATCH(A340, BDD_enquete_terrain_publique!C:C, 0))</f>
        <v>10_25</v>
      </c>
      <c r="K340" s="6" t="str">
        <f>INDEX(BDD_enquete_terrain_publique!M:M, MATCH(A340, BDD_enquete_terrain_publique!C:C, 0))</f>
        <v>dern_quart</v>
      </c>
      <c r="L340" s="6" t="s">
        <v>22</v>
      </c>
      <c r="M340" s="6" t="s">
        <v>22</v>
      </c>
      <c r="N340" s="6" t="s">
        <v>22</v>
      </c>
      <c r="O340" s="6" t="s">
        <v>22</v>
      </c>
      <c r="P340" s="6" t="s">
        <v>22</v>
      </c>
      <c r="Q340" s="6" t="s">
        <v>22</v>
      </c>
      <c r="R340" s="6" t="s">
        <v>22</v>
      </c>
      <c r="S340" s="6" t="s">
        <v>22</v>
      </c>
      <c r="T340" s="101">
        <f>INDEX(BDD_enquete_terrain_publique!AE:AE, MATCH(A340, BDD_enquete_terrain_publique!C:C, 0))</f>
        <v>0.41666666666666669</v>
      </c>
      <c r="U340" s="101">
        <f>INDEX(BDD_enquete_terrain_publique!AF:AF, MATCH(A340, BDD_enquete_terrain_publique!C:C, 0))</f>
        <v>0.70833333333333337</v>
      </c>
      <c r="V340" s="6" t="s">
        <v>39</v>
      </c>
      <c r="W340" s="6" t="s">
        <v>22</v>
      </c>
      <c r="X340" s="6">
        <v>0</v>
      </c>
      <c r="Y340" s="6">
        <v>0</v>
      </c>
      <c r="Z340" s="6" t="s">
        <v>22</v>
      </c>
      <c r="AA340" s="6" t="s">
        <v>22</v>
      </c>
      <c r="GU340" s="163"/>
    </row>
    <row r="341" spans="1:203">
      <c r="A341" s="106" t="s">
        <v>1217</v>
      </c>
      <c r="B341" s="100">
        <f>INDEX(BDD_enquete_terrain_publique!E:E, MATCH(A341, BDD_enquete_terrain_publique!C:C, 0))</f>
        <v>44649</v>
      </c>
      <c r="C341" s="6">
        <v>58</v>
      </c>
      <c r="D341" s="105" t="s">
        <v>22</v>
      </c>
      <c r="E341" s="6">
        <f>INDEX(BDD_enquete_terrain_publique!G:G, MATCH(A341, BDD_enquete_terrain_publique!C:C, 0))</f>
        <v>1</v>
      </c>
      <c r="F341" s="6">
        <f>INDEX(BDD_enquete_terrain_publique!H:H, MATCH(A341, BDD_enquete_terrain_publique!C:C, 0))</f>
        <v>15</v>
      </c>
      <c r="G341" s="6">
        <f>INDEX(BDD_enquete_terrain_publique!I:I, MATCH(A341, BDD_enquete_terrain_publique!C:C, 0))</f>
        <v>1</v>
      </c>
      <c r="H341" s="6" t="str">
        <f>INDEX(BDD_enquete_terrain_publique!J:J, MATCH(A341, BDD_enquete_terrain_publique!C:C, 0))</f>
        <v>SE</v>
      </c>
      <c r="I341" s="6" t="str">
        <f>INDEX(BDD_enquete_terrain_publique!K:K, MATCH(A341, BDD_enquete_terrain_publique!C:C, 0))</f>
        <v>SE</v>
      </c>
      <c r="J341" s="6" t="str">
        <f>INDEX(BDD_enquete_terrain_publique!L:L, MATCH(A341, BDD_enquete_terrain_publique!C:C, 0))</f>
        <v>10_25</v>
      </c>
      <c r="K341" s="6" t="str">
        <f>INDEX(BDD_enquete_terrain_publique!M:M, MATCH(A341, BDD_enquete_terrain_publique!C:C, 0))</f>
        <v>dern_quart</v>
      </c>
      <c r="L341" s="6" t="s">
        <v>1218</v>
      </c>
      <c r="M341" s="6">
        <v>42</v>
      </c>
      <c r="N341" s="6">
        <v>43.16</v>
      </c>
      <c r="O341" s="6">
        <f t="shared" si="21"/>
        <v>42.719333333333331</v>
      </c>
      <c r="P341" s="6" t="s">
        <v>1219</v>
      </c>
      <c r="Q341" s="6">
        <v>9</v>
      </c>
      <c r="R341" s="6">
        <v>13.55</v>
      </c>
      <c r="S341" s="6">
        <f t="shared" si="22"/>
        <v>9.225833333333334</v>
      </c>
      <c r="T341" s="101">
        <f>INDEX(BDD_enquete_terrain_publique!AE:AE, MATCH(A341, BDD_enquete_terrain_publique!C:C, 0))</f>
        <v>0.375</v>
      </c>
      <c r="U341" s="101">
        <f>INDEX(BDD_enquete_terrain_publique!AF:AF, MATCH(A341, BDD_enquete_terrain_publique!C:C, 0))</f>
        <v>0.75</v>
      </c>
      <c r="V341" s="6" t="s">
        <v>39</v>
      </c>
      <c r="W341" s="101">
        <v>0.42708333333333331</v>
      </c>
      <c r="X341" s="6">
        <v>1</v>
      </c>
      <c r="Y341" s="6">
        <v>1</v>
      </c>
      <c r="Z341" s="6" t="s">
        <v>22</v>
      </c>
      <c r="AA341" s="6" t="s">
        <v>22</v>
      </c>
      <c r="GU341" s="163"/>
    </row>
    <row r="342" spans="1:203">
      <c r="A342" s="106" t="s">
        <v>1217</v>
      </c>
      <c r="B342" s="100">
        <f>INDEX(BDD_enquete_terrain_publique!E:E, MATCH(A342, BDD_enquete_terrain_publique!C:C, 0))</f>
        <v>44649</v>
      </c>
      <c r="C342" s="6">
        <v>58</v>
      </c>
      <c r="D342" s="105" t="s">
        <v>22</v>
      </c>
      <c r="E342" s="6">
        <f>INDEX(BDD_enquete_terrain_publique!G:G, MATCH(A342, BDD_enquete_terrain_publique!C:C, 0))</f>
        <v>1</v>
      </c>
      <c r="F342" s="6">
        <f>INDEX(BDD_enquete_terrain_publique!H:H, MATCH(A342, BDD_enquete_terrain_publique!C:C, 0))</f>
        <v>15</v>
      </c>
      <c r="G342" s="6">
        <f>INDEX(BDD_enquete_terrain_publique!I:I, MATCH(A342, BDD_enquete_terrain_publique!C:C, 0))</f>
        <v>1</v>
      </c>
      <c r="H342" s="6" t="str">
        <f>INDEX(BDD_enquete_terrain_publique!J:J, MATCH(A342, BDD_enquete_terrain_publique!C:C, 0))</f>
        <v>SE</v>
      </c>
      <c r="I342" s="6" t="str">
        <f>INDEX(BDD_enquete_terrain_publique!K:K, MATCH(A342, BDD_enquete_terrain_publique!C:C, 0))</f>
        <v>SE</v>
      </c>
      <c r="J342" s="6" t="str">
        <f>INDEX(BDD_enquete_terrain_publique!L:L, MATCH(A342, BDD_enquete_terrain_publique!C:C, 0))</f>
        <v>10_25</v>
      </c>
      <c r="K342" s="6" t="str">
        <f>INDEX(BDD_enquete_terrain_publique!M:M, MATCH(A342, BDD_enquete_terrain_publique!C:C, 0))</f>
        <v>dern_quart</v>
      </c>
      <c r="L342" s="6" t="s">
        <v>1221</v>
      </c>
      <c r="M342" s="6">
        <v>42</v>
      </c>
      <c r="N342" s="6">
        <v>43.49</v>
      </c>
      <c r="O342" s="6">
        <f t="shared" si="21"/>
        <v>42.724833333333336</v>
      </c>
      <c r="P342" s="6" t="s">
        <v>1222</v>
      </c>
      <c r="Q342" s="6">
        <v>9</v>
      </c>
      <c r="R342" s="6">
        <v>13.3</v>
      </c>
      <c r="S342" s="6">
        <f t="shared" si="22"/>
        <v>9.2216666666666676</v>
      </c>
      <c r="T342" s="101">
        <f>INDEX(BDD_enquete_terrain_publique!AE:AE, MATCH(A342, BDD_enquete_terrain_publique!C:C, 0))</f>
        <v>0.375</v>
      </c>
      <c r="U342" s="101">
        <f>INDEX(BDD_enquete_terrain_publique!AF:AF, MATCH(A342, BDD_enquete_terrain_publique!C:C, 0))</f>
        <v>0.75</v>
      </c>
      <c r="V342" s="6" t="s">
        <v>39</v>
      </c>
      <c r="W342" s="101">
        <v>0.4513888888888889</v>
      </c>
      <c r="X342" s="6">
        <v>1</v>
      </c>
      <c r="Y342" s="6">
        <v>1</v>
      </c>
      <c r="Z342" s="6" t="s">
        <v>22</v>
      </c>
      <c r="AA342" s="6" t="s">
        <v>22</v>
      </c>
      <c r="GU342" s="163"/>
    </row>
    <row r="343" spans="1:203">
      <c r="A343" s="106" t="s">
        <v>1217</v>
      </c>
      <c r="B343" s="100">
        <f>INDEX(BDD_enquete_terrain_publique!E:E, MATCH(A343, BDD_enquete_terrain_publique!C:C, 0))</f>
        <v>44649</v>
      </c>
      <c r="C343" s="6">
        <v>57</v>
      </c>
      <c r="D343" s="105" t="s">
        <v>22</v>
      </c>
      <c r="E343" s="6">
        <f>INDEX(BDD_enquete_terrain_publique!G:G, MATCH(A343, BDD_enquete_terrain_publique!C:C, 0))</f>
        <v>1</v>
      </c>
      <c r="F343" s="6">
        <f>INDEX(BDD_enquete_terrain_publique!H:H, MATCH(A343, BDD_enquete_terrain_publique!C:C, 0))</f>
        <v>15</v>
      </c>
      <c r="G343" s="6">
        <f>INDEX(BDD_enquete_terrain_publique!I:I, MATCH(A343, BDD_enquete_terrain_publique!C:C, 0))</f>
        <v>1</v>
      </c>
      <c r="H343" s="6" t="str">
        <f>INDEX(BDD_enquete_terrain_publique!J:J, MATCH(A343, BDD_enquete_terrain_publique!C:C, 0))</f>
        <v>SE</v>
      </c>
      <c r="I343" s="6" t="str">
        <f>INDEX(BDD_enquete_terrain_publique!K:K, MATCH(A343, BDD_enquete_terrain_publique!C:C, 0))</f>
        <v>SE</v>
      </c>
      <c r="J343" s="6" t="str">
        <f>INDEX(BDD_enquete_terrain_publique!L:L, MATCH(A343, BDD_enquete_terrain_publique!C:C, 0))</f>
        <v>10_25</v>
      </c>
      <c r="K343" s="6" t="str">
        <f>INDEX(BDD_enquete_terrain_publique!M:M, MATCH(A343, BDD_enquete_terrain_publique!C:C, 0))</f>
        <v>dern_quart</v>
      </c>
      <c r="L343" s="6" t="s">
        <v>22</v>
      </c>
      <c r="M343" s="6" t="s">
        <v>22</v>
      </c>
      <c r="N343" s="6" t="s">
        <v>22</v>
      </c>
      <c r="O343" s="6" t="s">
        <v>22</v>
      </c>
      <c r="P343" s="6" t="s">
        <v>22</v>
      </c>
      <c r="Q343" s="6" t="s">
        <v>22</v>
      </c>
      <c r="R343" s="6" t="s">
        <v>22</v>
      </c>
      <c r="S343" s="6" t="s">
        <v>22</v>
      </c>
      <c r="T343" s="101">
        <f>INDEX(BDD_enquete_terrain_publique!AE:AE, MATCH(A343, BDD_enquete_terrain_publique!C:C, 0))</f>
        <v>0.375</v>
      </c>
      <c r="U343" s="101">
        <f>INDEX(BDD_enquete_terrain_publique!AF:AF, MATCH(A343, BDD_enquete_terrain_publique!C:C, 0))</f>
        <v>0.75</v>
      </c>
      <c r="V343" s="6" t="s">
        <v>39</v>
      </c>
      <c r="W343" s="6" t="s">
        <v>22</v>
      </c>
      <c r="X343" s="6">
        <v>0</v>
      </c>
      <c r="Y343" s="6">
        <v>0</v>
      </c>
      <c r="Z343" s="6" t="s">
        <v>22</v>
      </c>
      <c r="AA343" s="6" t="s">
        <v>22</v>
      </c>
      <c r="GU343" s="163"/>
    </row>
    <row r="344" spans="1:203">
      <c r="A344" s="106" t="s">
        <v>1217</v>
      </c>
      <c r="B344" s="100">
        <f>INDEX(BDD_enquete_terrain_publique!E:E, MATCH(A344, BDD_enquete_terrain_publique!C:C, 0))</f>
        <v>44649</v>
      </c>
      <c r="C344" s="6">
        <v>56</v>
      </c>
      <c r="D344" s="105" t="s">
        <v>22</v>
      </c>
      <c r="E344" s="6">
        <f>INDEX(BDD_enquete_terrain_publique!G:G, MATCH(A344, BDD_enquete_terrain_publique!C:C, 0))</f>
        <v>1</v>
      </c>
      <c r="F344" s="6">
        <f>INDEX(BDD_enquete_terrain_publique!H:H, MATCH(A344, BDD_enquete_terrain_publique!C:C, 0))</f>
        <v>15</v>
      </c>
      <c r="G344" s="6">
        <f>INDEX(BDD_enquete_terrain_publique!I:I, MATCH(A344, BDD_enquete_terrain_publique!C:C, 0))</f>
        <v>1</v>
      </c>
      <c r="H344" s="6" t="str">
        <f>INDEX(BDD_enquete_terrain_publique!J:J, MATCH(A344, BDD_enquete_terrain_publique!C:C, 0))</f>
        <v>SE</v>
      </c>
      <c r="I344" s="6" t="str">
        <f>INDEX(BDD_enquete_terrain_publique!K:K, MATCH(A344, BDD_enquete_terrain_publique!C:C, 0))</f>
        <v>SE</v>
      </c>
      <c r="J344" s="6" t="str">
        <f>INDEX(BDD_enquete_terrain_publique!L:L, MATCH(A344, BDD_enquete_terrain_publique!C:C, 0))</f>
        <v>10_25</v>
      </c>
      <c r="K344" s="6" t="str">
        <f>INDEX(BDD_enquete_terrain_publique!M:M, MATCH(A344, BDD_enquete_terrain_publique!C:C, 0))</f>
        <v>dern_quart</v>
      </c>
      <c r="L344" s="6" t="s">
        <v>1224</v>
      </c>
      <c r="M344" s="6">
        <v>42</v>
      </c>
      <c r="N344" s="6">
        <v>41.31</v>
      </c>
      <c r="O344" s="6">
        <f t="shared" si="21"/>
        <v>42.688499999999998</v>
      </c>
      <c r="P344" s="6" t="s">
        <v>1225</v>
      </c>
      <c r="Q344" s="6">
        <v>9</v>
      </c>
      <c r="R344" s="6">
        <v>4.09</v>
      </c>
      <c r="S344" s="6">
        <f t="shared" si="22"/>
        <v>9.0681666666666665</v>
      </c>
      <c r="T344" s="101">
        <f>INDEX(BDD_enquete_terrain_publique!AE:AE, MATCH(A344, BDD_enquete_terrain_publique!C:C, 0))</f>
        <v>0.375</v>
      </c>
      <c r="U344" s="101">
        <f>INDEX(BDD_enquete_terrain_publique!AF:AF, MATCH(A344, BDD_enquete_terrain_publique!C:C, 0))</f>
        <v>0.75</v>
      </c>
      <c r="V344" s="6" t="s">
        <v>39</v>
      </c>
      <c r="W344" s="101">
        <v>0.59027777777777779</v>
      </c>
      <c r="X344" s="6">
        <v>1</v>
      </c>
      <c r="Y344" s="6">
        <v>1</v>
      </c>
      <c r="Z344" s="6" t="s">
        <v>22</v>
      </c>
      <c r="AA344" s="6" t="s">
        <v>22</v>
      </c>
      <c r="GU344" s="163"/>
    </row>
    <row r="345" spans="1:203">
      <c r="A345" s="106" t="s">
        <v>2534</v>
      </c>
      <c r="B345" s="100">
        <v>44653</v>
      </c>
      <c r="C345" s="6">
        <v>9</v>
      </c>
      <c r="D345" s="105" t="s">
        <v>22</v>
      </c>
      <c r="E345" s="6">
        <v>3</v>
      </c>
      <c r="F345" s="6">
        <v>8</v>
      </c>
      <c r="G345" s="6">
        <v>4</v>
      </c>
      <c r="H345" s="6" t="s">
        <v>264</v>
      </c>
      <c r="I345" s="6" t="s">
        <v>1013</v>
      </c>
      <c r="J345" s="10" t="s">
        <v>1062</v>
      </c>
      <c r="K345" s="6" t="s">
        <v>397</v>
      </c>
      <c r="L345" s="6" t="s">
        <v>22</v>
      </c>
      <c r="M345" s="6" t="s">
        <v>22</v>
      </c>
      <c r="N345" s="6" t="s">
        <v>22</v>
      </c>
      <c r="O345" s="6" t="s">
        <v>22</v>
      </c>
      <c r="P345" s="6" t="s">
        <v>22</v>
      </c>
      <c r="Q345" s="6" t="s">
        <v>22</v>
      </c>
      <c r="R345" s="6" t="s">
        <v>22</v>
      </c>
      <c r="S345" s="6" t="s">
        <v>22</v>
      </c>
      <c r="T345" s="101">
        <v>0.375</v>
      </c>
      <c r="U345" s="101">
        <v>0.625</v>
      </c>
      <c r="V345" s="6" t="s">
        <v>39</v>
      </c>
      <c r="W345" s="6" t="s">
        <v>22</v>
      </c>
      <c r="X345" s="6">
        <v>0</v>
      </c>
      <c r="Y345" s="6">
        <v>0</v>
      </c>
      <c r="Z345" s="6" t="s">
        <v>22</v>
      </c>
      <c r="AA345" s="6" t="s">
        <v>22</v>
      </c>
      <c r="GU345" s="163"/>
    </row>
    <row r="346" spans="1:203">
      <c r="A346" s="106" t="s">
        <v>2534</v>
      </c>
      <c r="B346" s="100">
        <v>44653</v>
      </c>
      <c r="C346" s="6">
        <v>8</v>
      </c>
      <c r="D346" s="105" t="s">
        <v>22</v>
      </c>
      <c r="E346" s="6">
        <v>3</v>
      </c>
      <c r="F346" s="6">
        <v>8</v>
      </c>
      <c r="G346" s="6">
        <v>4</v>
      </c>
      <c r="H346" s="6" t="s">
        <v>264</v>
      </c>
      <c r="I346" s="6" t="s">
        <v>1013</v>
      </c>
      <c r="J346" s="10" t="s">
        <v>1062</v>
      </c>
      <c r="K346" s="6" t="s">
        <v>397</v>
      </c>
      <c r="L346" s="6" t="s">
        <v>22</v>
      </c>
      <c r="M346" s="6" t="s">
        <v>22</v>
      </c>
      <c r="N346" s="6" t="s">
        <v>22</v>
      </c>
      <c r="O346" s="6" t="s">
        <v>22</v>
      </c>
      <c r="P346" s="6" t="s">
        <v>22</v>
      </c>
      <c r="Q346" s="6" t="s">
        <v>22</v>
      </c>
      <c r="R346" s="6" t="s">
        <v>22</v>
      </c>
      <c r="S346" s="6" t="s">
        <v>22</v>
      </c>
      <c r="T346" s="101">
        <v>0.375</v>
      </c>
      <c r="U346" s="101">
        <v>0.625</v>
      </c>
      <c r="V346" s="6" t="s">
        <v>39</v>
      </c>
      <c r="W346" s="6" t="s">
        <v>22</v>
      </c>
      <c r="X346" s="6">
        <v>0</v>
      </c>
      <c r="Y346" s="6">
        <v>0</v>
      </c>
      <c r="Z346" s="6" t="s">
        <v>22</v>
      </c>
      <c r="AA346" s="6" t="s">
        <v>22</v>
      </c>
      <c r="GU346" s="163"/>
    </row>
    <row r="347" spans="1:203">
      <c r="A347" s="106" t="s">
        <v>2534</v>
      </c>
      <c r="B347" s="100">
        <v>44653</v>
      </c>
      <c r="C347" s="6">
        <v>7</v>
      </c>
      <c r="D347" s="105" t="s">
        <v>22</v>
      </c>
      <c r="E347" s="6">
        <v>3</v>
      </c>
      <c r="F347" s="6">
        <v>8</v>
      </c>
      <c r="G347" s="6">
        <v>4</v>
      </c>
      <c r="H347" s="6" t="s">
        <v>264</v>
      </c>
      <c r="I347" s="6" t="s">
        <v>1013</v>
      </c>
      <c r="J347" s="10" t="s">
        <v>1062</v>
      </c>
      <c r="K347" s="6" t="s">
        <v>397</v>
      </c>
      <c r="L347" s="6" t="s">
        <v>22</v>
      </c>
      <c r="M347" s="6" t="s">
        <v>22</v>
      </c>
      <c r="N347" s="6" t="s">
        <v>22</v>
      </c>
      <c r="O347" s="6" t="s">
        <v>22</v>
      </c>
      <c r="P347" s="6" t="s">
        <v>22</v>
      </c>
      <c r="Q347" s="6" t="s">
        <v>22</v>
      </c>
      <c r="R347" s="6" t="s">
        <v>22</v>
      </c>
      <c r="S347" s="6" t="s">
        <v>22</v>
      </c>
      <c r="T347" s="101">
        <v>0.375</v>
      </c>
      <c r="U347" s="101">
        <v>0.625</v>
      </c>
      <c r="V347" s="6" t="s">
        <v>39</v>
      </c>
      <c r="W347" s="6" t="s">
        <v>22</v>
      </c>
      <c r="X347" s="6">
        <v>0</v>
      </c>
      <c r="Y347" s="6">
        <v>0</v>
      </c>
      <c r="Z347" s="6" t="s">
        <v>22</v>
      </c>
      <c r="AA347" s="6" t="s">
        <v>22</v>
      </c>
      <c r="GU347" s="163"/>
    </row>
    <row r="348" spans="1:203">
      <c r="A348" s="106" t="s">
        <v>2534</v>
      </c>
      <c r="B348" s="100">
        <v>44653</v>
      </c>
      <c r="C348" s="6">
        <v>6</v>
      </c>
      <c r="D348" s="105" t="s">
        <v>22</v>
      </c>
      <c r="E348" s="6">
        <v>3</v>
      </c>
      <c r="F348" s="6">
        <v>8</v>
      </c>
      <c r="G348" s="6">
        <v>4</v>
      </c>
      <c r="H348" s="6" t="s">
        <v>264</v>
      </c>
      <c r="I348" s="6" t="s">
        <v>1013</v>
      </c>
      <c r="J348" s="10" t="s">
        <v>1062</v>
      </c>
      <c r="K348" s="6" t="s">
        <v>397</v>
      </c>
      <c r="L348" s="6" t="s">
        <v>22</v>
      </c>
      <c r="M348" s="6" t="s">
        <v>22</v>
      </c>
      <c r="N348" s="6" t="s">
        <v>22</v>
      </c>
      <c r="O348" s="6" t="s">
        <v>22</v>
      </c>
      <c r="P348" s="6" t="s">
        <v>22</v>
      </c>
      <c r="Q348" s="6" t="s">
        <v>22</v>
      </c>
      <c r="R348" s="6" t="s">
        <v>22</v>
      </c>
      <c r="S348" s="6" t="s">
        <v>22</v>
      </c>
      <c r="T348" s="101">
        <v>0.375</v>
      </c>
      <c r="U348" s="101">
        <v>0.625</v>
      </c>
      <c r="V348" s="6" t="s">
        <v>39</v>
      </c>
      <c r="W348" s="6" t="s">
        <v>22</v>
      </c>
      <c r="X348" s="6">
        <v>0</v>
      </c>
      <c r="Y348" s="6">
        <v>0</v>
      </c>
      <c r="Z348" s="6" t="s">
        <v>22</v>
      </c>
      <c r="AA348" s="6" t="s">
        <v>22</v>
      </c>
      <c r="GU348" s="163"/>
    </row>
    <row r="349" spans="1:203">
      <c r="A349" s="106" t="s">
        <v>1227</v>
      </c>
      <c r="B349" s="100">
        <v>44656</v>
      </c>
      <c r="C349" s="6">
        <v>59</v>
      </c>
      <c r="D349" s="105" t="s">
        <v>22</v>
      </c>
      <c r="E349" s="6">
        <v>1</v>
      </c>
      <c r="F349" s="6">
        <v>12</v>
      </c>
      <c r="G349" s="6">
        <v>1</v>
      </c>
      <c r="H349" s="6" t="s">
        <v>1013</v>
      </c>
      <c r="I349" s="6" t="s">
        <v>999</v>
      </c>
      <c r="J349" s="10" t="s">
        <v>396</v>
      </c>
      <c r="K349" s="6" t="s">
        <v>397</v>
      </c>
      <c r="L349" s="6" t="s">
        <v>1228</v>
      </c>
      <c r="M349" s="6">
        <v>42</v>
      </c>
      <c r="N349" s="6">
        <v>40.49</v>
      </c>
      <c r="O349" s="6">
        <f t="shared" ref="O349:O356" si="23">M349+N349/60</f>
        <v>42.674833333333332</v>
      </c>
      <c r="P349" s="6" t="s">
        <v>1229</v>
      </c>
      <c r="Q349" s="6">
        <v>9</v>
      </c>
      <c r="R349" s="6">
        <v>17.5</v>
      </c>
      <c r="S349" s="6">
        <f t="shared" ref="S349:S356" si="24">Q349+R349/60</f>
        <v>9.2916666666666661</v>
      </c>
      <c r="T349" s="101">
        <v>0.33333333333333331</v>
      </c>
      <c r="U349" s="101">
        <v>0.58333333333333337</v>
      </c>
      <c r="V349" s="6" t="s">
        <v>39</v>
      </c>
      <c r="W349" s="101">
        <v>0.39930555555555558</v>
      </c>
      <c r="X349" s="6">
        <v>1</v>
      </c>
      <c r="Y349" s="6">
        <v>1</v>
      </c>
      <c r="Z349" s="6" t="s">
        <v>22</v>
      </c>
      <c r="AA349" s="6" t="s">
        <v>22</v>
      </c>
      <c r="GU349" s="163"/>
    </row>
    <row r="350" spans="1:203">
      <c r="A350" s="106" t="s">
        <v>1227</v>
      </c>
      <c r="B350" s="100">
        <v>44656</v>
      </c>
      <c r="C350" s="6">
        <v>59</v>
      </c>
      <c r="D350" s="105" t="s">
        <v>22</v>
      </c>
      <c r="E350" s="6">
        <v>1</v>
      </c>
      <c r="F350" s="6">
        <v>12</v>
      </c>
      <c r="G350" s="6">
        <v>1</v>
      </c>
      <c r="H350" s="6" t="s">
        <v>1013</v>
      </c>
      <c r="I350" s="6" t="s">
        <v>999</v>
      </c>
      <c r="J350" s="10" t="s">
        <v>396</v>
      </c>
      <c r="K350" s="6" t="s">
        <v>397</v>
      </c>
      <c r="L350" s="6" t="s">
        <v>1230</v>
      </c>
      <c r="M350" s="6">
        <v>42</v>
      </c>
      <c r="N350" s="6">
        <v>41.49</v>
      </c>
      <c r="O350" s="6">
        <f t="shared" si="23"/>
        <v>42.691499999999998</v>
      </c>
      <c r="P350" s="6" t="s">
        <v>1231</v>
      </c>
      <c r="Q350" s="6">
        <v>9</v>
      </c>
      <c r="R350" s="6">
        <v>19.22</v>
      </c>
      <c r="S350" s="6">
        <f t="shared" si="24"/>
        <v>9.320333333333334</v>
      </c>
      <c r="T350" s="101">
        <v>0.33333333333333331</v>
      </c>
      <c r="U350" s="101">
        <v>0.58333333333333337</v>
      </c>
      <c r="V350" s="6" t="s">
        <v>39</v>
      </c>
      <c r="W350" s="101">
        <v>0.4236111111111111</v>
      </c>
      <c r="X350" s="6">
        <v>1</v>
      </c>
      <c r="Y350" s="6">
        <v>1</v>
      </c>
      <c r="Z350" s="6" t="s">
        <v>22</v>
      </c>
      <c r="AA350" s="6" t="s">
        <v>22</v>
      </c>
      <c r="GU350" s="163"/>
    </row>
    <row r="351" spans="1:203">
      <c r="A351" s="106" t="s">
        <v>1227</v>
      </c>
      <c r="B351" s="100">
        <v>44656</v>
      </c>
      <c r="C351" s="6">
        <v>60</v>
      </c>
      <c r="D351" s="105" t="s">
        <v>22</v>
      </c>
      <c r="E351" s="6">
        <v>1</v>
      </c>
      <c r="F351" s="6">
        <v>12</v>
      </c>
      <c r="G351" s="6">
        <v>1</v>
      </c>
      <c r="H351" s="6" t="s">
        <v>1013</v>
      </c>
      <c r="I351" s="6" t="s">
        <v>999</v>
      </c>
      <c r="J351" s="10" t="s">
        <v>396</v>
      </c>
      <c r="K351" s="6" t="s">
        <v>397</v>
      </c>
      <c r="L351" s="6" t="s">
        <v>22</v>
      </c>
      <c r="M351" s="6" t="s">
        <v>22</v>
      </c>
      <c r="N351" s="6" t="s">
        <v>22</v>
      </c>
      <c r="O351" s="6" t="s">
        <v>22</v>
      </c>
      <c r="P351" s="6" t="s">
        <v>22</v>
      </c>
      <c r="Q351" s="6" t="s">
        <v>22</v>
      </c>
      <c r="R351" s="6" t="s">
        <v>22</v>
      </c>
      <c r="S351" s="6" t="s">
        <v>22</v>
      </c>
      <c r="T351" s="101">
        <v>0.33333333333333331</v>
      </c>
      <c r="U351" s="101">
        <v>0.58333333333333337</v>
      </c>
      <c r="V351" s="6" t="s">
        <v>39</v>
      </c>
      <c r="W351" s="6" t="s">
        <v>22</v>
      </c>
      <c r="X351" s="6">
        <v>0</v>
      </c>
      <c r="Y351" s="6">
        <v>0</v>
      </c>
      <c r="Z351" s="6" t="s">
        <v>22</v>
      </c>
      <c r="AA351" s="6" t="s">
        <v>22</v>
      </c>
      <c r="GU351" s="163"/>
    </row>
    <row r="352" spans="1:203">
      <c r="A352" s="106" t="s">
        <v>1227</v>
      </c>
      <c r="B352" s="100">
        <v>44656</v>
      </c>
      <c r="C352" s="6">
        <v>61</v>
      </c>
      <c r="D352" s="105" t="s">
        <v>22</v>
      </c>
      <c r="E352" s="6">
        <v>1</v>
      </c>
      <c r="F352" s="6">
        <v>12</v>
      </c>
      <c r="G352" s="6">
        <v>1</v>
      </c>
      <c r="H352" s="6" t="s">
        <v>1013</v>
      </c>
      <c r="I352" s="6" t="s">
        <v>999</v>
      </c>
      <c r="J352" s="10" t="s">
        <v>396</v>
      </c>
      <c r="K352" s="6" t="s">
        <v>397</v>
      </c>
      <c r="L352" s="6" t="s">
        <v>22</v>
      </c>
      <c r="M352" s="6" t="s">
        <v>22</v>
      </c>
      <c r="N352" s="6" t="s">
        <v>22</v>
      </c>
      <c r="O352" s="6" t="s">
        <v>22</v>
      </c>
      <c r="P352" s="6" t="s">
        <v>22</v>
      </c>
      <c r="Q352" s="6" t="s">
        <v>22</v>
      </c>
      <c r="R352" s="6" t="s">
        <v>22</v>
      </c>
      <c r="S352" s="6" t="s">
        <v>22</v>
      </c>
      <c r="T352" s="101">
        <v>0.33333333333333331</v>
      </c>
      <c r="U352" s="101">
        <v>0.58333333333333337</v>
      </c>
      <c r="V352" s="6" t="s">
        <v>39</v>
      </c>
      <c r="W352" s="6" t="s">
        <v>22</v>
      </c>
      <c r="X352" s="6">
        <v>0</v>
      </c>
      <c r="Y352" s="6">
        <v>0</v>
      </c>
      <c r="Z352" s="6" t="s">
        <v>22</v>
      </c>
      <c r="AA352" s="6" t="s">
        <v>22</v>
      </c>
      <c r="GU352" s="163"/>
    </row>
    <row r="353" spans="1:203">
      <c r="A353" s="106" t="s">
        <v>1232</v>
      </c>
      <c r="B353" s="100">
        <v>44660</v>
      </c>
      <c r="C353" s="6">
        <v>9</v>
      </c>
      <c r="D353" s="105" t="s">
        <v>22</v>
      </c>
      <c r="E353" s="6">
        <v>3</v>
      </c>
      <c r="F353" s="6">
        <v>12</v>
      </c>
      <c r="G353" s="6">
        <v>3</v>
      </c>
      <c r="H353" s="6" t="s">
        <v>294</v>
      </c>
      <c r="I353" s="6" t="s">
        <v>264</v>
      </c>
      <c r="J353" s="10" t="s">
        <v>1250</v>
      </c>
      <c r="K353" s="6" t="s">
        <v>411</v>
      </c>
      <c r="L353" s="6" t="s">
        <v>22</v>
      </c>
      <c r="M353" s="6" t="s">
        <v>22</v>
      </c>
      <c r="N353" s="6" t="s">
        <v>22</v>
      </c>
      <c r="O353" s="6" t="s">
        <v>22</v>
      </c>
      <c r="P353" s="6" t="s">
        <v>22</v>
      </c>
      <c r="Q353" s="6" t="s">
        <v>22</v>
      </c>
      <c r="R353" s="6" t="s">
        <v>22</v>
      </c>
      <c r="S353" s="6" t="s">
        <v>22</v>
      </c>
      <c r="T353" s="101">
        <v>0.41666666666666669</v>
      </c>
      <c r="U353" s="101">
        <v>0.625</v>
      </c>
      <c r="V353" s="6" t="s">
        <v>39</v>
      </c>
      <c r="W353" s="6" t="s">
        <v>22</v>
      </c>
      <c r="X353" s="6">
        <v>0</v>
      </c>
      <c r="Y353" s="6">
        <v>0</v>
      </c>
      <c r="Z353" s="6" t="s">
        <v>22</v>
      </c>
      <c r="AA353" s="6" t="s">
        <v>22</v>
      </c>
      <c r="GU353" s="163"/>
    </row>
    <row r="354" spans="1:203">
      <c r="A354" s="106" t="s">
        <v>1232</v>
      </c>
      <c r="B354" s="100">
        <v>44660</v>
      </c>
      <c r="C354" s="6">
        <v>8</v>
      </c>
      <c r="D354" s="105" t="s">
        <v>22</v>
      </c>
      <c r="E354" s="6">
        <v>3</v>
      </c>
      <c r="F354" s="6">
        <v>12</v>
      </c>
      <c r="G354" s="6">
        <v>3</v>
      </c>
      <c r="H354" s="6" t="s">
        <v>294</v>
      </c>
      <c r="I354" s="6" t="s">
        <v>264</v>
      </c>
      <c r="J354" s="10" t="s">
        <v>1250</v>
      </c>
      <c r="K354" s="6" t="s">
        <v>411</v>
      </c>
      <c r="L354" s="6" t="s">
        <v>22</v>
      </c>
      <c r="M354" s="6" t="s">
        <v>22</v>
      </c>
      <c r="N354" s="6" t="s">
        <v>22</v>
      </c>
      <c r="O354" s="6" t="s">
        <v>22</v>
      </c>
      <c r="P354" s="6" t="s">
        <v>22</v>
      </c>
      <c r="Q354" s="6" t="s">
        <v>22</v>
      </c>
      <c r="R354" s="6" t="s">
        <v>22</v>
      </c>
      <c r="S354" s="6" t="s">
        <v>22</v>
      </c>
      <c r="T354" s="101">
        <v>0.41666666666666669</v>
      </c>
      <c r="U354" s="101">
        <v>0.625</v>
      </c>
      <c r="V354" s="6" t="s">
        <v>39</v>
      </c>
      <c r="W354" s="6" t="s">
        <v>22</v>
      </c>
      <c r="X354" s="6">
        <v>0</v>
      </c>
      <c r="Y354" s="6">
        <v>0</v>
      </c>
      <c r="Z354" s="6" t="s">
        <v>22</v>
      </c>
      <c r="AA354" s="6" t="s">
        <v>22</v>
      </c>
      <c r="GU354" s="163"/>
    </row>
    <row r="355" spans="1:203">
      <c r="A355" s="106" t="s">
        <v>1232</v>
      </c>
      <c r="B355" s="100">
        <v>44660</v>
      </c>
      <c r="C355" s="6">
        <v>7</v>
      </c>
      <c r="D355" s="105" t="s">
        <v>22</v>
      </c>
      <c r="E355" s="6">
        <v>3</v>
      </c>
      <c r="F355" s="6">
        <v>12</v>
      </c>
      <c r="G355" s="6">
        <v>3</v>
      </c>
      <c r="H355" s="6" t="s">
        <v>294</v>
      </c>
      <c r="I355" s="6" t="s">
        <v>264</v>
      </c>
      <c r="J355" s="10" t="str">
        <f>J354</f>
        <v>25_50</v>
      </c>
      <c r="K355" s="6" t="s">
        <v>411</v>
      </c>
      <c r="L355" s="6" t="s">
        <v>22</v>
      </c>
      <c r="M355" s="6" t="s">
        <v>22</v>
      </c>
      <c r="N355" s="6" t="s">
        <v>22</v>
      </c>
      <c r="O355" s="6" t="s">
        <v>22</v>
      </c>
      <c r="P355" s="6" t="s">
        <v>22</v>
      </c>
      <c r="Q355" s="6" t="s">
        <v>22</v>
      </c>
      <c r="R355" s="6" t="s">
        <v>22</v>
      </c>
      <c r="S355" s="6" t="s">
        <v>22</v>
      </c>
      <c r="T355" s="101">
        <v>0.41666666666666669</v>
      </c>
      <c r="U355" s="101">
        <v>0.625</v>
      </c>
      <c r="V355" s="6" t="s">
        <v>39</v>
      </c>
      <c r="W355" s="6" t="s">
        <v>22</v>
      </c>
      <c r="X355" s="6">
        <v>0</v>
      </c>
      <c r="Y355" s="6">
        <v>0</v>
      </c>
      <c r="Z355" s="6" t="s">
        <v>22</v>
      </c>
      <c r="AA355" s="6" t="s">
        <v>22</v>
      </c>
      <c r="GU355" s="163"/>
    </row>
    <row r="356" spans="1:203">
      <c r="A356" s="106" t="s">
        <v>1232</v>
      </c>
      <c r="B356" s="100">
        <v>44660</v>
      </c>
      <c r="C356" s="6">
        <v>6</v>
      </c>
      <c r="D356" s="105" t="s">
        <v>22</v>
      </c>
      <c r="E356" s="6">
        <v>3</v>
      </c>
      <c r="F356" s="6">
        <v>12</v>
      </c>
      <c r="G356" s="6">
        <v>3</v>
      </c>
      <c r="H356" s="6" t="s">
        <v>294</v>
      </c>
      <c r="I356" s="6" t="s">
        <v>264</v>
      </c>
      <c r="J356" s="10" t="str">
        <f>J355</f>
        <v>25_50</v>
      </c>
      <c r="K356" s="6" t="s">
        <v>411</v>
      </c>
      <c r="L356" s="6" t="s">
        <v>1233</v>
      </c>
      <c r="M356" s="6">
        <v>42</v>
      </c>
      <c r="N356" s="6">
        <v>57.39</v>
      </c>
      <c r="O356" s="6">
        <f t="shared" si="23"/>
        <v>42.956499999999998</v>
      </c>
      <c r="P356" s="6" t="s">
        <v>1234</v>
      </c>
      <c r="Q356" s="6">
        <v>9</v>
      </c>
      <c r="R356" s="6">
        <v>27.18</v>
      </c>
      <c r="S356" s="6">
        <f t="shared" si="24"/>
        <v>9.4529999999999994</v>
      </c>
      <c r="T356" s="101">
        <v>0.41666666666666669</v>
      </c>
      <c r="U356" s="101">
        <v>0.625</v>
      </c>
      <c r="V356" s="6" t="s">
        <v>39</v>
      </c>
      <c r="W356" s="101">
        <v>0.57152777777777775</v>
      </c>
      <c r="X356" s="6">
        <v>1</v>
      </c>
      <c r="Y356" s="6">
        <v>2</v>
      </c>
      <c r="Z356" s="6" t="s">
        <v>22</v>
      </c>
      <c r="AA356" s="6" t="s">
        <v>22</v>
      </c>
      <c r="GU356" s="163"/>
    </row>
    <row r="357" spans="1:203">
      <c r="A357" s="106" t="s">
        <v>2535</v>
      </c>
      <c r="B357" s="100">
        <v>44664</v>
      </c>
      <c r="C357" s="6">
        <v>60</v>
      </c>
      <c r="D357" s="105" t="s">
        <v>22</v>
      </c>
      <c r="E357" s="6">
        <v>3</v>
      </c>
      <c r="F357" s="6">
        <v>15</v>
      </c>
      <c r="G357" s="6">
        <v>3</v>
      </c>
      <c r="H357" s="6" t="s">
        <v>1013</v>
      </c>
      <c r="I357" s="6" t="s">
        <v>264</v>
      </c>
      <c r="J357" s="10" t="s">
        <v>396</v>
      </c>
      <c r="K357" s="6" t="s">
        <v>411</v>
      </c>
      <c r="L357" s="6" t="s">
        <v>22</v>
      </c>
      <c r="M357" s="6" t="s">
        <v>22</v>
      </c>
      <c r="N357" s="6" t="s">
        <v>22</v>
      </c>
      <c r="O357" s="6" t="s">
        <v>22</v>
      </c>
      <c r="P357" s="6" t="s">
        <v>22</v>
      </c>
      <c r="Q357" s="6" t="s">
        <v>22</v>
      </c>
      <c r="R357" s="6" t="s">
        <v>22</v>
      </c>
      <c r="S357" s="6" t="s">
        <v>22</v>
      </c>
      <c r="T357" s="101">
        <v>0.375</v>
      </c>
      <c r="U357" s="101">
        <v>0.66666666666666663</v>
      </c>
      <c r="V357" s="6" t="s">
        <v>39</v>
      </c>
      <c r="W357" s="6" t="s">
        <v>22</v>
      </c>
      <c r="X357" s="6">
        <v>0</v>
      </c>
      <c r="Y357" s="6">
        <v>0</v>
      </c>
      <c r="Z357" s="6" t="s">
        <v>22</v>
      </c>
      <c r="AA357" s="6" t="s">
        <v>22</v>
      </c>
      <c r="GU357" s="163"/>
    </row>
    <row r="358" spans="1:203">
      <c r="A358" s="106" t="s">
        <v>2535</v>
      </c>
      <c r="B358" s="100">
        <v>44664</v>
      </c>
      <c r="C358" s="6">
        <v>61</v>
      </c>
      <c r="D358" s="105" t="s">
        <v>22</v>
      </c>
      <c r="E358" s="6">
        <v>3</v>
      </c>
      <c r="F358" s="6">
        <v>15</v>
      </c>
      <c r="G358" s="6">
        <v>3</v>
      </c>
      <c r="H358" s="6" t="s">
        <v>1013</v>
      </c>
      <c r="I358" s="6" t="s">
        <v>264</v>
      </c>
      <c r="J358" s="10" t="str">
        <f>J357</f>
        <v>0_10</v>
      </c>
      <c r="K358" s="6" t="s">
        <v>411</v>
      </c>
      <c r="L358" s="6" t="s">
        <v>22</v>
      </c>
      <c r="M358" s="6" t="s">
        <v>22</v>
      </c>
      <c r="N358" s="6" t="s">
        <v>22</v>
      </c>
      <c r="O358" s="6" t="s">
        <v>22</v>
      </c>
      <c r="P358" s="6" t="s">
        <v>22</v>
      </c>
      <c r="Q358" s="6" t="s">
        <v>22</v>
      </c>
      <c r="R358" s="6" t="s">
        <v>22</v>
      </c>
      <c r="S358" s="6" t="s">
        <v>22</v>
      </c>
      <c r="T358" s="101">
        <v>0.375</v>
      </c>
      <c r="U358" s="101">
        <v>0.66666666666666663</v>
      </c>
      <c r="V358" s="6" t="s">
        <v>39</v>
      </c>
      <c r="W358" s="6" t="s">
        <v>22</v>
      </c>
      <c r="X358" s="6">
        <v>0</v>
      </c>
      <c r="Y358" s="6">
        <v>0</v>
      </c>
      <c r="Z358" s="6" t="s">
        <v>22</v>
      </c>
      <c r="AA358" s="6" t="s">
        <v>22</v>
      </c>
      <c r="GU358" s="163"/>
    </row>
    <row r="359" spans="1:203">
      <c r="A359" s="106" t="s">
        <v>2535</v>
      </c>
      <c r="B359" s="100">
        <v>44664</v>
      </c>
      <c r="C359" s="6">
        <v>1</v>
      </c>
      <c r="D359" s="105" t="s">
        <v>22</v>
      </c>
      <c r="E359" s="6">
        <v>3</v>
      </c>
      <c r="F359" s="6">
        <v>15</v>
      </c>
      <c r="G359" s="6">
        <v>3</v>
      </c>
      <c r="H359" s="6" t="s">
        <v>1013</v>
      </c>
      <c r="I359" s="6" t="s">
        <v>264</v>
      </c>
      <c r="J359" s="10" t="str">
        <f t="shared" ref="J359:J365" si="25">J358</f>
        <v>0_10</v>
      </c>
      <c r="K359" s="6" t="s">
        <v>411</v>
      </c>
      <c r="L359" s="6" t="s">
        <v>22</v>
      </c>
      <c r="M359" s="6" t="s">
        <v>22</v>
      </c>
      <c r="N359" s="6" t="s">
        <v>22</v>
      </c>
      <c r="O359" s="6" t="s">
        <v>22</v>
      </c>
      <c r="P359" s="6" t="s">
        <v>22</v>
      </c>
      <c r="Q359" s="6" t="s">
        <v>22</v>
      </c>
      <c r="R359" s="6" t="s">
        <v>22</v>
      </c>
      <c r="S359" s="6" t="s">
        <v>22</v>
      </c>
      <c r="T359" s="101">
        <v>0.375</v>
      </c>
      <c r="U359" s="101">
        <v>0.66666666666666663</v>
      </c>
      <c r="V359" s="6" t="s">
        <v>39</v>
      </c>
      <c r="W359" s="6" t="s">
        <v>22</v>
      </c>
      <c r="X359" s="6">
        <v>0</v>
      </c>
      <c r="Y359" s="6">
        <v>0</v>
      </c>
      <c r="Z359" s="6" t="s">
        <v>22</v>
      </c>
      <c r="AA359" s="6" t="s">
        <v>22</v>
      </c>
      <c r="GU359" s="163"/>
    </row>
    <row r="360" spans="1:203">
      <c r="A360" s="106" t="s">
        <v>2535</v>
      </c>
      <c r="B360" s="100">
        <v>44664</v>
      </c>
      <c r="C360" s="6">
        <v>2</v>
      </c>
      <c r="D360" s="105" t="s">
        <v>22</v>
      </c>
      <c r="E360" s="6">
        <v>3</v>
      </c>
      <c r="F360" s="6">
        <v>15</v>
      </c>
      <c r="G360" s="6">
        <v>3</v>
      </c>
      <c r="H360" s="6" t="s">
        <v>1013</v>
      </c>
      <c r="I360" s="6" t="s">
        <v>264</v>
      </c>
      <c r="J360" s="10" t="str">
        <f t="shared" si="25"/>
        <v>0_10</v>
      </c>
      <c r="K360" s="6" t="s">
        <v>411</v>
      </c>
      <c r="L360" s="6" t="s">
        <v>22</v>
      </c>
      <c r="M360" s="6" t="s">
        <v>22</v>
      </c>
      <c r="N360" s="6" t="s">
        <v>22</v>
      </c>
      <c r="O360" s="6" t="s">
        <v>22</v>
      </c>
      <c r="P360" s="6" t="s">
        <v>22</v>
      </c>
      <c r="Q360" s="6" t="s">
        <v>22</v>
      </c>
      <c r="R360" s="6" t="s">
        <v>22</v>
      </c>
      <c r="S360" s="6" t="s">
        <v>22</v>
      </c>
      <c r="T360" s="101">
        <v>0.375</v>
      </c>
      <c r="U360" s="101">
        <v>0.66666666666666663</v>
      </c>
      <c r="V360" s="6" t="s">
        <v>39</v>
      </c>
      <c r="W360" s="6" t="s">
        <v>22</v>
      </c>
      <c r="X360" s="6">
        <v>0</v>
      </c>
      <c r="Y360" s="6">
        <v>0</v>
      </c>
      <c r="Z360" s="6" t="s">
        <v>22</v>
      </c>
      <c r="AA360" s="6" t="s">
        <v>22</v>
      </c>
      <c r="GU360" s="163"/>
    </row>
    <row r="361" spans="1:203">
      <c r="A361" s="106" t="s">
        <v>2535</v>
      </c>
      <c r="B361" s="100">
        <v>44664</v>
      </c>
      <c r="C361" s="6">
        <v>4</v>
      </c>
      <c r="D361" s="105" t="s">
        <v>22</v>
      </c>
      <c r="E361" s="6">
        <v>3</v>
      </c>
      <c r="F361" s="6">
        <v>14</v>
      </c>
      <c r="G361" s="6">
        <v>3</v>
      </c>
      <c r="H361" s="6" t="s">
        <v>1013</v>
      </c>
      <c r="I361" s="6" t="s">
        <v>999</v>
      </c>
      <c r="J361" s="10" t="str">
        <f t="shared" si="25"/>
        <v>0_10</v>
      </c>
      <c r="K361" s="6" t="s">
        <v>411</v>
      </c>
      <c r="L361" s="6" t="s">
        <v>22</v>
      </c>
      <c r="M361" s="6" t="s">
        <v>22</v>
      </c>
      <c r="N361" s="6" t="s">
        <v>22</v>
      </c>
      <c r="O361" s="6" t="s">
        <v>22</v>
      </c>
      <c r="P361" s="6" t="s">
        <v>22</v>
      </c>
      <c r="Q361" s="6" t="s">
        <v>22</v>
      </c>
      <c r="R361" s="6" t="s">
        <v>22</v>
      </c>
      <c r="S361" s="6" t="s">
        <v>22</v>
      </c>
      <c r="T361" s="101">
        <v>0.375</v>
      </c>
      <c r="U361" s="101">
        <v>0.66666666666666663</v>
      </c>
      <c r="V361" s="6" t="s">
        <v>39</v>
      </c>
      <c r="W361" s="6" t="s">
        <v>22</v>
      </c>
      <c r="X361" s="6">
        <v>0</v>
      </c>
      <c r="Y361" s="6">
        <v>0</v>
      </c>
      <c r="Z361" s="6" t="s">
        <v>22</v>
      </c>
      <c r="AA361" s="6" t="s">
        <v>22</v>
      </c>
      <c r="GU361" s="163"/>
    </row>
    <row r="362" spans="1:203">
      <c r="A362" s="106" t="s">
        <v>2535</v>
      </c>
      <c r="B362" s="100">
        <v>44664</v>
      </c>
      <c r="C362" s="6">
        <v>6</v>
      </c>
      <c r="D362" s="105" t="s">
        <v>22</v>
      </c>
      <c r="E362" s="6">
        <v>3</v>
      </c>
      <c r="F362" s="6">
        <v>14</v>
      </c>
      <c r="G362" s="6">
        <v>3</v>
      </c>
      <c r="H362" s="6" t="s">
        <v>1013</v>
      </c>
      <c r="I362" s="6" t="s">
        <v>999</v>
      </c>
      <c r="J362" s="10" t="str">
        <f t="shared" si="25"/>
        <v>0_10</v>
      </c>
      <c r="K362" s="6" t="s">
        <v>411</v>
      </c>
      <c r="L362" s="6" t="s">
        <v>22</v>
      </c>
      <c r="M362" s="6" t="s">
        <v>22</v>
      </c>
      <c r="N362" s="6" t="s">
        <v>22</v>
      </c>
      <c r="O362" s="6" t="s">
        <v>22</v>
      </c>
      <c r="P362" s="6" t="s">
        <v>22</v>
      </c>
      <c r="Q362" s="6" t="s">
        <v>22</v>
      </c>
      <c r="R362" s="6" t="s">
        <v>22</v>
      </c>
      <c r="S362" s="6" t="s">
        <v>22</v>
      </c>
      <c r="T362" s="101">
        <v>0.375</v>
      </c>
      <c r="U362" s="101">
        <v>0.66666666666666663</v>
      </c>
      <c r="V362" s="6" t="s">
        <v>39</v>
      </c>
      <c r="W362" s="6" t="s">
        <v>22</v>
      </c>
      <c r="X362" s="6">
        <v>0</v>
      </c>
      <c r="Y362" s="6">
        <v>0</v>
      </c>
      <c r="Z362" s="6" t="s">
        <v>22</v>
      </c>
      <c r="AA362" s="6" t="s">
        <v>22</v>
      </c>
      <c r="GU362" s="163"/>
    </row>
    <row r="363" spans="1:203">
      <c r="A363" s="106" t="s">
        <v>2535</v>
      </c>
      <c r="B363" s="100">
        <v>44664</v>
      </c>
      <c r="C363" s="6">
        <v>7</v>
      </c>
      <c r="D363" s="105" t="s">
        <v>22</v>
      </c>
      <c r="E363" s="6">
        <v>3</v>
      </c>
      <c r="F363" s="6">
        <v>14</v>
      </c>
      <c r="G363" s="6">
        <v>3</v>
      </c>
      <c r="H363" s="6" t="s">
        <v>1013</v>
      </c>
      <c r="I363" s="6" t="s">
        <v>999</v>
      </c>
      <c r="J363" s="10" t="str">
        <f t="shared" si="25"/>
        <v>0_10</v>
      </c>
      <c r="K363" s="6" t="s">
        <v>411</v>
      </c>
      <c r="L363" s="6" t="s">
        <v>22</v>
      </c>
      <c r="M363" s="6" t="s">
        <v>22</v>
      </c>
      <c r="N363" s="6" t="s">
        <v>22</v>
      </c>
      <c r="O363" s="6" t="s">
        <v>22</v>
      </c>
      <c r="P363" s="6" t="s">
        <v>22</v>
      </c>
      <c r="Q363" s="6" t="s">
        <v>22</v>
      </c>
      <c r="R363" s="6" t="s">
        <v>22</v>
      </c>
      <c r="S363" s="6" t="s">
        <v>22</v>
      </c>
      <c r="T363" s="101">
        <v>0.375</v>
      </c>
      <c r="U363" s="101">
        <v>0.66666666666666663</v>
      </c>
      <c r="V363" s="6" t="s">
        <v>39</v>
      </c>
      <c r="W363" s="6" t="s">
        <v>22</v>
      </c>
      <c r="X363" s="6">
        <v>0</v>
      </c>
      <c r="Y363" s="6">
        <v>0</v>
      </c>
      <c r="Z363" s="6" t="s">
        <v>22</v>
      </c>
      <c r="AA363" s="6" t="s">
        <v>22</v>
      </c>
      <c r="GU363" s="163"/>
    </row>
    <row r="364" spans="1:203">
      <c r="A364" s="106" t="s">
        <v>2535</v>
      </c>
      <c r="B364" s="100">
        <v>44664</v>
      </c>
      <c r="C364" s="6">
        <v>8</v>
      </c>
      <c r="D364" s="105" t="s">
        <v>22</v>
      </c>
      <c r="E364" s="6">
        <v>3</v>
      </c>
      <c r="F364" s="6">
        <v>14</v>
      </c>
      <c r="G364" s="6">
        <v>3</v>
      </c>
      <c r="H364" s="6" t="s">
        <v>1013</v>
      </c>
      <c r="I364" s="6" t="s">
        <v>999</v>
      </c>
      <c r="J364" s="10" t="str">
        <f t="shared" si="25"/>
        <v>0_10</v>
      </c>
      <c r="K364" s="6" t="s">
        <v>411</v>
      </c>
      <c r="L364" s="6" t="s">
        <v>22</v>
      </c>
      <c r="M364" s="6" t="s">
        <v>22</v>
      </c>
      <c r="N364" s="6" t="s">
        <v>22</v>
      </c>
      <c r="O364" s="6" t="s">
        <v>22</v>
      </c>
      <c r="P364" s="6" t="s">
        <v>22</v>
      </c>
      <c r="Q364" s="6" t="s">
        <v>22</v>
      </c>
      <c r="R364" s="6" t="s">
        <v>22</v>
      </c>
      <c r="S364" s="6" t="s">
        <v>22</v>
      </c>
      <c r="T364" s="101">
        <v>0.375</v>
      </c>
      <c r="U364" s="101">
        <v>0.66666666666666663</v>
      </c>
      <c r="V364" s="6" t="s">
        <v>39</v>
      </c>
      <c r="W364" s="6" t="s">
        <v>22</v>
      </c>
      <c r="X364" s="6">
        <v>0</v>
      </c>
      <c r="Y364" s="6">
        <v>0</v>
      </c>
      <c r="Z364" s="6" t="s">
        <v>22</v>
      </c>
      <c r="AA364" s="6" t="s">
        <v>22</v>
      </c>
      <c r="GU364" s="163"/>
    </row>
    <row r="365" spans="1:203">
      <c r="A365" s="106" t="s">
        <v>2535</v>
      </c>
      <c r="B365" s="100">
        <v>44664</v>
      </c>
      <c r="C365" s="6">
        <v>9</v>
      </c>
      <c r="D365" s="105" t="s">
        <v>22</v>
      </c>
      <c r="E365" s="6">
        <v>3</v>
      </c>
      <c r="F365" s="6">
        <v>14</v>
      </c>
      <c r="G365" s="6">
        <v>3</v>
      </c>
      <c r="H365" s="6" t="s">
        <v>1013</v>
      </c>
      <c r="I365" s="6" t="s">
        <v>999</v>
      </c>
      <c r="J365" s="10" t="str">
        <f t="shared" si="25"/>
        <v>0_10</v>
      </c>
      <c r="K365" s="6" t="s">
        <v>411</v>
      </c>
      <c r="L365" s="6" t="s">
        <v>22</v>
      </c>
      <c r="M365" s="6" t="s">
        <v>22</v>
      </c>
      <c r="N365" s="6" t="s">
        <v>22</v>
      </c>
      <c r="O365" s="6" t="s">
        <v>22</v>
      </c>
      <c r="P365" s="6" t="s">
        <v>22</v>
      </c>
      <c r="Q365" s="6" t="s">
        <v>22</v>
      </c>
      <c r="R365" s="6" t="s">
        <v>22</v>
      </c>
      <c r="S365" s="6" t="s">
        <v>22</v>
      </c>
      <c r="T365" s="101">
        <v>0.375</v>
      </c>
      <c r="U365" s="101">
        <v>0.66666666666666663</v>
      </c>
      <c r="V365" s="6" t="s">
        <v>39</v>
      </c>
      <c r="W365" s="6" t="s">
        <v>22</v>
      </c>
      <c r="X365" s="6">
        <v>0</v>
      </c>
      <c r="Y365" s="6">
        <v>0</v>
      </c>
      <c r="Z365" s="6" t="s">
        <v>22</v>
      </c>
      <c r="AA365" s="6" t="s">
        <v>22</v>
      </c>
      <c r="GU365" s="163"/>
    </row>
    <row r="366" spans="1:203">
      <c r="A366" s="106" t="s">
        <v>1235</v>
      </c>
      <c r="B366" s="100">
        <f>INDEX(BDD_enquete_terrain_publique!E:E, MATCH(A366, BDD_enquete_terrain_publique!C:C, 0))</f>
        <v>44665</v>
      </c>
      <c r="C366" s="6">
        <v>2</v>
      </c>
      <c r="D366" s="105" t="s">
        <v>22</v>
      </c>
      <c r="E366" s="6">
        <f>INDEX(BDD_enquete_terrain_publique!G:G, MATCH(A366, BDD_enquete_terrain_publique!C:C, 0))</f>
        <v>1</v>
      </c>
      <c r="F366" s="6">
        <f>INDEX(BDD_enquete_terrain_publique!H:H, MATCH(A366, BDD_enquete_terrain_publique!C:C, 0))</f>
        <v>20</v>
      </c>
      <c r="G366" s="6">
        <f>INDEX(BDD_enquete_terrain_publique!I:I, MATCH(A366, BDD_enquete_terrain_publique!C:C, 0))</f>
        <v>2</v>
      </c>
      <c r="H366" s="6" t="str">
        <f>INDEX(BDD_enquete_terrain_publique!J:J, MATCH(A366, BDD_enquete_terrain_publique!C:C, 0))</f>
        <v>NO</v>
      </c>
      <c r="I366" s="6" t="str">
        <f>INDEX(BDD_enquete_terrain_publique!K:K, MATCH(A366, BDD_enquete_terrain_publique!C:C, 0))</f>
        <v>SE</v>
      </c>
      <c r="J366" s="6" t="str">
        <f>INDEX(BDD_enquete_terrain_publique!L:L, MATCH(A366, BDD_enquete_terrain_publique!C:C, 0))</f>
        <v>10_25</v>
      </c>
      <c r="K366" s="6" t="str">
        <f>INDEX(BDD_enquete_terrain_publique!M:M, MATCH(A366, BDD_enquete_terrain_publique!C:C, 0))</f>
        <v>pre_quart</v>
      </c>
      <c r="L366" s="6" t="s">
        <v>22</v>
      </c>
      <c r="M366" s="6" t="s">
        <v>22</v>
      </c>
      <c r="N366" s="6" t="s">
        <v>22</v>
      </c>
      <c r="O366" s="6" t="s">
        <v>22</v>
      </c>
      <c r="P366" s="6" t="s">
        <v>22</v>
      </c>
      <c r="Q366" s="6" t="s">
        <v>22</v>
      </c>
      <c r="R366" s="6" t="s">
        <v>22</v>
      </c>
      <c r="S366" s="6" t="s">
        <v>22</v>
      </c>
      <c r="T366" s="101">
        <f>INDEX(BDD_enquete_terrain_publique!AE:AE, MATCH(A366, BDD_enquete_terrain_publique!C:C, 0))</f>
        <v>0.33333333333333331</v>
      </c>
      <c r="U366" s="101">
        <f>INDEX(BDD_enquete_terrain_publique!AF:AF, MATCH(A366, BDD_enquete_terrain_publique!C:C, 0))</f>
        <v>0.58333333333333337</v>
      </c>
      <c r="V366" s="6" t="s">
        <v>41</v>
      </c>
      <c r="W366" s="6" t="s">
        <v>22</v>
      </c>
      <c r="X366" s="6">
        <v>0</v>
      </c>
      <c r="Y366" s="6">
        <v>0</v>
      </c>
      <c r="Z366" s="6" t="s">
        <v>22</v>
      </c>
      <c r="AA366" s="6" t="s">
        <v>22</v>
      </c>
      <c r="GU366" s="163"/>
    </row>
    <row r="367" spans="1:203">
      <c r="A367" s="106" t="s">
        <v>1235</v>
      </c>
      <c r="B367" s="100">
        <f>INDEX(BDD_enquete_terrain_publique!E:E, MATCH(A367, BDD_enquete_terrain_publique!C:C, 0))</f>
        <v>44665</v>
      </c>
      <c r="C367" s="6">
        <v>1</v>
      </c>
      <c r="D367" s="105" t="s">
        <v>22</v>
      </c>
      <c r="E367" s="6">
        <f>INDEX(BDD_enquete_terrain_publique!G:G, MATCH(A367, BDD_enquete_terrain_publique!C:C, 0))</f>
        <v>1</v>
      </c>
      <c r="F367" s="6">
        <f>INDEX(BDD_enquete_terrain_publique!H:H, MATCH(A367, BDD_enquete_terrain_publique!C:C, 0))</f>
        <v>20</v>
      </c>
      <c r="G367" s="6">
        <f>INDEX(BDD_enquete_terrain_publique!I:I, MATCH(A367, BDD_enquete_terrain_publique!C:C, 0))</f>
        <v>2</v>
      </c>
      <c r="H367" s="6" t="str">
        <f>INDEX(BDD_enquete_terrain_publique!J:J, MATCH(A367, BDD_enquete_terrain_publique!C:C, 0))</f>
        <v>NO</v>
      </c>
      <c r="I367" s="6" t="str">
        <f>INDEX(BDD_enquete_terrain_publique!K:K, MATCH(A367, BDD_enquete_terrain_publique!C:C, 0))</f>
        <v>SE</v>
      </c>
      <c r="J367" s="6" t="str">
        <f>INDEX(BDD_enquete_terrain_publique!L:L, MATCH(A367, BDD_enquete_terrain_publique!C:C, 0))</f>
        <v>10_25</v>
      </c>
      <c r="K367" s="6" t="str">
        <f>INDEX(BDD_enquete_terrain_publique!M:M, MATCH(A367, BDD_enquete_terrain_publique!C:C, 0))</f>
        <v>pre_quart</v>
      </c>
      <c r="L367" s="6" t="s">
        <v>22</v>
      </c>
      <c r="M367" s="6" t="s">
        <v>22</v>
      </c>
      <c r="N367" s="6" t="s">
        <v>22</v>
      </c>
      <c r="O367" s="6" t="s">
        <v>22</v>
      </c>
      <c r="P367" s="6" t="s">
        <v>22</v>
      </c>
      <c r="Q367" s="6" t="s">
        <v>22</v>
      </c>
      <c r="R367" s="6" t="s">
        <v>22</v>
      </c>
      <c r="S367" s="6" t="s">
        <v>22</v>
      </c>
      <c r="T367" s="101">
        <f>INDEX(BDD_enquete_terrain_publique!AE:AE, MATCH(A367, BDD_enquete_terrain_publique!C:C, 0))</f>
        <v>0.33333333333333331</v>
      </c>
      <c r="U367" s="101">
        <f>INDEX(BDD_enquete_terrain_publique!AF:AF, MATCH(A367, BDD_enquete_terrain_publique!C:C, 0))</f>
        <v>0.58333333333333337</v>
      </c>
      <c r="V367" s="6" t="s">
        <v>41</v>
      </c>
      <c r="W367" s="6" t="s">
        <v>22</v>
      </c>
      <c r="X367" s="6">
        <v>0</v>
      </c>
      <c r="Y367" s="6">
        <v>0</v>
      </c>
      <c r="Z367" s="6" t="s">
        <v>22</v>
      </c>
      <c r="AA367" s="6" t="s">
        <v>22</v>
      </c>
      <c r="GU367" s="163"/>
    </row>
    <row r="368" spans="1:203">
      <c r="A368" s="106" t="s">
        <v>1235</v>
      </c>
      <c r="B368" s="100">
        <f>INDEX(BDD_enquete_terrain_publique!E:E, MATCH(A368, BDD_enquete_terrain_publique!C:C, 0))</f>
        <v>44665</v>
      </c>
      <c r="C368" s="6">
        <v>61</v>
      </c>
      <c r="D368" s="105" t="s">
        <v>22</v>
      </c>
      <c r="E368" s="6">
        <f>INDEX(BDD_enquete_terrain_publique!G:G, MATCH(A368, BDD_enquete_terrain_publique!C:C, 0))</f>
        <v>1</v>
      </c>
      <c r="F368" s="6">
        <f>INDEX(BDD_enquete_terrain_publique!H:H, MATCH(A368, BDD_enquete_terrain_publique!C:C, 0))</f>
        <v>20</v>
      </c>
      <c r="G368" s="6">
        <f>INDEX(BDD_enquete_terrain_publique!I:I, MATCH(A368, BDD_enquete_terrain_publique!C:C, 0))</f>
        <v>2</v>
      </c>
      <c r="H368" s="6" t="str">
        <f>INDEX(BDD_enquete_terrain_publique!J:J, MATCH(A368, BDD_enquete_terrain_publique!C:C, 0))</f>
        <v>NO</v>
      </c>
      <c r="I368" s="6" t="str">
        <f>INDEX(BDD_enquete_terrain_publique!K:K, MATCH(A368, BDD_enquete_terrain_publique!C:C, 0))</f>
        <v>SE</v>
      </c>
      <c r="J368" s="6" t="str">
        <f>INDEX(BDD_enquete_terrain_publique!L:L, MATCH(A368, BDD_enquete_terrain_publique!C:C, 0))</f>
        <v>10_25</v>
      </c>
      <c r="K368" s="6" t="str">
        <f>INDEX(BDD_enquete_terrain_publique!M:M, MATCH(A368, BDD_enquete_terrain_publique!C:C, 0))</f>
        <v>pre_quart</v>
      </c>
      <c r="L368" s="6" t="s">
        <v>22</v>
      </c>
      <c r="M368" s="6" t="s">
        <v>22</v>
      </c>
      <c r="N368" s="6" t="s">
        <v>22</v>
      </c>
      <c r="O368" s="6" t="s">
        <v>22</v>
      </c>
      <c r="P368" s="6" t="s">
        <v>22</v>
      </c>
      <c r="Q368" s="6" t="s">
        <v>22</v>
      </c>
      <c r="R368" s="6" t="s">
        <v>22</v>
      </c>
      <c r="S368" s="6" t="s">
        <v>22</v>
      </c>
      <c r="T368" s="101">
        <f>INDEX(BDD_enquete_terrain_publique!AE:AE, MATCH(A368, BDD_enquete_terrain_publique!C:C, 0))</f>
        <v>0.33333333333333331</v>
      </c>
      <c r="U368" s="101">
        <f>INDEX(BDD_enquete_terrain_publique!AF:AF, MATCH(A368, BDD_enquete_terrain_publique!C:C, 0))</f>
        <v>0.58333333333333337</v>
      </c>
      <c r="V368" s="6" t="s">
        <v>41</v>
      </c>
      <c r="W368" s="6" t="s">
        <v>22</v>
      </c>
      <c r="X368" s="6">
        <v>0</v>
      </c>
      <c r="Y368" s="6">
        <v>0</v>
      </c>
      <c r="Z368" s="6" t="s">
        <v>22</v>
      </c>
      <c r="AA368" s="6" t="s">
        <v>22</v>
      </c>
      <c r="GU368" s="163"/>
    </row>
    <row r="369" spans="1:203">
      <c r="A369" s="106" t="s">
        <v>1235</v>
      </c>
      <c r="B369" s="100">
        <f>INDEX(BDD_enquete_terrain_publique!E:E, MATCH(A369, BDD_enquete_terrain_publique!C:C, 0))</f>
        <v>44665</v>
      </c>
      <c r="C369" s="6">
        <v>60</v>
      </c>
      <c r="D369" s="105" t="s">
        <v>22</v>
      </c>
      <c r="E369" s="6">
        <f>INDEX(BDD_enquete_terrain_publique!G:G, MATCH(A369, BDD_enquete_terrain_publique!C:C, 0))</f>
        <v>1</v>
      </c>
      <c r="F369" s="6">
        <f>INDEX(BDD_enquete_terrain_publique!H:H, MATCH(A369, BDD_enquete_terrain_publique!C:C, 0))</f>
        <v>20</v>
      </c>
      <c r="G369" s="6">
        <f>INDEX(BDD_enquete_terrain_publique!I:I, MATCH(A369, BDD_enquete_terrain_publique!C:C, 0))</f>
        <v>2</v>
      </c>
      <c r="H369" s="6" t="str">
        <f>INDEX(BDD_enquete_terrain_publique!J:J, MATCH(A369, BDD_enquete_terrain_publique!C:C, 0))</f>
        <v>NO</v>
      </c>
      <c r="I369" s="6" t="str">
        <f>INDEX(BDD_enquete_terrain_publique!K:K, MATCH(A369, BDD_enquete_terrain_publique!C:C, 0))</f>
        <v>SE</v>
      </c>
      <c r="J369" s="6" t="str">
        <f>INDEX(BDD_enquete_terrain_publique!L:L, MATCH(A369, BDD_enquete_terrain_publique!C:C, 0))</f>
        <v>10_25</v>
      </c>
      <c r="K369" s="6" t="str">
        <f>INDEX(BDD_enquete_terrain_publique!M:M, MATCH(A369, BDD_enquete_terrain_publique!C:C, 0))</f>
        <v>pre_quart</v>
      </c>
      <c r="L369" s="6" t="s">
        <v>22</v>
      </c>
      <c r="M369" s="6" t="s">
        <v>22</v>
      </c>
      <c r="N369" s="6" t="s">
        <v>22</v>
      </c>
      <c r="O369" s="6" t="s">
        <v>22</v>
      </c>
      <c r="P369" s="6" t="s">
        <v>22</v>
      </c>
      <c r="Q369" s="6" t="s">
        <v>22</v>
      </c>
      <c r="R369" s="6" t="s">
        <v>22</v>
      </c>
      <c r="S369" s="6" t="s">
        <v>22</v>
      </c>
      <c r="T369" s="101">
        <f>INDEX(BDD_enquete_terrain_publique!AE:AE, MATCH(A369, BDD_enquete_terrain_publique!C:C, 0))</f>
        <v>0.33333333333333331</v>
      </c>
      <c r="U369" s="101">
        <f>INDEX(BDD_enquete_terrain_publique!AF:AF, MATCH(A369, BDD_enquete_terrain_publique!C:C, 0))</f>
        <v>0.58333333333333337</v>
      </c>
      <c r="V369" s="6" t="s">
        <v>41</v>
      </c>
      <c r="W369" s="6" t="s">
        <v>22</v>
      </c>
      <c r="X369" s="6">
        <v>0</v>
      </c>
      <c r="Y369" s="6">
        <v>0</v>
      </c>
      <c r="Z369" s="6" t="s">
        <v>22</v>
      </c>
      <c r="AA369" s="6" t="s">
        <v>22</v>
      </c>
      <c r="GU369" s="163"/>
    </row>
    <row r="370" spans="1:203">
      <c r="A370" s="106" t="s">
        <v>1235</v>
      </c>
      <c r="B370" s="100">
        <f>INDEX(BDD_enquete_terrain_publique!E:E, MATCH(A370, BDD_enquete_terrain_publique!C:C, 0))</f>
        <v>44665</v>
      </c>
      <c r="C370" s="6">
        <v>59</v>
      </c>
      <c r="D370" s="105" t="s">
        <v>22</v>
      </c>
      <c r="E370" s="6">
        <f>INDEX(BDD_enquete_terrain_publique!G:G, MATCH(A370, BDD_enquete_terrain_publique!C:C, 0))</f>
        <v>1</v>
      </c>
      <c r="F370" s="6">
        <f>INDEX(BDD_enquete_terrain_publique!H:H, MATCH(A370, BDD_enquete_terrain_publique!C:C, 0))</f>
        <v>20</v>
      </c>
      <c r="G370" s="6">
        <f>INDEX(BDD_enquete_terrain_publique!I:I, MATCH(A370, BDD_enquete_terrain_publique!C:C, 0))</f>
        <v>2</v>
      </c>
      <c r="H370" s="6" t="str">
        <f>INDEX(BDD_enquete_terrain_publique!J:J, MATCH(A370, BDD_enquete_terrain_publique!C:C, 0))</f>
        <v>NO</v>
      </c>
      <c r="I370" s="6" t="str">
        <f>INDEX(BDD_enquete_terrain_publique!K:K, MATCH(A370, BDD_enquete_terrain_publique!C:C, 0))</f>
        <v>SE</v>
      </c>
      <c r="J370" s="6" t="str">
        <f>INDEX(BDD_enquete_terrain_publique!L:L, MATCH(A370, BDD_enquete_terrain_publique!C:C, 0))</f>
        <v>10_25</v>
      </c>
      <c r="K370" s="6" t="str">
        <f>INDEX(BDD_enquete_terrain_publique!M:M, MATCH(A370, BDD_enquete_terrain_publique!C:C, 0))</f>
        <v>pre_quart</v>
      </c>
      <c r="L370" s="6" t="s">
        <v>22</v>
      </c>
      <c r="M370" s="6" t="s">
        <v>22</v>
      </c>
      <c r="N370" s="6" t="s">
        <v>22</v>
      </c>
      <c r="O370" s="6" t="s">
        <v>22</v>
      </c>
      <c r="P370" s="6" t="s">
        <v>22</v>
      </c>
      <c r="Q370" s="6" t="s">
        <v>22</v>
      </c>
      <c r="R370" s="6" t="s">
        <v>22</v>
      </c>
      <c r="S370" s="6" t="s">
        <v>22</v>
      </c>
      <c r="T370" s="101">
        <f>INDEX(BDD_enquete_terrain_publique!AE:AE, MATCH(A370, BDD_enquete_terrain_publique!C:C, 0))</f>
        <v>0.33333333333333331</v>
      </c>
      <c r="U370" s="101">
        <f>INDEX(BDD_enquete_terrain_publique!AF:AF, MATCH(A370, BDD_enquete_terrain_publique!C:C, 0))</f>
        <v>0.58333333333333337</v>
      </c>
      <c r="V370" s="6" t="s">
        <v>41</v>
      </c>
      <c r="W370" s="101">
        <v>0.41250000000000003</v>
      </c>
      <c r="X370" s="6">
        <v>1</v>
      </c>
      <c r="Y370" s="6">
        <v>2</v>
      </c>
      <c r="Z370" s="6" t="s">
        <v>22</v>
      </c>
      <c r="AA370" s="6" t="s">
        <v>2536</v>
      </c>
      <c r="GU370" s="163"/>
    </row>
    <row r="371" spans="1:203">
      <c r="A371" s="106" t="s">
        <v>1762</v>
      </c>
      <c r="B371" s="100">
        <f>INDEX(BDD_enquete_terrain_publique!E:E, MATCH(A371, BDD_enquete_terrain_publique!C:C, 0))</f>
        <v>44667</v>
      </c>
      <c r="C371" s="6">
        <v>9</v>
      </c>
      <c r="D371" s="105" t="s">
        <v>22</v>
      </c>
      <c r="E371" s="6">
        <f>INDEX(BDD_enquete_terrain_publique!G:G, MATCH(A371, BDD_enquete_terrain_publique!C:C, 0))</f>
        <v>1</v>
      </c>
      <c r="F371" s="6">
        <f>INDEX(BDD_enquete_terrain_publique!H:H, MATCH(A371, BDD_enquete_terrain_publique!C:C, 0))</f>
        <v>20</v>
      </c>
      <c r="G371" s="6">
        <f>INDEX(BDD_enquete_terrain_publique!I:I, MATCH(A371, BDD_enquete_terrain_publique!C:C, 0))</f>
        <v>1</v>
      </c>
      <c r="H371" s="6" t="str">
        <f>INDEX(BDD_enquete_terrain_publique!J:J, MATCH(A371, BDD_enquete_terrain_publique!C:C, 0))</f>
        <v>SO</v>
      </c>
      <c r="I371" s="6" t="str">
        <f>INDEX(BDD_enquete_terrain_publique!K:K, MATCH(A371, BDD_enquete_terrain_publique!C:C, 0))</f>
        <v>SE</v>
      </c>
      <c r="J371" s="6" t="str">
        <f>INDEX(BDD_enquete_terrain_publique!L:L, MATCH(A371, BDD_enquete_terrain_publique!C:C, 0))</f>
        <v>0_10</v>
      </c>
      <c r="K371" s="6" t="str">
        <f>INDEX(BDD_enquete_terrain_publique!M:M, MATCH(A371, BDD_enquete_terrain_publique!C:C, 0))</f>
        <v>pln_lune</v>
      </c>
      <c r="L371" s="6" t="s">
        <v>22</v>
      </c>
      <c r="M371" s="6" t="s">
        <v>22</v>
      </c>
      <c r="N371" s="6" t="s">
        <v>22</v>
      </c>
      <c r="O371" s="6" t="s">
        <v>22</v>
      </c>
      <c r="P371" s="6" t="s">
        <v>22</v>
      </c>
      <c r="Q371" s="6" t="s">
        <v>22</v>
      </c>
      <c r="R371" s="6" t="s">
        <v>22</v>
      </c>
      <c r="S371" s="6" t="s">
        <v>22</v>
      </c>
      <c r="T371" s="101">
        <f>INDEX(BDD_enquete_terrain_publique!AE:AE, MATCH(A371, BDD_enquete_terrain_publique!C:C, 0))</f>
        <v>0.29166666666666669</v>
      </c>
      <c r="U371" s="101">
        <f>INDEX(BDD_enquete_terrain_publique!AF:AF, MATCH(A371, BDD_enquete_terrain_publique!C:C, 0))</f>
        <v>0.5</v>
      </c>
      <c r="V371" s="6" t="s">
        <v>39</v>
      </c>
      <c r="W371" s="6" t="s">
        <v>22</v>
      </c>
      <c r="X371" s="6">
        <v>0</v>
      </c>
      <c r="Y371" s="6">
        <v>0</v>
      </c>
      <c r="Z371" s="6" t="s">
        <v>22</v>
      </c>
      <c r="AA371" s="6" t="s">
        <v>22</v>
      </c>
      <c r="GU371" s="163"/>
    </row>
    <row r="372" spans="1:203">
      <c r="A372" s="106" t="s">
        <v>1762</v>
      </c>
      <c r="B372" s="100">
        <f>INDEX(BDD_enquete_terrain_publique!E:E, MATCH(A372, BDD_enquete_terrain_publique!C:C, 0))</f>
        <v>44667</v>
      </c>
      <c r="C372" s="6">
        <v>8</v>
      </c>
      <c r="D372" s="105" t="s">
        <v>22</v>
      </c>
      <c r="E372" s="6">
        <f>INDEX(BDD_enquete_terrain_publique!G:G, MATCH(A372, BDD_enquete_terrain_publique!C:C, 0))</f>
        <v>1</v>
      </c>
      <c r="F372" s="6">
        <f>INDEX(BDD_enquete_terrain_publique!H:H, MATCH(A372, BDD_enquete_terrain_publique!C:C, 0))</f>
        <v>20</v>
      </c>
      <c r="G372" s="6">
        <f>INDEX(BDD_enquete_terrain_publique!I:I, MATCH(A372, BDD_enquete_terrain_publique!C:C, 0))</f>
        <v>1</v>
      </c>
      <c r="H372" s="6" t="str">
        <f>INDEX(BDD_enquete_terrain_publique!J:J, MATCH(A372, BDD_enquete_terrain_publique!C:C, 0))</f>
        <v>SO</v>
      </c>
      <c r="I372" s="6" t="str">
        <f>INDEX(BDD_enquete_terrain_publique!K:K, MATCH(A372, BDD_enquete_terrain_publique!C:C, 0))</f>
        <v>SE</v>
      </c>
      <c r="J372" s="6" t="str">
        <f>INDEX(BDD_enquete_terrain_publique!L:L, MATCH(A372, BDD_enquete_terrain_publique!C:C, 0))</f>
        <v>0_10</v>
      </c>
      <c r="K372" s="6" t="str">
        <f>INDEX(BDD_enquete_terrain_publique!M:M, MATCH(A372, BDD_enquete_terrain_publique!C:C, 0))</f>
        <v>pln_lune</v>
      </c>
      <c r="L372" s="6" t="s">
        <v>22</v>
      </c>
      <c r="M372" s="6" t="s">
        <v>22</v>
      </c>
      <c r="N372" s="6" t="s">
        <v>22</v>
      </c>
      <c r="O372" s="6" t="s">
        <v>22</v>
      </c>
      <c r="P372" s="6" t="s">
        <v>22</v>
      </c>
      <c r="Q372" s="6" t="s">
        <v>22</v>
      </c>
      <c r="R372" s="6" t="s">
        <v>22</v>
      </c>
      <c r="S372" s="6" t="s">
        <v>22</v>
      </c>
      <c r="T372" s="101">
        <f>INDEX(BDD_enquete_terrain_publique!AE:AE, MATCH(A372, BDD_enquete_terrain_publique!C:C, 0))</f>
        <v>0.29166666666666669</v>
      </c>
      <c r="U372" s="101">
        <f>INDEX(BDD_enquete_terrain_publique!AF:AF, MATCH(A372, BDD_enquete_terrain_publique!C:C, 0))</f>
        <v>0.5</v>
      </c>
      <c r="V372" s="6" t="s">
        <v>39</v>
      </c>
      <c r="W372" s="6" t="s">
        <v>22</v>
      </c>
      <c r="X372" s="6">
        <v>0</v>
      </c>
      <c r="Y372" s="6">
        <v>0</v>
      </c>
      <c r="Z372" s="6" t="s">
        <v>22</v>
      </c>
      <c r="AA372" s="6" t="s">
        <v>22</v>
      </c>
      <c r="GU372" s="163"/>
    </row>
    <row r="373" spans="1:203">
      <c r="A373" s="106" t="s">
        <v>1762</v>
      </c>
      <c r="B373" s="100">
        <f>INDEX(BDD_enquete_terrain_publique!E:E, MATCH(A373, BDD_enquete_terrain_publique!C:C, 0))</f>
        <v>44667</v>
      </c>
      <c r="C373" s="6">
        <v>7</v>
      </c>
      <c r="D373" s="105" t="s">
        <v>22</v>
      </c>
      <c r="E373" s="6">
        <f>INDEX(BDD_enquete_terrain_publique!G:G, MATCH(A373, BDD_enquete_terrain_publique!C:C, 0))</f>
        <v>1</v>
      </c>
      <c r="F373" s="6">
        <f>INDEX(BDD_enquete_terrain_publique!H:H, MATCH(A373, BDD_enquete_terrain_publique!C:C, 0))</f>
        <v>20</v>
      </c>
      <c r="G373" s="6">
        <f>INDEX(BDD_enquete_terrain_publique!I:I, MATCH(A373, BDD_enquete_terrain_publique!C:C, 0))</f>
        <v>1</v>
      </c>
      <c r="H373" s="6" t="str">
        <f>INDEX(BDD_enquete_terrain_publique!J:J, MATCH(A373, BDD_enquete_terrain_publique!C:C, 0))</f>
        <v>SO</v>
      </c>
      <c r="I373" s="6" t="str">
        <f>INDEX(BDD_enquete_terrain_publique!K:K, MATCH(A373, BDD_enquete_terrain_publique!C:C, 0))</f>
        <v>SE</v>
      </c>
      <c r="J373" s="6" t="str">
        <f>INDEX(BDD_enquete_terrain_publique!L:L, MATCH(A373, BDD_enquete_terrain_publique!C:C, 0))</f>
        <v>0_10</v>
      </c>
      <c r="K373" s="6" t="str">
        <f>INDEX(BDD_enquete_terrain_publique!M:M, MATCH(A373, BDD_enquete_terrain_publique!C:C, 0))</f>
        <v>pln_lune</v>
      </c>
      <c r="L373" s="6" t="s">
        <v>1763</v>
      </c>
      <c r="M373" s="6">
        <v>42</v>
      </c>
      <c r="N373" s="6">
        <v>50.18</v>
      </c>
      <c r="O373" s="6">
        <f t="shared" si="21"/>
        <v>42.836333333333336</v>
      </c>
      <c r="P373" s="6" t="s">
        <v>1764</v>
      </c>
      <c r="Q373" s="6">
        <v>9</v>
      </c>
      <c r="R373" s="6">
        <v>28.47</v>
      </c>
      <c r="S373" s="6">
        <f t="shared" si="22"/>
        <v>9.4745000000000008</v>
      </c>
      <c r="T373" s="101">
        <f>INDEX(BDD_enquete_terrain_publique!AE:AE, MATCH(A373, BDD_enquete_terrain_publique!C:C, 0))</f>
        <v>0.29166666666666669</v>
      </c>
      <c r="U373" s="101">
        <f>INDEX(BDD_enquete_terrain_publique!AF:AF, MATCH(A373, BDD_enquete_terrain_publique!C:C, 0))</f>
        <v>0.5</v>
      </c>
      <c r="V373" s="6" t="s">
        <v>39</v>
      </c>
      <c r="W373" s="101">
        <v>0.4465277777777778</v>
      </c>
      <c r="X373" s="6">
        <v>1</v>
      </c>
      <c r="Y373" s="6">
        <v>1</v>
      </c>
      <c r="Z373" s="6" t="s">
        <v>22</v>
      </c>
      <c r="AA373" s="6" t="s">
        <v>22</v>
      </c>
      <c r="GU373" s="163"/>
    </row>
    <row r="374" spans="1:203">
      <c r="A374" s="106" t="s">
        <v>1762</v>
      </c>
      <c r="B374" s="100">
        <f>INDEX(BDD_enquete_terrain_publique!E:E, MATCH(A374, BDD_enquete_terrain_publique!C:C, 0))</f>
        <v>44667</v>
      </c>
      <c r="C374" s="6">
        <v>6</v>
      </c>
      <c r="D374" s="105" t="s">
        <v>22</v>
      </c>
      <c r="E374" s="6">
        <f>INDEX(BDD_enquete_terrain_publique!G:G, MATCH(A374, BDD_enquete_terrain_publique!C:C, 0))</f>
        <v>1</v>
      </c>
      <c r="F374" s="6">
        <f>INDEX(BDD_enquete_terrain_publique!H:H, MATCH(A374, BDD_enquete_terrain_publique!C:C, 0))</f>
        <v>20</v>
      </c>
      <c r="G374" s="6">
        <f>INDEX(BDD_enquete_terrain_publique!I:I, MATCH(A374, BDD_enquete_terrain_publique!C:C, 0))</f>
        <v>1</v>
      </c>
      <c r="H374" s="6" t="str">
        <f>INDEX(BDD_enquete_terrain_publique!J:J, MATCH(A374, BDD_enquete_terrain_publique!C:C, 0))</f>
        <v>SO</v>
      </c>
      <c r="I374" s="6" t="str">
        <f>INDEX(BDD_enquete_terrain_publique!K:K, MATCH(A374, BDD_enquete_terrain_publique!C:C, 0))</f>
        <v>SE</v>
      </c>
      <c r="J374" s="6" t="str">
        <f>INDEX(BDD_enquete_terrain_publique!L:L, MATCH(A374, BDD_enquete_terrain_publique!C:C, 0))</f>
        <v>0_10</v>
      </c>
      <c r="K374" s="6" t="str">
        <f>INDEX(BDD_enquete_terrain_publique!M:M, MATCH(A374, BDD_enquete_terrain_publique!C:C, 0))</f>
        <v>pln_lune</v>
      </c>
      <c r="L374" s="6" t="s">
        <v>1765</v>
      </c>
      <c r="M374" s="6">
        <v>42</v>
      </c>
      <c r="N374" s="6">
        <v>56.01</v>
      </c>
      <c r="O374" s="6">
        <f t="shared" si="21"/>
        <v>42.933500000000002</v>
      </c>
      <c r="P374" s="6" t="s">
        <v>1766</v>
      </c>
      <c r="Q374" s="6">
        <v>9</v>
      </c>
      <c r="R374" s="6">
        <v>27.53</v>
      </c>
      <c r="S374" s="6">
        <f t="shared" si="22"/>
        <v>9.4588333333333328</v>
      </c>
      <c r="T374" s="101">
        <f>INDEX(BDD_enquete_terrain_publique!AE:AE, MATCH(A374, BDD_enquete_terrain_publique!C:C, 0))</f>
        <v>0.29166666666666669</v>
      </c>
      <c r="U374" s="101">
        <f>INDEX(BDD_enquete_terrain_publique!AF:AF, MATCH(A374, BDD_enquete_terrain_publique!C:C, 0))</f>
        <v>0.5</v>
      </c>
      <c r="V374" s="6" t="s">
        <v>39</v>
      </c>
      <c r="W374" s="101">
        <v>0.49861111111111112</v>
      </c>
      <c r="X374" s="6">
        <v>1</v>
      </c>
      <c r="Y374" s="6">
        <v>3</v>
      </c>
      <c r="Z374" s="6" t="s">
        <v>22</v>
      </c>
      <c r="AA374" s="6" t="s">
        <v>2537</v>
      </c>
      <c r="GU374" s="163"/>
    </row>
    <row r="375" spans="1:203">
      <c r="A375" s="106" t="s">
        <v>1242</v>
      </c>
      <c r="B375" s="100">
        <f>INDEX(BDD_enquete_terrain_publique!E:E, MATCH(A375, BDD_enquete_terrain_publique!C:C, 0))</f>
        <v>44705</v>
      </c>
      <c r="C375" s="6">
        <v>58</v>
      </c>
      <c r="D375" s="105" t="s">
        <v>22</v>
      </c>
      <c r="E375" s="6">
        <f>INDEX(BDD_enquete_terrain_publique!G:G, MATCH(A375, BDD_enquete_terrain_publique!C:C, 0))</f>
        <v>1</v>
      </c>
      <c r="F375" s="6">
        <f>INDEX(BDD_enquete_terrain_publique!H:H, MATCH(A375, BDD_enquete_terrain_publique!C:C, 0))</f>
        <v>20</v>
      </c>
      <c r="G375" s="6">
        <f>INDEX(BDD_enquete_terrain_publique!I:I, MATCH(A375, BDD_enquete_terrain_publique!C:C, 0))</f>
        <v>0</v>
      </c>
      <c r="H375" s="6" t="str">
        <f>INDEX(BDD_enquete_terrain_publique!J:J, MATCH(A375, BDD_enquete_terrain_publique!C:C, 0))</f>
        <v>NA</v>
      </c>
      <c r="I375" s="6" t="str">
        <f>INDEX(BDD_enquete_terrain_publique!K:K, MATCH(A375, BDD_enquete_terrain_publique!C:C, 0))</f>
        <v>NA</v>
      </c>
      <c r="J375" s="6" t="str">
        <f>INDEX(BDD_enquete_terrain_publique!L:L, MATCH(A375, BDD_enquete_terrain_publique!C:C, 0))</f>
        <v>0_10</v>
      </c>
      <c r="K375" s="6" t="str">
        <f>INDEX(BDD_enquete_terrain_publique!M:M, MATCH(A375, BDD_enquete_terrain_publique!C:C, 0))</f>
        <v>dern_quart</v>
      </c>
      <c r="L375" s="6" t="s">
        <v>1243</v>
      </c>
      <c r="M375" s="6">
        <v>42</v>
      </c>
      <c r="N375" s="6">
        <v>45.88</v>
      </c>
      <c r="O375" s="6">
        <f t="shared" si="21"/>
        <v>42.764666666666663</v>
      </c>
      <c r="P375" s="6" t="s">
        <v>1244</v>
      </c>
      <c r="Q375" s="6">
        <v>9</v>
      </c>
      <c r="R375" s="6">
        <v>12.16</v>
      </c>
      <c r="S375" s="6">
        <f t="shared" si="22"/>
        <v>9.2026666666666674</v>
      </c>
      <c r="T375" s="101">
        <f>INDEX(BDD_enquete_terrain_publique!AE:AE, MATCH(A375, BDD_enquete_terrain_publique!C:C, 0))</f>
        <v>0.375</v>
      </c>
      <c r="U375" s="101">
        <f>INDEX(BDD_enquete_terrain_publique!AF:AF, MATCH(A375, BDD_enquete_terrain_publique!C:C, 0))</f>
        <v>0.58333333333333337</v>
      </c>
      <c r="V375" s="6" t="s">
        <v>41</v>
      </c>
      <c r="W375" s="101">
        <v>0.375</v>
      </c>
      <c r="X375" s="6">
        <v>1</v>
      </c>
      <c r="Y375" s="6">
        <v>1</v>
      </c>
      <c r="Z375" s="6" t="s">
        <v>22</v>
      </c>
      <c r="AA375" s="6" t="s">
        <v>22</v>
      </c>
      <c r="GU375" s="163"/>
    </row>
    <row r="376" spans="1:203">
      <c r="A376" s="106" t="str">
        <f>A375</f>
        <v>PECHLOIS2022_0126</v>
      </c>
      <c r="B376" s="100">
        <f>INDEX(BDD_enquete_terrain_publique!E:E, MATCH(A376, BDD_enquete_terrain_publique!C:C, 0))</f>
        <v>44705</v>
      </c>
      <c r="C376" s="6">
        <v>59</v>
      </c>
      <c r="D376" s="105" t="s">
        <v>22</v>
      </c>
      <c r="E376" s="6">
        <f>INDEX(BDD_enquete_terrain_publique!G:G, MATCH(A376, BDD_enquete_terrain_publique!C:C, 0))</f>
        <v>1</v>
      </c>
      <c r="F376" s="6">
        <f>INDEX(BDD_enquete_terrain_publique!H:H, MATCH(A376, BDD_enquete_terrain_publique!C:C, 0))</f>
        <v>20</v>
      </c>
      <c r="G376" s="6">
        <f>INDEX(BDD_enquete_terrain_publique!I:I, MATCH(A376, BDD_enquete_terrain_publique!C:C, 0))</f>
        <v>0</v>
      </c>
      <c r="H376" s="6" t="str">
        <f>INDEX(BDD_enquete_terrain_publique!J:J, MATCH(A376, BDD_enquete_terrain_publique!C:C, 0))</f>
        <v>NA</v>
      </c>
      <c r="I376" s="6" t="str">
        <f>INDEX(BDD_enquete_terrain_publique!K:K, MATCH(A376, BDD_enquete_terrain_publique!C:C, 0))</f>
        <v>NA</v>
      </c>
      <c r="J376" s="6" t="str">
        <f>INDEX(BDD_enquete_terrain_publique!L:L, MATCH(A376, BDD_enquete_terrain_publique!C:C, 0))</f>
        <v>0_10</v>
      </c>
      <c r="K376" s="6" t="str">
        <f>INDEX(BDD_enquete_terrain_publique!M:M, MATCH(A376, BDD_enquete_terrain_publique!C:C, 0))</f>
        <v>dern_quart</v>
      </c>
      <c r="L376" s="6" t="s">
        <v>1251</v>
      </c>
      <c r="M376" s="6">
        <v>42</v>
      </c>
      <c r="N376" s="6">
        <v>42.11</v>
      </c>
      <c r="O376" s="6">
        <f t="shared" si="21"/>
        <v>42.701833333333333</v>
      </c>
      <c r="P376" s="6" t="s">
        <v>1252</v>
      </c>
      <c r="Q376" s="6">
        <v>9</v>
      </c>
      <c r="R376" s="6">
        <v>18.12</v>
      </c>
      <c r="S376" s="6">
        <f t="shared" si="22"/>
        <v>9.3019999999999996</v>
      </c>
      <c r="T376" s="101">
        <f>INDEX(BDD_enquete_terrain_publique!AE:AE, MATCH(A376, BDD_enquete_terrain_publique!C:C, 0))</f>
        <v>0.375</v>
      </c>
      <c r="U376" s="101">
        <f>INDEX(BDD_enquete_terrain_publique!AF:AF, MATCH(A376, BDD_enquete_terrain_publique!C:C, 0))</f>
        <v>0.58333333333333337</v>
      </c>
      <c r="V376" s="6" t="s">
        <v>41</v>
      </c>
      <c r="W376" s="101">
        <v>0.37847222222222227</v>
      </c>
      <c r="X376" s="6">
        <v>1</v>
      </c>
      <c r="Y376" s="6">
        <v>1</v>
      </c>
      <c r="Z376" s="6" t="s">
        <v>22</v>
      </c>
      <c r="AA376" s="6" t="s">
        <v>22</v>
      </c>
      <c r="GU376" s="163"/>
    </row>
    <row r="377" spans="1:203">
      <c r="A377" s="106" t="str">
        <f t="shared" ref="A377:A384" si="26">A376</f>
        <v>PECHLOIS2022_0126</v>
      </c>
      <c r="B377" s="100">
        <f>INDEX(BDD_enquete_terrain_publique!E:E, MATCH(A377, BDD_enquete_terrain_publique!C:C, 0))</f>
        <v>44705</v>
      </c>
      <c r="C377" s="6">
        <v>61</v>
      </c>
      <c r="D377" s="105" t="s">
        <v>22</v>
      </c>
      <c r="E377" s="6">
        <f>INDEX(BDD_enquete_terrain_publique!G:G, MATCH(A377, BDD_enquete_terrain_publique!C:C, 0))</f>
        <v>1</v>
      </c>
      <c r="F377" s="6">
        <f>INDEX(BDD_enquete_terrain_publique!H:H, MATCH(A377, BDD_enquete_terrain_publique!C:C, 0))</f>
        <v>20</v>
      </c>
      <c r="G377" s="6">
        <f>INDEX(BDD_enquete_terrain_publique!I:I, MATCH(A377, BDD_enquete_terrain_publique!C:C, 0))</f>
        <v>0</v>
      </c>
      <c r="H377" s="6" t="str">
        <f>INDEX(BDD_enquete_terrain_publique!J:J, MATCH(A377, BDD_enquete_terrain_publique!C:C, 0))</f>
        <v>NA</v>
      </c>
      <c r="I377" s="6" t="str">
        <f>INDEX(BDD_enquete_terrain_publique!K:K, MATCH(A377, BDD_enquete_terrain_publique!C:C, 0))</f>
        <v>NA</v>
      </c>
      <c r="J377" s="6" t="str">
        <f>INDEX(BDD_enquete_terrain_publique!L:L, MATCH(A377, BDD_enquete_terrain_publique!C:C, 0))</f>
        <v>0_10</v>
      </c>
      <c r="K377" s="6" t="str">
        <f>INDEX(BDD_enquete_terrain_publique!M:M, MATCH(A377, BDD_enquete_terrain_publique!C:C, 0))</f>
        <v>dern_quart</v>
      </c>
      <c r="L377" s="6" t="s">
        <v>1256</v>
      </c>
      <c r="M377" s="6">
        <v>42</v>
      </c>
      <c r="N377" s="6">
        <v>48.64</v>
      </c>
      <c r="O377" s="6">
        <f t="shared" si="21"/>
        <v>42.81066666666667</v>
      </c>
      <c r="P377" s="6" t="s">
        <v>1213</v>
      </c>
      <c r="Q377" s="6">
        <v>9</v>
      </c>
      <c r="R377" s="6">
        <v>19.59</v>
      </c>
      <c r="S377" s="6">
        <f t="shared" si="22"/>
        <v>9.3264999999999993</v>
      </c>
      <c r="T377" s="101">
        <f>INDEX(BDD_enquete_terrain_publique!AE:AE, MATCH(A377, BDD_enquete_terrain_publique!C:C, 0))</f>
        <v>0.375</v>
      </c>
      <c r="U377" s="101">
        <f>INDEX(BDD_enquete_terrain_publique!AF:AF, MATCH(A377, BDD_enquete_terrain_publique!C:C, 0))</f>
        <v>0.58333333333333337</v>
      </c>
      <c r="V377" s="6" t="s">
        <v>41</v>
      </c>
      <c r="W377" s="101">
        <v>0.47569444444444442</v>
      </c>
      <c r="X377" s="6">
        <v>1</v>
      </c>
      <c r="Y377" s="6">
        <v>2</v>
      </c>
      <c r="Z377" s="6" t="s">
        <v>22</v>
      </c>
      <c r="AA377" s="6" t="s">
        <v>22</v>
      </c>
      <c r="GU377" s="163"/>
    </row>
    <row r="378" spans="1:203">
      <c r="A378" s="106" t="str">
        <f t="shared" si="26"/>
        <v>PECHLOIS2022_0126</v>
      </c>
      <c r="B378" s="100">
        <f>INDEX(BDD_enquete_terrain_publique!E:E, MATCH(A378, BDD_enquete_terrain_publique!C:C, 0))</f>
        <v>44705</v>
      </c>
      <c r="C378" s="6">
        <v>59</v>
      </c>
      <c r="D378" s="105" t="s">
        <v>22</v>
      </c>
      <c r="E378" s="6">
        <f>INDEX(BDD_enquete_terrain_publique!G:G, MATCH(A378, BDD_enquete_terrain_publique!C:C, 0))</f>
        <v>1</v>
      </c>
      <c r="F378" s="6">
        <f>INDEX(BDD_enquete_terrain_publique!H:H, MATCH(A378, BDD_enquete_terrain_publique!C:C, 0))</f>
        <v>20</v>
      </c>
      <c r="G378" s="6">
        <f>INDEX(BDD_enquete_terrain_publique!I:I, MATCH(A378, BDD_enquete_terrain_publique!C:C, 0))</f>
        <v>0</v>
      </c>
      <c r="H378" s="6" t="str">
        <f>INDEX(BDD_enquete_terrain_publique!J:J, MATCH(A378, BDD_enquete_terrain_publique!C:C, 0))</f>
        <v>NA</v>
      </c>
      <c r="I378" s="6" t="str">
        <f>INDEX(BDD_enquete_terrain_publique!K:K, MATCH(A378, BDD_enquete_terrain_publique!C:C, 0))</f>
        <v>NA</v>
      </c>
      <c r="J378" s="6" t="str">
        <f>INDEX(BDD_enquete_terrain_publique!L:L, MATCH(A378, BDD_enquete_terrain_publique!C:C, 0))</f>
        <v>0_10</v>
      </c>
      <c r="K378" s="6" t="str">
        <f>INDEX(BDD_enquete_terrain_publique!M:M, MATCH(A378, BDD_enquete_terrain_publique!C:C, 0))</f>
        <v>dern_quart</v>
      </c>
      <c r="L378" s="6" t="s">
        <v>1768</v>
      </c>
      <c r="M378" s="6">
        <v>42</v>
      </c>
      <c r="N378" s="6">
        <v>40.79</v>
      </c>
      <c r="O378" s="6">
        <f t="shared" si="21"/>
        <v>42.679833333333335</v>
      </c>
      <c r="P378" s="6" t="s">
        <v>1769</v>
      </c>
      <c r="Q378" s="6">
        <v>9</v>
      </c>
      <c r="R378" s="6">
        <v>17.829999999999998</v>
      </c>
      <c r="S378" s="6">
        <f t="shared" si="22"/>
        <v>9.2971666666666675</v>
      </c>
      <c r="T378" s="101">
        <f>INDEX(BDD_enquete_terrain_publique!AE:AE, MATCH(A378, BDD_enquete_terrain_publique!C:C, 0))</f>
        <v>0.375</v>
      </c>
      <c r="U378" s="101">
        <f>INDEX(BDD_enquete_terrain_publique!AF:AF, MATCH(A378, BDD_enquete_terrain_publique!C:C, 0))</f>
        <v>0.58333333333333337</v>
      </c>
      <c r="V378" s="6" t="s">
        <v>41</v>
      </c>
      <c r="W378" s="101">
        <v>0.59375</v>
      </c>
      <c r="X378" s="6">
        <v>1</v>
      </c>
      <c r="Y378" s="6">
        <v>1</v>
      </c>
      <c r="Z378" s="6" t="s">
        <v>22</v>
      </c>
      <c r="AA378" s="6" t="s">
        <v>22</v>
      </c>
      <c r="GU378" s="163"/>
    </row>
    <row r="379" spans="1:203">
      <c r="A379" s="106" t="str">
        <f t="shared" si="26"/>
        <v>PECHLOIS2022_0126</v>
      </c>
      <c r="B379" s="100">
        <f>INDEX(BDD_enquete_terrain_publique!E:E, MATCH(A379, BDD_enquete_terrain_publique!C:C, 0))</f>
        <v>44705</v>
      </c>
      <c r="C379" s="6">
        <v>54</v>
      </c>
      <c r="D379" s="105" t="s">
        <v>22</v>
      </c>
      <c r="E379" s="6">
        <f>INDEX(BDD_enquete_terrain_publique!G:G, MATCH(A379, BDD_enquete_terrain_publique!C:C, 0))</f>
        <v>1</v>
      </c>
      <c r="F379" s="6">
        <f>INDEX(BDD_enquete_terrain_publique!H:H, MATCH(A379, BDD_enquete_terrain_publique!C:C, 0))</f>
        <v>20</v>
      </c>
      <c r="G379" s="6">
        <f>INDEX(BDD_enquete_terrain_publique!I:I, MATCH(A379, BDD_enquete_terrain_publique!C:C, 0))</f>
        <v>0</v>
      </c>
      <c r="H379" s="6" t="str">
        <f>INDEX(BDD_enquete_terrain_publique!J:J, MATCH(A379, BDD_enquete_terrain_publique!C:C, 0))</f>
        <v>NA</v>
      </c>
      <c r="I379" s="6" t="str">
        <f>INDEX(BDD_enquete_terrain_publique!K:K, MATCH(A379, BDD_enquete_terrain_publique!C:C, 0))</f>
        <v>NA</v>
      </c>
      <c r="J379" s="6" t="str">
        <f>INDEX(BDD_enquete_terrain_publique!L:L, MATCH(A379, BDD_enquete_terrain_publique!C:C, 0))</f>
        <v>0_10</v>
      </c>
      <c r="K379" s="6" t="str">
        <f>INDEX(BDD_enquete_terrain_publique!M:M, MATCH(A379, BDD_enquete_terrain_publique!C:C, 0))</f>
        <v>dern_quart</v>
      </c>
      <c r="L379" s="6" t="s">
        <v>22</v>
      </c>
      <c r="M379" s="6" t="s">
        <v>22</v>
      </c>
      <c r="N379" s="6" t="s">
        <v>22</v>
      </c>
      <c r="O379" s="6" t="s">
        <v>22</v>
      </c>
      <c r="P379" s="6" t="s">
        <v>22</v>
      </c>
      <c r="Q379" s="6" t="s">
        <v>22</v>
      </c>
      <c r="R379" s="6" t="s">
        <v>22</v>
      </c>
      <c r="S379" s="6" t="s">
        <v>22</v>
      </c>
      <c r="T379" s="101">
        <f>INDEX(BDD_enquete_terrain_publique!AE:AE, MATCH(A379, BDD_enquete_terrain_publique!C:C, 0))</f>
        <v>0.375</v>
      </c>
      <c r="U379" s="101">
        <f>INDEX(BDD_enquete_terrain_publique!AF:AF, MATCH(A379, BDD_enquete_terrain_publique!C:C, 0))</f>
        <v>0.58333333333333337</v>
      </c>
      <c r="V379" s="6" t="s">
        <v>22</v>
      </c>
      <c r="W379" s="6" t="s">
        <v>22</v>
      </c>
      <c r="X379" s="6">
        <v>0</v>
      </c>
      <c r="Y379" s="6">
        <v>0</v>
      </c>
      <c r="Z379" s="6" t="s">
        <v>22</v>
      </c>
      <c r="AA379" s="6" t="s">
        <v>22</v>
      </c>
      <c r="GU379" s="163"/>
    </row>
    <row r="380" spans="1:203">
      <c r="A380" s="106" t="str">
        <f t="shared" si="26"/>
        <v>PECHLOIS2022_0126</v>
      </c>
      <c r="B380" s="100">
        <f>INDEX(BDD_enquete_terrain_publique!E:E, MATCH(A380, BDD_enquete_terrain_publique!C:C, 0))</f>
        <v>44705</v>
      </c>
      <c r="C380" s="6">
        <v>55</v>
      </c>
      <c r="D380" s="105" t="s">
        <v>22</v>
      </c>
      <c r="E380" s="6">
        <f>INDEX(BDD_enquete_terrain_publique!G:G, MATCH(A380, BDD_enquete_terrain_publique!C:C, 0))</f>
        <v>1</v>
      </c>
      <c r="F380" s="6">
        <f>INDEX(BDD_enquete_terrain_publique!H:H, MATCH(A380, BDD_enquete_terrain_publique!C:C, 0))</f>
        <v>20</v>
      </c>
      <c r="G380" s="6">
        <f>INDEX(BDD_enquete_terrain_publique!I:I, MATCH(A380, BDD_enquete_terrain_publique!C:C, 0))</f>
        <v>0</v>
      </c>
      <c r="H380" s="6" t="str">
        <f>INDEX(BDD_enquete_terrain_publique!J:J, MATCH(A380, BDD_enquete_terrain_publique!C:C, 0))</f>
        <v>NA</v>
      </c>
      <c r="I380" s="6" t="str">
        <f>INDEX(BDD_enquete_terrain_publique!K:K, MATCH(A380, BDD_enquete_terrain_publique!C:C, 0))</f>
        <v>NA</v>
      </c>
      <c r="J380" s="6" t="str">
        <f>INDEX(BDD_enquete_terrain_publique!L:L, MATCH(A380, BDD_enquete_terrain_publique!C:C, 0))</f>
        <v>0_10</v>
      </c>
      <c r="K380" s="6" t="str">
        <f>INDEX(BDD_enquete_terrain_publique!M:M, MATCH(A380, BDD_enquete_terrain_publique!C:C, 0))</f>
        <v>dern_quart</v>
      </c>
      <c r="L380" s="6" t="s">
        <v>22</v>
      </c>
      <c r="M380" s="6" t="s">
        <v>22</v>
      </c>
      <c r="N380" s="6" t="s">
        <v>22</v>
      </c>
      <c r="O380" s="6" t="s">
        <v>22</v>
      </c>
      <c r="P380" s="6" t="s">
        <v>22</v>
      </c>
      <c r="Q380" s="6" t="s">
        <v>22</v>
      </c>
      <c r="R380" s="6" t="s">
        <v>22</v>
      </c>
      <c r="S380" s="6" t="s">
        <v>22</v>
      </c>
      <c r="T380" s="101">
        <f>INDEX(BDD_enquete_terrain_publique!AE:AE, MATCH(A380, BDD_enquete_terrain_publique!C:C, 0))</f>
        <v>0.375</v>
      </c>
      <c r="U380" s="101">
        <f>INDEX(BDD_enquete_terrain_publique!AF:AF, MATCH(A380, BDD_enquete_terrain_publique!C:C, 0))</f>
        <v>0.58333333333333337</v>
      </c>
      <c r="V380" s="6" t="s">
        <v>22</v>
      </c>
      <c r="W380" s="6" t="s">
        <v>22</v>
      </c>
      <c r="X380" s="6">
        <v>0</v>
      </c>
      <c r="Y380" s="6">
        <v>0</v>
      </c>
      <c r="Z380" s="6" t="s">
        <v>22</v>
      </c>
      <c r="AA380" s="6" t="s">
        <v>22</v>
      </c>
      <c r="GU380" s="163"/>
    </row>
    <row r="381" spans="1:203">
      <c r="A381" s="106" t="str">
        <f t="shared" si="26"/>
        <v>PECHLOIS2022_0126</v>
      </c>
      <c r="B381" s="100">
        <f>INDEX(BDD_enquete_terrain_publique!E:E, MATCH(A381, BDD_enquete_terrain_publique!C:C, 0))</f>
        <v>44705</v>
      </c>
      <c r="C381" s="6">
        <v>57</v>
      </c>
      <c r="D381" s="105" t="s">
        <v>22</v>
      </c>
      <c r="E381" s="6">
        <f>INDEX(BDD_enquete_terrain_publique!G:G, MATCH(A381, BDD_enquete_terrain_publique!C:C, 0))</f>
        <v>1</v>
      </c>
      <c r="F381" s="6">
        <f>INDEX(BDD_enquete_terrain_publique!H:H, MATCH(A381, BDD_enquete_terrain_publique!C:C, 0))</f>
        <v>20</v>
      </c>
      <c r="G381" s="6">
        <f>INDEX(BDD_enquete_terrain_publique!I:I, MATCH(A381, BDD_enquete_terrain_publique!C:C, 0))</f>
        <v>0</v>
      </c>
      <c r="H381" s="6" t="str">
        <f>INDEX(BDD_enquete_terrain_publique!J:J, MATCH(A381, BDD_enquete_terrain_publique!C:C, 0))</f>
        <v>NA</v>
      </c>
      <c r="I381" s="6" t="str">
        <f>INDEX(BDD_enquete_terrain_publique!K:K, MATCH(A381, BDD_enquete_terrain_publique!C:C, 0))</f>
        <v>NA</v>
      </c>
      <c r="J381" s="6" t="str">
        <f>INDEX(BDD_enquete_terrain_publique!L:L, MATCH(A381, BDD_enquete_terrain_publique!C:C, 0))</f>
        <v>0_10</v>
      </c>
      <c r="K381" s="6" t="str">
        <f>INDEX(BDD_enquete_terrain_publique!M:M, MATCH(A381, BDD_enquete_terrain_publique!C:C, 0))</f>
        <v>dern_quart</v>
      </c>
      <c r="L381" s="6" t="s">
        <v>22</v>
      </c>
      <c r="M381" s="6" t="s">
        <v>22</v>
      </c>
      <c r="N381" s="6" t="s">
        <v>22</v>
      </c>
      <c r="O381" s="6" t="s">
        <v>22</v>
      </c>
      <c r="P381" s="6" t="s">
        <v>22</v>
      </c>
      <c r="Q381" s="6" t="s">
        <v>22</v>
      </c>
      <c r="R381" s="6" t="s">
        <v>22</v>
      </c>
      <c r="S381" s="6" t="s">
        <v>22</v>
      </c>
      <c r="T381" s="101">
        <f>INDEX(BDD_enquete_terrain_publique!AE:AE, MATCH(A381, BDD_enquete_terrain_publique!C:C, 0))</f>
        <v>0.375</v>
      </c>
      <c r="U381" s="101">
        <f>INDEX(BDD_enquete_terrain_publique!AF:AF, MATCH(A381, BDD_enquete_terrain_publique!C:C, 0))</f>
        <v>0.58333333333333337</v>
      </c>
      <c r="V381" s="6" t="s">
        <v>22</v>
      </c>
      <c r="W381" s="6" t="s">
        <v>22</v>
      </c>
      <c r="X381" s="6">
        <v>0</v>
      </c>
      <c r="Y381" s="6">
        <v>0</v>
      </c>
      <c r="Z381" s="6" t="s">
        <v>22</v>
      </c>
      <c r="AA381" s="6" t="s">
        <v>22</v>
      </c>
      <c r="GU381" s="163"/>
    </row>
    <row r="382" spans="1:203">
      <c r="A382" s="106" t="str">
        <f t="shared" si="26"/>
        <v>PECHLOIS2022_0126</v>
      </c>
      <c r="B382" s="100">
        <f>INDEX(BDD_enquete_terrain_publique!E:E, MATCH(A382, BDD_enquete_terrain_publique!C:C, 0))</f>
        <v>44705</v>
      </c>
      <c r="C382" s="6">
        <v>60</v>
      </c>
      <c r="D382" s="105" t="s">
        <v>22</v>
      </c>
      <c r="E382" s="6">
        <f>INDEX(BDD_enquete_terrain_publique!G:G, MATCH(A382, BDD_enquete_terrain_publique!C:C, 0))</f>
        <v>1</v>
      </c>
      <c r="F382" s="6">
        <f>INDEX(BDD_enquete_terrain_publique!H:H, MATCH(A382, BDD_enquete_terrain_publique!C:C, 0))</f>
        <v>20</v>
      </c>
      <c r="G382" s="6">
        <f>INDEX(BDD_enquete_terrain_publique!I:I, MATCH(A382, BDD_enquete_terrain_publique!C:C, 0))</f>
        <v>0</v>
      </c>
      <c r="H382" s="6" t="str">
        <f>INDEX(BDD_enquete_terrain_publique!J:J, MATCH(A382, BDD_enquete_terrain_publique!C:C, 0))</f>
        <v>NA</v>
      </c>
      <c r="I382" s="6" t="str">
        <f>INDEX(BDD_enquete_terrain_publique!K:K, MATCH(A382, BDD_enquete_terrain_publique!C:C, 0))</f>
        <v>NA</v>
      </c>
      <c r="J382" s="6" t="str">
        <f>INDEX(BDD_enquete_terrain_publique!L:L, MATCH(A382, BDD_enquete_terrain_publique!C:C, 0))</f>
        <v>0_10</v>
      </c>
      <c r="K382" s="6" t="str">
        <f>INDEX(BDD_enquete_terrain_publique!M:M, MATCH(A382, BDD_enquete_terrain_publique!C:C, 0))</f>
        <v>dern_quart</v>
      </c>
      <c r="L382" s="6" t="s">
        <v>22</v>
      </c>
      <c r="M382" s="6" t="s">
        <v>22</v>
      </c>
      <c r="N382" s="6" t="s">
        <v>22</v>
      </c>
      <c r="O382" s="6" t="s">
        <v>22</v>
      </c>
      <c r="P382" s="6" t="s">
        <v>22</v>
      </c>
      <c r="Q382" s="6" t="s">
        <v>22</v>
      </c>
      <c r="R382" s="6" t="s">
        <v>22</v>
      </c>
      <c r="S382" s="6" t="s">
        <v>22</v>
      </c>
      <c r="T382" s="101">
        <f>INDEX(BDD_enquete_terrain_publique!AE:AE, MATCH(A382, BDD_enquete_terrain_publique!C:C, 0))</f>
        <v>0.375</v>
      </c>
      <c r="U382" s="101">
        <f>INDEX(BDD_enquete_terrain_publique!AF:AF, MATCH(A382, BDD_enquete_terrain_publique!C:C, 0))</f>
        <v>0.58333333333333337</v>
      </c>
      <c r="V382" s="6" t="s">
        <v>22</v>
      </c>
      <c r="W382" s="6" t="s">
        <v>22</v>
      </c>
      <c r="X382" s="6">
        <v>0</v>
      </c>
      <c r="Y382" s="6">
        <v>0</v>
      </c>
      <c r="Z382" s="6" t="s">
        <v>22</v>
      </c>
      <c r="AA382" s="6" t="s">
        <v>22</v>
      </c>
      <c r="GU382" s="163"/>
    </row>
    <row r="383" spans="1:203">
      <c r="A383" s="106" t="str">
        <f t="shared" si="26"/>
        <v>PECHLOIS2022_0126</v>
      </c>
      <c r="B383" s="100">
        <f>INDEX(BDD_enquete_terrain_publique!E:E, MATCH(A383, BDD_enquete_terrain_publique!C:C, 0))</f>
        <v>44705</v>
      </c>
      <c r="C383" s="6">
        <v>1</v>
      </c>
      <c r="D383" s="105" t="s">
        <v>22</v>
      </c>
      <c r="E383" s="6">
        <f>INDEX(BDD_enquete_terrain_publique!G:G, MATCH(A383, BDD_enquete_terrain_publique!C:C, 0))</f>
        <v>1</v>
      </c>
      <c r="F383" s="6">
        <f>INDEX(BDD_enquete_terrain_publique!H:H, MATCH(A383, BDD_enquete_terrain_publique!C:C, 0))</f>
        <v>20</v>
      </c>
      <c r="G383" s="6">
        <f>INDEX(BDD_enquete_terrain_publique!I:I, MATCH(A383, BDD_enquete_terrain_publique!C:C, 0))</f>
        <v>0</v>
      </c>
      <c r="H383" s="6" t="str">
        <f>INDEX(BDD_enquete_terrain_publique!J:J, MATCH(A383, BDD_enquete_terrain_publique!C:C, 0))</f>
        <v>NA</v>
      </c>
      <c r="I383" s="6" t="str">
        <f>INDEX(BDD_enquete_terrain_publique!K:K, MATCH(A383, BDD_enquete_terrain_publique!C:C, 0))</f>
        <v>NA</v>
      </c>
      <c r="J383" s="6" t="str">
        <f>INDEX(BDD_enquete_terrain_publique!L:L, MATCH(A383, BDD_enquete_terrain_publique!C:C, 0))</f>
        <v>0_10</v>
      </c>
      <c r="K383" s="6" t="str">
        <f>INDEX(BDD_enquete_terrain_publique!M:M, MATCH(A383, BDD_enquete_terrain_publique!C:C, 0))</f>
        <v>dern_quart</v>
      </c>
      <c r="L383" s="6" t="s">
        <v>22</v>
      </c>
      <c r="M383" s="6" t="s">
        <v>22</v>
      </c>
      <c r="N383" s="6" t="s">
        <v>22</v>
      </c>
      <c r="O383" s="6" t="s">
        <v>22</v>
      </c>
      <c r="P383" s="6" t="s">
        <v>22</v>
      </c>
      <c r="Q383" s="6" t="s">
        <v>22</v>
      </c>
      <c r="R383" s="6" t="s">
        <v>22</v>
      </c>
      <c r="S383" s="6" t="s">
        <v>22</v>
      </c>
      <c r="T383" s="101">
        <f>INDEX(BDD_enquete_terrain_publique!AE:AE, MATCH(A383, BDD_enquete_terrain_publique!C:C, 0))</f>
        <v>0.375</v>
      </c>
      <c r="U383" s="101">
        <f>INDEX(BDD_enquete_terrain_publique!AF:AF, MATCH(A383, BDD_enquete_terrain_publique!C:C, 0))</f>
        <v>0.58333333333333337</v>
      </c>
      <c r="V383" s="6" t="s">
        <v>22</v>
      </c>
      <c r="W383" s="6" t="s">
        <v>22</v>
      </c>
      <c r="X383" s="6">
        <v>0</v>
      </c>
      <c r="Y383" s="6">
        <v>0</v>
      </c>
      <c r="Z383" s="6" t="s">
        <v>22</v>
      </c>
      <c r="AA383" s="6" t="s">
        <v>22</v>
      </c>
      <c r="GU383" s="163"/>
    </row>
    <row r="384" spans="1:203">
      <c r="A384" s="106" t="str">
        <f t="shared" si="26"/>
        <v>PECHLOIS2022_0126</v>
      </c>
      <c r="B384" s="100">
        <f>INDEX(BDD_enquete_terrain_publique!E:E, MATCH(A384, BDD_enquete_terrain_publique!C:C, 0))</f>
        <v>44705</v>
      </c>
      <c r="C384" s="6">
        <v>2</v>
      </c>
      <c r="D384" s="105" t="s">
        <v>22</v>
      </c>
      <c r="E384" s="6">
        <f>INDEX(BDD_enquete_terrain_publique!G:G, MATCH(A384, BDD_enquete_terrain_publique!C:C, 0))</f>
        <v>1</v>
      </c>
      <c r="F384" s="6">
        <f>INDEX(BDD_enquete_terrain_publique!H:H, MATCH(A384, BDD_enquete_terrain_publique!C:C, 0))</f>
        <v>20</v>
      </c>
      <c r="G384" s="6">
        <f>INDEX(BDD_enquete_terrain_publique!I:I, MATCH(A384, BDD_enquete_terrain_publique!C:C, 0))</f>
        <v>0</v>
      </c>
      <c r="H384" s="6" t="str">
        <f>INDEX(BDD_enquete_terrain_publique!J:J, MATCH(A384, BDD_enquete_terrain_publique!C:C, 0))</f>
        <v>NA</v>
      </c>
      <c r="I384" s="6" t="str">
        <f>INDEX(BDD_enquete_terrain_publique!K:K, MATCH(A384, BDD_enquete_terrain_publique!C:C, 0))</f>
        <v>NA</v>
      </c>
      <c r="J384" s="6" t="str">
        <f>INDEX(BDD_enquete_terrain_publique!L:L, MATCH(A384, BDD_enquete_terrain_publique!C:C, 0))</f>
        <v>0_10</v>
      </c>
      <c r="K384" s="6" t="str">
        <f>INDEX(BDD_enquete_terrain_publique!M:M, MATCH(A384, BDD_enquete_terrain_publique!C:C, 0))</f>
        <v>dern_quart</v>
      </c>
      <c r="L384" s="6" t="s">
        <v>22</v>
      </c>
      <c r="M384" s="6" t="s">
        <v>22</v>
      </c>
      <c r="N384" s="6" t="s">
        <v>22</v>
      </c>
      <c r="O384" s="6" t="s">
        <v>22</v>
      </c>
      <c r="P384" s="6" t="s">
        <v>22</v>
      </c>
      <c r="Q384" s="6" t="s">
        <v>22</v>
      </c>
      <c r="R384" s="6" t="s">
        <v>22</v>
      </c>
      <c r="S384" s="6" t="s">
        <v>22</v>
      </c>
      <c r="T384" s="101">
        <f>INDEX(BDD_enquete_terrain_publique!AE:AE, MATCH(A384, BDD_enquete_terrain_publique!C:C, 0))</f>
        <v>0.375</v>
      </c>
      <c r="U384" s="101">
        <f>INDEX(BDD_enquete_terrain_publique!AF:AF, MATCH(A384, BDD_enquete_terrain_publique!C:C, 0))</f>
        <v>0.58333333333333337</v>
      </c>
      <c r="V384" s="6" t="s">
        <v>22</v>
      </c>
      <c r="W384" s="6" t="s">
        <v>22</v>
      </c>
      <c r="X384" s="6">
        <v>0</v>
      </c>
      <c r="Y384" s="6">
        <v>0</v>
      </c>
      <c r="Z384" s="6" t="s">
        <v>22</v>
      </c>
      <c r="AA384" s="6" t="s">
        <v>22</v>
      </c>
      <c r="GU384" s="163"/>
    </row>
    <row r="385" spans="1:203">
      <c r="A385" s="106" t="s">
        <v>1265</v>
      </c>
      <c r="B385" s="100">
        <f>INDEX(BDD_enquete_terrain_publique!E:E, MATCH(A385, BDD_enquete_terrain_publique!C:C, 0))</f>
        <v>44715</v>
      </c>
      <c r="C385" s="6">
        <v>58</v>
      </c>
      <c r="D385" s="105" t="s">
        <v>22</v>
      </c>
      <c r="E385" s="6">
        <f>INDEX(BDD_enquete_terrain_publique!G:G, MATCH(A385, BDD_enquete_terrain_publique!C:C, 0))</f>
        <v>0</v>
      </c>
      <c r="F385" s="6">
        <f>INDEX(BDD_enquete_terrain_publique!H:H, MATCH(A385, BDD_enquete_terrain_publique!C:C, 0))</f>
        <v>26</v>
      </c>
      <c r="G385" s="6">
        <f>INDEX(BDD_enquete_terrain_publique!I:I, MATCH(A385, BDD_enquete_terrain_publique!C:C, 0))</f>
        <v>0</v>
      </c>
      <c r="H385" s="6" t="str">
        <f>INDEX(BDD_enquete_terrain_publique!J:J, MATCH(A385, BDD_enquete_terrain_publique!C:C, 0))</f>
        <v>SO</v>
      </c>
      <c r="I385" s="6" t="str">
        <f>INDEX(BDD_enquete_terrain_publique!K:K, MATCH(A385, BDD_enquete_terrain_publique!C:C, 0))</f>
        <v>SO</v>
      </c>
      <c r="J385" s="6" t="str">
        <f>INDEX(BDD_enquete_terrain_publique!L:L, MATCH(A385, BDD_enquete_terrain_publique!C:C, 0))</f>
        <v>75_100</v>
      </c>
      <c r="K385" s="6" t="str">
        <f>INDEX(BDD_enquete_terrain_publique!M:M, MATCH(A385, BDD_enquete_terrain_publique!C:C, 0))</f>
        <v>nouv_lune</v>
      </c>
      <c r="L385" s="6" t="s">
        <v>22</v>
      </c>
      <c r="M385" s="6" t="s">
        <v>22</v>
      </c>
      <c r="N385" s="6" t="s">
        <v>22</v>
      </c>
      <c r="O385" s="6" t="s">
        <v>22</v>
      </c>
      <c r="P385" s="6" t="s">
        <v>22</v>
      </c>
      <c r="Q385" s="6" t="s">
        <v>22</v>
      </c>
      <c r="R385" s="6" t="s">
        <v>22</v>
      </c>
      <c r="S385" s="6" t="s">
        <v>22</v>
      </c>
      <c r="T385" s="101">
        <f>INDEX(BDD_enquete_terrain_publique!AE:AE, MATCH(A385, BDD_enquete_terrain_publique!C:C, 0))</f>
        <v>0.3125</v>
      </c>
      <c r="U385" s="101">
        <f>INDEX(BDD_enquete_terrain_publique!AF:AF, MATCH(A385, BDD_enquete_terrain_publique!C:C, 0))</f>
        <v>0.5</v>
      </c>
      <c r="V385" s="6" t="s">
        <v>22</v>
      </c>
      <c r="W385" s="6" t="s">
        <v>22</v>
      </c>
      <c r="X385" s="6" t="s">
        <v>22</v>
      </c>
      <c r="Y385" s="6" t="s">
        <v>22</v>
      </c>
      <c r="Z385" s="6" t="s">
        <v>22</v>
      </c>
      <c r="AA385" s="6" t="s">
        <v>22</v>
      </c>
      <c r="GU385" s="163"/>
    </row>
    <row r="386" spans="1:203">
      <c r="A386" s="106" t="s">
        <v>1265</v>
      </c>
      <c r="B386" s="100">
        <f>INDEX(BDD_enquete_terrain_publique!E:E, MATCH(A386, BDD_enquete_terrain_publique!C:C, 0))</f>
        <v>44715</v>
      </c>
      <c r="C386" s="6">
        <v>59</v>
      </c>
      <c r="D386" s="105" t="s">
        <v>22</v>
      </c>
      <c r="E386" s="6">
        <f>INDEX(BDD_enquete_terrain_publique!G:G, MATCH(A386, BDD_enquete_terrain_publique!C:C, 0))</f>
        <v>0</v>
      </c>
      <c r="F386" s="6">
        <f>INDEX(BDD_enquete_terrain_publique!H:H, MATCH(A386, BDD_enquete_terrain_publique!C:C, 0))</f>
        <v>26</v>
      </c>
      <c r="G386" s="6">
        <f>INDEX(BDD_enquete_terrain_publique!I:I, MATCH(A386, BDD_enquete_terrain_publique!C:C, 0))</f>
        <v>0</v>
      </c>
      <c r="H386" s="6" t="str">
        <f>INDEX(BDD_enquete_terrain_publique!J:J, MATCH(A386, BDD_enquete_terrain_publique!C:C, 0))</f>
        <v>SO</v>
      </c>
      <c r="I386" s="6" t="str">
        <f>INDEX(BDD_enquete_terrain_publique!K:K, MATCH(A386, BDD_enquete_terrain_publique!C:C, 0))</f>
        <v>SO</v>
      </c>
      <c r="J386" s="6" t="str">
        <f>INDEX(BDD_enquete_terrain_publique!L:L, MATCH(A386, BDD_enquete_terrain_publique!C:C, 0))</f>
        <v>75_100</v>
      </c>
      <c r="K386" s="6" t="str">
        <f>INDEX(BDD_enquete_terrain_publique!M:M, MATCH(A386, BDD_enquete_terrain_publique!C:C, 0))</f>
        <v>nouv_lune</v>
      </c>
      <c r="L386" s="6" t="s">
        <v>22</v>
      </c>
      <c r="M386" s="6" t="s">
        <v>22</v>
      </c>
      <c r="N386" s="6" t="s">
        <v>22</v>
      </c>
      <c r="O386" s="6" t="s">
        <v>22</v>
      </c>
      <c r="P386" s="6" t="s">
        <v>22</v>
      </c>
      <c r="Q386" s="6" t="s">
        <v>22</v>
      </c>
      <c r="R386" s="6" t="s">
        <v>22</v>
      </c>
      <c r="S386" s="6" t="s">
        <v>22</v>
      </c>
      <c r="T386" s="101">
        <f>INDEX(BDD_enquete_terrain_publique!AE:AE, MATCH(A386, BDD_enquete_terrain_publique!C:C, 0))</f>
        <v>0.3125</v>
      </c>
      <c r="U386" s="101">
        <f>INDEX(BDD_enquete_terrain_publique!AF:AF, MATCH(A386, BDD_enquete_terrain_publique!C:C, 0))</f>
        <v>0.5</v>
      </c>
      <c r="V386" s="6" t="s">
        <v>22</v>
      </c>
      <c r="W386" s="6" t="s">
        <v>22</v>
      </c>
      <c r="X386" s="6" t="s">
        <v>22</v>
      </c>
      <c r="Y386" s="6" t="s">
        <v>22</v>
      </c>
      <c r="Z386" s="6" t="s">
        <v>22</v>
      </c>
      <c r="AA386" s="6" t="s">
        <v>22</v>
      </c>
      <c r="GU386" s="163"/>
    </row>
    <row r="387" spans="1:203">
      <c r="A387" s="106" t="s">
        <v>1265</v>
      </c>
      <c r="B387" s="100">
        <f>INDEX(BDD_enquete_terrain_publique!E:E, MATCH(A387, BDD_enquete_terrain_publique!C:C, 0))</f>
        <v>44715</v>
      </c>
      <c r="C387" s="6">
        <v>60</v>
      </c>
      <c r="D387" s="105" t="s">
        <v>22</v>
      </c>
      <c r="E387" s="6">
        <f>INDEX(BDD_enquete_terrain_publique!G:G, MATCH(A387, BDD_enquete_terrain_publique!C:C, 0))</f>
        <v>0</v>
      </c>
      <c r="F387" s="6">
        <f>INDEX(BDD_enquete_terrain_publique!H:H, MATCH(A387, BDD_enquete_terrain_publique!C:C, 0))</f>
        <v>26</v>
      </c>
      <c r="G387" s="6">
        <f>INDEX(BDD_enquete_terrain_publique!I:I, MATCH(A387, BDD_enquete_terrain_publique!C:C, 0))</f>
        <v>0</v>
      </c>
      <c r="H387" s="6" t="str">
        <f>INDEX(BDD_enquete_terrain_publique!J:J, MATCH(A387, BDD_enquete_terrain_publique!C:C, 0))</f>
        <v>SO</v>
      </c>
      <c r="I387" s="6" t="str">
        <f>INDEX(BDD_enquete_terrain_publique!K:K, MATCH(A387, BDD_enquete_terrain_publique!C:C, 0))</f>
        <v>SO</v>
      </c>
      <c r="J387" s="6" t="str">
        <f>INDEX(BDD_enquete_terrain_publique!L:L, MATCH(A387, BDD_enquete_terrain_publique!C:C, 0))</f>
        <v>75_100</v>
      </c>
      <c r="K387" s="6" t="str">
        <f>INDEX(BDD_enquete_terrain_publique!M:M, MATCH(A387, BDD_enquete_terrain_publique!C:C, 0))</f>
        <v>nouv_lune</v>
      </c>
      <c r="L387" s="6" t="s">
        <v>1267</v>
      </c>
      <c r="M387" s="6">
        <v>42</v>
      </c>
      <c r="N387" s="6">
        <v>43.24</v>
      </c>
      <c r="O387" s="6">
        <f t="shared" ref="O387:O444" si="27">M387+N387/60</f>
        <v>42.720666666666666</v>
      </c>
      <c r="P387" s="6" t="s">
        <v>1268</v>
      </c>
      <c r="Q387" s="6">
        <v>9</v>
      </c>
      <c r="R387" s="6">
        <v>20.9</v>
      </c>
      <c r="S387" s="6">
        <f t="shared" ref="S387:S444" si="28">Q387+R387/60</f>
        <v>9.3483333333333327</v>
      </c>
      <c r="T387" s="101">
        <f>INDEX(BDD_enquete_terrain_publique!AE:AE, MATCH(A387, BDD_enquete_terrain_publique!C:C, 0))</f>
        <v>0.3125</v>
      </c>
      <c r="U387" s="101">
        <f>INDEX(BDD_enquete_terrain_publique!AF:AF, MATCH(A387, BDD_enquete_terrain_publique!C:C, 0))</f>
        <v>0.5</v>
      </c>
      <c r="V387" s="6" t="s">
        <v>22</v>
      </c>
      <c r="W387" s="101">
        <v>0.39583333333333331</v>
      </c>
      <c r="X387" s="6">
        <v>1</v>
      </c>
      <c r="Y387" s="6">
        <v>1</v>
      </c>
      <c r="Z387" s="6" t="s">
        <v>22</v>
      </c>
      <c r="AA387" s="6" t="s">
        <v>22</v>
      </c>
      <c r="GU387" s="163"/>
    </row>
    <row r="388" spans="1:203">
      <c r="A388" s="106" t="s">
        <v>1265</v>
      </c>
      <c r="B388" s="100">
        <f>INDEX(BDD_enquete_terrain_publique!E:E, MATCH(A388, BDD_enquete_terrain_publique!C:C, 0))</f>
        <v>44715</v>
      </c>
      <c r="C388" s="6">
        <v>61</v>
      </c>
      <c r="D388" s="105" t="s">
        <v>22</v>
      </c>
      <c r="E388" s="6">
        <f>INDEX(BDD_enquete_terrain_publique!G:G, MATCH(A388, BDD_enquete_terrain_publique!C:C, 0))</f>
        <v>0</v>
      </c>
      <c r="F388" s="6">
        <f>INDEX(BDD_enquete_terrain_publique!H:H, MATCH(A388, BDD_enquete_terrain_publique!C:C, 0))</f>
        <v>26</v>
      </c>
      <c r="G388" s="6">
        <f>INDEX(BDD_enquete_terrain_publique!I:I, MATCH(A388, BDD_enquete_terrain_publique!C:C, 0))</f>
        <v>0</v>
      </c>
      <c r="H388" s="6" t="str">
        <f>INDEX(BDD_enquete_terrain_publique!J:J, MATCH(A388, BDD_enquete_terrain_publique!C:C, 0))</f>
        <v>SO</v>
      </c>
      <c r="I388" s="6" t="str">
        <f>INDEX(BDD_enquete_terrain_publique!K:K, MATCH(A388, BDD_enquete_terrain_publique!C:C, 0))</f>
        <v>SO</v>
      </c>
      <c r="J388" s="6" t="str">
        <f>INDEX(BDD_enquete_terrain_publique!L:L, MATCH(A388, BDD_enquete_terrain_publique!C:C, 0))</f>
        <v>75_100</v>
      </c>
      <c r="K388" s="6" t="str">
        <f>INDEX(BDD_enquete_terrain_publique!M:M, MATCH(A388, BDD_enquete_terrain_publique!C:C, 0))</f>
        <v>nouv_lune</v>
      </c>
      <c r="L388" s="6" t="s">
        <v>22</v>
      </c>
      <c r="M388" s="6" t="s">
        <v>22</v>
      </c>
      <c r="N388" s="6" t="s">
        <v>22</v>
      </c>
      <c r="O388" s="6" t="s">
        <v>22</v>
      </c>
      <c r="P388" s="6" t="s">
        <v>22</v>
      </c>
      <c r="Q388" s="6" t="s">
        <v>22</v>
      </c>
      <c r="R388" s="6" t="s">
        <v>22</v>
      </c>
      <c r="S388" s="6" t="s">
        <v>22</v>
      </c>
      <c r="T388" s="101">
        <f>INDEX(BDD_enquete_terrain_publique!AE:AE, MATCH(A388, BDD_enquete_terrain_publique!C:C, 0))</f>
        <v>0.3125</v>
      </c>
      <c r="U388" s="101">
        <f>INDEX(BDD_enquete_terrain_publique!AF:AF, MATCH(A388, BDD_enquete_terrain_publique!C:C, 0))</f>
        <v>0.5</v>
      </c>
      <c r="V388" s="6" t="s">
        <v>22</v>
      </c>
      <c r="W388" s="6" t="s">
        <v>22</v>
      </c>
      <c r="X388" s="6" t="s">
        <v>22</v>
      </c>
      <c r="Y388" s="6" t="s">
        <v>22</v>
      </c>
      <c r="Z388" s="6" t="s">
        <v>22</v>
      </c>
      <c r="AA388" s="6" t="s">
        <v>22</v>
      </c>
      <c r="GU388" s="163"/>
    </row>
    <row r="389" spans="1:203">
      <c r="A389" s="106" t="s">
        <v>1265</v>
      </c>
      <c r="B389" s="100">
        <f>INDEX(BDD_enquete_terrain_publique!E:E, MATCH(A389, BDD_enquete_terrain_publique!C:C, 0))</f>
        <v>44715</v>
      </c>
      <c r="C389" s="6">
        <v>1</v>
      </c>
      <c r="D389" s="105" t="s">
        <v>22</v>
      </c>
      <c r="E389" s="6">
        <f>INDEX(BDD_enquete_terrain_publique!G:G, MATCH(A389, BDD_enquete_terrain_publique!C:C, 0))</f>
        <v>0</v>
      </c>
      <c r="F389" s="6">
        <f>INDEX(BDD_enquete_terrain_publique!H:H, MATCH(A389, BDD_enquete_terrain_publique!C:C, 0))</f>
        <v>26</v>
      </c>
      <c r="G389" s="6">
        <f>INDEX(BDD_enquete_terrain_publique!I:I, MATCH(A389, BDD_enquete_terrain_publique!C:C, 0))</f>
        <v>0</v>
      </c>
      <c r="H389" s="6" t="str">
        <f>INDEX(BDD_enquete_terrain_publique!J:J, MATCH(A389, BDD_enquete_terrain_publique!C:C, 0))</f>
        <v>SO</v>
      </c>
      <c r="I389" s="6" t="str">
        <f>INDEX(BDD_enquete_terrain_publique!K:K, MATCH(A389, BDD_enquete_terrain_publique!C:C, 0))</f>
        <v>SO</v>
      </c>
      <c r="J389" s="6" t="str">
        <f>INDEX(BDD_enquete_terrain_publique!L:L, MATCH(A389, BDD_enquete_terrain_publique!C:C, 0))</f>
        <v>75_100</v>
      </c>
      <c r="K389" s="6" t="str">
        <f>INDEX(BDD_enquete_terrain_publique!M:M, MATCH(A389, BDD_enquete_terrain_publique!C:C, 0))</f>
        <v>nouv_lune</v>
      </c>
      <c r="L389" s="6" t="s">
        <v>22</v>
      </c>
      <c r="M389" s="6" t="s">
        <v>22</v>
      </c>
      <c r="N389" s="6" t="s">
        <v>22</v>
      </c>
      <c r="O389" s="6" t="s">
        <v>22</v>
      </c>
      <c r="P389" s="6" t="s">
        <v>22</v>
      </c>
      <c r="Q389" s="6" t="s">
        <v>22</v>
      </c>
      <c r="R389" s="6" t="s">
        <v>22</v>
      </c>
      <c r="S389" s="6" t="s">
        <v>22</v>
      </c>
      <c r="T389" s="101">
        <f>INDEX(BDD_enquete_terrain_publique!AE:AE, MATCH(A389, BDD_enquete_terrain_publique!C:C, 0))</f>
        <v>0.3125</v>
      </c>
      <c r="U389" s="101">
        <f>INDEX(BDD_enquete_terrain_publique!AF:AF, MATCH(A389, BDD_enquete_terrain_publique!C:C, 0))</f>
        <v>0.5</v>
      </c>
      <c r="V389" s="6" t="s">
        <v>22</v>
      </c>
      <c r="W389" s="6" t="s">
        <v>22</v>
      </c>
      <c r="X389" s="6" t="s">
        <v>22</v>
      </c>
      <c r="Y389" s="6" t="s">
        <v>22</v>
      </c>
      <c r="Z389" s="6" t="s">
        <v>22</v>
      </c>
      <c r="AA389" s="6" t="s">
        <v>22</v>
      </c>
      <c r="GU389" s="163"/>
    </row>
    <row r="390" spans="1:203">
      <c r="A390" s="106" t="s">
        <v>1776</v>
      </c>
      <c r="B390" s="100">
        <f>INDEX(BDD_enquete_terrain_publique!E:E, MATCH(A390, BDD_enquete_terrain_publique!C:C, 0))</f>
        <v>44728</v>
      </c>
      <c r="C390" s="6">
        <v>59</v>
      </c>
      <c r="D390" s="105" t="s">
        <v>22</v>
      </c>
      <c r="E390" s="6">
        <f>INDEX(BDD_enquete_terrain_publique!G:G, MATCH(A390, BDD_enquete_terrain_publique!C:C, 0))</f>
        <v>0</v>
      </c>
      <c r="F390" s="6">
        <f>INDEX(BDD_enquete_terrain_publique!H:H, MATCH(A390, BDD_enquete_terrain_publique!C:C, 0))</f>
        <v>23</v>
      </c>
      <c r="G390" s="6">
        <f>INDEX(BDD_enquete_terrain_publique!I:I, MATCH(A390, BDD_enquete_terrain_publique!C:C, 0))</f>
        <v>1</v>
      </c>
      <c r="H390" s="6" t="str">
        <f>INDEX(BDD_enquete_terrain_publique!J:J, MATCH(A390, BDD_enquete_terrain_publique!C:C, 0))</f>
        <v>SO</v>
      </c>
      <c r="I390" s="6" t="str">
        <f>INDEX(BDD_enquete_terrain_publique!K:K, MATCH(A390, BDD_enquete_terrain_publique!C:C, 0))</f>
        <v>SO</v>
      </c>
      <c r="J390" s="6" t="str">
        <f>INDEX(BDD_enquete_terrain_publique!L:L, MATCH(A390, BDD_enquete_terrain_publique!C:C, 0))</f>
        <v>0_10</v>
      </c>
      <c r="K390" s="6" t="str">
        <f>INDEX(BDD_enquete_terrain_publique!M:M, MATCH(A390, BDD_enquete_terrain_publique!C:C, 0))</f>
        <v>pln_lune</v>
      </c>
      <c r="L390" s="6" t="s">
        <v>22</v>
      </c>
      <c r="M390" s="6" t="s">
        <v>22</v>
      </c>
      <c r="N390" s="6" t="s">
        <v>22</v>
      </c>
      <c r="O390" s="6" t="s">
        <v>22</v>
      </c>
      <c r="P390" s="6" t="s">
        <v>22</v>
      </c>
      <c r="Q390" s="6" t="s">
        <v>22</v>
      </c>
      <c r="R390" s="6" t="s">
        <v>22</v>
      </c>
      <c r="S390" s="6" t="s">
        <v>22</v>
      </c>
      <c r="T390" s="101">
        <f>INDEX(BDD_enquete_terrain_publique!AE:AE, MATCH(A390, BDD_enquete_terrain_publique!C:C, 0))</f>
        <v>0.375</v>
      </c>
      <c r="U390" s="101">
        <f>INDEX(BDD_enquete_terrain_publique!AF:AF, MATCH(A390, BDD_enquete_terrain_publique!C:C, 0))</f>
        <v>0.72916666666666663</v>
      </c>
      <c r="V390" s="6" t="s">
        <v>22</v>
      </c>
      <c r="W390" s="6" t="s">
        <v>22</v>
      </c>
      <c r="X390" s="6" t="s">
        <v>22</v>
      </c>
      <c r="Y390" s="6" t="s">
        <v>22</v>
      </c>
      <c r="Z390" s="6" t="s">
        <v>22</v>
      </c>
      <c r="AA390" s="6" t="s">
        <v>22</v>
      </c>
      <c r="GU390" s="163"/>
    </row>
    <row r="391" spans="1:203">
      <c r="A391" s="106" t="s">
        <v>1776</v>
      </c>
      <c r="B391" s="100">
        <f>INDEX(BDD_enquete_terrain_publique!E:E, MATCH(A391, BDD_enquete_terrain_publique!C:C, 0))</f>
        <v>44728</v>
      </c>
      <c r="C391" s="6">
        <v>60</v>
      </c>
      <c r="D391" s="105" t="s">
        <v>22</v>
      </c>
      <c r="E391" s="6">
        <f>INDEX(BDD_enquete_terrain_publique!G:G, MATCH(A391, BDD_enquete_terrain_publique!C:C, 0))</f>
        <v>0</v>
      </c>
      <c r="F391" s="6">
        <f>INDEX(BDD_enquete_terrain_publique!H:H, MATCH(A391, BDD_enquete_terrain_publique!C:C, 0))</f>
        <v>23</v>
      </c>
      <c r="G391" s="6">
        <f>INDEX(BDD_enquete_terrain_publique!I:I, MATCH(A391, BDD_enquete_terrain_publique!C:C, 0))</f>
        <v>1</v>
      </c>
      <c r="H391" s="6" t="str">
        <f>INDEX(BDD_enquete_terrain_publique!J:J, MATCH(A391, BDD_enquete_terrain_publique!C:C, 0))</f>
        <v>SO</v>
      </c>
      <c r="I391" s="6" t="str">
        <f>INDEX(BDD_enquete_terrain_publique!K:K, MATCH(A391, BDD_enquete_terrain_publique!C:C, 0))</f>
        <v>SO</v>
      </c>
      <c r="J391" s="6" t="str">
        <f>INDEX(BDD_enquete_terrain_publique!L:L, MATCH(A391, BDD_enquete_terrain_publique!C:C, 0))</f>
        <v>0_10</v>
      </c>
      <c r="K391" s="6" t="str">
        <f>INDEX(BDD_enquete_terrain_publique!M:M, MATCH(A391, BDD_enquete_terrain_publique!C:C, 0))</f>
        <v>pln_lune</v>
      </c>
      <c r="L391" s="6" t="s">
        <v>22</v>
      </c>
      <c r="M391" s="6" t="s">
        <v>22</v>
      </c>
      <c r="N391" s="6" t="s">
        <v>22</v>
      </c>
      <c r="O391" s="6" t="s">
        <v>22</v>
      </c>
      <c r="P391" s="6" t="s">
        <v>22</v>
      </c>
      <c r="Q391" s="6" t="s">
        <v>22</v>
      </c>
      <c r="R391" s="6" t="s">
        <v>22</v>
      </c>
      <c r="S391" s="6" t="s">
        <v>22</v>
      </c>
      <c r="T391" s="101">
        <f>INDEX(BDD_enquete_terrain_publique!AE:AE, MATCH(A391, BDD_enquete_terrain_publique!C:C, 0))</f>
        <v>0.375</v>
      </c>
      <c r="U391" s="101">
        <f>INDEX(BDD_enquete_terrain_publique!AF:AF, MATCH(A391, BDD_enquete_terrain_publique!C:C, 0))</f>
        <v>0.72916666666666663</v>
      </c>
      <c r="V391" s="6" t="s">
        <v>22</v>
      </c>
      <c r="W391" s="6" t="s">
        <v>22</v>
      </c>
      <c r="X391" s="6" t="s">
        <v>22</v>
      </c>
      <c r="Y391" s="6" t="s">
        <v>22</v>
      </c>
      <c r="Z391" s="6" t="s">
        <v>22</v>
      </c>
      <c r="AA391" s="6" t="s">
        <v>22</v>
      </c>
      <c r="GU391" s="163"/>
    </row>
    <row r="392" spans="1:203">
      <c r="A392" s="106" t="s">
        <v>1776</v>
      </c>
      <c r="B392" s="100">
        <f>INDEX(BDD_enquete_terrain_publique!E:E, MATCH(A392, BDD_enquete_terrain_publique!C:C, 0))</f>
        <v>44728</v>
      </c>
      <c r="C392" s="6">
        <v>61</v>
      </c>
      <c r="D392" s="105" t="s">
        <v>22</v>
      </c>
      <c r="E392" s="6">
        <f>INDEX(BDD_enquete_terrain_publique!G:G, MATCH(A392, BDD_enquete_terrain_publique!C:C, 0))</f>
        <v>0</v>
      </c>
      <c r="F392" s="6">
        <f>INDEX(BDD_enquete_terrain_publique!H:H, MATCH(A392, BDD_enquete_terrain_publique!C:C, 0))</f>
        <v>23</v>
      </c>
      <c r="G392" s="6">
        <f>INDEX(BDD_enquete_terrain_publique!I:I, MATCH(A392, BDD_enquete_terrain_publique!C:C, 0))</f>
        <v>1</v>
      </c>
      <c r="H392" s="6" t="str">
        <f>INDEX(BDD_enquete_terrain_publique!J:J, MATCH(A392, BDD_enquete_terrain_publique!C:C, 0))</f>
        <v>SO</v>
      </c>
      <c r="I392" s="6" t="str">
        <f>INDEX(BDD_enquete_terrain_publique!K:K, MATCH(A392, BDD_enquete_terrain_publique!C:C, 0))</f>
        <v>SO</v>
      </c>
      <c r="J392" s="6" t="str">
        <f>INDEX(BDD_enquete_terrain_publique!L:L, MATCH(A392, BDD_enquete_terrain_publique!C:C, 0))</f>
        <v>0_10</v>
      </c>
      <c r="K392" s="6" t="str">
        <f>INDEX(BDD_enquete_terrain_publique!M:M, MATCH(A392, BDD_enquete_terrain_publique!C:C, 0))</f>
        <v>pln_lune</v>
      </c>
      <c r="L392" s="6" t="s">
        <v>22</v>
      </c>
      <c r="M392" s="6" t="s">
        <v>22</v>
      </c>
      <c r="N392" s="6" t="s">
        <v>22</v>
      </c>
      <c r="O392" s="6" t="s">
        <v>22</v>
      </c>
      <c r="P392" s="6" t="s">
        <v>22</v>
      </c>
      <c r="Q392" s="6" t="s">
        <v>22</v>
      </c>
      <c r="R392" s="6" t="s">
        <v>22</v>
      </c>
      <c r="S392" s="6" t="s">
        <v>22</v>
      </c>
      <c r="T392" s="101">
        <f>INDEX(BDD_enquete_terrain_publique!AE:AE, MATCH(A392, BDD_enquete_terrain_publique!C:C, 0))</f>
        <v>0.375</v>
      </c>
      <c r="U392" s="101">
        <f>INDEX(BDD_enquete_terrain_publique!AF:AF, MATCH(A392, BDD_enquete_terrain_publique!C:C, 0))</f>
        <v>0.72916666666666663</v>
      </c>
      <c r="V392" s="6" t="s">
        <v>22</v>
      </c>
      <c r="W392" s="6" t="s">
        <v>22</v>
      </c>
      <c r="X392" s="6" t="s">
        <v>22</v>
      </c>
      <c r="Y392" s="6" t="s">
        <v>22</v>
      </c>
      <c r="Z392" s="6" t="s">
        <v>22</v>
      </c>
      <c r="AA392" s="6" t="s">
        <v>22</v>
      </c>
      <c r="GU392" s="163"/>
    </row>
    <row r="393" spans="1:203">
      <c r="A393" s="106" t="s">
        <v>1776</v>
      </c>
      <c r="B393" s="100">
        <f>INDEX(BDD_enquete_terrain_publique!E:E, MATCH(A393, BDD_enquete_terrain_publique!C:C, 0))</f>
        <v>44728</v>
      </c>
      <c r="C393" s="6">
        <v>1</v>
      </c>
      <c r="D393" s="105" t="s">
        <v>22</v>
      </c>
      <c r="E393" s="6">
        <f>INDEX(BDD_enquete_terrain_publique!G:G, MATCH(A393, BDD_enquete_terrain_publique!C:C, 0))</f>
        <v>0</v>
      </c>
      <c r="F393" s="6">
        <f>INDEX(BDD_enquete_terrain_publique!H:H, MATCH(A393, BDD_enquete_terrain_publique!C:C, 0))</f>
        <v>23</v>
      </c>
      <c r="G393" s="6">
        <f>INDEX(BDD_enquete_terrain_publique!I:I, MATCH(A393, BDD_enquete_terrain_publique!C:C, 0))</f>
        <v>1</v>
      </c>
      <c r="H393" s="6" t="str">
        <f>INDEX(BDD_enquete_terrain_publique!J:J, MATCH(A393, BDD_enquete_terrain_publique!C:C, 0))</f>
        <v>SO</v>
      </c>
      <c r="I393" s="6" t="str">
        <f>INDEX(BDD_enquete_terrain_publique!K:K, MATCH(A393, BDD_enquete_terrain_publique!C:C, 0))</f>
        <v>SO</v>
      </c>
      <c r="J393" s="6" t="str">
        <f>INDEX(BDD_enquete_terrain_publique!L:L, MATCH(A393, BDD_enquete_terrain_publique!C:C, 0))</f>
        <v>0_10</v>
      </c>
      <c r="K393" s="6" t="str">
        <f>INDEX(BDD_enquete_terrain_publique!M:M, MATCH(A393, BDD_enquete_terrain_publique!C:C, 0))</f>
        <v>pln_lune</v>
      </c>
      <c r="L393" s="6" t="s">
        <v>22</v>
      </c>
      <c r="M393" s="6" t="s">
        <v>22</v>
      </c>
      <c r="N393" s="6" t="s">
        <v>22</v>
      </c>
      <c r="O393" s="6" t="s">
        <v>22</v>
      </c>
      <c r="P393" s="6" t="s">
        <v>22</v>
      </c>
      <c r="Q393" s="6" t="s">
        <v>22</v>
      </c>
      <c r="R393" s="6" t="s">
        <v>22</v>
      </c>
      <c r="S393" s="6" t="s">
        <v>22</v>
      </c>
      <c r="T393" s="101">
        <f>INDEX(BDD_enquete_terrain_publique!AE:AE, MATCH(A393, BDD_enquete_terrain_publique!C:C, 0))</f>
        <v>0.375</v>
      </c>
      <c r="U393" s="101">
        <f>INDEX(BDD_enquete_terrain_publique!AF:AF, MATCH(A393, BDD_enquete_terrain_publique!C:C, 0))</f>
        <v>0.72916666666666663</v>
      </c>
      <c r="V393" s="6" t="s">
        <v>22</v>
      </c>
      <c r="W393" s="6" t="s">
        <v>22</v>
      </c>
      <c r="X393" s="6" t="s">
        <v>22</v>
      </c>
      <c r="Y393" s="6" t="s">
        <v>22</v>
      </c>
      <c r="Z393" s="6" t="s">
        <v>22</v>
      </c>
      <c r="AA393" s="6" t="s">
        <v>22</v>
      </c>
      <c r="GU393" s="163"/>
    </row>
    <row r="394" spans="1:203">
      <c r="A394" s="106" t="s">
        <v>1776</v>
      </c>
      <c r="B394" s="100">
        <f>INDEX(BDD_enquete_terrain_publique!E:E, MATCH(A394, BDD_enquete_terrain_publique!C:C, 0))</f>
        <v>44728</v>
      </c>
      <c r="C394" s="6">
        <v>2</v>
      </c>
      <c r="D394" s="105" t="s">
        <v>22</v>
      </c>
      <c r="E394" s="6">
        <f>INDEX(BDD_enquete_terrain_publique!G:G, MATCH(A394, BDD_enquete_terrain_publique!C:C, 0))</f>
        <v>0</v>
      </c>
      <c r="F394" s="6">
        <f>INDEX(BDD_enquete_terrain_publique!H:H, MATCH(A394, BDD_enquete_terrain_publique!C:C, 0))</f>
        <v>23</v>
      </c>
      <c r="G394" s="6">
        <f>INDEX(BDD_enquete_terrain_publique!I:I, MATCH(A394, BDD_enquete_terrain_publique!C:C, 0))</f>
        <v>1</v>
      </c>
      <c r="H394" s="6" t="str">
        <f>INDEX(BDD_enquete_terrain_publique!J:J, MATCH(A394, BDD_enquete_terrain_publique!C:C, 0))</f>
        <v>SO</v>
      </c>
      <c r="I394" s="6" t="str">
        <f>INDEX(BDD_enquete_terrain_publique!K:K, MATCH(A394, BDD_enquete_terrain_publique!C:C, 0))</f>
        <v>SO</v>
      </c>
      <c r="J394" s="6" t="str">
        <f>INDEX(BDD_enquete_terrain_publique!L:L, MATCH(A394, BDD_enquete_terrain_publique!C:C, 0))</f>
        <v>0_10</v>
      </c>
      <c r="K394" s="6" t="str">
        <f>INDEX(BDD_enquete_terrain_publique!M:M, MATCH(A394, BDD_enquete_terrain_publique!C:C, 0))</f>
        <v>pln_lune</v>
      </c>
      <c r="L394" s="6" t="s">
        <v>1778</v>
      </c>
      <c r="M394" s="6">
        <v>42</v>
      </c>
      <c r="N394" s="6">
        <v>59.96</v>
      </c>
      <c r="O394" s="6">
        <f t="shared" si="27"/>
        <v>42.999333333333333</v>
      </c>
      <c r="P394" s="6" t="s">
        <v>1779</v>
      </c>
      <c r="Q394" s="6">
        <v>9</v>
      </c>
      <c r="R394" s="6">
        <v>17.55</v>
      </c>
      <c r="S394" s="6">
        <f t="shared" si="28"/>
        <v>9.2925000000000004</v>
      </c>
      <c r="T394" s="101">
        <f>INDEX(BDD_enquete_terrain_publique!AE:AE, MATCH(A394, BDD_enquete_terrain_publique!C:C, 0))</f>
        <v>0.375</v>
      </c>
      <c r="U394" s="101">
        <f>INDEX(BDD_enquete_terrain_publique!AF:AF, MATCH(A394, BDD_enquete_terrain_publique!C:C, 0))</f>
        <v>0.72916666666666663</v>
      </c>
      <c r="V394" s="6" t="s">
        <v>41</v>
      </c>
      <c r="W394" s="101">
        <v>0.47916666666666669</v>
      </c>
      <c r="X394" s="6">
        <v>1</v>
      </c>
      <c r="Y394" s="6">
        <v>2</v>
      </c>
      <c r="Z394" s="6" t="s">
        <v>22</v>
      </c>
      <c r="AA394" s="6" t="s">
        <v>2538</v>
      </c>
      <c r="GU394" s="163"/>
    </row>
    <row r="395" spans="1:203">
      <c r="A395" s="106" t="s">
        <v>1776</v>
      </c>
      <c r="B395" s="100">
        <f>INDEX(BDD_enquete_terrain_publique!E:E, MATCH(A395, BDD_enquete_terrain_publique!C:C, 0))</f>
        <v>44728</v>
      </c>
      <c r="C395" s="6">
        <v>3</v>
      </c>
      <c r="D395" s="105" t="s">
        <v>22</v>
      </c>
      <c r="E395" s="6">
        <f>INDEX(BDD_enquete_terrain_publique!G:G, MATCH(A395, BDD_enquete_terrain_publique!C:C, 0))</f>
        <v>0</v>
      </c>
      <c r="F395" s="6">
        <f>INDEX(BDD_enquete_terrain_publique!H:H, MATCH(A395, BDD_enquete_terrain_publique!C:C, 0))</f>
        <v>23</v>
      </c>
      <c r="G395" s="6">
        <f>INDEX(BDD_enquete_terrain_publique!I:I, MATCH(A395, BDD_enquete_terrain_publique!C:C, 0))</f>
        <v>1</v>
      </c>
      <c r="H395" s="6" t="str">
        <f>INDEX(BDD_enquete_terrain_publique!J:J, MATCH(A395, BDD_enquete_terrain_publique!C:C, 0))</f>
        <v>SO</v>
      </c>
      <c r="I395" s="6" t="str">
        <f>INDEX(BDD_enquete_terrain_publique!K:K, MATCH(A395, BDD_enquete_terrain_publique!C:C, 0))</f>
        <v>SO</v>
      </c>
      <c r="J395" s="6" t="str">
        <f>INDEX(BDD_enquete_terrain_publique!L:L, MATCH(A395, BDD_enquete_terrain_publique!C:C, 0))</f>
        <v>0_10</v>
      </c>
      <c r="K395" s="6" t="str">
        <f>INDEX(BDD_enquete_terrain_publique!M:M, MATCH(A395, BDD_enquete_terrain_publique!C:C, 0))</f>
        <v>pln_lune</v>
      </c>
      <c r="L395" s="6" t="s">
        <v>1787</v>
      </c>
      <c r="M395" s="6">
        <v>42</v>
      </c>
      <c r="N395" s="6">
        <v>58.82</v>
      </c>
      <c r="O395" s="6">
        <f t="shared" si="27"/>
        <v>42.980333333333334</v>
      </c>
      <c r="P395" s="6" t="s">
        <v>1788</v>
      </c>
      <c r="Q395" s="6">
        <v>9</v>
      </c>
      <c r="R395" s="6">
        <v>10.76</v>
      </c>
      <c r="S395" s="6">
        <f t="shared" si="28"/>
        <v>9.179333333333334</v>
      </c>
      <c r="T395" s="101">
        <f>INDEX(BDD_enquete_terrain_publique!AE:AE, MATCH(A395, BDD_enquete_terrain_publique!C:C, 0))</f>
        <v>0.375</v>
      </c>
      <c r="U395" s="101">
        <f>INDEX(BDD_enquete_terrain_publique!AF:AF, MATCH(A395, BDD_enquete_terrain_publique!C:C, 0))</f>
        <v>0.72916666666666663</v>
      </c>
      <c r="V395" s="6" t="s">
        <v>40</v>
      </c>
      <c r="W395" s="101">
        <v>0.60833333333333328</v>
      </c>
      <c r="X395" s="6">
        <v>1</v>
      </c>
      <c r="Y395" s="6">
        <v>2</v>
      </c>
      <c r="Z395" s="6" t="s">
        <v>22</v>
      </c>
      <c r="AA395" s="6" t="s">
        <v>2539</v>
      </c>
      <c r="GU395" s="163"/>
    </row>
    <row r="396" spans="1:203">
      <c r="A396" s="106" t="s">
        <v>1274</v>
      </c>
      <c r="B396" s="100">
        <f>INDEX(BDD_enquete_terrain_publique!E:E, MATCH(A396, BDD_enquete_terrain_publique!C:C, 0))</f>
        <v>44736</v>
      </c>
      <c r="C396" s="6">
        <v>8</v>
      </c>
      <c r="D396" s="105" t="s">
        <v>22</v>
      </c>
      <c r="E396" s="6">
        <f>INDEX(BDD_enquete_terrain_publique!G:G, MATCH(A396, BDD_enquete_terrain_publique!C:C, 0))</f>
        <v>0</v>
      </c>
      <c r="F396" s="6">
        <f>INDEX(BDD_enquete_terrain_publique!H:H, MATCH(A396, BDD_enquete_terrain_publique!C:C, 0))</f>
        <v>24</v>
      </c>
      <c r="G396" s="6">
        <f>INDEX(BDD_enquete_terrain_publique!I:I, MATCH(A396, BDD_enquete_terrain_publique!C:C, 0))</f>
        <v>1</v>
      </c>
      <c r="H396" s="6" t="str">
        <f>INDEX(BDD_enquete_terrain_publique!J:J, MATCH(A396, BDD_enquete_terrain_publique!C:C, 0))</f>
        <v>OE</v>
      </c>
      <c r="I396" s="6" t="str">
        <f>INDEX(BDD_enquete_terrain_publique!K:K, MATCH(A396, BDD_enquete_terrain_publique!C:C, 0))</f>
        <v>OE</v>
      </c>
      <c r="J396" s="6" t="str">
        <f>INDEX(BDD_enquete_terrain_publique!L:L, MATCH(A396, BDD_enquete_terrain_publique!C:C, 0))</f>
        <v>0_10</v>
      </c>
      <c r="K396" s="6" t="str">
        <f>INDEX(BDD_enquete_terrain_publique!M:M, MATCH(A396, BDD_enquete_terrain_publique!C:C, 0))</f>
        <v>dern_quart</v>
      </c>
      <c r="L396" s="6">
        <v>42.770451000000001</v>
      </c>
      <c r="M396" s="6">
        <v>42</v>
      </c>
      <c r="N396" s="6">
        <v>42.770451000000001</v>
      </c>
      <c r="O396" s="6">
        <f t="shared" si="27"/>
        <v>42.712840849999999</v>
      </c>
      <c r="P396" s="6" t="s">
        <v>2540</v>
      </c>
      <c r="Q396" s="6">
        <v>9</v>
      </c>
      <c r="R396" s="6">
        <v>47.24</v>
      </c>
      <c r="S396" s="6">
        <f t="shared" si="28"/>
        <v>9.7873333333333328</v>
      </c>
      <c r="T396" s="101">
        <f>INDEX(BDD_enquete_terrain_publique!AE:AE, MATCH(A396, BDD_enquete_terrain_publique!C:C, 0))</f>
        <v>0.27083333333333331</v>
      </c>
      <c r="U396" s="101">
        <f>INDEX(BDD_enquete_terrain_publique!AF:AF, MATCH(A396, BDD_enquete_terrain_publique!C:C, 0))</f>
        <v>0.41666666666666669</v>
      </c>
      <c r="V396" s="6" t="s">
        <v>40</v>
      </c>
      <c r="W396" s="101">
        <v>0.30624999999999997</v>
      </c>
      <c r="X396" s="6">
        <v>1</v>
      </c>
      <c r="Y396" s="6">
        <v>2</v>
      </c>
      <c r="Z396" s="6" t="s">
        <v>22</v>
      </c>
      <c r="AA396" s="6" t="s">
        <v>2541</v>
      </c>
      <c r="GU396" s="163"/>
    </row>
    <row r="397" spans="1:203">
      <c r="A397" s="106" t="s">
        <v>1274</v>
      </c>
      <c r="B397" s="100">
        <f>INDEX(BDD_enquete_terrain_publique!E:E, MATCH(A397, BDD_enquete_terrain_publique!C:C, 0))</f>
        <v>44736</v>
      </c>
      <c r="C397" s="6">
        <v>9</v>
      </c>
      <c r="D397" s="105" t="s">
        <v>22</v>
      </c>
      <c r="E397" s="6">
        <f>INDEX(BDD_enquete_terrain_publique!G:G, MATCH(A397, BDD_enquete_terrain_publique!C:C, 0))</f>
        <v>0</v>
      </c>
      <c r="F397" s="6">
        <f>INDEX(BDD_enquete_terrain_publique!H:H, MATCH(A397, BDD_enquete_terrain_publique!C:C, 0))</f>
        <v>24</v>
      </c>
      <c r="G397" s="6">
        <f>INDEX(BDD_enquete_terrain_publique!I:I, MATCH(A397, BDD_enquete_terrain_publique!C:C, 0))</f>
        <v>1</v>
      </c>
      <c r="H397" s="6" t="str">
        <f>INDEX(BDD_enquete_terrain_publique!J:J, MATCH(A397, BDD_enquete_terrain_publique!C:C, 0))</f>
        <v>OE</v>
      </c>
      <c r="I397" s="6" t="str">
        <f>INDEX(BDD_enquete_terrain_publique!K:K, MATCH(A397, BDD_enquete_terrain_publique!C:C, 0))</f>
        <v>OE</v>
      </c>
      <c r="J397" s="6" t="str">
        <f>INDEX(BDD_enquete_terrain_publique!L:L, MATCH(A397, BDD_enquete_terrain_publique!C:C, 0))</f>
        <v>0_10</v>
      </c>
      <c r="K397" s="6" t="str">
        <f>INDEX(BDD_enquete_terrain_publique!M:M, MATCH(A397, BDD_enquete_terrain_publique!C:C, 0))</f>
        <v>dern_quart</v>
      </c>
      <c r="L397" s="6" t="s">
        <v>22</v>
      </c>
      <c r="M397" s="6" t="s">
        <v>22</v>
      </c>
      <c r="N397" s="6" t="s">
        <v>22</v>
      </c>
      <c r="O397" s="6" t="s">
        <v>22</v>
      </c>
      <c r="P397" s="6" t="s">
        <v>22</v>
      </c>
      <c r="Q397" s="6" t="s">
        <v>22</v>
      </c>
      <c r="R397" s="6" t="s">
        <v>22</v>
      </c>
      <c r="S397" s="6" t="s">
        <v>22</v>
      </c>
      <c r="T397" s="101">
        <f>INDEX(BDD_enquete_terrain_publique!AE:AE, MATCH(A397, BDD_enquete_terrain_publique!C:C, 0))</f>
        <v>0.27083333333333331</v>
      </c>
      <c r="U397" s="101">
        <f>INDEX(BDD_enquete_terrain_publique!AF:AF, MATCH(A397, BDD_enquete_terrain_publique!C:C, 0))</f>
        <v>0.41666666666666669</v>
      </c>
      <c r="V397" s="6" t="s">
        <v>22</v>
      </c>
      <c r="W397" s="101" t="s">
        <v>22</v>
      </c>
      <c r="X397" s="6" t="s">
        <v>22</v>
      </c>
      <c r="Y397" s="6" t="s">
        <v>22</v>
      </c>
      <c r="Z397" s="6" t="s">
        <v>22</v>
      </c>
      <c r="AA397" s="6" t="s">
        <v>22</v>
      </c>
      <c r="GU397" s="163"/>
    </row>
    <row r="398" spans="1:203">
      <c r="A398" s="106" t="s">
        <v>1284</v>
      </c>
      <c r="B398" s="100">
        <f>INDEX(BDD_enquete_terrain_publique!E:E, MATCH(A398, BDD_enquete_terrain_publique!C:C, 0))</f>
        <v>44739</v>
      </c>
      <c r="C398" s="6">
        <v>59</v>
      </c>
      <c r="D398" s="105" t="s">
        <v>22</v>
      </c>
      <c r="E398" s="6">
        <f>INDEX(BDD_enquete_terrain_publique!G:G, MATCH(A398, BDD_enquete_terrain_publique!C:C, 0))</f>
        <v>1</v>
      </c>
      <c r="F398" s="6">
        <f>INDEX(BDD_enquete_terrain_publique!H:H, MATCH(A398, BDD_enquete_terrain_publique!C:C, 0))</f>
        <v>25</v>
      </c>
      <c r="G398" s="6">
        <f>INDEX(BDD_enquete_terrain_publique!I:I, MATCH(A398, BDD_enquete_terrain_publique!C:C, 0))</f>
        <v>1</v>
      </c>
      <c r="H398" s="6" t="str">
        <f>INDEX(BDD_enquete_terrain_publique!J:J, MATCH(A398, BDD_enquete_terrain_publique!C:C, 0))</f>
        <v>SE</v>
      </c>
      <c r="I398" s="6" t="str">
        <f>INDEX(BDD_enquete_terrain_publique!K:K, MATCH(A398, BDD_enquete_terrain_publique!C:C, 0))</f>
        <v>NA</v>
      </c>
      <c r="J398" s="6" t="str">
        <f>INDEX(BDD_enquete_terrain_publique!L:L, MATCH(A398, BDD_enquete_terrain_publique!C:C, 0))</f>
        <v>25_50</v>
      </c>
      <c r="K398" s="6" t="str">
        <f>INDEX(BDD_enquete_terrain_publique!M:M, MATCH(A398, BDD_enquete_terrain_publique!C:C, 0))</f>
        <v>dern_quart</v>
      </c>
      <c r="L398" s="6" t="s">
        <v>2542</v>
      </c>
      <c r="M398" s="6">
        <v>42</v>
      </c>
      <c r="N398" s="6">
        <v>42.26</v>
      </c>
      <c r="O398" s="6">
        <f t="shared" si="27"/>
        <v>42.704333333333331</v>
      </c>
      <c r="P398" s="6" t="s">
        <v>1796</v>
      </c>
      <c r="Q398" s="6">
        <v>9</v>
      </c>
      <c r="R398" s="6">
        <v>17</v>
      </c>
      <c r="S398" s="6">
        <f t="shared" si="28"/>
        <v>9.2833333333333332</v>
      </c>
      <c r="T398" s="101">
        <f>INDEX(BDD_enquete_terrain_publique!AE:AE, MATCH(A398, BDD_enquete_terrain_publique!C:C, 0))</f>
        <v>0.35416666666666669</v>
      </c>
      <c r="U398" s="101">
        <f>INDEX(BDD_enquete_terrain_publique!AF:AF, MATCH(A398, BDD_enquete_terrain_publique!C:C, 0))</f>
        <v>0.5</v>
      </c>
      <c r="V398" s="6" t="s">
        <v>41</v>
      </c>
      <c r="W398" s="101">
        <v>0.38541666666666669</v>
      </c>
      <c r="X398" s="6">
        <v>1</v>
      </c>
      <c r="Y398" s="6">
        <v>2</v>
      </c>
      <c r="Z398" s="6" t="s">
        <v>22</v>
      </c>
      <c r="AA398" s="6" t="s">
        <v>2543</v>
      </c>
      <c r="GU398" s="163"/>
    </row>
    <row r="399" spans="1:203">
      <c r="A399" s="106" t="s">
        <v>1284</v>
      </c>
      <c r="B399" s="100">
        <f>INDEX(BDD_enquete_terrain_publique!E:E, MATCH(A399, BDD_enquete_terrain_publique!C:C, 0))</f>
        <v>44739</v>
      </c>
      <c r="C399" s="6">
        <v>58</v>
      </c>
      <c r="D399" s="105" t="s">
        <v>22</v>
      </c>
      <c r="E399" s="6">
        <f>INDEX(BDD_enquete_terrain_publique!G:G, MATCH(A399, BDD_enquete_terrain_publique!C:C, 0))</f>
        <v>1</v>
      </c>
      <c r="F399" s="6">
        <f>INDEX(BDD_enquete_terrain_publique!H:H, MATCH(A399, BDD_enquete_terrain_publique!C:C, 0))</f>
        <v>25</v>
      </c>
      <c r="G399" s="6">
        <f>INDEX(BDD_enquete_terrain_publique!I:I, MATCH(A399, BDD_enquete_terrain_publique!C:C, 0))</f>
        <v>1</v>
      </c>
      <c r="H399" s="6" t="str">
        <f>INDEX(BDD_enquete_terrain_publique!J:J, MATCH(A399, BDD_enquete_terrain_publique!C:C, 0))</f>
        <v>SE</v>
      </c>
      <c r="I399" s="6" t="str">
        <f>INDEX(BDD_enquete_terrain_publique!K:K, MATCH(A399, BDD_enquete_terrain_publique!C:C, 0))</f>
        <v>NA</v>
      </c>
      <c r="J399" s="6" t="str">
        <f>INDEX(BDD_enquete_terrain_publique!L:L, MATCH(A399, BDD_enquete_terrain_publique!C:C, 0))</f>
        <v>25_50</v>
      </c>
      <c r="K399" s="6" t="str">
        <f>INDEX(BDD_enquete_terrain_publique!M:M, MATCH(A399, BDD_enquete_terrain_publique!C:C, 0))</f>
        <v>dern_quart</v>
      </c>
      <c r="L399" s="6" t="s">
        <v>22</v>
      </c>
      <c r="M399" s="6" t="s">
        <v>22</v>
      </c>
      <c r="N399" s="6" t="s">
        <v>22</v>
      </c>
      <c r="O399" s="6" t="s">
        <v>22</v>
      </c>
      <c r="P399" s="6" t="s">
        <v>22</v>
      </c>
      <c r="Q399" s="6" t="s">
        <v>22</v>
      </c>
      <c r="R399" s="6" t="s">
        <v>22</v>
      </c>
      <c r="S399" s="6" t="s">
        <v>22</v>
      </c>
      <c r="T399" s="101">
        <f>INDEX(BDD_enquete_terrain_publique!AE:AE, MATCH(A399, BDD_enquete_terrain_publique!C:C, 0))</f>
        <v>0.35416666666666669</v>
      </c>
      <c r="U399" s="101">
        <f>INDEX(BDD_enquete_terrain_publique!AF:AF, MATCH(A399, BDD_enquete_terrain_publique!C:C, 0))</f>
        <v>0.5</v>
      </c>
      <c r="V399" s="6" t="s">
        <v>22</v>
      </c>
      <c r="W399" s="6" t="s">
        <v>22</v>
      </c>
      <c r="X399" s="6" t="s">
        <v>22</v>
      </c>
      <c r="Y399" s="6" t="s">
        <v>22</v>
      </c>
      <c r="Z399" s="6" t="s">
        <v>22</v>
      </c>
      <c r="AA399" s="6" t="s">
        <v>22</v>
      </c>
      <c r="GU399" s="163"/>
    </row>
    <row r="400" spans="1:203">
      <c r="A400" s="106" t="str">
        <f>A399</f>
        <v>PECHLOIS2022_0130</v>
      </c>
      <c r="B400" s="100">
        <f>INDEX(BDD_enquete_terrain_publique!E:E, MATCH(A400, BDD_enquete_terrain_publique!C:C, 0))</f>
        <v>44739</v>
      </c>
      <c r="C400" s="6">
        <v>57</v>
      </c>
      <c r="D400" s="105" t="s">
        <v>22</v>
      </c>
      <c r="E400" s="6">
        <f>INDEX(BDD_enquete_terrain_publique!G:G, MATCH(A400, BDD_enquete_terrain_publique!C:C, 0))</f>
        <v>1</v>
      </c>
      <c r="F400" s="6">
        <f>INDEX(BDD_enquete_terrain_publique!H:H, MATCH(A400, BDD_enquete_terrain_publique!C:C, 0))</f>
        <v>25</v>
      </c>
      <c r="G400" s="6">
        <f>INDEX(BDD_enquete_terrain_publique!I:I, MATCH(A400, BDD_enquete_terrain_publique!C:C, 0))</f>
        <v>1</v>
      </c>
      <c r="H400" s="6" t="str">
        <f>INDEX(BDD_enquete_terrain_publique!J:J, MATCH(A400, BDD_enquete_terrain_publique!C:C, 0))</f>
        <v>SE</v>
      </c>
      <c r="I400" s="6" t="str">
        <f>INDEX(BDD_enquete_terrain_publique!K:K, MATCH(A400, BDD_enquete_terrain_publique!C:C, 0))</f>
        <v>NA</v>
      </c>
      <c r="J400" s="6" t="str">
        <f>INDEX(BDD_enquete_terrain_publique!L:L, MATCH(A400, BDD_enquete_terrain_publique!C:C, 0))</f>
        <v>25_50</v>
      </c>
      <c r="K400" s="6" t="str">
        <f>INDEX(BDD_enquete_terrain_publique!M:M, MATCH(A400, BDD_enquete_terrain_publique!C:C, 0))</f>
        <v>dern_quart</v>
      </c>
      <c r="L400" s="6" t="s">
        <v>22</v>
      </c>
      <c r="M400" s="6" t="s">
        <v>22</v>
      </c>
      <c r="N400" s="6" t="s">
        <v>22</v>
      </c>
      <c r="O400" s="6" t="s">
        <v>22</v>
      </c>
      <c r="P400" s="6" t="s">
        <v>22</v>
      </c>
      <c r="Q400" s="6" t="s">
        <v>22</v>
      </c>
      <c r="R400" s="6" t="s">
        <v>22</v>
      </c>
      <c r="S400" s="6" t="s">
        <v>22</v>
      </c>
      <c r="T400" s="101">
        <f>INDEX(BDD_enquete_terrain_publique!AE:AE, MATCH(A400, BDD_enquete_terrain_publique!C:C, 0))</f>
        <v>0.35416666666666669</v>
      </c>
      <c r="U400" s="101">
        <f>INDEX(BDD_enquete_terrain_publique!AF:AF, MATCH(A400, BDD_enquete_terrain_publique!C:C, 0))</f>
        <v>0.5</v>
      </c>
      <c r="V400" s="6" t="s">
        <v>22</v>
      </c>
      <c r="W400" s="6" t="s">
        <v>22</v>
      </c>
      <c r="X400" s="6" t="s">
        <v>22</v>
      </c>
      <c r="Y400" s="6" t="s">
        <v>22</v>
      </c>
      <c r="Z400" s="6" t="s">
        <v>22</v>
      </c>
      <c r="AA400" s="6" t="s">
        <v>22</v>
      </c>
      <c r="GU400" s="163"/>
    </row>
    <row r="401" spans="1:203">
      <c r="A401" s="106" t="str">
        <f t="shared" ref="A401:A405" si="29">A400</f>
        <v>PECHLOIS2022_0130</v>
      </c>
      <c r="B401" s="100">
        <f>INDEX(BDD_enquete_terrain_publique!E:E, MATCH(A401, BDD_enquete_terrain_publique!C:C, 0))</f>
        <v>44739</v>
      </c>
      <c r="C401" s="6">
        <v>56</v>
      </c>
      <c r="D401" s="105" t="s">
        <v>22</v>
      </c>
      <c r="E401" s="6">
        <f>INDEX(BDD_enquete_terrain_publique!G:G, MATCH(A401, BDD_enquete_terrain_publique!C:C, 0))</f>
        <v>1</v>
      </c>
      <c r="F401" s="6">
        <f>INDEX(BDD_enquete_terrain_publique!H:H, MATCH(A401, BDD_enquete_terrain_publique!C:C, 0))</f>
        <v>25</v>
      </c>
      <c r="G401" s="6">
        <f>INDEX(BDD_enquete_terrain_publique!I:I, MATCH(A401, BDD_enquete_terrain_publique!C:C, 0))</f>
        <v>1</v>
      </c>
      <c r="H401" s="6" t="str">
        <f>INDEX(BDD_enquete_terrain_publique!J:J, MATCH(A401, BDD_enquete_terrain_publique!C:C, 0))</f>
        <v>SE</v>
      </c>
      <c r="I401" s="6" t="str">
        <f>INDEX(BDD_enquete_terrain_publique!K:K, MATCH(A401, BDD_enquete_terrain_publique!C:C, 0))</f>
        <v>NA</v>
      </c>
      <c r="J401" s="6" t="str">
        <f>INDEX(BDD_enquete_terrain_publique!L:L, MATCH(A401, BDD_enquete_terrain_publique!C:C, 0))</f>
        <v>25_50</v>
      </c>
      <c r="K401" s="6" t="str">
        <f>INDEX(BDD_enquete_terrain_publique!M:M, MATCH(A401, BDD_enquete_terrain_publique!C:C, 0))</f>
        <v>dern_quart</v>
      </c>
      <c r="L401" s="6" t="s">
        <v>22</v>
      </c>
      <c r="M401" s="6" t="s">
        <v>22</v>
      </c>
      <c r="N401" s="6" t="s">
        <v>22</v>
      </c>
      <c r="O401" s="6" t="s">
        <v>22</v>
      </c>
      <c r="P401" s="6" t="s">
        <v>22</v>
      </c>
      <c r="Q401" s="6" t="s">
        <v>22</v>
      </c>
      <c r="R401" s="6" t="s">
        <v>22</v>
      </c>
      <c r="S401" s="6" t="s">
        <v>22</v>
      </c>
      <c r="T401" s="101">
        <f>INDEX(BDD_enquete_terrain_publique!AE:AE, MATCH(A401, BDD_enquete_terrain_publique!C:C, 0))</f>
        <v>0.35416666666666669</v>
      </c>
      <c r="U401" s="101">
        <f>INDEX(BDD_enquete_terrain_publique!AF:AF, MATCH(A401, BDD_enquete_terrain_publique!C:C, 0))</f>
        <v>0.5</v>
      </c>
      <c r="V401" s="6" t="s">
        <v>22</v>
      </c>
      <c r="W401" s="6" t="s">
        <v>22</v>
      </c>
      <c r="X401" s="6" t="s">
        <v>22</v>
      </c>
      <c r="Y401" s="6" t="s">
        <v>22</v>
      </c>
      <c r="Z401" s="6" t="s">
        <v>22</v>
      </c>
      <c r="AA401" s="6" t="s">
        <v>22</v>
      </c>
      <c r="GU401" s="163"/>
    </row>
    <row r="402" spans="1:203">
      <c r="A402" s="106" t="str">
        <f t="shared" si="29"/>
        <v>PECHLOIS2022_0130</v>
      </c>
      <c r="B402" s="100">
        <f>INDEX(BDD_enquete_terrain_publique!E:E, MATCH(A402, BDD_enquete_terrain_publique!C:C, 0))</f>
        <v>44739</v>
      </c>
      <c r="C402" s="6">
        <v>55</v>
      </c>
      <c r="D402" s="105" t="s">
        <v>22</v>
      </c>
      <c r="E402" s="6">
        <f>INDEX(BDD_enquete_terrain_publique!G:G, MATCH(A402, BDD_enquete_terrain_publique!C:C, 0))</f>
        <v>1</v>
      </c>
      <c r="F402" s="6">
        <f>INDEX(BDD_enquete_terrain_publique!H:H, MATCH(A402, BDD_enquete_terrain_publique!C:C, 0))</f>
        <v>25</v>
      </c>
      <c r="G402" s="6">
        <f>INDEX(BDD_enquete_terrain_publique!I:I, MATCH(A402, BDD_enquete_terrain_publique!C:C, 0))</f>
        <v>1</v>
      </c>
      <c r="H402" s="6" t="str">
        <f>INDEX(BDD_enquete_terrain_publique!J:J, MATCH(A402, BDD_enquete_terrain_publique!C:C, 0))</f>
        <v>SE</v>
      </c>
      <c r="I402" s="6" t="str">
        <f>INDEX(BDD_enquete_terrain_publique!K:K, MATCH(A402, BDD_enquete_terrain_publique!C:C, 0))</f>
        <v>NA</v>
      </c>
      <c r="J402" s="6" t="str">
        <f>INDEX(BDD_enquete_terrain_publique!L:L, MATCH(A402, BDD_enquete_terrain_publique!C:C, 0))</f>
        <v>25_50</v>
      </c>
      <c r="K402" s="6" t="str">
        <f>INDEX(BDD_enquete_terrain_publique!M:M, MATCH(A402, BDD_enquete_terrain_publique!C:C, 0))</f>
        <v>dern_quart</v>
      </c>
      <c r="L402" s="6" t="s">
        <v>22</v>
      </c>
      <c r="M402" s="6" t="s">
        <v>22</v>
      </c>
      <c r="N402" s="6" t="s">
        <v>22</v>
      </c>
      <c r="O402" s="6" t="s">
        <v>22</v>
      </c>
      <c r="P402" s="6" t="s">
        <v>22</v>
      </c>
      <c r="Q402" s="6" t="s">
        <v>22</v>
      </c>
      <c r="R402" s="6" t="s">
        <v>22</v>
      </c>
      <c r="S402" s="6" t="s">
        <v>22</v>
      </c>
      <c r="T402" s="101">
        <f>INDEX(BDD_enquete_terrain_publique!AE:AE, MATCH(A402, BDD_enquete_terrain_publique!C:C, 0))</f>
        <v>0.35416666666666669</v>
      </c>
      <c r="U402" s="101">
        <f>INDEX(BDD_enquete_terrain_publique!AF:AF, MATCH(A402, BDD_enquete_terrain_publique!C:C, 0))</f>
        <v>0.5</v>
      </c>
      <c r="V402" s="6" t="s">
        <v>22</v>
      </c>
      <c r="W402" s="6" t="s">
        <v>22</v>
      </c>
      <c r="X402" s="6" t="s">
        <v>22</v>
      </c>
      <c r="Y402" s="6" t="s">
        <v>22</v>
      </c>
      <c r="Z402" s="6" t="s">
        <v>22</v>
      </c>
      <c r="AA402" s="6" t="s">
        <v>22</v>
      </c>
      <c r="GU402" s="163"/>
    </row>
    <row r="403" spans="1:203">
      <c r="A403" s="106" t="str">
        <f t="shared" si="29"/>
        <v>PECHLOIS2022_0130</v>
      </c>
      <c r="B403" s="100">
        <f>INDEX(BDD_enquete_terrain_publique!E:E, MATCH(A403, BDD_enquete_terrain_publique!C:C, 0))</f>
        <v>44739</v>
      </c>
      <c r="C403" s="6">
        <v>54</v>
      </c>
      <c r="D403" s="105" t="s">
        <v>22</v>
      </c>
      <c r="E403" s="6">
        <f>INDEX(BDD_enquete_terrain_publique!G:G, MATCH(A403, BDD_enquete_terrain_publique!C:C, 0))</f>
        <v>1</v>
      </c>
      <c r="F403" s="6">
        <f>INDEX(BDD_enquete_terrain_publique!H:H, MATCH(A403, BDD_enquete_terrain_publique!C:C, 0))</f>
        <v>25</v>
      </c>
      <c r="G403" s="6">
        <f>INDEX(BDD_enquete_terrain_publique!I:I, MATCH(A403, BDD_enquete_terrain_publique!C:C, 0))</f>
        <v>1</v>
      </c>
      <c r="H403" s="6" t="str">
        <f>INDEX(BDD_enquete_terrain_publique!J:J, MATCH(A403, BDD_enquete_terrain_publique!C:C, 0))</f>
        <v>SE</v>
      </c>
      <c r="I403" s="6" t="str">
        <f>INDEX(BDD_enquete_terrain_publique!K:K, MATCH(A403, BDD_enquete_terrain_publique!C:C, 0))</f>
        <v>NA</v>
      </c>
      <c r="J403" s="6" t="str">
        <f>INDEX(BDD_enquete_terrain_publique!L:L, MATCH(A403, BDD_enquete_terrain_publique!C:C, 0))</f>
        <v>25_50</v>
      </c>
      <c r="K403" s="6" t="str">
        <f>INDEX(BDD_enquete_terrain_publique!M:M, MATCH(A403, BDD_enquete_terrain_publique!C:C, 0))</f>
        <v>dern_quart</v>
      </c>
      <c r="L403" s="6" t="s">
        <v>22</v>
      </c>
      <c r="M403" s="6" t="s">
        <v>22</v>
      </c>
      <c r="N403" s="6" t="s">
        <v>22</v>
      </c>
      <c r="O403" s="6" t="s">
        <v>22</v>
      </c>
      <c r="P403" s="6" t="s">
        <v>22</v>
      </c>
      <c r="Q403" s="6" t="s">
        <v>22</v>
      </c>
      <c r="R403" s="6" t="s">
        <v>22</v>
      </c>
      <c r="S403" s="6" t="s">
        <v>22</v>
      </c>
      <c r="T403" s="101">
        <f>INDEX(BDD_enquete_terrain_publique!AE:AE, MATCH(A403, BDD_enquete_terrain_publique!C:C, 0))</f>
        <v>0.35416666666666669</v>
      </c>
      <c r="U403" s="101">
        <f>INDEX(BDD_enquete_terrain_publique!AF:AF, MATCH(A403, BDD_enquete_terrain_publique!C:C, 0))</f>
        <v>0.5</v>
      </c>
      <c r="V403" s="6" t="s">
        <v>22</v>
      </c>
      <c r="W403" s="6" t="s">
        <v>22</v>
      </c>
      <c r="X403" s="6" t="s">
        <v>22</v>
      </c>
      <c r="Y403" s="6" t="s">
        <v>22</v>
      </c>
      <c r="Z403" s="6" t="s">
        <v>22</v>
      </c>
      <c r="AA403" s="6" t="s">
        <v>22</v>
      </c>
      <c r="GU403" s="163"/>
    </row>
    <row r="404" spans="1:203">
      <c r="A404" s="106" t="str">
        <f t="shared" si="29"/>
        <v>PECHLOIS2022_0130</v>
      </c>
      <c r="B404" s="100">
        <f>INDEX(BDD_enquete_terrain_publique!E:E, MATCH(A404, BDD_enquete_terrain_publique!C:C, 0))</f>
        <v>44739</v>
      </c>
      <c r="C404" s="6">
        <v>60</v>
      </c>
      <c r="D404" s="105" t="s">
        <v>22</v>
      </c>
      <c r="E404" s="6">
        <f>INDEX(BDD_enquete_terrain_publique!G:G, MATCH(A404, BDD_enquete_terrain_publique!C:C, 0))</f>
        <v>1</v>
      </c>
      <c r="F404" s="6">
        <f>INDEX(BDD_enquete_terrain_publique!H:H, MATCH(A404, BDD_enquete_terrain_publique!C:C, 0))</f>
        <v>25</v>
      </c>
      <c r="G404" s="6">
        <f>INDEX(BDD_enquete_terrain_publique!I:I, MATCH(A404, BDD_enquete_terrain_publique!C:C, 0))</f>
        <v>1</v>
      </c>
      <c r="H404" s="6" t="str">
        <f>INDEX(BDD_enquete_terrain_publique!J:J, MATCH(A404, BDD_enquete_terrain_publique!C:C, 0))</f>
        <v>SE</v>
      </c>
      <c r="I404" s="6" t="str">
        <f>INDEX(BDD_enquete_terrain_publique!K:K, MATCH(A404, BDD_enquete_terrain_publique!C:C, 0))</f>
        <v>NA</v>
      </c>
      <c r="J404" s="6" t="str">
        <f>INDEX(BDD_enquete_terrain_publique!L:L, MATCH(A404, BDD_enquete_terrain_publique!C:C, 0))</f>
        <v>25_50</v>
      </c>
      <c r="K404" s="6" t="str">
        <f>INDEX(BDD_enquete_terrain_publique!M:M, MATCH(A404, BDD_enquete_terrain_publique!C:C, 0))</f>
        <v>dern_quart</v>
      </c>
      <c r="L404" s="6" t="s">
        <v>22</v>
      </c>
      <c r="M404" s="6" t="s">
        <v>22</v>
      </c>
      <c r="N404" s="6" t="s">
        <v>22</v>
      </c>
      <c r="O404" s="6" t="s">
        <v>22</v>
      </c>
      <c r="P404" s="6" t="s">
        <v>22</v>
      </c>
      <c r="Q404" s="6" t="s">
        <v>22</v>
      </c>
      <c r="R404" s="6" t="s">
        <v>22</v>
      </c>
      <c r="S404" s="6" t="s">
        <v>22</v>
      </c>
      <c r="T404" s="101">
        <f>INDEX(BDD_enquete_terrain_publique!AE:AE, MATCH(A404, BDD_enquete_terrain_publique!C:C, 0))</f>
        <v>0.35416666666666669</v>
      </c>
      <c r="U404" s="101">
        <f>INDEX(BDD_enquete_terrain_publique!AF:AF, MATCH(A404, BDD_enquete_terrain_publique!C:C, 0))</f>
        <v>0.5</v>
      </c>
      <c r="V404" s="6" t="s">
        <v>22</v>
      </c>
      <c r="W404" s="6" t="s">
        <v>22</v>
      </c>
      <c r="X404" s="6" t="s">
        <v>22</v>
      </c>
      <c r="Y404" s="6" t="s">
        <v>22</v>
      </c>
      <c r="Z404" s="6" t="s">
        <v>22</v>
      </c>
      <c r="AA404" s="6" t="s">
        <v>22</v>
      </c>
      <c r="GU404" s="163"/>
    </row>
    <row r="405" spans="1:203">
      <c r="A405" s="106" t="str">
        <f t="shared" si="29"/>
        <v>PECHLOIS2022_0130</v>
      </c>
      <c r="B405" s="100">
        <f>INDEX(BDD_enquete_terrain_publique!E:E, MATCH(A405, BDD_enquete_terrain_publique!C:C, 0))</f>
        <v>44739</v>
      </c>
      <c r="C405" s="6">
        <v>61</v>
      </c>
      <c r="D405" s="105" t="s">
        <v>22</v>
      </c>
      <c r="E405" s="6">
        <f>INDEX(BDD_enquete_terrain_publique!G:G, MATCH(A405, BDD_enquete_terrain_publique!C:C, 0))</f>
        <v>1</v>
      </c>
      <c r="F405" s="6">
        <f>INDEX(BDD_enquete_terrain_publique!H:H, MATCH(A405, BDD_enquete_terrain_publique!C:C, 0))</f>
        <v>25</v>
      </c>
      <c r="G405" s="6">
        <f>INDEX(BDD_enquete_terrain_publique!I:I, MATCH(A405, BDD_enquete_terrain_publique!C:C, 0))</f>
        <v>1</v>
      </c>
      <c r="H405" s="6" t="str">
        <f>INDEX(BDD_enquete_terrain_publique!J:J, MATCH(A405, BDD_enquete_terrain_publique!C:C, 0))</f>
        <v>SE</v>
      </c>
      <c r="I405" s="6" t="str">
        <f>INDEX(BDD_enquete_terrain_publique!K:K, MATCH(A405, BDD_enquete_terrain_publique!C:C, 0))</f>
        <v>NA</v>
      </c>
      <c r="J405" s="6" t="str">
        <f>INDEX(BDD_enquete_terrain_publique!L:L, MATCH(A405, BDD_enquete_terrain_publique!C:C, 0))</f>
        <v>25_50</v>
      </c>
      <c r="K405" s="6" t="str">
        <f>INDEX(BDD_enquete_terrain_publique!M:M, MATCH(A405, BDD_enquete_terrain_publique!C:C, 0))</f>
        <v>dern_quart</v>
      </c>
      <c r="L405" s="6" t="s">
        <v>1286</v>
      </c>
      <c r="M405" s="6">
        <v>42</v>
      </c>
      <c r="N405" s="6">
        <v>51.95</v>
      </c>
      <c r="O405" s="6">
        <f t="shared" si="27"/>
        <v>42.865833333333335</v>
      </c>
      <c r="P405" s="6" t="s">
        <v>1287</v>
      </c>
      <c r="Q405" s="6">
        <v>9</v>
      </c>
      <c r="R405" s="6">
        <v>65.67</v>
      </c>
      <c r="S405" s="6">
        <f>Q405+R405/60</f>
        <v>10.0945</v>
      </c>
      <c r="T405" s="101">
        <f>INDEX(BDD_enquete_terrain_publique!AE:AE, MATCH(A405, BDD_enquete_terrain_publique!C:C, 0))</f>
        <v>0.35416666666666669</v>
      </c>
      <c r="U405" s="101">
        <f>INDEX(BDD_enquete_terrain_publique!AF:AF, MATCH(A405, BDD_enquete_terrain_publique!C:C, 0))</f>
        <v>0.5</v>
      </c>
      <c r="V405" s="6" t="s">
        <v>41</v>
      </c>
      <c r="W405" s="101">
        <v>0.45833333333333331</v>
      </c>
      <c r="X405" s="6">
        <v>1</v>
      </c>
      <c r="Y405" s="6">
        <v>2</v>
      </c>
      <c r="Z405" s="6" t="s">
        <v>22</v>
      </c>
      <c r="AA405" s="6" t="s">
        <v>2544</v>
      </c>
      <c r="GU405" s="163"/>
    </row>
    <row r="406" spans="1:203">
      <c r="A406" s="106" t="s">
        <v>1293</v>
      </c>
      <c r="B406" s="100">
        <f>INDEX(BDD_enquete_terrain_publique!E:E, MATCH(A406, BDD_enquete_terrain_publique!C:C, 0))</f>
        <v>44742</v>
      </c>
      <c r="C406" s="6">
        <v>9</v>
      </c>
      <c r="D406" s="105" t="s">
        <v>22</v>
      </c>
      <c r="E406" s="6">
        <f>INDEX(BDD_enquete_terrain_publique!G:G, MATCH(A406, BDD_enquete_terrain_publique!C:C, 0))</f>
        <v>0</v>
      </c>
      <c r="F406" s="6">
        <f>INDEX(BDD_enquete_terrain_publique!H:H, MATCH(A406, BDD_enquete_terrain_publique!C:C, 0))</f>
        <v>22</v>
      </c>
      <c r="G406" s="6">
        <f>INDEX(BDD_enquete_terrain_publique!I:I, MATCH(A406, BDD_enquete_terrain_publique!C:C, 0))</f>
        <v>0</v>
      </c>
      <c r="H406" s="6" t="str">
        <f>INDEX(BDD_enquete_terrain_publique!J:J, MATCH(A406, BDD_enquete_terrain_publique!C:C, 0))</f>
        <v>NA</v>
      </c>
      <c r="I406" s="6" t="str">
        <f>INDEX(BDD_enquete_terrain_publique!K:K, MATCH(A406, BDD_enquete_terrain_publique!C:C, 0))</f>
        <v>NA</v>
      </c>
      <c r="J406" s="6" t="str">
        <f>INDEX(BDD_enquete_terrain_publique!L:L, MATCH(A406, BDD_enquete_terrain_publique!C:C, 0))</f>
        <v>0_10</v>
      </c>
      <c r="K406" s="6" t="str">
        <f>INDEX(BDD_enquete_terrain_publique!M:M, MATCH(A406, BDD_enquete_terrain_publique!C:C, 0))</f>
        <v>pln_lune</v>
      </c>
      <c r="L406" s="6" t="s">
        <v>22</v>
      </c>
      <c r="M406" s="6" t="s">
        <v>22</v>
      </c>
      <c r="N406" s="6" t="s">
        <v>22</v>
      </c>
      <c r="O406" s="6" t="s">
        <v>22</v>
      </c>
      <c r="P406" s="6" t="s">
        <v>22</v>
      </c>
      <c r="Q406" s="6" t="s">
        <v>22</v>
      </c>
      <c r="R406" s="6" t="s">
        <v>22</v>
      </c>
      <c r="S406" s="6" t="s">
        <v>22</v>
      </c>
      <c r="T406" s="101">
        <f>INDEX(BDD_enquete_terrain_publique!AE:AE, MATCH(A406, BDD_enquete_terrain_publique!C:C, 0))</f>
        <v>0.27083333333333331</v>
      </c>
      <c r="U406" s="101">
        <f>INDEX(BDD_enquete_terrain_publique!AF:AF, MATCH(A406, BDD_enquete_terrain_publique!C:C, 0))</f>
        <v>0.4375</v>
      </c>
      <c r="V406" s="6" t="s">
        <v>22</v>
      </c>
      <c r="W406" s="6" t="s">
        <v>22</v>
      </c>
      <c r="X406" s="6" t="s">
        <v>22</v>
      </c>
      <c r="Y406" s="6" t="s">
        <v>22</v>
      </c>
      <c r="Z406" s="6" t="s">
        <v>22</v>
      </c>
      <c r="AA406" s="6" t="s">
        <v>22</v>
      </c>
      <c r="GU406" s="163"/>
    </row>
    <row r="407" spans="1:203">
      <c r="A407" s="106" t="s">
        <v>1293</v>
      </c>
      <c r="B407" s="100">
        <f>INDEX(BDD_enquete_terrain_publique!E:E, MATCH(A407, BDD_enquete_terrain_publique!C:C, 0))</f>
        <v>44742</v>
      </c>
      <c r="C407" s="6">
        <v>8</v>
      </c>
      <c r="D407" s="105" t="s">
        <v>22</v>
      </c>
      <c r="E407" s="6">
        <f>INDEX(BDD_enquete_terrain_publique!G:G, MATCH(A407, BDD_enquete_terrain_publique!C:C, 0))</f>
        <v>0</v>
      </c>
      <c r="F407" s="6">
        <f>INDEX(BDD_enquete_terrain_publique!H:H, MATCH(A407, BDD_enquete_terrain_publique!C:C, 0))</f>
        <v>22</v>
      </c>
      <c r="G407" s="6">
        <f>INDEX(BDD_enquete_terrain_publique!I:I, MATCH(A407, BDD_enquete_terrain_publique!C:C, 0))</f>
        <v>0</v>
      </c>
      <c r="H407" s="6" t="str">
        <f>INDEX(BDD_enquete_terrain_publique!J:J, MATCH(A407, BDD_enquete_terrain_publique!C:C, 0))</f>
        <v>NA</v>
      </c>
      <c r="I407" s="6" t="str">
        <f>INDEX(BDD_enquete_terrain_publique!K:K, MATCH(A407, BDD_enquete_terrain_publique!C:C, 0))</f>
        <v>NA</v>
      </c>
      <c r="J407" s="6" t="str">
        <f>INDEX(BDD_enquete_terrain_publique!L:L, MATCH(A407, BDD_enquete_terrain_publique!C:C, 0))</f>
        <v>0_10</v>
      </c>
      <c r="K407" s="6" t="str">
        <f>INDEX(BDD_enquete_terrain_publique!M:M, MATCH(A407, BDD_enquete_terrain_publique!C:C, 0))</f>
        <v>pln_lune</v>
      </c>
      <c r="L407" s="6" t="s">
        <v>22</v>
      </c>
      <c r="M407" s="6" t="s">
        <v>22</v>
      </c>
      <c r="N407" s="6" t="s">
        <v>22</v>
      </c>
      <c r="O407" s="6" t="s">
        <v>22</v>
      </c>
      <c r="P407" s="6" t="s">
        <v>22</v>
      </c>
      <c r="Q407" s="6" t="s">
        <v>22</v>
      </c>
      <c r="R407" s="6" t="s">
        <v>22</v>
      </c>
      <c r="S407" s="6" t="s">
        <v>22</v>
      </c>
      <c r="T407" s="101">
        <f>INDEX(BDD_enquete_terrain_publique!AE:AE, MATCH(A407, BDD_enquete_terrain_publique!C:C, 0))</f>
        <v>0.27083333333333331</v>
      </c>
      <c r="U407" s="101">
        <f>INDEX(BDD_enquete_terrain_publique!AF:AF, MATCH(A407, BDD_enquete_terrain_publique!C:C, 0))</f>
        <v>0.4375</v>
      </c>
      <c r="V407" s="100" t="s">
        <v>22</v>
      </c>
      <c r="W407" s="100" t="s">
        <v>22</v>
      </c>
      <c r="X407" s="100" t="s">
        <v>22</v>
      </c>
      <c r="Y407" s="100" t="s">
        <v>22</v>
      </c>
      <c r="Z407" s="100" t="s">
        <v>22</v>
      </c>
      <c r="AA407" s="6" t="s">
        <v>22</v>
      </c>
      <c r="GU407" s="163"/>
    </row>
    <row r="408" spans="1:203">
      <c r="A408" s="106" t="s">
        <v>1293</v>
      </c>
      <c r="B408" s="100">
        <f>INDEX(BDD_enquete_terrain_publique!E:E, MATCH(A408, BDD_enquete_terrain_publique!C:C, 0))</f>
        <v>44742</v>
      </c>
      <c r="C408" s="6">
        <v>7</v>
      </c>
      <c r="D408" s="105" t="s">
        <v>22</v>
      </c>
      <c r="E408" s="6">
        <f>INDEX(BDD_enquete_terrain_publique!G:G, MATCH(A408, BDD_enquete_terrain_publique!C:C, 0))</f>
        <v>0</v>
      </c>
      <c r="F408" s="6">
        <f>INDEX(BDD_enquete_terrain_publique!H:H, MATCH(A408, BDD_enquete_terrain_publique!C:C, 0))</f>
        <v>22</v>
      </c>
      <c r="G408" s="6">
        <f>INDEX(BDD_enquete_terrain_publique!I:I, MATCH(A408, BDD_enquete_terrain_publique!C:C, 0))</f>
        <v>0</v>
      </c>
      <c r="H408" s="6" t="str">
        <f>INDEX(BDD_enquete_terrain_publique!J:J, MATCH(A408, BDD_enquete_terrain_publique!C:C, 0))</f>
        <v>NA</v>
      </c>
      <c r="I408" s="6" t="str">
        <f>INDEX(BDD_enquete_terrain_publique!K:K, MATCH(A408, BDD_enquete_terrain_publique!C:C, 0))</f>
        <v>NA</v>
      </c>
      <c r="J408" s="6" t="str">
        <f>INDEX(BDD_enquete_terrain_publique!L:L, MATCH(A408, BDD_enquete_terrain_publique!C:C, 0))</f>
        <v>0_10</v>
      </c>
      <c r="K408" s="6" t="str">
        <f>INDEX(BDD_enquete_terrain_publique!M:M, MATCH(A408, BDD_enquete_terrain_publique!C:C, 0))</f>
        <v>pln_lune</v>
      </c>
      <c r="L408" s="6">
        <v>42.886203000000002</v>
      </c>
      <c r="M408" s="6">
        <v>42</v>
      </c>
      <c r="N408" s="6">
        <v>42.886203000000002</v>
      </c>
      <c r="O408" s="6">
        <f t="shared" si="27"/>
        <v>42.714770049999998</v>
      </c>
      <c r="P408" s="6">
        <v>9.4730100000000004</v>
      </c>
      <c r="Q408" s="6">
        <v>9</v>
      </c>
      <c r="R408" s="6">
        <v>9.4730100000000004</v>
      </c>
      <c r="S408" s="6">
        <f t="shared" si="28"/>
        <v>9.1578835000000005</v>
      </c>
      <c r="T408" s="101">
        <f>INDEX(BDD_enquete_terrain_publique!AE:AE, MATCH(A408, BDD_enquete_terrain_publique!C:C, 0))</f>
        <v>0.27083333333333331</v>
      </c>
      <c r="U408" s="101">
        <f>INDEX(BDD_enquete_terrain_publique!AF:AF, MATCH(A408, BDD_enquete_terrain_publique!C:C, 0))</f>
        <v>0.4375</v>
      </c>
      <c r="V408" s="6" t="s">
        <v>41</v>
      </c>
      <c r="W408" s="101">
        <v>0.34375</v>
      </c>
      <c r="X408" s="6">
        <v>1</v>
      </c>
      <c r="Y408" s="6">
        <v>2</v>
      </c>
      <c r="Z408" s="6" t="s">
        <v>22</v>
      </c>
      <c r="AA408" s="6" t="s">
        <v>2545</v>
      </c>
      <c r="GU408" s="163"/>
    </row>
    <row r="409" spans="1:203">
      <c r="A409" s="106" t="s">
        <v>1293</v>
      </c>
      <c r="B409" s="100">
        <f>INDEX(BDD_enquete_terrain_publique!E:E, MATCH(A409, BDD_enquete_terrain_publique!C:C, 0))</f>
        <v>44742</v>
      </c>
      <c r="C409" s="6">
        <v>6</v>
      </c>
      <c r="D409" s="105" t="s">
        <v>22</v>
      </c>
      <c r="E409" s="6">
        <f>INDEX(BDD_enquete_terrain_publique!G:G, MATCH(A409, BDD_enquete_terrain_publique!C:C, 0))</f>
        <v>0</v>
      </c>
      <c r="F409" s="6">
        <f>INDEX(BDD_enquete_terrain_publique!H:H, MATCH(A409, BDD_enquete_terrain_publique!C:C, 0))</f>
        <v>22</v>
      </c>
      <c r="G409" s="6">
        <f>INDEX(BDD_enquete_terrain_publique!I:I, MATCH(A409, BDD_enquete_terrain_publique!C:C, 0))</f>
        <v>0</v>
      </c>
      <c r="H409" s="6" t="str">
        <f>INDEX(BDD_enquete_terrain_publique!J:J, MATCH(A409, BDD_enquete_terrain_publique!C:C, 0))</f>
        <v>NA</v>
      </c>
      <c r="I409" s="6" t="str">
        <f>INDEX(BDD_enquete_terrain_publique!K:K, MATCH(A409, BDD_enquete_terrain_publique!C:C, 0))</f>
        <v>NA</v>
      </c>
      <c r="J409" s="6" t="str">
        <f>INDEX(BDD_enquete_terrain_publique!L:L, MATCH(A409, BDD_enquete_terrain_publique!C:C, 0))</f>
        <v>0_10</v>
      </c>
      <c r="K409" s="6" t="str">
        <f>INDEX(BDD_enquete_terrain_publique!M:M, MATCH(A409, BDD_enquete_terrain_publique!C:C, 0))</f>
        <v>pln_lune</v>
      </c>
      <c r="L409" s="6" t="s">
        <v>22</v>
      </c>
      <c r="M409" s="6" t="s">
        <v>22</v>
      </c>
      <c r="N409" s="6" t="s">
        <v>22</v>
      </c>
      <c r="O409" s="6" t="s">
        <v>22</v>
      </c>
      <c r="P409" s="6" t="s">
        <v>22</v>
      </c>
      <c r="Q409" s="6" t="s">
        <v>22</v>
      </c>
      <c r="R409" s="6" t="s">
        <v>22</v>
      </c>
      <c r="S409" s="6" t="s">
        <v>22</v>
      </c>
      <c r="T409" s="101">
        <f>INDEX(BDD_enquete_terrain_publique!AE:AE, MATCH(A409, BDD_enquete_terrain_publique!C:C, 0))</f>
        <v>0.27083333333333331</v>
      </c>
      <c r="U409" s="101">
        <f>INDEX(BDD_enquete_terrain_publique!AF:AF, MATCH(A409, BDD_enquete_terrain_publique!C:C, 0))</f>
        <v>0.4375</v>
      </c>
      <c r="V409" s="100" t="s">
        <v>22</v>
      </c>
      <c r="W409" s="100" t="s">
        <v>22</v>
      </c>
      <c r="X409" s="100" t="s">
        <v>22</v>
      </c>
      <c r="Y409" s="100" t="s">
        <v>22</v>
      </c>
      <c r="Z409" s="100" t="s">
        <v>22</v>
      </c>
      <c r="AA409" s="6" t="s">
        <v>22</v>
      </c>
      <c r="GU409" s="163"/>
    </row>
    <row r="410" spans="1:203">
      <c r="A410" s="106" t="s">
        <v>1293</v>
      </c>
      <c r="B410" s="100">
        <f>INDEX(BDD_enquete_terrain_publique!E:E, MATCH(A410, BDD_enquete_terrain_publique!C:C, 0))</f>
        <v>44742</v>
      </c>
      <c r="C410" s="6">
        <v>4</v>
      </c>
      <c r="D410" s="105" t="s">
        <v>22</v>
      </c>
      <c r="E410" s="6">
        <f>INDEX(BDD_enquete_terrain_publique!G:G, MATCH(A410, BDD_enquete_terrain_publique!C:C, 0))</f>
        <v>0</v>
      </c>
      <c r="F410" s="6">
        <f>INDEX(BDD_enquete_terrain_publique!H:H, MATCH(A410, BDD_enquete_terrain_publique!C:C, 0))</f>
        <v>22</v>
      </c>
      <c r="G410" s="6">
        <f>INDEX(BDD_enquete_terrain_publique!I:I, MATCH(A410, BDD_enquete_terrain_publique!C:C, 0))</f>
        <v>0</v>
      </c>
      <c r="H410" s="6" t="str">
        <f>INDEX(BDD_enquete_terrain_publique!J:J, MATCH(A410, BDD_enquete_terrain_publique!C:C, 0))</f>
        <v>NA</v>
      </c>
      <c r="I410" s="6" t="str">
        <f>INDEX(BDD_enquete_terrain_publique!K:K, MATCH(A410, BDD_enquete_terrain_publique!C:C, 0))</f>
        <v>NA</v>
      </c>
      <c r="J410" s="6" t="str">
        <f>INDEX(BDD_enquete_terrain_publique!L:L, MATCH(A410, BDD_enquete_terrain_publique!C:C, 0))</f>
        <v>0_10</v>
      </c>
      <c r="K410" s="6" t="str">
        <f>INDEX(BDD_enquete_terrain_publique!M:M, MATCH(A410, BDD_enquete_terrain_publique!C:C, 0))</f>
        <v>pln_lune</v>
      </c>
      <c r="L410" s="6" t="s">
        <v>22</v>
      </c>
      <c r="M410" s="6" t="s">
        <v>22</v>
      </c>
      <c r="N410" s="6" t="s">
        <v>22</v>
      </c>
      <c r="O410" s="6" t="s">
        <v>22</v>
      </c>
      <c r="P410" s="6" t="s">
        <v>22</v>
      </c>
      <c r="Q410" s="6" t="s">
        <v>22</v>
      </c>
      <c r="R410" s="6" t="s">
        <v>22</v>
      </c>
      <c r="S410" s="6" t="s">
        <v>22</v>
      </c>
      <c r="T410" s="101">
        <f>INDEX(BDD_enquete_terrain_publique!AE:AE, MATCH(A410, BDD_enquete_terrain_publique!C:C, 0))</f>
        <v>0.27083333333333331</v>
      </c>
      <c r="U410" s="101">
        <f>INDEX(BDD_enquete_terrain_publique!AF:AF, MATCH(A410, BDD_enquete_terrain_publique!C:C, 0))</f>
        <v>0.4375</v>
      </c>
      <c r="V410" s="100" t="s">
        <v>22</v>
      </c>
      <c r="W410" s="100" t="s">
        <v>22</v>
      </c>
      <c r="X410" s="100" t="s">
        <v>22</v>
      </c>
      <c r="Y410" s="100" t="s">
        <v>22</v>
      </c>
      <c r="Z410" s="100" t="s">
        <v>22</v>
      </c>
      <c r="AA410" s="6" t="s">
        <v>22</v>
      </c>
      <c r="GU410" s="163"/>
    </row>
    <row r="411" spans="1:203">
      <c r="A411" s="106" t="s">
        <v>1300</v>
      </c>
      <c r="B411" s="100">
        <f>INDEX(BDD_enquete_terrain_publique!E:E, MATCH(A411, BDD_enquete_terrain_publique!C:C, 0))</f>
        <v>44748</v>
      </c>
      <c r="C411" s="6">
        <v>58</v>
      </c>
      <c r="D411" s="105" t="s">
        <v>22</v>
      </c>
      <c r="E411" s="6">
        <f>INDEX(BDD_enquete_terrain_publique!G:G, MATCH(A411, BDD_enquete_terrain_publique!C:C, 0))</f>
        <v>4</v>
      </c>
      <c r="F411" s="6">
        <f>INDEX(BDD_enquete_terrain_publique!H:H, MATCH(A411, BDD_enquete_terrain_publique!C:C, 0))</f>
        <v>25</v>
      </c>
      <c r="G411" s="6">
        <f>INDEX(BDD_enquete_terrain_publique!I:I, MATCH(A411, BDD_enquete_terrain_publique!C:C, 0))</f>
        <v>3</v>
      </c>
      <c r="H411" s="6" t="str">
        <f>INDEX(BDD_enquete_terrain_publique!J:J, MATCH(A411, BDD_enquete_terrain_publique!C:C, 0))</f>
        <v>NO</v>
      </c>
      <c r="I411" s="6" t="str">
        <f>INDEX(BDD_enquete_terrain_publique!K:K, MATCH(A411, BDD_enquete_terrain_publique!C:C, 0))</f>
        <v>SE</v>
      </c>
      <c r="J411" s="6" t="str">
        <f>INDEX(BDD_enquete_terrain_publique!L:L, MATCH(A411, BDD_enquete_terrain_publique!C:C, 0))</f>
        <v>10_25</v>
      </c>
      <c r="K411" s="6" t="str">
        <f>INDEX(BDD_enquete_terrain_publique!M:M, MATCH(A411, BDD_enquete_terrain_publique!C:C, 0))</f>
        <v>pln_lune</v>
      </c>
      <c r="L411" s="6" t="s">
        <v>1310</v>
      </c>
      <c r="M411" s="6">
        <v>42</v>
      </c>
      <c r="N411" s="6">
        <v>42.75</v>
      </c>
      <c r="O411" s="6">
        <f t="shared" si="27"/>
        <v>42.712499999999999</v>
      </c>
      <c r="P411" s="6" t="s">
        <v>1311</v>
      </c>
      <c r="Q411" s="6">
        <v>9</v>
      </c>
      <c r="R411" s="6">
        <v>15.74</v>
      </c>
      <c r="S411" s="6">
        <f t="shared" si="28"/>
        <v>9.2623333333333342</v>
      </c>
      <c r="T411" s="101">
        <f>INDEX(BDD_enquete_terrain_publique!AE:AE, MATCH(A411, BDD_enquete_terrain_publique!C:C, 0))</f>
        <v>0.375</v>
      </c>
      <c r="U411" s="101">
        <f>INDEX(BDD_enquete_terrain_publique!AF:AF, MATCH(A411, BDD_enquete_terrain_publique!C:C, 0))</f>
        <v>0.52083333333333337</v>
      </c>
      <c r="V411" s="6" t="s">
        <v>41</v>
      </c>
      <c r="W411" s="101">
        <v>0.4201388888888889</v>
      </c>
      <c r="X411" s="6">
        <v>1</v>
      </c>
      <c r="Y411" s="6">
        <v>1</v>
      </c>
      <c r="Z411" s="6" t="s">
        <v>22</v>
      </c>
      <c r="AA411" s="6" t="s">
        <v>22</v>
      </c>
      <c r="GU411" s="163"/>
    </row>
    <row r="412" spans="1:203">
      <c r="A412" s="106" t="s">
        <v>1300</v>
      </c>
      <c r="B412" s="100">
        <f>INDEX(BDD_enquete_terrain_publique!E:E, MATCH(A412, BDD_enquete_terrain_publique!C:C, 0))</f>
        <v>44748</v>
      </c>
      <c r="C412" s="6">
        <v>59</v>
      </c>
      <c r="D412" s="105" t="s">
        <v>22</v>
      </c>
      <c r="E412" s="6">
        <f>INDEX(BDD_enquete_terrain_publique!G:G, MATCH(A412, BDD_enquete_terrain_publique!C:C, 0))</f>
        <v>4</v>
      </c>
      <c r="F412" s="6">
        <f>INDEX(BDD_enquete_terrain_publique!H:H, MATCH(A412, BDD_enquete_terrain_publique!C:C, 0))</f>
        <v>25</v>
      </c>
      <c r="G412" s="6">
        <f>INDEX(BDD_enquete_terrain_publique!I:I, MATCH(A412, BDD_enquete_terrain_publique!C:C, 0))</f>
        <v>3</v>
      </c>
      <c r="H412" s="6" t="str">
        <f>INDEX(BDD_enquete_terrain_publique!J:J, MATCH(A412, BDD_enquete_terrain_publique!C:C, 0))</f>
        <v>NO</v>
      </c>
      <c r="I412" s="6" t="str">
        <f>INDEX(BDD_enquete_terrain_publique!K:K, MATCH(A412, BDD_enquete_terrain_publique!C:C, 0))</f>
        <v>SE</v>
      </c>
      <c r="J412" s="6" t="str">
        <f>INDEX(BDD_enquete_terrain_publique!L:L, MATCH(A412, BDD_enquete_terrain_publique!C:C, 0))</f>
        <v>10_25</v>
      </c>
      <c r="K412" s="6" t="str">
        <f>INDEX(BDD_enquete_terrain_publique!M:M, MATCH(A412, BDD_enquete_terrain_publique!C:C, 0))</f>
        <v>pln_lune</v>
      </c>
      <c r="L412" s="6" t="s">
        <v>1302</v>
      </c>
      <c r="M412" s="6">
        <v>42</v>
      </c>
      <c r="N412" s="6">
        <v>41.39</v>
      </c>
      <c r="O412" s="6">
        <f t="shared" si="27"/>
        <v>42.689833333333333</v>
      </c>
      <c r="P412" s="6" t="s">
        <v>1303</v>
      </c>
      <c r="Q412" s="6">
        <v>9</v>
      </c>
      <c r="R412" s="6">
        <v>16.940000000000001</v>
      </c>
      <c r="S412" s="6">
        <f t="shared" si="28"/>
        <v>9.2823333333333338</v>
      </c>
      <c r="T412" s="101">
        <f>INDEX(BDD_enquete_terrain_publique!AE:AE, MATCH(A412, BDD_enquete_terrain_publique!C:C, 0))</f>
        <v>0.375</v>
      </c>
      <c r="U412" s="101">
        <f>INDEX(BDD_enquete_terrain_publique!AF:AF, MATCH(A412, BDD_enquete_terrain_publique!C:C, 0))</f>
        <v>0.52083333333333337</v>
      </c>
      <c r="V412" s="6" t="s">
        <v>41</v>
      </c>
      <c r="W412" s="101">
        <v>0.40763888888888888</v>
      </c>
      <c r="X412" s="6">
        <v>1</v>
      </c>
      <c r="Y412" s="6">
        <v>1</v>
      </c>
      <c r="Z412" s="6" t="s">
        <v>22</v>
      </c>
      <c r="AA412" s="6" t="s">
        <v>22</v>
      </c>
      <c r="GU412" s="163"/>
    </row>
    <row r="413" spans="1:203">
      <c r="A413" s="106" t="s">
        <v>1300</v>
      </c>
      <c r="B413" s="100">
        <f>INDEX(BDD_enquete_terrain_publique!E:E, MATCH(A413, BDD_enquete_terrain_publique!C:C, 0))</f>
        <v>44748</v>
      </c>
      <c r="C413" s="6">
        <v>60</v>
      </c>
      <c r="D413" s="105" t="s">
        <v>22</v>
      </c>
      <c r="E413" s="6">
        <f>INDEX(BDD_enquete_terrain_publique!G:G, MATCH(A413, BDD_enquete_terrain_publique!C:C, 0))</f>
        <v>4</v>
      </c>
      <c r="F413" s="6">
        <f>INDEX(BDD_enquete_terrain_publique!H:H, MATCH(A413, BDD_enquete_terrain_publique!C:C, 0))</f>
        <v>25</v>
      </c>
      <c r="G413" s="6">
        <f>INDEX(BDD_enquete_terrain_publique!I:I, MATCH(A413, BDD_enquete_terrain_publique!C:C, 0))</f>
        <v>3</v>
      </c>
      <c r="H413" s="6" t="str">
        <f>INDEX(BDD_enquete_terrain_publique!J:J, MATCH(A413, BDD_enquete_terrain_publique!C:C, 0))</f>
        <v>NO</v>
      </c>
      <c r="I413" s="6" t="str">
        <f>INDEX(BDD_enquete_terrain_publique!K:K, MATCH(A413, BDD_enquete_terrain_publique!C:C, 0))</f>
        <v>SE</v>
      </c>
      <c r="J413" s="6" t="str">
        <f>INDEX(BDD_enquete_terrain_publique!L:L, MATCH(A413, BDD_enquete_terrain_publique!C:C, 0))</f>
        <v>10_25</v>
      </c>
      <c r="K413" s="6" t="str">
        <f>INDEX(BDD_enquete_terrain_publique!M:M, MATCH(A413, BDD_enquete_terrain_publique!C:C, 0))</f>
        <v>pln_lune</v>
      </c>
      <c r="L413" s="6" t="s">
        <v>22</v>
      </c>
      <c r="M413" s="6" t="s">
        <v>22</v>
      </c>
      <c r="N413" s="6" t="s">
        <v>22</v>
      </c>
      <c r="O413" s="6" t="s">
        <v>22</v>
      </c>
      <c r="P413" s="6" t="s">
        <v>22</v>
      </c>
      <c r="Q413" s="6" t="s">
        <v>22</v>
      </c>
      <c r="R413" s="6" t="s">
        <v>22</v>
      </c>
      <c r="S413" s="6" t="s">
        <v>22</v>
      </c>
      <c r="T413" s="101">
        <f>INDEX(BDD_enquete_terrain_publique!AE:AE, MATCH(A413, BDD_enquete_terrain_publique!C:C, 0))</f>
        <v>0.375</v>
      </c>
      <c r="U413" s="101">
        <f>INDEX(BDD_enquete_terrain_publique!AF:AF, MATCH(A413, BDD_enquete_terrain_publique!C:C, 0))</f>
        <v>0.52083333333333337</v>
      </c>
      <c r="V413" s="6" t="s">
        <v>22</v>
      </c>
      <c r="W413" s="6" t="s">
        <v>22</v>
      </c>
      <c r="X413" s="6" t="s">
        <v>22</v>
      </c>
      <c r="Y413" s="6" t="s">
        <v>22</v>
      </c>
      <c r="Z413" s="6" t="s">
        <v>22</v>
      </c>
      <c r="AA413" s="6" t="s">
        <v>22</v>
      </c>
      <c r="GU413" s="163"/>
    </row>
    <row r="414" spans="1:203">
      <c r="A414" s="106" t="s">
        <v>1316</v>
      </c>
      <c r="B414" s="100">
        <f>INDEX(BDD_enquete_terrain_publique!E:E, MATCH(A414, BDD_enquete_terrain_publique!C:C, 0))</f>
        <v>44757</v>
      </c>
      <c r="C414" s="6">
        <v>9</v>
      </c>
      <c r="D414" s="105" t="s">
        <v>22</v>
      </c>
      <c r="E414" s="6">
        <f>INDEX(BDD_enquete_terrain_publique!G:G, MATCH(A414, BDD_enquete_terrain_publique!C:C, 0))</f>
        <v>2</v>
      </c>
      <c r="F414" s="6">
        <f>INDEX(BDD_enquete_terrain_publique!H:H, MATCH(A414, BDD_enquete_terrain_publique!C:C, 0))</f>
        <v>26</v>
      </c>
      <c r="G414" s="6">
        <f>INDEX(BDD_enquete_terrain_publique!I:I, MATCH(A414, BDD_enquete_terrain_publique!C:C, 0))</f>
        <v>0</v>
      </c>
      <c r="H414" s="6" t="str">
        <f>INDEX(BDD_enquete_terrain_publique!J:J, MATCH(A414, BDD_enquete_terrain_publique!C:C, 0))</f>
        <v>SN</v>
      </c>
      <c r="I414" s="6" t="str">
        <f>INDEX(BDD_enquete_terrain_publique!K:K, MATCH(A414, BDD_enquete_terrain_publique!C:C, 0))</f>
        <v>NS</v>
      </c>
      <c r="J414" s="6" t="str">
        <f>INDEX(BDD_enquete_terrain_publique!L:L, MATCH(A414, BDD_enquete_terrain_publique!C:C, 0))</f>
        <v>0_10</v>
      </c>
      <c r="K414" s="6" t="str">
        <f>INDEX(BDD_enquete_terrain_publique!M:M, MATCH(A414, BDD_enquete_terrain_publique!C:C, 0))</f>
        <v>pln_lune</v>
      </c>
      <c r="L414" s="6" t="s">
        <v>22</v>
      </c>
      <c r="M414" s="6" t="s">
        <v>22</v>
      </c>
      <c r="N414" s="6" t="s">
        <v>22</v>
      </c>
      <c r="O414" s="6" t="s">
        <v>22</v>
      </c>
      <c r="P414" s="6" t="s">
        <v>22</v>
      </c>
      <c r="Q414" s="6" t="s">
        <v>22</v>
      </c>
      <c r="R414" s="6" t="s">
        <v>22</v>
      </c>
      <c r="S414" s="6" t="s">
        <v>22</v>
      </c>
      <c r="T414" s="101">
        <f>INDEX(BDD_enquete_terrain_publique!AE:AE, MATCH(A414, BDD_enquete_terrain_publique!C:C, 0))</f>
        <v>0.30208333333333331</v>
      </c>
      <c r="U414" s="101">
        <f>INDEX(BDD_enquete_terrain_publique!AF:AF, MATCH(A414, BDD_enquete_terrain_publique!C:C, 0))</f>
        <v>0.58333333333333337</v>
      </c>
      <c r="V414" s="6" t="s">
        <v>22</v>
      </c>
      <c r="W414" s="6" t="s">
        <v>22</v>
      </c>
      <c r="X414" s="6" t="s">
        <v>22</v>
      </c>
      <c r="Y414" s="6" t="s">
        <v>22</v>
      </c>
      <c r="Z414" s="6" t="s">
        <v>22</v>
      </c>
      <c r="AA414" s="6" t="s">
        <v>22</v>
      </c>
      <c r="GU414" s="163"/>
    </row>
    <row r="415" spans="1:203">
      <c r="A415" s="106" t="s">
        <v>1316</v>
      </c>
      <c r="B415" s="100">
        <f>INDEX(BDD_enquete_terrain_publique!E:E, MATCH(A415, BDD_enquete_terrain_publique!C:C, 0))</f>
        <v>44757</v>
      </c>
      <c r="C415" s="6">
        <v>8</v>
      </c>
      <c r="D415" s="105" t="s">
        <v>22</v>
      </c>
      <c r="E415" s="6">
        <f>INDEX(BDD_enquete_terrain_publique!G:G, MATCH(A415, BDD_enquete_terrain_publique!C:C, 0))</f>
        <v>2</v>
      </c>
      <c r="F415" s="6">
        <f>INDEX(BDD_enquete_terrain_publique!H:H, MATCH(A415, BDD_enquete_terrain_publique!C:C, 0))</f>
        <v>26</v>
      </c>
      <c r="G415" s="6">
        <f>INDEX(BDD_enquete_terrain_publique!I:I, MATCH(A415, BDD_enquete_terrain_publique!C:C, 0))</f>
        <v>0</v>
      </c>
      <c r="H415" s="6" t="str">
        <f>INDEX(BDD_enquete_terrain_publique!J:J, MATCH(A415, BDD_enquete_terrain_publique!C:C, 0))</f>
        <v>SN</v>
      </c>
      <c r="I415" s="6" t="str">
        <f>INDEX(BDD_enquete_terrain_publique!K:K, MATCH(A415, BDD_enquete_terrain_publique!C:C, 0))</f>
        <v>NS</v>
      </c>
      <c r="J415" s="6" t="str">
        <f>INDEX(BDD_enquete_terrain_publique!L:L, MATCH(A415, BDD_enquete_terrain_publique!C:C, 0))</f>
        <v>0_10</v>
      </c>
      <c r="K415" s="6" t="str">
        <f>INDEX(BDD_enquete_terrain_publique!M:M, MATCH(A415, BDD_enquete_terrain_publique!C:C, 0))</f>
        <v>pln_lune</v>
      </c>
      <c r="L415" s="6" t="s">
        <v>22</v>
      </c>
      <c r="M415" s="6" t="s">
        <v>22</v>
      </c>
      <c r="N415" s="6" t="s">
        <v>22</v>
      </c>
      <c r="O415" s="6" t="s">
        <v>22</v>
      </c>
      <c r="P415" s="6" t="s">
        <v>22</v>
      </c>
      <c r="Q415" s="6" t="s">
        <v>22</v>
      </c>
      <c r="R415" s="6" t="s">
        <v>22</v>
      </c>
      <c r="S415" s="6" t="s">
        <v>22</v>
      </c>
      <c r="T415" s="101">
        <f>INDEX(BDD_enquete_terrain_publique!AE:AE, MATCH(A415, BDD_enquete_terrain_publique!C:C, 0))</f>
        <v>0.30208333333333331</v>
      </c>
      <c r="U415" s="101">
        <f>INDEX(BDD_enquete_terrain_publique!AF:AF, MATCH(A415, BDD_enquete_terrain_publique!C:C, 0))</f>
        <v>0.58333333333333337</v>
      </c>
      <c r="V415" s="6" t="s">
        <v>22</v>
      </c>
      <c r="W415" s="6" t="s">
        <v>22</v>
      </c>
      <c r="X415" s="6" t="s">
        <v>22</v>
      </c>
      <c r="Y415" s="6" t="s">
        <v>22</v>
      </c>
      <c r="Z415" s="6" t="s">
        <v>22</v>
      </c>
      <c r="AA415" s="6" t="s">
        <v>22</v>
      </c>
      <c r="GU415" s="163"/>
    </row>
    <row r="416" spans="1:203">
      <c r="A416" s="106" t="s">
        <v>1316</v>
      </c>
      <c r="B416" s="100">
        <f>INDEX(BDD_enquete_terrain_publique!E:E, MATCH(A416, BDD_enquete_terrain_publique!C:C, 0))</f>
        <v>44757</v>
      </c>
      <c r="C416" s="6">
        <v>7</v>
      </c>
      <c r="D416" s="105" t="s">
        <v>22</v>
      </c>
      <c r="E416" s="6">
        <f>INDEX(BDD_enquete_terrain_publique!G:G, MATCH(A416, BDD_enquete_terrain_publique!C:C, 0))</f>
        <v>2</v>
      </c>
      <c r="F416" s="6">
        <f>INDEX(BDD_enquete_terrain_publique!H:H, MATCH(A416, BDD_enquete_terrain_publique!C:C, 0))</f>
        <v>26</v>
      </c>
      <c r="G416" s="6">
        <f>INDEX(BDD_enquete_terrain_publique!I:I, MATCH(A416, BDD_enquete_terrain_publique!C:C, 0))</f>
        <v>0</v>
      </c>
      <c r="H416" s="6" t="str">
        <f>INDEX(BDD_enquete_terrain_publique!J:J, MATCH(A416, BDD_enquete_terrain_publique!C:C, 0))</f>
        <v>SN</v>
      </c>
      <c r="I416" s="6" t="str">
        <f>INDEX(BDD_enquete_terrain_publique!K:K, MATCH(A416, BDD_enquete_terrain_publique!C:C, 0))</f>
        <v>NS</v>
      </c>
      <c r="J416" s="6" t="str">
        <f>INDEX(BDD_enquete_terrain_publique!L:L, MATCH(A416, BDD_enquete_terrain_publique!C:C, 0))</f>
        <v>0_10</v>
      </c>
      <c r="K416" s="6" t="str">
        <f>INDEX(BDD_enquete_terrain_publique!M:M, MATCH(A416, BDD_enquete_terrain_publique!C:C, 0))</f>
        <v>pln_lune</v>
      </c>
      <c r="L416" s="6" t="s">
        <v>1320</v>
      </c>
      <c r="M416" s="6">
        <v>42</v>
      </c>
      <c r="N416" s="6">
        <v>50.55</v>
      </c>
      <c r="O416" s="6">
        <f t="shared" si="27"/>
        <v>42.842500000000001</v>
      </c>
      <c r="P416" s="6" t="s">
        <v>1321</v>
      </c>
      <c r="Q416" s="6">
        <v>9</v>
      </c>
      <c r="R416" s="6">
        <v>29.99</v>
      </c>
      <c r="S416" s="6">
        <f t="shared" si="28"/>
        <v>9.4998333333333331</v>
      </c>
      <c r="T416" s="101">
        <f>INDEX(BDD_enquete_terrain_publique!AE:AE, MATCH(A416, BDD_enquete_terrain_publique!C:C, 0))</f>
        <v>0.30208333333333331</v>
      </c>
      <c r="U416" s="101">
        <f>INDEX(BDD_enquete_terrain_publique!AF:AF, MATCH(A416, BDD_enquete_terrain_publique!C:C, 0))</f>
        <v>0.58333333333333337</v>
      </c>
      <c r="V416" s="6" t="s">
        <v>41</v>
      </c>
      <c r="W416" s="101">
        <v>0.36458333333333331</v>
      </c>
      <c r="X416" s="6">
        <v>1</v>
      </c>
      <c r="Y416" s="6">
        <v>1</v>
      </c>
      <c r="Z416" s="6" t="s">
        <v>22</v>
      </c>
      <c r="AA416" s="6" t="s">
        <v>1322</v>
      </c>
      <c r="GU416" s="163"/>
    </row>
    <row r="417" spans="1:203">
      <c r="A417" s="106" t="s">
        <v>1316</v>
      </c>
      <c r="B417" s="100">
        <f>INDEX(BDD_enquete_terrain_publique!E:E, MATCH(A417, BDD_enquete_terrain_publique!C:C, 0))</f>
        <v>44757</v>
      </c>
      <c r="C417" s="6">
        <v>6</v>
      </c>
      <c r="D417" s="105" t="s">
        <v>22</v>
      </c>
      <c r="E417" s="6">
        <f>INDEX(BDD_enquete_terrain_publique!G:G, MATCH(A417, BDD_enquete_terrain_publique!C:C, 0))</f>
        <v>2</v>
      </c>
      <c r="F417" s="6">
        <f>INDEX(BDD_enquete_terrain_publique!H:H, MATCH(A417, BDD_enquete_terrain_publique!C:C, 0))</f>
        <v>26</v>
      </c>
      <c r="G417" s="6">
        <f>INDEX(BDD_enquete_terrain_publique!I:I, MATCH(A417, BDD_enquete_terrain_publique!C:C, 0))</f>
        <v>0</v>
      </c>
      <c r="H417" s="6" t="str">
        <f>INDEX(BDD_enquete_terrain_publique!J:J, MATCH(A417, BDD_enquete_terrain_publique!C:C, 0))</f>
        <v>SN</v>
      </c>
      <c r="I417" s="6" t="str">
        <f>INDEX(BDD_enquete_terrain_publique!K:K, MATCH(A417, BDD_enquete_terrain_publique!C:C, 0))</f>
        <v>NS</v>
      </c>
      <c r="J417" s="6" t="str">
        <f>INDEX(BDD_enquete_terrain_publique!L:L, MATCH(A417, BDD_enquete_terrain_publique!C:C, 0))</f>
        <v>0_10</v>
      </c>
      <c r="K417" s="6" t="str">
        <f>INDEX(BDD_enquete_terrain_publique!M:M, MATCH(A417, BDD_enquete_terrain_publique!C:C, 0))</f>
        <v>pln_lune</v>
      </c>
      <c r="L417" s="6" t="s">
        <v>22</v>
      </c>
      <c r="M417" s="6" t="s">
        <v>22</v>
      </c>
      <c r="N417" s="6" t="s">
        <v>22</v>
      </c>
      <c r="O417" s="6" t="s">
        <v>22</v>
      </c>
      <c r="P417" s="6" t="s">
        <v>22</v>
      </c>
      <c r="Q417" s="6" t="s">
        <v>22</v>
      </c>
      <c r="R417" s="6" t="s">
        <v>22</v>
      </c>
      <c r="S417" s="6" t="s">
        <v>22</v>
      </c>
      <c r="T417" s="101">
        <f>INDEX(BDD_enquete_terrain_publique!AE:AE, MATCH(A417, BDD_enquete_terrain_publique!C:C, 0))</f>
        <v>0.30208333333333331</v>
      </c>
      <c r="U417" s="101">
        <f>INDEX(BDD_enquete_terrain_publique!AF:AF, MATCH(A417, BDD_enquete_terrain_publique!C:C, 0))</f>
        <v>0.58333333333333337</v>
      </c>
      <c r="V417" s="6" t="s">
        <v>22</v>
      </c>
      <c r="W417" s="6" t="s">
        <v>22</v>
      </c>
      <c r="X417" s="6" t="s">
        <v>22</v>
      </c>
      <c r="Y417" s="6" t="s">
        <v>22</v>
      </c>
      <c r="Z417" s="6" t="s">
        <v>22</v>
      </c>
      <c r="AA417" s="6" t="s">
        <v>22</v>
      </c>
      <c r="GU417" s="163"/>
    </row>
    <row r="418" spans="1:203">
      <c r="A418" s="106" t="s">
        <v>1316</v>
      </c>
      <c r="B418" s="100">
        <f>INDEX(BDD_enquete_terrain_publique!E:E, MATCH(A418, BDD_enquete_terrain_publique!C:C, 0))</f>
        <v>44757</v>
      </c>
      <c r="C418" s="6">
        <v>4</v>
      </c>
      <c r="D418" s="105" t="s">
        <v>22</v>
      </c>
      <c r="E418" s="6">
        <f>INDEX(BDD_enquete_terrain_publique!G:G, MATCH(A418, BDD_enquete_terrain_publique!C:C, 0))</f>
        <v>2</v>
      </c>
      <c r="F418" s="6">
        <f>INDEX(BDD_enquete_terrain_publique!H:H, MATCH(A418, BDD_enquete_terrain_publique!C:C, 0))</f>
        <v>26</v>
      </c>
      <c r="G418" s="6">
        <f>INDEX(BDD_enquete_terrain_publique!I:I, MATCH(A418, BDD_enquete_terrain_publique!C:C, 0))</f>
        <v>0</v>
      </c>
      <c r="H418" s="6" t="str">
        <f>INDEX(BDD_enquete_terrain_publique!J:J, MATCH(A418, BDD_enquete_terrain_publique!C:C, 0))</f>
        <v>SN</v>
      </c>
      <c r="I418" s="6" t="str">
        <f>INDEX(BDD_enquete_terrain_publique!K:K, MATCH(A418, BDD_enquete_terrain_publique!C:C, 0))</f>
        <v>NS</v>
      </c>
      <c r="J418" s="6" t="str">
        <f>INDEX(BDD_enquete_terrain_publique!L:L, MATCH(A418, BDD_enquete_terrain_publique!C:C, 0))</f>
        <v>0_10</v>
      </c>
      <c r="K418" s="6" t="str">
        <f>INDEX(BDD_enquete_terrain_publique!M:M, MATCH(A418, BDD_enquete_terrain_publique!C:C, 0))</f>
        <v>pln_lune</v>
      </c>
      <c r="L418" s="6" t="s">
        <v>22</v>
      </c>
      <c r="M418" s="6" t="s">
        <v>22</v>
      </c>
      <c r="N418" s="6" t="s">
        <v>22</v>
      </c>
      <c r="O418" s="6" t="s">
        <v>22</v>
      </c>
      <c r="P418" s="6" t="s">
        <v>22</v>
      </c>
      <c r="Q418" s="6" t="s">
        <v>22</v>
      </c>
      <c r="R418" s="6" t="s">
        <v>22</v>
      </c>
      <c r="S418" s="6" t="s">
        <v>22</v>
      </c>
      <c r="T418" s="101">
        <f>INDEX(BDD_enquete_terrain_publique!AE:AE, MATCH(A418, BDD_enquete_terrain_publique!C:C, 0))</f>
        <v>0.30208333333333331</v>
      </c>
      <c r="U418" s="101">
        <f>INDEX(BDD_enquete_terrain_publique!AF:AF, MATCH(A418, BDD_enquete_terrain_publique!C:C, 0))</f>
        <v>0.58333333333333337</v>
      </c>
      <c r="V418" s="6" t="s">
        <v>22</v>
      </c>
      <c r="W418" s="6" t="s">
        <v>22</v>
      </c>
      <c r="X418" s="6" t="s">
        <v>22</v>
      </c>
      <c r="Y418" s="6" t="s">
        <v>22</v>
      </c>
      <c r="Z418" s="6" t="s">
        <v>22</v>
      </c>
      <c r="AA418" s="6" t="s">
        <v>22</v>
      </c>
      <c r="GU418" s="163"/>
    </row>
    <row r="419" spans="1:203">
      <c r="A419" s="106" t="s">
        <v>2546</v>
      </c>
      <c r="B419" s="100">
        <v>44761</v>
      </c>
      <c r="C419" s="6">
        <v>54</v>
      </c>
      <c r="D419" s="105" t="s">
        <v>22</v>
      </c>
      <c r="E419" s="100" t="s">
        <v>22</v>
      </c>
      <c r="F419" s="100" t="s">
        <v>22</v>
      </c>
      <c r="G419" s="6" t="s">
        <v>22</v>
      </c>
      <c r="H419" s="6" t="s">
        <v>22</v>
      </c>
      <c r="I419" s="6" t="s">
        <v>22</v>
      </c>
      <c r="J419" s="6" t="s">
        <v>22</v>
      </c>
      <c r="K419" s="100" t="s">
        <v>22</v>
      </c>
      <c r="L419" s="6" t="s">
        <v>22</v>
      </c>
      <c r="M419" s="6" t="s">
        <v>22</v>
      </c>
      <c r="N419" s="6" t="s">
        <v>22</v>
      </c>
      <c r="O419" s="6" t="s">
        <v>22</v>
      </c>
      <c r="P419" s="6" t="s">
        <v>22</v>
      </c>
      <c r="Q419" s="6" t="s">
        <v>22</v>
      </c>
      <c r="R419" s="6" t="s">
        <v>22</v>
      </c>
      <c r="S419" s="6" t="s">
        <v>22</v>
      </c>
      <c r="T419" s="100" t="s">
        <v>22</v>
      </c>
      <c r="U419" s="100" t="s">
        <v>22</v>
      </c>
      <c r="V419" s="100" t="s">
        <v>22</v>
      </c>
      <c r="W419" s="100" t="s">
        <v>22</v>
      </c>
      <c r="X419" s="100" t="s">
        <v>22</v>
      </c>
      <c r="Y419" s="100" t="s">
        <v>22</v>
      </c>
      <c r="Z419" s="100" t="s">
        <v>22</v>
      </c>
      <c r="AA419" s="6" t="s">
        <v>22</v>
      </c>
      <c r="GU419" s="163"/>
    </row>
    <row r="420" spans="1:203">
      <c r="A420" s="106" t="s">
        <v>2546</v>
      </c>
      <c r="B420" s="100">
        <v>44761</v>
      </c>
      <c r="C420" s="6">
        <v>55</v>
      </c>
      <c r="D420" s="105" t="s">
        <v>22</v>
      </c>
      <c r="E420" s="100" t="s">
        <v>22</v>
      </c>
      <c r="F420" s="100" t="s">
        <v>22</v>
      </c>
      <c r="G420" s="6" t="s">
        <v>22</v>
      </c>
      <c r="H420" s="6" t="s">
        <v>22</v>
      </c>
      <c r="I420" s="6" t="s">
        <v>22</v>
      </c>
      <c r="J420" s="6" t="s">
        <v>22</v>
      </c>
      <c r="K420" s="100" t="s">
        <v>22</v>
      </c>
      <c r="L420" s="6" t="s">
        <v>22</v>
      </c>
      <c r="M420" s="6" t="s">
        <v>22</v>
      </c>
      <c r="N420" s="6" t="s">
        <v>22</v>
      </c>
      <c r="O420" s="6" t="s">
        <v>22</v>
      </c>
      <c r="P420" s="6" t="s">
        <v>22</v>
      </c>
      <c r="Q420" s="6" t="s">
        <v>22</v>
      </c>
      <c r="R420" s="6" t="s">
        <v>22</v>
      </c>
      <c r="S420" s="6" t="s">
        <v>22</v>
      </c>
      <c r="T420" s="100" t="s">
        <v>22</v>
      </c>
      <c r="U420" s="100" t="s">
        <v>22</v>
      </c>
      <c r="V420" s="100" t="s">
        <v>22</v>
      </c>
      <c r="W420" s="100" t="s">
        <v>22</v>
      </c>
      <c r="X420" s="100" t="s">
        <v>22</v>
      </c>
      <c r="Y420" s="100" t="s">
        <v>22</v>
      </c>
      <c r="Z420" s="100" t="s">
        <v>22</v>
      </c>
      <c r="AA420" s="6" t="s">
        <v>22</v>
      </c>
      <c r="GU420" s="163"/>
    </row>
    <row r="421" spans="1:203">
      <c r="A421" s="106" t="s">
        <v>2546</v>
      </c>
      <c r="B421" s="100">
        <v>44761</v>
      </c>
      <c r="C421" s="6">
        <v>56</v>
      </c>
      <c r="D421" s="105" t="s">
        <v>22</v>
      </c>
      <c r="E421" s="100" t="s">
        <v>22</v>
      </c>
      <c r="F421" s="100" t="s">
        <v>22</v>
      </c>
      <c r="G421" s="6" t="s">
        <v>22</v>
      </c>
      <c r="H421" s="6" t="s">
        <v>22</v>
      </c>
      <c r="I421" s="6" t="s">
        <v>22</v>
      </c>
      <c r="J421" s="6" t="s">
        <v>22</v>
      </c>
      <c r="K421" s="100" t="s">
        <v>22</v>
      </c>
      <c r="L421" s="6" t="s">
        <v>22</v>
      </c>
      <c r="M421" s="6" t="s">
        <v>22</v>
      </c>
      <c r="N421" s="6" t="s">
        <v>22</v>
      </c>
      <c r="O421" s="6" t="s">
        <v>22</v>
      </c>
      <c r="P421" s="6" t="s">
        <v>22</v>
      </c>
      <c r="Q421" s="6" t="s">
        <v>22</v>
      </c>
      <c r="R421" s="6" t="s">
        <v>22</v>
      </c>
      <c r="S421" s="6" t="s">
        <v>22</v>
      </c>
      <c r="T421" s="100" t="s">
        <v>22</v>
      </c>
      <c r="U421" s="100" t="s">
        <v>22</v>
      </c>
      <c r="V421" s="100" t="s">
        <v>22</v>
      </c>
      <c r="W421" s="100" t="s">
        <v>22</v>
      </c>
      <c r="X421" s="100" t="s">
        <v>22</v>
      </c>
      <c r="Y421" s="100" t="s">
        <v>22</v>
      </c>
      <c r="Z421" s="100" t="s">
        <v>22</v>
      </c>
      <c r="AA421" s="6" t="s">
        <v>22</v>
      </c>
      <c r="GU421" s="163"/>
    </row>
    <row r="422" spans="1:203">
      <c r="A422" s="106" t="s">
        <v>2546</v>
      </c>
      <c r="B422" s="100">
        <v>44761</v>
      </c>
      <c r="C422" s="6" t="s">
        <v>22</v>
      </c>
      <c r="D422" s="105" t="s">
        <v>22</v>
      </c>
      <c r="E422" s="6" t="s">
        <v>22</v>
      </c>
      <c r="F422" s="6" t="s">
        <v>22</v>
      </c>
      <c r="G422" s="6" t="s">
        <v>22</v>
      </c>
      <c r="H422" s="6" t="s">
        <v>22</v>
      </c>
      <c r="I422" s="6" t="s">
        <v>22</v>
      </c>
      <c r="J422" s="6" t="s">
        <v>22</v>
      </c>
      <c r="K422" s="6" t="s">
        <v>22</v>
      </c>
      <c r="L422" s="6" t="s">
        <v>22</v>
      </c>
      <c r="M422" s="6" t="s">
        <v>22</v>
      </c>
      <c r="N422" s="6" t="s">
        <v>22</v>
      </c>
      <c r="O422" s="6" t="s">
        <v>22</v>
      </c>
      <c r="P422" s="6" t="s">
        <v>22</v>
      </c>
      <c r="Q422" s="6" t="s">
        <v>22</v>
      </c>
      <c r="R422" s="6" t="s">
        <v>22</v>
      </c>
      <c r="S422" s="6" t="s">
        <v>22</v>
      </c>
      <c r="T422" s="6" t="s">
        <v>22</v>
      </c>
      <c r="U422" s="6" t="s">
        <v>22</v>
      </c>
      <c r="V422" s="6" t="s">
        <v>22</v>
      </c>
      <c r="W422" s="6" t="s">
        <v>22</v>
      </c>
      <c r="X422" s="6" t="s">
        <v>22</v>
      </c>
      <c r="Y422" s="6" t="s">
        <v>22</v>
      </c>
      <c r="Z422" s="6" t="s">
        <v>22</v>
      </c>
      <c r="AA422" s="6" t="s">
        <v>22</v>
      </c>
      <c r="GU422" s="163"/>
    </row>
    <row r="423" spans="1:203">
      <c r="A423" s="106" t="s">
        <v>2547</v>
      </c>
      <c r="B423" s="100">
        <v>44763</v>
      </c>
      <c r="C423" s="6">
        <v>59</v>
      </c>
      <c r="D423" s="105" t="s">
        <v>22</v>
      </c>
      <c r="E423" s="100" t="s">
        <v>22</v>
      </c>
      <c r="F423" s="100" t="s">
        <v>22</v>
      </c>
      <c r="G423" s="6" t="s">
        <v>22</v>
      </c>
      <c r="H423" s="6" t="s">
        <v>22</v>
      </c>
      <c r="I423" s="6" t="s">
        <v>22</v>
      </c>
      <c r="J423" s="6" t="s">
        <v>22</v>
      </c>
      <c r="K423" s="100" t="s">
        <v>22</v>
      </c>
      <c r="L423" s="6" t="s">
        <v>22</v>
      </c>
      <c r="M423" s="6" t="s">
        <v>22</v>
      </c>
      <c r="N423" s="6" t="s">
        <v>22</v>
      </c>
      <c r="O423" s="6" t="s">
        <v>22</v>
      </c>
      <c r="P423" s="6" t="s">
        <v>22</v>
      </c>
      <c r="Q423" s="6" t="s">
        <v>22</v>
      </c>
      <c r="R423" s="6" t="s">
        <v>22</v>
      </c>
      <c r="S423" s="6" t="s">
        <v>22</v>
      </c>
      <c r="T423" s="100" t="s">
        <v>22</v>
      </c>
      <c r="U423" s="100" t="s">
        <v>22</v>
      </c>
      <c r="V423" s="100" t="s">
        <v>22</v>
      </c>
      <c r="W423" s="100" t="s">
        <v>22</v>
      </c>
      <c r="X423" s="100" t="s">
        <v>22</v>
      </c>
      <c r="Y423" s="100" t="s">
        <v>22</v>
      </c>
      <c r="Z423" s="100" t="s">
        <v>22</v>
      </c>
      <c r="AA423" s="6" t="s">
        <v>2548</v>
      </c>
      <c r="GU423" s="163"/>
    </row>
    <row r="424" spans="1:203">
      <c r="A424" s="106" t="s">
        <v>2547</v>
      </c>
      <c r="B424" s="100">
        <f>B423</f>
        <v>44763</v>
      </c>
      <c r="C424" s="6">
        <v>60</v>
      </c>
      <c r="D424" s="105" t="s">
        <v>22</v>
      </c>
      <c r="E424" s="100" t="s">
        <v>22</v>
      </c>
      <c r="F424" s="100" t="s">
        <v>22</v>
      </c>
      <c r="G424" s="6" t="s">
        <v>22</v>
      </c>
      <c r="H424" s="6" t="s">
        <v>22</v>
      </c>
      <c r="I424" s="6" t="s">
        <v>22</v>
      </c>
      <c r="J424" s="6" t="s">
        <v>22</v>
      </c>
      <c r="K424" s="100" t="s">
        <v>22</v>
      </c>
      <c r="L424" s="6" t="s">
        <v>22</v>
      </c>
      <c r="M424" s="6" t="s">
        <v>22</v>
      </c>
      <c r="N424" s="6" t="s">
        <v>22</v>
      </c>
      <c r="O424" s="6" t="s">
        <v>22</v>
      </c>
      <c r="P424" s="6" t="s">
        <v>22</v>
      </c>
      <c r="Q424" s="6" t="s">
        <v>22</v>
      </c>
      <c r="R424" s="6" t="s">
        <v>22</v>
      </c>
      <c r="S424" s="6" t="s">
        <v>22</v>
      </c>
      <c r="T424" s="100" t="s">
        <v>22</v>
      </c>
      <c r="U424" s="100" t="s">
        <v>22</v>
      </c>
      <c r="V424" s="100" t="s">
        <v>22</v>
      </c>
      <c r="W424" s="100" t="s">
        <v>22</v>
      </c>
      <c r="X424" s="100" t="s">
        <v>22</v>
      </c>
      <c r="Y424" s="100" t="s">
        <v>22</v>
      </c>
      <c r="Z424" s="100" t="s">
        <v>22</v>
      </c>
      <c r="AA424" s="6" t="s">
        <v>22</v>
      </c>
      <c r="GU424" s="163"/>
    </row>
    <row r="425" spans="1:203">
      <c r="A425" s="106" t="s">
        <v>2547</v>
      </c>
      <c r="B425" s="100">
        <f t="shared" ref="B425:B427" si="30">B424</f>
        <v>44763</v>
      </c>
      <c r="C425" s="6">
        <v>61</v>
      </c>
      <c r="D425" s="105" t="s">
        <v>22</v>
      </c>
      <c r="E425" s="100" t="s">
        <v>22</v>
      </c>
      <c r="F425" s="100" t="s">
        <v>22</v>
      </c>
      <c r="G425" s="6" t="s">
        <v>22</v>
      </c>
      <c r="H425" s="6" t="s">
        <v>22</v>
      </c>
      <c r="I425" s="6" t="s">
        <v>22</v>
      </c>
      <c r="J425" s="6" t="s">
        <v>22</v>
      </c>
      <c r="K425" s="100" t="s">
        <v>22</v>
      </c>
      <c r="L425" s="6" t="s">
        <v>22</v>
      </c>
      <c r="M425" s="6" t="s">
        <v>22</v>
      </c>
      <c r="N425" s="6" t="s">
        <v>22</v>
      </c>
      <c r="O425" s="6" t="s">
        <v>22</v>
      </c>
      <c r="P425" s="6" t="s">
        <v>22</v>
      </c>
      <c r="Q425" s="6" t="s">
        <v>22</v>
      </c>
      <c r="R425" s="6" t="s">
        <v>22</v>
      </c>
      <c r="S425" s="6" t="s">
        <v>22</v>
      </c>
      <c r="T425" s="100" t="s">
        <v>22</v>
      </c>
      <c r="U425" s="100" t="s">
        <v>22</v>
      </c>
      <c r="V425" s="100" t="s">
        <v>22</v>
      </c>
      <c r="W425" s="100" t="s">
        <v>22</v>
      </c>
      <c r="X425" s="100" t="s">
        <v>22</v>
      </c>
      <c r="Y425" s="100" t="s">
        <v>22</v>
      </c>
      <c r="Z425" s="100" t="s">
        <v>22</v>
      </c>
      <c r="AA425" s="6" t="s">
        <v>22</v>
      </c>
      <c r="GU425" s="163"/>
    </row>
    <row r="426" spans="1:203">
      <c r="A426" s="106" t="s">
        <v>2547</v>
      </c>
      <c r="B426" s="100">
        <f t="shared" si="30"/>
        <v>44763</v>
      </c>
      <c r="C426" s="6">
        <v>1</v>
      </c>
      <c r="D426" s="105" t="s">
        <v>22</v>
      </c>
      <c r="E426" s="100" t="s">
        <v>22</v>
      </c>
      <c r="F426" s="100" t="s">
        <v>22</v>
      </c>
      <c r="G426" s="6" t="s">
        <v>22</v>
      </c>
      <c r="H426" s="6" t="s">
        <v>22</v>
      </c>
      <c r="I426" s="6" t="s">
        <v>22</v>
      </c>
      <c r="J426" s="6" t="s">
        <v>22</v>
      </c>
      <c r="K426" s="100" t="s">
        <v>22</v>
      </c>
      <c r="L426" s="6" t="s">
        <v>22</v>
      </c>
      <c r="M426" s="6" t="s">
        <v>22</v>
      </c>
      <c r="N426" s="6" t="s">
        <v>22</v>
      </c>
      <c r="O426" s="6" t="s">
        <v>22</v>
      </c>
      <c r="P426" s="6" t="s">
        <v>22</v>
      </c>
      <c r="Q426" s="6" t="s">
        <v>22</v>
      </c>
      <c r="R426" s="6" t="s">
        <v>22</v>
      </c>
      <c r="S426" s="6" t="s">
        <v>22</v>
      </c>
      <c r="T426" s="100" t="s">
        <v>22</v>
      </c>
      <c r="U426" s="100" t="s">
        <v>22</v>
      </c>
      <c r="V426" s="100" t="s">
        <v>22</v>
      </c>
      <c r="W426" s="100" t="s">
        <v>22</v>
      </c>
      <c r="X426" s="100" t="s">
        <v>22</v>
      </c>
      <c r="Y426" s="100" t="s">
        <v>22</v>
      </c>
      <c r="Z426" s="100" t="s">
        <v>22</v>
      </c>
      <c r="AA426" s="6" t="s">
        <v>22</v>
      </c>
      <c r="GU426" s="163"/>
    </row>
    <row r="427" spans="1:203">
      <c r="A427" s="106" t="s">
        <v>2547</v>
      </c>
      <c r="B427" s="100">
        <f t="shared" si="30"/>
        <v>44763</v>
      </c>
      <c r="C427" s="6">
        <v>2</v>
      </c>
      <c r="D427" s="105" t="s">
        <v>22</v>
      </c>
      <c r="E427" s="100" t="s">
        <v>22</v>
      </c>
      <c r="F427" s="100" t="s">
        <v>22</v>
      </c>
      <c r="G427" s="6" t="s">
        <v>22</v>
      </c>
      <c r="H427" s="6" t="s">
        <v>22</v>
      </c>
      <c r="I427" s="6" t="s">
        <v>22</v>
      </c>
      <c r="J427" s="6" t="s">
        <v>22</v>
      </c>
      <c r="K427" s="100" t="s">
        <v>22</v>
      </c>
      <c r="L427" s="6" t="s">
        <v>22</v>
      </c>
      <c r="M427" s="6" t="s">
        <v>22</v>
      </c>
      <c r="N427" s="6" t="s">
        <v>22</v>
      </c>
      <c r="O427" s="6" t="s">
        <v>22</v>
      </c>
      <c r="P427" s="6" t="s">
        <v>22</v>
      </c>
      <c r="Q427" s="6" t="s">
        <v>22</v>
      </c>
      <c r="R427" s="6" t="s">
        <v>22</v>
      </c>
      <c r="S427" s="6" t="s">
        <v>22</v>
      </c>
      <c r="T427" s="100" t="s">
        <v>22</v>
      </c>
      <c r="U427" s="100" t="s">
        <v>22</v>
      </c>
      <c r="V427" s="100" t="s">
        <v>22</v>
      </c>
      <c r="W427" s="100" t="s">
        <v>22</v>
      </c>
      <c r="X427" s="100" t="s">
        <v>22</v>
      </c>
      <c r="Y427" s="100" t="s">
        <v>22</v>
      </c>
      <c r="Z427" s="100" t="s">
        <v>22</v>
      </c>
      <c r="AA427" s="6" t="s">
        <v>22</v>
      </c>
      <c r="GU427" s="163"/>
    </row>
    <row r="428" spans="1:203">
      <c r="A428" s="106" t="s">
        <v>1329</v>
      </c>
      <c r="B428" s="100">
        <f>INDEX(BDD_enquete_terrain_publique!E:E, MATCH(A428, BDD_enquete_terrain_publique!C:C, 0))</f>
        <v>44775</v>
      </c>
      <c r="C428" s="6">
        <v>58</v>
      </c>
      <c r="D428" s="105" t="s">
        <v>22</v>
      </c>
      <c r="E428" s="6">
        <f>INDEX(BDD_enquete_terrain_publique!G:G, MATCH(A428, BDD_enquete_terrain_publique!C:C, 0))</f>
        <v>1</v>
      </c>
      <c r="F428" s="6">
        <f>INDEX(BDD_enquete_terrain_publique!H:H, MATCH(A428, BDD_enquete_terrain_publique!C:C, 0))</f>
        <v>29</v>
      </c>
      <c r="G428" s="6">
        <f>INDEX(BDD_enquete_terrain_publique!I:I, MATCH(A428, BDD_enquete_terrain_publique!C:C, 0))</f>
        <v>0</v>
      </c>
      <c r="H428" s="6" t="str">
        <f>INDEX(BDD_enquete_terrain_publique!J:J, MATCH(A428, BDD_enquete_terrain_publique!C:C, 0))</f>
        <v>NA</v>
      </c>
      <c r="I428" s="6" t="str">
        <f>INDEX(BDD_enquete_terrain_publique!K:K, MATCH(A428, BDD_enquete_terrain_publique!C:C, 0))</f>
        <v>NA</v>
      </c>
      <c r="J428" s="6" t="str">
        <f>INDEX(BDD_enquete_terrain_publique!L:L, MATCH(A428, BDD_enquete_terrain_publique!C:C, 0))</f>
        <v>0_10</v>
      </c>
      <c r="K428" s="6" t="str">
        <f>INDEX(BDD_enquete_terrain_publique!M:M, MATCH(A428, BDD_enquete_terrain_publique!C:C, 0))</f>
        <v>nouv_lune</v>
      </c>
      <c r="L428" s="6" t="s">
        <v>1331</v>
      </c>
      <c r="M428" s="6">
        <v>42</v>
      </c>
      <c r="N428" s="6">
        <v>43.28</v>
      </c>
      <c r="O428" s="6">
        <f t="shared" si="27"/>
        <v>42.721333333333334</v>
      </c>
      <c r="P428" s="6" t="s">
        <v>1332</v>
      </c>
      <c r="Q428" s="6">
        <v>9</v>
      </c>
      <c r="R428" s="6">
        <v>15.41</v>
      </c>
      <c r="S428" s="6">
        <f t="shared" si="28"/>
        <v>9.2568333333333328</v>
      </c>
      <c r="T428" s="101">
        <f>INDEX(BDD_enquete_terrain_publique!AE:AE, MATCH(A428, BDD_enquete_terrain_publique!C:C, 0))</f>
        <v>0.29166666666666669</v>
      </c>
      <c r="U428" s="101">
        <f>INDEX(BDD_enquete_terrain_publique!AF:AF, MATCH(A428, BDD_enquete_terrain_publique!C:C, 0))</f>
        <v>0.52083333333333337</v>
      </c>
      <c r="V428" s="6" t="s">
        <v>41</v>
      </c>
      <c r="W428" s="101">
        <v>0.31736111111111115</v>
      </c>
      <c r="X428" s="6">
        <v>1</v>
      </c>
      <c r="Y428" s="6">
        <v>1</v>
      </c>
      <c r="Z428" s="6" t="s">
        <v>22</v>
      </c>
      <c r="AA428" s="6" t="s">
        <v>22</v>
      </c>
      <c r="GU428" s="163"/>
    </row>
    <row r="429" spans="1:203">
      <c r="A429" s="106" t="s">
        <v>1329</v>
      </c>
      <c r="B429" s="100">
        <f>INDEX(BDD_enquete_terrain_publique!E:E, MATCH(A429, BDD_enquete_terrain_publique!C:C, 0))</f>
        <v>44775</v>
      </c>
      <c r="C429" s="6">
        <v>59</v>
      </c>
      <c r="D429" s="105" t="s">
        <v>22</v>
      </c>
      <c r="E429" s="6">
        <f>INDEX(BDD_enquete_terrain_publique!G:G, MATCH(A429, BDD_enquete_terrain_publique!C:C, 0))</f>
        <v>1</v>
      </c>
      <c r="F429" s="6">
        <f>INDEX(BDD_enquete_terrain_publique!H:H, MATCH(A429, BDD_enquete_terrain_publique!C:C, 0))</f>
        <v>29</v>
      </c>
      <c r="G429" s="6">
        <f>INDEX(BDD_enquete_terrain_publique!I:I, MATCH(A429, BDD_enquete_terrain_publique!C:C, 0))</f>
        <v>0</v>
      </c>
      <c r="H429" s="6" t="str">
        <f>INDEX(BDD_enquete_terrain_publique!J:J, MATCH(A429, BDD_enquete_terrain_publique!C:C, 0))</f>
        <v>NA</v>
      </c>
      <c r="I429" s="6" t="str">
        <f>INDEX(BDD_enquete_terrain_publique!K:K, MATCH(A429, BDD_enquete_terrain_publique!C:C, 0))</f>
        <v>NA</v>
      </c>
      <c r="J429" s="6" t="str">
        <f>INDEX(BDD_enquete_terrain_publique!L:L, MATCH(A429, BDD_enquete_terrain_publique!C:C, 0))</f>
        <v>0_10</v>
      </c>
      <c r="K429" s="6" t="str">
        <f>INDEX(BDD_enquete_terrain_publique!M:M, MATCH(A429, BDD_enquete_terrain_publique!C:C, 0))</f>
        <v>nouv_lune</v>
      </c>
      <c r="L429" s="6" t="s">
        <v>1800</v>
      </c>
      <c r="M429" s="6">
        <v>42</v>
      </c>
      <c r="N429" s="6">
        <v>41.87</v>
      </c>
      <c r="O429" s="6">
        <f t="shared" si="27"/>
        <v>42.697833333333335</v>
      </c>
      <c r="P429" s="6" t="s">
        <v>1350</v>
      </c>
      <c r="Q429" s="6">
        <v>9</v>
      </c>
      <c r="R429" s="6">
        <v>16.59</v>
      </c>
      <c r="S429" s="6">
        <f t="shared" si="28"/>
        <v>9.2765000000000004</v>
      </c>
      <c r="T429" s="101">
        <f>INDEX(BDD_enquete_terrain_publique!AE:AE, MATCH(A429, BDD_enquete_terrain_publique!C:C, 0))</f>
        <v>0.29166666666666669</v>
      </c>
      <c r="U429" s="101">
        <f>INDEX(BDD_enquete_terrain_publique!AF:AF, MATCH(A429, BDD_enquete_terrain_publique!C:C, 0))</f>
        <v>0.52083333333333337</v>
      </c>
      <c r="V429" s="6" t="s">
        <v>41</v>
      </c>
      <c r="W429" s="101">
        <v>0.30833333333333335</v>
      </c>
      <c r="X429" s="6">
        <v>1</v>
      </c>
      <c r="Y429" s="6">
        <v>1</v>
      </c>
      <c r="Z429" s="6" t="s">
        <v>22</v>
      </c>
      <c r="AA429" s="6" t="s">
        <v>22</v>
      </c>
      <c r="GU429" s="163"/>
    </row>
    <row r="430" spans="1:203">
      <c r="A430" s="106" t="s">
        <v>1329</v>
      </c>
      <c r="B430" s="100">
        <f>INDEX(BDD_enquete_terrain_publique!E:E, MATCH(A430, BDD_enquete_terrain_publique!C:C, 0))</f>
        <v>44775</v>
      </c>
      <c r="C430" s="6">
        <v>57</v>
      </c>
      <c r="D430" s="105" t="s">
        <v>22</v>
      </c>
      <c r="E430" s="6">
        <f>INDEX(BDD_enquete_terrain_publique!G:G, MATCH(A430, BDD_enquete_terrain_publique!C:C, 0))</f>
        <v>1</v>
      </c>
      <c r="F430" s="6">
        <f>INDEX(BDD_enquete_terrain_publique!H:H, MATCH(A430, BDD_enquete_terrain_publique!C:C, 0))</f>
        <v>29</v>
      </c>
      <c r="G430" s="6">
        <f>INDEX(BDD_enquete_terrain_publique!I:I, MATCH(A430, BDD_enquete_terrain_publique!C:C, 0))</f>
        <v>0</v>
      </c>
      <c r="H430" s="6" t="str">
        <f>INDEX(BDD_enquete_terrain_publique!J:J, MATCH(A430, BDD_enquete_terrain_publique!C:C, 0))</f>
        <v>NA</v>
      </c>
      <c r="I430" s="6" t="str">
        <f>INDEX(BDD_enquete_terrain_publique!K:K, MATCH(A430, BDD_enquete_terrain_publique!C:C, 0))</f>
        <v>NA</v>
      </c>
      <c r="J430" s="6" t="str">
        <f>INDEX(BDD_enquete_terrain_publique!L:L, MATCH(A430, BDD_enquete_terrain_publique!C:C, 0))</f>
        <v>0_10</v>
      </c>
      <c r="K430" s="6" t="str">
        <f>INDEX(BDD_enquete_terrain_publique!M:M, MATCH(A430, BDD_enquete_terrain_publique!C:C, 0))</f>
        <v>nouv_lune</v>
      </c>
      <c r="L430" s="6" t="s">
        <v>1336</v>
      </c>
      <c r="M430" s="6">
        <v>42</v>
      </c>
      <c r="N430" s="6">
        <v>46.01</v>
      </c>
      <c r="O430" s="6">
        <f t="shared" si="27"/>
        <v>42.766833333333331</v>
      </c>
      <c r="P430" s="6" t="s">
        <v>1244</v>
      </c>
      <c r="Q430" s="6">
        <v>9</v>
      </c>
      <c r="R430" s="6">
        <v>12.16</v>
      </c>
      <c r="S430" s="6">
        <f t="shared" si="28"/>
        <v>9.2026666666666674</v>
      </c>
      <c r="T430" s="101">
        <f>INDEX(BDD_enquete_terrain_publique!AE:AE, MATCH(A430, BDD_enquete_terrain_publique!C:C, 0))</f>
        <v>0.29166666666666669</v>
      </c>
      <c r="U430" s="101">
        <f>INDEX(BDD_enquete_terrain_publique!AF:AF, MATCH(A430, BDD_enquete_terrain_publique!C:C, 0))</f>
        <v>0.52083333333333337</v>
      </c>
      <c r="V430" s="6" t="s">
        <v>41</v>
      </c>
      <c r="W430" s="101">
        <v>0.33333333333333331</v>
      </c>
      <c r="X430" s="6">
        <v>1</v>
      </c>
      <c r="Y430" s="6">
        <v>2</v>
      </c>
      <c r="Z430" s="6" t="s">
        <v>22</v>
      </c>
      <c r="AA430" s="6" t="s">
        <v>22</v>
      </c>
      <c r="GU430" s="163"/>
    </row>
    <row r="431" spans="1:203">
      <c r="A431" s="106" t="s">
        <v>1329</v>
      </c>
      <c r="B431" s="100">
        <f>INDEX(BDD_enquete_terrain_publique!E:E, MATCH(A431, BDD_enquete_terrain_publique!C:C, 0))</f>
        <v>44775</v>
      </c>
      <c r="C431" s="6">
        <v>2</v>
      </c>
      <c r="D431" s="105" t="s">
        <v>22</v>
      </c>
      <c r="E431" s="6">
        <f>INDEX(BDD_enquete_terrain_publique!G:G, MATCH(A431, BDD_enquete_terrain_publique!C:C, 0))</f>
        <v>1</v>
      </c>
      <c r="F431" s="6">
        <f>INDEX(BDD_enquete_terrain_publique!H:H, MATCH(A431, BDD_enquete_terrain_publique!C:C, 0))</f>
        <v>29</v>
      </c>
      <c r="G431" s="6">
        <f>INDEX(BDD_enquete_terrain_publique!I:I, MATCH(A431, BDD_enquete_terrain_publique!C:C, 0))</f>
        <v>0</v>
      </c>
      <c r="H431" s="6" t="str">
        <f>INDEX(BDD_enquete_terrain_publique!J:J, MATCH(A431, BDD_enquete_terrain_publique!C:C, 0))</f>
        <v>NA</v>
      </c>
      <c r="I431" s="6" t="str">
        <f>INDEX(BDD_enquete_terrain_publique!K:K, MATCH(A431, BDD_enquete_terrain_publique!C:C, 0))</f>
        <v>NA</v>
      </c>
      <c r="J431" s="6" t="str">
        <f>INDEX(BDD_enquete_terrain_publique!L:L, MATCH(A431, BDD_enquete_terrain_publique!C:C, 0))</f>
        <v>0_10</v>
      </c>
      <c r="K431" s="6" t="str">
        <f>INDEX(BDD_enquete_terrain_publique!M:M, MATCH(A431, BDD_enquete_terrain_publique!C:C, 0))</f>
        <v>nouv_lune</v>
      </c>
      <c r="L431" s="6" t="s">
        <v>1342</v>
      </c>
      <c r="M431" s="6">
        <v>42</v>
      </c>
      <c r="N431" s="6">
        <v>56.34</v>
      </c>
      <c r="O431" s="6">
        <f t="shared" si="27"/>
        <v>42.939</v>
      </c>
      <c r="P431" s="6" t="s">
        <v>1343</v>
      </c>
      <c r="Q431" s="6">
        <v>9</v>
      </c>
      <c r="R431" s="6">
        <v>18.34</v>
      </c>
      <c r="S431" s="6">
        <f t="shared" si="28"/>
        <v>9.3056666666666672</v>
      </c>
      <c r="T431" s="101">
        <f>INDEX(BDD_enquete_terrain_publique!AE:AE, MATCH(A431, BDD_enquete_terrain_publique!C:C, 0))</f>
        <v>0.29166666666666669</v>
      </c>
      <c r="U431" s="101">
        <f>INDEX(BDD_enquete_terrain_publique!AF:AF, MATCH(A431, BDD_enquete_terrain_publique!C:C, 0))</f>
        <v>0.52083333333333337</v>
      </c>
      <c r="V431" s="6" t="s">
        <v>41</v>
      </c>
      <c r="W431" s="101">
        <v>0.3576388888888889</v>
      </c>
      <c r="X431" s="6">
        <v>1</v>
      </c>
      <c r="Y431" s="6">
        <v>3</v>
      </c>
      <c r="Z431" s="6" t="s">
        <v>22</v>
      </c>
      <c r="AA431" s="6" t="s">
        <v>22</v>
      </c>
      <c r="GU431" s="163"/>
    </row>
    <row r="432" spans="1:203">
      <c r="A432" s="106" t="s">
        <v>1329</v>
      </c>
      <c r="B432" s="100">
        <f>INDEX(BDD_enquete_terrain_publique!E:E, MATCH(A432, BDD_enquete_terrain_publique!C:C, 0))</f>
        <v>44775</v>
      </c>
      <c r="C432" s="6">
        <v>1</v>
      </c>
      <c r="D432" s="105" t="s">
        <v>22</v>
      </c>
      <c r="E432" s="6">
        <f>INDEX(BDD_enquete_terrain_publique!G:G, MATCH(A432, BDD_enquete_terrain_publique!C:C, 0))</f>
        <v>1</v>
      </c>
      <c r="F432" s="6">
        <f>INDEX(BDD_enquete_terrain_publique!H:H, MATCH(A432, BDD_enquete_terrain_publique!C:C, 0))</f>
        <v>29</v>
      </c>
      <c r="G432" s="6">
        <f>INDEX(BDD_enquete_terrain_publique!I:I, MATCH(A432, BDD_enquete_terrain_publique!C:C, 0))</f>
        <v>0</v>
      </c>
      <c r="H432" s="6" t="str">
        <f>INDEX(BDD_enquete_terrain_publique!J:J, MATCH(A432, BDD_enquete_terrain_publique!C:C, 0))</f>
        <v>NA</v>
      </c>
      <c r="I432" s="6" t="str">
        <f>INDEX(BDD_enquete_terrain_publique!K:K, MATCH(A432, BDD_enquete_terrain_publique!C:C, 0))</f>
        <v>NA</v>
      </c>
      <c r="J432" s="6" t="str">
        <f>INDEX(BDD_enquete_terrain_publique!L:L, MATCH(A432, BDD_enquete_terrain_publique!C:C, 0))</f>
        <v>0_10</v>
      </c>
      <c r="K432" s="6" t="str">
        <f>INDEX(BDD_enquete_terrain_publique!M:M, MATCH(A432, BDD_enquete_terrain_publique!C:C, 0))</f>
        <v>nouv_lune</v>
      </c>
      <c r="L432" s="6" t="s">
        <v>1349</v>
      </c>
      <c r="M432" s="6">
        <v>42</v>
      </c>
      <c r="N432" s="6">
        <v>54.49</v>
      </c>
      <c r="O432" s="6">
        <f t="shared" si="27"/>
        <v>42.908166666666666</v>
      </c>
      <c r="P432" s="6" t="s">
        <v>1350</v>
      </c>
      <c r="Q432" s="6">
        <v>9</v>
      </c>
      <c r="R432" s="6">
        <v>16.59</v>
      </c>
      <c r="S432" s="6">
        <f t="shared" si="28"/>
        <v>9.2765000000000004</v>
      </c>
      <c r="T432" s="101">
        <f>INDEX(BDD_enquete_terrain_publique!AE:AE, MATCH(A432, BDD_enquete_terrain_publique!C:C, 0))</f>
        <v>0.29166666666666669</v>
      </c>
      <c r="U432" s="101">
        <f>INDEX(BDD_enquete_terrain_publique!AF:AF, MATCH(A432, BDD_enquete_terrain_publique!C:C, 0))</f>
        <v>0.52083333333333337</v>
      </c>
      <c r="V432" s="6" t="s">
        <v>41</v>
      </c>
      <c r="W432" s="101">
        <v>0.375</v>
      </c>
      <c r="X432" s="6">
        <v>1</v>
      </c>
      <c r="Y432" s="6">
        <v>4</v>
      </c>
      <c r="Z432" s="6" t="s">
        <v>22</v>
      </c>
      <c r="AA432" s="6" t="s">
        <v>22</v>
      </c>
      <c r="GU432" s="163"/>
    </row>
    <row r="433" spans="1:203">
      <c r="A433" s="106" t="s">
        <v>1329</v>
      </c>
      <c r="B433" s="100">
        <f>INDEX(BDD_enquete_terrain_publique!E:E, MATCH(A433, BDD_enquete_terrain_publique!C:C, 0))</f>
        <v>44775</v>
      </c>
      <c r="C433" s="6">
        <v>1</v>
      </c>
      <c r="D433" s="105" t="s">
        <v>22</v>
      </c>
      <c r="E433" s="6">
        <f>INDEX(BDD_enquete_terrain_publique!G:G, MATCH(A433, BDD_enquete_terrain_publique!C:C, 0))</f>
        <v>1</v>
      </c>
      <c r="F433" s="6">
        <f>INDEX(BDD_enquete_terrain_publique!H:H, MATCH(A433, BDD_enquete_terrain_publique!C:C, 0))</f>
        <v>29</v>
      </c>
      <c r="G433" s="6">
        <f>INDEX(BDD_enquete_terrain_publique!I:I, MATCH(A433, BDD_enquete_terrain_publique!C:C, 0))</f>
        <v>0</v>
      </c>
      <c r="H433" s="6" t="str">
        <f>INDEX(BDD_enquete_terrain_publique!J:J, MATCH(A433, BDD_enquete_terrain_publique!C:C, 0))</f>
        <v>NA</v>
      </c>
      <c r="I433" s="6" t="str">
        <f>INDEX(BDD_enquete_terrain_publique!K:K, MATCH(A433, BDD_enquete_terrain_publique!C:C, 0))</f>
        <v>NA</v>
      </c>
      <c r="J433" s="6" t="str">
        <f>INDEX(BDD_enquete_terrain_publique!L:L, MATCH(A433, BDD_enquete_terrain_publique!C:C, 0))</f>
        <v>0_10</v>
      </c>
      <c r="K433" s="6" t="str">
        <f>INDEX(BDD_enquete_terrain_publique!M:M, MATCH(A433, BDD_enquete_terrain_publique!C:C, 0))</f>
        <v>nouv_lune</v>
      </c>
      <c r="L433" s="6" t="s">
        <v>1359</v>
      </c>
      <c r="M433" s="6">
        <v>42</v>
      </c>
      <c r="N433" s="6">
        <v>54.43</v>
      </c>
      <c r="O433" s="6">
        <f t="shared" si="27"/>
        <v>42.907166666666669</v>
      </c>
      <c r="P433" s="6" t="s">
        <v>2549</v>
      </c>
      <c r="Q433" s="6">
        <v>9</v>
      </c>
      <c r="R433" s="6">
        <v>16.77</v>
      </c>
      <c r="S433" s="6">
        <f t="shared" si="28"/>
        <v>9.2795000000000005</v>
      </c>
      <c r="T433" s="101">
        <f>INDEX(BDD_enquete_terrain_publique!AE:AE, MATCH(A433, BDD_enquete_terrain_publique!C:C, 0))</f>
        <v>0.29166666666666669</v>
      </c>
      <c r="U433" s="101">
        <f>INDEX(BDD_enquete_terrain_publique!AF:AF, MATCH(A433, BDD_enquete_terrain_publique!C:C, 0))</f>
        <v>0.52083333333333337</v>
      </c>
      <c r="V433" s="6" t="s">
        <v>41</v>
      </c>
      <c r="W433" s="101">
        <v>0.38611111111111113</v>
      </c>
      <c r="X433" s="6">
        <v>1</v>
      </c>
      <c r="Y433" s="6">
        <v>2</v>
      </c>
      <c r="Z433" s="6" t="s">
        <v>22</v>
      </c>
      <c r="AA433" s="6" t="s">
        <v>22</v>
      </c>
      <c r="GU433" s="163"/>
    </row>
    <row r="434" spans="1:203">
      <c r="A434" s="106" t="s">
        <v>1329</v>
      </c>
      <c r="B434" s="100">
        <f>INDEX(BDD_enquete_terrain_publique!E:E, MATCH(A434, BDD_enquete_terrain_publique!C:C, 0))</f>
        <v>44775</v>
      </c>
      <c r="C434" s="6">
        <v>1</v>
      </c>
      <c r="D434" s="105" t="s">
        <v>22</v>
      </c>
      <c r="E434" s="6">
        <f>INDEX(BDD_enquete_terrain_publique!G:G, MATCH(A434, BDD_enquete_terrain_publique!C:C, 0))</f>
        <v>1</v>
      </c>
      <c r="F434" s="6">
        <f>INDEX(BDD_enquete_terrain_publique!H:H, MATCH(A434, BDD_enquete_terrain_publique!C:C, 0))</f>
        <v>29</v>
      </c>
      <c r="G434" s="6">
        <f>INDEX(BDD_enquete_terrain_publique!I:I, MATCH(A434, BDD_enquete_terrain_publique!C:C, 0))</f>
        <v>0</v>
      </c>
      <c r="H434" s="6" t="str">
        <f>INDEX(BDD_enquete_terrain_publique!J:J, MATCH(A434, BDD_enquete_terrain_publique!C:C, 0))</f>
        <v>NA</v>
      </c>
      <c r="I434" s="6" t="str">
        <f>INDEX(BDD_enquete_terrain_publique!K:K, MATCH(A434, BDD_enquete_terrain_publique!C:C, 0))</f>
        <v>NA</v>
      </c>
      <c r="J434" s="6" t="str">
        <f>INDEX(BDD_enquete_terrain_publique!L:L, MATCH(A434, BDD_enquete_terrain_publique!C:C, 0))</f>
        <v>0_10</v>
      </c>
      <c r="K434" s="6" t="str">
        <f>INDEX(BDD_enquete_terrain_publique!M:M, MATCH(A434, BDD_enquete_terrain_publique!C:C, 0))</f>
        <v>nouv_lune</v>
      </c>
      <c r="L434" s="6" t="s">
        <v>2550</v>
      </c>
      <c r="M434" s="6">
        <v>42</v>
      </c>
      <c r="N434" s="6">
        <v>54.97</v>
      </c>
      <c r="O434" s="6">
        <f t="shared" si="27"/>
        <v>42.916166666666669</v>
      </c>
      <c r="P434" s="6" t="s">
        <v>2551</v>
      </c>
      <c r="Q434" s="6">
        <v>9</v>
      </c>
      <c r="R434" s="6">
        <v>18.579999999999998</v>
      </c>
      <c r="S434" s="6">
        <f t="shared" si="28"/>
        <v>9.3096666666666668</v>
      </c>
      <c r="T434" s="101">
        <f>INDEX(BDD_enquete_terrain_publique!AE:AE, MATCH(A434, BDD_enquete_terrain_publique!C:C, 0))</f>
        <v>0.29166666666666669</v>
      </c>
      <c r="U434" s="101">
        <f>INDEX(BDD_enquete_terrain_publique!AF:AF, MATCH(A434, BDD_enquete_terrain_publique!C:C, 0))</f>
        <v>0.52083333333333337</v>
      </c>
      <c r="V434" s="6" t="s">
        <v>41</v>
      </c>
      <c r="W434" s="101">
        <v>0.41041666666666665</v>
      </c>
      <c r="X434" s="6">
        <v>1</v>
      </c>
      <c r="Y434" s="6">
        <v>2</v>
      </c>
      <c r="Z434" s="6" t="s">
        <v>22</v>
      </c>
      <c r="AA434" s="6" t="s">
        <v>22</v>
      </c>
      <c r="GU434" s="163"/>
    </row>
    <row r="435" spans="1:203">
      <c r="A435" s="106" t="s">
        <v>1329</v>
      </c>
      <c r="B435" s="100">
        <f>INDEX(BDD_enquete_terrain_publique!E:E, MATCH(A435, BDD_enquete_terrain_publique!C:C, 0))</f>
        <v>44775</v>
      </c>
      <c r="C435" s="6">
        <v>60</v>
      </c>
      <c r="D435" s="105" t="s">
        <v>22</v>
      </c>
      <c r="E435" s="6">
        <f>INDEX(BDD_enquete_terrain_publique!G:G, MATCH(A435, BDD_enquete_terrain_publique!C:C, 0))</f>
        <v>1</v>
      </c>
      <c r="F435" s="6">
        <f>INDEX(BDD_enquete_terrain_publique!H:H, MATCH(A435, BDD_enquete_terrain_publique!C:C, 0))</f>
        <v>29</v>
      </c>
      <c r="G435" s="6">
        <f>INDEX(BDD_enquete_terrain_publique!I:I, MATCH(A435, BDD_enquete_terrain_publique!C:C, 0))</f>
        <v>0</v>
      </c>
      <c r="H435" s="6" t="str">
        <f>INDEX(BDD_enquete_terrain_publique!J:J, MATCH(A435, BDD_enquete_terrain_publique!C:C, 0))</f>
        <v>NA</v>
      </c>
      <c r="I435" s="6" t="str">
        <f>INDEX(BDD_enquete_terrain_publique!K:K, MATCH(A435, BDD_enquete_terrain_publique!C:C, 0))</f>
        <v>NA</v>
      </c>
      <c r="J435" s="6" t="str">
        <f>INDEX(BDD_enquete_terrain_publique!L:L, MATCH(A435, BDD_enquete_terrain_publique!C:C, 0))</f>
        <v>0_10</v>
      </c>
      <c r="K435" s="6" t="str">
        <f>INDEX(BDD_enquete_terrain_publique!M:M, MATCH(A435, BDD_enquete_terrain_publique!C:C, 0))</f>
        <v>nouv_lune</v>
      </c>
      <c r="L435" s="101" t="s">
        <v>22</v>
      </c>
      <c r="M435" s="101" t="s">
        <v>22</v>
      </c>
      <c r="N435" s="101" t="s">
        <v>22</v>
      </c>
      <c r="O435" s="6" t="s">
        <v>22</v>
      </c>
      <c r="P435" s="101" t="s">
        <v>22</v>
      </c>
      <c r="Q435" s="101" t="s">
        <v>22</v>
      </c>
      <c r="R435" s="101" t="s">
        <v>22</v>
      </c>
      <c r="S435" s="6" t="s">
        <v>22</v>
      </c>
      <c r="T435" s="101">
        <f>INDEX(BDD_enquete_terrain_publique!AE:AE, MATCH(A435, BDD_enquete_terrain_publique!C:C, 0))</f>
        <v>0.29166666666666669</v>
      </c>
      <c r="U435" s="101">
        <f>INDEX(BDD_enquete_terrain_publique!AF:AF, MATCH(A435, BDD_enquete_terrain_publique!C:C, 0))</f>
        <v>0.52083333333333337</v>
      </c>
      <c r="V435" s="6" t="s">
        <v>22</v>
      </c>
      <c r="W435" s="101" t="s">
        <v>22</v>
      </c>
      <c r="X435" s="6" t="s">
        <v>22</v>
      </c>
      <c r="Y435" s="6" t="s">
        <v>22</v>
      </c>
      <c r="Z435" s="6" t="s">
        <v>22</v>
      </c>
      <c r="AA435" s="6" t="s">
        <v>22</v>
      </c>
      <c r="GU435" s="163"/>
    </row>
    <row r="436" spans="1:203">
      <c r="A436" s="106" t="s">
        <v>1329</v>
      </c>
      <c r="B436" s="100">
        <f>INDEX(BDD_enquete_terrain_publique!E:E, MATCH(A436, BDD_enquete_terrain_publique!C:C, 0))</f>
        <v>44775</v>
      </c>
      <c r="C436" s="6">
        <v>61</v>
      </c>
      <c r="D436" s="105" t="s">
        <v>22</v>
      </c>
      <c r="E436" s="6">
        <f>INDEX(BDD_enquete_terrain_publique!G:G, MATCH(A436, BDD_enquete_terrain_publique!C:C, 0))</f>
        <v>1</v>
      </c>
      <c r="F436" s="6">
        <f>INDEX(BDD_enquete_terrain_publique!H:H, MATCH(A436, BDD_enquete_terrain_publique!C:C, 0))</f>
        <v>29</v>
      </c>
      <c r="G436" s="6">
        <f>INDEX(BDD_enquete_terrain_publique!I:I, MATCH(A436, BDD_enquete_terrain_publique!C:C, 0))</f>
        <v>0</v>
      </c>
      <c r="H436" s="6" t="str">
        <f>INDEX(BDD_enquete_terrain_publique!J:J, MATCH(A436, BDD_enquete_terrain_publique!C:C, 0))</f>
        <v>NA</v>
      </c>
      <c r="I436" s="6" t="str">
        <f>INDEX(BDD_enquete_terrain_publique!K:K, MATCH(A436, BDD_enquete_terrain_publique!C:C, 0))</f>
        <v>NA</v>
      </c>
      <c r="J436" s="6" t="str">
        <f>INDEX(BDD_enquete_terrain_publique!L:L, MATCH(A436, BDD_enquete_terrain_publique!C:C, 0))</f>
        <v>0_10</v>
      </c>
      <c r="K436" s="6" t="str">
        <f>INDEX(BDD_enquete_terrain_publique!M:M, MATCH(A436, BDD_enquete_terrain_publique!C:C, 0))</f>
        <v>nouv_lune</v>
      </c>
      <c r="L436" s="101" t="s">
        <v>22</v>
      </c>
      <c r="M436" s="101" t="s">
        <v>22</v>
      </c>
      <c r="N436" s="101" t="s">
        <v>22</v>
      </c>
      <c r="O436" s="6" t="s">
        <v>22</v>
      </c>
      <c r="P436" s="101" t="s">
        <v>22</v>
      </c>
      <c r="Q436" s="101" t="s">
        <v>22</v>
      </c>
      <c r="R436" s="101" t="s">
        <v>22</v>
      </c>
      <c r="S436" s="6" t="s">
        <v>22</v>
      </c>
      <c r="T436" s="101">
        <f>INDEX(BDD_enquete_terrain_publique!AE:AE, MATCH(A436, BDD_enquete_terrain_publique!C:C, 0))</f>
        <v>0.29166666666666669</v>
      </c>
      <c r="U436" s="101">
        <f>INDEX(BDD_enquete_terrain_publique!AF:AF, MATCH(A436, BDD_enquete_terrain_publique!C:C, 0))</f>
        <v>0.52083333333333337</v>
      </c>
      <c r="V436" s="6" t="s">
        <v>22</v>
      </c>
      <c r="W436" s="101" t="s">
        <v>22</v>
      </c>
      <c r="X436" s="6" t="s">
        <v>22</v>
      </c>
      <c r="Y436" s="6" t="s">
        <v>22</v>
      </c>
      <c r="Z436" s="6" t="s">
        <v>22</v>
      </c>
      <c r="AA436" s="6" t="s">
        <v>22</v>
      </c>
      <c r="GU436" s="163"/>
    </row>
    <row r="437" spans="1:203">
      <c r="A437" s="106" t="s">
        <v>1367</v>
      </c>
      <c r="B437" s="100">
        <f>INDEX(BDD_enquete_terrain_publique!E:E, MATCH(A437, BDD_enquete_terrain_publique!C:C, 0))</f>
        <v>44778</v>
      </c>
      <c r="C437" s="6">
        <v>9</v>
      </c>
      <c r="D437" s="105" t="s">
        <v>22</v>
      </c>
      <c r="E437" s="6">
        <f>INDEX(BDD_enquete_terrain_publique!G:G, MATCH(A437, BDD_enquete_terrain_publique!C:C, 0))</f>
        <v>0</v>
      </c>
      <c r="F437" s="6">
        <f>INDEX(BDD_enquete_terrain_publique!H:H, MATCH(A437, BDD_enquete_terrain_publique!C:C, 0))</f>
        <v>29</v>
      </c>
      <c r="G437" s="6">
        <f>INDEX(BDD_enquete_terrain_publique!I:I, MATCH(A437, BDD_enquete_terrain_publique!C:C, 0))</f>
        <v>0</v>
      </c>
      <c r="H437" s="6" t="str">
        <f>INDEX(BDD_enquete_terrain_publique!J:J, MATCH(A437, BDD_enquete_terrain_publique!C:C, 0))</f>
        <v>NA</v>
      </c>
      <c r="I437" s="6" t="str">
        <f>INDEX(BDD_enquete_terrain_publique!K:K, MATCH(A437, BDD_enquete_terrain_publique!C:C, 0))</f>
        <v>NA</v>
      </c>
      <c r="J437" s="6" t="str">
        <f>INDEX(BDD_enquete_terrain_publique!L:L, MATCH(A437, BDD_enquete_terrain_publique!C:C, 0))</f>
        <v>0_10</v>
      </c>
      <c r="K437" s="6" t="str">
        <f>INDEX(BDD_enquete_terrain_publique!M:M, MATCH(A437, BDD_enquete_terrain_publique!C:C, 0))</f>
        <v>pre_quart</v>
      </c>
      <c r="L437" s="6" t="s">
        <v>2552</v>
      </c>
      <c r="M437" s="6">
        <v>42</v>
      </c>
      <c r="N437" s="6">
        <v>42.46</v>
      </c>
      <c r="O437" s="6">
        <f t="shared" si="27"/>
        <v>42.707666666666668</v>
      </c>
      <c r="P437" s="6" t="s">
        <v>2553</v>
      </c>
      <c r="Q437" s="6">
        <v>9</v>
      </c>
      <c r="R437" s="6">
        <v>27.99</v>
      </c>
      <c r="S437" s="6">
        <f t="shared" si="28"/>
        <v>9.4664999999999999</v>
      </c>
      <c r="T437" s="101">
        <f>INDEX(BDD_enquete_terrain_publique!AE:AE, MATCH(A437, BDD_enquete_terrain_publique!C:C, 0))</f>
        <v>0.33333333333333331</v>
      </c>
      <c r="U437" s="101">
        <f>INDEX(BDD_enquete_terrain_publique!AF:AF, MATCH(A437, BDD_enquete_terrain_publique!C:C, 0))</f>
        <v>0.52083333333333337</v>
      </c>
      <c r="V437" s="6" t="s">
        <v>41</v>
      </c>
      <c r="W437" s="101">
        <v>0.42083333333333334</v>
      </c>
      <c r="X437" s="6">
        <v>1</v>
      </c>
      <c r="Y437" s="6">
        <v>1</v>
      </c>
      <c r="Z437" s="6" t="s">
        <v>22</v>
      </c>
      <c r="AA437" s="6" t="s">
        <v>22</v>
      </c>
      <c r="GU437" s="163"/>
    </row>
    <row r="438" spans="1:203">
      <c r="A438" s="106" t="s">
        <v>1367</v>
      </c>
      <c r="B438" s="100">
        <f>INDEX(BDD_enquete_terrain_publique!E:E, MATCH(A438, BDD_enquete_terrain_publique!C:C, 0))</f>
        <v>44778</v>
      </c>
      <c r="C438" s="6">
        <v>9</v>
      </c>
      <c r="D438" s="105" t="s">
        <v>22</v>
      </c>
      <c r="E438" s="6">
        <f>INDEX(BDD_enquete_terrain_publique!G:G, MATCH(A438, BDD_enquete_terrain_publique!C:C, 0))</f>
        <v>0</v>
      </c>
      <c r="F438" s="6">
        <f>INDEX(BDD_enquete_terrain_publique!H:H, MATCH(A438, BDD_enquete_terrain_publique!C:C, 0))</f>
        <v>29</v>
      </c>
      <c r="G438" s="6">
        <f>INDEX(BDD_enquete_terrain_publique!I:I, MATCH(A438, BDD_enquete_terrain_publique!C:C, 0))</f>
        <v>0</v>
      </c>
      <c r="H438" s="6" t="str">
        <f>INDEX(BDD_enquete_terrain_publique!J:J, MATCH(A438, BDD_enquete_terrain_publique!C:C, 0))</f>
        <v>NA</v>
      </c>
      <c r="I438" s="6" t="str">
        <f>INDEX(BDD_enquete_terrain_publique!K:K, MATCH(A438, BDD_enquete_terrain_publique!C:C, 0))</f>
        <v>NA</v>
      </c>
      <c r="J438" s="6" t="str">
        <f>INDEX(BDD_enquete_terrain_publique!L:L, MATCH(A438, BDD_enquete_terrain_publique!C:C, 0))</f>
        <v>0_10</v>
      </c>
      <c r="K438" s="6" t="str">
        <f>INDEX(BDD_enquete_terrain_publique!M:M, MATCH(A438, BDD_enquete_terrain_publique!C:C, 0))</f>
        <v>pre_quart</v>
      </c>
      <c r="L438" s="6" t="s">
        <v>2554</v>
      </c>
      <c r="M438" s="6">
        <v>42</v>
      </c>
      <c r="N438" s="6">
        <v>45.67</v>
      </c>
      <c r="O438" s="6">
        <f t="shared" si="27"/>
        <v>42.761166666666668</v>
      </c>
      <c r="P438" s="6" t="s">
        <v>2555</v>
      </c>
      <c r="Q438" s="6">
        <v>9</v>
      </c>
      <c r="R438" s="6">
        <v>28.52</v>
      </c>
      <c r="S438" s="6">
        <f t="shared" si="28"/>
        <v>9.4753333333333334</v>
      </c>
      <c r="T438" s="101">
        <f>INDEX(BDD_enquete_terrain_publique!AE:AE, MATCH(A438, BDD_enquete_terrain_publique!C:C, 0))</f>
        <v>0.33333333333333331</v>
      </c>
      <c r="U438" s="101">
        <f>INDEX(BDD_enquete_terrain_publique!AF:AF, MATCH(A438, BDD_enquete_terrain_publique!C:C, 0))</f>
        <v>0.52083333333333337</v>
      </c>
      <c r="V438" s="6" t="s">
        <v>41</v>
      </c>
      <c r="W438" s="101">
        <v>0.43402777777777773</v>
      </c>
      <c r="X438" s="6">
        <v>1</v>
      </c>
      <c r="Y438" s="6">
        <v>3</v>
      </c>
      <c r="Z438" s="6" t="s">
        <v>22</v>
      </c>
      <c r="AA438" s="6" t="s">
        <v>22</v>
      </c>
      <c r="GU438" s="163"/>
    </row>
    <row r="439" spans="1:203">
      <c r="A439" s="106" t="s">
        <v>1367</v>
      </c>
      <c r="B439" s="100">
        <f>INDEX(BDD_enquete_terrain_publique!E:E, MATCH(A439, BDD_enquete_terrain_publique!C:C, 0))</f>
        <v>44778</v>
      </c>
      <c r="C439" s="6">
        <v>7</v>
      </c>
      <c r="D439" s="105" t="s">
        <v>22</v>
      </c>
      <c r="E439" s="6">
        <f>INDEX(BDD_enquete_terrain_publique!G:G, MATCH(A439, BDD_enquete_terrain_publique!C:C, 0))</f>
        <v>0</v>
      </c>
      <c r="F439" s="6">
        <f>INDEX(BDD_enquete_terrain_publique!H:H, MATCH(A439, BDD_enquete_terrain_publique!C:C, 0))</f>
        <v>29</v>
      </c>
      <c r="G439" s="6">
        <f>INDEX(BDD_enquete_terrain_publique!I:I, MATCH(A439, BDD_enquete_terrain_publique!C:C, 0))</f>
        <v>0</v>
      </c>
      <c r="H439" s="6" t="str">
        <f>INDEX(BDD_enquete_terrain_publique!J:J, MATCH(A439, BDD_enquete_terrain_publique!C:C, 0))</f>
        <v>NA</v>
      </c>
      <c r="I439" s="6" t="str">
        <f>INDEX(BDD_enquete_terrain_publique!K:K, MATCH(A439, BDD_enquete_terrain_publique!C:C, 0))</f>
        <v>NA</v>
      </c>
      <c r="J439" s="6" t="str">
        <f>INDEX(BDD_enquete_terrain_publique!L:L, MATCH(A439, BDD_enquete_terrain_publique!C:C, 0))</f>
        <v>0_10</v>
      </c>
      <c r="K439" s="6" t="str">
        <f>INDEX(BDD_enquete_terrain_publique!M:M, MATCH(A439, BDD_enquete_terrain_publique!C:C, 0))</f>
        <v>pre_quart</v>
      </c>
      <c r="L439" s="6" t="s">
        <v>2556</v>
      </c>
      <c r="M439" s="6">
        <v>42</v>
      </c>
      <c r="N439" s="6">
        <v>52.23</v>
      </c>
      <c r="O439" s="6">
        <f t="shared" si="27"/>
        <v>42.8705</v>
      </c>
      <c r="P439" s="6" t="s">
        <v>2557</v>
      </c>
      <c r="Q439" s="6">
        <v>9</v>
      </c>
      <c r="R439" s="6">
        <v>28.75</v>
      </c>
      <c r="S439" s="6">
        <f t="shared" si="28"/>
        <v>9.4791666666666661</v>
      </c>
      <c r="T439" s="101">
        <f>INDEX(BDD_enquete_terrain_publique!AE:AE, MATCH(A439, BDD_enquete_terrain_publique!C:C, 0))</f>
        <v>0.33333333333333331</v>
      </c>
      <c r="U439" s="101">
        <f>INDEX(BDD_enquete_terrain_publique!AF:AF, MATCH(A439, BDD_enquete_terrain_publique!C:C, 0))</f>
        <v>0.52083333333333337</v>
      </c>
      <c r="V439" s="6" t="s">
        <v>41</v>
      </c>
      <c r="W439" s="101">
        <v>0.45416666666666666</v>
      </c>
      <c r="X439" s="6">
        <v>1</v>
      </c>
      <c r="Y439" s="6">
        <v>3</v>
      </c>
      <c r="Z439" s="6" t="s">
        <v>22</v>
      </c>
      <c r="AA439" s="6" t="s">
        <v>22</v>
      </c>
      <c r="GU439" s="163"/>
    </row>
    <row r="440" spans="1:203">
      <c r="A440" s="106" t="s">
        <v>1367</v>
      </c>
      <c r="B440" s="100">
        <f>INDEX(BDD_enquete_terrain_publique!E:E, MATCH(A440, BDD_enquete_terrain_publique!C:C, 0))</f>
        <v>44778</v>
      </c>
      <c r="C440" s="6">
        <v>7</v>
      </c>
      <c r="D440" s="105" t="s">
        <v>22</v>
      </c>
      <c r="E440" s="6">
        <f>INDEX(BDD_enquete_terrain_publique!G:G, MATCH(A440, BDD_enquete_terrain_publique!C:C, 0))</f>
        <v>0</v>
      </c>
      <c r="F440" s="6">
        <f>INDEX(BDD_enquete_terrain_publique!H:H, MATCH(A440, BDD_enquete_terrain_publique!C:C, 0))</f>
        <v>29</v>
      </c>
      <c r="G440" s="6">
        <f>INDEX(BDD_enquete_terrain_publique!I:I, MATCH(A440, BDD_enquete_terrain_publique!C:C, 0))</f>
        <v>0</v>
      </c>
      <c r="H440" s="6" t="str">
        <f>INDEX(BDD_enquete_terrain_publique!J:J, MATCH(A440, BDD_enquete_terrain_publique!C:C, 0))</f>
        <v>NA</v>
      </c>
      <c r="I440" s="6" t="str">
        <f>INDEX(BDD_enquete_terrain_publique!K:K, MATCH(A440, BDD_enquete_terrain_publique!C:C, 0))</f>
        <v>NA</v>
      </c>
      <c r="J440" s="6" t="str">
        <f>INDEX(BDD_enquete_terrain_publique!L:L, MATCH(A440, BDD_enquete_terrain_publique!C:C, 0))</f>
        <v>0_10</v>
      </c>
      <c r="K440" s="6" t="str">
        <f>INDEX(BDD_enquete_terrain_publique!M:M, MATCH(A440, BDD_enquete_terrain_publique!C:C, 0))</f>
        <v>pre_quart</v>
      </c>
      <c r="L440" s="6" t="s">
        <v>2558</v>
      </c>
      <c r="M440" s="6">
        <v>42</v>
      </c>
      <c r="N440" s="6">
        <v>53.93</v>
      </c>
      <c r="O440" s="6">
        <f t="shared" si="27"/>
        <v>42.898833333333336</v>
      </c>
      <c r="P440" s="6" t="s">
        <v>2559</v>
      </c>
      <c r="Q440" s="6">
        <v>9</v>
      </c>
      <c r="R440" s="6">
        <v>28.73</v>
      </c>
      <c r="S440" s="6">
        <f t="shared" si="28"/>
        <v>9.4788333333333341</v>
      </c>
      <c r="T440" s="101">
        <f>INDEX(BDD_enquete_terrain_publique!AE:AE, MATCH(A440, BDD_enquete_terrain_publique!C:C, 0))</f>
        <v>0.33333333333333331</v>
      </c>
      <c r="U440" s="101">
        <f>INDEX(BDD_enquete_terrain_publique!AF:AF, MATCH(A440, BDD_enquete_terrain_publique!C:C, 0))</f>
        <v>0.52083333333333337</v>
      </c>
      <c r="V440" s="6" t="s">
        <v>41</v>
      </c>
      <c r="W440" s="101">
        <v>0.46458333333333335</v>
      </c>
      <c r="X440" s="6">
        <v>1</v>
      </c>
      <c r="Y440" s="6">
        <v>2</v>
      </c>
      <c r="Z440" s="6" t="s">
        <v>22</v>
      </c>
      <c r="AA440" s="6" t="s">
        <v>22</v>
      </c>
      <c r="GU440" s="163"/>
    </row>
    <row r="441" spans="1:203">
      <c r="A441" s="106" t="s">
        <v>1367</v>
      </c>
      <c r="B441" s="100">
        <f>INDEX(BDD_enquete_terrain_publique!E:E, MATCH(A441, BDD_enquete_terrain_publique!C:C, 0))</f>
        <v>44778</v>
      </c>
      <c r="C441" s="6">
        <v>8</v>
      </c>
      <c r="D441" s="105" t="s">
        <v>22</v>
      </c>
      <c r="E441" s="6">
        <f>INDEX(BDD_enquete_terrain_publique!G:G, MATCH(A441, BDD_enquete_terrain_publique!C:C, 0))</f>
        <v>0</v>
      </c>
      <c r="F441" s="6">
        <f>INDEX(BDD_enquete_terrain_publique!H:H, MATCH(A441, BDD_enquete_terrain_publique!C:C, 0))</f>
        <v>29</v>
      </c>
      <c r="G441" s="6">
        <f>INDEX(BDD_enquete_terrain_publique!I:I, MATCH(A441, BDD_enquete_terrain_publique!C:C, 0))</f>
        <v>0</v>
      </c>
      <c r="H441" s="6" t="str">
        <f>INDEX(BDD_enquete_terrain_publique!J:J, MATCH(A441, BDD_enquete_terrain_publique!C:C, 0))</f>
        <v>NA</v>
      </c>
      <c r="I441" s="6" t="str">
        <f>INDEX(BDD_enquete_terrain_publique!K:K, MATCH(A441, BDD_enquete_terrain_publique!C:C, 0))</f>
        <v>NA</v>
      </c>
      <c r="J441" s="6" t="str">
        <f>INDEX(BDD_enquete_terrain_publique!L:L, MATCH(A441, BDD_enquete_terrain_publique!C:C, 0))</f>
        <v>0_10</v>
      </c>
      <c r="K441" s="6" t="str">
        <f>INDEX(BDD_enquete_terrain_publique!M:M, MATCH(A441, BDD_enquete_terrain_publique!C:C, 0))</f>
        <v>pre_quart</v>
      </c>
      <c r="L441" s="101" t="s">
        <v>22</v>
      </c>
      <c r="M441" s="101" t="s">
        <v>22</v>
      </c>
      <c r="N441" s="101" t="s">
        <v>22</v>
      </c>
      <c r="O441" s="6" t="s">
        <v>22</v>
      </c>
      <c r="P441" s="101" t="s">
        <v>22</v>
      </c>
      <c r="Q441" s="101" t="s">
        <v>22</v>
      </c>
      <c r="R441" s="101" t="s">
        <v>22</v>
      </c>
      <c r="S441" s="6" t="s">
        <v>22</v>
      </c>
      <c r="T441" s="101">
        <f>INDEX(BDD_enquete_terrain_publique!AE:AE, MATCH(A441, BDD_enquete_terrain_publique!C:C, 0))</f>
        <v>0.33333333333333331</v>
      </c>
      <c r="U441" s="101">
        <f>INDEX(BDD_enquete_terrain_publique!AF:AF, MATCH(A441, BDD_enquete_terrain_publique!C:C, 0))</f>
        <v>0.52083333333333337</v>
      </c>
      <c r="V441" s="6" t="s">
        <v>41</v>
      </c>
      <c r="W441" s="6" t="s">
        <v>22</v>
      </c>
      <c r="X441" s="6" t="s">
        <v>22</v>
      </c>
      <c r="Y441" s="6" t="s">
        <v>22</v>
      </c>
      <c r="Z441" s="6" t="s">
        <v>22</v>
      </c>
      <c r="AA441" s="6" t="s">
        <v>22</v>
      </c>
      <c r="GU441" s="163"/>
    </row>
    <row r="442" spans="1:203">
      <c r="A442" s="106" t="s">
        <v>1367</v>
      </c>
      <c r="B442" s="100">
        <f>INDEX(BDD_enquete_terrain_publique!E:E, MATCH(A442, BDD_enquete_terrain_publique!C:C, 0))</f>
        <v>44778</v>
      </c>
      <c r="C442" s="6">
        <v>4</v>
      </c>
      <c r="D442" s="8" t="s">
        <v>22</v>
      </c>
      <c r="E442" s="6">
        <f>INDEX(BDD_enquete_terrain_publique!G:G, MATCH(A442, BDD_enquete_terrain_publique!C:C, 0))</f>
        <v>0</v>
      </c>
      <c r="F442" s="6">
        <f>INDEX(BDD_enquete_terrain_publique!H:H, MATCH(A442, BDD_enquete_terrain_publique!C:C, 0))</f>
        <v>29</v>
      </c>
      <c r="G442" s="6">
        <f>INDEX(BDD_enquete_terrain_publique!I:I, MATCH(A442, BDD_enquete_terrain_publique!C:C, 0))</f>
        <v>0</v>
      </c>
      <c r="H442" s="6" t="str">
        <f>INDEX(BDD_enquete_terrain_publique!J:J, MATCH(A442, BDD_enquete_terrain_publique!C:C, 0))</f>
        <v>NA</v>
      </c>
      <c r="I442" s="6" t="str">
        <f>INDEX(BDD_enquete_terrain_publique!K:K, MATCH(A442, BDD_enquete_terrain_publique!C:C, 0))</f>
        <v>NA</v>
      </c>
      <c r="J442" s="6" t="str">
        <f>INDEX(BDD_enquete_terrain_publique!L:L, MATCH(A442, BDD_enquete_terrain_publique!C:C, 0))</f>
        <v>0_10</v>
      </c>
      <c r="K442" s="6" t="str">
        <f>INDEX(BDD_enquete_terrain_publique!M:M, MATCH(A442, BDD_enquete_terrain_publique!C:C, 0))</f>
        <v>pre_quart</v>
      </c>
      <c r="L442" s="101" t="s">
        <v>22</v>
      </c>
      <c r="M442" s="101" t="s">
        <v>22</v>
      </c>
      <c r="N442" s="101" t="s">
        <v>22</v>
      </c>
      <c r="O442" s="6" t="s">
        <v>22</v>
      </c>
      <c r="P442" s="101" t="s">
        <v>22</v>
      </c>
      <c r="Q442" s="101" t="s">
        <v>22</v>
      </c>
      <c r="R442" s="101" t="s">
        <v>22</v>
      </c>
      <c r="S442" s="6" t="s">
        <v>22</v>
      </c>
      <c r="T442" s="101">
        <f>INDEX(BDD_enquete_terrain_publique!AE:AE, MATCH(A442, BDD_enquete_terrain_publique!C:C, 0))</f>
        <v>0.33333333333333331</v>
      </c>
      <c r="U442" s="101">
        <f>INDEX(BDD_enquete_terrain_publique!AF:AF, MATCH(A442, BDD_enquete_terrain_publique!C:C, 0))</f>
        <v>0.52083333333333337</v>
      </c>
      <c r="V442" s="6" t="s">
        <v>41</v>
      </c>
      <c r="W442" s="6" t="s">
        <v>22</v>
      </c>
      <c r="X442" s="6" t="s">
        <v>22</v>
      </c>
      <c r="Y442" s="6" t="s">
        <v>22</v>
      </c>
      <c r="Z442" s="6" t="s">
        <v>22</v>
      </c>
      <c r="AA442" s="6" t="s">
        <v>22</v>
      </c>
      <c r="GU442" s="163"/>
    </row>
    <row r="443" spans="1:203">
      <c r="A443" s="106" t="s">
        <v>1384</v>
      </c>
      <c r="B443" s="100">
        <f>INDEX(BDD_enquete_terrain_publique!E:E, MATCH(A443, BDD_enquete_terrain_publique!C:C, 0))</f>
        <v>44785</v>
      </c>
      <c r="C443" s="6">
        <v>3</v>
      </c>
      <c r="D443" s="8" t="s">
        <v>22</v>
      </c>
      <c r="E443" s="6">
        <f>INDEX(BDD_enquete_terrain_publique!G:G, MATCH(A443, BDD_enquete_terrain_publique!C:C, 0))</f>
        <v>2</v>
      </c>
      <c r="F443" s="6">
        <f>INDEX(BDD_enquete_terrain_publique!H:H, MATCH(A443, BDD_enquete_terrain_publique!C:C, 0))</f>
        <v>27</v>
      </c>
      <c r="G443" s="6">
        <f>INDEX(BDD_enquete_terrain_publique!I:I, MATCH(A443, BDD_enquete_terrain_publique!C:C, 0))</f>
        <v>0</v>
      </c>
      <c r="H443" s="6" t="str">
        <f>INDEX(BDD_enquete_terrain_publique!J:J, MATCH(A443, BDD_enquete_terrain_publique!C:C, 0))</f>
        <v>NA</v>
      </c>
      <c r="I443" s="6" t="str">
        <f>INDEX(BDD_enquete_terrain_publique!K:K, MATCH(A443, BDD_enquete_terrain_publique!C:C, 0))</f>
        <v>S</v>
      </c>
      <c r="J443" s="6" t="str">
        <f>INDEX(BDD_enquete_terrain_publique!L:L, MATCH(A443, BDD_enquete_terrain_publique!C:C, 0))</f>
        <v>75_100</v>
      </c>
      <c r="K443" s="6" t="str">
        <f>INDEX(BDD_enquete_terrain_publique!M:M, MATCH(A443, BDD_enquete_terrain_publique!C:C, 0))</f>
        <v>pln_lune</v>
      </c>
      <c r="L443" s="6" t="s">
        <v>2560</v>
      </c>
      <c r="M443" s="6">
        <v>42</v>
      </c>
      <c r="N443" s="6">
        <v>98.88</v>
      </c>
      <c r="O443" s="6">
        <f t="shared" si="27"/>
        <v>43.648000000000003</v>
      </c>
      <c r="P443" s="6" t="s">
        <v>2561</v>
      </c>
      <c r="Q443" s="6">
        <v>9</v>
      </c>
      <c r="R443" s="6">
        <v>26.74</v>
      </c>
      <c r="S443" s="6">
        <f t="shared" si="28"/>
        <v>9.445666666666666</v>
      </c>
      <c r="T443" s="101">
        <f>INDEX(BDD_enquete_terrain_publique!AE:AE, MATCH(A443, BDD_enquete_terrain_publique!C:C, 0))</f>
        <v>0.3125</v>
      </c>
      <c r="U443" s="101">
        <f>INDEX(BDD_enquete_terrain_publique!AF:AF, MATCH(A443, BDD_enquete_terrain_publique!C:C, 0))</f>
        <v>0.58333333333333337</v>
      </c>
      <c r="V443" s="6" t="s">
        <v>41</v>
      </c>
      <c r="W443" s="101">
        <v>0.3923611111111111</v>
      </c>
      <c r="X443" s="6">
        <v>1</v>
      </c>
      <c r="Y443" s="6">
        <v>3</v>
      </c>
      <c r="Z443" s="6" t="s">
        <v>22</v>
      </c>
      <c r="AA443" s="6" t="s">
        <v>22</v>
      </c>
      <c r="GU443" s="163"/>
    </row>
    <row r="444" spans="1:203">
      <c r="A444" s="106" t="s">
        <v>1384</v>
      </c>
      <c r="B444" s="100">
        <f>INDEX(BDD_enquete_terrain_publique!E:E, MATCH(A444, BDD_enquete_terrain_publique!C:C, 0))</f>
        <v>44785</v>
      </c>
      <c r="C444" s="6">
        <v>3</v>
      </c>
      <c r="D444" s="8" t="s">
        <v>22</v>
      </c>
      <c r="E444" s="6">
        <f>INDEX(BDD_enquete_terrain_publique!G:G, MATCH(A444, BDD_enquete_terrain_publique!C:C, 0))</f>
        <v>2</v>
      </c>
      <c r="F444" s="6">
        <f>INDEX(BDD_enquete_terrain_publique!H:H, MATCH(A444, BDD_enquete_terrain_publique!C:C, 0))</f>
        <v>27</v>
      </c>
      <c r="G444" s="6">
        <f>INDEX(BDD_enquete_terrain_publique!I:I, MATCH(A444, BDD_enquete_terrain_publique!C:C, 0))</f>
        <v>0</v>
      </c>
      <c r="H444" s="6" t="str">
        <f>INDEX(BDD_enquete_terrain_publique!J:J, MATCH(A444, BDD_enquete_terrain_publique!C:C, 0))</f>
        <v>NA</v>
      </c>
      <c r="I444" s="6" t="str">
        <f>INDEX(BDD_enquete_terrain_publique!K:K, MATCH(A444, BDD_enquete_terrain_publique!C:C, 0))</f>
        <v>S</v>
      </c>
      <c r="J444" s="6" t="str">
        <f>INDEX(BDD_enquete_terrain_publique!L:L, MATCH(A444, BDD_enquete_terrain_publique!C:C, 0))</f>
        <v>75_100</v>
      </c>
      <c r="K444" s="6" t="str">
        <f>INDEX(BDD_enquete_terrain_publique!M:M, MATCH(A444, BDD_enquete_terrain_publique!C:C, 0))</f>
        <v>pln_lune</v>
      </c>
      <c r="L444" s="6" t="s">
        <v>2562</v>
      </c>
      <c r="M444" s="6">
        <v>42</v>
      </c>
      <c r="N444" s="6">
        <v>99.36</v>
      </c>
      <c r="O444" s="6">
        <f t="shared" si="27"/>
        <v>43.655999999999999</v>
      </c>
      <c r="P444" s="6" t="s">
        <v>2563</v>
      </c>
      <c r="Q444" s="6">
        <v>9</v>
      </c>
      <c r="R444" s="6">
        <v>27.2</v>
      </c>
      <c r="S444" s="6">
        <f t="shared" si="28"/>
        <v>9.4533333333333331</v>
      </c>
      <c r="T444" s="101">
        <f>INDEX(BDD_enquete_terrain_publique!AE:AE, MATCH(A444, BDD_enquete_terrain_publique!C:C, 0))</f>
        <v>0.3125</v>
      </c>
      <c r="U444" s="101">
        <f>INDEX(BDD_enquete_terrain_publique!AF:AF, MATCH(A444, BDD_enquete_terrain_publique!C:C, 0))</f>
        <v>0.58333333333333337</v>
      </c>
      <c r="V444" s="6" t="s">
        <v>41</v>
      </c>
      <c r="W444" s="101">
        <v>0.41666666666666669</v>
      </c>
      <c r="X444" s="6">
        <v>1</v>
      </c>
      <c r="Y444" s="6">
        <v>2</v>
      </c>
      <c r="Z444" s="6" t="s">
        <v>22</v>
      </c>
      <c r="AA444" s="6" t="s">
        <v>22</v>
      </c>
      <c r="GU444" s="163"/>
    </row>
    <row r="445" spans="1:203" ht="13.75" customHeight="1">
      <c r="A445" s="106" t="s">
        <v>1384</v>
      </c>
      <c r="B445" s="100">
        <f>INDEX(BDD_enquete_terrain_publique!E:E, MATCH(A445, BDD_enquete_terrain_publique!C:C, 0))</f>
        <v>44785</v>
      </c>
      <c r="C445" s="6">
        <v>3</v>
      </c>
      <c r="D445" s="8" t="s">
        <v>22</v>
      </c>
      <c r="E445" s="6">
        <f>INDEX(BDD_enquete_terrain_publique!G:G, MATCH(A445, BDD_enquete_terrain_publique!C:C, 0))</f>
        <v>2</v>
      </c>
      <c r="F445" s="6">
        <f>INDEX(BDD_enquete_terrain_publique!H:H, MATCH(A445, BDD_enquete_terrain_publique!C:C, 0))</f>
        <v>27</v>
      </c>
      <c r="G445" s="6">
        <f>INDEX(BDD_enquete_terrain_publique!I:I, MATCH(A445, BDD_enquete_terrain_publique!C:C, 0))</f>
        <v>0</v>
      </c>
      <c r="H445" s="6" t="str">
        <f>INDEX(BDD_enquete_terrain_publique!J:J, MATCH(A445, BDD_enquete_terrain_publique!C:C, 0))</f>
        <v>NA</v>
      </c>
      <c r="I445" s="6" t="str">
        <f>INDEX(BDD_enquete_terrain_publique!K:K, MATCH(A445, BDD_enquete_terrain_publique!C:C, 0))</f>
        <v>S</v>
      </c>
      <c r="J445" s="6" t="str">
        <f>INDEX(BDD_enquete_terrain_publique!L:L, MATCH(A445, BDD_enquete_terrain_publique!C:C, 0))</f>
        <v>75_100</v>
      </c>
      <c r="K445" s="6" t="str">
        <f>INDEX(BDD_enquete_terrain_publique!M:M, MATCH(A445, BDD_enquete_terrain_publique!C:C, 0))</f>
        <v>pln_lune</v>
      </c>
      <c r="L445" s="101" t="s">
        <v>22</v>
      </c>
      <c r="M445" s="101" t="s">
        <v>22</v>
      </c>
      <c r="N445" s="101" t="s">
        <v>22</v>
      </c>
      <c r="O445" s="6" t="s">
        <v>22</v>
      </c>
      <c r="P445" s="101" t="s">
        <v>22</v>
      </c>
      <c r="Q445" s="101" t="s">
        <v>22</v>
      </c>
      <c r="R445" s="101" t="s">
        <v>22</v>
      </c>
      <c r="S445" s="6" t="s">
        <v>22</v>
      </c>
      <c r="T445" s="101">
        <f>INDEX(BDD_enquete_terrain_publique!AE:AE, MATCH(A445, BDD_enquete_terrain_publique!C:C, 0))</f>
        <v>0.3125</v>
      </c>
      <c r="U445" s="101">
        <f>INDEX(BDD_enquete_terrain_publique!AF:AF, MATCH(A445, BDD_enquete_terrain_publique!C:C, 0))</f>
        <v>0.58333333333333337</v>
      </c>
      <c r="V445" s="6" t="s">
        <v>41</v>
      </c>
      <c r="W445" s="101">
        <v>0.45833333333333331</v>
      </c>
      <c r="X445" s="6">
        <v>1</v>
      </c>
      <c r="Y445" s="6">
        <v>1</v>
      </c>
      <c r="Z445" s="6" t="s">
        <v>22</v>
      </c>
      <c r="AA445" s="6" t="s">
        <v>22</v>
      </c>
      <c r="GU445" s="163"/>
    </row>
    <row r="446" spans="1:203">
      <c r="A446" s="106" t="s">
        <v>1384</v>
      </c>
      <c r="B446" s="100">
        <f>INDEX(BDD_enquete_terrain_publique!E:E, MATCH(A446, BDD_enquete_terrain_publique!C:C, 0))</f>
        <v>44785</v>
      </c>
      <c r="C446" s="6">
        <v>3</v>
      </c>
      <c r="D446" s="8" t="s">
        <v>22</v>
      </c>
      <c r="E446" s="6">
        <f>INDEX(BDD_enquete_terrain_publique!G:G, MATCH(A446, BDD_enquete_terrain_publique!C:C, 0))</f>
        <v>2</v>
      </c>
      <c r="F446" s="6">
        <f>INDEX(BDD_enquete_terrain_publique!H:H, MATCH(A446, BDD_enquete_terrain_publique!C:C, 0))</f>
        <v>27</v>
      </c>
      <c r="G446" s="6">
        <f>INDEX(BDD_enquete_terrain_publique!I:I, MATCH(A446, BDD_enquete_terrain_publique!C:C, 0))</f>
        <v>0</v>
      </c>
      <c r="H446" s="6" t="str">
        <f>INDEX(BDD_enquete_terrain_publique!J:J, MATCH(A446, BDD_enquete_terrain_publique!C:C, 0))</f>
        <v>NA</v>
      </c>
      <c r="I446" s="6" t="str">
        <f>INDEX(BDD_enquete_terrain_publique!K:K, MATCH(A446, BDD_enquete_terrain_publique!C:C, 0))</f>
        <v>S</v>
      </c>
      <c r="J446" s="6" t="str">
        <f>INDEX(BDD_enquete_terrain_publique!L:L, MATCH(A446, BDD_enquete_terrain_publique!C:C, 0))</f>
        <v>75_100</v>
      </c>
      <c r="K446" s="6" t="str">
        <f>INDEX(BDD_enquete_terrain_publique!M:M, MATCH(A446, BDD_enquete_terrain_publique!C:C, 0))</f>
        <v>pln_lune</v>
      </c>
      <c r="L446" s="101" t="s">
        <v>22</v>
      </c>
      <c r="M446" s="101" t="s">
        <v>22</v>
      </c>
      <c r="N446" s="101" t="s">
        <v>22</v>
      </c>
      <c r="O446" s="6" t="s">
        <v>22</v>
      </c>
      <c r="P446" s="101" t="s">
        <v>22</v>
      </c>
      <c r="Q446" s="101" t="s">
        <v>22</v>
      </c>
      <c r="R446" s="101" t="s">
        <v>22</v>
      </c>
      <c r="S446" s="6" t="s">
        <v>22</v>
      </c>
      <c r="T446" s="101">
        <f>INDEX(BDD_enquete_terrain_publique!AE:AE, MATCH(A446, BDD_enquete_terrain_publique!C:C, 0))</f>
        <v>0.3125</v>
      </c>
      <c r="U446" s="101">
        <f>INDEX(BDD_enquete_terrain_publique!AF:AF, MATCH(A446, BDD_enquete_terrain_publique!C:C, 0))</f>
        <v>0.58333333333333337</v>
      </c>
      <c r="V446" s="6" t="s">
        <v>41</v>
      </c>
      <c r="W446" s="101">
        <v>0.4826388888888889</v>
      </c>
      <c r="X446" s="6">
        <v>1</v>
      </c>
      <c r="Y446" s="6">
        <v>1</v>
      </c>
      <c r="Z446" s="6" t="s">
        <v>22</v>
      </c>
      <c r="AA446" s="6" t="s">
        <v>22</v>
      </c>
      <c r="GU446" s="163"/>
    </row>
    <row r="447" spans="1:203">
      <c r="A447" s="106" t="s">
        <v>1384</v>
      </c>
      <c r="B447" s="100">
        <f>INDEX(BDD_enquete_terrain_publique!E:E, MATCH(A447, BDD_enquete_terrain_publique!C:C, 0))</f>
        <v>44785</v>
      </c>
      <c r="C447" s="6">
        <v>4</v>
      </c>
      <c r="D447" s="8" t="s">
        <v>22</v>
      </c>
      <c r="E447" s="6">
        <f>INDEX(BDD_enquete_terrain_publique!G:G, MATCH(A447, BDD_enquete_terrain_publique!C:C, 0))</f>
        <v>2</v>
      </c>
      <c r="F447" s="6">
        <f>INDEX(BDD_enquete_terrain_publique!H:H, MATCH(A447, BDD_enquete_terrain_publique!C:C, 0))</f>
        <v>27</v>
      </c>
      <c r="G447" s="6">
        <f>INDEX(BDD_enquete_terrain_publique!I:I, MATCH(A447, BDD_enquete_terrain_publique!C:C, 0))</f>
        <v>0</v>
      </c>
      <c r="H447" s="6" t="str">
        <f>INDEX(BDD_enquete_terrain_publique!J:J, MATCH(A447, BDD_enquete_terrain_publique!C:C, 0))</f>
        <v>NA</v>
      </c>
      <c r="I447" s="6" t="str">
        <f>INDEX(BDD_enquete_terrain_publique!K:K, MATCH(A447, BDD_enquete_terrain_publique!C:C, 0))</f>
        <v>S</v>
      </c>
      <c r="J447" s="6" t="str">
        <f>INDEX(BDD_enquete_terrain_publique!L:L, MATCH(A447, BDD_enquete_terrain_publique!C:C, 0))</f>
        <v>75_100</v>
      </c>
      <c r="K447" s="6" t="str">
        <f>INDEX(BDD_enquete_terrain_publique!M:M, MATCH(A447, BDD_enquete_terrain_publique!C:C, 0))</f>
        <v>pln_lune</v>
      </c>
      <c r="L447" s="101" t="s">
        <v>22</v>
      </c>
      <c r="M447" s="101" t="s">
        <v>22</v>
      </c>
      <c r="N447" s="101" t="s">
        <v>22</v>
      </c>
      <c r="O447" s="6" t="s">
        <v>22</v>
      </c>
      <c r="P447" s="101" t="s">
        <v>22</v>
      </c>
      <c r="Q447" s="101" t="s">
        <v>22</v>
      </c>
      <c r="R447" s="101" t="s">
        <v>22</v>
      </c>
      <c r="S447" s="6" t="s">
        <v>22</v>
      </c>
      <c r="T447" s="101">
        <f>INDEX(BDD_enquete_terrain_publique!AE:AE, MATCH(A447, BDD_enquete_terrain_publique!C:C, 0))</f>
        <v>0.3125</v>
      </c>
      <c r="U447" s="101">
        <f>INDEX(BDD_enquete_terrain_publique!AF:AF, MATCH(A447, BDD_enquete_terrain_publique!C:C, 0))</f>
        <v>0.58333333333333337</v>
      </c>
      <c r="V447" s="6" t="s">
        <v>22</v>
      </c>
      <c r="W447" s="101" t="s">
        <v>22</v>
      </c>
      <c r="X447" s="6" t="s">
        <v>22</v>
      </c>
      <c r="Y447" s="6" t="s">
        <v>22</v>
      </c>
      <c r="Z447" s="6" t="s">
        <v>22</v>
      </c>
      <c r="AA447" s="6" t="s">
        <v>22</v>
      </c>
      <c r="GU447" s="163"/>
    </row>
    <row r="448" spans="1:203">
      <c r="A448" s="106" t="s">
        <v>2564</v>
      </c>
      <c r="B448" s="100">
        <v>44790</v>
      </c>
      <c r="C448" s="6">
        <v>9</v>
      </c>
      <c r="D448" s="8" t="s">
        <v>22</v>
      </c>
      <c r="E448" s="6" t="s">
        <v>22</v>
      </c>
      <c r="F448" s="6" t="s">
        <v>22</v>
      </c>
      <c r="G448" s="6" t="s">
        <v>22</v>
      </c>
      <c r="H448" s="6" t="s">
        <v>22</v>
      </c>
      <c r="I448" s="6" t="s">
        <v>22</v>
      </c>
      <c r="J448" s="6" t="s">
        <v>22</v>
      </c>
      <c r="K448" s="6" t="s">
        <v>22</v>
      </c>
      <c r="L448" s="101" t="s">
        <v>22</v>
      </c>
      <c r="M448" s="101" t="s">
        <v>22</v>
      </c>
      <c r="N448" s="101" t="s">
        <v>22</v>
      </c>
      <c r="O448" s="6" t="s">
        <v>22</v>
      </c>
      <c r="P448" s="101" t="s">
        <v>22</v>
      </c>
      <c r="Q448" s="101" t="s">
        <v>22</v>
      </c>
      <c r="R448" s="101" t="s">
        <v>22</v>
      </c>
      <c r="S448" s="6" t="s">
        <v>22</v>
      </c>
      <c r="T448" s="101">
        <v>0.29166666666666669</v>
      </c>
      <c r="U448" s="101">
        <v>0.47916666666666669</v>
      </c>
      <c r="V448" s="6" t="s">
        <v>22</v>
      </c>
      <c r="W448" s="6" t="s">
        <v>22</v>
      </c>
      <c r="X448" s="6" t="s">
        <v>22</v>
      </c>
      <c r="Y448" s="6" t="s">
        <v>22</v>
      </c>
      <c r="Z448" s="6" t="s">
        <v>22</v>
      </c>
      <c r="AA448" s="6" t="s">
        <v>22</v>
      </c>
      <c r="GU448" s="163"/>
    </row>
    <row r="449" spans="1:203">
      <c r="A449" s="106" t="s">
        <v>2564</v>
      </c>
      <c r="B449" s="100">
        <v>44790</v>
      </c>
      <c r="C449" s="6">
        <v>8</v>
      </c>
      <c r="D449" s="8" t="s">
        <v>22</v>
      </c>
      <c r="E449" s="6" t="s">
        <v>22</v>
      </c>
      <c r="F449" s="6" t="s">
        <v>22</v>
      </c>
      <c r="G449" s="6" t="s">
        <v>22</v>
      </c>
      <c r="H449" s="6" t="s">
        <v>22</v>
      </c>
      <c r="I449" s="6" t="s">
        <v>22</v>
      </c>
      <c r="J449" s="6" t="s">
        <v>22</v>
      </c>
      <c r="K449" s="6" t="s">
        <v>22</v>
      </c>
      <c r="L449" s="101" t="s">
        <v>22</v>
      </c>
      <c r="M449" s="101" t="s">
        <v>22</v>
      </c>
      <c r="N449" s="101" t="s">
        <v>22</v>
      </c>
      <c r="O449" s="6" t="s">
        <v>22</v>
      </c>
      <c r="P449" s="101" t="s">
        <v>22</v>
      </c>
      <c r="Q449" s="101" t="s">
        <v>22</v>
      </c>
      <c r="R449" s="101" t="s">
        <v>22</v>
      </c>
      <c r="S449" s="6" t="s">
        <v>22</v>
      </c>
      <c r="T449" s="101">
        <f>T448</f>
        <v>0.29166666666666669</v>
      </c>
      <c r="U449" s="101">
        <f>U448</f>
        <v>0.47916666666666669</v>
      </c>
      <c r="V449" s="6" t="s">
        <v>22</v>
      </c>
      <c r="W449" s="6" t="s">
        <v>22</v>
      </c>
      <c r="X449" s="6" t="s">
        <v>22</v>
      </c>
      <c r="Y449" s="6" t="s">
        <v>22</v>
      </c>
      <c r="Z449" s="6" t="s">
        <v>22</v>
      </c>
      <c r="AA449" s="6" t="s">
        <v>22</v>
      </c>
      <c r="GU449" s="163"/>
    </row>
    <row r="450" spans="1:203">
      <c r="A450" s="106" t="s">
        <v>2564</v>
      </c>
      <c r="B450" s="100">
        <v>44790</v>
      </c>
      <c r="C450" s="6">
        <v>7</v>
      </c>
      <c r="D450" s="8" t="s">
        <v>22</v>
      </c>
      <c r="E450" s="6" t="s">
        <v>22</v>
      </c>
      <c r="F450" s="6" t="s">
        <v>22</v>
      </c>
      <c r="G450" s="6" t="s">
        <v>22</v>
      </c>
      <c r="H450" s="6" t="s">
        <v>22</v>
      </c>
      <c r="I450" s="6" t="s">
        <v>22</v>
      </c>
      <c r="J450" s="6" t="s">
        <v>22</v>
      </c>
      <c r="K450" s="6" t="s">
        <v>22</v>
      </c>
      <c r="L450" s="101" t="s">
        <v>22</v>
      </c>
      <c r="M450" s="101" t="s">
        <v>22</v>
      </c>
      <c r="N450" s="101" t="s">
        <v>22</v>
      </c>
      <c r="O450" s="6" t="s">
        <v>22</v>
      </c>
      <c r="P450" s="101" t="s">
        <v>22</v>
      </c>
      <c r="Q450" s="101" t="s">
        <v>22</v>
      </c>
      <c r="R450" s="101" t="s">
        <v>22</v>
      </c>
      <c r="S450" s="6" t="s">
        <v>22</v>
      </c>
      <c r="T450" s="101">
        <f t="shared" ref="T450:U452" si="31">T449</f>
        <v>0.29166666666666669</v>
      </c>
      <c r="U450" s="101">
        <f t="shared" si="31"/>
        <v>0.47916666666666669</v>
      </c>
      <c r="V450" s="6" t="s">
        <v>22</v>
      </c>
      <c r="W450" s="6" t="s">
        <v>22</v>
      </c>
      <c r="X450" s="6" t="s">
        <v>22</v>
      </c>
      <c r="Y450" s="6" t="s">
        <v>22</v>
      </c>
      <c r="Z450" s="6" t="s">
        <v>22</v>
      </c>
      <c r="AA450" s="6" t="s">
        <v>22</v>
      </c>
      <c r="GU450" s="163"/>
    </row>
    <row r="451" spans="1:203">
      <c r="A451" s="106" t="s">
        <v>2564</v>
      </c>
      <c r="B451" s="100">
        <v>44790</v>
      </c>
      <c r="C451" s="6">
        <v>6</v>
      </c>
      <c r="D451" s="8" t="s">
        <v>22</v>
      </c>
      <c r="E451" s="6" t="s">
        <v>22</v>
      </c>
      <c r="F451" s="6" t="s">
        <v>22</v>
      </c>
      <c r="G451" s="6" t="s">
        <v>22</v>
      </c>
      <c r="H451" s="6" t="s">
        <v>22</v>
      </c>
      <c r="I451" s="6" t="s">
        <v>22</v>
      </c>
      <c r="J451" s="6" t="s">
        <v>22</v>
      </c>
      <c r="K451" s="6" t="s">
        <v>22</v>
      </c>
      <c r="L451" s="101" t="s">
        <v>22</v>
      </c>
      <c r="M451" s="101" t="s">
        <v>22</v>
      </c>
      <c r="N451" s="101" t="s">
        <v>22</v>
      </c>
      <c r="O451" s="6" t="s">
        <v>22</v>
      </c>
      <c r="P451" s="101" t="s">
        <v>22</v>
      </c>
      <c r="Q451" s="101" t="s">
        <v>22</v>
      </c>
      <c r="R451" s="101" t="s">
        <v>22</v>
      </c>
      <c r="S451" s="6" t="s">
        <v>22</v>
      </c>
      <c r="T451" s="101">
        <f t="shared" si="31"/>
        <v>0.29166666666666669</v>
      </c>
      <c r="U451" s="101">
        <f t="shared" si="31"/>
        <v>0.47916666666666669</v>
      </c>
      <c r="V451" s="6" t="s">
        <v>22</v>
      </c>
      <c r="W451" s="6" t="s">
        <v>22</v>
      </c>
      <c r="X451" s="6" t="s">
        <v>22</v>
      </c>
      <c r="Y451" s="6" t="s">
        <v>22</v>
      </c>
      <c r="Z451" s="6" t="s">
        <v>22</v>
      </c>
      <c r="AA451" s="6" t="s">
        <v>22</v>
      </c>
      <c r="GU451" s="163"/>
    </row>
    <row r="452" spans="1:203">
      <c r="A452" s="106" t="s">
        <v>2564</v>
      </c>
      <c r="B452" s="100">
        <v>44790</v>
      </c>
      <c r="C452" s="6">
        <v>4</v>
      </c>
      <c r="D452" s="8" t="s">
        <v>22</v>
      </c>
      <c r="E452" s="6" t="s">
        <v>22</v>
      </c>
      <c r="F452" s="6" t="s">
        <v>22</v>
      </c>
      <c r="G452" s="6" t="s">
        <v>22</v>
      </c>
      <c r="H452" s="6" t="s">
        <v>22</v>
      </c>
      <c r="I452" s="6" t="s">
        <v>22</v>
      </c>
      <c r="J452" s="6" t="s">
        <v>22</v>
      </c>
      <c r="K452" s="6" t="s">
        <v>22</v>
      </c>
      <c r="L452" s="101" t="s">
        <v>22</v>
      </c>
      <c r="M452" s="101" t="s">
        <v>22</v>
      </c>
      <c r="N452" s="101" t="s">
        <v>22</v>
      </c>
      <c r="O452" s="6" t="s">
        <v>22</v>
      </c>
      <c r="P452" s="101" t="s">
        <v>22</v>
      </c>
      <c r="Q452" s="101" t="s">
        <v>22</v>
      </c>
      <c r="R452" s="101" t="s">
        <v>22</v>
      </c>
      <c r="S452" s="6" t="s">
        <v>22</v>
      </c>
      <c r="T452" s="101">
        <f t="shared" si="31"/>
        <v>0.29166666666666669</v>
      </c>
      <c r="U452" s="101">
        <f t="shared" si="31"/>
        <v>0.47916666666666669</v>
      </c>
      <c r="V452" s="6" t="s">
        <v>22</v>
      </c>
      <c r="W452" s="6" t="s">
        <v>22</v>
      </c>
      <c r="X452" s="6" t="s">
        <v>22</v>
      </c>
      <c r="Y452" s="6" t="s">
        <v>22</v>
      </c>
      <c r="Z452" s="6" t="s">
        <v>22</v>
      </c>
      <c r="AA452" s="6" t="s">
        <v>22</v>
      </c>
      <c r="GU452" s="163"/>
    </row>
    <row r="453" spans="1:203">
      <c r="A453" s="106" t="s">
        <v>1395</v>
      </c>
      <c r="B453" s="100">
        <f>INDEX(BDD_enquete_terrain_publique!E:E, MATCH(A453, BDD_enquete_terrain_publique!C:C, 0))</f>
        <v>44798</v>
      </c>
      <c r="C453" s="6">
        <v>54</v>
      </c>
      <c r="D453" s="8" t="s">
        <v>22</v>
      </c>
      <c r="E453" s="6">
        <f>INDEX(BDD_enquete_terrain_publique!G:G, MATCH(A453, BDD_enquete_terrain_publique!C:C, 0))</f>
        <v>0</v>
      </c>
      <c r="F453" s="6">
        <f>INDEX(BDD_enquete_terrain_publique!H:H, MATCH(A453, BDD_enquete_terrain_publique!C:C, 0))</f>
        <v>26.6</v>
      </c>
      <c r="G453" s="6">
        <f>INDEX(BDD_enquete_terrain_publique!I:I, MATCH(A453, BDD_enquete_terrain_publique!C:C, 0))</f>
        <v>0</v>
      </c>
      <c r="H453" s="6" t="str">
        <f>INDEX(BDD_enquete_terrain_publique!J:J, MATCH(A453, BDD_enquete_terrain_publique!C:C, 0))</f>
        <v>NA</v>
      </c>
      <c r="I453" s="6" t="str">
        <f>INDEX(BDD_enquete_terrain_publique!K:K, MATCH(A453, BDD_enquete_terrain_publique!C:C, 0))</f>
        <v>NA</v>
      </c>
      <c r="J453" s="6" t="str">
        <f>INDEX(BDD_enquete_terrain_publique!L:L, MATCH(A453, BDD_enquete_terrain_publique!C:C, 0))</f>
        <v>0_10</v>
      </c>
      <c r="K453" s="6" t="str">
        <f>INDEX(BDD_enquete_terrain_publique!M:M, MATCH(A453, BDD_enquete_terrain_publique!C:C, 0))</f>
        <v>pre_quart</v>
      </c>
      <c r="L453" s="100" t="s">
        <v>2565</v>
      </c>
      <c r="M453" s="6">
        <v>42</v>
      </c>
      <c r="N453" s="6">
        <v>72.34</v>
      </c>
      <c r="O453" s="6">
        <f t="shared" ref="O453:O478" si="32">M453+N453/60</f>
        <v>43.205666666666666</v>
      </c>
      <c r="P453" s="6" t="s">
        <v>2566</v>
      </c>
      <c r="Q453" s="6">
        <v>9</v>
      </c>
      <c r="R453" s="6">
        <v>1.36</v>
      </c>
      <c r="S453" s="6">
        <f t="shared" ref="S453:S455" si="33">Q453+R453/60</f>
        <v>9.0226666666666659</v>
      </c>
      <c r="T453" s="101">
        <f>INDEX(BDD_enquete_terrain_publique!AE:AE, MATCH(A453, BDD_enquete_terrain_publique!C:C, 0))</f>
        <v>0.3125</v>
      </c>
      <c r="U453" s="101">
        <f>INDEX(BDD_enquete_terrain_publique!AF:AF, MATCH(A453, BDD_enquete_terrain_publique!C:C, 0))</f>
        <v>0.5625</v>
      </c>
      <c r="V453" s="6" t="s">
        <v>41</v>
      </c>
      <c r="W453" s="101">
        <v>0.41944444444444445</v>
      </c>
      <c r="X453" s="6">
        <v>1</v>
      </c>
      <c r="Y453" s="6" t="s">
        <v>22</v>
      </c>
      <c r="Z453" s="6" t="s">
        <v>22</v>
      </c>
      <c r="AA453" s="6" t="s">
        <v>22</v>
      </c>
      <c r="GU453" s="163"/>
    </row>
    <row r="454" spans="1:203">
      <c r="A454" s="106" t="s">
        <v>1395</v>
      </c>
      <c r="B454" s="100">
        <f>INDEX(BDD_enquete_terrain_publique!E:E, MATCH(A454, BDD_enquete_terrain_publique!C:C, 0))</f>
        <v>44798</v>
      </c>
      <c r="C454" s="6">
        <v>55</v>
      </c>
      <c r="D454" s="8" t="s">
        <v>22</v>
      </c>
      <c r="E454" s="6">
        <f>INDEX(BDD_enquete_terrain_publique!G:G, MATCH(A454, BDD_enquete_terrain_publique!C:C, 0))</f>
        <v>0</v>
      </c>
      <c r="F454" s="6">
        <f>INDEX(BDD_enquete_terrain_publique!H:H, MATCH(A454, BDD_enquete_terrain_publique!C:C, 0))</f>
        <v>26.6</v>
      </c>
      <c r="G454" s="6">
        <f>INDEX(BDD_enquete_terrain_publique!I:I, MATCH(A454, BDD_enquete_terrain_publique!C:C, 0))</f>
        <v>0</v>
      </c>
      <c r="H454" s="6" t="str">
        <f>INDEX(BDD_enquete_terrain_publique!J:J, MATCH(A454, BDD_enquete_terrain_publique!C:C, 0))</f>
        <v>NA</v>
      </c>
      <c r="I454" s="6" t="str">
        <f>INDEX(BDD_enquete_terrain_publique!K:K, MATCH(A454, BDD_enquete_terrain_publique!C:C, 0))</f>
        <v>NA</v>
      </c>
      <c r="J454" s="6" t="str">
        <f>INDEX(BDD_enquete_terrain_publique!L:L, MATCH(A454, BDD_enquete_terrain_publique!C:C, 0))</f>
        <v>0_10</v>
      </c>
      <c r="K454" s="6" t="str">
        <f>INDEX(BDD_enquete_terrain_publique!M:M, MATCH(A454, BDD_enquete_terrain_publique!C:C, 0))</f>
        <v>pre_quart</v>
      </c>
      <c r="L454" s="6" t="s">
        <v>22</v>
      </c>
      <c r="M454" s="6" t="s">
        <v>22</v>
      </c>
      <c r="N454" s="6" t="s">
        <v>22</v>
      </c>
      <c r="O454" s="6">
        <v>42.9659485870202</v>
      </c>
      <c r="P454" s="6" t="s">
        <v>22</v>
      </c>
      <c r="Q454" s="6" t="s">
        <v>22</v>
      </c>
      <c r="R454" s="6" t="s">
        <v>22</v>
      </c>
      <c r="S454" s="6">
        <v>9.3488048561241293</v>
      </c>
      <c r="T454" s="101">
        <f>INDEX(BDD_enquete_terrain_publique!AE:AE, MATCH(A454, BDD_enquete_terrain_publique!C:C, 0))</f>
        <v>0.3125</v>
      </c>
      <c r="U454" s="101">
        <f>INDEX(BDD_enquete_terrain_publique!AF:AF, MATCH(A454, BDD_enquete_terrain_publique!C:C, 0))</f>
        <v>0.5625</v>
      </c>
      <c r="V454" s="6" t="s">
        <v>41</v>
      </c>
      <c r="W454" s="101">
        <v>0.46736111111111112</v>
      </c>
      <c r="X454" s="6">
        <v>1</v>
      </c>
      <c r="Y454" s="6" t="s">
        <v>22</v>
      </c>
      <c r="Z454" s="6" t="s">
        <v>22</v>
      </c>
      <c r="AA454" s="6" t="s">
        <v>22</v>
      </c>
      <c r="GU454" s="163"/>
    </row>
    <row r="455" spans="1:203">
      <c r="A455" s="106" t="s">
        <v>1395</v>
      </c>
      <c r="B455" s="100">
        <f>INDEX(BDD_enquete_terrain_publique!E:E, MATCH(A455, BDD_enquete_terrain_publique!C:C, 0))</f>
        <v>44798</v>
      </c>
      <c r="C455" s="6">
        <v>56</v>
      </c>
      <c r="D455" s="8" t="s">
        <v>22</v>
      </c>
      <c r="E455" s="6">
        <f>INDEX(BDD_enquete_terrain_publique!G:G, MATCH(A455, BDD_enquete_terrain_publique!C:C, 0))</f>
        <v>0</v>
      </c>
      <c r="F455" s="6">
        <f>INDEX(BDD_enquete_terrain_publique!H:H, MATCH(A455, BDD_enquete_terrain_publique!C:C, 0))</f>
        <v>26.6</v>
      </c>
      <c r="G455" s="6">
        <f>INDEX(BDD_enquete_terrain_publique!I:I, MATCH(A455, BDD_enquete_terrain_publique!C:C, 0))</f>
        <v>0</v>
      </c>
      <c r="H455" s="6" t="str">
        <f>INDEX(BDD_enquete_terrain_publique!J:J, MATCH(A455, BDD_enquete_terrain_publique!C:C, 0))</f>
        <v>NA</v>
      </c>
      <c r="I455" s="6" t="str">
        <f>INDEX(BDD_enquete_terrain_publique!K:K, MATCH(A455, BDD_enquete_terrain_publique!C:C, 0))</f>
        <v>NA</v>
      </c>
      <c r="J455" s="6" t="str">
        <f>INDEX(BDD_enquete_terrain_publique!L:L, MATCH(A455, BDD_enquete_terrain_publique!C:C, 0))</f>
        <v>0_10</v>
      </c>
      <c r="K455" s="6" t="str">
        <f>INDEX(BDD_enquete_terrain_publique!M:M, MATCH(A455, BDD_enquete_terrain_publique!C:C, 0))</f>
        <v>pre_quart</v>
      </c>
      <c r="L455" s="100" t="s">
        <v>2567</v>
      </c>
      <c r="M455" s="6">
        <v>42</v>
      </c>
      <c r="N455" s="6">
        <v>88.84</v>
      </c>
      <c r="O455" s="6">
        <f t="shared" si="32"/>
        <v>43.480666666666664</v>
      </c>
      <c r="P455" s="6" t="s">
        <v>2568</v>
      </c>
      <c r="Q455" s="6">
        <v>9</v>
      </c>
      <c r="R455" s="6">
        <v>31.53</v>
      </c>
      <c r="S455" s="6">
        <f t="shared" si="33"/>
        <v>9.5254999999999992</v>
      </c>
      <c r="T455" s="101">
        <f>INDEX(BDD_enquete_terrain_publique!AE:AE, MATCH(A455, BDD_enquete_terrain_publique!C:C, 0))</f>
        <v>0.3125</v>
      </c>
      <c r="U455" s="101">
        <f>INDEX(BDD_enquete_terrain_publique!AF:AF, MATCH(A455, BDD_enquete_terrain_publique!C:C, 0))</f>
        <v>0.5625</v>
      </c>
      <c r="V455" s="6" t="s">
        <v>41</v>
      </c>
      <c r="W455" s="101">
        <v>0.5083333333333333</v>
      </c>
      <c r="X455" s="6">
        <v>1</v>
      </c>
      <c r="Y455" s="6" t="s">
        <v>22</v>
      </c>
      <c r="Z455" s="6" t="s">
        <v>22</v>
      </c>
      <c r="AA455" s="6" t="s">
        <v>22</v>
      </c>
      <c r="GU455" s="163"/>
    </row>
    <row r="456" spans="1:203">
      <c r="A456" s="106" t="s">
        <v>1395</v>
      </c>
      <c r="B456" s="100">
        <f>INDEX(BDD_enquete_terrain_publique!E:E, MATCH(A456, BDD_enquete_terrain_publique!C:C, 0))</f>
        <v>44798</v>
      </c>
      <c r="C456" s="6">
        <v>57</v>
      </c>
      <c r="D456" s="105" t="s">
        <v>22</v>
      </c>
      <c r="E456" s="6">
        <f>INDEX(BDD_enquete_terrain_publique!G:G, MATCH(A456, BDD_enquete_terrain_publique!C:C, 0))</f>
        <v>0</v>
      </c>
      <c r="F456" s="6">
        <f>INDEX(BDD_enquete_terrain_publique!H:H, MATCH(A456, BDD_enquete_terrain_publique!C:C, 0))</f>
        <v>26.6</v>
      </c>
      <c r="G456" s="6">
        <f>INDEX(BDD_enquete_terrain_publique!I:I, MATCH(A456, BDD_enquete_terrain_publique!C:C, 0))</f>
        <v>0</v>
      </c>
      <c r="H456" s="6" t="str">
        <f>INDEX(BDD_enquete_terrain_publique!J:J, MATCH(A456, BDD_enquete_terrain_publique!C:C, 0))</f>
        <v>NA</v>
      </c>
      <c r="I456" s="6" t="str">
        <f>INDEX(BDD_enquete_terrain_publique!K:K, MATCH(A456, BDD_enquete_terrain_publique!C:C, 0))</f>
        <v>NA</v>
      </c>
      <c r="J456" s="6" t="str">
        <f>INDEX(BDD_enquete_terrain_publique!L:L, MATCH(A456, BDD_enquete_terrain_publique!C:C, 0))</f>
        <v>0_10</v>
      </c>
      <c r="K456" s="6" t="str">
        <f>INDEX(BDD_enquete_terrain_publique!M:M, MATCH(A456, BDD_enquete_terrain_publique!C:C, 0))</f>
        <v>pre_quart</v>
      </c>
      <c r="L456" s="101" t="s">
        <v>22</v>
      </c>
      <c r="M456" s="101" t="s">
        <v>22</v>
      </c>
      <c r="N456" s="101" t="s">
        <v>22</v>
      </c>
      <c r="O456" s="6" t="s">
        <v>22</v>
      </c>
      <c r="P456" s="101" t="s">
        <v>22</v>
      </c>
      <c r="Q456" s="101" t="s">
        <v>22</v>
      </c>
      <c r="R456" s="101" t="s">
        <v>22</v>
      </c>
      <c r="S456" s="6" t="s">
        <v>22</v>
      </c>
      <c r="T456" s="101">
        <f>INDEX(BDD_enquete_terrain_publique!AE:AE, MATCH(A456, BDD_enquete_terrain_publique!C:C, 0))</f>
        <v>0.3125</v>
      </c>
      <c r="U456" s="101">
        <f>INDEX(BDD_enquete_terrain_publique!AF:AF, MATCH(A456, BDD_enquete_terrain_publique!C:C, 0))</f>
        <v>0.5625</v>
      </c>
      <c r="V456" s="6" t="s">
        <v>22</v>
      </c>
      <c r="W456" s="101" t="s">
        <v>22</v>
      </c>
      <c r="X456" s="6" t="s">
        <v>22</v>
      </c>
      <c r="Y456" s="6" t="s">
        <v>22</v>
      </c>
      <c r="Z456" s="6" t="s">
        <v>22</v>
      </c>
      <c r="AA456" s="6" t="s">
        <v>22</v>
      </c>
      <c r="GU456" s="163"/>
    </row>
    <row r="457" spans="1:203">
      <c r="A457" s="106" t="s">
        <v>1395</v>
      </c>
      <c r="B457" s="100">
        <f>INDEX(BDD_enquete_terrain_publique!E:E, MATCH(A457, BDD_enquete_terrain_publique!C:C, 0))</f>
        <v>44798</v>
      </c>
      <c r="C457" s="6">
        <v>58</v>
      </c>
      <c r="D457" s="105" t="s">
        <v>22</v>
      </c>
      <c r="E457" s="6">
        <f>INDEX(BDD_enquete_terrain_publique!G:G, MATCH(A457, BDD_enquete_terrain_publique!C:C, 0))</f>
        <v>0</v>
      </c>
      <c r="F457" s="6">
        <f>INDEX(BDD_enquete_terrain_publique!H:H, MATCH(A457, BDD_enquete_terrain_publique!C:C, 0))</f>
        <v>26.6</v>
      </c>
      <c r="G457" s="6">
        <f>INDEX(BDD_enquete_terrain_publique!I:I, MATCH(A457, BDD_enquete_terrain_publique!C:C, 0))</f>
        <v>0</v>
      </c>
      <c r="H457" s="6" t="str">
        <f>INDEX(BDD_enquete_terrain_publique!J:J, MATCH(A457, BDD_enquete_terrain_publique!C:C, 0))</f>
        <v>NA</v>
      </c>
      <c r="I457" s="6" t="str">
        <f>INDEX(BDD_enquete_terrain_publique!K:K, MATCH(A457, BDD_enquete_terrain_publique!C:C, 0))</f>
        <v>NA</v>
      </c>
      <c r="J457" s="6" t="str">
        <f>INDEX(BDD_enquete_terrain_publique!L:L, MATCH(A457, BDD_enquete_terrain_publique!C:C, 0))</f>
        <v>0_10</v>
      </c>
      <c r="K457" s="6" t="str">
        <f>INDEX(BDD_enquete_terrain_publique!M:M, MATCH(A457, BDD_enquete_terrain_publique!C:C, 0))</f>
        <v>pre_quart</v>
      </c>
      <c r="L457" s="101" t="s">
        <v>22</v>
      </c>
      <c r="M457" s="101" t="s">
        <v>22</v>
      </c>
      <c r="N457" s="101" t="s">
        <v>22</v>
      </c>
      <c r="O457" s="6" t="s">
        <v>22</v>
      </c>
      <c r="P457" s="101" t="s">
        <v>22</v>
      </c>
      <c r="Q457" s="101" t="s">
        <v>22</v>
      </c>
      <c r="R457" s="101" t="s">
        <v>22</v>
      </c>
      <c r="S457" s="6" t="s">
        <v>22</v>
      </c>
      <c r="T457" s="101">
        <f>INDEX(BDD_enquete_terrain_publique!AE:AE, MATCH(A457, BDD_enquete_terrain_publique!C:C, 0))</f>
        <v>0.3125</v>
      </c>
      <c r="U457" s="101">
        <f>INDEX(BDD_enquete_terrain_publique!AF:AF, MATCH(A457, BDD_enquete_terrain_publique!C:C, 0))</f>
        <v>0.5625</v>
      </c>
      <c r="V457" s="6" t="s">
        <v>22</v>
      </c>
      <c r="W457" s="101" t="s">
        <v>22</v>
      </c>
      <c r="X457" s="6" t="s">
        <v>22</v>
      </c>
      <c r="Y457" s="6" t="s">
        <v>22</v>
      </c>
      <c r="Z457" s="6" t="s">
        <v>22</v>
      </c>
      <c r="AA457" s="6" t="s">
        <v>22</v>
      </c>
      <c r="GU457" s="163"/>
    </row>
    <row r="458" spans="1:203">
      <c r="A458" s="106" t="s">
        <v>1395</v>
      </c>
      <c r="B458" s="100">
        <f>INDEX(BDD_enquete_terrain_publique!E:E, MATCH(A458, BDD_enquete_terrain_publique!C:C, 0))</f>
        <v>44798</v>
      </c>
      <c r="C458" s="6">
        <v>59</v>
      </c>
      <c r="D458" s="105" t="s">
        <v>22</v>
      </c>
      <c r="E458" s="6">
        <f>INDEX(BDD_enquete_terrain_publique!G:G, MATCH(A458, BDD_enquete_terrain_publique!C:C, 0))</f>
        <v>0</v>
      </c>
      <c r="F458" s="6">
        <f>INDEX(BDD_enquete_terrain_publique!H:H, MATCH(A458, BDD_enquete_terrain_publique!C:C, 0))</f>
        <v>26.6</v>
      </c>
      <c r="G458" s="6">
        <f>INDEX(BDD_enquete_terrain_publique!I:I, MATCH(A458, BDD_enquete_terrain_publique!C:C, 0))</f>
        <v>0</v>
      </c>
      <c r="H458" s="6" t="str">
        <f>INDEX(BDD_enquete_terrain_publique!J:J, MATCH(A458, BDD_enquete_terrain_publique!C:C, 0))</f>
        <v>NA</v>
      </c>
      <c r="I458" s="6" t="str">
        <f>INDEX(BDD_enquete_terrain_publique!K:K, MATCH(A458, BDD_enquete_terrain_publique!C:C, 0))</f>
        <v>NA</v>
      </c>
      <c r="J458" s="6" t="str">
        <f>INDEX(BDD_enquete_terrain_publique!L:L, MATCH(A458, BDD_enquete_terrain_publique!C:C, 0))</f>
        <v>0_10</v>
      </c>
      <c r="K458" s="6" t="str">
        <f>INDEX(BDD_enquete_terrain_publique!M:M, MATCH(A458, BDD_enquete_terrain_publique!C:C, 0))</f>
        <v>pre_quart</v>
      </c>
      <c r="L458" s="101" t="s">
        <v>22</v>
      </c>
      <c r="M458" s="101" t="s">
        <v>22</v>
      </c>
      <c r="N458" s="101" t="s">
        <v>22</v>
      </c>
      <c r="O458" s="6" t="s">
        <v>22</v>
      </c>
      <c r="P458" s="101" t="s">
        <v>22</v>
      </c>
      <c r="Q458" s="101" t="s">
        <v>22</v>
      </c>
      <c r="R458" s="101" t="s">
        <v>22</v>
      </c>
      <c r="S458" s="6" t="s">
        <v>22</v>
      </c>
      <c r="T458" s="101">
        <f>INDEX(BDD_enquete_terrain_publique!AE:AE, MATCH(A458, BDD_enquete_terrain_publique!C:C, 0))</f>
        <v>0.3125</v>
      </c>
      <c r="U458" s="101">
        <f>INDEX(BDD_enquete_terrain_publique!AF:AF, MATCH(A458, BDD_enquete_terrain_publique!C:C, 0))</f>
        <v>0.5625</v>
      </c>
      <c r="V458" s="6" t="s">
        <v>22</v>
      </c>
      <c r="W458" s="101" t="s">
        <v>22</v>
      </c>
      <c r="X458" s="6" t="s">
        <v>22</v>
      </c>
      <c r="Y458" s="6" t="s">
        <v>22</v>
      </c>
      <c r="Z458" s="6" t="s">
        <v>22</v>
      </c>
      <c r="AA458" s="6" t="s">
        <v>22</v>
      </c>
      <c r="GU458" s="163"/>
    </row>
    <row r="459" spans="1:203">
      <c r="A459" s="106" t="s">
        <v>1395</v>
      </c>
      <c r="B459" s="100">
        <f>INDEX(BDD_enquete_terrain_publique!E:E, MATCH(A459, BDD_enquete_terrain_publique!C:C, 0))</f>
        <v>44798</v>
      </c>
      <c r="C459" s="6">
        <v>60</v>
      </c>
      <c r="D459" s="105" t="s">
        <v>22</v>
      </c>
      <c r="E459" s="6">
        <f>INDEX(BDD_enquete_terrain_publique!G:G, MATCH(A459, BDD_enquete_terrain_publique!C:C, 0))</f>
        <v>0</v>
      </c>
      <c r="F459" s="6">
        <f>INDEX(BDD_enquete_terrain_publique!H:H, MATCH(A459, BDD_enquete_terrain_publique!C:C, 0))</f>
        <v>26.6</v>
      </c>
      <c r="G459" s="6">
        <f>INDEX(BDD_enquete_terrain_publique!I:I, MATCH(A459, BDD_enquete_terrain_publique!C:C, 0))</f>
        <v>0</v>
      </c>
      <c r="H459" s="6" t="str">
        <f>INDEX(BDD_enquete_terrain_publique!J:J, MATCH(A459, BDD_enquete_terrain_publique!C:C, 0))</f>
        <v>NA</v>
      </c>
      <c r="I459" s="6" t="str">
        <f>INDEX(BDD_enquete_terrain_publique!K:K, MATCH(A459, BDD_enquete_terrain_publique!C:C, 0))</f>
        <v>NA</v>
      </c>
      <c r="J459" s="6" t="str">
        <f>INDEX(BDD_enquete_terrain_publique!L:L, MATCH(A459, BDD_enquete_terrain_publique!C:C, 0))</f>
        <v>0_10</v>
      </c>
      <c r="K459" s="6" t="str">
        <f>INDEX(BDD_enquete_terrain_publique!M:M, MATCH(A459, BDD_enquete_terrain_publique!C:C, 0))</f>
        <v>pre_quart</v>
      </c>
      <c r="L459" s="101" t="s">
        <v>22</v>
      </c>
      <c r="M459" s="101" t="s">
        <v>22</v>
      </c>
      <c r="N459" s="101" t="s">
        <v>22</v>
      </c>
      <c r="O459" s="6" t="s">
        <v>22</v>
      </c>
      <c r="P459" s="101" t="s">
        <v>22</v>
      </c>
      <c r="Q459" s="101" t="s">
        <v>22</v>
      </c>
      <c r="R459" s="101" t="s">
        <v>22</v>
      </c>
      <c r="S459" s="6" t="s">
        <v>22</v>
      </c>
      <c r="T459" s="101">
        <f>INDEX(BDD_enquete_terrain_publique!AE:AE, MATCH(A459, BDD_enquete_terrain_publique!C:C, 0))</f>
        <v>0.3125</v>
      </c>
      <c r="U459" s="101">
        <f>INDEX(BDD_enquete_terrain_publique!AF:AF, MATCH(A459, BDD_enquete_terrain_publique!C:C, 0))</f>
        <v>0.5625</v>
      </c>
      <c r="V459" s="6" t="s">
        <v>22</v>
      </c>
      <c r="W459" s="101" t="s">
        <v>22</v>
      </c>
      <c r="X459" s="6" t="s">
        <v>22</v>
      </c>
      <c r="Y459" s="6" t="s">
        <v>22</v>
      </c>
      <c r="Z459" s="6" t="s">
        <v>22</v>
      </c>
      <c r="AA459" s="6" t="s">
        <v>22</v>
      </c>
      <c r="GU459" s="163"/>
    </row>
    <row r="460" spans="1:203">
      <c r="A460" s="106" t="s">
        <v>1395</v>
      </c>
      <c r="B460" s="100">
        <f>INDEX(BDD_enquete_terrain_publique!E:E, MATCH(A460, BDD_enquete_terrain_publique!C:C, 0))</f>
        <v>44798</v>
      </c>
      <c r="C460" s="6">
        <v>61</v>
      </c>
      <c r="D460" s="105" t="s">
        <v>22</v>
      </c>
      <c r="E460" s="6">
        <f>INDEX(BDD_enquete_terrain_publique!G:G, MATCH(A460, BDD_enquete_terrain_publique!C:C, 0))</f>
        <v>0</v>
      </c>
      <c r="F460" s="6">
        <f>INDEX(BDD_enquete_terrain_publique!H:H, MATCH(A460, BDD_enquete_terrain_publique!C:C, 0))</f>
        <v>26.6</v>
      </c>
      <c r="G460" s="6">
        <f>INDEX(BDD_enquete_terrain_publique!I:I, MATCH(A460, BDD_enquete_terrain_publique!C:C, 0))</f>
        <v>0</v>
      </c>
      <c r="H460" s="6" t="str">
        <f>INDEX(BDD_enquete_terrain_publique!J:J, MATCH(A460, BDD_enquete_terrain_publique!C:C, 0))</f>
        <v>NA</v>
      </c>
      <c r="I460" s="6" t="str">
        <f>INDEX(BDD_enquete_terrain_publique!K:K, MATCH(A460, BDD_enquete_terrain_publique!C:C, 0))</f>
        <v>NA</v>
      </c>
      <c r="J460" s="6" t="str">
        <f>INDEX(BDD_enquete_terrain_publique!L:L, MATCH(A460, BDD_enquete_terrain_publique!C:C, 0))</f>
        <v>0_10</v>
      </c>
      <c r="K460" s="6" t="str">
        <f>INDEX(BDD_enquete_terrain_publique!M:M, MATCH(A460, BDD_enquete_terrain_publique!C:C, 0))</f>
        <v>pre_quart</v>
      </c>
      <c r="L460" s="101" t="s">
        <v>22</v>
      </c>
      <c r="M460" s="101" t="s">
        <v>22</v>
      </c>
      <c r="N460" s="101" t="s">
        <v>22</v>
      </c>
      <c r="O460" s="6" t="s">
        <v>22</v>
      </c>
      <c r="P460" s="101" t="s">
        <v>22</v>
      </c>
      <c r="Q460" s="101" t="s">
        <v>22</v>
      </c>
      <c r="R460" s="101" t="s">
        <v>22</v>
      </c>
      <c r="S460" s="6" t="s">
        <v>22</v>
      </c>
      <c r="T460" s="101">
        <f>INDEX(BDD_enquete_terrain_publique!AE:AE, MATCH(A460, BDD_enquete_terrain_publique!C:C, 0))</f>
        <v>0.3125</v>
      </c>
      <c r="U460" s="101">
        <f>INDEX(BDD_enquete_terrain_publique!AF:AF, MATCH(A460, BDD_enquete_terrain_publique!C:C, 0))</f>
        <v>0.5625</v>
      </c>
      <c r="V460" s="6" t="s">
        <v>22</v>
      </c>
      <c r="W460" s="6" t="s">
        <v>22</v>
      </c>
      <c r="X460" s="6" t="s">
        <v>22</v>
      </c>
      <c r="Y460" s="6" t="s">
        <v>22</v>
      </c>
      <c r="Z460" s="6" t="s">
        <v>22</v>
      </c>
      <c r="AA460" s="6" t="s">
        <v>22</v>
      </c>
      <c r="GU460" s="163"/>
    </row>
    <row r="461" spans="1:203">
      <c r="A461" s="106" t="s">
        <v>1395</v>
      </c>
      <c r="B461" s="100">
        <f>INDEX(BDD_enquete_terrain_publique!E:E, MATCH(A461, BDD_enquete_terrain_publique!C:C, 0))</f>
        <v>44798</v>
      </c>
      <c r="C461" s="6">
        <v>1</v>
      </c>
      <c r="D461" s="105" t="s">
        <v>22</v>
      </c>
      <c r="E461" s="6">
        <f>INDEX(BDD_enquete_terrain_publique!G:G, MATCH(A461, BDD_enquete_terrain_publique!C:C, 0))</f>
        <v>0</v>
      </c>
      <c r="F461" s="6">
        <f>INDEX(BDD_enquete_terrain_publique!H:H, MATCH(A461, BDD_enquete_terrain_publique!C:C, 0))</f>
        <v>26.6</v>
      </c>
      <c r="G461" s="6">
        <f>INDEX(BDD_enquete_terrain_publique!I:I, MATCH(A461, BDD_enquete_terrain_publique!C:C, 0))</f>
        <v>0</v>
      </c>
      <c r="H461" s="6" t="str">
        <f>INDEX(BDD_enquete_terrain_publique!J:J, MATCH(A461, BDD_enquete_terrain_publique!C:C, 0))</f>
        <v>NA</v>
      </c>
      <c r="I461" s="6" t="str">
        <f>INDEX(BDD_enquete_terrain_publique!K:K, MATCH(A461, BDD_enquete_terrain_publique!C:C, 0))</f>
        <v>NA</v>
      </c>
      <c r="J461" s="6" t="str">
        <f>INDEX(BDD_enquete_terrain_publique!L:L, MATCH(A461, BDD_enquete_terrain_publique!C:C, 0))</f>
        <v>0_10</v>
      </c>
      <c r="K461" s="6" t="str">
        <f>INDEX(BDD_enquete_terrain_publique!M:M, MATCH(A461, BDD_enquete_terrain_publique!C:C, 0))</f>
        <v>pre_quart</v>
      </c>
      <c r="L461" s="101" t="s">
        <v>22</v>
      </c>
      <c r="M461" s="101" t="s">
        <v>22</v>
      </c>
      <c r="N461" s="101" t="s">
        <v>22</v>
      </c>
      <c r="O461" s="6" t="s">
        <v>22</v>
      </c>
      <c r="P461" s="101" t="s">
        <v>22</v>
      </c>
      <c r="Q461" s="101" t="s">
        <v>22</v>
      </c>
      <c r="R461" s="101" t="s">
        <v>22</v>
      </c>
      <c r="S461" s="6" t="s">
        <v>22</v>
      </c>
      <c r="T461" s="101">
        <f>INDEX(BDD_enquete_terrain_publique!AE:AE, MATCH(A461, BDD_enquete_terrain_publique!C:C, 0))</f>
        <v>0.3125</v>
      </c>
      <c r="U461" s="101">
        <f>INDEX(BDD_enquete_terrain_publique!AF:AF, MATCH(A461, BDD_enquete_terrain_publique!C:C, 0))</f>
        <v>0.5625</v>
      </c>
      <c r="V461" s="6" t="s">
        <v>22</v>
      </c>
      <c r="W461" s="6" t="s">
        <v>22</v>
      </c>
      <c r="X461" s="6" t="s">
        <v>22</v>
      </c>
      <c r="Y461" s="6" t="s">
        <v>22</v>
      </c>
      <c r="Z461" s="6" t="s">
        <v>22</v>
      </c>
      <c r="AA461" s="6" t="s">
        <v>22</v>
      </c>
      <c r="GU461" s="163"/>
    </row>
    <row r="462" spans="1:203">
      <c r="A462" s="106" t="s">
        <v>1395</v>
      </c>
      <c r="B462" s="100">
        <f>INDEX(BDD_enquete_terrain_publique!E:E, MATCH(A462, BDD_enquete_terrain_publique!C:C, 0))</f>
        <v>44798</v>
      </c>
      <c r="C462" s="6">
        <v>2</v>
      </c>
      <c r="D462" s="105" t="s">
        <v>22</v>
      </c>
      <c r="E462" s="6">
        <f>INDEX(BDD_enquete_terrain_publique!G:G, MATCH(A462, BDD_enquete_terrain_publique!C:C, 0))</f>
        <v>0</v>
      </c>
      <c r="F462" s="6">
        <f>INDEX(BDD_enquete_terrain_publique!H:H, MATCH(A462, BDD_enquete_terrain_publique!C:C, 0))</f>
        <v>26.6</v>
      </c>
      <c r="G462" s="6">
        <f>INDEX(BDD_enquete_terrain_publique!I:I, MATCH(A462, BDD_enquete_terrain_publique!C:C, 0))</f>
        <v>0</v>
      </c>
      <c r="H462" s="6" t="str">
        <f>INDEX(BDD_enquete_terrain_publique!J:J, MATCH(A462, BDD_enquete_terrain_publique!C:C, 0))</f>
        <v>NA</v>
      </c>
      <c r="I462" s="6" t="str">
        <f>INDEX(BDD_enquete_terrain_publique!K:K, MATCH(A462, BDD_enquete_terrain_publique!C:C, 0))</f>
        <v>NA</v>
      </c>
      <c r="J462" s="6" t="str">
        <f>INDEX(BDD_enquete_terrain_publique!L:L, MATCH(A462, BDD_enquete_terrain_publique!C:C, 0))</f>
        <v>0_10</v>
      </c>
      <c r="K462" s="6" t="str">
        <f>INDEX(BDD_enquete_terrain_publique!M:M, MATCH(A462, BDD_enquete_terrain_publique!C:C, 0))</f>
        <v>pre_quart</v>
      </c>
      <c r="L462" s="101" t="s">
        <v>22</v>
      </c>
      <c r="M462" s="101" t="s">
        <v>22</v>
      </c>
      <c r="N462" s="101" t="s">
        <v>22</v>
      </c>
      <c r="O462" s="6" t="s">
        <v>22</v>
      </c>
      <c r="P462" s="101" t="s">
        <v>22</v>
      </c>
      <c r="Q462" s="101" t="s">
        <v>22</v>
      </c>
      <c r="R462" s="101" t="s">
        <v>22</v>
      </c>
      <c r="S462" s="6" t="s">
        <v>22</v>
      </c>
      <c r="T462" s="101">
        <f>INDEX(BDD_enquete_terrain_publique!AE:AE, MATCH(A462, BDD_enquete_terrain_publique!C:C, 0))</f>
        <v>0.3125</v>
      </c>
      <c r="U462" s="101">
        <f>INDEX(BDD_enquete_terrain_publique!AF:AF, MATCH(A462, BDD_enquete_terrain_publique!C:C, 0))</f>
        <v>0.5625</v>
      </c>
      <c r="V462" s="6" t="s">
        <v>22</v>
      </c>
      <c r="W462" s="6" t="s">
        <v>22</v>
      </c>
      <c r="X462" s="6" t="s">
        <v>22</v>
      </c>
      <c r="Y462" s="6" t="s">
        <v>22</v>
      </c>
      <c r="Z462" s="6" t="s">
        <v>22</v>
      </c>
      <c r="AA462" s="6" t="s">
        <v>22</v>
      </c>
      <c r="GU462" s="163"/>
    </row>
    <row r="463" spans="1:203">
      <c r="A463" s="106" t="s">
        <v>1395</v>
      </c>
      <c r="B463" s="100">
        <f>INDEX(BDD_enquete_terrain_publique!E:E, MATCH(A463, BDD_enquete_terrain_publique!C:C, 0))</f>
        <v>44798</v>
      </c>
      <c r="C463" s="6">
        <v>3</v>
      </c>
      <c r="D463" s="105" t="s">
        <v>22</v>
      </c>
      <c r="E463" s="6">
        <f>INDEX(BDD_enquete_terrain_publique!G:G, MATCH(A463, BDD_enquete_terrain_publique!C:C, 0))</f>
        <v>0</v>
      </c>
      <c r="F463" s="6">
        <f>INDEX(BDD_enquete_terrain_publique!H:H, MATCH(A463, BDD_enquete_terrain_publique!C:C, 0))</f>
        <v>26.6</v>
      </c>
      <c r="G463" s="6">
        <f>INDEX(BDD_enquete_terrain_publique!I:I, MATCH(A463, BDD_enquete_terrain_publique!C:C, 0))</f>
        <v>0</v>
      </c>
      <c r="H463" s="6" t="str">
        <f>INDEX(BDD_enquete_terrain_publique!J:J, MATCH(A463, BDD_enquete_terrain_publique!C:C, 0))</f>
        <v>NA</v>
      </c>
      <c r="I463" s="6" t="str">
        <f>INDEX(BDD_enquete_terrain_publique!K:K, MATCH(A463, BDD_enquete_terrain_publique!C:C, 0))</f>
        <v>NA</v>
      </c>
      <c r="J463" s="6" t="str">
        <f>INDEX(BDD_enquete_terrain_publique!L:L, MATCH(A463, BDD_enquete_terrain_publique!C:C, 0))</f>
        <v>0_10</v>
      </c>
      <c r="K463" s="6" t="str">
        <f>INDEX(BDD_enquete_terrain_publique!M:M, MATCH(A463, BDD_enquete_terrain_publique!C:C, 0))</f>
        <v>pre_quart</v>
      </c>
      <c r="L463" s="101" t="s">
        <v>22</v>
      </c>
      <c r="M463" s="101" t="s">
        <v>22</v>
      </c>
      <c r="N463" s="101" t="s">
        <v>22</v>
      </c>
      <c r="O463" s="6" t="s">
        <v>22</v>
      </c>
      <c r="P463" s="101" t="s">
        <v>22</v>
      </c>
      <c r="Q463" s="101" t="s">
        <v>22</v>
      </c>
      <c r="R463" s="101" t="s">
        <v>22</v>
      </c>
      <c r="S463" s="6" t="s">
        <v>22</v>
      </c>
      <c r="T463" s="101">
        <f>INDEX(BDD_enquete_terrain_publique!AE:AE, MATCH(A463, BDD_enquete_terrain_publique!C:C, 0))</f>
        <v>0.3125</v>
      </c>
      <c r="U463" s="101">
        <f>INDEX(BDD_enquete_terrain_publique!AF:AF, MATCH(A463, BDD_enquete_terrain_publique!C:C, 0))</f>
        <v>0.5625</v>
      </c>
      <c r="V463" s="6" t="s">
        <v>22</v>
      </c>
      <c r="W463" s="6" t="s">
        <v>22</v>
      </c>
      <c r="X463" s="6" t="s">
        <v>22</v>
      </c>
      <c r="Y463" s="6" t="s">
        <v>22</v>
      </c>
      <c r="Z463" s="6" t="s">
        <v>22</v>
      </c>
      <c r="AA463" s="6" t="s">
        <v>22</v>
      </c>
      <c r="GU463" s="163"/>
    </row>
    <row r="464" spans="1:203" s="6" customFormat="1" ht="14.4" customHeight="1">
      <c r="A464" s="106" t="s">
        <v>1427</v>
      </c>
      <c r="B464" s="100">
        <f>INDEX(BDD_enquete_terrain_publique!E:E, MATCH(A464, BDD_enquete_terrain_publique!C:C, 0))</f>
        <v>44960</v>
      </c>
      <c r="C464" s="6">
        <v>57</v>
      </c>
      <c r="D464" s="105" t="s">
        <v>22</v>
      </c>
      <c r="E464" s="6">
        <f>INDEX(BDD_enquete_terrain_publique!G:G, MATCH(A464, BDD_enquete_terrain_publique!C:C, 0))</f>
        <v>1</v>
      </c>
      <c r="F464" s="6">
        <f>INDEX(BDD_enquete_terrain_publique!H:H, MATCH(A464, BDD_enquete_terrain_publique!C:C, 0))</f>
        <v>13</v>
      </c>
      <c r="G464" s="6">
        <f>INDEX(BDD_enquete_terrain_publique!I:I, MATCH(A464, BDD_enquete_terrain_publique!C:C, 0))</f>
        <v>0</v>
      </c>
      <c r="H464" s="6" t="str">
        <f>INDEX(BDD_enquete_terrain_publique!J:J, MATCH(A464, BDD_enquete_terrain_publique!C:C, 0))</f>
        <v>NA</v>
      </c>
      <c r="I464" s="6" t="str">
        <f>INDEX(BDD_enquete_terrain_publique!K:K, MATCH(A464, BDD_enquete_terrain_publique!C:C, 0))</f>
        <v>SO</v>
      </c>
      <c r="J464" s="6" t="str">
        <f>INDEX(BDD_enquete_terrain_publique!L:L, MATCH(A464, BDD_enquete_terrain_publique!C:C, 0))</f>
        <v>10_25</v>
      </c>
      <c r="K464" s="6" t="str">
        <f>INDEX(BDD_enquete_terrain_publique!M:M, MATCH(A464, BDD_enquete_terrain_publique!C:C, 0))</f>
        <v>nouv_lune</v>
      </c>
      <c r="L464" s="8" t="s">
        <v>2569</v>
      </c>
      <c r="M464" s="6">
        <v>42</v>
      </c>
      <c r="N464" s="8">
        <v>46.392000000000003</v>
      </c>
      <c r="O464" s="6">
        <f t="shared" si="32"/>
        <v>42.773200000000003</v>
      </c>
      <c r="P464" s="8" t="s">
        <v>2570</v>
      </c>
      <c r="Q464" s="8">
        <v>9</v>
      </c>
      <c r="R464" s="8">
        <v>8.4670000000000005</v>
      </c>
      <c r="S464" s="6">
        <f>Q464+R464/60</f>
        <v>9.141116666666667</v>
      </c>
      <c r="T464" s="101">
        <f>INDEX(BDD_enquete_terrain_publique!AE:AE, MATCH(A464, BDD_enquete_terrain_publique!C:C, 0))</f>
        <v>0.46249999999999997</v>
      </c>
      <c r="U464" s="101">
        <f>INDEX(BDD_enquete_terrain_publique!AF:AF, MATCH(A464, BDD_enquete_terrain_publique!C:C, 0))</f>
        <v>0.58333333333333337</v>
      </c>
      <c r="V464" s="6" t="s">
        <v>41</v>
      </c>
      <c r="W464" s="101">
        <v>0.5</v>
      </c>
      <c r="X464" s="6">
        <v>1</v>
      </c>
      <c r="Y464" s="6">
        <v>1</v>
      </c>
      <c r="Z464" s="6" t="s">
        <v>22</v>
      </c>
      <c r="AA464" s="6" t="s">
        <v>22</v>
      </c>
      <c r="GU464" s="103"/>
    </row>
    <row r="465" spans="1:203" s="6" customFormat="1" ht="14.4" customHeight="1">
      <c r="A465" s="106" t="s">
        <v>1427</v>
      </c>
      <c r="B465" s="100">
        <f>INDEX(BDD_enquete_terrain_publique!E:E, MATCH(A465, BDD_enquete_terrain_publique!C:C, 0))</f>
        <v>44960</v>
      </c>
      <c r="C465" s="6">
        <v>57</v>
      </c>
      <c r="D465" s="105" t="s">
        <v>22</v>
      </c>
      <c r="E465" s="6">
        <f>INDEX(BDD_enquete_terrain_publique!G:G, MATCH(A465, BDD_enquete_terrain_publique!C:C, 0))</f>
        <v>1</v>
      </c>
      <c r="F465" s="6">
        <f>INDEX(BDD_enquete_terrain_publique!H:H, MATCH(A465, BDD_enquete_terrain_publique!C:C, 0))</f>
        <v>13</v>
      </c>
      <c r="G465" s="6">
        <f>INDEX(BDD_enquete_terrain_publique!I:I, MATCH(A465, BDD_enquete_terrain_publique!C:C, 0))</f>
        <v>0</v>
      </c>
      <c r="H465" s="6" t="str">
        <f>INDEX(BDD_enquete_terrain_publique!J:J, MATCH(A465, BDD_enquete_terrain_publique!C:C, 0))</f>
        <v>NA</v>
      </c>
      <c r="I465" s="6" t="str">
        <f>INDEX(BDD_enquete_terrain_publique!K:K, MATCH(A465, BDD_enquete_terrain_publique!C:C, 0))</f>
        <v>SO</v>
      </c>
      <c r="J465" s="6" t="str">
        <f>INDEX(BDD_enquete_terrain_publique!L:L, MATCH(A465, BDD_enquete_terrain_publique!C:C, 0))</f>
        <v>10_25</v>
      </c>
      <c r="K465" s="6" t="str">
        <f>INDEX(BDD_enquete_terrain_publique!M:M, MATCH(A465, BDD_enquete_terrain_publique!C:C, 0))</f>
        <v>nouv_lune</v>
      </c>
      <c r="L465" s="6" t="s">
        <v>2571</v>
      </c>
      <c r="M465" s="6">
        <v>42</v>
      </c>
      <c r="N465" s="6">
        <v>46.777000000000001</v>
      </c>
      <c r="O465" s="6">
        <f t="shared" si="32"/>
        <v>42.779616666666669</v>
      </c>
      <c r="P465" s="6" t="s">
        <v>2572</v>
      </c>
      <c r="Q465" s="8">
        <v>9</v>
      </c>
      <c r="R465" s="6">
        <v>8.5540000000000003</v>
      </c>
      <c r="S465" s="6">
        <f t="shared" ref="S465:S478" si="34">Q465+R465/60</f>
        <v>9.1425666666666672</v>
      </c>
      <c r="T465" s="101">
        <f>INDEX(BDD_enquete_terrain_publique!AE:AE, MATCH(A465, BDD_enquete_terrain_publique!C:C, 0))</f>
        <v>0.46249999999999997</v>
      </c>
      <c r="U465" s="101">
        <f>INDEX(BDD_enquete_terrain_publique!AF:AF, MATCH(A465, BDD_enquete_terrain_publique!C:C, 0))</f>
        <v>0.58333333333333337</v>
      </c>
      <c r="V465" s="6" t="s">
        <v>41</v>
      </c>
      <c r="W465" s="101">
        <v>0.51388888888888895</v>
      </c>
      <c r="X465" s="6">
        <v>1</v>
      </c>
      <c r="Y465" s="6" t="s">
        <v>22</v>
      </c>
      <c r="Z465" s="6" t="s">
        <v>22</v>
      </c>
      <c r="AA465" s="6" t="s">
        <v>22</v>
      </c>
      <c r="GU465" s="103"/>
    </row>
    <row r="466" spans="1:203" s="6" customFormat="1" ht="14.4" customHeight="1">
      <c r="A466" s="106" t="s">
        <v>1427</v>
      </c>
      <c r="B466" s="100">
        <f>INDEX(BDD_enquete_terrain_publique!E:E, MATCH(A466, BDD_enquete_terrain_publique!C:C, 0))</f>
        <v>44960</v>
      </c>
      <c r="C466" s="6">
        <v>58</v>
      </c>
      <c r="D466" s="105" t="s">
        <v>22</v>
      </c>
      <c r="E466" s="6">
        <f>INDEX(BDD_enquete_terrain_publique!G:G, MATCH(A466, BDD_enquete_terrain_publique!C:C, 0))</f>
        <v>1</v>
      </c>
      <c r="F466" s="6">
        <f>INDEX(BDD_enquete_terrain_publique!H:H, MATCH(A466, BDD_enquete_terrain_publique!C:C, 0))</f>
        <v>13</v>
      </c>
      <c r="G466" s="6">
        <f>INDEX(BDD_enquete_terrain_publique!I:I, MATCH(A466, BDD_enquete_terrain_publique!C:C, 0))</f>
        <v>0</v>
      </c>
      <c r="H466" s="6" t="str">
        <f>INDEX(BDD_enquete_terrain_publique!J:J, MATCH(A466, BDD_enquete_terrain_publique!C:C, 0))</f>
        <v>NA</v>
      </c>
      <c r="I466" s="6" t="str">
        <f>INDEX(BDD_enquete_terrain_publique!K:K, MATCH(A466, BDD_enquete_terrain_publique!C:C, 0))</f>
        <v>SO</v>
      </c>
      <c r="J466" s="6" t="str">
        <f>INDEX(BDD_enquete_terrain_publique!L:L, MATCH(A466, BDD_enquete_terrain_publique!C:C, 0))</f>
        <v>10_25</v>
      </c>
      <c r="K466" s="6" t="str">
        <f>INDEX(BDD_enquete_terrain_publique!M:M, MATCH(A466, BDD_enquete_terrain_publique!C:C, 0))</f>
        <v>nouv_lune</v>
      </c>
      <c r="L466" s="6" t="s">
        <v>2573</v>
      </c>
      <c r="M466" s="6">
        <v>42</v>
      </c>
      <c r="N466" s="6">
        <v>46.823</v>
      </c>
      <c r="O466" s="6">
        <f t="shared" si="32"/>
        <v>42.780383333333333</v>
      </c>
      <c r="P466" s="6" t="s">
        <v>2574</v>
      </c>
      <c r="Q466" s="8">
        <v>9</v>
      </c>
      <c r="R466" s="6">
        <v>11.221</v>
      </c>
      <c r="S466" s="6">
        <f t="shared" si="34"/>
        <v>9.1870166666666666</v>
      </c>
      <c r="T466" s="101">
        <f>INDEX(BDD_enquete_terrain_publique!AE:AE, MATCH(A466, BDD_enquete_terrain_publique!C:C, 0))</f>
        <v>0.46249999999999997</v>
      </c>
      <c r="U466" s="101">
        <f>INDEX(BDD_enquete_terrain_publique!AF:AF, MATCH(A466, BDD_enquete_terrain_publique!C:C, 0))</f>
        <v>0.58333333333333337</v>
      </c>
      <c r="V466" s="6" t="s">
        <v>41</v>
      </c>
      <c r="W466" s="101">
        <v>0.52777777777777779</v>
      </c>
      <c r="X466" s="6">
        <v>1</v>
      </c>
      <c r="Y466" s="6" t="s">
        <v>22</v>
      </c>
      <c r="Z466" s="6" t="s">
        <v>22</v>
      </c>
      <c r="AA466" s="6" t="s">
        <v>22</v>
      </c>
      <c r="GU466" s="103"/>
    </row>
    <row r="467" spans="1:203" s="6" customFormat="1" ht="14.4" customHeight="1">
      <c r="A467" s="106" t="s">
        <v>1440</v>
      </c>
      <c r="B467" s="100">
        <f>INDEX(BDD_enquete_terrain_publique!E:E, MATCH(A467, BDD_enquete_terrain_publique!C:C, 0))</f>
        <v>44967</v>
      </c>
      <c r="C467" s="6">
        <v>2</v>
      </c>
      <c r="D467" s="105" t="s">
        <v>22</v>
      </c>
      <c r="E467" s="6">
        <f>INDEX(BDD_enquete_terrain_publique!G:G, MATCH(A467, BDD_enquete_terrain_publique!C:C, 0))</f>
        <v>1</v>
      </c>
      <c r="F467" s="6">
        <f>INDEX(BDD_enquete_terrain_publique!H:H, MATCH(A467, BDD_enquete_terrain_publique!C:C, 0))</f>
        <v>11</v>
      </c>
      <c r="G467" s="6">
        <f>INDEX(BDD_enquete_terrain_publique!I:I, MATCH(A467, BDD_enquete_terrain_publique!C:C, 0))</f>
        <v>1</v>
      </c>
      <c r="H467" s="6" t="str">
        <f>INDEX(BDD_enquete_terrain_publique!J:J, MATCH(A467, BDD_enquete_terrain_publique!C:C, 0))</f>
        <v>N</v>
      </c>
      <c r="I467" s="6" t="str">
        <f>INDEX(BDD_enquete_terrain_publique!K:K, MATCH(A467, BDD_enquete_terrain_publique!C:C, 0))</f>
        <v>S</v>
      </c>
      <c r="J467" s="6" t="str">
        <f>INDEX(BDD_enquete_terrain_publique!L:L, MATCH(A467, BDD_enquete_terrain_publique!C:C, 0))</f>
        <v>0_10</v>
      </c>
      <c r="K467" s="6" t="str">
        <f>INDEX(BDD_enquete_terrain_publique!M:M, MATCH(A467, BDD_enquete_terrain_publique!C:C, 0))</f>
        <v>pre_quart</v>
      </c>
      <c r="L467" s="6" t="s">
        <v>2575</v>
      </c>
      <c r="M467" s="6">
        <v>42</v>
      </c>
      <c r="N467" s="6">
        <v>52.497999999999998</v>
      </c>
      <c r="O467" s="6">
        <f t="shared" si="32"/>
        <v>42.874966666666666</v>
      </c>
      <c r="P467" s="6" t="s">
        <v>2576</v>
      </c>
      <c r="Q467" s="8">
        <v>9</v>
      </c>
      <c r="R467" s="6">
        <v>18.471</v>
      </c>
      <c r="S467" s="6">
        <f t="shared" si="34"/>
        <v>9.3078500000000002</v>
      </c>
      <c r="T467" s="101">
        <f>INDEX(BDD_enquete_terrain_publique!AE:AE, MATCH(A467, BDD_enquete_terrain_publique!C:C, 0))</f>
        <v>0.375</v>
      </c>
      <c r="U467" s="101">
        <f>INDEX(BDD_enquete_terrain_publique!AF:AF, MATCH(A467, BDD_enquete_terrain_publique!C:C, 0))</f>
        <v>0.5</v>
      </c>
      <c r="V467" s="6" t="s">
        <v>41</v>
      </c>
      <c r="W467" s="101">
        <v>0.45833333333333331</v>
      </c>
      <c r="X467" s="6">
        <v>1</v>
      </c>
      <c r="Y467" s="6">
        <v>1</v>
      </c>
      <c r="Z467" s="6" t="s">
        <v>22</v>
      </c>
      <c r="AA467" s="6" t="s">
        <v>22</v>
      </c>
      <c r="GU467" s="103"/>
    </row>
    <row r="468" spans="1:203" s="8" customFormat="1" ht="14.4" customHeight="1">
      <c r="A468" s="106" t="s">
        <v>1444</v>
      </c>
      <c r="B468" s="100">
        <f>INDEX(BDD_enquete_terrain_publique!E:E, MATCH(A468, BDD_enquete_terrain_publique!C:C, 0))</f>
        <v>44973</v>
      </c>
      <c r="C468" s="8">
        <v>9</v>
      </c>
      <c r="D468" s="105" t="s">
        <v>22</v>
      </c>
      <c r="E468" s="6">
        <f>INDEX(BDD_enquete_terrain_publique!G:G, MATCH(A468, BDD_enquete_terrain_publique!C:C, 0))</f>
        <v>0</v>
      </c>
      <c r="F468" s="6">
        <f>INDEX(BDD_enquete_terrain_publique!H:H, MATCH(A468, BDD_enquete_terrain_publique!C:C, 0))</f>
        <v>12</v>
      </c>
      <c r="G468" s="6">
        <f>INDEX(BDD_enquete_terrain_publique!I:I, MATCH(A468, BDD_enquete_terrain_publique!C:C, 0))</f>
        <v>0</v>
      </c>
      <c r="H468" s="6" t="str">
        <f>INDEX(BDD_enquete_terrain_publique!J:J, MATCH(A468, BDD_enquete_terrain_publique!C:C, 0))</f>
        <v>NA</v>
      </c>
      <c r="I468" s="6" t="str">
        <f>INDEX(BDD_enquete_terrain_publique!K:K, MATCH(A468, BDD_enquete_terrain_publique!C:C, 0))</f>
        <v>NA</v>
      </c>
      <c r="J468" s="6" t="str">
        <f>INDEX(BDD_enquete_terrain_publique!L:L, MATCH(A468, BDD_enquete_terrain_publique!C:C, 0))</f>
        <v>75_100</v>
      </c>
      <c r="K468" s="6" t="str">
        <f>INDEX(BDD_enquete_terrain_publique!M:M, MATCH(A468, BDD_enquete_terrain_publique!C:C, 0))</f>
        <v>dern_quart</v>
      </c>
      <c r="L468" s="8" t="s">
        <v>2577</v>
      </c>
      <c r="M468" s="6">
        <v>42</v>
      </c>
      <c r="N468" s="8">
        <v>44.009</v>
      </c>
      <c r="O468" s="6">
        <f t="shared" si="32"/>
        <v>42.733483333333332</v>
      </c>
      <c r="P468" s="8" t="s">
        <v>2578</v>
      </c>
      <c r="Q468" s="8">
        <v>9</v>
      </c>
      <c r="R468" s="8">
        <v>27.943000000000001</v>
      </c>
      <c r="S468" s="6">
        <f t="shared" si="34"/>
        <v>9.4657166666666672</v>
      </c>
      <c r="T468" s="101">
        <f>INDEX(BDD_enquete_terrain_publique!AE:AE, MATCH(A468, BDD_enquete_terrain_publique!C:C, 0))</f>
        <v>0.39583333333333331</v>
      </c>
      <c r="U468" s="101">
        <f>INDEX(BDD_enquete_terrain_publique!AF:AF, MATCH(A468, BDD_enquete_terrain_publique!C:C, 0))</f>
        <v>0.47916666666666669</v>
      </c>
      <c r="V468" s="8" t="s">
        <v>41</v>
      </c>
      <c r="W468" s="104">
        <v>0.43611111111111112</v>
      </c>
      <c r="X468" s="8">
        <v>1</v>
      </c>
      <c r="Y468" s="8">
        <v>1</v>
      </c>
      <c r="Z468" s="8" t="s">
        <v>22</v>
      </c>
      <c r="AA468" s="6" t="s">
        <v>22</v>
      </c>
      <c r="GU468" s="168"/>
    </row>
    <row r="469" spans="1:203" s="8" customFormat="1" ht="14.4" customHeight="1">
      <c r="A469" s="106" t="s">
        <v>1444</v>
      </c>
      <c r="B469" s="100">
        <f>INDEX(BDD_enquete_terrain_publique!E:E, MATCH(A469, BDD_enquete_terrain_publique!C:C, 0))</f>
        <v>44973</v>
      </c>
      <c r="C469" s="8">
        <v>7</v>
      </c>
      <c r="D469" s="105" t="s">
        <v>22</v>
      </c>
      <c r="E469" s="6">
        <f>INDEX(BDD_enquete_terrain_publique!G:G, MATCH(A469, BDD_enquete_terrain_publique!C:C, 0))</f>
        <v>0</v>
      </c>
      <c r="F469" s="6">
        <f>INDEX(BDD_enquete_terrain_publique!H:H, MATCH(A469, BDD_enquete_terrain_publique!C:C, 0))</f>
        <v>12</v>
      </c>
      <c r="G469" s="6">
        <f>INDEX(BDD_enquete_terrain_publique!I:I, MATCH(A469, BDD_enquete_terrain_publique!C:C, 0))</f>
        <v>0</v>
      </c>
      <c r="H469" s="6" t="str">
        <f>INDEX(BDD_enquete_terrain_publique!J:J, MATCH(A469, BDD_enquete_terrain_publique!C:C, 0))</f>
        <v>NA</v>
      </c>
      <c r="I469" s="6" t="str">
        <f>INDEX(BDD_enquete_terrain_publique!K:K, MATCH(A469, BDD_enquete_terrain_publique!C:C, 0))</f>
        <v>NA</v>
      </c>
      <c r="J469" s="6" t="str">
        <f>INDEX(BDD_enquete_terrain_publique!L:L, MATCH(A469, BDD_enquete_terrain_publique!C:C, 0))</f>
        <v>75_100</v>
      </c>
      <c r="K469" s="6" t="str">
        <f>INDEX(BDD_enquete_terrain_publique!M:M, MATCH(A469, BDD_enquete_terrain_publique!C:C, 0))</f>
        <v>dern_quart</v>
      </c>
      <c r="L469" s="8" t="s">
        <v>2579</v>
      </c>
      <c r="M469" s="6">
        <v>42</v>
      </c>
      <c r="N469" s="8">
        <v>50.366</v>
      </c>
      <c r="O469" s="6">
        <f t="shared" si="32"/>
        <v>42.839433333333332</v>
      </c>
      <c r="P469" s="8" t="s">
        <v>2580</v>
      </c>
      <c r="Q469" s="8">
        <v>9</v>
      </c>
      <c r="R469" s="8">
        <v>29.885999999999999</v>
      </c>
      <c r="S469" s="6">
        <f t="shared" si="34"/>
        <v>9.4981000000000009</v>
      </c>
      <c r="T469" s="101">
        <f>INDEX(BDD_enquete_terrain_publique!AE:AE, MATCH(A469, BDD_enquete_terrain_publique!C:C, 0))</f>
        <v>0.39583333333333331</v>
      </c>
      <c r="U469" s="101">
        <f>INDEX(BDD_enquete_terrain_publique!AF:AF, MATCH(A469, BDD_enquete_terrain_publique!C:C, 0))</f>
        <v>0.47916666666666669</v>
      </c>
      <c r="V469" s="8" t="s">
        <v>41</v>
      </c>
      <c r="W469" s="104">
        <v>0.44375000000000003</v>
      </c>
      <c r="X469" s="8">
        <v>1</v>
      </c>
      <c r="Y469" s="8" t="s">
        <v>22</v>
      </c>
      <c r="Z469" s="8" t="s">
        <v>22</v>
      </c>
      <c r="AA469" s="6" t="s">
        <v>22</v>
      </c>
      <c r="GU469" s="168"/>
    </row>
    <row r="470" spans="1:203" s="43" customFormat="1" ht="14.4" customHeight="1">
      <c r="A470" s="106" t="s">
        <v>1444</v>
      </c>
      <c r="B470" s="100">
        <f>INDEX(BDD_enquete_terrain_publique!E:E, MATCH(A470, BDD_enquete_terrain_publique!C:C, 0))</f>
        <v>44973</v>
      </c>
      <c r="C470" s="8">
        <v>6</v>
      </c>
      <c r="D470" s="105" t="s">
        <v>22</v>
      </c>
      <c r="E470" s="6">
        <f>INDEX(BDD_enquete_terrain_publique!G:G, MATCH(A470, BDD_enquete_terrain_publique!C:C, 0))</f>
        <v>0</v>
      </c>
      <c r="F470" s="6">
        <f>INDEX(BDD_enquete_terrain_publique!H:H, MATCH(A470, BDD_enquete_terrain_publique!C:C, 0))</f>
        <v>12</v>
      </c>
      <c r="G470" s="6">
        <f>INDEX(BDD_enquete_terrain_publique!I:I, MATCH(A470, BDD_enquete_terrain_publique!C:C, 0))</f>
        <v>0</v>
      </c>
      <c r="H470" s="6" t="str">
        <f>INDEX(BDD_enquete_terrain_publique!J:J, MATCH(A470, BDD_enquete_terrain_publique!C:C, 0))</f>
        <v>NA</v>
      </c>
      <c r="I470" s="6" t="str">
        <f>INDEX(BDD_enquete_terrain_publique!K:K, MATCH(A470, BDD_enquete_terrain_publique!C:C, 0))</f>
        <v>NA</v>
      </c>
      <c r="J470" s="6" t="str">
        <f>INDEX(BDD_enquete_terrain_publique!L:L, MATCH(A470, BDD_enquete_terrain_publique!C:C, 0))</f>
        <v>75_100</v>
      </c>
      <c r="K470" s="6" t="str">
        <f>INDEX(BDD_enquete_terrain_publique!M:M, MATCH(A470, BDD_enquete_terrain_publique!C:C, 0))</f>
        <v>dern_quart</v>
      </c>
      <c r="L470" s="8" t="s">
        <v>2581</v>
      </c>
      <c r="M470" s="6">
        <v>42</v>
      </c>
      <c r="N470" s="8">
        <v>57.648000000000003</v>
      </c>
      <c r="O470" s="6">
        <f t="shared" si="32"/>
        <v>42.960799999999999</v>
      </c>
      <c r="P470" s="8" t="s">
        <v>2582</v>
      </c>
      <c r="Q470" s="8">
        <v>9</v>
      </c>
      <c r="R470" s="8">
        <v>27.238</v>
      </c>
      <c r="S470" s="6">
        <f t="shared" si="34"/>
        <v>9.4539666666666662</v>
      </c>
      <c r="T470" s="101">
        <f>INDEX(BDD_enquete_terrain_publique!AE:AE, MATCH(A470, BDD_enquete_terrain_publique!C:C, 0))</f>
        <v>0.39583333333333331</v>
      </c>
      <c r="U470" s="101">
        <f>INDEX(BDD_enquete_terrain_publique!AF:AF, MATCH(A470, BDD_enquete_terrain_publique!C:C, 0))</f>
        <v>0.47916666666666669</v>
      </c>
      <c r="V470" s="8" t="s">
        <v>39</v>
      </c>
      <c r="W470" s="104">
        <v>0.50624999999999998</v>
      </c>
      <c r="X470" s="8">
        <v>1</v>
      </c>
      <c r="Y470" s="8">
        <v>1</v>
      </c>
      <c r="Z470" s="8" t="s">
        <v>22</v>
      </c>
      <c r="AA470" s="6" t="s">
        <v>22</v>
      </c>
      <c r="GU470" s="169"/>
    </row>
    <row r="471" spans="1:203" s="43" customFormat="1" ht="14.4" customHeight="1">
      <c r="A471" s="106" t="s">
        <v>1444</v>
      </c>
      <c r="B471" s="100">
        <f>INDEX(BDD_enquete_terrain_publique!E:E, MATCH(A471, BDD_enquete_terrain_publique!C:C, 0))</f>
        <v>44973</v>
      </c>
      <c r="C471" s="8">
        <v>4</v>
      </c>
      <c r="D471" s="105" t="s">
        <v>22</v>
      </c>
      <c r="E471" s="6">
        <f>INDEX(BDD_enquete_terrain_publique!G:G, MATCH(A471, BDD_enquete_terrain_publique!C:C, 0))</f>
        <v>0</v>
      </c>
      <c r="F471" s="6">
        <f>INDEX(BDD_enquete_terrain_publique!H:H, MATCH(A471, BDD_enquete_terrain_publique!C:C, 0))</f>
        <v>12</v>
      </c>
      <c r="G471" s="6">
        <f>INDEX(BDD_enquete_terrain_publique!I:I, MATCH(A471, BDD_enquete_terrain_publique!C:C, 0))</f>
        <v>0</v>
      </c>
      <c r="H471" s="6" t="str">
        <f>INDEX(BDD_enquete_terrain_publique!J:J, MATCH(A471, BDD_enquete_terrain_publique!C:C, 0))</f>
        <v>NA</v>
      </c>
      <c r="I471" s="6" t="str">
        <f>INDEX(BDD_enquete_terrain_publique!K:K, MATCH(A471, BDD_enquete_terrain_publique!C:C, 0))</f>
        <v>NA</v>
      </c>
      <c r="J471" s="6" t="str">
        <f>INDEX(BDD_enquete_terrain_publique!L:L, MATCH(A471, BDD_enquete_terrain_publique!C:C, 0))</f>
        <v>75_100</v>
      </c>
      <c r="K471" s="6" t="str">
        <f>INDEX(BDD_enquete_terrain_publique!M:M, MATCH(A471, BDD_enquete_terrain_publique!C:C, 0))</f>
        <v>dern_quart</v>
      </c>
      <c r="L471" s="8" t="s">
        <v>2583</v>
      </c>
      <c r="M471" s="6">
        <v>43</v>
      </c>
      <c r="N471" s="8">
        <v>1.639</v>
      </c>
      <c r="O471" s="6">
        <f t="shared" si="32"/>
        <v>43.027316666666664</v>
      </c>
      <c r="P471" s="8" t="s">
        <v>2584</v>
      </c>
      <c r="Q471" s="8">
        <v>9</v>
      </c>
      <c r="R471" s="8">
        <v>25.649000000000001</v>
      </c>
      <c r="S471" s="6">
        <f t="shared" si="34"/>
        <v>9.427483333333333</v>
      </c>
      <c r="T471" s="101">
        <f>INDEX(BDD_enquete_terrain_publique!AE:AE, MATCH(A471, BDD_enquete_terrain_publique!C:C, 0))</f>
        <v>0.39583333333333331</v>
      </c>
      <c r="U471" s="101">
        <f>INDEX(BDD_enquete_terrain_publique!AF:AF, MATCH(A471, BDD_enquete_terrain_publique!C:C, 0))</f>
        <v>0.47916666666666669</v>
      </c>
      <c r="V471" s="8" t="s">
        <v>41</v>
      </c>
      <c r="W471" s="104">
        <v>0.51944444444444449</v>
      </c>
      <c r="X471" s="8">
        <v>1</v>
      </c>
      <c r="Y471" s="8" t="s">
        <v>22</v>
      </c>
      <c r="Z471" s="8" t="s">
        <v>22</v>
      </c>
      <c r="AA471" s="6" t="s">
        <v>22</v>
      </c>
      <c r="GU471" s="169"/>
    </row>
    <row r="472" spans="1:203" s="6" customFormat="1" ht="14.4" customHeight="1">
      <c r="A472" s="106" t="s">
        <v>1457</v>
      </c>
      <c r="B472" s="100">
        <f>INDEX(BDD_enquete_terrain_publique!E:E, MATCH(A472, BDD_enquete_terrain_publique!C:C, 0))</f>
        <v>44979</v>
      </c>
      <c r="C472" s="6">
        <v>4</v>
      </c>
      <c r="D472" s="105" t="s">
        <v>22</v>
      </c>
      <c r="E472" s="6">
        <f>INDEX(BDD_enquete_terrain_publique!G:G, MATCH(A472, BDD_enquete_terrain_publique!C:C, 0))</f>
        <v>0</v>
      </c>
      <c r="F472" s="6" t="str">
        <f>INDEX(BDD_enquete_terrain_publique!H:H, MATCH(A472, BDD_enquete_terrain_publique!C:C, 0))</f>
        <v>NA</v>
      </c>
      <c r="G472" s="6">
        <f>INDEX(BDD_enquete_terrain_publique!I:I, MATCH(A472, BDD_enquete_terrain_publique!C:C, 0))</f>
        <v>0</v>
      </c>
      <c r="H472" s="6" t="str">
        <f>INDEX(BDD_enquete_terrain_publique!J:J, MATCH(A472, BDD_enquete_terrain_publique!C:C, 0))</f>
        <v>NA</v>
      </c>
      <c r="I472" s="6" t="str">
        <f>INDEX(BDD_enquete_terrain_publique!K:K, MATCH(A472, BDD_enquete_terrain_publique!C:C, 0))</f>
        <v>NA</v>
      </c>
      <c r="J472" s="6" t="str">
        <f>INDEX(BDD_enquete_terrain_publique!L:L, MATCH(A472, BDD_enquete_terrain_publique!C:C, 0))</f>
        <v>NA</v>
      </c>
      <c r="K472" s="6" t="str">
        <f>INDEX(BDD_enquete_terrain_publique!M:M, MATCH(A472, BDD_enquete_terrain_publique!C:C, 0))</f>
        <v>nouv_lune</v>
      </c>
      <c r="L472" s="6" t="s">
        <v>2585</v>
      </c>
      <c r="M472" s="6">
        <v>43</v>
      </c>
      <c r="N472" s="6">
        <v>7.8810000000000002</v>
      </c>
      <c r="O472" s="6">
        <f t="shared" si="32"/>
        <v>43.131349999999998</v>
      </c>
      <c r="P472" s="6" t="s">
        <v>2586</v>
      </c>
      <c r="Q472" s="8">
        <v>9</v>
      </c>
      <c r="R472" s="6">
        <v>31.524000000000001</v>
      </c>
      <c r="S472" s="6">
        <f t="shared" si="34"/>
        <v>9.5253999999999994</v>
      </c>
      <c r="T472" s="101">
        <f>INDEX(BDD_enquete_terrain_publique!AE:AE, MATCH(A472, BDD_enquete_terrain_publique!C:C, 0))</f>
        <v>0.35416666666666669</v>
      </c>
      <c r="U472" s="101" t="str">
        <f>INDEX(BDD_enquete_terrain_publique!AF:AF, MATCH(A472, BDD_enquete_terrain_publique!C:C, 0))</f>
        <v>NA</v>
      </c>
      <c r="V472" s="6" t="s">
        <v>41</v>
      </c>
      <c r="W472" s="101">
        <v>0.50486111111111109</v>
      </c>
      <c r="X472" s="6">
        <v>1</v>
      </c>
      <c r="Y472" s="6" t="s">
        <v>22</v>
      </c>
      <c r="Z472" s="6" t="s">
        <v>22</v>
      </c>
      <c r="AA472" s="6" t="s">
        <v>22</v>
      </c>
      <c r="GU472" s="103"/>
    </row>
    <row r="473" spans="1:203" s="6" customFormat="1" ht="14.4" customHeight="1">
      <c r="A473" s="106" t="s">
        <v>1457</v>
      </c>
      <c r="B473" s="100">
        <f>INDEX(BDD_enquete_terrain_publique!E:E, MATCH(A473, BDD_enquete_terrain_publique!C:C, 0))</f>
        <v>44979</v>
      </c>
      <c r="C473" s="6">
        <v>4</v>
      </c>
      <c r="D473" s="105" t="s">
        <v>22</v>
      </c>
      <c r="E473" s="6">
        <f>INDEX(BDD_enquete_terrain_publique!G:G, MATCH(A473, BDD_enquete_terrain_publique!C:C, 0))</f>
        <v>0</v>
      </c>
      <c r="F473" s="6" t="str">
        <f>INDEX(BDD_enquete_terrain_publique!H:H, MATCH(A473, BDD_enquete_terrain_publique!C:C, 0))</f>
        <v>NA</v>
      </c>
      <c r="G473" s="6">
        <f>INDEX(BDD_enquete_terrain_publique!I:I, MATCH(A473, BDD_enquete_terrain_publique!C:C, 0))</f>
        <v>0</v>
      </c>
      <c r="H473" s="6" t="str">
        <f>INDEX(BDD_enquete_terrain_publique!J:J, MATCH(A473, BDD_enquete_terrain_publique!C:C, 0))</f>
        <v>NA</v>
      </c>
      <c r="I473" s="6" t="str">
        <f>INDEX(BDD_enquete_terrain_publique!K:K, MATCH(A473, BDD_enquete_terrain_publique!C:C, 0))</f>
        <v>NA</v>
      </c>
      <c r="J473" s="6" t="str">
        <f>INDEX(BDD_enquete_terrain_publique!L:L, MATCH(A473, BDD_enquete_terrain_publique!C:C, 0))</f>
        <v>NA</v>
      </c>
      <c r="K473" s="6" t="str">
        <f>INDEX(BDD_enquete_terrain_publique!M:M, MATCH(A473, BDD_enquete_terrain_publique!C:C, 0))</f>
        <v>nouv_lune</v>
      </c>
      <c r="L473" s="6" t="s">
        <v>2587</v>
      </c>
      <c r="M473" s="6">
        <v>43</v>
      </c>
      <c r="N473" s="6">
        <v>7.7649999999999997</v>
      </c>
      <c r="O473" s="6">
        <f t="shared" si="32"/>
        <v>43.129416666666664</v>
      </c>
      <c r="P473" s="6" t="s">
        <v>2588</v>
      </c>
      <c r="Q473" s="8">
        <v>9</v>
      </c>
      <c r="R473" s="6">
        <v>31.611999999999998</v>
      </c>
      <c r="S473" s="6">
        <f t="shared" si="34"/>
        <v>9.5268666666666668</v>
      </c>
      <c r="T473" s="101">
        <f>INDEX(BDD_enquete_terrain_publique!AE:AE, MATCH(A473, BDD_enquete_terrain_publique!C:C, 0))</f>
        <v>0.35416666666666669</v>
      </c>
      <c r="U473" s="101" t="str">
        <f>INDEX(BDD_enquete_terrain_publique!AF:AF, MATCH(A473, BDD_enquete_terrain_publique!C:C, 0))</f>
        <v>NA</v>
      </c>
      <c r="V473" s="6" t="s">
        <v>41</v>
      </c>
      <c r="W473" s="101">
        <v>0.51041666666666663</v>
      </c>
      <c r="X473" s="6">
        <v>1</v>
      </c>
      <c r="Y473" s="6" t="s">
        <v>22</v>
      </c>
      <c r="Z473" s="6" t="s">
        <v>22</v>
      </c>
      <c r="AA473" s="6" t="s">
        <v>22</v>
      </c>
      <c r="GU473" s="103"/>
    </row>
    <row r="474" spans="1:203" s="6" customFormat="1">
      <c r="A474" s="106" t="s">
        <v>3349</v>
      </c>
      <c r="B474" s="100">
        <v>44993</v>
      </c>
      <c r="C474" s="6" t="s">
        <v>3348</v>
      </c>
      <c r="D474" s="105" t="s">
        <v>22</v>
      </c>
      <c r="E474" s="6">
        <v>2</v>
      </c>
      <c r="F474" s="6">
        <v>20</v>
      </c>
      <c r="G474" s="6">
        <v>2</v>
      </c>
      <c r="H474" s="6" t="s">
        <v>352</v>
      </c>
      <c r="I474" s="6" t="s">
        <v>22</v>
      </c>
      <c r="J474" s="10" t="s">
        <v>1152</v>
      </c>
      <c r="K474" s="6" t="s">
        <v>1023</v>
      </c>
      <c r="L474" s="6" t="s">
        <v>22</v>
      </c>
      <c r="M474" s="6" t="s">
        <v>22</v>
      </c>
      <c r="N474" s="6" t="s">
        <v>22</v>
      </c>
      <c r="O474" s="6" t="s">
        <v>22</v>
      </c>
      <c r="P474" s="6" t="s">
        <v>22</v>
      </c>
      <c r="Q474" s="6" t="s">
        <v>22</v>
      </c>
      <c r="R474" s="6" t="s">
        <v>22</v>
      </c>
      <c r="S474" s="6" t="s">
        <v>22</v>
      </c>
      <c r="T474" s="101">
        <v>0.375</v>
      </c>
      <c r="U474" s="101">
        <v>0.625</v>
      </c>
      <c r="V474" s="6" t="s">
        <v>39</v>
      </c>
      <c r="W474" s="6" t="s">
        <v>22</v>
      </c>
      <c r="X474" s="6">
        <v>0</v>
      </c>
      <c r="Y474" s="6">
        <v>0</v>
      </c>
      <c r="Z474" s="6" t="s">
        <v>22</v>
      </c>
      <c r="AA474" s="6" t="s">
        <v>22</v>
      </c>
      <c r="GU474" s="103"/>
    </row>
    <row r="475" spans="1:203" s="13" customFormat="1">
      <c r="A475" s="106" t="s">
        <v>1470</v>
      </c>
      <c r="B475" s="100">
        <f>INDEX(BDD_enquete_terrain_publique!E:E, MATCH(A475, BDD_enquete_terrain_publique!C:C, 0))</f>
        <v>45015</v>
      </c>
      <c r="C475" s="6">
        <v>55</v>
      </c>
      <c r="D475" s="105" t="s">
        <v>22</v>
      </c>
      <c r="E475" s="6">
        <f>INDEX(BDD_enquete_terrain_publique!G:G, MATCH(A475, BDD_enquete_terrain_publique!C:C, 0))</f>
        <v>1</v>
      </c>
      <c r="F475" s="6">
        <f>INDEX(BDD_enquete_terrain_publique!H:H, MATCH(A475, BDD_enquete_terrain_publique!C:C, 0))</f>
        <v>15</v>
      </c>
      <c r="G475" s="6">
        <f>INDEX(BDD_enquete_terrain_publique!I:I, MATCH(A475, BDD_enquete_terrain_publique!C:C, 0))</f>
        <v>2</v>
      </c>
      <c r="H475" s="6" t="str">
        <f>INDEX(BDD_enquete_terrain_publique!J:J, MATCH(A475, BDD_enquete_terrain_publique!C:C, 0))</f>
        <v>O</v>
      </c>
      <c r="I475" s="6" t="str">
        <f>INDEX(BDD_enquete_terrain_publique!K:K, MATCH(A475, BDD_enquete_terrain_publique!C:C, 0))</f>
        <v>O</v>
      </c>
      <c r="J475" s="6" t="str">
        <f>INDEX(BDD_enquete_terrain_publique!L:L, MATCH(A475, BDD_enquete_terrain_publique!C:C, 0))</f>
        <v>10_25</v>
      </c>
      <c r="K475" s="6" t="str">
        <f>INDEX(BDD_enquete_terrain_publique!M:M, MATCH(A475, BDD_enquete_terrain_publique!C:C, 0))</f>
        <v>pre_quart</v>
      </c>
      <c r="L475" s="6" t="s">
        <v>2589</v>
      </c>
      <c r="M475" s="6">
        <v>42</v>
      </c>
      <c r="N475" s="6">
        <v>42.081000000000003</v>
      </c>
      <c r="O475" s="6">
        <f t="shared" si="32"/>
        <v>42.701349999999998</v>
      </c>
      <c r="P475" s="6" t="s">
        <v>2590</v>
      </c>
      <c r="Q475" s="6">
        <v>9</v>
      </c>
      <c r="R475" s="6">
        <v>2.8839999999999999</v>
      </c>
      <c r="S475" s="6">
        <f t="shared" si="34"/>
        <v>9.0480666666666671</v>
      </c>
      <c r="T475" s="101">
        <f>INDEX(BDD_enquete_terrain_publique!AE:AE, MATCH(A475, BDD_enquete_terrain_publique!C:C, 0))</f>
        <v>0.375</v>
      </c>
      <c r="U475" s="101">
        <f>INDEX(BDD_enquete_terrain_publique!AF:AF, MATCH(A475, BDD_enquete_terrain_publique!C:C, 0))</f>
        <v>0.5</v>
      </c>
      <c r="V475" s="6" t="s">
        <v>41</v>
      </c>
      <c r="W475" s="101">
        <v>0.44861111111111113</v>
      </c>
      <c r="X475" s="6">
        <v>1</v>
      </c>
      <c r="Y475" s="6">
        <v>1</v>
      </c>
      <c r="Z475" s="6" t="s">
        <v>22</v>
      </c>
      <c r="AA475" s="6" t="s">
        <v>22</v>
      </c>
      <c r="GU475" s="34"/>
    </row>
    <row r="476" spans="1:203" s="13" customFormat="1">
      <c r="A476" s="106" t="s">
        <v>1474</v>
      </c>
      <c r="B476" s="100">
        <f>INDEX(BDD_enquete_terrain_publique!E:E, MATCH(A476, BDD_enquete_terrain_publique!C:C, 0))</f>
        <v>45034</v>
      </c>
      <c r="C476" s="6">
        <v>9</v>
      </c>
      <c r="D476" s="105" t="s">
        <v>22</v>
      </c>
      <c r="E476" s="6">
        <f>INDEX(BDD_enquete_terrain_publique!G:G, MATCH(A476, BDD_enquete_terrain_publique!C:C, 0))</f>
        <v>1</v>
      </c>
      <c r="F476" s="6">
        <f>INDEX(BDD_enquete_terrain_publique!H:H, MATCH(A476, BDD_enquete_terrain_publique!C:C, 0))</f>
        <v>18</v>
      </c>
      <c r="G476" s="6">
        <f>INDEX(BDD_enquete_terrain_publique!I:I, MATCH(A476, BDD_enquete_terrain_publique!C:C, 0))</f>
        <v>0</v>
      </c>
      <c r="H476" s="6" t="str">
        <f>INDEX(BDD_enquete_terrain_publique!J:J, MATCH(A476, BDD_enquete_terrain_publique!C:C, 0))</f>
        <v>NA</v>
      </c>
      <c r="I476" s="6" t="str">
        <f>INDEX(BDD_enquete_terrain_publique!K:K, MATCH(A476, BDD_enquete_terrain_publique!C:C, 0))</f>
        <v>NA</v>
      </c>
      <c r="J476" s="6" t="str">
        <f>INDEX(BDD_enquete_terrain_publique!L:L, MATCH(A476, BDD_enquete_terrain_publique!C:C, 0))</f>
        <v>0_10</v>
      </c>
      <c r="K476" s="6" t="str">
        <f>INDEX(BDD_enquete_terrain_publique!M:M, MATCH(A476, BDD_enquete_terrain_publique!C:C, 0))</f>
        <v>nouv_lune</v>
      </c>
      <c r="L476" s="6" t="s">
        <v>2591</v>
      </c>
      <c r="M476" s="6">
        <v>42</v>
      </c>
      <c r="N476" s="6">
        <v>42.595999999999997</v>
      </c>
      <c r="O476" s="6">
        <f t="shared" si="32"/>
        <v>42.709933333333332</v>
      </c>
      <c r="P476" s="6" t="s">
        <v>2592</v>
      </c>
      <c r="Q476" s="6">
        <v>9</v>
      </c>
      <c r="R476" s="6">
        <v>27.332000000000001</v>
      </c>
      <c r="S476" s="6">
        <f t="shared" si="34"/>
        <v>9.4555333333333333</v>
      </c>
      <c r="T476" s="101">
        <f>INDEX(BDD_enquete_terrain_publique!AE:AE, MATCH(A476, BDD_enquete_terrain_publique!C:C, 0))</f>
        <v>0.625</v>
      </c>
      <c r="U476" s="101">
        <f>INDEX(BDD_enquete_terrain_publique!AF:AF, MATCH(A476, BDD_enquete_terrain_publique!C:C, 0))</f>
        <v>0.64583333333333337</v>
      </c>
      <c r="V476" s="6" t="s">
        <v>39</v>
      </c>
      <c r="W476" s="101">
        <v>0.625</v>
      </c>
      <c r="X476" s="6">
        <v>1</v>
      </c>
      <c r="Y476" s="6">
        <v>1</v>
      </c>
      <c r="Z476" s="6" t="s">
        <v>22</v>
      </c>
      <c r="AA476" s="6" t="s">
        <v>22</v>
      </c>
      <c r="GU476" s="34"/>
    </row>
    <row r="477" spans="1:203" s="13" customFormat="1">
      <c r="A477" s="106" t="s">
        <v>1478</v>
      </c>
      <c r="B477" s="100">
        <f>INDEX(BDD_enquete_terrain_publique!E:E, MATCH(A477, BDD_enquete_terrain_publique!C:C, 0))</f>
        <v>45035</v>
      </c>
      <c r="C477" s="6">
        <v>4</v>
      </c>
      <c r="D477" s="105" t="s">
        <v>22</v>
      </c>
      <c r="E477" s="6">
        <f>INDEX(BDD_enquete_terrain_publique!G:G, MATCH(A477, BDD_enquete_terrain_publique!C:C, 0))</f>
        <v>0</v>
      </c>
      <c r="F477" s="6">
        <f>INDEX(BDD_enquete_terrain_publique!H:H, MATCH(A477, BDD_enquete_terrain_publique!C:C, 0))</f>
        <v>15.6</v>
      </c>
      <c r="G477" s="6">
        <f>INDEX(BDD_enquete_terrain_publique!I:I, MATCH(A477, BDD_enquete_terrain_publique!C:C, 0))</f>
        <v>0</v>
      </c>
      <c r="H477" s="6" t="str">
        <f>INDEX(BDD_enquete_terrain_publique!J:J, MATCH(A477, BDD_enquete_terrain_publique!C:C, 0))</f>
        <v>NA</v>
      </c>
      <c r="I477" s="6" t="str">
        <f>INDEX(BDD_enquete_terrain_publique!K:K, MATCH(A477, BDD_enquete_terrain_publique!C:C, 0))</f>
        <v>NA</v>
      </c>
      <c r="J477" s="6" t="str">
        <f>INDEX(BDD_enquete_terrain_publique!L:L, MATCH(A477, BDD_enquete_terrain_publique!C:C, 0))</f>
        <v>0_10</v>
      </c>
      <c r="K477" s="6" t="str">
        <f>INDEX(BDD_enquete_terrain_publique!M:M, MATCH(A477, BDD_enquete_terrain_publique!C:C, 0))</f>
        <v>nouv_lune</v>
      </c>
      <c r="L477" s="6" t="s">
        <v>2593</v>
      </c>
      <c r="M477" s="6">
        <v>43</v>
      </c>
      <c r="N477" s="6">
        <v>1.5628</v>
      </c>
      <c r="O477" s="6">
        <f t="shared" si="32"/>
        <v>43.026046666666666</v>
      </c>
      <c r="P477" s="6" t="s">
        <v>2594</v>
      </c>
      <c r="Q477" s="6">
        <v>9</v>
      </c>
      <c r="R477" s="6">
        <v>23.9282</v>
      </c>
      <c r="S477" s="6">
        <f t="shared" si="34"/>
        <v>9.3988033333333334</v>
      </c>
      <c r="T477" s="101">
        <f>INDEX(BDD_enquete_terrain_publique!AE:AE, MATCH(A477, BDD_enquete_terrain_publique!C:C, 0))</f>
        <v>0.375</v>
      </c>
      <c r="U477" s="101">
        <f>INDEX(BDD_enquete_terrain_publique!AF:AF, MATCH(A477, BDD_enquete_terrain_publique!C:C, 0))</f>
        <v>0.54166666666666663</v>
      </c>
      <c r="V477" s="6" t="s">
        <v>41</v>
      </c>
      <c r="W477" s="101">
        <v>0.50694444444444442</v>
      </c>
      <c r="X477" s="6">
        <v>1</v>
      </c>
      <c r="Y477" s="6">
        <v>3</v>
      </c>
      <c r="Z477" s="6" t="s">
        <v>22</v>
      </c>
      <c r="AA477" s="6" t="s">
        <v>22</v>
      </c>
      <c r="GU477" s="34"/>
    </row>
    <row r="478" spans="1:203" s="13" customFormat="1">
      <c r="A478" s="106" t="s">
        <v>1478</v>
      </c>
      <c r="B478" s="100">
        <f>INDEX(BDD_enquete_terrain_publique!E:E, MATCH(A478, BDD_enquete_terrain_publique!C:C, 0))</f>
        <v>45035</v>
      </c>
      <c r="C478" s="6">
        <v>4</v>
      </c>
      <c r="D478" s="105" t="s">
        <v>22</v>
      </c>
      <c r="E478" s="6">
        <f>INDEX(BDD_enquete_terrain_publique!G:G, MATCH(A478, BDD_enquete_terrain_publique!C:C, 0))</f>
        <v>0</v>
      </c>
      <c r="F478" s="6">
        <f>INDEX(BDD_enquete_terrain_publique!H:H, MATCH(A478, BDD_enquete_terrain_publique!C:C, 0))</f>
        <v>15.6</v>
      </c>
      <c r="G478" s="6">
        <f>INDEX(BDD_enquete_terrain_publique!I:I, MATCH(A478, BDD_enquete_terrain_publique!C:C, 0))</f>
        <v>0</v>
      </c>
      <c r="H478" s="6" t="str">
        <f>INDEX(BDD_enquete_terrain_publique!J:J, MATCH(A478, BDD_enquete_terrain_publique!C:C, 0))</f>
        <v>NA</v>
      </c>
      <c r="I478" s="6" t="str">
        <f>INDEX(BDD_enquete_terrain_publique!K:K, MATCH(A478, BDD_enquete_terrain_publique!C:C, 0))</f>
        <v>NA</v>
      </c>
      <c r="J478" s="6" t="str">
        <f>INDEX(BDD_enquete_terrain_publique!L:L, MATCH(A478, BDD_enquete_terrain_publique!C:C, 0))</f>
        <v>0_10</v>
      </c>
      <c r="K478" s="6" t="str">
        <f>INDEX(BDD_enquete_terrain_publique!M:M, MATCH(A478, BDD_enquete_terrain_publique!C:C, 0))</f>
        <v>nouv_lune</v>
      </c>
      <c r="L478" s="44" t="s">
        <v>2595</v>
      </c>
      <c r="M478" s="6">
        <v>43</v>
      </c>
      <c r="N478" s="44">
        <v>1.17</v>
      </c>
      <c r="O478" s="6">
        <f t="shared" si="32"/>
        <v>43.019500000000001</v>
      </c>
      <c r="P478" s="6" t="s">
        <v>2596</v>
      </c>
      <c r="Q478" s="6">
        <v>9</v>
      </c>
      <c r="R478" s="6">
        <v>24.68</v>
      </c>
      <c r="S478" s="6">
        <f t="shared" si="34"/>
        <v>9.4113333333333333</v>
      </c>
      <c r="T478" s="101">
        <f>INDEX(BDD_enquete_terrain_publique!AE:AE, MATCH(A478, BDD_enquete_terrain_publique!C:C, 0))</f>
        <v>0.375</v>
      </c>
      <c r="U478" s="101">
        <f>INDEX(BDD_enquete_terrain_publique!AF:AF, MATCH(A478, BDD_enquete_terrain_publique!C:C, 0))</f>
        <v>0.54166666666666663</v>
      </c>
      <c r="V478" s="6" t="s">
        <v>41</v>
      </c>
      <c r="W478" s="101">
        <v>0.51111111111111118</v>
      </c>
      <c r="X478" s="6">
        <v>1</v>
      </c>
      <c r="Y478" s="6">
        <v>2</v>
      </c>
      <c r="Z478" s="6" t="s">
        <v>22</v>
      </c>
      <c r="AA478" s="6" t="s">
        <v>22</v>
      </c>
      <c r="GU478" s="34"/>
    </row>
    <row r="479" spans="1:203">
      <c r="A479" s="106" t="s">
        <v>1842</v>
      </c>
      <c r="B479" s="100">
        <f>INDEX(BDD_enquete_terrain_publique!E:E, MATCH(A479, BDD_enquete_terrain_publique!C:C, 0))</f>
        <v>45098</v>
      </c>
      <c r="C479" s="6">
        <v>2</v>
      </c>
      <c r="D479" s="105" t="s">
        <v>22</v>
      </c>
      <c r="E479" s="6">
        <f>INDEX(BDD_enquete_terrain_publique!G:G, MATCH(A479, BDD_enquete_terrain_publique!C:C, 0))</f>
        <v>0</v>
      </c>
      <c r="F479" s="6">
        <f>INDEX(BDD_enquete_terrain_publique!H:H, MATCH(A479, BDD_enquete_terrain_publique!C:C, 0))</f>
        <v>25</v>
      </c>
      <c r="G479" s="6">
        <f>INDEX(BDD_enquete_terrain_publique!I:I, MATCH(A479, BDD_enquete_terrain_publique!C:C, 0))</f>
        <v>0</v>
      </c>
      <c r="H479" s="6" t="str">
        <f>INDEX(BDD_enquete_terrain_publique!J:J, MATCH(A479, BDD_enquete_terrain_publique!C:C, 0))</f>
        <v>NA</v>
      </c>
      <c r="I479" s="6" t="str">
        <f>INDEX(BDD_enquete_terrain_publique!K:K, MATCH(A479, BDD_enquete_terrain_publique!C:C, 0))</f>
        <v>NA</v>
      </c>
      <c r="J479" s="6" t="str">
        <f>INDEX(BDD_enquete_terrain_publique!L:L, MATCH(A479, BDD_enquete_terrain_publique!C:C, 0))</f>
        <v>10_25</v>
      </c>
      <c r="K479" s="6" t="str">
        <f>INDEX(BDD_enquete_terrain_publique!M:M, MATCH(A479, BDD_enquete_terrain_publique!C:C, 0))</f>
        <v>pre_quart</v>
      </c>
      <c r="L479" s="6" t="s">
        <v>22</v>
      </c>
      <c r="M479" s="6" t="s">
        <v>22</v>
      </c>
      <c r="N479" s="6" t="s">
        <v>22</v>
      </c>
      <c r="O479" s="6">
        <v>42.965530000000001</v>
      </c>
      <c r="P479" s="6" t="s">
        <v>22</v>
      </c>
      <c r="Q479" s="6" t="s">
        <v>22</v>
      </c>
      <c r="R479" s="6" t="s">
        <v>22</v>
      </c>
      <c r="S479" s="6">
        <v>9.3537999999999997</v>
      </c>
      <c r="T479" s="101">
        <f>INDEX(BDD_enquete_terrain_publique!AE:AE, MATCH(A479, BDD_enquete_terrain_publique!C:C, 0))</f>
        <v>0.35416666666666669</v>
      </c>
      <c r="U479" s="101">
        <f>INDEX(BDD_enquete_terrain_publique!AF:AF, MATCH(A479, BDD_enquete_terrain_publique!C:C, 0))</f>
        <v>0.66666666666666663</v>
      </c>
      <c r="V479" s="6" t="s">
        <v>40</v>
      </c>
      <c r="W479" s="101">
        <v>0.42708333333333331</v>
      </c>
      <c r="X479" s="6">
        <v>1</v>
      </c>
      <c r="Y479" s="6">
        <v>1</v>
      </c>
      <c r="Z479" s="6" t="s">
        <v>22</v>
      </c>
      <c r="AA479" s="6" t="s">
        <v>22</v>
      </c>
      <c r="GU479" s="163"/>
    </row>
    <row r="480" spans="1:203">
      <c r="A480" s="106" t="s">
        <v>1842</v>
      </c>
      <c r="B480" s="100">
        <f>INDEX(BDD_enquete_terrain_publique!E:E, MATCH(A480, BDD_enquete_terrain_publique!C:C, 0))</f>
        <v>45098</v>
      </c>
      <c r="C480" s="6">
        <v>9</v>
      </c>
      <c r="D480" s="105" t="s">
        <v>22</v>
      </c>
      <c r="E480" s="6">
        <f>INDEX(BDD_enquete_terrain_publique!G:G, MATCH(A480, BDD_enquete_terrain_publique!C:C, 0))</f>
        <v>0</v>
      </c>
      <c r="F480" s="6">
        <f>INDEX(BDD_enquete_terrain_publique!H:H, MATCH(A480, BDD_enquete_terrain_publique!C:C, 0))</f>
        <v>25</v>
      </c>
      <c r="G480" s="6">
        <f>INDEX(BDD_enquete_terrain_publique!I:I, MATCH(A480, BDD_enquete_terrain_publique!C:C, 0))</f>
        <v>0</v>
      </c>
      <c r="H480" s="6" t="str">
        <f>INDEX(BDD_enquete_terrain_publique!J:J, MATCH(A480, BDD_enquete_terrain_publique!C:C, 0))</f>
        <v>NA</v>
      </c>
      <c r="I480" s="6" t="str">
        <f>INDEX(BDD_enquete_terrain_publique!K:K, MATCH(A480, BDD_enquete_terrain_publique!C:C, 0))</f>
        <v>NA</v>
      </c>
      <c r="J480" s="6" t="str">
        <f>INDEX(BDD_enquete_terrain_publique!L:L, MATCH(A480, BDD_enquete_terrain_publique!C:C, 0))</f>
        <v>10_25</v>
      </c>
      <c r="K480" s="6" t="str">
        <f>INDEX(BDD_enquete_terrain_publique!M:M, MATCH(A480, BDD_enquete_terrain_publique!C:C, 0))</f>
        <v>pre_quart</v>
      </c>
      <c r="L480" s="6" t="s">
        <v>22</v>
      </c>
      <c r="M480" s="6" t="s">
        <v>22</v>
      </c>
      <c r="N480" s="6" t="s">
        <v>22</v>
      </c>
      <c r="O480" s="6" t="s">
        <v>22</v>
      </c>
      <c r="P480" s="6" t="s">
        <v>22</v>
      </c>
      <c r="Q480" s="6" t="s">
        <v>22</v>
      </c>
      <c r="R480" s="6" t="s">
        <v>22</v>
      </c>
      <c r="S480" s="6" t="s">
        <v>22</v>
      </c>
      <c r="T480" s="101">
        <f>INDEX(BDD_enquete_terrain_publique!AE:AE, MATCH(A480, BDD_enquete_terrain_publique!C:C, 0))</f>
        <v>0.35416666666666669</v>
      </c>
      <c r="U480" s="101">
        <f>INDEX(BDD_enquete_terrain_publique!AF:AF, MATCH(A480, BDD_enquete_terrain_publique!C:C, 0))</f>
        <v>0.66666666666666663</v>
      </c>
      <c r="V480" s="6" t="s">
        <v>22</v>
      </c>
      <c r="W480" s="6" t="s">
        <v>22</v>
      </c>
      <c r="X480" s="6" t="s">
        <v>22</v>
      </c>
      <c r="Y480" s="6" t="s">
        <v>22</v>
      </c>
      <c r="Z480" s="6" t="s">
        <v>22</v>
      </c>
      <c r="AA480" s="6"/>
      <c r="GU480" s="163"/>
    </row>
    <row r="481" spans="1:203">
      <c r="A481" s="106" t="s">
        <v>1842</v>
      </c>
      <c r="B481" s="100">
        <f>INDEX(BDD_enquete_terrain_publique!E:E, MATCH(A481, BDD_enquete_terrain_publique!C:C, 0))</f>
        <v>45098</v>
      </c>
      <c r="C481" s="6">
        <v>8</v>
      </c>
      <c r="D481" s="105" t="s">
        <v>22</v>
      </c>
      <c r="E481" s="6">
        <f>INDEX(BDD_enquete_terrain_publique!G:G, MATCH(A481, BDD_enquete_terrain_publique!C:C, 0))</f>
        <v>0</v>
      </c>
      <c r="F481" s="6">
        <f>INDEX(BDD_enquete_terrain_publique!H:H, MATCH(A481, BDD_enquete_terrain_publique!C:C, 0))</f>
        <v>25</v>
      </c>
      <c r="G481" s="6">
        <f>INDEX(BDD_enquete_terrain_publique!I:I, MATCH(A481, BDD_enquete_terrain_publique!C:C, 0))</f>
        <v>0</v>
      </c>
      <c r="H481" s="6" t="str">
        <f>INDEX(BDD_enquete_terrain_publique!J:J, MATCH(A481, BDD_enquete_terrain_publique!C:C, 0))</f>
        <v>NA</v>
      </c>
      <c r="I481" s="6" t="str">
        <f>INDEX(BDD_enquete_terrain_publique!K:K, MATCH(A481, BDD_enquete_terrain_publique!C:C, 0))</f>
        <v>NA</v>
      </c>
      <c r="J481" s="6" t="str">
        <f>INDEX(BDD_enquete_terrain_publique!L:L, MATCH(A481, BDD_enquete_terrain_publique!C:C, 0))</f>
        <v>10_25</v>
      </c>
      <c r="K481" s="6" t="str">
        <f>INDEX(BDD_enquete_terrain_publique!M:M, MATCH(A481, BDD_enquete_terrain_publique!C:C, 0))</f>
        <v>pre_quart</v>
      </c>
      <c r="L481" s="6" t="s">
        <v>22</v>
      </c>
      <c r="M481" s="6" t="s">
        <v>22</v>
      </c>
      <c r="N481" s="6" t="s">
        <v>22</v>
      </c>
      <c r="O481" s="6" t="s">
        <v>22</v>
      </c>
      <c r="P481" s="6" t="s">
        <v>22</v>
      </c>
      <c r="Q481" s="6" t="s">
        <v>22</v>
      </c>
      <c r="R481" s="6" t="s">
        <v>22</v>
      </c>
      <c r="S481" s="6" t="s">
        <v>22</v>
      </c>
      <c r="T481" s="101">
        <f>INDEX(BDD_enquete_terrain_publique!AE:AE, MATCH(A481, BDD_enquete_terrain_publique!C:C, 0))</f>
        <v>0.35416666666666669</v>
      </c>
      <c r="U481" s="101">
        <f>INDEX(BDD_enquete_terrain_publique!AF:AF, MATCH(A481, BDD_enquete_terrain_publique!C:C, 0))</f>
        <v>0.66666666666666663</v>
      </c>
      <c r="V481" s="6" t="s">
        <v>22</v>
      </c>
      <c r="W481" s="6" t="s">
        <v>22</v>
      </c>
      <c r="X481" s="6" t="s">
        <v>22</v>
      </c>
      <c r="Y481" s="6" t="s">
        <v>22</v>
      </c>
      <c r="Z481" s="6" t="s">
        <v>22</v>
      </c>
      <c r="AA481" s="6" t="s">
        <v>22</v>
      </c>
      <c r="GU481" s="163"/>
    </row>
    <row r="482" spans="1:203">
      <c r="A482" s="106" t="s">
        <v>1842</v>
      </c>
      <c r="B482" s="100">
        <f>INDEX(BDD_enquete_terrain_publique!E:E, MATCH(A482, BDD_enquete_terrain_publique!C:C, 0))</f>
        <v>45098</v>
      </c>
      <c r="C482" s="6">
        <v>7</v>
      </c>
      <c r="D482" s="105" t="s">
        <v>22</v>
      </c>
      <c r="E482" s="6">
        <f>INDEX(BDD_enquete_terrain_publique!G:G, MATCH(A482, BDD_enquete_terrain_publique!C:C, 0))</f>
        <v>0</v>
      </c>
      <c r="F482" s="6">
        <f>INDEX(BDD_enquete_terrain_publique!H:H, MATCH(A482, BDD_enquete_terrain_publique!C:C, 0))</f>
        <v>25</v>
      </c>
      <c r="G482" s="6">
        <f>INDEX(BDD_enquete_terrain_publique!I:I, MATCH(A482, BDD_enquete_terrain_publique!C:C, 0))</f>
        <v>0</v>
      </c>
      <c r="H482" s="6" t="str">
        <f>INDEX(BDD_enquete_terrain_publique!J:J, MATCH(A482, BDD_enquete_terrain_publique!C:C, 0))</f>
        <v>NA</v>
      </c>
      <c r="I482" s="6" t="str">
        <f>INDEX(BDD_enquete_terrain_publique!K:K, MATCH(A482, BDD_enquete_terrain_publique!C:C, 0))</f>
        <v>NA</v>
      </c>
      <c r="J482" s="6" t="str">
        <f>INDEX(BDD_enquete_terrain_publique!L:L, MATCH(A482, BDD_enquete_terrain_publique!C:C, 0))</f>
        <v>10_25</v>
      </c>
      <c r="K482" s="6" t="str">
        <f>INDEX(BDD_enquete_terrain_publique!M:M, MATCH(A482, BDD_enquete_terrain_publique!C:C, 0))</f>
        <v>pre_quart</v>
      </c>
      <c r="L482" s="6" t="s">
        <v>22</v>
      </c>
      <c r="M482" s="6" t="s">
        <v>22</v>
      </c>
      <c r="N482" s="6" t="s">
        <v>22</v>
      </c>
      <c r="O482" s="6" t="s">
        <v>22</v>
      </c>
      <c r="P482" s="6" t="s">
        <v>22</v>
      </c>
      <c r="Q482" s="6" t="s">
        <v>22</v>
      </c>
      <c r="R482" s="6" t="s">
        <v>22</v>
      </c>
      <c r="S482" s="6" t="s">
        <v>22</v>
      </c>
      <c r="T482" s="101">
        <f>INDEX(BDD_enquete_terrain_publique!AE:AE, MATCH(A482, BDD_enquete_terrain_publique!C:C, 0))</f>
        <v>0.35416666666666669</v>
      </c>
      <c r="U482" s="101">
        <f>INDEX(BDD_enquete_terrain_publique!AF:AF, MATCH(A482, BDD_enquete_terrain_publique!C:C, 0))</f>
        <v>0.66666666666666663</v>
      </c>
      <c r="V482" s="6" t="s">
        <v>22</v>
      </c>
      <c r="W482" s="6" t="s">
        <v>22</v>
      </c>
      <c r="X482" s="6" t="s">
        <v>22</v>
      </c>
      <c r="Y482" s="6" t="s">
        <v>22</v>
      </c>
      <c r="Z482" s="6" t="s">
        <v>22</v>
      </c>
      <c r="AA482" s="6" t="s">
        <v>22</v>
      </c>
      <c r="GU482" s="163"/>
    </row>
    <row r="483" spans="1:203">
      <c r="A483" s="106" t="s">
        <v>1842</v>
      </c>
      <c r="B483" s="100">
        <f>INDEX(BDD_enquete_terrain_publique!E:E, MATCH(A483, BDD_enquete_terrain_publique!C:C, 0))</f>
        <v>45098</v>
      </c>
      <c r="C483" s="6">
        <v>6</v>
      </c>
      <c r="D483" s="105" t="s">
        <v>22</v>
      </c>
      <c r="E483" s="6">
        <f>INDEX(BDD_enquete_terrain_publique!G:G, MATCH(A483, BDD_enquete_terrain_publique!C:C, 0))</f>
        <v>0</v>
      </c>
      <c r="F483" s="6">
        <f>INDEX(BDD_enquete_terrain_publique!H:H, MATCH(A483, BDD_enquete_terrain_publique!C:C, 0))</f>
        <v>25</v>
      </c>
      <c r="G483" s="6">
        <f>INDEX(BDD_enquete_terrain_publique!I:I, MATCH(A483, BDD_enquete_terrain_publique!C:C, 0))</f>
        <v>0</v>
      </c>
      <c r="H483" s="6" t="str">
        <f>INDEX(BDD_enquete_terrain_publique!J:J, MATCH(A483, BDD_enquete_terrain_publique!C:C, 0))</f>
        <v>NA</v>
      </c>
      <c r="I483" s="6" t="str">
        <f>INDEX(BDD_enquete_terrain_publique!K:K, MATCH(A483, BDD_enquete_terrain_publique!C:C, 0))</f>
        <v>NA</v>
      </c>
      <c r="J483" s="6" t="str">
        <f>INDEX(BDD_enquete_terrain_publique!L:L, MATCH(A483, BDD_enquete_terrain_publique!C:C, 0))</f>
        <v>10_25</v>
      </c>
      <c r="K483" s="6" t="str">
        <f>INDEX(BDD_enquete_terrain_publique!M:M, MATCH(A483, BDD_enquete_terrain_publique!C:C, 0))</f>
        <v>pre_quart</v>
      </c>
      <c r="L483" s="6" t="s">
        <v>22</v>
      </c>
      <c r="M483" s="6" t="s">
        <v>22</v>
      </c>
      <c r="N483" s="6" t="s">
        <v>22</v>
      </c>
      <c r="O483" s="6" t="s">
        <v>22</v>
      </c>
      <c r="P483" s="6" t="s">
        <v>22</v>
      </c>
      <c r="Q483" s="6" t="s">
        <v>22</v>
      </c>
      <c r="R483" s="6" t="s">
        <v>22</v>
      </c>
      <c r="S483" s="6" t="s">
        <v>22</v>
      </c>
      <c r="T483" s="101">
        <f>INDEX(BDD_enquete_terrain_publique!AE:AE, MATCH(A483, BDD_enquete_terrain_publique!C:C, 0))</f>
        <v>0.35416666666666669</v>
      </c>
      <c r="U483" s="101">
        <f>INDEX(BDD_enquete_terrain_publique!AF:AF, MATCH(A483, BDD_enquete_terrain_publique!C:C, 0))</f>
        <v>0.66666666666666663</v>
      </c>
      <c r="V483" s="6" t="s">
        <v>22</v>
      </c>
      <c r="W483" s="6" t="s">
        <v>22</v>
      </c>
      <c r="X483" s="6" t="s">
        <v>22</v>
      </c>
      <c r="Y483" s="6" t="s">
        <v>22</v>
      </c>
      <c r="Z483" s="6" t="s">
        <v>22</v>
      </c>
      <c r="AA483" s="6" t="s">
        <v>22</v>
      </c>
      <c r="GU483" s="163"/>
    </row>
    <row r="484" spans="1:203">
      <c r="A484" s="106" t="s">
        <v>1842</v>
      </c>
      <c r="B484" s="100">
        <f>INDEX(BDD_enquete_terrain_publique!E:E, MATCH(A484, BDD_enquete_terrain_publique!C:C, 0))</f>
        <v>45098</v>
      </c>
      <c r="C484" s="6">
        <v>4</v>
      </c>
      <c r="D484" s="105" t="s">
        <v>22</v>
      </c>
      <c r="E484" s="6">
        <f>INDEX(BDD_enquete_terrain_publique!G:G, MATCH(A484, BDD_enquete_terrain_publique!C:C, 0))</f>
        <v>0</v>
      </c>
      <c r="F484" s="6">
        <f>INDEX(BDD_enquete_terrain_publique!H:H, MATCH(A484, BDD_enquete_terrain_publique!C:C, 0))</f>
        <v>25</v>
      </c>
      <c r="G484" s="6">
        <f>INDEX(BDD_enquete_terrain_publique!I:I, MATCH(A484, BDD_enquete_terrain_publique!C:C, 0))</f>
        <v>0</v>
      </c>
      <c r="H484" s="6" t="str">
        <f>INDEX(BDD_enquete_terrain_publique!J:J, MATCH(A484, BDD_enquete_terrain_publique!C:C, 0))</f>
        <v>NA</v>
      </c>
      <c r="I484" s="6" t="str">
        <f>INDEX(BDD_enquete_terrain_publique!K:K, MATCH(A484, BDD_enquete_terrain_publique!C:C, 0))</f>
        <v>NA</v>
      </c>
      <c r="J484" s="6" t="str">
        <f>INDEX(BDD_enquete_terrain_publique!L:L, MATCH(A484, BDD_enquete_terrain_publique!C:C, 0))</f>
        <v>10_25</v>
      </c>
      <c r="K484" s="6" t="str">
        <f>INDEX(BDD_enquete_terrain_publique!M:M, MATCH(A484, BDD_enquete_terrain_publique!C:C, 0))</f>
        <v>pre_quart</v>
      </c>
      <c r="L484" s="6" t="s">
        <v>22</v>
      </c>
      <c r="M484" s="6" t="s">
        <v>22</v>
      </c>
      <c r="N484" s="6" t="s">
        <v>22</v>
      </c>
      <c r="O484" s="6" t="s">
        <v>22</v>
      </c>
      <c r="P484" s="6" t="s">
        <v>22</v>
      </c>
      <c r="Q484" s="6" t="s">
        <v>22</v>
      </c>
      <c r="R484" s="6" t="s">
        <v>22</v>
      </c>
      <c r="S484" s="6" t="s">
        <v>22</v>
      </c>
      <c r="T484" s="101">
        <f>INDEX(BDD_enquete_terrain_publique!AE:AE, MATCH(A484, BDD_enquete_terrain_publique!C:C, 0))</f>
        <v>0.35416666666666669</v>
      </c>
      <c r="U484" s="101">
        <f>INDEX(BDD_enquete_terrain_publique!AF:AF, MATCH(A484, BDD_enquete_terrain_publique!C:C, 0))</f>
        <v>0.66666666666666663</v>
      </c>
      <c r="V484" s="6" t="s">
        <v>22</v>
      </c>
      <c r="W484" s="6" t="s">
        <v>22</v>
      </c>
      <c r="X484" s="6" t="s">
        <v>22</v>
      </c>
      <c r="Y484" s="6" t="s">
        <v>22</v>
      </c>
      <c r="Z484" s="6" t="s">
        <v>22</v>
      </c>
      <c r="AA484" s="6" t="s">
        <v>22</v>
      </c>
      <c r="GU484" s="163"/>
    </row>
    <row r="485" spans="1:203">
      <c r="A485" s="106" t="s">
        <v>1842</v>
      </c>
      <c r="B485" s="100">
        <f>INDEX(BDD_enquete_terrain_publique!E:E, MATCH(A485, BDD_enquete_terrain_publique!C:C, 0))</f>
        <v>45098</v>
      </c>
      <c r="C485" s="6">
        <v>3</v>
      </c>
      <c r="D485" s="105" t="s">
        <v>22</v>
      </c>
      <c r="E485" s="6">
        <f>INDEX(BDD_enquete_terrain_publique!G:G, MATCH(A485, BDD_enquete_terrain_publique!C:C, 0))</f>
        <v>0</v>
      </c>
      <c r="F485" s="6">
        <f>INDEX(BDD_enquete_terrain_publique!H:H, MATCH(A485, BDD_enquete_terrain_publique!C:C, 0))</f>
        <v>25</v>
      </c>
      <c r="G485" s="6">
        <f>INDEX(BDD_enquete_terrain_publique!I:I, MATCH(A485, BDD_enquete_terrain_publique!C:C, 0))</f>
        <v>0</v>
      </c>
      <c r="H485" s="6" t="str">
        <f>INDEX(BDD_enquete_terrain_publique!J:J, MATCH(A485, BDD_enquete_terrain_publique!C:C, 0))</f>
        <v>NA</v>
      </c>
      <c r="I485" s="6" t="str">
        <f>INDEX(BDD_enquete_terrain_publique!K:K, MATCH(A485, BDD_enquete_terrain_publique!C:C, 0))</f>
        <v>NA</v>
      </c>
      <c r="J485" s="6" t="str">
        <f>INDEX(BDD_enquete_terrain_publique!L:L, MATCH(A485, BDD_enquete_terrain_publique!C:C, 0))</f>
        <v>10_25</v>
      </c>
      <c r="K485" s="6" t="str">
        <f>INDEX(BDD_enquete_terrain_publique!M:M, MATCH(A485, BDD_enquete_terrain_publique!C:C, 0))</f>
        <v>pre_quart</v>
      </c>
      <c r="L485" s="6" t="s">
        <v>22</v>
      </c>
      <c r="M485" s="6" t="s">
        <v>22</v>
      </c>
      <c r="N485" s="6" t="s">
        <v>22</v>
      </c>
      <c r="O485" s="6" t="s">
        <v>22</v>
      </c>
      <c r="P485" s="6" t="s">
        <v>22</v>
      </c>
      <c r="Q485" s="6" t="s">
        <v>22</v>
      </c>
      <c r="R485" s="6" t="s">
        <v>22</v>
      </c>
      <c r="S485" s="6" t="s">
        <v>22</v>
      </c>
      <c r="T485" s="101">
        <f>INDEX(BDD_enquete_terrain_publique!AE:AE, MATCH(A485, BDD_enquete_terrain_publique!C:C, 0))</f>
        <v>0.35416666666666669</v>
      </c>
      <c r="U485" s="101">
        <f>INDEX(BDD_enquete_terrain_publique!AF:AF, MATCH(A485, BDD_enquete_terrain_publique!C:C, 0))</f>
        <v>0.66666666666666663</v>
      </c>
      <c r="V485" s="6" t="s">
        <v>22</v>
      </c>
      <c r="W485" s="6" t="s">
        <v>22</v>
      </c>
      <c r="X485" s="6" t="s">
        <v>22</v>
      </c>
      <c r="Y485" s="6" t="s">
        <v>22</v>
      </c>
      <c r="Z485" s="6" t="s">
        <v>22</v>
      </c>
      <c r="AA485" s="6" t="s">
        <v>22</v>
      </c>
      <c r="GU485" s="163"/>
    </row>
    <row r="486" spans="1:203">
      <c r="A486" s="106" t="s">
        <v>1846</v>
      </c>
      <c r="B486" s="100" t="str">
        <f>INDEX(BDD_enquete_terrain_publique!E:E, MATCH(A486, BDD_enquete_terrain_publique!C:C, 0))</f>
        <v xml:space="preserve"> 22/06/2023</v>
      </c>
      <c r="C486" s="6">
        <v>7</v>
      </c>
      <c r="D486" s="105" t="s">
        <v>22</v>
      </c>
      <c r="E486" s="6">
        <f>INDEX(BDD_enquete_terrain_publique!G:G, MATCH(A486, BDD_enquete_terrain_publique!C:C, 0))</f>
        <v>1</v>
      </c>
      <c r="F486" s="6">
        <f>INDEX(BDD_enquete_terrain_publique!H:H, MATCH(A486, BDD_enquete_terrain_publique!C:C, 0))</f>
        <v>30</v>
      </c>
      <c r="G486" s="6">
        <f>INDEX(BDD_enquete_terrain_publique!I:I, MATCH(A486, BDD_enquete_terrain_publique!C:C, 0))</f>
        <v>1</v>
      </c>
      <c r="H486" s="6" t="str">
        <f>INDEX(BDD_enquete_terrain_publique!J:J, MATCH(A486, BDD_enquete_terrain_publique!C:C, 0))</f>
        <v>SE</v>
      </c>
      <c r="I486" s="6" t="str">
        <f>INDEX(BDD_enquete_terrain_publique!K:K, MATCH(A486, BDD_enquete_terrain_publique!C:C, 0))</f>
        <v>NE</v>
      </c>
      <c r="J486" s="6" t="str">
        <f>INDEX(BDD_enquete_terrain_publique!L:L, MATCH(A486, BDD_enquete_terrain_publique!C:C, 0))</f>
        <v>10_25</v>
      </c>
      <c r="K486" s="6" t="str">
        <f>INDEX(BDD_enquete_terrain_publique!M:M, MATCH(A486, BDD_enquete_terrain_publique!C:C, 0))</f>
        <v>pre_quart</v>
      </c>
      <c r="L486" s="6" t="s">
        <v>22</v>
      </c>
      <c r="M486" s="6" t="s">
        <v>22</v>
      </c>
      <c r="N486" s="6" t="s">
        <v>22</v>
      </c>
      <c r="O486" s="6">
        <v>42.889180000000003</v>
      </c>
      <c r="P486" s="6" t="s">
        <v>22</v>
      </c>
      <c r="Q486" s="6" t="s">
        <v>22</v>
      </c>
      <c r="R486" s="6" t="s">
        <v>22</v>
      </c>
      <c r="S486" s="6">
        <v>9.4750399999999999</v>
      </c>
      <c r="T486" s="101">
        <f>INDEX(BDD_enquete_terrain_publique!AE:AE, MATCH(A486, BDD_enquete_terrain_publique!C:C, 0))</f>
        <v>0.375</v>
      </c>
      <c r="U486" s="101">
        <f>INDEX(BDD_enquete_terrain_publique!AF:AF, MATCH(A486, BDD_enquete_terrain_publique!C:C, 0))</f>
        <v>0.70833333333333337</v>
      </c>
      <c r="V486" s="6" t="s">
        <v>39</v>
      </c>
      <c r="W486" s="101">
        <v>0.4375</v>
      </c>
      <c r="X486" s="6">
        <v>1</v>
      </c>
      <c r="Y486" s="6">
        <v>1</v>
      </c>
      <c r="Z486" s="6" t="s">
        <v>22</v>
      </c>
      <c r="AA486" s="6" t="s">
        <v>22</v>
      </c>
      <c r="GU486" s="163"/>
    </row>
    <row r="487" spans="1:203">
      <c r="A487" s="106" t="s">
        <v>1846</v>
      </c>
      <c r="B487" s="100" t="str">
        <f>INDEX(BDD_enquete_terrain_publique!E:E, MATCH(A487, BDD_enquete_terrain_publique!C:C, 0))</f>
        <v xml:space="preserve"> 22/06/2023</v>
      </c>
      <c r="C487" s="6">
        <v>9</v>
      </c>
      <c r="D487" s="105" t="s">
        <v>22</v>
      </c>
      <c r="E487" s="6">
        <f>INDEX(BDD_enquete_terrain_publique!G:G, MATCH(A487, BDD_enquete_terrain_publique!C:C, 0))</f>
        <v>1</v>
      </c>
      <c r="F487" s="6">
        <f>INDEX(BDD_enquete_terrain_publique!H:H, MATCH(A487, BDD_enquete_terrain_publique!C:C, 0))</f>
        <v>30</v>
      </c>
      <c r="G487" s="6">
        <f>INDEX(BDD_enquete_terrain_publique!I:I, MATCH(A487, BDD_enquete_terrain_publique!C:C, 0))</f>
        <v>1</v>
      </c>
      <c r="H487" s="6" t="str">
        <f>INDEX(BDD_enquete_terrain_publique!J:J, MATCH(A487, BDD_enquete_terrain_publique!C:C, 0))</f>
        <v>SE</v>
      </c>
      <c r="I487" s="6" t="str">
        <f>INDEX(BDD_enquete_terrain_publique!K:K, MATCH(A487, BDD_enquete_terrain_publique!C:C, 0))</f>
        <v>NE</v>
      </c>
      <c r="J487" s="6" t="str">
        <f>INDEX(BDD_enquete_terrain_publique!L:L, MATCH(A487, BDD_enquete_terrain_publique!C:C, 0))</f>
        <v>10_25</v>
      </c>
      <c r="K487" s="6" t="str">
        <f>INDEX(BDD_enquete_terrain_publique!M:M, MATCH(A487, BDD_enquete_terrain_publique!C:C, 0))</f>
        <v>pre_quart</v>
      </c>
      <c r="L487" s="6" t="s">
        <v>22</v>
      </c>
      <c r="M487" s="6" t="s">
        <v>22</v>
      </c>
      <c r="N487" s="6" t="s">
        <v>22</v>
      </c>
      <c r="O487" s="6" t="s">
        <v>22</v>
      </c>
      <c r="P487" s="6" t="s">
        <v>22</v>
      </c>
      <c r="Q487" s="6" t="s">
        <v>22</v>
      </c>
      <c r="R487" s="6" t="s">
        <v>22</v>
      </c>
      <c r="S487" s="6" t="s">
        <v>22</v>
      </c>
      <c r="T487" s="101">
        <f>INDEX(BDD_enquete_terrain_publique!AE:AE, MATCH(A487, BDD_enquete_terrain_publique!C:C, 0))</f>
        <v>0.375</v>
      </c>
      <c r="U487" s="101">
        <f>INDEX(BDD_enquete_terrain_publique!AF:AF, MATCH(A487, BDD_enquete_terrain_publique!C:C, 0))</f>
        <v>0.70833333333333337</v>
      </c>
      <c r="V487" s="6" t="s">
        <v>22</v>
      </c>
      <c r="W487" s="101" t="s">
        <v>22</v>
      </c>
      <c r="X487" s="6" t="s">
        <v>22</v>
      </c>
      <c r="Y487" s="6" t="s">
        <v>22</v>
      </c>
      <c r="Z487" s="6" t="s">
        <v>22</v>
      </c>
      <c r="AA487" s="6" t="s">
        <v>22</v>
      </c>
      <c r="GU487" s="163"/>
    </row>
    <row r="488" spans="1:203">
      <c r="A488" s="106" t="s">
        <v>1846</v>
      </c>
      <c r="B488" s="100" t="str">
        <f>INDEX(BDD_enquete_terrain_publique!E:E, MATCH(A488, BDD_enquete_terrain_publique!C:C, 0))</f>
        <v xml:space="preserve"> 22/06/2023</v>
      </c>
      <c r="C488" s="6">
        <v>8</v>
      </c>
      <c r="D488" s="105" t="s">
        <v>22</v>
      </c>
      <c r="E488" s="6">
        <f>INDEX(BDD_enquete_terrain_publique!G:G, MATCH(A488, BDD_enquete_terrain_publique!C:C, 0))</f>
        <v>1</v>
      </c>
      <c r="F488" s="6">
        <f>INDEX(BDD_enquete_terrain_publique!H:H, MATCH(A488, BDD_enquete_terrain_publique!C:C, 0))</f>
        <v>30</v>
      </c>
      <c r="G488" s="6">
        <f>INDEX(BDD_enquete_terrain_publique!I:I, MATCH(A488, BDD_enquete_terrain_publique!C:C, 0))</f>
        <v>1</v>
      </c>
      <c r="H488" s="6" t="str">
        <f>INDEX(BDD_enquete_terrain_publique!J:J, MATCH(A488, BDD_enquete_terrain_publique!C:C, 0))</f>
        <v>SE</v>
      </c>
      <c r="I488" s="6" t="str">
        <f>INDEX(BDD_enquete_terrain_publique!K:K, MATCH(A488, BDD_enquete_terrain_publique!C:C, 0))</f>
        <v>NE</v>
      </c>
      <c r="J488" s="6" t="str">
        <f>INDEX(BDD_enquete_terrain_publique!L:L, MATCH(A488, BDD_enquete_terrain_publique!C:C, 0))</f>
        <v>10_25</v>
      </c>
      <c r="K488" s="6" t="str">
        <f>INDEX(BDD_enquete_terrain_publique!M:M, MATCH(A488, BDD_enquete_terrain_publique!C:C, 0))</f>
        <v>pre_quart</v>
      </c>
      <c r="L488" s="6" t="s">
        <v>22</v>
      </c>
      <c r="M488" s="6" t="s">
        <v>22</v>
      </c>
      <c r="N488" s="6" t="s">
        <v>22</v>
      </c>
      <c r="O488" s="6" t="s">
        <v>22</v>
      </c>
      <c r="P488" s="6" t="s">
        <v>22</v>
      </c>
      <c r="Q488" s="6" t="s">
        <v>22</v>
      </c>
      <c r="R488" s="6" t="s">
        <v>22</v>
      </c>
      <c r="S488" s="6" t="s">
        <v>22</v>
      </c>
      <c r="T488" s="101">
        <f>INDEX(BDD_enquete_terrain_publique!AE:AE, MATCH(A488, BDD_enquete_terrain_publique!C:C, 0))</f>
        <v>0.375</v>
      </c>
      <c r="U488" s="101">
        <f>INDEX(BDD_enquete_terrain_publique!AF:AF, MATCH(A488, BDD_enquete_terrain_publique!C:C, 0))</f>
        <v>0.70833333333333337</v>
      </c>
      <c r="V488" s="6" t="s">
        <v>22</v>
      </c>
      <c r="W488" s="101" t="s">
        <v>22</v>
      </c>
      <c r="X488" s="6" t="s">
        <v>22</v>
      </c>
      <c r="Y488" s="6" t="s">
        <v>22</v>
      </c>
      <c r="Z488" s="6" t="s">
        <v>22</v>
      </c>
      <c r="AA488" s="6" t="s">
        <v>22</v>
      </c>
      <c r="GU488" s="163"/>
    </row>
    <row r="489" spans="1:203">
      <c r="A489" s="106" t="s">
        <v>1846</v>
      </c>
      <c r="B489" s="100" t="str">
        <f>INDEX(BDD_enquete_terrain_publique!E:E, MATCH(A489, BDD_enquete_terrain_publique!C:C, 0))</f>
        <v xml:space="preserve"> 22/06/2023</v>
      </c>
      <c r="C489" s="6">
        <v>6</v>
      </c>
      <c r="D489" s="105" t="s">
        <v>22</v>
      </c>
      <c r="E489" s="6">
        <f>INDEX(BDD_enquete_terrain_publique!G:G, MATCH(A489, BDD_enquete_terrain_publique!C:C, 0))</f>
        <v>1</v>
      </c>
      <c r="F489" s="6">
        <f>INDEX(BDD_enquete_terrain_publique!H:H, MATCH(A489, BDD_enquete_terrain_publique!C:C, 0))</f>
        <v>30</v>
      </c>
      <c r="G489" s="6">
        <f>INDEX(BDD_enquete_terrain_publique!I:I, MATCH(A489, BDD_enquete_terrain_publique!C:C, 0))</f>
        <v>1</v>
      </c>
      <c r="H489" s="6" t="str">
        <f>INDEX(BDD_enquete_terrain_publique!J:J, MATCH(A489, BDD_enquete_terrain_publique!C:C, 0))</f>
        <v>SE</v>
      </c>
      <c r="I489" s="6" t="str">
        <f>INDEX(BDD_enquete_terrain_publique!K:K, MATCH(A489, BDD_enquete_terrain_publique!C:C, 0))</f>
        <v>NE</v>
      </c>
      <c r="J489" s="6" t="str">
        <f>INDEX(BDD_enquete_terrain_publique!L:L, MATCH(A489, BDD_enquete_terrain_publique!C:C, 0))</f>
        <v>10_25</v>
      </c>
      <c r="K489" s="6" t="str">
        <f>INDEX(BDD_enquete_terrain_publique!M:M, MATCH(A489, BDD_enquete_terrain_publique!C:C, 0))</f>
        <v>pre_quart</v>
      </c>
      <c r="L489" s="6" t="s">
        <v>22</v>
      </c>
      <c r="M489" s="6" t="s">
        <v>22</v>
      </c>
      <c r="N489" s="6" t="s">
        <v>22</v>
      </c>
      <c r="O489" s="6" t="s">
        <v>22</v>
      </c>
      <c r="P489" s="6" t="s">
        <v>22</v>
      </c>
      <c r="Q489" s="6" t="s">
        <v>22</v>
      </c>
      <c r="R489" s="6" t="s">
        <v>22</v>
      </c>
      <c r="S489" s="6" t="s">
        <v>22</v>
      </c>
      <c r="T489" s="101">
        <f>INDEX(BDD_enquete_terrain_publique!AE:AE, MATCH(A489, BDD_enquete_terrain_publique!C:C, 0))</f>
        <v>0.375</v>
      </c>
      <c r="U489" s="101">
        <f>INDEX(BDD_enquete_terrain_publique!AF:AF, MATCH(A489, BDD_enquete_terrain_publique!C:C, 0))</f>
        <v>0.70833333333333337</v>
      </c>
      <c r="V489" s="6" t="s">
        <v>22</v>
      </c>
      <c r="W489" s="101" t="s">
        <v>22</v>
      </c>
      <c r="X489" s="6" t="s">
        <v>22</v>
      </c>
      <c r="Y489" s="6" t="s">
        <v>22</v>
      </c>
      <c r="Z489" s="6" t="s">
        <v>22</v>
      </c>
      <c r="AA489" s="6" t="s">
        <v>22</v>
      </c>
      <c r="GU489" s="163"/>
    </row>
    <row r="490" spans="1:203">
      <c r="A490" s="106" t="s">
        <v>1846</v>
      </c>
      <c r="B490" s="100" t="str">
        <f>INDEX(BDD_enquete_terrain_publique!E:E, MATCH(A490, BDD_enquete_terrain_publique!C:C, 0))</f>
        <v xml:space="preserve"> 22/06/2023</v>
      </c>
      <c r="C490" s="6">
        <v>4</v>
      </c>
      <c r="D490" s="105" t="s">
        <v>22</v>
      </c>
      <c r="E490" s="6">
        <f>INDEX(BDD_enquete_terrain_publique!G:G, MATCH(A490, BDD_enquete_terrain_publique!C:C, 0))</f>
        <v>1</v>
      </c>
      <c r="F490" s="6">
        <f>INDEX(BDD_enquete_terrain_publique!H:H, MATCH(A490, BDD_enquete_terrain_publique!C:C, 0))</f>
        <v>30</v>
      </c>
      <c r="G490" s="6">
        <f>INDEX(BDD_enquete_terrain_publique!I:I, MATCH(A490, BDD_enquete_terrain_publique!C:C, 0))</f>
        <v>1</v>
      </c>
      <c r="H490" s="6" t="str">
        <f>INDEX(BDD_enquete_terrain_publique!J:J, MATCH(A490, BDD_enquete_terrain_publique!C:C, 0))</f>
        <v>SE</v>
      </c>
      <c r="I490" s="6" t="str">
        <f>INDEX(BDD_enquete_terrain_publique!K:K, MATCH(A490, BDD_enquete_terrain_publique!C:C, 0))</f>
        <v>NE</v>
      </c>
      <c r="J490" s="6" t="str">
        <f>INDEX(BDD_enquete_terrain_publique!L:L, MATCH(A490, BDD_enquete_terrain_publique!C:C, 0))</f>
        <v>10_25</v>
      </c>
      <c r="K490" s="6" t="str">
        <f>INDEX(BDD_enquete_terrain_publique!M:M, MATCH(A490, BDD_enquete_terrain_publique!C:C, 0))</f>
        <v>pre_quart</v>
      </c>
      <c r="L490" s="6" t="s">
        <v>22</v>
      </c>
      <c r="M490" s="6" t="s">
        <v>22</v>
      </c>
      <c r="N490" s="6" t="s">
        <v>22</v>
      </c>
      <c r="O490" s="6" t="s">
        <v>22</v>
      </c>
      <c r="P490" s="6" t="s">
        <v>22</v>
      </c>
      <c r="Q490" s="6" t="s">
        <v>22</v>
      </c>
      <c r="R490" s="6" t="s">
        <v>22</v>
      </c>
      <c r="S490" s="6" t="s">
        <v>22</v>
      </c>
      <c r="T490" s="101">
        <f>INDEX(BDD_enquete_terrain_publique!AE:AE, MATCH(A490, BDD_enquete_terrain_publique!C:C, 0))</f>
        <v>0.375</v>
      </c>
      <c r="U490" s="101">
        <f>INDEX(BDD_enquete_terrain_publique!AF:AF, MATCH(A490, BDD_enquete_terrain_publique!C:C, 0))</f>
        <v>0.70833333333333337</v>
      </c>
      <c r="V490" s="6" t="s">
        <v>22</v>
      </c>
      <c r="W490" s="101" t="s">
        <v>22</v>
      </c>
      <c r="X490" s="6" t="s">
        <v>22</v>
      </c>
      <c r="Y490" s="6" t="s">
        <v>22</v>
      </c>
      <c r="Z490" s="6" t="s">
        <v>22</v>
      </c>
      <c r="AA490" s="6" t="s">
        <v>22</v>
      </c>
      <c r="GU490" s="163"/>
    </row>
    <row r="491" spans="1:203">
      <c r="A491" s="106" t="s">
        <v>1483</v>
      </c>
      <c r="B491" s="100">
        <f>INDEX(BDD_enquete_terrain_publique!E:E, MATCH(A491, BDD_enquete_terrain_publique!C:C, 0))</f>
        <v>45100</v>
      </c>
      <c r="C491" s="6">
        <v>7</v>
      </c>
      <c r="D491" s="105" t="s">
        <v>22</v>
      </c>
      <c r="E491" s="6">
        <f>INDEX(BDD_enquete_terrain_publique!G:G, MATCH(A491, BDD_enquete_terrain_publique!C:C, 0))</f>
        <v>1</v>
      </c>
      <c r="F491" s="6">
        <f>INDEX(BDD_enquete_terrain_publique!H:H, MATCH(A491, BDD_enquete_terrain_publique!C:C, 0))</f>
        <v>28</v>
      </c>
      <c r="G491" s="6">
        <f>INDEX(BDD_enquete_terrain_publique!I:I, MATCH(A491, BDD_enquete_terrain_publique!C:C, 0))</f>
        <v>1</v>
      </c>
      <c r="H491" s="6" t="str">
        <f>INDEX(BDD_enquete_terrain_publique!J:J, MATCH(A491, BDD_enquete_terrain_publique!C:C, 0))</f>
        <v>O</v>
      </c>
      <c r="I491" s="6" t="str">
        <f>INDEX(BDD_enquete_terrain_publique!K:K, MATCH(A491, BDD_enquete_terrain_publique!C:C, 0))</f>
        <v>S</v>
      </c>
      <c r="J491" s="6" t="str">
        <f>INDEX(BDD_enquete_terrain_publique!L:L, MATCH(A491, BDD_enquete_terrain_publique!C:C, 0))</f>
        <v>0_10</v>
      </c>
      <c r="K491" s="6" t="str">
        <f>INDEX(BDD_enquete_terrain_publique!M:M, MATCH(A491, BDD_enquete_terrain_publique!C:C, 0))</f>
        <v>pre_quart</v>
      </c>
      <c r="L491" s="6" t="s">
        <v>22</v>
      </c>
      <c r="M491" s="6" t="s">
        <v>22</v>
      </c>
      <c r="N491" s="6" t="s">
        <v>22</v>
      </c>
      <c r="O491" s="6">
        <v>42.905209999999997</v>
      </c>
      <c r="P491" s="6" t="s">
        <v>22</v>
      </c>
      <c r="Q491" s="6" t="s">
        <v>22</v>
      </c>
      <c r="R491" s="6" t="s">
        <v>22</v>
      </c>
      <c r="S491" s="6">
        <v>9.4689899999999998</v>
      </c>
      <c r="T491" s="101">
        <f>INDEX(BDD_enquete_terrain_publique!AE:AE, MATCH(A491, BDD_enquete_terrain_publique!C:C, 0))</f>
        <v>0.35416666666666669</v>
      </c>
      <c r="U491" s="101">
        <f>INDEX(BDD_enquete_terrain_publique!AF:AF, MATCH(A491, BDD_enquete_terrain_publique!C:C, 0))</f>
        <v>0.70833333333333337</v>
      </c>
      <c r="V491" s="6" t="s">
        <v>40</v>
      </c>
      <c r="W491" s="101">
        <v>0.61458333333333337</v>
      </c>
      <c r="X491" s="6">
        <v>1</v>
      </c>
      <c r="Y491" s="6">
        <v>1</v>
      </c>
      <c r="Z491" s="6" t="s">
        <v>22</v>
      </c>
      <c r="AA491" s="6" t="s">
        <v>22</v>
      </c>
      <c r="GU491" s="163"/>
    </row>
    <row r="492" spans="1:203">
      <c r="A492" s="106" t="s">
        <v>1483</v>
      </c>
      <c r="B492" s="100">
        <f>INDEX(BDD_enquete_terrain_publique!E:E, MATCH(A492, BDD_enquete_terrain_publique!C:C, 0))</f>
        <v>45100</v>
      </c>
      <c r="C492" s="6">
        <v>9</v>
      </c>
      <c r="D492" s="105" t="s">
        <v>22</v>
      </c>
      <c r="E492" s="6">
        <f>INDEX(BDD_enquete_terrain_publique!G:G, MATCH(A492, BDD_enquete_terrain_publique!C:C, 0))</f>
        <v>1</v>
      </c>
      <c r="F492" s="6">
        <f>INDEX(BDD_enquete_terrain_publique!H:H, MATCH(A492, BDD_enquete_terrain_publique!C:C, 0))</f>
        <v>28</v>
      </c>
      <c r="G492" s="6">
        <f>INDEX(BDD_enquete_terrain_publique!I:I, MATCH(A492, BDD_enquete_terrain_publique!C:C, 0))</f>
        <v>1</v>
      </c>
      <c r="H492" s="6" t="str">
        <f>INDEX(BDD_enquete_terrain_publique!J:J, MATCH(A492, BDD_enquete_terrain_publique!C:C, 0))</f>
        <v>O</v>
      </c>
      <c r="I492" s="6" t="str">
        <f>INDEX(BDD_enquete_terrain_publique!K:K, MATCH(A492, BDD_enquete_terrain_publique!C:C, 0))</f>
        <v>S</v>
      </c>
      <c r="J492" s="6" t="str">
        <f>INDEX(BDD_enquete_terrain_publique!L:L, MATCH(A492, BDD_enquete_terrain_publique!C:C, 0))</f>
        <v>0_10</v>
      </c>
      <c r="K492" s="6" t="str">
        <f>INDEX(BDD_enquete_terrain_publique!M:M, MATCH(A492, BDD_enquete_terrain_publique!C:C, 0))</f>
        <v>pre_quart</v>
      </c>
      <c r="L492" s="6" t="s">
        <v>22</v>
      </c>
      <c r="M492" s="6" t="s">
        <v>22</v>
      </c>
      <c r="N492" s="6" t="s">
        <v>22</v>
      </c>
      <c r="O492" s="6">
        <v>42.710749999999997</v>
      </c>
      <c r="P492" s="6" t="s">
        <v>22</v>
      </c>
      <c r="Q492" s="6" t="s">
        <v>22</v>
      </c>
      <c r="R492" s="6" t="s">
        <v>22</v>
      </c>
      <c r="S492" s="6">
        <v>9.4552800000000001</v>
      </c>
      <c r="T492" s="101">
        <f>INDEX(BDD_enquete_terrain_publique!AE:AE, MATCH(A492, BDD_enquete_terrain_publique!C:C, 0))</f>
        <v>0.35416666666666669</v>
      </c>
      <c r="U492" s="101">
        <f>INDEX(BDD_enquete_terrain_publique!AF:AF, MATCH(A492, BDD_enquete_terrain_publique!C:C, 0))</f>
        <v>0.70833333333333337</v>
      </c>
      <c r="V492" s="6" t="s">
        <v>39</v>
      </c>
      <c r="W492" s="101">
        <v>0.68055555555555547</v>
      </c>
      <c r="X492" s="6">
        <v>2</v>
      </c>
      <c r="Y492" s="6">
        <v>3</v>
      </c>
      <c r="Z492" s="6" t="s">
        <v>22</v>
      </c>
      <c r="AA492" s="6" t="s">
        <v>22</v>
      </c>
      <c r="GU492" s="163"/>
    </row>
    <row r="493" spans="1:203">
      <c r="A493" s="106" t="s">
        <v>1483</v>
      </c>
      <c r="B493" s="100">
        <f>INDEX(BDD_enquete_terrain_publique!E:E, MATCH(A493, BDD_enquete_terrain_publique!C:C, 0))</f>
        <v>45100</v>
      </c>
      <c r="C493" s="6">
        <v>8</v>
      </c>
      <c r="D493" s="105" t="s">
        <v>22</v>
      </c>
      <c r="E493" s="6">
        <f>INDEX(BDD_enquete_terrain_publique!G:G, MATCH(A493, BDD_enquete_terrain_publique!C:C, 0))</f>
        <v>1</v>
      </c>
      <c r="F493" s="6">
        <f>INDEX(BDD_enquete_terrain_publique!H:H, MATCH(A493, BDD_enquete_terrain_publique!C:C, 0))</f>
        <v>28</v>
      </c>
      <c r="G493" s="6">
        <f>INDEX(BDD_enquete_terrain_publique!I:I, MATCH(A493, BDD_enquete_terrain_publique!C:C, 0))</f>
        <v>1</v>
      </c>
      <c r="H493" s="6" t="str">
        <f>INDEX(BDD_enquete_terrain_publique!J:J, MATCH(A493, BDD_enquete_terrain_publique!C:C, 0))</f>
        <v>O</v>
      </c>
      <c r="I493" s="6" t="str">
        <f>INDEX(BDD_enquete_terrain_publique!K:K, MATCH(A493, BDD_enquete_terrain_publique!C:C, 0))</f>
        <v>S</v>
      </c>
      <c r="J493" s="6" t="str">
        <f>INDEX(BDD_enquete_terrain_publique!L:L, MATCH(A493, BDD_enquete_terrain_publique!C:C, 0))</f>
        <v>0_10</v>
      </c>
      <c r="K493" s="6" t="str">
        <f>INDEX(BDD_enquete_terrain_publique!M:M, MATCH(A493, BDD_enquete_terrain_publique!C:C, 0))</f>
        <v>pre_quart</v>
      </c>
      <c r="L493" s="6" t="s">
        <v>22</v>
      </c>
      <c r="M493" s="6" t="s">
        <v>22</v>
      </c>
      <c r="N493" s="6" t="s">
        <v>22</v>
      </c>
      <c r="O493" s="6" t="s">
        <v>22</v>
      </c>
      <c r="P493" s="6" t="s">
        <v>22</v>
      </c>
      <c r="Q493" s="6" t="s">
        <v>22</v>
      </c>
      <c r="R493" s="6" t="s">
        <v>22</v>
      </c>
      <c r="S493" s="6" t="s">
        <v>22</v>
      </c>
      <c r="T493" s="101">
        <f>INDEX(BDD_enquete_terrain_publique!AE:AE, MATCH(A493, BDD_enquete_terrain_publique!C:C, 0))</f>
        <v>0.35416666666666669</v>
      </c>
      <c r="U493" s="101">
        <f>INDEX(BDD_enquete_terrain_publique!AF:AF, MATCH(A493, BDD_enquete_terrain_publique!C:C, 0))</f>
        <v>0.70833333333333337</v>
      </c>
      <c r="V493" s="6" t="s">
        <v>22</v>
      </c>
      <c r="W493" s="6" t="s">
        <v>22</v>
      </c>
      <c r="X493" s="6" t="s">
        <v>22</v>
      </c>
      <c r="Y493" s="6" t="s">
        <v>22</v>
      </c>
      <c r="Z493" s="6" t="s">
        <v>22</v>
      </c>
      <c r="AA493" s="6" t="s">
        <v>22</v>
      </c>
      <c r="GU493" s="163"/>
    </row>
    <row r="494" spans="1:203">
      <c r="A494" s="106" t="s">
        <v>1483</v>
      </c>
      <c r="B494" s="100">
        <f>INDEX(BDD_enquete_terrain_publique!E:E, MATCH(A494, BDD_enquete_terrain_publique!C:C, 0))</f>
        <v>45100</v>
      </c>
      <c r="C494" s="6">
        <v>6</v>
      </c>
      <c r="D494" s="105" t="s">
        <v>22</v>
      </c>
      <c r="E494" s="6">
        <f>INDEX(BDD_enquete_terrain_publique!G:G, MATCH(A494, BDD_enquete_terrain_publique!C:C, 0))</f>
        <v>1</v>
      </c>
      <c r="F494" s="6">
        <f>INDEX(BDD_enquete_terrain_publique!H:H, MATCH(A494, BDD_enquete_terrain_publique!C:C, 0))</f>
        <v>28</v>
      </c>
      <c r="G494" s="6">
        <f>INDEX(BDD_enquete_terrain_publique!I:I, MATCH(A494, BDD_enquete_terrain_publique!C:C, 0))</f>
        <v>1</v>
      </c>
      <c r="H494" s="6" t="str">
        <f>INDEX(BDD_enquete_terrain_publique!J:J, MATCH(A494, BDD_enquete_terrain_publique!C:C, 0))</f>
        <v>O</v>
      </c>
      <c r="I494" s="6" t="str">
        <f>INDEX(BDD_enquete_terrain_publique!K:K, MATCH(A494, BDD_enquete_terrain_publique!C:C, 0))</f>
        <v>S</v>
      </c>
      <c r="J494" s="6" t="str">
        <f>INDEX(BDD_enquete_terrain_publique!L:L, MATCH(A494, BDD_enquete_terrain_publique!C:C, 0))</f>
        <v>0_10</v>
      </c>
      <c r="K494" s="6" t="str">
        <f>INDEX(BDD_enquete_terrain_publique!M:M, MATCH(A494, BDD_enquete_terrain_publique!C:C, 0))</f>
        <v>pre_quart</v>
      </c>
      <c r="L494" s="6" t="s">
        <v>22</v>
      </c>
      <c r="M494" s="6" t="s">
        <v>22</v>
      </c>
      <c r="N494" s="6" t="s">
        <v>22</v>
      </c>
      <c r="O494" s="6" t="s">
        <v>22</v>
      </c>
      <c r="P494" s="6" t="s">
        <v>22</v>
      </c>
      <c r="Q494" s="6" t="s">
        <v>22</v>
      </c>
      <c r="R494" s="6" t="s">
        <v>22</v>
      </c>
      <c r="S494" s="6" t="s">
        <v>22</v>
      </c>
      <c r="T494" s="101">
        <f>INDEX(BDD_enquete_terrain_publique!AE:AE, MATCH(A494, BDD_enquete_terrain_publique!C:C, 0))</f>
        <v>0.35416666666666669</v>
      </c>
      <c r="U494" s="101">
        <f>INDEX(BDD_enquete_terrain_publique!AF:AF, MATCH(A494, BDD_enquete_terrain_publique!C:C, 0))</f>
        <v>0.70833333333333337</v>
      </c>
      <c r="V494" s="6" t="s">
        <v>22</v>
      </c>
      <c r="W494" s="6" t="s">
        <v>22</v>
      </c>
      <c r="X494" s="6" t="s">
        <v>22</v>
      </c>
      <c r="Y494" s="6" t="s">
        <v>22</v>
      </c>
      <c r="Z494" s="6" t="s">
        <v>22</v>
      </c>
      <c r="AA494" s="6" t="s">
        <v>22</v>
      </c>
      <c r="GU494" s="163"/>
    </row>
    <row r="495" spans="1:203">
      <c r="A495" s="106" t="s">
        <v>1483</v>
      </c>
      <c r="B495" s="100">
        <f>INDEX(BDD_enquete_terrain_publique!E:E, MATCH(A495, BDD_enquete_terrain_publique!C:C, 0))</f>
        <v>45100</v>
      </c>
      <c r="C495" s="6">
        <v>4</v>
      </c>
      <c r="D495" s="105" t="s">
        <v>22</v>
      </c>
      <c r="E495" s="6">
        <f>INDEX(BDD_enquete_terrain_publique!G:G, MATCH(A495, BDD_enquete_terrain_publique!C:C, 0))</f>
        <v>1</v>
      </c>
      <c r="F495" s="6">
        <f>INDEX(BDD_enquete_terrain_publique!H:H, MATCH(A495, BDD_enquete_terrain_publique!C:C, 0))</f>
        <v>28</v>
      </c>
      <c r="G495" s="6">
        <f>INDEX(BDD_enquete_terrain_publique!I:I, MATCH(A495, BDD_enquete_terrain_publique!C:C, 0))</f>
        <v>1</v>
      </c>
      <c r="H495" s="6" t="str">
        <f>INDEX(BDD_enquete_terrain_publique!J:J, MATCH(A495, BDD_enquete_terrain_publique!C:C, 0))</f>
        <v>O</v>
      </c>
      <c r="I495" s="6" t="str">
        <f>INDEX(BDD_enquete_terrain_publique!K:K, MATCH(A495, BDD_enquete_terrain_publique!C:C, 0))</f>
        <v>S</v>
      </c>
      <c r="J495" s="6" t="str">
        <f>INDEX(BDD_enquete_terrain_publique!L:L, MATCH(A495, BDD_enquete_terrain_publique!C:C, 0))</f>
        <v>0_10</v>
      </c>
      <c r="K495" s="6" t="str">
        <f>INDEX(BDD_enquete_terrain_publique!M:M, MATCH(A495, BDD_enquete_terrain_publique!C:C, 0))</f>
        <v>pre_quart</v>
      </c>
      <c r="L495" s="6" t="s">
        <v>22</v>
      </c>
      <c r="M495" s="6" t="s">
        <v>22</v>
      </c>
      <c r="N495" s="6" t="s">
        <v>22</v>
      </c>
      <c r="O495" s="6" t="s">
        <v>22</v>
      </c>
      <c r="P495" s="6" t="s">
        <v>22</v>
      </c>
      <c r="Q495" s="6" t="s">
        <v>22</v>
      </c>
      <c r="R495" s="6" t="s">
        <v>22</v>
      </c>
      <c r="S495" s="6" t="s">
        <v>22</v>
      </c>
      <c r="T495" s="101">
        <f>INDEX(BDD_enquete_terrain_publique!AE:AE, MATCH(A495, BDD_enquete_terrain_publique!C:C, 0))</f>
        <v>0.35416666666666669</v>
      </c>
      <c r="U495" s="101">
        <f>INDEX(BDD_enquete_terrain_publique!AF:AF, MATCH(A495, BDD_enquete_terrain_publique!C:C, 0))</f>
        <v>0.70833333333333337</v>
      </c>
      <c r="V495" s="6" t="s">
        <v>22</v>
      </c>
      <c r="W495" s="6" t="s">
        <v>22</v>
      </c>
      <c r="X495" s="6" t="s">
        <v>22</v>
      </c>
      <c r="Y495" s="6" t="s">
        <v>22</v>
      </c>
      <c r="Z495" s="6" t="s">
        <v>22</v>
      </c>
      <c r="AA495" s="6" t="s">
        <v>22</v>
      </c>
      <c r="GU495" s="163"/>
    </row>
    <row r="496" spans="1:203">
      <c r="A496" s="106" t="s">
        <v>1489</v>
      </c>
      <c r="B496" s="100">
        <f>INDEX(BDD_enquete_terrain_publique!E:E, MATCH(A496, BDD_enquete_terrain_publique!C:C, 0))</f>
        <v>45104</v>
      </c>
      <c r="C496" s="6">
        <v>8</v>
      </c>
      <c r="D496" s="105" t="s">
        <v>22</v>
      </c>
      <c r="E496" s="6">
        <f>INDEX(BDD_enquete_terrain_publique!G:G, MATCH(A496, BDD_enquete_terrain_publique!C:C, 0))</f>
        <v>0</v>
      </c>
      <c r="F496" s="6">
        <f>INDEX(BDD_enquete_terrain_publique!H:H, MATCH(A496, BDD_enquete_terrain_publique!C:C, 0))</f>
        <v>24</v>
      </c>
      <c r="G496" s="6">
        <f>INDEX(BDD_enquete_terrain_publique!I:I, MATCH(A496, BDD_enquete_terrain_publique!C:C, 0))</f>
        <v>0</v>
      </c>
      <c r="H496" s="6" t="str">
        <f>INDEX(BDD_enquete_terrain_publique!J:J, MATCH(A496, BDD_enquete_terrain_publique!C:C, 0))</f>
        <v>SE</v>
      </c>
      <c r="I496" s="6" t="str">
        <f>INDEX(BDD_enquete_terrain_publique!K:K, MATCH(A496, BDD_enquete_terrain_publique!C:C, 0))</f>
        <v>O</v>
      </c>
      <c r="J496" s="6" t="str">
        <f>INDEX(BDD_enquete_terrain_publique!L:L, MATCH(A496, BDD_enquete_terrain_publique!C:C, 0))</f>
        <v>0_10</v>
      </c>
      <c r="K496" s="6" t="str">
        <f>INDEX(BDD_enquete_terrain_publique!M:M, MATCH(A496, BDD_enquete_terrain_publique!C:C, 0))</f>
        <v>pre_quart</v>
      </c>
      <c r="L496" s="6" t="s">
        <v>22</v>
      </c>
      <c r="M496" s="6" t="s">
        <v>22</v>
      </c>
      <c r="N496" s="6" t="s">
        <v>22</v>
      </c>
      <c r="O496" s="6">
        <v>42.773359999999997</v>
      </c>
      <c r="P496" s="6" t="s">
        <v>22</v>
      </c>
      <c r="Q496" s="6" t="s">
        <v>22</v>
      </c>
      <c r="R496" s="6" t="s">
        <v>22</v>
      </c>
      <c r="S496" s="6">
        <v>9.4748199999999994</v>
      </c>
      <c r="T496" s="101">
        <f>INDEX(BDD_enquete_terrain_publique!AE:AE, MATCH(A496, BDD_enquete_terrain_publique!C:C, 0))</f>
        <v>0.35416666666666669</v>
      </c>
      <c r="U496" s="101">
        <f>INDEX(BDD_enquete_terrain_publique!AF:AF, MATCH(A496, BDD_enquete_terrain_publique!C:C, 0))</f>
        <v>0.60416666666666663</v>
      </c>
      <c r="V496" s="6" t="s">
        <v>39</v>
      </c>
      <c r="W496" s="101">
        <v>0.38194444444444442</v>
      </c>
      <c r="X496" s="6">
        <v>1</v>
      </c>
      <c r="Y496" s="6">
        <v>1</v>
      </c>
      <c r="Z496" s="6" t="s">
        <v>22</v>
      </c>
      <c r="AA496" s="6" t="s">
        <v>22</v>
      </c>
      <c r="GU496" s="163"/>
    </row>
    <row r="497" spans="1:203" s="13" customFormat="1">
      <c r="A497" s="106" t="s">
        <v>1489</v>
      </c>
      <c r="B497" s="100">
        <f>INDEX(BDD_enquete_terrain_publique!E:E, MATCH(A497, BDD_enquete_terrain_publique!C:C, 0))</f>
        <v>45104</v>
      </c>
      <c r="C497" s="6">
        <v>7</v>
      </c>
      <c r="D497" s="105" t="s">
        <v>22</v>
      </c>
      <c r="E497" s="6">
        <f>INDEX(BDD_enquete_terrain_publique!G:G, MATCH(A497, BDD_enquete_terrain_publique!C:C, 0))</f>
        <v>0</v>
      </c>
      <c r="F497" s="6">
        <f>INDEX(BDD_enquete_terrain_publique!H:H, MATCH(A497, BDD_enquete_terrain_publique!C:C, 0))</f>
        <v>24</v>
      </c>
      <c r="G497" s="6">
        <f>INDEX(BDD_enquete_terrain_publique!I:I, MATCH(A497, BDD_enquete_terrain_publique!C:C, 0))</f>
        <v>0</v>
      </c>
      <c r="H497" s="6" t="str">
        <f>INDEX(BDD_enquete_terrain_publique!J:J, MATCH(A497, BDD_enquete_terrain_publique!C:C, 0))</f>
        <v>SE</v>
      </c>
      <c r="I497" s="6" t="str">
        <f>INDEX(BDD_enquete_terrain_publique!K:K, MATCH(A497, BDD_enquete_terrain_publique!C:C, 0))</f>
        <v>O</v>
      </c>
      <c r="J497" s="6" t="str">
        <f>INDEX(BDD_enquete_terrain_publique!L:L, MATCH(A497, BDD_enquete_terrain_publique!C:C, 0))</f>
        <v>0_10</v>
      </c>
      <c r="K497" s="6" t="str">
        <f>INDEX(BDD_enquete_terrain_publique!M:M, MATCH(A497, BDD_enquete_terrain_publique!C:C, 0))</f>
        <v>pre_quart</v>
      </c>
      <c r="L497" s="6" t="s">
        <v>22</v>
      </c>
      <c r="M497" s="6" t="s">
        <v>22</v>
      </c>
      <c r="N497" s="6" t="s">
        <v>22</v>
      </c>
      <c r="O497" s="6">
        <v>42.808349999999997</v>
      </c>
      <c r="P497" s="6" t="s">
        <v>22</v>
      </c>
      <c r="Q497" s="6" t="s">
        <v>22</v>
      </c>
      <c r="R497" s="6" t="s">
        <v>22</v>
      </c>
      <c r="S497" s="6">
        <v>9.4900900000000004</v>
      </c>
      <c r="T497" s="101">
        <f>INDEX(BDD_enquete_terrain_publique!AE:AE, MATCH(A497, BDD_enquete_terrain_publique!C:C, 0))</f>
        <v>0.35416666666666669</v>
      </c>
      <c r="U497" s="101">
        <f>INDEX(BDD_enquete_terrain_publique!AF:AF, MATCH(A497, BDD_enquete_terrain_publique!C:C, 0))</f>
        <v>0.60416666666666663</v>
      </c>
      <c r="V497" s="6" t="s">
        <v>40</v>
      </c>
      <c r="W497" s="101">
        <v>0.4375</v>
      </c>
      <c r="X497" s="6">
        <v>3</v>
      </c>
      <c r="Y497" s="6">
        <v>7</v>
      </c>
      <c r="Z497" s="6" t="s">
        <v>22</v>
      </c>
      <c r="AA497" s="6" t="s">
        <v>22</v>
      </c>
      <c r="GU497" s="34"/>
    </row>
    <row r="498" spans="1:203">
      <c r="A498" s="106" t="s">
        <v>1489</v>
      </c>
      <c r="B498" s="100">
        <f>INDEX(BDD_enquete_terrain_publique!E:E, MATCH(A498, BDD_enquete_terrain_publique!C:C, 0))</f>
        <v>45104</v>
      </c>
      <c r="C498" s="6">
        <v>6</v>
      </c>
      <c r="D498" s="105" t="s">
        <v>22</v>
      </c>
      <c r="E498" s="6">
        <f>INDEX(BDD_enquete_terrain_publique!G:G, MATCH(A498, BDD_enquete_terrain_publique!C:C, 0))</f>
        <v>0</v>
      </c>
      <c r="F498" s="6">
        <f>INDEX(BDD_enquete_terrain_publique!H:H, MATCH(A498, BDD_enquete_terrain_publique!C:C, 0))</f>
        <v>24</v>
      </c>
      <c r="G498" s="6">
        <f>INDEX(BDD_enquete_terrain_publique!I:I, MATCH(A498, BDD_enquete_terrain_publique!C:C, 0))</f>
        <v>0</v>
      </c>
      <c r="H498" s="6" t="str">
        <f>INDEX(BDD_enquete_terrain_publique!J:J, MATCH(A498, BDD_enquete_terrain_publique!C:C, 0))</f>
        <v>SE</v>
      </c>
      <c r="I498" s="6" t="str">
        <f>INDEX(BDD_enquete_terrain_publique!K:K, MATCH(A498, BDD_enquete_terrain_publique!C:C, 0))</f>
        <v>O</v>
      </c>
      <c r="J498" s="6" t="str">
        <f>INDEX(BDD_enquete_terrain_publique!L:L, MATCH(A498, BDD_enquete_terrain_publique!C:C, 0))</f>
        <v>0_10</v>
      </c>
      <c r="K498" s="6" t="str">
        <f>INDEX(BDD_enquete_terrain_publique!M:M, MATCH(A498, BDD_enquete_terrain_publique!C:C, 0))</f>
        <v>pre_quart</v>
      </c>
      <c r="L498" s="6" t="s">
        <v>22</v>
      </c>
      <c r="M498" s="6" t="s">
        <v>22</v>
      </c>
      <c r="N498" s="6" t="s">
        <v>22</v>
      </c>
      <c r="O498" s="6">
        <v>42.958500000000001</v>
      </c>
      <c r="P498" s="6" t="s">
        <v>22</v>
      </c>
      <c r="Q498" s="6" t="s">
        <v>22</v>
      </c>
      <c r="R498" s="6" t="s">
        <v>22</v>
      </c>
      <c r="S498" s="6">
        <v>9.4536200000000008</v>
      </c>
      <c r="T498" s="101">
        <f>INDEX(BDD_enquete_terrain_publique!AE:AE, MATCH(A498, BDD_enquete_terrain_publique!C:C, 0))</f>
        <v>0.35416666666666669</v>
      </c>
      <c r="U498" s="101">
        <f>INDEX(BDD_enquete_terrain_publique!AF:AF, MATCH(A498, BDD_enquete_terrain_publique!C:C, 0))</f>
        <v>0.60416666666666663</v>
      </c>
      <c r="V498" s="6" t="s">
        <v>41</v>
      </c>
      <c r="W498" s="101">
        <v>0.52083333333333337</v>
      </c>
      <c r="X498" s="6">
        <v>1</v>
      </c>
      <c r="Y498" s="6">
        <v>3</v>
      </c>
      <c r="Z498" s="6" t="s">
        <v>22</v>
      </c>
      <c r="AA498" s="6" t="s">
        <v>22</v>
      </c>
      <c r="GU498" s="163"/>
    </row>
    <row r="499" spans="1:203">
      <c r="A499" s="106" t="s">
        <v>1489</v>
      </c>
      <c r="B499" s="100">
        <f>INDEX(BDD_enquete_terrain_publique!E:E, MATCH(A499, BDD_enquete_terrain_publique!C:C, 0))</f>
        <v>45104</v>
      </c>
      <c r="C499" s="6">
        <v>9</v>
      </c>
      <c r="D499" s="105" t="s">
        <v>22</v>
      </c>
      <c r="E499" s="6">
        <f>INDEX(BDD_enquete_terrain_publique!G:G, MATCH(A499, BDD_enquete_terrain_publique!C:C, 0))</f>
        <v>0</v>
      </c>
      <c r="F499" s="6">
        <f>INDEX(BDD_enquete_terrain_publique!H:H, MATCH(A499, BDD_enquete_terrain_publique!C:C, 0))</f>
        <v>24</v>
      </c>
      <c r="G499" s="6">
        <f>INDEX(BDD_enquete_terrain_publique!I:I, MATCH(A499, BDD_enquete_terrain_publique!C:C, 0))</f>
        <v>0</v>
      </c>
      <c r="H499" s="6" t="str">
        <f>INDEX(BDD_enquete_terrain_publique!J:J, MATCH(A499, BDD_enquete_terrain_publique!C:C, 0))</f>
        <v>SE</v>
      </c>
      <c r="I499" s="6" t="str">
        <f>INDEX(BDD_enquete_terrain_publique!K:K, MATCH(A499, BDD_enquete_terrain_publique!C:C, 0))</f>
        <v>O</v>
      </c>
      <c r="J499" s="6" t="str">
        <f>INDEX(BDD_enquete_terrain_publique!L:L, MATCH(A499, BDD_enquete_terrain_publique!C:C, 0))</f>
        <v>0_10</v>
      </c>
      <c r="K499" s="6" t="str">
        <f>INDEX(BDD_enquete_terrain_publique!M:M, MATCH(A499, BDD_enquete_terrain_publique!C:C, 0))</f>
        <v>pre_quart</v>
      </c>
      <c r="L499" s="6" t="s">
        <v>22</v>
      </c>
      <c r="M499" s="6" t="s">
        <v>22</v>
      </c>
      <c r="N499" s="6" t="s">
        <v>22</v>
      </c>
      <c r="O499" s="6">
        <v>42.886270000000003</v>
      </c>
      <c r="P499" s="6" t="s">
        <v>22</v>
      </c>
      <c r="Q499" s="6" t="s">
        <v>22</v>
      </c>
      <c r="R499" s="6" t="s">
        <v>22</v>
      </c>
      <c r="S499" s="6">
        <v>9.4730899999999991</v>
      </c>
      <c r="T499" s="101">
        <f>INDEX(BDD_enquete_terrain_publique!AE:AE, MATCH(A499, BDD_enquete_terrain_publique!C:C, 0))</f>
        <v>0.35416666666666669</v>
      </c>
      <c r="U499" s="101">
        <f>INDEX(BDD_enquete_terrain_publique!AF:AF, MATCH(A499, BDD_enquete_terrain_publique!C:C, 0))</f>
        <v>0.60416666666666663</v>
      </c>
      <c r="V499" s="6" t="s">
        <v>40</v>
      </c>
      <c r="W499" s="101">
        <v>0.69791666666666663</v>
      </c>
      <c r="X499" s="6">
        <v>1</v>
      </c>
      <c r="Y499" s="6">
        <v>1</v>
      </c>
      <c r="Z499" s="6" t="s">
        <v>22</v>
      </c>
      <c r="AA499" s="6" t="s">
        <v>22</v>
      </c>
      <c r="GU499" s="163"/>
    </row>
    <row r="500" spans="1:203">
      <c r="A500" s="106" t="s">
        <v>1495</v>
      </c>
      <c r="B500" s="100">
        <f>INDEX(BDD_enquete_terrain_publique!E:E, MATCH(A500, BDD_enquete_terrain_publique!C:C, 0))</f>
        <v>45105</v>
      </c>
      <c r="C500" s="6">
        <v>7</v>
      </c>
      <c r="D500" s="105" t="s">
        <v>22</v>
      </c>
      <c r="E500" s="6">
        <f>INDEX(BDD_enquete_terrain_publique!G:G, MATCH(A500, BDD_enquete_terrain_publique!C:C, 0))</f>
        <v>1</v>
      </c>
      <c r="F500" s="6">
        <f>INDEX(BDD_enquete_terrain_publique!H:H, MATCH(A500, BDD_enquete_terrain_publique!C:C, 0))</f>
        <v>24</v>
      </c>
      <c r="G500" s="6">
        <f>INDEX(BDD_enquete_terrain_publique!I:I, MATCH(A500, BDD_enquete_terrain_publique!C:C, 0))</f>
        <v>1</v>
      </c>
      <c r="H500" s="6" t="str">
        <f>INDEX(BDD_enquete_terrain_publique!J:J, MATCH(A500, BDD_enquete_terrain_publique!C:C, 0))</f>
        <v>NE</v>
      </c>
      <c r="I500" s="6" t="str">
        <f>INDEX(BDD_enquete_terrain_publique!K:K, MATCH(A500, BDD_enquete_terrain_publique!C:C, 0))</f>
        <v>E</v>
      </c>
      <c r="J500" s="6" t="str">
        <f>INDEX(BDD_enquete_terrain_publique!L:L, MATCH(A500, BDD_enquete_terrain_publique!C:C, 0))</f>
        <v>0_10</v>
      </c>
      <c r="K500" s="6" t="str">
        <f>INDEX(BDD_enquete_terrain_publique!M:M, MATCH(A500, BDD_enquete_terrain_publique!C:C, 0))</f>
        <v>pre_quart</v>
      </c>
      <c r="L500" s="6" t="s">
        <v>22</v>
      </c>
      <c r="M500" s="6" t="s">
        <v>22</v>
      </c>
      <c r="N500" s="6" t="s">
        <v>22</v>
      </c>
      <c r="O500" s="6">
        <v>42.956800000000001</v>
      </c>
      <c r="P500" s="6" t="s">
        <v>22</v>
      </c>
      <c r="Q500" s="6" t="s">
        <v>22</v>
      </c>
      <c r="R500" s="6" t="s">
        <v>22</v>
      </c>
      <c r="S500" s="6">
        <v>9.4553799999999999</v>
      </c>
      <c r="T500" s="101">
        <f>INDEX(BDD_enquete_terrain_publique!AE:AE, MATCH(A500, BDD_enquete_terrain_publique!C:C, 0))</f>
        <v>0.35416666666666669</v>
      </c>
      <c r="U500" s="101">
        <f>INDEX(BDD_enquete_terrain_publique!AF:AF, MATCH(A500, BDD_enquete_terrain_publique!C:C, 0))</f>
        <v>0.70833333333333337</v>
      </c>
      <c r="V500" s="6" t="s">
        <v>40</v>
      </c>
      <c r="W500" s="101">
        <v>0.47222222222222227</v>
      </c>
      <c r="X500" s="6">
        <v>1</v>
      </c>
      <c r="Y500" s="6">
        <v>1</v>
      </c>
      <c r="Z500" s="6" t="s">
        <v>22</v>
      </c>
      <c r="AA500" s="6" t="s">
        <v>22</v>
      </c>
      <c r="GU500" s="163"/>
    </row>
    <row r="501" spans="1:203">
      <c r="A501" s="106" t="s">
        <v>1495</v>
      </c>
      <c r="B501" s="100">
        <f>INDEX(BDD_enquete_terrain_publique!E:E, MATCH(A501, BDD_enquete_terrain_publique!C:C, 0))</f>
        <v>45105</v>
      </c>
      <c r="C501" s="6">
        <v>9</v>
      </c>
      <c r="D501" s="105" t="s">
        <v>22</v>
      </c>
      <c r="E501" s="6">
        <f>INDEX(BDD_enquete_terrain_publique!G:G, MATCH(A501, BDD_enquete_terrain_publique!C:C, 0))</f>
        <v>1</v>
      </c>
      <c r="F501" s="6">
        <f>INDEX(BDD_enquete_terrain_publique!H:H, MATCH(A501, BDD_enquete_terrain_publique!C:C, 0))</f>
        <v>24</v>
      </c>
      <c r="G501" s="6">
        <f>INDEX(BDD_enquete_terrain_publique!I:I, MATCH(A501, BDD_enquete_terrain_publique!C:C, 0))</f>
        <v>1</v>
      </c>
      <c r="H501" s="6" t="str">
        <f>INDEX(BDD_enquete_terrain_publique!J:J, MATCH(A501, BDD_enquete_terrain_publique!C:C, 0))</f>
        <v>NE</v>
      </c>
      <c r="I501" s="6" t="str">
        <f>INDEX(BDD_enquete_terrain_publique!K:K, MATCH(A501, BDD_enquete_terrain_publique!C:C, 0))</f>
        <v>E</v>
      </c>
      <c r="J501" s="6" t="str">
        <f>INDEX(BDD_enquete_terrain_publique!L:L, MATCH(A501, BDD_enquete_terrain_publique!C:C, 0))</f>
        <v>0_10</v>
      </c>
      <c r="K501" s="6" t="str">
        <f>INDEX(BDD_enquete_terrain_publique!M:M, MATCH(A501, BDD_enquete_terrain_publique!C:C, 0))</f>
        <v>pre_quart</v>
      </c>
      <c r="L501" s="6" t="s">
        <v>22</v>
      </c>
      <c r="M501" s="6" t="s">
        <v>22</v>
      </c>
      <c r="N501" s="6" t="s">
        <v>22</v>
      </c>
      <c r="O501" s="6" t="s">
        <v>22</v>
      </c>
      <c r="P501" s="6" t="s">
        <v>22</v>
      </c>
      <c r="Q501" s="6" t="s">
        <v>22</v>
      </c>
      <c r="R501" s="6" t="s">
        <v>22</v>
      </c>
      <c r="S501" s="6" t="s">
        <v>22</v>
      </c>
      <c r="T501" s="101">
        <f>INDEX(BDD_enquete_terrain_publique!AE:AE, MATCH(A501, BDD_enquete_terrain_publique!C:C, 0))</f>
        <v>0.35416666666666669</v>
      </c>
      <c r="U501" s="101">
        <f>INDEX(BDD_enquete_terrain_publique!AF:AF, MATCH(A501, BDD_enquete_terrain_publique!C:C, 0))</f>
        <v>0.70833333333333337</v>
      </c>
      <c r="V501" s="6" t="s">
        <v>22</v>
      </c>
      <c r="W501" s="6" t="s">
        <v>22</v>
      </c>
      <c r="X501" s="6" t="s">
        <v>22</v>
      </c>
      <c r="Y501" s="6" t="s">
        <v>22</v>
      </c>
      <c r="Z501" s="6" t="s">
        <v>22</v>
      </c>
      <c r="AA501" s="6" t="s">
        <v>22</v>
      </c>
      <c r="GU501" s="163"/>
    </row>
    <row r="502" spans="1:203">
      <c r="A502" s="106" t="s">
        <v>1495</v>
      </c>
      <c r="B502" s="100">
        <f>INDEX(BDD_enquete_terrain_publique!E:E, MATCH(A502, BDD_enquete_terrain_publique!C:C, 0))</f>
        <v>45105</v>
      </c>
      <c r="C502" s="6">
        <v>8</v>
      </c>
      <c r="D502" s="105" t="s">
        <v>22</v>
      </c>
      <c r="E502" s="6">
        <f>INDEX(BDD_enquete_terrain_publique!G:G, MATCH(A502, BDD_enquete_terrain_publique!C:C, 0))</f>
        <v>1</v>
      </c>
      <c r="F502" s="6">
        <f>INDEX(BDD_enquete_terrain_publique!H:H, MATCH(A502, BDD_enquete_terrain_publique!C:C, 0))</f>
        <v>24</v>
      </c>
      <c r="G502" s="6">
        <f>INDEX(BDD_enquete_terrain_publique!I:I, MATCH(A502, BDD_enquete_terrain_publique!C:C, 0))</f>
        <v>1</v>
      </c>
      <c r="H502" s="6" t="str">
        <f>INDEX(BDD_enquete_terrain_publique!J:J, MATCH(A502, BDD_enquete_terrain_publique!C:C, 0))</f>
        <v>NE</v>
      </c>
      <c r="I502" s="6" t="str">
        <f>INDEX(BDD_enquete_terrain_publique!K:K, MATCH(A502, BDD_enquete_terrain_publique!C:C, 0))</f>
        <v>E</v>
      </c>
      <c r="J502" s="6" t="str">
        <f>INDEX(BDD_enquete_terrain_publique!L:L, MATCH(A502, BDD_enquete_terrain_publique!C:C, 0))</f>
        <v>0_10</v>
      </c>
      <c r="K502" s="6" t="str">
        <f>INDEX(BDD_enquete_terrain_publique!M:M, MATCH(A502, BDD_enquete_terrain_publique!C:C, 0))</f>
        <v>pre_quart</v>
      </c>
      <c r="L502" s="6" t="s">
        <v>22</v>
      </c>
      <c r="M502" s="6" t="s">
        <v>22</v>
      </c>
      <c r="N502" s="6" t="s">
        <v>22</v>
      </c>
      <c r="O502" s="6" t="s">
        <v>22</v>
      </c>
      <c r="P502" s="6" t="s">
        <v>22</v>
      </c>
      <c r="Q502" s="6" t="s">
        <v>22</v>
      </c>
      <c r="R502" s="6" t="s">
        <v>22</v>
      </c>
      <c r="S502" s="6" t="s">
        <v>22</v>
      </c>
      <c r="T502" s="101">
        <f>INDEX(BDD_enquete_terrain_publique!AE:AE, MATCH(A502, BDD_enquete_terrain_publique!C:C, 0))</f>
        <v>0.35416666666666669</v>
      </c>
      <c r="U502" s="101">
        <f>INDEX(BDD_enquete_terrain_publique!AF:AF, MATCH(A502, BDD_enquete_terrain_publique!C:C, 0))</f>
        <v>0.70833333333333337</v>
      </c>
      <c r="V502" s="6" t="s">
        <v>22</v>
      </c>
      <c r="W502" s="6" t="s">
        <v>22</v>
      </c>
      <c r="X502" s="6" t="s">
        <v>22</v>
      </c>
      <c r="Y502" s="6" t="s">
        <v>22</v>
      </c>
      <c r="Z502" s="6" t="s">
        <v>22</v>
      </c>
      <c r="AA502" s="6" t="s">
        <v>22</v>
      </c>
      <c r="GU502" s="163"/>
    </row>
    <row r="503" spans="1:203">
      <c r="A503" s="106" t="s">
        <v>1495</v>
      </c>
      <c r="B503" s="100">
        <f>INDEX(BDD_enquete_terrain_publique!E:E, MATCH(A503, BDD_enquete_terrain_publique!C:C, 0))</f>
        <v>45105</v>
      </c>
      <c r="C503" s="6">
        <v>6</v>
      </c>
      <c r="D503" s="105" t="s">
        <v>22</v>
      </c>
      <c r="E503" s="6">
        <f>INDEX(BDD_enquete_terrain_publique!G:G, MATCH(A503, BDD_enquete_terrain_publique!C:C, 0))</f>
        <v>1</v>
      </c>
      <c r="F503" s="6">
        <f>INDEX(BDD_enquete_terrain_publique!H:H, MATCH(A503, BDD_enquete_terrain_publique!C:C, 0))</f>
        <v>24</v>
      </c>
      <c r="G503" s="6">
        <f>INDEX(BDD_enquete_terrain_publique!I:I, MATCH(A503, BDD_enquete_terrain_publique!C:C, 0))</f>
        <v>1</v>
      </c>
      <c r="H503" s="6" t="str">
        <f>INDEX(BDD_enquete_terrain_publique!J:J, MATCH(A503, BDD_enquete_terrain_publique!C:C, 0))</f>
        <v>NE</v>
      </c>
      <c r="I503" s="6" t="str">
        <f>INDEX(BDD_enquete_terrain_publique!K:K, MATCH(A503, BDD_enquete_terrain_publique!C:C, 0))</f>
        <v>E</v>
      </c>
      <c r="J503" s="6" t="str">
        <f>INDEX(BDD_enquete_terrain_publique!L:L, MATCH(A503, BDD_enquete_terrain_publique!C:C, 0))</f>
        <v>0_10</v>
      </c>
      <c r="K503" s="6" t="str">
        <f>INDEX(BDD_enquete_terrain_publique!M:M, MATCH(A503, BDD_enquete_terrain_publique!C:C, 0))</f>
        <v>pre_quart</v>
      </c>
      <c r="L503" s="6" t="s">
        <v>22</v>
      </c>
      <c r="M503" s="6" t="s">
        <v>22</v>
      </c>
      <c r="N503" s="6" t="s">
        <v>22</v>
      </c>
      <c r="O503" s="6" t="s">
        <v>22</v>
      </c>
      <c r="P503" s="6" t="s">
        <v>22</v>
      </c>
      <c r="Q503" s="6" t="s">
        <v>22</v>
      </c>
      <c r="R503" s="6" t="s">
        <v>22</v>
      </c>
      <c r="S503" s="6" t="s">
        <v>22</v>
      </c>
      <c r="T503" s="101">
        <f>INDEX(BDD_enquete_terrain_publique!AE:AE, MATCH(A503, BDD_enquete_terrain_publique!C:C, 0))</f>
        <v>0.35416666666666669</v>
      </c>
      <c r="U503" s="101">
        <f>INDEX(BDD_enquete_terrain_publique!AF:AF, MATCH(A503, BDD_enquete_terrain_publique!C:C, 0))</f>
        <v>0.70833333333333337</v>
      </c>
      <c r="V503" s="6" t="s">
        <v>22</v>
      </c>
      <c r="W503" s="6" t="s">
        <v>22</v>
      </c>
      <c r="X503" s="6" t="s">
        <v>22</v>
      </c>
      <c r="Y503" s="6" t="s">
        <v>22</v>
      </c>
      <c r="Z503" s="6" t="s">
        <v>22</v>
      </c>
      <c r="AA503" s="6" t="s">
        <v>22</v>
      </c>
      <c r="GU503" s="163"/>
    </row>
    <row r="504" spans="1:203">
      <c r="A504" s="106" t="s">
        <v>1495</v>
      </c>
      <c r="B504" s="100">
        <f>INDEX(BDD_enquete_terrain_publique!E:E, MATCH(A504, BDD_enquete_terrain_publique!C:C, 0))</f>
        <v>45105</v>
      </c>
      <c r="C504" s="6">
        <v>2</v>
      </c>
      <c r="D504" s="105" t="s">
        <v>22</v>
      </c>
      <c r="E504" s="6">
        <f>INDEX(BDD_enquete_terrain_publique!G:G, MATCH(A504, BDD_enquete_terrain_publique!C:C, 0))</f>
        <v>1</v>
      </c>
      <c r="F504" s="6">
        <f>INDEX(BDD_enquete_terrain_publique!H:H, MATCH(A504, BDD_enquete_terrain_publique!C:C, 0))</f>
        <v>24</v>
      </c>
      <c r="G504" s="6">
        <f>INDEX(BDD_enquete_terrain_publique!I:I, MATCH(A504, BDD_enquete_terrain_publique!C:C, 0))</f>
        <v>1</v>
      </c>
      <c r="H504" s="6" t="str">
        <f>INDEX(BDD_enquete_terrain_publique!J:J, MATCH(A504, BDD_enquete_terrain_publique!C:C, 0))</f>
        <v>NE</v>
      </c>
      <c r="I504" s="6" t="str">
        <f>INDEX(BDD_enquete_terrain_publique!K:K, MATCH(A504, BDD_enquete_terrain_publique!C:C, 0))</f>
        <v>E</v>
      </c>
      <c r="J504" s="6" t="str">
        <f>INDEX(BDD_enquete_terrain_publique!L:L, MATCH(A504, BDD_enquete_terrain_publique!C:C, 0))</f>
        <v>0_10</v>
      </c>
      <c r="K504" s="6" t="str">
        <f>INDEX(BDD_enquete_terrain_publique!M:M, MATCH(A504, BDD_enquete_terrain_publique!C:C, 0))</f>
        <v>pre_quart</v>
      </c>
      <c r="L504" s="6" t="s">
        <v>22</v>
      </c>
      <c r="M504" s="6" t="s">
        <v>22</v>
      </c>
      <c r="N504" s="6" t="s">
        <v>22</v>
      </c>
      <c r="O504" s="6" t="s">
        <v>22</v>
      </c>
      <c r="P504" s="6" t="s">
        <v>22</v>
      </c>
      <c r="Q504" s="6" t="s">
        <v>22</v>
      </c>
      <c r="R504" s="6" t="s">
        <v>22</v>
      </c>
      <c r="S504" s="6" t="s">
        <v>22</v>
      </c>
      <c r="T504" s="101">
        <f>INDEX(BDD_enquete_terrain_publique!AE:AE, MATCH(A504, BDD_enquete_terrain_publique!C:C, 0))</f>
        <v>0.35416666666666669</v>
      </c>
      <c r="U504" s="101">
        <f>INDEX(BDD_enquete_terrain_publique!AF:AF, MATCH(A504, BDD_enquete_terrain_publique!C:C, 0))</f>
        <v>0.70833333333333337</v>
      </c>
      <c r="V504" s="6" t="s">
        <v>22</v>
      </c>
      <c r="W504" s="6" t="s">
        <v>22</v>
      </c>
      <c r="X504" s="6" t="s">
        <v>22</v>
      </c>
      <c r="Y504" s="6" t="s">
        <v>22</v>
      </c>
      <c r="Z504" s="6" t="s">
        <v>22</v>
      </c>
      <c r="AA504" s="6" t="s">
        <v>22</v>
      </c>
      <c r="GU504" s="163"/>
    </row>
    <row r="505" spans="1:203">
      <c r="A505" s="106" t="s">
        <v>408</v>
      </c>
      <c r="B505" s="100">
        <f>INDEX(BDD_enquete_terrain_publique!E:E, MATCH(A505, BDD_enquete_terrain_publique!C:C, 0))</f>
        <v>45106</v>
      </c>
      <c r="C505" s="6">
        <v>6</v>
      </c>
      <c r="D505" s="105" t="s">
        <v>22</v>
      </c>
      <c r="E505" s="6">
        <f>INDEX(BDD_enquete_terrain_publique!G:G, MATCH(A505, BDD_enquete_terrain_publique!C:C, 0))</f>
        <v>1</v>
      </c>
      <c r="F505" s="6">
        <f>INDEX(BDD_enquete_terrain_publique!H:H, MATCH(A505, BDD_enquete_terrain_publique!C:C, 0))</f>
        <v>26</v>
      </c>
      <c r="G505" s="6">
        <f>INDEX(BDD_enquete_terrain_publique!I:I, MATCH(A505, BDD_enquete_terrain_publique!C:C, 0))</f>
        <v>2</v>
      </c>
      <c r="H505" s="6" t="str">
        <f>INDEX(BDD_enquete_terrain_publique!J:J, MATCH(A505, BDD_enquete_terrain_publique!C:C, 0))</f>
        <v>E</v>
      </c>
      <c r="I505" s="6" t="str">
        <f>INDEX(BDD_enquete_terrain_publique!K:K, MATCH(A505, BDD_enquete_terrain_publique!C:C, 0))</f>
        <v>O</v>
      </c>
      <c r="J505" s="6" t="str">
        <f>INDEX(BDD_enquete_terrain_publique!L:L, MATCH(A505, BDD_enquete_terrain_publique!C:C, 0))</f>
        <v>0_10</v>
      </c>
      <c r="K505" s="6" t="str">
        <f>INDEX(BDD_enquete_terrain_publique!M:M, MATCH(A505, BDD_enquete_terrain_publique!C:C, 0))</f>
        <v>pre_quart</v>
      </c>
      <c r="L505" s="6" t="s">
        <v>22</v>
      </c>
      <c r="M505" s="6" t="s">
        <v>22</v>
      </c>
      <c r="N505" s="6" t="s">
        <v>22</v>
      </c>
      <c r="O505" s="6">
        <v>42.961410000000001</v>
      </c>
      <c r="P505" s="6" t="s">
        <v>22</v>
      </c>
      <c r="Q505" s="6" t="s">
        <v>22</v>
      </c>
      <c r="R505" s="6" t="s">
        <v>22</v>
      </c>
      <c r="S505" s="6">
        <v>9.4548299999999994</v>
      </c>
      <c r="T505" s="101">
        <f>INDEX(BDD_enquete_terrain_publique!AE:AE, MATCH(A505, BDD_enquete_terrain_publique!C:C, 0))</f>
        <v>0.35416666666666669</v>
      </c>
      <c r="U505" s="101">
        <f>INDEX(BDD_enquete_terrain_publique!AF:AF, MATCH(A505, BDD_enquete_terrain_publique!C:C, 0))</f>
        <v>0.60416666666666663</v>
      </c>
      <c r="V505" s="6" t="s">
        <v>39</v>
      </c>
      <c r="W505" s="101">
        <v>0.4861111111111111</v>
      </c>
      <c r="X505" s="6">
        <v>1</v>
      </c>
      <c r="Y505" s="6">
        <v>1</v>
      </c>
      <c r="Z505" s="6" t="s">
        <v>22</v>
      </c>
      <c r="AA505" s="6" t="s">
        <v>22</v>
      </c>
      <c r="GU505" s="163"/>
    </row>
    <row r="506" spans="1:203">
      <c r="A506" s="106" t="s">
        <v>408</v>
      </c>
      <c r="B506" s="100">
        <f>INDEX(BDD_enquete_terrain_publique!E:E, MATCH(A506, BDD_enquete_terrain_publique!C:C, 0))</f>
        <v>45106</v>
      </c>
      <c r="C506" s="6">
        <v>9</v>
      </c>
      <c r="D506" s="105" t="s">
        <v>22</v>
      </c>
      <c r="E506" s="6">
        <f>INDEX(BDD_enquete_terrain_publique!G:G, MATCH(A506, BDD_enquete_terrain_publique!C:C, 0))</f>
        <v>1</v>
      </c>
      <c r="F506" s="6">
        <f>INDEX(BDD_enquete_terrain_publique!H:H, MATCH(A506, BDD_enquete_terrain_publique!C:C, 0))</f>
        <v>26</v>
      </c>
      <c r="G506" s="6">
        <f>INDEX(BDD_enquete_terrain_publique!I:I, MATCH(A506, BDD_enquete_terrain_publique!C:C, 0))</f>
        <v>2</v>
      </c>
      <c r="H506" s="6" t="str">
        <f>INDEX(BDD_enquete_terrain_publique!J:J, MATCH(A506, BDD_enquete_terrain_publique!C:C, 0))</f>
        <v>E</v>
      </c>
      <c r="I506" s="6" t="str">
        <f>INDEX(BDD_enquete_terrain_publique!K:K, MATCH(A506, BDD_enquete_terrain_publique!C:C, 0))</f>
        <v>O</v>
      </c>
      <c r="J506" s="6" t="str">
        <f>INDEX(BDD_enquete_terrain_publique!L:L, MATCH(A506, BDD_enquete_terrain_publique!C:C, 0))</f>
        <v>0_10</v>
      </c>
      <c r="K506" s="6" t="str">
        <f>INDEX(BDD_enquete_terrain_publique!M:M, MATCH(A506, BDD_enquete_terrain_publique!C:C, 0))</f>
        <v>pre_quart</v>
      </c>
      <c r="L506" s="6" t="s">
        <v>22</v>
      </c>
      <c r="M506" s="6" t="s">
        <v>22</v>
      </c>
      <c r="N506" s="6" t="s">
        <v>22</v>
      </c>
      <c r="O506" s="6" t="s">
        <v>22</v>
      </c>
      <c r="P506" s="6" t="s">
        <v>22</v>
      </c>
      <c r="Q506" s="6" t="s">
        <v>22</v>
      </c>
      <c r="R506" s="6" t="s">
        <v>22</v>
      </c>
      <c r="S506" s="6" t="s">
        <v>22</v>
      </c>
      <c r="T506" s="101">
        <f>INDEX(BDD_enquete_terrain_publique!AE:AE, MATCH(A506, BDD_enquete_terrain_publique!C:C, 0))</f>
        <v>0.35416666666666669</v>
      </c>
      <c r="U506" s="101">
        <f>INDEX(BDD_enquete_terrain_publique!AF:AF, MATCH(A506, BDD_enquete_terrain_publique!C:C, 0))</f>
        <v>0.60416666666666663</v>
      </c>
      <c r="V506" s="6" t="s">
        <v>22</v>
      </c>
      <c r="W506" s="6" t="s">
        <v>22</v>
      </c>
      <c r="X506" s="6" t="s">
        <v>22</v>
      </c>
      <c r="Y506" s="6" t="s">
        <v>22</v>
      </c>
      <c r="Z506" s="6" t="s">
        <v>22</v>
      </c>
      <c r="AA506" s="6" t="s">
        <v>22</v>
      </c>
      <c r="GU506" s="163"/>
    </row>
    <row r="507" spans="1:203">
      <c r="A507" s="106" t="s">
        <v>408</v>
      </c>
      <c r="B507" s="100">
        <f>INDEX(BDD_enquete_terrain_publique!E:E, MATCH(A507, BDD_enquete_terrain_publique!C:C, 0))</f>
        <v>45106</v>
      </c>
      <c r="C507" s="6">
        <v>8</v>
      </c>
      <c r="D507" s="105" t="s">
        <v>22</v>
      </c>
      <c r="E507" s="6">
        <f>INDEX(BDD_enquete_terrain_publique!G:G, MATCH(A507, BDD_enquete_terrain_publique!C:C, 0))</f>
        <v>1</v>
      </c>
      <c r="F507" s="6">
        <f>INDEX(BDD_enquete_terrain_publique!H:H, MATCH(A507, BDD_enquete_terrain_publique!C:C, 0))</f>
        <v>26</v>
      </c>
      <c r="G507" s="6">
        <f>INDEX(BDD_enquete_terrain_publique!I:I, MATCH(A507, BDD_enquete_terrain_publique!C:C, 0))</f>
        <v>2</v>
      </c>
      <c r="H507" s="6" t="str">
        <f>INDEX(BDD_enquete_terrain_publique!J:J, MATCH(A507, BDD_enquete_terrain_publique!C:C, 0))</f>
        <v>E</v>
      </c>
      <c r="I507" s="6" t="str">
        <f>INDEX(BDD_enquete_terrain_publique!K:K, MATCH(A507, BDD_enquete_terrain_publique!C:C, 0))</f>
        <v>O</v>
      </c>
      <c r="J507" s="6" t="str">
        <f>INDEX(BDD_enquete_terrain_publique!L:L, MATCH(A507, BDD_enquete_terrain_publique!C:C, 0))</f>
        <v>0_10</v>
      </c>
      <c r="K507" s="6" t="str">
        <f>INDEX(BDD_enquete_terrain_publique!M:M, MATCH(A507, BDD_enquete_terrain_publique!C:C, 0))</f>
        <v>pre_quart</v>
      </c>
      <c r="L507" s="6" t="s">
        <v>22</v>
      </c>
      <c r="M507" s="6" t="s">
        <v>22</v>
      </c>
      <c r="N507" s="6" t="s">
        <v>22</v>
      </c>
      <c r="O507" s="6" t="s">
        <v>22</v>
      </c>
      <c r="P507" s="6" t="s">
        <v>22</v>
      </c>
      <c r="Q507" s="6" t="s">
        <v>22</v>
      </c>
      <c r="R507" s="6" t="s">
        <v>22</v>
      </c>
      <c r="S507" s="6" t="s">
        <v>22</v>
      </c>
      <c r="T507" s="101">
        <f>INDEX(BDD_enquete_terrain_publique!AE:AE, MATCH(A507, BDD_enquete_terrain_publique!C:C, 0))</f>
        <v>0.35416666666666669</v>
      </c>
      <c r="U507" s="101">
        <f>INDEX(BDD_enquete_terrain_publique!AF:AF, MATCH(A507, BDD_enquete_terrain_publique!C:C, 0))</f>
        <v>0.60416666666666663</v>
      </c>
      <c r="V507" s="6" t="s">
        <v>22</v>
      </c>
      <c r="W507" s="6" t="s">
        <v>22</v>
      </c>
      <c r="X507" s="6" t="s">
        <v>22</v>
      </c>
      <c r="Y507" s="6" t="s">
        <v>22</v>
      </c>
      <c r="Z507" s="6" t="s">
        <v>22</v>
      </c>
      <c r="AA507" s="6" t="s">
        <v>22</v>
      </c>
      <c r="GU507" s="163"/>
    </row>
    <row r="508" spans="1:203">
      <c r="A508" s="106" t="s">
        <v>408</v>
      </c>
      <c r="B508" s="100">
        <f>INDEX(BDD_enquete_terrain_publique!E:E, MATCH(A508, BDD_enquete_terrain_publique!C:C, 0))</f>
        <v>45106</v>
      </c>
      <c r="C508" s="6">
        <v>7</v>
      </c>
      <c r="D508" s="105" t="s">
        <v>22</v>
      </c>
      <c r="E508" s="6">
        <f>INDEX(BDD_enquete_terrain_publique!G:G, MATCH(A508, BDD_enquete_terrain_publique!C:C, 0))</f>
        <v>1</v>
      </c>
      <c r="F508" s="6">
        <f>INDEX(BDD_enquete_terrain_publique!H:H, MATCH(A508, BDD_enquete_terrain_publique!C:C, 0))</f>
        <v>26</v>
      </c>
      <c r="G508" s="6">
        <f>INDEX(BDD_enquete_terrain_publique!I:I, MATCH(A508, BDD_enquete_terrain_publique!C:C, 0))</f>
        <v>2</v>
      </c>
      <c r="H508" s="6" t="str">
        <f>INDEX(BDD_enquete_terrain_publique!J:J, MATCH(A508, BDD_enquete_terrain_publique!C:C, 0))</f>
        <v>E</v>
      </c>
      <c r="I508" s="6" t="str">
        <f>INDEX(BDD_enquete_terrain_publique!K:K, MATCH(A508, BDD_enquete_terrain_publique!C:C, 0))</f>
        <v>O</v>
      </c>
      <c r="J508" s="6" t="str">
        <f>INDEX(BDD_enquete_terrain_publique!L:L, MATCH(A508, BDD_enquete_terrain_publique!C:C, 0))</f>
        <v>0_10</v>
      </c>
      <c r="K508" s="6" t="str">
        <f>INDEX(BDD_enquete_terrain_publique!M:M, MATCH(A508, BDD_enquete_terrain_publique!C:C, 0))</f>
        <v>pre_quart</v>
      </c>
      <c r="L508" s="6" t="s">
        <v>22</v>
      </c>
      <c r="M508" s="6" t="s">
        <v>22</v>
      </c>
      <c r="N508" s="6" t="s">
        <v>22</v>
      </c>
      <c r="O508" s="6" t="s">
        <v>22</v>
      </c>
      <c r="P508" s="6" t="s">
        <v>22</v>
      </c>
      <c r="Q508" s="6" t="s">
        <v>22</v>
      </c>
      <c r="R508" s="6" t="s">
        <v>22</v>
      </c>
      <c r="S508" s="6" t="s">
        <v>22</v>
      </c>
      <c r="T508" s="101">
        <f>INDEX(BDD_enquete_terrain_publique!AE:AE, MATCH(A508, BDD_enquete_terrain_publique!C:C, 0))</f>
        <v>0.35416666666666669</v>
      </c>
      <c r="U508" s="101">
        <f>INDEX(BDD_enquete_terrain_publique!AF:AF, MATCH(A508, BDD_enquete_terrain_publique!C:C, 0))</f>
        <v>0.60416666666666663</v>
      </c>
      <c r="V508" s="6" t="s">
        <v>22</v>
      </c>
      <c r="W508" s="6" t="s">
        <v>22</v>
      </c>
      <c r="X508" s="6" t="s">
        <v>22</v>
      </c>
      <c r="Y508" s="6" t="s">
        <v>22</v>
      </c>
      <c r="Z508" s="6" t="s">
        <v>22</v>
      </c>
      <c r="AA508" s="6" t="s">
        <v>22</v>
      </c>
      <c r="GU508" s="163"/>
    </row>
    <row r="509" spans="1:203">
      <c r="A509" s="106" t="s">
        <v>1500</v>
      </c>
      <c r="B509" s="100">
        <f>INDEX(BDD_enquete_terrain_publique!E:E, MATCH(A509, BDD_enquete_terrain_publique!C:C, 0))</f>
        <v>45112</v>
      </c>
      <c r="C509" s="6">
        <v>9</v>
      </c>
      <c r="D509" s="105" t="s">
        <v>22</v>
      </c>
      <c r="E509" s="6">
        <f>INDEX(BDD_enquete_terrain_publique!G:G, MATCH(A509, BDD_enquete_terrain_publique!C:C, 0))</f>
        <v>0</v>
      </c>
      <c r="F509" s="6">
        <f>INDEX(BDD_enquete_terrain_publique!H:H, MATCH(A509, BDD_enquete_terrain_publique!C:C, 0))</f>
        <v>24</v>
      </c>
      <c r="G509" s="6">
        <f>INDEX(BDD_enquete_terrain_publique!I:I, MATCH(A509, BDD_enquete_terrain_publique!C:C, 0))</f>
        <v>1</v>
      </c>
      <c r="H509" s="6" t="str">
        <f>INDEX(BDD_enquete_terrain_publique!J:J, MATCH(A509, BDD_enquete_terrain_publique!C:C, 0))</f>
        <v>SO</v>
      </c>
      <c r="I509" s="6" t="str">
        <f>INDEX(BDD_enquete_terrain_publique!K:K, MATCH(A509, BDD_enquete_terrain_publique!C:C, 0))</f>
        <v>E</v>
      </c>
      <c r="J509" s="6" t="str">
        <f>INDEX(BDD_enquete_terrain_publique!L:L, MATCH(A509, BDD_enquete_terrain_publique!C:C, 0))</f>
        <v>0_10</v>
      </c>
      <c r="K509" s="6" t="str">
        <f>INDEX(BDD_enquete_terrain_publique!M:M, MATCH(A509, BDD_enquete_terrain_publique!C:C, 0))</f>
        <v>pln_lune</v>
      </c>
      <c r="L509" s="6" t="s">
        <v>22</v>
      </c>
      <c r="M509" s="6" t="s">
        <v>22</v>
      </c>
      <c r="N509" s="6" t="s">
        <v>22</v>
      </c>
      <c r="O509" s="6">
        <v>42.71067</v>
      </c>
      <c r="P509" s="6" t="s">
        <v>22</v>
      </c>
      <c r="Q509" s="6" t="s">
        <v>22</v>
      </c>
      <c r="R509" s="6" t="s">
        <v>22</v>
      </c>
      <c r="S509" s="6">
        <v>9.4552499999999995</v>
      </c>
      <c r="T509" s="101">
        <f>INDEX(BDD_enquete_terrain_publique!AE:AE, MATCH(A509, BDD_enquete_terrain_publique!C:C, 0))</f>
        <v>0.35416666666666669</v>
      </c>
      <c r="U509" s="101">
        <f>INDEX(BDD_enquete_terrain_publique!AF:AF, MATCH(A509, BDD_enquete_terrain_publique!C:C, 0))</f>
        <v>0.72916666666666663</v>
      </c>
      <c r="V509" s="6" t="s">
        <v>39</v>
      </c>
      <c r="W509" s="101">
        <v>0.3611111111111111</v>
      </c>
      <c r="X509" s="6">
        <v>1</v>
      </c>
      <c r="Y509" s="6">
        <v>1</v>
      </c>
      <c r="Z509" s="6" t="s">
        <v>22</v>
      </c>
      <c r="AA509" s="6" t="s">
        <v>22</v>
      </c>
      <c r="GU509" s="163"/>
    </row>
    <row r="510" spans="1:203">
      <c r="A510" s="106" t="s">
        <v>1500</v>
      </c>
      <c r="B510" s="100">
        <f>INDEX(BDD_enquete_terrain_publique!E:E, MATCH(A510, BDD_enquete_terrain_publique!C:C, 0))</f>
        <v>45112</v>
      </c>
      <c r="C510" s="6">
        <v>6</v>
      </c>
      <c r="D510" s="105" t="s">
        <v>22</v>
      </c>
      <c r="E510" s="6">
        <f>INDEX(BDD_enquete_terrain_publique!G:G, MATCH(A510, BDD_enquete_terrain_publique!C:C, 0))</f>
        <v>0</v>
      </c>
      <c r="F510" s="6">
        <f>INDEX(BDD_enquete_terrain_publique!H:H, MATCH(A510, BDD_enquete_terrain_publique!C:C, 0))</f>
        <v>24</v>
      </c>
      <c r="G510" s="6">
        <f>INDEX(BDD_enquete_terrain_publique!I:I, MATCH(A510, BDD_enquete_terrain_publique!C:C, 0))</f>
        <v>1</v>
      </c>
      <c r="H510" s="6" t="str">
        <f>INDEX(BDD_enquete_terrain_publique!J:J, MATCH(A510, BDD_enquete_terrain_publique!C:C, 0))</f>
        <v>SO</v>
      </c>
      <c r="I510" s="6" t="str">
        <f>INDEX(BDD_enquete_terrain_publique!K:K, MATCH(A510, BDD_enquete_terrain_publique!C:C, 0))</f>
        <v>E</v>
      </c>
      <c r="J510" s="6" t="str">
        <f>INDEX(BDD_enquete_terrain_publique!L:L, MATCH(A510, BDD_enquete_terrain_publique!C:C, 0))</f>
        <v>0_10</v>
      </c>
      <c r="K510" s="6" t="str">
        <f>INDEX(BDD_enquete_terrain_publique!M:M, MATCH(A510, BDD_enquete_terrain_publique!C:C, 0))</f>
        <v>pln_lune</v>
      </c>
      <c r="L510" s="6" t="s">
        <v>22</v>
      </c>
      <c r="M510" s="6" t="s">
        <v>22</v>
      </c>
      <c r="N510" s="6" t="s">
        <v>22</v>
      </c>
      <c r="O510" s="6">
        <v>42.951390000000004</v>
      </c>
      <c r="P510" s="6" t="s">
        <v>22</v>
      </c>
      <c r="Q510" s="6" t="s">
        <v>22</v>
      </c>
      <c r="R510" s="6" t="s">
        <v>22</v>
      </c>
      <c r="S510" s="6">
        <v>9.4563699999999997</v>
      </c>
      <c r="T510" s="101">
        <f>INDEX(BDD_enquete_terrain_publique!AE:AE, MATCH(A510, BDD_enquete_terrain_publique!C:C, 0))</f>
        <v>0.35416666666666669</v>
      </c>
      <c r="U510" s="101">
        <f>INDEX(BDD_enquete_terrain_publique!AF:AF, MATCH(A510, BDD_enquete_terrain_publique!C:C, 0))</f>
        <v>0.72916666666666663</v>
      </c>
      <c r="V510" s="6" t="s">
        <v>39</v>
      </c>
      <c r="W510" s="101">
        <v>0.65277777777777779</v>
      </c>
      <c r="X510" s="6">
        <v>1</v>
      </c>
      <c r="Y510" s="6">
        <v>1</v>
      </c>
      <c r="Z510" s="6" t="s">
        <v>22</v>
      </c>
      <c r="AA510" s="6" t="s">
        <v>22</v>
      </c>
      <c r="GU510" s="163"/>
    </row>
    <row r="511" spans="1:203">
      <c r="A511" s="106" t="s">
        <v>1500</v>
      </c>
      <c r="B511" s="100">
        <f>INDEX(BDD_enquete_terrain_publique!E:E, MATCH(A511, BDD_enquete_terrain_publique!C:C, 0))</f>
        <v>45112</v>
      </c>
      <c r="C511" s="6">
        <v>8</v>
      </c>
      <c r="D511" s="105" t="s">
        <v>22</v>
      </c>
      <c r="E511" s="6">
        <f>INDEX(BDD_enquete_terrain_publique!G:G, MATCH(A511, BDD_enquete_terrain_publique!C:C, 0))</f>
        <v>0</v>
      </c>
      <c r="F511" s="6">
        <f>INDEX(BDD_enquete_terrain_publique!H:H, MATCH(A511, BDD_enquete_terrain_publique!C:C, 0))</f>
        <v>24</v>
      </c>
      <c r="G511" s="6">
        <f>INDEX(BDD_enquete_terrain_publique!I:I, MATCH(A511, BDD_enquete_terrain_publique!C:C, 0))</f>
        <v>1</v>
      </c>
      <c r="H511" s="6" t="str">
        <f>INDEX(BDD_enquete_terrain_publique!J:J, MATCH(A511, BDD_enquete_terrain_publique!C:C, 0))</f>
        <v>SO</v>
      </c>
      <c r="I511" s="6" t="str">
        <f>INDEX(BDD_enquete_terrain_publique!K:K, MATCH(A511, BDD_enquete_terrain_publique!C:C, 0))</f>
        <v>E</v>
      </c>
      <c r="J511" s="6" t="str">
        <f>INDEX(BDD_enquete_terrain_publique!L:L, MATCH(A511, BDD_enquete_terrain_publique!C:C, 0))</f>
        <v>0_10</v>
      </c>
      <c r="K511" s="6" t="str">
        <f>INDEX(BDD_enquete_terrain_publique!M:M, MATCH(A511, BDD_enquete_terrain_publique!C:C, 0))</f>
        <v>pln_lune</v>
      </c>
      <c r="L511" s="6" t="s">
        <v>22</v>
      </c>
      <c r="M511" s="6" t="s">
        <v>22</v>
      </c>
      <c r="N511" s="6" t="s">
        <v>22</v>
      </c>
      <c r="O511" s="6" t="s">
        <v>22</v>
      </c>
      <c r="P511" s="6" t="s">
        <v>22</v>
      </c>
      <c r="Q511" s="6" t="s">
        <v>22</v>
      </c>
      <c r="R511" s="6" t="s">
        <v>22</v>
      </c>
      <c r="S511" s="6" t="s">
        <v>22</v>
      </c>
      <c r="T511" s="101">
        <f>INDEX(BDD_enquete_terrain_publique!AE:AE, MATCH(A511, BDD_enquete_terrain_publique!C:C, 0))</f>
        <v>0.35416666666666669</v>
      </c>
      <c r="U511" s="101">
        <f>INDEX(BDD_enquete_terrain_publique!AF:AF, MATCH(A511, BDD_enquete_terrain_publique!C:C, 0))</f>
        <v>0.72916666666666663</v>
      </c>
      <c r="V511" s="6" t="s">
        <v>22</v>
      </c>
      <c r="W511" s="6" t="s">
        <v>22</v>
      </c>
      <c r="X511" s="6" t="s">
        <v>22</v>
      </c>
      <c r="Y511" s="6" t="s">
        <v>22</v>
      </c>
      <c r="Z511" s="6" t="s">
        <v>22</v>
      </c>
      <c r="AA511" s="6" t="s">
        <v>22</v>
      </c>
      <c r="GU511" s="163"/>
    </row>
    <row r="512" spans="1:203">
      <c r="A512" s="106" t="s">
        <v>1500</v>
      </c>
      <c r="B512" s="100">
        <f>INDEX(BDD_enquete_terrain_publique!E:E, MATCH(A512, BDD_enquete_terrain_publique!C:C, 0))</f>
        <v>45112</v>
      </c>
      <c r="C512" s="6">
        <v>7</v>
      </c>
      <c r="D512" s="105" t="s">
        <v>22</v>
      </c>
      <c r="E512" s="6">
        <f>INDEX(BDD_enquete_terrain_publique!G:G, MATCH(A512, BDD_enquete_terrain_publique!C:C, 0))</f>
        <v>0</v>
      </c>
      <c r="F512" s="6">
        <f>INDEX(BDD_enquete_terrain_publique!H:H, MATCH(A512, BDD_enquete_terrain_publique!C:C, 0))</f>
        <v>24</v>
      </c>
      <c r="G512" s="6">
        <f>INDEX(BDD_enquete_terrain_publique!I:I, MATCH(A512, BDD_enquete_terrain_publique!C:C, 0))</f>
        <v>1</v>
      </c>
      <c r="H512" s="6" t="str">
        <f>INDEX(BDD_enquete_terrain_publique!J:J, MATCH(A512, BDD_enquete_terrain_publique!C:C, 0))</f>
        <v>SO</v>
      </c>
      <c r="I512" s="6" t="str">
        <f>INDEX(BDD_enquete_terrain_publique!K:K, MATCH(A512, BDD_enquete_terrain_publique!C:C, 0))</f>
        <v>E</v>
      </c>
      <c r="J512" s="6" t="str">
        <f>INDEX(BDD_enquete_terrain_publique!L:L, MATCH(A512, BDD_enquete_terrain_publique!C:C, 0))</f>
        <v>0_10</v>
      </c>
      <c r="K512" s="6" t="str">
        <f>INDEX(BDD_enquete_terrain_publique!M:M, MATCH(A512, BDD_enquete_terrain_publique!C:C, 0))</f>
        <v>pln_lune</v>
      </c>
      <c r="L512" s="6" t="s">
        <v>22</v>
      </c>
      <c r="M512" s="6" t="s">
        <v>22</v>
      </c>
      <c r="N512" s="6" t="s">
        <v>22</v>
      </c>
      <c r="O512" s="6" t="s">
        <v>22</v>
      </c>
      <c r="P512" s="6" t="s">
        <v>22</v>
      </c>
      <c r="Q512" s="6" t="s">
        <v>22</v>
      </c>
      <c r="R512" s="6" t="s">
        <v>22</v>
      </c>
      <c r="S512" s="6" t="s">
        <v>22</v>
      </c>
      <c r="T512" s="101">
        <f>INDEX(BDD_enquete_terrain_publique!AE:AE, MATCH(A512, BDD_enquete_terrain_publique!C:C, 0))</f>
        <v>0.35416666666666669</v>
      </c>
      <c r="U512" s="101">
        <f>INDEX(BDD_enquete_terrain_publique!AF:AF, MATCH(A512, BDD_enquete_terrain_publique!C:C, 0))</f>
        <v>0.72916666666666663</v>
      </c>
      <c r="V512" s="6" t="s">
        <v>22</v>
      </c>
      <c r="W512" s="6" t="s">
        <v>22</v>
      </c>
      <c r="X512" s="6" t="s">
        <v>22</v>
      </c>
      <c r="Y512" s="6" t="s">
        <v>22</v>
      </c>
      <c r="Z512" s="6" t="s">
        <v>22</v>
      </c>
      <c r="AA512" s="6" t="s">
        <v>22</v>
      </c>
      <c r="GU512" s="163"/>
    </row>
    <row r="513" spans="1:203">
      <c r="A513" s="106" t="s">
        <v>1500</v>
      </c>
      <c r="B513" s="100">
        <f>INDEX(BDD_enquete_terrain_publique!E:E, MATCH(A513, BDD_enquete_terrain_publique!C:C, 0))</f>
        <v>45112</v>
      </c>
      <c r="C513" s="6">
        <v>4</v>
      </c>
      <c r="D513" s="105" t="s">
        <v>22</v>
      </c>
      <c r="E513" s="6">
        <f>INDEX(BDD_enquete_terrain_publique!G:G, MATCH(A513, BDD_enquete_terrain_publique!C:C, 0))</f>
        <v>0</v>
      </c>
      <c r="F513" s="6">
        <f>INDEX(BDD_enquete_terrain_publique!H:H, MATCH(A513, BDD_enquete_terrain_publique!C:C, 0))</f>
        <v>24</v>
      </c>
      <c r="G513" s="6">
        <f>INDEX(BDD_enquete_terrain_publique!I:I, MATCH(A513, BDD_enquete_terrain_publique!C:C, 0))</f>
        <v>1</v>
      </c>
      <c r="H513" s="6" t="str">
        <f>INDEX(BDD_enquete_terrain_publique!J:J, MATCH(A513, BDD_enquete_terrain_publique!C:C, 0))</f>
        <v>SO</v>
      </c>
      <c r="I513" s="6" t="str">
        <f>INDEX(BDD_enquete_terrain_publique!K:K, MATCH(A513, BDD_enquete_terrain_publique!C:C, 0))</f>
        <v>E</v>
      </c>
      <c r="J513" s="6" t="str">
        <f>INDEX(BDD_enquete_terrain_publique!L:L, MATCH(A513, BDD_enquete_terrain_publique!C:C, 0))</f>
        <v>0_10</v>
      </c>
      <c r="K513" s="6" t="str">
        <f>INDEX(BDD_enquete_terrain_publique!M:M, MATCH(A513, BDD_enquete_terrain_publique!C:C, 0))</f>
        <v>pln_lune</v>
      </c>
      <c r="L513" s="6" t="s">
        <v>22</v>
      </c>
      <c r="M513" s="6" t="s">
        <v>22</v>
      </c>
      <c r="N513" s="6" t="s">
        <v>22</v>
      </c>
      <c r="O513" s="6" t="s">
        <v>22</v>
      </c>
      <c r="P513" s="6" t="s">
        <v>22</v>
      </c>
      <c r="Q513" s="6" t="s">
        <v>22</v>
      </c>
      <c r="R513" s="6" t="s">
        <v>22</v>
      </c>
      <c r="S513" s="6" t="s">
        <v>22</v>
      </c>
      <c r="T513" s="101">
        <f>INDEX(BDD_enquete_terrain_publique!AE:AE, MATCH(A513, BDD_enquete_terrain_publique!C:C, 0))</f>
        <v>0.35416666666666669</v>
      </c>
      <c r="U513" s="101">
        <f>INDEX(BDD_enquete_terrain_publique!AF:AF, MATCH(A513, BDD_enquete_terrain_publique!C:C, 0))</f>
        <v>0.72916666666666663</v>
      </c>
      <c r="V513" s="6" t="s">
        <v>22</v>
      </c>
      <c r="W513" s="6" t="s">
        <v>22</v>
      </c>
      <c r="X513" s="6" t="s">
        <v>22</v>
      </c>
      <c r="Y513" s="6" t="s">
        <v>22</v>
      </c>
      <c r="Z513" s="6" t="s">
        <v>22</v>
      </c>
      <c r="AA513" s="6" t="s">
        <v>22</v>
      </c>
      <c r="GU513" s="163"/>
    </row>
    <row r="514" spans="1:203">
      <c r="A514" s="106" t="s">
        <v>1503</v>
      </c>
      <c r="B514" s="100">
        <f>INDEX(BDD_enquete_terrain_publique!E:E, MATCH(A514, BDD_enquete_terrain_publique!C:C, 0))</f>
        <v>45113</v>
      </c>
      <c r="C514" s="6">
        <v>9</v>
      </c>
      <c r="D514" s="105" t="s">
        <v>22</v>
      </c>
      <c r="E514" s="6">
        <f>INDEX(BDD_enquete_terrain_publique!G:G, MATCH(A514, BDD_enquete_terrain_publique!C:C, 0))</f>
        <v>0</v>
      </c>
      <c r="F514" s="6">
        <f>INDEX(BDD_enquete_terrain_publique!H:H, MATCH(A514, BDD_enquete_terrain_publique!C:C, 0))</f>
        <v>26</v>
      </c>
      <c r="G514" s="6">
        <f>INDEX(BDD_enquete_terrain_publique!I:I, MATCH(A514, BDD_enquete_terrain_publique!C:C, 0))</f>
        <v>0</v>
      </c>
      <c r="H514" s="6" t="str">
        <f>INDEX(BDD_enquete_terrain_publique!J:J, MATCH(A514, BDD_enquete_terrain_publique!C:C, 0))</f>
        <v>E</v>
      </c>
      <c r="I514" s="6" t="str">
        <f>INDEX(BDD_enquete_terrain_publique!K:K, MATCH(A514, BDD_enquete_terrain_publique!C:C, 0))</f>
        <v>N</v>
      </c>
      <c r="J514" s="6" t="str">
        <f>INDEX(BDD_enquete_terrain_publique!L:L, MATCH(A514, BDD_enquete_terrain_publique!C:C, 0))</f>
        <v>0_10</v>
      </c>
      <c r="K514" s="6" t="str">
        <f>INDEX(BDD_enquete_terrain_publique!M:M, MATCH(A514, BDD_enquete_terrain_publique!C:C, 0))</f>
        <v>pln_lune</v>
      </c>
      <c r="L514" s="6" t="s">
        <v>22</v>
      </c>
      <c r="M514" s="6" t="s">
        <v>22</v>
      </c>
      <c r="N514" s="6" t="s">
        <v>22</v>
      </c>
      <c r="O514" s="6">
        <v>42.710619999999999</v>
      </c>
      <c r="P514" s="6" t="s">
        <v>22</v>
      </c>
      <c r="Q514" s="6" t="s">
        <v>22</v>
      </c>
      <c r="R514" s="6" t="s">
        <v>22</v>
      </c>
      <c r="S514" s="6">
        <v>9.4550800000000006</v>
      </c>
      <c r="T514" s="101">
        <f>INDEX(BDD_enquete_terrain_publique!AE:AE, MATCH(A514, BDD_enquete_terrain_publique!C:C, 0))</f>
        <v>0.35416666666666669</v>
      </c>
      <c r="U514" s="101">
        <f>INDEX(BDD_enquete_terrain_publique!AF:AF, MATCH(A514, BDD_enquete_terrain_publique!C:C, 0))</f>
        <v>0.625</v>
      </c>
      <c r="V514" s="6" t="s">
        <v>39</v>
      </c>
      <c r="W514" s="101">
        <v>0.36458333333333331</v>
      </c>
      <c r="X514" s="6">
        <v>4</v>
      </c>
      <c r="Y514" s="6">
        <v>7</v>
      </c>
      <c r="Z514" s="6" t="s">
        <v>22</v>
      </c>
      <c r="AA514" s="6" t="s">
        <v>2597</v>
      </c>
      <c r="GU514" s="163"/>
    </row>
    <row r="515" spans="1:203">
      <c r="A515" s="106" t="s">
        <v>1503</v>
      </c>
      <c r="B515" s="100">
        <f>INDEX(BDD_enquete_terrain_publique!E:E, MATCH(A515, BDD_enquete_terrain_publique!C:C, 0))</f>
        <v>45113</v>
      </c>
      <c r="C515" s="6">
        <v>8</v>
      </c>
      <c r="D515" s="105" t="s">
        <v>22</v>
      </c>
      <c r="E515" s="6">
        <f>INDEX(BDD_enquete_terrain_publique!G:G, MATCH(A515, BDD_enquete_terrain_publique!C:C, 0))</f>
        <v>0</v>
      </c>
      <c r="F515" s="6">
        <f>INDEX(BDD_enquete_terrain_publique!H:H, MATCH(A515, BDD_enquete_terrain_publique!C:C, 0))</f>
        <v>26</v>
      </c>
      <c r="G515" s="6">
        <f>INDEX(BDD_enquete_terrain_publique!I:I, MATCH(A515, BDD_enquete_terrain_publique!C:C, 0))</f>
        <v>0</v>
      </c>
      <c r="H515" s="6" t="str">
        <f>INDEX(BDD_enquete_terrain_publique!J:J, MATCH(A515, BDD_enquete_terrain_publique!C:C, 0))</f>
        <v>E</v>
      </c>
      <c r="I515" s="6" t="str">
        <f>INDEX(BDD_enquete_terrain_publique!K:K, MATCH(A515, BDD_enquete_terrain_publique!C:C, 0))</f>
        <v>N</v>
      </c>
      <c r="J515" s="6" t="str">
        <f>INDEX(BDD_enquete_terrain_publique!L:L, MATCH(A515, BDD_enquete_terrain_publique!C:C, 0))</f>
        <v>0_10</v>
      </c>
      <c r="K515" s="6" t="str">
        <f>INDEX(BDD_enquete_terrain_publique!M:M, MATCH(A515, BDD_enquete_terrain_publique!C:C, 0))</f>
        <v>pln_lune</v>
      </c>
      <c r="L515" s="6" t="s">
        <v>22</v>
      </c>
      <c r="M515" s="6" t="s">
        <v>22</v>
      </c>
      <c r="N515" s="6" t="s">
        <v>22</v>
      </c>
      <c r="O515" s="6">
        <v>42.79316</v>
      </c>
      <c r="P515" s="6" t="s">
        <v>22</v>
      </c>
      <c r="Q515" s="6" t="s">
        <v>22</v>
      </c>
      <c r="R515" s="6" t="s">
        <v>22</v>
      </c>
      <c r="S515" s="6">
        <v>9.4894200000000009</v>
      </c>
      <c r="T515" s="101">
        <f>INDEX(BDD_enquete_terrain_publique!AE:AE, MATCH(A515, BDD_enquete_terrain_publique!C:C, 0))</f>
        <v>0.35416666666666669</v>
      </c>
      <c r="U515" s="101">
        <f>INDEX(BDD_enquete_terrain_publique!AF:AF, MATCH(A515, BDD_enquete_terrain_publique!C:C, 0))</f>
        <v>0.625</v>
      </c>
      <c r="V515" s="6" t="s">
        <v>1534</v>
      </c>
      <c r="W515" s="101">
        <v>0.42708333333333331</v>
      </c>
      <c r="X515" s="6">
        <v>1</v>
      </c>
      <c r="Y515" s="6">
        <v>4</v>
      </c>
      <c r="Z515" s="6" t="s">
        <v>22</v>
      </c>
      <c r="AA515" s="6" t="s">
        <v>22</v>
      </c>
      <c r="GU515" s="163"/>
    </row>
    <row r="516" spans="1:203">
      <c r="A516" s="106" t="s">
        <v>1503</v>
      </c>
      <c r="B516" s="100">
        <f>INDEX(BDD_enquete_terrain_publique!E:E, MATCH(A516, BDD_enquete_terrain_publique!C:C, 0))</f>
        <v>45113</v>
      </c>
      <c r="C516" s="6">
        <v>7</v>
      </c>
      <c r="D516" s="105" t="s">
        <v>22</v>
      </c>
      <c r="E516" s="6">
        <f>INDEX(BDD_enquete_terrain_publique!G:G, MATCH(A516, BDD_enquete_terrain_publique!C:C, 0))</f>
        <v>0</v>
      </c>
      <c r="F516" s="6">
        <f>INDEX(BDD_enquete_terrain_publique!H:H, MATCH(A516, BDD_enquete_terrain_publique!C:C, 0))</f>
        <v>26</v>
      </c>
      <c r="G516" s="6">
        <f>INDEX(BDD_enquete_terrain_publique!I:I, MATCH(A516, BDD_enquete_terrain_publique!C:C, 0))</f>
        <v>0</v>
      </c>
      <c r="H516" s="6" t="str">
        <f>INDEX(BDD_enquete_terrain_publique!J:J, MATCH(A516, BDD_enquete_terrain_publique!C:C, 0))</f>
        <v>E</v>
      </c>
      <c r="I516" s="6" t="str">
        <f>INDEX(BDD_enquete_terrain_publique!K:K, MATCH(A516, BDD_enquete_terrain_publique!C:C, 0))</f>
        <v>N</v>
      </c>
      <c r="J516" s="6" t="str">
        <f>INDEX(BDD_enquete_terrain_publique!L:L, MATCH(A516, BDD_enquete_terrain_publique!C:C, 0))</f>
        <v>0_10</v>
      </c>
      <c r="K516" s="6" t="str">
        <f>INDEX(BDD_enquete_terrain_publique!M:M, MATCH(A516, BDD_enquete_terrain_publique!C:C, 0))</f>
        <v>pln_lune</v>
      </c>
      <c r="L516" s="6" t="s">
        <v>22</v>
      </c>
      <c r="M516" s="6" t="s">
        <v>22</v>
      </c>
      <c r="N516" s="6" t="s">
        <v>22</v>
      </c>
      <c r="O516" s="6" t="s">
        <v>22</v>
      </c>
      <c r="P516" s="6" t="s">
        <v>22</v>
      </c>
      <c r="Q516" s="6" t="s">
        <v>22</v>
      </c>
      <c r="R516" s="6" t="s">
        <v>22</v>
      </c>
      <c r="S516" s="6" t="s">
        <v>22</v>
      </c>
      <c r="T516" s="101">
        <f>INDEX(BDD_enquete_terrain_publique!AE:AE, MATCH(A516, BDD_enquete_terrain_publique!C:C, 0))</f>
        <v>0.35416666666666669</v>
      </c>
      <c r="U516" s="101">
        <f>INDEX(BDD_enquete_terrain_publique!AF:AF, MATCH(A516, BDD_enquete_terrain_publique!C:C, 0))</f>
        <v>0.625</v>
      </c>
      <c r="V516" s="6" t="s">
        <v>22</v>
      </c>
      <c r="W516" s="6" t="s">
        <v>22</v>
      </c>
      <c r="X516" s="6" t="s">
        <v>22</v>
      </c>
      <c r="Y516" s="6" t="s">
        <v>22</v>
      </c>
      <c r="Z516" s="6" t="s">
        <v>22</v>
      </c>
      <c r="AA516" s="6" t="s">
        <v>22</v>
      </c>
      <c r="GU516" s="163"/>
    </row>
    <row r="517" spans="1:203">
      <c r="A517" s="106" t="s">
        <v>1503</v>
      </c>
      <c r="B517" s="100">
        <f>INDEX(BDD_enquete_terrain_publique!E:E, MATCH(A517, BDD_enquete_terrain_publique!C:C, 0))</f>
        <v>45113</v>
      </c>
      <c r="C517" s="6">
        <v>6</v>
      </c>
      <c r="D517" s="105" t="s">
        <v>22</v>
      </c>
      <c r="E517" s="6">
        <f>INDEX(BDD_enquete_terrain_publique!G:G, MATCH(A517, BDD_enquete_terrain_publique!C:C, 0))</f>
        <v>0</v>
      </c>
      <c r="F517" s="6">
        <f>INDEX(BDD_enquete_terrain_publique!H:H, MATCH(A517, BDD_enquete_terrain_publique!C:C, 0))</f>
        <v>26</v>
      </c>
      <c r="G517" s="6">
        <f>INDEX(BDD_enquete_terrain_publique!I:I, MATCH(A517, BDD_enquete_terrain_publique!C:C, 0))</f>
        <v>0</v>
      </c>
      <c r="H517" s="6" t="str">
        <f>INDEX(BDD_enquete_terrain_publique!J:J, MATCH(A517, BDD_enquete_terrain_publique!C:C, 0))</f>
        <v>E</v>
      </c>
      <c r="I517" s="6" t="str">
        <f>INDEX(BDD_enquete_terrain_publique!K:K, MATCH(A517, BDD_enquete_terrain_publique!C:C, 0))</f>
        <v>N</v>
      </c>
      <c r="J517" s="6" t="str">
        <f>INDEX(BDD_enquete_terrain_publique!L:L, MATCH(A517, BDD_enquete_terrain_publique!C:C, 0))</f>
        <v>0_10</v>
      </c>
      <c r="K517" s="6" t="str">
        <f>INDEX(BDD_enquete_terrain_publique!M:M, MATCH(A517, BDD_enquete_terrain_publique!C:C, 0))</f>
        <v>pln_lune</v>
      </c>
      <c r="L517" s="6" t="s">
        <v>22</v>
      </c>
      <c r="M517" s="6" t="s">
        <v>22</v>
      </c>
      <c r="N517" s="6" t="s">
        <v>22</v>
      </c>
      <c r="O517" s="6">
        <v>42.93432</v>
      </c>
      <c r="P517" s="6" t="s">
        <v>22</v>
      </c>
      <c r="Q517" s="6" t="s">
        <v>22</v>
      </c>
      <c r="R517" s="6" t="s">
        <v>22</v>
      </c>
      <c r="S517" s="6">
        <v>9.4674700000000005</v>
      </c>
      <c r="T517" s="101">
        <f>INDEX(BDD_enquete_terrain_publique!AE:AE, MATCH(A517, BDD_enquete_terrain_publique!C:C, 0))</f>
        <v>0.35416666666666669</v>
      </c>
      <c r="U517" s="101">
        <f>INDEX(BDD_enquete_terrain_publique!AF:AF, MATCH(A517, BDD_enquete_terrain_publique!C:C, 0))</f>
        <v>0.625</v>
      </c>
      <c r="V517" s="6" t="s">
        <v>39</v>
      </c>
      <c r="W517" s="101">
        <v>0.46875</v>
      </c>
      <c r="X517" s="6">
        <v>1</v>
      </c>
      <c r="Y517" s="6">
        <v>1</v>
      </c>
      <c r="Z517" s="6" t="s">
        <v>22</v>
      </c>
      <c r="AA517" s="6" t="s">
        <v>22</v>
      </c>
      <c r="GU517" s="163"/>
    </row>
    <row r="518" spans="1:203">
      <c r="A518" s="106" t="s">
        <v>1513</v>
      </c>
      <c r="B518" s="100">
        <f>INDEX(BDD_enquete_terrain_publique!E:E, MATCH(A518, BDD_enquete_terrain_publique!C:C, 0))</f>
        <v>45114</v>
      </c>
      <c r="C518" s="6">
        <v>9</v>
      </c>
      <c r="D518" s="105" t="s">
        <v>22</v>
      </c>
      <c r="E518" s="6">
        <f>INDEX(BDD_enquete_terrain_publique!G:G, MATCH(A518, BDD_enquete_terrain_publique!C:C, 0))</f>
        <v>1</v>
      </c>
      <c r="F518" s="6">
        <f>INDEX(BDD_enquete_terrain_publique!H:H, MATCH(A518, BDD_enquete_terrain_publique!C:C, 0))</f>
        <v>25</v>
      </c>
      <c r="G518" s="6">
        <f>INDEX(BDD_enquete_terrain_publique!I:I, MATCH(A518, BDD_enquete_terrain_publique!C:C, 0))</f>
        <v>2</v>
      </c>
      <c r="H518" s="6" t="str">
        <f>INDEX(BDD_enquete_terrain_publique!J:J, MATCH(A518, BDD_enquete_terrain_publique!C:C, 0))</f>
        <v>SE</v>
      </c>
      <c r="I518" s="6" t="str">
        <f>INDEX(BDD_enquete_terrain_publique!K:K, MATCH(A518, BDD_enquete_terrain_publique!C:C, 0))</f>
        <v>NO</v>
      </c>
      <c r="J518" s="6" t="str">
        <f>INDEX(BDD_enquete_terrain_publique!L:L, MATCH(A518, BDD_enquete_terrain_publique!C:C, 0))</f>
        <v>0_10</v>
      </c>
      <c r="K518" s="6" t="str">
        <f>INDEX(BDD_enquete_terrain_publique!M:M, MATCH(A518, BDD_enquete_terrain_publique!C:C, 0))</f>
        <v>pln_lune</v>
      </c>
      <c r="L518" s="6" t="s">
        <v>22</v>
      </c>
      <c r="M518" s="6" t="s">
        <v>22</v>
      </c>
      <c r="N518" s="6" t="s">
        <v>22</v>
      </c>
      <c r="O518" s="6">
        <v>42.775419999999997</v>
      </c>
      <c r="P518" s="6" t="s">
        <v>22</v>
      </c>
      <c r="Q518" s="6" t="s">
        <v>22</v>
      </c>
      <c r="R518" s="6" t="s">
        <v>22</v>
      </c>
      <c r="S518" s="6">
        <v>9.4770599999999998</v>
      </c>
      <c r="T518" s="101">
        <f>INDEX(BDD_enquete_terrain_publique!AE:AE, MATCH(A518, BDD_enquete_terrain_publique!C:C, 0))</f>
        <v>0.35416666666666669</v>
      </c>
      <c r="U518" s="101">
        <f>INDEX(BDD_enquete_terrain_publique!AF:AF, MATCH(A518, BDD_enquete_terrain_publique!C:C, 0))</f>
        <v>0.625</v>
      </c>
      <c r="V518" s="6" t="s">
        <v>40</v>
      </c>
      <c r="W518" s="101">
        <v>0.40972222222222227</v>
      </c>
      <c r="X518" s="6">
        <v>1</v>
      </c>
      <c r="Y518" s="6">
        <v>4</v>
      </c>
      <c r="Z518" s="6" t="s">
        <v>22</v>
      </c>
      <c r="AA518" s="6" t="s">
        <v>2598</v>
      </c>
      <c r="GU518" s="163"/>
    </row>
    <row r="519" spans="1:203">
      <c r="A519" s="106" t="s">
        <v>1513</v>
      </c>
      <c r="B519" s="100">
        <f>INDEX(BDD_enquete_terrain_publique!E:E, MATCH(A519, BDD_enquete_terrain_publique!C:C, 0))</f>
        <v>45114</v>
      </c>
      <c r="C519" s="6">
        <v>6</v>
      </c>
      <c r="D519" s="105" t="s">
        <v>22</v>
      </c>
      <c r="E519" s="6">
        <f>INDEX(BDD_enquete_terrain_publique!G:G, MATCH(A519, BDD_enquete_terrain_publique!C:C, 0))</f>
        <v>1</v>
      </c>
      <c r="F519" s="6">
        <f>INDEX(BDD_enquete_terrain_publique!H:H, MATCH(A519, BDD_enquete_terrain_publique!C:C, 0))</f>
        <v>25</v>
      </c>
      <c r="G519" s="6">
        <f>INDEX(BDD_enquete_terrain_publique!I:I, MATCH(A519, BDD_enquete_terrain_publique!C:C, 0))</f>
        <v>2</v>
      </c>
      <c r="H519" s="6" t="str">
        <f>INDEX(BDD_enquete_terrain_publique!J:J, MATCH(A519, BDD_enquete_terrain_publique!C:C, 0))</f>
        <v>SE</v>
      </c>
      <c r="I519" s="6" t="str">
        <f>INDEX(BDD_enquete_terrain_publique!K:K, MATCH(A519, BDD_enquete_terrain_publique!C:C, 0))</f>
        <v>NO</v>
      </c>
      <c r="J519" s="6" t="str">
        <f>INDEX(BDD_enquete_terrain_publique!L:L, MATCH(A519, BDD_enquete_terrain_publique!C:C, 0))</f>
        <v>0_10</v>
      </c>
      <c r="K519" s="6" t="str">
        <f>INDEX(BDD_enquete_terrain_publique!M:M, MATCH(A519, BDD_enquete_terrain_publique!C:C, 0))</f>
        <v>pln_lune</v>
      </c>
      <c r="L519" s="6" t="s">
        <v>22</v>
      </c>
      <c r="M519" s="6" t="s">
        <v>22</v>
      </c>
      <c r="N519" s="6" t="s">
        <v>22</v>
      </c>
      <c r="O519" s="6">
        <v>42.959350000000001</v>
      </c>
      <c r="P519" s="6" t="s">
        <v>22</v>
      </c>
      <c r="Q519" s="6" t="s">
        <v>22</v>
      </c>
      <c r="R519" s="6" t="s">
        <v>22</v>
      </c>
      <c r="S519" s="6">
        <v>9.4533500000000004</v>
      </c>
      <c r="T519" s="101">
        <f>INDEX(BDD_enquete_terrain_publique!AE:AE, MATCH(A519, BDD_enquete_terrain_publique!C:C, 0))</f>
        <v>0.35416666666666669</v>
      </c>
      <c r="U519" s="101">
        <f>INDEX(BDD_enquete_terrain_publique!AF:AF, MATCH(A519, BDD_enquete_terrain_publique!C:C, 0))</f>
        <v>0.625</v>
      </c>
      <c r="V519" s="6" t="s">
        <v>2599</v>
      </c>
      <c r="W519" s="101">
        <v>0.52083333333333337</v>
      </c>
      <c r="X519" s="6">
        <v>2</v>
      </c>
      <c r="Y519" s="6">
        <v>5</v>
      </c>
      <c r="Z519" s="6" t="s">
        <v>22</v>
      </c>
      <c r="AA519" s="6" t="s">
        <v>2600</v>
      </c>
      <c r="GU519" s="163"/>
    </row>
    <row r="520" spans="1:203">
      <c r="A520" s="106" t="s">
        <v>1513</v>
      </c>
      <c r="B520" s="100">
        <f>INDEX(BDD_enquete_terrain_publique!E:E, MATCH(A520, BDD_enquete_terrain_publique!C:C, 0))</f>
        <v>45114</v>
      </c>
      <c r="C520" s="6">
        <v>8</v>
      </c>
      <c r="D520" s="105" t="s">
        <v>22</v>
      </c>
      <c r="E520" s="6">
        <f>INDEX(BDD_enquete_terrain_publique!G:G, MATCH(A520, BDD_enquete_terrain_publique!C:C, 0))</f>
        <v>1</v>
      </c>
      <c r="F520" s="6">
        <f>INDEX(BDD_enquete_terrain_publique!H:H, MATCH(A520, BDD_enquete_terrain_publique!C:C, 0))</f>
        <v>25</v>
      </c>
      <c r="G520" s="6">
        <f>INDEX(BDD_enquete_terrain_publique!I:I, MATCH(A520, BDD_enquete_terrain_publique!C:C, 0))</f>
        <v>2</v>
      </c>
      <c r="H520" s="6" t="str">
        <f>INDEX(BDD_enquete_terrain_publique!J:J, MATCH(A520, BDD_enquete_terrain_publique!C:C, 0))</f>
        <v>SE</v>
      </c>
      <c r="I520" s="6" t="str">
        <f>INDEX(BDD_enquete_terrain_publique!K:K, MATCH(A520, BDD_enquete_terrain_publique!C:C, 0))</f>
        <v>NO</v>
      </c>
      <c r="J520" s="6" t="str">
        <f>INDEX(BDD_enquete_terrain_publique!L:L, MATCH(A520, BDD_enquete_terrain_publique!C:C, 0))</f>
        <v>0_10</v>
      </c>
      <c r="K520" s="6" t="str">
        <f>INDEX(BDD_enquete_terrain_publique!M:M, MATCH(A520, BDD_enquete_terrain_publique!C:C, 0))</f>
        <v>pln_lune</v>
      </c>
      <c r="L520" s="6" t="s">
        <v>22</v>
      </c>
      <c r="M520" s="6" t="s">
        <v>22</v>
      </c>
      <c r="N520" s="6" t="s">
        <v>22</v>
      </c>
      <c r="O520" s="6" t="s">
        <v>22</v>
      </c>
      <c r="P520" s="6" t="s">
        <v>22</v>
      </c>
      <c r="Q520" s="6" t="s">
        <v>22</v>
      </c>
      <c r="R520" s="6" t="s">
        <v>22</v>
      </c>
      <c r="S520" s="6" t="s">
        <v>22</v>
      </c>
      <c r="T520" s="101">
        <f>INDEX(BDD_enquete_terrain_publique!AE:AE, MATCH(A520, BDD_enquete_terrain_publique!C:C, 0))</f>
        <v>0.35416666666666669</v>
      </c>
      <c r="U520" s="101">
        <f>INDEX(BDD_enquete_terrain_publique!AF:AF, MATCH(A520, BDD_enquete_terrain_publique!C:C, 0))</f>
        <v>0.625</v>
      </c>
      <c r="V520" s="6" t="s">
        <v>22</v>
      </c>
      <c r="W520" s="6" t="s">
        <v>22</v>
      </c>
      <c r="X520" s="6" t="s">
        <v>22</v>
      </c>
      <c r="Y520" s="6" t="s">
        <v>22</v>
      </c>
      <c r="Z520" s="6" t="s">
        <v>22</v>
      </c>
      <c r="AA520" s="6" t="s">
        <v>22</v>
      </c>
      <c r="GU520" s="163"/>
    </row>
    <row r="521" spans="1:203">
      <c r="A521" s="106" t="s">
        <v>1513</v>
      </c>
      <c r="B521" s="100">
        <f>INDEX(BDD_enquete_terrain_publique!E:E, MATCH(A521, BDD_enquete_terrain_publique!C:C, 0))</f>
        <v>45114</v>
      </c>
      <c r="C521" s="6">
        <v>7</v>
      </c>
      <c r="D521" s="105" t="s">
        <v>22</v>
      </c>
      <c r="E521" s="6">
        <f>INDEX(BDD_enquete_terrain_publique!G:G, MATCH(A521, BDD_enquete_terrain_publique!C:C, 0))</f>
        <v>1</v>
      </c>
      <c r="F521" s="6">
        <f>INDEX(BDD_enquete_terrain_publique!H:H, MATCH(A521, BDD_enquete_terrain_publique!C:C, 0))</f>
        <v>25</v>
      </c>
      <c r="G521" s="6">
        <f>INDEX(BDD_enquete_terrain_publique!I:I, MATCH(A521, BDD_enquete_terrain_publique!C:C, 0))</f>
        <v>2</v>
      </c>
      <c r="H521" s="6" t="str">
        <f>INDEX(BDD_enquete_terrain_publique!J:J, MATCH(A521, BDD_enquete_terrain_publique!C:C, 0))</f>
        <v>SE</v>
      </c>
      <c r="I521" s="6" t="str">
        <f>INDEX(BDD_enquete_terrain_publique!K:K, MATCH(A521, BDD_enquete_terrain_publique!C:C, 0))</f>
        <v>NO</v>
      </c>
      <c r="J521" s="6" t="str">
        <f>INDEX(BDD_enquete_terrain_publique!L:L, MATCH(A521, BDD_enquete_terrain_publique!C:C, 0))</f>
        <v>0_10</v>
      </c>
      <c r="K521" s="6" t="str">
        <f>INDEX(BDD_enquete_terrain_publique!M:M, MATCH(A521, BDD_enquete_terrain_publique!C:C, 0))</f>
        <v>pln_lune</v>
      </c>
      <c r="L521" s="6" t="s">
        <v>22</v>
      </c>
      <c r="M521" s="6" t="s">
        <v>22</v>
      </c>
      <c r="N521" s="6" t="s">
        <v>22</v>
      </c>
      <c r="O521" s="6" t="s">
        <v>22</v>
      </c>
      <c r="P521" s="6" t="s">
        <v>22</v>
      </c>
      <c r="Q521" s="6" t="s">
        <v>22</v>
      </c>
      <c r="R521" s="6" t="s">
        <v>22</v>
      </c>
      <c r="S521" s="6" t="s">
        <v>22</v>
      </c>
      <c r="T521" s="101">
        <f>INDEX(BDD_enquete_terrain_publique!AE:AE, MATCH(A521, BDD_enquete_terrain_publique!C:C, 0))</f>
        <v>0.35416666666666669</v>
      </c>
      <c r="U521" s="101">
        <f>INDEX(BDD_enquete_terrain_publique!AF:AF, MATCH(A521, BDD_enquete_terrain_publique!C:C, 0))</f>
        <v>0.625</v>
      </c>
      <c r="V521" s="6" t="s">
        <v>22</v>
      </c>
      <c r="W521" s="6" t="s">
        <v>22</v>
      </c>
      <c r="X521" s="6" t="s">
        <v>22</v>
      </c>
      <c r="Y521" s="6" t="s">
        <v>22</v>
      </c>
      <c r="Z521" s="6" t="s">
        <v>22</v>
      </c>
      <c r="AA521" s="6" t="s">
        <v>22</v>
      </c>
      <c r="GU521" s="163"/>
    </row>
    <row r="522" spans="1:203" s="13" customFormat="1">
      <c r="A522" s="106" t="s">
        <v>1936</v>
      </c>
      <c r="B522" s="100">
        <f>INDEX(BDD_enquete_terrain_publique!E:E, MATCH(A522, BDD_enquete_terrain_publique!C:C, 0))</f>
        <v>45118</v>
      </c>
      <c r="C522" s="6">
        <v>9</v>
      </c>
      <c r="D522" s="105" t="s">
        <v>22</v>
      </c>
      <c r="E522" s="6">
        <f>INDEX(BDD_enquete_terrain_publique!G:G, MATCH(A522, BDD_enquete_terrain_publique!C:C, 0))</f>
        <v>0</v>
      </c>
      <c r="F522" s="6">
        <f>INDEX(BDD_enquete_terrain_publique!H:H, MATCH(A522, BDD_enquete_terrain_publique!C:C, 0))</f>
        <v>26</v>
      </c>
      <c r="G522" s="6">
        <f>INDEX(BDD_enquete_terrain_publique!I:I, MATCH(A522, BDD_enquete_terrain_publique!C:C, 0))</f>
        <v>1</v>
      </c>
      <c r="H522" s="6" t="str">
        <f>INDEX(BDD_enquete_terrain_publique!J:J, MATCH(A522, BDD_enquete_terrain_publique!C:C, 0))</f>
        <v>SE</v>
      </c>
      <c r="I522" s="6" t="str">
        <f>INDEX(BDD_enquete_terrain_publique!K:K, MATCH(A522, BDD_enquete_terrain_publique!C:C, 0))</f>
        <v>NO</v>
      </c>
      <c r="J522" s="6" t="str">
        <f>INDEX(BDD_enquete_terrain_publique!L:L, MATCH(A522, BDD_enquete_terrain_publique!C:C, 0))</f>
        <v>0_10</v>
      </c>
      <c r="K522" s="6" t="str">
        <f>INDEX(BDD_enquete_terrain_publique!M:M, MATCH(A522, BDD_enquete_terrain_publique!C:C, 0))</f>
        <v>dern_quart</v>
      </c>
      <c r="L522" s="6" t="s">
        <v>22</v>
      </c>
      <c r="M522" s="6" t="s">
        <v>22</v>
      </c>
      <c r="N522" s="6" t="s">
        <v>22</v>
      </c>
      <c r="O522" s="6">
        <v>42.710419999999999</v>
      </c>
      <c r="P522" s="6" t="s">
        <v>22</v>
      </c>
      <c r="Q522" s="6" t="s">
        <v>22</v>
      </c>
      <c r="R522" s="6" t="s">
        <v>22</v>
      </c>
      <c r="S522" s="6">
        <v>9.4548699999999997</v>
      </c>
      <c r="T522" s="101">
        <f>INDEX(BDD_enquete_terrain_publique!AE:AE, MATCH(A522, BDD_enquete_terrain_publique!C:C, 0))</f>
        <v>0.35416666666666669</v>
      </c>
      <c r="U522" s="101">
        <f>INDEX(BDD_enquete_terrain_publique!AF:AF, MATCH(A522, BDD_enquete_terrain_publique!C:C, 0))</f>
        <v>0.70833333333333337</v>
      </c>
      <c r="V522" s="6" t="s">
        <v>39</v>
      </c>
      <c r="W522" s="101">
        <v>0.36458333333333331</v>
      </c>
      <c r="X522" s="6">
        <v>1</v>
      </c>
      <c r="Y522" s="6">
        <v>3</v>
      </c>
      <c r="Z522" s="6" t="s">
        <v>22</v>
      </c>
      <c r="AA522" s="6" t="s">
        <v>2601</v>
      </c>
      <c r="GU522" s="34"/>
    </row>
    <row r="523" spans="1:203" s="13" customFormat="1">
      <c r="A523" s="106" t="s">
        <v>1936</v>
      </c>
      <c r="B523" s="100">
        <f>INDEX(BDD_enquete_terrain_publique!E:E, MATCH(A523, BDD_enquete_terrain_publique!C:C, 0))</f>
        <v>45118</v>
      </c>
      <c r="C523" s="6">
        <v>60</v>
      </c>
      <c r="D523" s="105" t="s">
        <v>22</v>
      </c>
      <c r="E523" s="6">
        <f>INDEX(BDD_enquete_terrain_publique!G:G, MATCH(A523, BDD_enquete_terrain_publique!C:C, 0))</f>
        <v>0</v>
      </c>
      <c r="F523" s="6">
        <f>INDEX(BDD_enquete_terrain_publique!H:H, MATCH(A523, BDD_enquete_terrain_publique!C:C, 0))</f>
        <v>26</v>
      </c>
      <c r="G523" s="6">
        <f>INDEX(BDD_enquete_terrain_publique!I:I, MATCH(A523, BDD_enquete_terrain_publique!C:C, 0))</f>
        <v>1</v>
      </c>
      <c r="H523" s="6" t="str">
        <f>INDEX(BDD_enquete_terrain_publique!J:J, MATCH(A523, BDD_enquete_terrain_publique!C:C, 0))</f>
        <v>SE</v>
      </c>
      <c r="I523" s="6" t="str">
        <f>INDEX(BDD_enquete_terrain_publique!K:K, MATCH(A523, BDD_enquete_terrain_publique!C:C, 0))</f>
        <v>NO</v>
      </c>
      <c r="J523" s="6" t="str">
        <f>INDEX(BDD_enquete_terrain_publique!L:L, MATCH(A523, BDD_enquete_terrain_publique!C:C, 0))</f>
        <v>0_10</v>
      </c>
      <c r="K523" s="6" t="str">
        <f>INDEX(BDD_enquete_terrain_publique!M:M, MATCH(A523, BDD_enquete_terrain_publique!C:C, 0))</f>
        <v>dern_quart</v>
      </c>
      <c r="L523" s="6" t="s">
        <v>22</v>
      </c>
      <c r="M523" s="6" t="s">
        <v>22</v>
      </c>
      <c r="N523" s="6" t="s">
        <v>22</v>
      </c>
      <c r="O523" s="6" t="s">
        <v>22</v>
      </c>
      <c r="P523" s="6" t="s">
        <v>22</v>
      </c>
      <c r="Q523" s="6" t="s">
        <v>22</v>
      </c>
      <c r="R523" s="6" t="s">
        <v>22</v>
      </c>
      <c r="S523" s="6" t="s">
        <v>22</v>
      </c>
      <c r="T523" s="101">
        <f>INDEX(BDD_enquete_terrain_publique!AE:AE, MATCH(A523, BDD_enquete_terrain_publique!C:C, 0))</f>
        <v>0.35416666666666669</v>
      </c>
      <c r="U523" s="101">
        <f>INDEX(BDD_enquete_terrain_publique!AF:AF, MATCH(A523, BDD_enquete_terrain_publique!C:C, 0))</f>
        <v>0.70833333333333337</v>
      </c>
      <c r="V523" s="6" t="s">
        <v>22</v>
      </c>
      <c r="W523" s="101" t="s">
        <v>22</v>
      </c>
      <c r="X523" s="6" t="s">
        <v>22</v>
      </c>
      <c r="Y523" s="6" t="s">
        <v>22</v>
      </c>
      <c r="Z523" s="6" t="s">
        <v>22</v>
      </c>
      <c r="AA523" s="6" t="s">
        <v>22</v>
      </c>
      <c r="GU523" s="34"/>
    </row>
    <row r="524" spans="1:203">
      <c r="A524" s="106" t="s">
        <v>1936</v>
      </c>
      <c r="B524" s="100">
        <f>INDEX(BDD_enquete_terrain_publique!E:E, MATCH(A524, BDD_enquete_terrain_publique!C:C, 0))</f>
        <v>45118</v>
      </c>
      <c r="C524" s="6">
        <v>61</v>
      </c>
      <c r="D524" s="105" t="s">
        <v>22</v>
      </c>
      <c r="E524" s="6">
        <f>INDEX(BDD_enquete_terrain_publique!G:G, MATCH(A524, BDD_enquete_terrain_publique!C:C, 0))</f>
        <v>0</v>
      </c>
      <c r="F524" s="6">
        <f>INDEX(BDD_enquete_terrain_publique!H:H, MATCH(A524, BDD_enquete_terrain_publique!C:C, 0))</f>
        <v>26</v>
      </c>
      <c r="G524" s="6">
        <f>INDEX(BDD_enquete_terrain_publique!I:I, MATCH(A524, BDD_enquete_terrain_publique!C:C, 0))</f>
        <v>1</v>
      </c>
      <c r="H524" s="6" t="str">
        <f>INDEX(BDD_enquete_terrain_publique!J:J, MATCH(A524, BDD_enquete_terrain_publique!C:C, 0))</f>
        <v>SE</v>
      </c>
      <c r="I524" s="6" t="str">
        <f>INDEX(BDD_enquete_terrain_publique!K:K, MATCH(A524, BDD_enquete_terrain_publique!C:C, 0))</f>
        <v>NO</v>
      </c>
      <c r="J524" s="6" t="str">
        <f>INDEX(BDD_enquete_terrain_publique!L:L, MATCH(A524, BDD_enquete_terrain_publique!C:C, 0))</f>
        <v>0_10</v>
      </c>
      <c r="K524" s="6" t="str">
        <f>INDEX(BDD_enquete_terrain_publique!M:M, MATCH(A524, BDD_enquete_terrain_publique!C:C, 0))</f>
        <v>dern_quart</v>
      </c>
      <c r="L524" s="6" t="s">
        <v>22</v>
      </c>
      <c r="M524" s="6" t="s">
        <v>22</v>
      </c>
      <c r="N524" s="6" t="s">
        <v>22</v>
      </c>
      <c r="O524" s="6" t="s">
        <v>22</v>
      </c>
      <c r="P524" s="6" t="s">
        <v>22</v>
      </c>
      <c r="Q524" s="6" t="s">
        <v>22</v>
      </c>
      <c r="R524" s="6" t="s">
        <v>22</v>
      </c>
      <c r="S524" s="6" t="s">
        <v>22</v>
      </c>
      <c r="T524" s="101">
        <f>INDEX(BDD_enquete_terrain_publique!AE:AE, MATCH(A524, BDD_enquete_terrain_publique!C:C, 0))</f>
        <v>0.35416666666666669</v>
      </c>
      <c r="U524" s="101">
        <f>INDEX(BDD_enquete_terrain_publique!AF:AF, MATCH(A524, BDD_enquete_terrain_publique!C:C, 0))</f>
        <v>0.70833333333333337</v>
      </c>
      <c r="V524" s="6" t="s">
        <v>22</v>
      </c>
      <c r="W524" s="101" t="s">
        <v>22</v>
      </c>
      <c r="X524" s="6" t="s">
        <v>22</v>
      </c>
      <c r="Y524" s="6" t="s">
        <v>22</v>
      </c>
      <c r="Z524" s="6" t="s">
        <v>22</v>
      </c>
      <c r="AA524" s="6" t="s">
        <v>22</v>
      </c>
      <c r="GU524" s="163"/>
    </row>
    <row r="525" spans="1:203">
      <c r="A525" s="106" t="s">
        <v>1936</v>
      </c>
      <c r="B525" s="100">
        <f>INDEX(BDD_enquete_terrain_publique!E:E, MATCH(A525, BDD_enquete_terrain_publique!C:C, 0))</f>
        <v>45118</v>
      </c>
      <c r="C525" s="6">
        <v>1</v>
      </c>
      <c r="D525" s="105" t="s">
        <v>22</v>
      </c>
      <c r="E525" s="6">
        <f>INDEX(BDD_enquete_terrain_publique!G:G, MATCH(A525, BDD_enquete_terrain_publique!C:C, 0))</f>
        <v>0</v>
      </c>
      <c r="F525" s="6">
        <f>INDEX(BDD_enquete_terrain_publique!H:H, MATCH(A525, BDD_enquete_terrain_publique!C:C, 0))</f>
        <v>26</v>
      </c>
      <c r="G525" s="6">
        <f>INDEX(BDD_enquete_terrain_publique!I:I, MATCH(A525, BDD_enquete_terrain_publique!C:C, 0))</f>
        <v>1</v>
      </c>
      <c r="H525" s="6" t="str">
        <f>INDEX(BDD_enquete_terrain_publique!J:J, MATCH(A525, BDD_enquete_terrain_publique!C:C, 0))</f>
        <v>SE</v>
      </c>
      <c r="I525" s="6" t="str">
        <f>INDEX(BDD_enquete_terrain_publique!K:K, MATCH(A525, BDD_enquete_terrain_publique!C:C, 0))</f>
        <v>NO</v>
      </c>
      <c r="J525" s="6" t="str">
        <f>INDEX(BDD_enquete_terrain_publique!L:L, MATCH(A525, BDD_enquete_terrain_publique!C:C, 0))</f>
        <v>0_10</v>
      </c>
      <c r="K525" s="6" t="str">
        <f>INDEX(BDD_enquete_terrain_publique!M:M, MATCH(A525, BDD_enquete_terrain_publique!C:C, 0))</f>
        <v>dern_quart</v>
      </c>
      <c r="L525" s="6" t="s">
        <v>22</v>
      </c>
      <c r="M525" s="6" t="s">
        <v>22</v>
      </c>
      <c r="N525" s="6" t="s">
        <v>22</v>
      </c>
      <c r="O525" s="6" t="s">
        <v>22</v>
      </c>
      <c r="P525" s="6" t="s">
        <v>22</v>
      </c>
      <c r="Q525" s="6" t="s">
        <v>22</v>
      </c>
      <c r="R525" s="6" t="s">
        <v>22</v>
      </c>
      <c r="S525" s="6" t="s">
        <v>22</v>
      </c>
      <c r="T525" s="101">
        <f>INDEX(BDD_enquete_terrain_publique!AE:AE, MATCH(A525, BDD_enquete_terrain_publique!C:C, 0))</f>
        <v>0.35416666666666669</v>
      </c>
      <c r="U525" s="101">
        <f>INDEX(BDD_enquete_terrain_publique!AF:AF, MATCH(A525, BDD_enquete_terrain_publique!C:C, 0))</f>
        <v>0.70833333333333337</v>
      </c>
      <c r="V525" s="6" t="s">
        <v>22</v>
      </c>
      <c r="W525" s="101" t="s">
        <v>22</v>
      </c>
      <c r="X525" s="6" t="s">
        <v>22</v>
      </c>
      <c r="Y525" s="6" t="s">
        <v>22</v>
      </c>
      <c r="Z525" s="6" t="s">
        <v>22</v>
      </c>
      <c r="AA525" s="6" t="s">
        <v>22</v>
      </c>
      <c r="GU525" s="163"/>
    </row>
    <row r="526" spans="1:203">
      <c r="A526" s="106" t="s">
        <v>1936</v>
      </c>
      <c r="B526" s="100">
        <f>INDEX(BDD_enquete_terrain_publique!E:E, MATCH(A526, BDD_enquete_terrain_publique!C:C, 0))</f>
        <v>45118</v>
      </c>
      <c r="C526" s="6">
        <v>2</v>
      </c>
      <c r="D526" s="105" t="s">
        <v>22</v>
      </c>
      <c r="E526" s="6">
        <f>INDEX(BDD_enquete_terrain_publique!G:G, MATCH(A526, BDD_enquete_terrain_publique!C:C, 0))</f>
        <v>0</v>
      </c>
      <c r="F526" s="6">
        <f>INDEX(BDD_enquete_terrain_publique!H:H, MATCH(A526, BDD_enquete_terrain_publique!C:C, 0))</f>
        <v>26</v>
      </c>
      <c r="G526" s="6">
        <f>INDEX(BDD_enquete_terrain_publique!I:I, MATCH(A526, BDD_enquete_terrain_publique!C:C, 0))</f>
        <v>1</v>
      </c>
      <c r="H526" s="6" t="str">
        <f>INDEX(BDD_enquete_terrain_publique!J:J, MATCH(A526, BDD_enquete_terrain_publique!C:C, 0))</f>
        <v>SE</v>
      </c>
      <c r="I526" s="6" t="str">
        <f>INDEX(BDD_enquete_terrain_publique!K:K, MATCH(A526, BDD_enquete_terrain_publique!C:C, 0))</f>
        <v>NO</v>
      </c>
      <c r="J526" s="6" t="str">
        <f>INDEX(BDD_enquete_terrain_publique!L:L, MATCH(A526, BDD_enquete_terrain_publique!C:C, 0))</f>
        <v>0_10</v>
      </c>
      <c r="K526" s="6" t="str">
        <f>INDEX(BDD_enquete_terrain_publique!M:M, MATCH(A526, BDD_enquete_terrain_publique!C:C, 0))</f>
        <v>dern_quart</v>
      </c>
      <c r="L526" s="6" t="s">
        <v>22</v>
      </c>
      <c r="M526" s="6" t="s">
        <v>22</v>
      </c>
      <c r="N526" s="6" t="s">
        <v>22</v>
      </c>
      <c r="O526" s="6" t="s">
        <v>22</v>
      </c>
      <c r="P526" s="6" t="s">
        <v>22</v>
      </c>
      <c r="Q526" s="6" t="s">
        <v>22</v>
      </c>
      <c r="R526" s="6" t="s">
        <v>22</v>
      </c>
      <c r="S526" s="6" t="s">
        <v>22</v>
      </c>
      <c r="T526" s="101">
        <f>INDEX(BDD_enquete_terrain_publique!AE:AE, MATCH(A526, BDD_enquete_terrain_publique!C:C, 0))</f>
        <v>0.35416666666666669</v>
      </c>
      <c r="U526" s="101">
        <f>INDEX(BDD_enquete_terrain_publique!AF:AF, MATCH(A526, BDD_enquete_terrain_publique!C:C, 0))</f>
        <v>0.70833333333333337</v>
      </c>
      <c r="V526" s="6" t="s">
        <v>22</v>
      </c>
      <c r="W526" s="101" t="s">
        <v>22</v>
      </c>
      <c r="X526" s="6" t="s">
        <v>22</v>
      </c>
      <c r="Y526" s="6" t="s">
        <v>22</v>
      </c>
      <c r="Z526" s="6" t="s">
        <v>22</v>
      </c>
      <c r="AA526" s="6" t="s">
        <v>22</v>
      </c>
      <c r="GU526" s="163"/>
    </row>
    <row r="527" spans="1:203" s="13" customFormat="1">
      <c r="A527" s="106" t="s">
        <v>1867</v>
      </c>
      <c r="B527" s="100">
        <f>INDEX(BDD_enquete_terrain_publique!E:E, MATCH(A527, BDD_enquete_terrain_publique!C:C, 0))</f>
        <v>45119</v>
      </c>
      <c r="C527" s="6">
        <v>8</v>
      </c>
      <c r="D527" s="105" t="s">
        <v>22</v>
      </c>
      <c r="E527" s="6">
        <f>INDEX(BDD_enquete_terrain_publique!G:G, MATCH(A527, BDD_enquete_terrain_publique!C:C, 0))</f>
        <v>1</v>
      </c>
      <c r="F527" s="6">
        <f>INDEX(BDD_enquete_terrain_publique!H:H, MATCH(A527, BDD_enquete_terrain_publique!C:C, 0))</f>
        <v>26</v>
      </c>
      <c r="G527" s="6">
        <f>INDEX(BDD_enquete_terrain_publique!I:I, MATCH(A527, BDD_enquete_terrain_publique!C:C, 0))</f>
        <v>1</v>
      </c>
      <c r="H527" s="6" t="str">
        <f>INDEX(BDD_enquete_terrain_publique!J:J, MATCH(A527, BDD_enquete_terrain_publique!C:C, 0))</f>
        <v>SE</v>
      </c>
      <c r="I527" s="6" t="str">
        <f>INDEX(BDD_enquete_terrain_publique!K:K, MATCH(A527, BDD_enquete_terrain_publique!C:C, 0))</f>
        <v>NO</v>
      </c>
      <c r="J527" s="6" t="str">
        <f>INDEX(BDD_enquete_terrain_publique!L:L, MATCH(A527, BDD_enquete_terrain_publique!C:C, 0))</f>
        <v>25_50</v>
      </c>
      <c r="K527" s="6" t="str">
        <f>INDEX(BDD_enquete_terrain_publique!M:M, MATCH(A527, BDD_enquete_terrain_publique!C:C, 0))</f>
        <v>dern_quart</v>
      </c>
      <c r="L527" s="6" t="s">
        <v>22</v>
      </c>
      <c r="M527" s="6" t="s">
        <v>22</v>
      </c>
      <c r="N527" s="6" t="s">
        <v>22</v>
      </c>
      <c r="O527" s="6">
        <v>42.77402</v>
      </c>
      <c r="P527" s="6" t="s">
        <v>22</v>
      </c>
      <c r="Q527" s="6" t="s">
        <v>22</v>
      </c>
      <c r="R527" s="6" t="s">
        <v>22</v>
      </c>
      <c r="S527" s="6">
        <v>9.4772200000000009</v>
      </c>
      <c r="T527" s="101">
        <f>INDEX(BDD_enquete_terrain_publique!AE:AE, MATCH(A527, BDD_enquete_terrain_publique!C:C, 0))</f>
        <v>0.35416666666666669</v>
      </c>
      <c r="U527" s="101">
        <f>INDEX(BDD_enquete_terrain_publique!AF:AF, MATCH(A527, BDD_enquete_terrain_publique!C:C, 0))</f>
        <v>0.625</v>
      </c>
      <c r="V527" s="6" t="s">
        <v>39</v>
      </c>
      <c r="W527" s="101">
        <v>0.39583333333333331</v>
      </c>
      <c r="X527" s="6">
        <v>2</v>
      </c>
      <c r="Y527" s="6">
        <v>2</v>
      </c>
      <c r="Z527" s="6" t="s">
        <v>22</v>
      </c>
      <c r="AA527" s="6" t="s">
        <v>2602</v>
      </c>
      <c r="GU527" s="34"/>
    </row>
    <row r="528" spans="1:203" s="13" customFormat="1">
      <c r="A528" s="106" t="s">
        <v>1867</v>
      </c>
      <c r="B528" s="100">
        <f>INDEX(BDD_enquete_terrain_publique!E:E, MATCH(A528, BDD_enquete_terrain_publique!C:C, 0))</f>
        <v>45119</v>
      </c>
      <c r="C528" s="6">
        <v>7</v>
      </c>
      <c r="D528" s="105" t="s">
        <v>22</v>
      </c>
      <c r="E528" s="6">
        <f>INDEX(BDD_enquete_terrain_publique!G:G, MATCH(A528, BDD_enquete_terrain_publique!C:C, 0))</f>
        <v>1</v>
      </c>
      <c r="F528" s="6">
        <f>INDEX(BDD_enquete_terrain_publique!H:H, MATCH(A528, BDD_enquete_terrain_publique!C:C, 0))</f>
        <v>26</v>
      </c>
      <c r="G528" s="6">
        <f>INDEX(BDD_enquete_terrain_publique!I:I, MATCH(A528, BDD_enquete_terrain_publique!C:C, 0))</f>
        <v>1</v>
      </c>
      <c r="H528" s="6" t="str">
        <f>INDEX(BDD_enquete_terrain_publique!J:J, MATCH(A528, BDD_enquete_terrain_publique!C:C, 0))</f>
        <v>SE</v>
      </c>
      <c r="I528" s="6" t="str">
        <f>INDEX(BDD_enquete_terrain_publique!K:K, MATCH(A528, BDD_enquete_terrain_publique!C:C, 0))</f>
        <v>NO</v>
      </c>
      <c r="J528" s="6" t="str">
        <f>INDEX(BDD_enquete_terrain_publique!L:L, MATCH(A528, BDD_enquete_terrain_publique!C:C, 0))</f>
        <v>25_50</v>
      </c>
      <c r="K528" s="6" t="str">
        <f>INDEX(BDD_enquete_terrain_publique!M:M, MATCH(A528, BDD_enquete_terrain_publique!C:C, 0))</f>
        <v>dern_quart</v>
      </c>
      <c r="L528" s="6" t="s">
        <v>22</v>
      </c>
      <c r="M528" s="6" t="s">
        <v>22</v>
      </c>
      <c r="N528" s="6" t="s">
        <v>22</v>
      </c>
      <c r="O528" s="6" t="s">
        <v>22</v>
      </c>
      <c r="P528" s="6" t="s">
        <v>22</v>
      </c>
      <c r="Q528" s="6" t="s">
        <v>22</v>
      </c>
      <c r="R528" s="6" t="s">
        <v>22</v>
      </c>
      <c r="S528" s="6" t="s">
        <v>22</v>
      </c>
      <c r="T528" s="101">
        <f>INDEX(BDD_enquete_terrain_publique!AE:AE, MATCH(A528, BDD_enquete_terrain_publique!C:C, 0))</f>
        <v>0.35416666666666669</v>
      </c>
      <c r="U528" s="101">
        <f>INDEX(BDD_enquete_terrain_publique!AF:AF, MATCH(A528, BDD_enquete_terrain_publique!C:C, 0))</f>
        <v>0.625</v>
      </c>
      <c r="V528" s="6" t="s">
        <v>22</v>
      </c>
      <c r="W528" s="6" t="s">
        <v>22</v>
      </c>
      <c r="X528" s="6" t="s">
        <v>22</v>
      </c>
      <c r="Y528" s="6" t="s">
        <v>22</v>
      </c>
      <c r="Z528" s="6" t="s">
        <v>22</v>
      </c>
      <c r="AA528" s="6" t="s">
        <v>22</v>
      </c>
      <c r="GU528" s="34"/>
    </row>
    <row r="529" spans="1:203" s="13" customFormat="1">
      <c r="A529" s="106" t="s">
        <v>1867</v>
      </c>
      <c r="B529" s="100">
        <f>INDEX(BDD_enquete_terrain_publique!E:E, MATCH(A529, BDD_enquete_terrain_publique!C:C, 0))</f>
        <v>45119</v>
      </c>
      <c r="C529" s="6">
        <v>6</v>
      </c>
      <c r="D529" s="105" t="s">
        <v>22</v>
      </c>
      <c r="E529" s="6">
        <f>INDEX(BDD_enquete_terrain_publique!G:G, MATCH(A529, BDD_enquete_terrain_publique!C:C, 0))</f>
        <v>1</v>
      </c>
      <c r="F529" s="6">
        <f>INDEX(BDD_enquete_terrain_publique!H:H, MATCH(A529, BDD_enquete_terrain_publique!C:C, 0))</f>
        <v>26</v>
      </c>
      <c r="G529" s="6">
        <f>INDEX(BDD_enquete_terrain_publique!I:I, MATCH(A529, BDD_enquete_terrain_publique!C:C, 0))</f>
        <v>1</v>
      </c>
      <c r="H529" s="6" t="str">
        <f>INDEX(BDD_enquete_terrain_publique!J:J, MATCH(A529, BDD_enquete_terrain_publique!C:C, 0))</f>
        <v>SE</v>
      </c>
      <c r="I529" s="6" t="str">
        <f>INDEX(BDD_enquete_terrain_publique!K:K, MATCH(A529, BDD_enquete_terrain_publique!C:C, 0))</f>
        <v>NO</v>
      </c>
      <c r="J529" s="6" t="str">
        <f>INDEX(BDD_enquete_terrain_publique!L:L, MATCH(A529, BDD_enquete_terrain_publique!C:C, 0))</f>
        <v>25_50</v>
      </c>
      <c r="K529" s="6" t="str">
        <f>INDEX(BDD_enquete_terrain_publique!M:M, MATCH(A529, BDD_enquete_terrain_publique!C:C, 0))</f>
        <v>dern_quart</v>
      </c>
      <c r="L529" s="6" t="s">
        <v>22</v>
      </c>
      <c r="M529" s="6" t="s">
        <v>22</v>
      </c>
      <c r="N529" s="6" t="s">
        <v>22</v>
      </c>
      <c r="O529" s="6" t="s">
        <v>22</v>
      </c>
      <c r="P529" s="6" t="s">
        <v>22</v>
      </c>
      <c r="Q529" s="6" t="s">
        <v>22</v>
      </c>
      <c r="R529" s="6" t="s">
        <v>22</v>
      </c>
      <c r="S529" s="6" t="s">
        <v>22</v>
      </c>
      <c r="T529" s="101">
        <f>INDEX(BDD_enquete_terrain_publique!AE:AE, MATCH(A529, BDD_enquete_terrain_publique!C:C, 0))</f>
        <v>0.35416666666666669</v>
      </c>
      <c r="U529" s="101">
        <f>INDEX(BDD_enquete_terrain_publique!AF:AF, MATCH(A529, BDD_enquete_terrain_publique!C:C, 0))</f>
        <v>0.625</v>
      </c>
      <c r="V529" s="6" t="s">
        <v>22</v>
      </c>
      <c r="W529" s="6" t="s">
        <v>22</v>
      </c>
      <c r="X529" s="6" t="s">
        <v>22</v>
      </c>
      <c r="Y529" s="6" t="s">
        <v>22</v>
      </c>
      <c r="Z529" s="6" t="s">
        <v>22</v>
      </c>
      <c r="AA529" s="6" t="s">
        <v>22</v>
      </c>
      <c r="GU529" s="34"/>
    </row>
    <row r="530" spans="1:203" s="13" customFormat="1">
      <c r="A530" s="106" t="s">
        <v>1867</v>
      </c>
      <c r="B530" s="100">
        <f>INDEX(BDD_enquete_terrain_publique!E:E, MATCH(A530, BDD_enquete_terrain_publique!C:C, 0))</f>
        <v>45119</v>
      </c>
      <c r="C530" s="6">
        <v>4</v>
      </c>
      <c r="D530" s="105" t="s">
        <v>22</v>
      </c>
      <c r="E530" s="6">
        <f>INDEX(BDD_enquete_terrain_publique!G:G, MATCH(A530, BDD_enquete_terrain_publique!C:C, 0))</f>
        <v>1</v>
      </c>
      <c r="F530" s="6">
        <f>INDEX(BDD_enquete_terrain_publique!H:H, MATCH(A530, BDD_enquete_terrain_publique!C:C, 0))</f>
        <v>26</v>
      </c>
      <c r="G530" s="6">
        <f>INDEX(BDD_enquete_terrain_publique!I:I, MATCH(A530, BDD_enquete_terrain_publique!C:C, 0))</f>
        <v>1</v>
      </c>
      <c r="H530" s="6" t="str">
        <f>INDEX(BDD_enquete_terrain_publique!J:J, MATCH(A530, BDD_enquete_terrain_publique!C:C, 0))</f>
        <v>SE</v>
      </c>
      <c r="I530" s="6" t="str">
        <f>INDEX(BDD_enquete_terrain_publique!K:K, MATCH(A530, BDD_enquete_terrain_publique!C:C, 0))</f>
        <v>NO</v>
      </c>
      <c r="J530" s="6" t="str">
        <f>INDEX(BDD_enquete_terrain_publique!L:L, MATCH(A530, BDD_enquete_terrain_publique!C:C, 0))</f>
        <v>25_50</v>
      </c>
      <c r="K530" s="6" t="str">
        <f>INDEX(BDD_enquete_terrain_publique!M:M, MATCH(A530, BDD_enquete_terrain_publique!C:C, 0))</f>
        <v>dern_quart</v>
      </c>
      <c r="L530" s="6" t="s">
        <v>22</v>
      </c>
      <c r="M530" s="6" t="s">
        <v>22</v>
      </c>
      <c r="N530" s="6" t="s">
        <v>22</v>
      </c>
      <c r="O530" s="6" t="s">
        <v>22</v>
      </c>
      <c r="P530" s="6" t="s">
        <v>22</v>
      </c>
      <c r="Q530" s="6" t="s">
        <v>22</v>
      </c>
      <c r="R530" s="6" t="s">
        <v>22</v>
      </c>
      <c r="S530" s="6" t="s">
        <v>22</v>
      </c>
      <c r="T530" s="101">
        <f>INDEX(BDD_enquete_terrain_publique!AE:AE, MATCH(A530, BDD_enquete_terrain_publique!C:C, 0))</f>
        <v>0.35416666666666669</v>
      </c>
      <c r="U530" s="101">
        <f>INDEX(BDD_enquete_terrain_publique!AF:AF, MATCH(A530, BDD_enquete_terrain_publique!C:C, 0))</f>
        <v>0.625</v>
      </c>
      <c r="V530" s="6" t="s">
        <v>22</v>
      </c>
      <c r="W530" s="6" t="s">
        <v>22</v>
      </c>
      <c r="X530" s="6" t="s">
        <v>22</v>
      </c>
      <c r="Y530" s="6" t="s">
        <v>22</v>
      </c>
      <c r="Z530" s="6" t="s">
        <v>22</v>
      </c>
      <c r="AA530" s="6" t="s">
        <v>22</v>
      </c>
      <c r="GU530" s="34"/>
    </row>
    <row r="531" spans="1:203" s="13" customFormat="1">
      <c r="A531" s="106" t="s">
        <v>1516</v>
      </c>
      <c r="B531" s="100">
        <f>INDEX(BDD_enquete_terrain_publique!E:E, MATCH(A531, BDD_enquete_terrain_publique!C:C, 0))</f>
        <v>45120</v>
      </c>
      <c r="C531" s="6">
        <v>7</v>
      </c>
      <c r="D531" s="105" t="s">
        <v>22</v>
      </c>
      <c r="E531" s="6">
        <f>INDEX(BDD_enquete_terrain_publique!G:G, MATCH(A531, BDD_enquete_terrain_publique!C:C, 0))</f>
        <v>2</v>
      </c>
      <c r="F531" s="6">
        <f>INDEX(BDD_enquete_terrain_publique!H:H, MATCH(A531, BDD_enquete_terrain_publique!C:C, 0))</f>
        <v>27</v>
      </c>
      <c r="G531" s="6">
        <f>INDEX(BDD_enquete_terrain_publique!I:I, MATCH(A531, BDD_enquete_terrain_publique!C:C, 0))</f>
        <v>1</v>
      </c>
      <c r="H531" s="6" t="str">
        <f>INDEX(BDD_enquete_terrain_publique!J:J, MATCH(A531, BDD_enquete_terrain_publique!C:C, 0))</f>
        <v>NO</v>
      </c>
      <c r="I531" s="6" t="str">
        <f>INDEX(BDD_enquete_terrain_publique!K:K, MATCH(A531, BDD_enquete_terrain_publique!C:C, 0))</f>
        <v>NO</v>
      </c>
      <c r="J531" s="6" t="str">
        <f>INDEX(BDD_enquete_terrain_publique!L:L, MATCH(A531, BDD_enquete_terrain_publique!C:C, 0))</f>
        <v>25_50</v>
      </c>
      <c r="K531" s="6" t="str">
        <f>INDEX(BDD_enquete_terrain_publique!M:M, MATCH(A531, BDD_enquete_terrain_publique!C:C, 0))</f>
        <v>dern_quart</v>
      </c>
      <c r="L531" s="6" t="s">
        <v>22</v>
      </c>
      <c r="M531" s="6" t="s">
        <v>22</v>
      </c>
      <c r="N531" s="6" t="s">
        <v>22</v>
      </c>
      <c r="O531" s="6">
        <v>42.793280000000003</v>
      </c>
      <c r="P531" s="6" t="s">
        <v>22</v>
      </c>
      <c r="Q531" s="6" t="s">
        <v>22</v>
      </c>
      <c r="R531" s="6" t="s">
        <v>22</v>
      </c>
      <c r="S531" s="6">
        <v>9.4890600000000003</v>
      </c>
      <c r="T531" s="101">
        <f>INDEX(BDD_enquete_terrain_publique!AE:AE, MATCH(A531, BDD_enquete_terrain_publique!C:C, 0))</f>
        <v>0.375</v>
      </c>
      <c r="U531" s="101">
        <f>INDEX(BDD_enquete_terrain_publique!AF:AF, MATCH(A531, BDD_enquete_terrain_publique!C:C, 0))</f>
        <v>0.72916666666666663</v>
      </c>
      <c r="V531" s="6" t="s">
        <v>40</v>
      </c>
      <c r="W531" s="101">
        <v>0.41666666666666669</v>
      </c>
      <c r="X531" s="6">
        <v>4</v>
      </c>
      <c r="Y531" s="6">
        <v>4</v>
      </c>
      <c r="Z531" s="6" t="s">
        <v>22</v>
      </c>
      <c r="AA531" s="6" t="s">
        <v>2603</v>
      </c>
      <c r="GU531" s="34"/>
    </row>
    <row r="532" spans="1:203" s="13" customFormat="1">
      <c r="A532" s="106" t="s">
        <v>1516</v>
      </c>
      <c r="B532" s="100">
        <f>INDEX(BDD_enquete_terrain_publique!E:E, MATCH(A532, BDD_enquete_terrain_publique!C:C, 0))</f>
        <v>45120</v>
      </c>
      <c r="C532" s="6">
        <v>6</v>
      </c>
      <c r="D532" s="105" t="s">
        <v>22</v>
      </c>
      <c r="E532" s="6">
        <f>INDEX(BDD_enquete_terrain_publique!G:G, MATCH(A532, BDD_enquete_terrain_publique!C:C, 0))</f>
        <v>2</v>
      </c>
      <c r="F532" s="6">
        <f>INDEX(BDD_enquete_terrain_publique!H:H, MATCH(A532, BDD_enquete_terrain_publique!C:C, 0))</f>
        <v>27</v>
      </c>
      <c r="G532" s="6">
        <f>INDEX(BDD_enquete_terrain_publique!I:I, MATCH(A532, BDD_enquete_terrain_publique!C:C, 0))</f>
        <v>1</v>
      </c>
      <c r="H532" s="6" t="str">
        <f>INDEX(BDD_enquete_terrain_publique!J:J, MATCH(A532, BDD_enquete_terrain_publique!C:C, 0))</f>
        <v>NO</v>
      </c>
      <c r="I532" s="6" t="str">
        <f>INDEX(BDD_enquete_terrain_publique!K:K, MATCH(A532, BDD_enquete_terrain_publique!C:C, 0))</f>
        <v>NO</v>
      </c>
      <c r="J532" s="6" t="str">
        <f>INDEX(BDD_enquete_terrain_publique!L:L, MATCH(A532, BDD_enquete_terrain_publique!C:C, 0))</f>
        <v>25_50</v>
      </c>
      <c r="K532" s="6" t="str">
        <f>INDEX(BDD_enquete_terrain_publique!M:M, MATCH(A532, BDD_enquete_terrain_publique!C:C, 0))</f>
        <v>dern_quart</v>
      </c>
      <c r="L532" s="6" t="s">
        <v>22</v>
      </c>
      <c r="M532" s="6" t="s">
        <v>22</v>
      </c>
      <c r="N532" s="6" t="s">
        <v>22</v>
      </c>
      <c r="O532" s="6">
        <v>42.955851000000003</v>
      </c>
      <c r="P532" s="6" t="s">
        <v>22</v>
      </c>
      <c r="Q532" s="6" t="s">
        <v>22</v>
      </c>
      <c r="R532" s="6" t="s">
        <v>22</v>
      </c>
      <c r="S532" s="6">
        <v>9.4556900000000006</v>
      </c>
      <c r="T532" s="101">
        <f>INDEX(BDD_enquete_terrain_publique!AE:AE, MATCH(A532, BDD_enquete_terrain_publique!C:C, 0))</f>
        <v>0.375</v>
      </c>
      <c r="U532" s="101">
        <f>INDEX(BDD_enquete_terrain_publique!AF:AF, MATCH(A532, BDD_enquete_terrain_publique!C:C, 0))</f>
        <v>0.72916666666666663</v>
      </c>
      <c r="V532" s="6" t="s">
        <v>41</v>
      </c>
      <c r="W532" s="101">
        <v>0.51388888888888895</v>
      </c>
      <c r="X532" s="6">
        <v>1</v>
      </c>
      <c r="Y532" s="6">
        <v>1</v>
      </c>
      <c r="Z532" s="6" t="s">
        <v>22</v>
      </c>
      <c r="AA532" s="6" t="s">
        <v>2604</v>
      </c>
      <c r="GU532" s="34"/>
    </row>
    <row r="533" spans="1:203">
      <c r="A533" s="106" t="s">
        <v>1516</v>
      </c>
      <c r="B533" s="100">
        <f>INDEX(BDD_enquete_terrain_publique!E:E, MATCH(A533, BDD_enquete_terrain_publique!C:C, 0))</f>
        <v>45120</v>
      </c>
      <c r="C533" s="6">
        <v>8</v>
      </c>
      <c r="D533" s="105" t="s">
        <v>22</v>
      </c>
      <c r="E533" s="6">
        <f>INDEX(BDD_enquete_terrain_publique!G:G, MATCH(A533, BDD_enquete_terrain_publique!C:C, 0))</f>
        <v>2</v>
      </c>
      <c r="F533" s="6">
        <f>INDEX(BDD_enquete_terrain_publique!H:H, MATCH(A533, BDD_enquete_terrain_publique!C:C, 0))</f>
        <v>27</v>
      </c>
      <c r="G533" s="6">
        <f>INDEX(BDD_enquete_terrain_publique!I:I, MATCH(A533, BDD_enquete_terrain_publique!C:C, 0))</f>
        <v>1</v>
      </c>
      <c r="H533" s="6" t="str">
        <f>INDEX(BDD_enquete_terrain_publique!J:J, MATCH(A533, BDD_enquete_terrain_publique!C:C, 0))</f>
        <v>NO</v>
      </c>
      <c r="I533" s="6" t="str">
        <f>INDEX(BDD_enquete_terrain_publique!K:K, MATCH(A533, BDD_enquete_terrain_publique!C:C, 0))</f>
        <v>NO</v>
      </c>
      <c r="J533" s="6" t="str">
        <f>INDEX(BDD_enquete_terrain_publique!L:L, MATCH(A533, BDD_enquete_terrain_publique!C:C, 0))</f>
        <v>25_50</v>
      </c>
      <c r="K533" s="6" t="str">
        <f>INDEX(BDD_enquete_terrain_publique!M:M, MATCH(A533, BDD_enquete_terrain_publique!C:C, 0))</f>
        <v>dern_quart</v>
      </c>
      <c r="L533" s="6" t="s">
        <v>22</v>
      </c>
      <c r="M533" s="6" t="s">
        <v>22</v>
      </c>
      <c r="N533" s="6" t="s">
        <v>22</v>
      </c>
      <c r="O533" s="6" t="s">
        <v>22</v>
      </c>
      <c r="P533" s="6" t="s">
        <v>22</v>
      </c>
      <c r="Q533" s="6" t="s">
        <v>22</v>
      </c>
      <c r="R533" s="6" t="s">
        <v>22</v>
      </c>
      <c r="S533" s="6" t="s">
        <v>22</v>
      </c>
      <c r="T533" s="101">
        <f>INDEX(BDD_enquete_terrain_publique!AE:AE, MATCH(A533, BDD_enquete_terrain_publique!C:C, 0))</f>
        <v>0.375</v>
      </c>
      <c r="U533" s="101">
        <f>INDEX(BDD_enquete_terrain_publique!AF:AF, MATCH(A533, BDD_enquete_terrain_publique!C:C, 0))</f>
        <v>0.72916666666666663</v>
      </c>
      <c r="V533" s="6" t="s">
        <v>22</v>
      </c>
      <c r="W533" s="6" t="s">
        <v>22</v>
      </c>
      <c r="X533" s="6" t="s">
        <v>22</v>
      </c>
      <c r="Y533" s="6" t="s">
        <v>22</v>
      </c>
      <c r="Z533" s="6" t="s">
        <v>22</v>
      </c>
      <c r="AA533" s="6" t="s">
        <v>22</v>
      </c>
      <c r="GU533" s="163"/>
    </row>
    <row r="534" spans="1:203">
      <c r="A534" s="106" t="s">
        <v>1516</v>
      </c>
      <c r="B534" s="100">
        <f>INDEX(BDD_enquete_terrain_publique!E:E, MATCH(A534, BDD_enquete_terrain_publique!C:C, 0))</f>
        <v>45120</v>
      </c>
      <c r="C534" s="6">
        <v>9</v>
      </c>
      <c r="D534" s="105" t="s">
        <v>22</v>
      </c>
      <c r="E534" s="6">
        <f>INDEX(BDD_enquete_terrain_publique!G:G, MATCH(A534, BDD_enquete_terrain_publique!C:C, 0))</f>
        <v>2</v>
      </c>
      <c r="F534" s="6">
        <f>INDEX(BDD_enquete_terrain_publique!H:H, MATCH(A534, BDD_enquete_terrain_publique!C:C, 0))</f>
        <v>27</v>
      </c>
      <c r="G534" s="6">
        <f>INDEX(BDD_enquete_terrain_publique!I:I, MATCH(A534, BDD_enquete_terrain_publique!C:C, 0))</f>
        <v>1</v>
      </c>
      <c r="H534" s="6" t="str">
        <f>INDEX(BDD_enquete_terrain_publique!J:J, MATCH(A534, BDD_enquete_terrain_publique!C:C, 0))</f>
        <v>NO</v>
      </c>
      <c r="I534" s="6" t="str">
        <f>INDEX(BDD_enquete_terrain_publique!K:K, MATCH(A534, BDD_enquete_terrain_publique!C:C, 0))</f>
        <v>NO</v>
      </c>
      <c r="J534" s="6" t="str">
        <f>INDEX(BDD_enquete_terrain_publique!L:L, MATCH(A534, BDD_enquete_terrain_publique!C:C, 0))</f>
        <v>25_50</v>
      </c>
      <c r="K534" s="6" t="str">
        <f>INDEX(BDD_enquete_terrain_publique!M:M, MATCH(A534, BDD_enquete_terrain_publique!C:C, 0))</f>
        <v>dern_quart</v>
      </c>
      <c r="L534" s="6" t="s">
        <v>22</v>
      </c>
      <c r="M534" s="6" t="s">
        <v>22</v>
      </c>
      <c r="N534" s="6" t="s">
        <v>22</v>
      </c>
      <c r="O534" s="6" t="s">
        <v>22</v>
      </c>
      <c r="P534" s="6" t="s">
        <v>22</v>
      </c>
      <c r="Q534" s="6" t="s">
        <v>22</v>
      </c>
      <c r="R534" s="6" t="s">
        <v>22</v>
      </c>
      <c r="S534" s="6" t="s">
        <v>22</v>
      </c>
      <c r="T534" s="101">
        <f>INDEX(BDD_enquete_terrain_publique!AE:AE, MATCH(A534, BDD_enquete_terrain_publique!C:C, 0))</f>
        <v>0.375</v>
      </c>
      <c r="U534" s="101">
        <f>INDEX(BDD_enquete_terrain_publique!AF:AF, MATCH(A534, BDD_enquete_terrain_publique!C:C, 0))</f>
        <v>0.72916666666666663</v>
      </c>
      <c r="V534" s="6" t="s">
        <v>22</v>
      </c>
      <c r="W534" s="6" t="s">
        <v>22</v>
      </c>
      <c r="X534" s="6" t="s">
        <v>22</v>
      </c>
      <c r="Y534" s="6" t="s">
        <v>22</v>
      </c>
      <c r="Z534" s="6" t="s">
        <v>22</v>
      </c>
      <c r="AA534" s="6" t="s">
        <v>22</v>
      </c>
      <c r="GU534" s="163"/>
    </row>
    <row r="535" spans="1:203" s="13" customFormat="1">
      <c r="A535" s="106" t="s">
        <v>1519</v>
      </c>
      <c r="B535" s="100">
        <f>INDEX(BDD_enquete_terrain_publique!E:E, MATCH(A535, BDD_enquete_terrain_publique!C:C, 0))</f>
        <v>45125</v>
      </c>
      <c r="C535" s="6">
        <v>9</v>
      </c>
      <c r="D535" s="105" t="s">
        <v>22</v>
      </c>
      <c r="E535" s="6">
        <f>INDEX(BDD_enquete_terrain_publique!G:G, MATCH(A535, BDD_enquete_terrain_publique!C:C, 0))</f>
        <v>1</v>
      </c>
      <c r="F535" s="6">
        <f>INDEX(BDD_enquete_terrain_publique!H:H, MATCH(A535, BDD_enquete_terrain_publique!C:C, 0))</f>
        <v>27</v>
      </c>
      <c r="G535" s="6">
        <f>INDEX(BDD_enquete_terrain_publique!I:I, MATCH(A535, BDD_enquete_terrain_publique!C:C, 0))</f>
        <v>1</v>
      </c>
      <c r="H535" s="6" t="str">
        <f>INDEX(BDD_enquete_terrain_publique!J:J, MATCH(A535, BDD_enquete_terrain_publique!C:C, 0))</f>
        <v>E</v>
      </c>
      <c r="I535" s="6" t="str">
        <f>INDEX(BDD_enquete_terrain_publique!K:K, MATCH(A535, BDD_enquete_terrain_publique!C:C, 0))</f>
        <v>NE</v>
      </c>
      <c r="J535" s="6" t="str">
        <f>INDEX(BDD_enquete_terrain_publique!L:L, MATCH(A535, BDD_enquete_terrain_publique!C:C, 0))</f>
        <v>25_50</v>
      </c>
      <c r="K535" s="6" t="str">
        <f>INDEX(BDD_enquete_terrain_publique!M:M, MATCH(A535, BDD_enquete_terrain_publique!C:C, 0))</f>
        <v>nouv_lune</v>
      </c>
      <c r="L535" s="6" t="s">
        <v>22</v>
      </c>
      <c r="M535" s="6" t="s">
        <v>22</v>
      </c>
      <c r="N535" s="6" t="s">
        <v>22</v>
      </c>
      <c r="O535" s="6">
        <v>42.79271</v>
      </c>
      <c r="P535" s="6" t="s">
        <v>22</v>
      </c>
      <c r="Q535" s="6" t="s">
        <v>22</v>
      </c>
      <c r="R535" s="6" t="s">
        <v>22</v>
      </c>
      <c r="S535" s="6">
        <v>9.48963</v>
      </c>
      <c r="T535" s="101">
        <f>INDEX(BDD_enquete_terrain_publique!AE:AE, MATCH(A535, BDD_enquete_terrain_publique!C:C, 0))</f>
        <v>0.35416666666666669</v>
      </c>
      <c r="U535" s="101">
        <f>INDEX(BDD_enquete_terrain_publique!AF:AF, MATCH(A535, BDD_enquete_terrain_publique!C:C, 0))</f>
        <v>0.70833333333333337</v>
      </c>
      <c r="V535" s="6" t="s">
        <v>39</v>
      </c>
      <c r="W535" s="101">
        <v>0.39583333333333331</v>
      </c>
      <c r="X535" s="6">
        <v>2</v>
      </c>
      <c r="Y535" s="6">
        <v>3</v>
      </c>
      <c r="Z535" s="6" t="s">
        <v>22</v>
      </c>
      <c r="AA535" s="6" t="s">
        <v>22</v>
      </c>
      <c r="GU535" s="34"/>
    </row>
    <row r="536" spans="1:203" s="13" customFormat="1">
      <c r="A536" s="106" t="s">
        <v>1519</v>
      </c>
      <c r="B536" s="100">
        <f>INDEX(BDD_enquete_terrain_publique!E:E, MATCH(A536, BDD_enquete_terrain_publique!C:C, 0))</f>
        <v>45125</v>
      </c>
      <c r="C536" s="6">
        <v>8</v>
      </c>
      <c r="D536" s="105" t="s">
        <v>22</v>
      </c>
      <c r="E536" s="6">
        <f>INDEX(BDD_enquete_terrain_publique!G:G, MATCH(A536, BDD_enquete_terrain_publique!C:C, 0))</f>
        <v>1</v>
      </c>
      <c r="F536" s="6">
        <f>INDEX(BDD_enquete_terrain_publique!H:H, MATCH(A536, BDD_enquete_terrain_publique!C:C, 0))</f>
        <v>27</v>
      </c>
      <c r="G536" s="6">
        <f>INDEX(BDD_enquete_terrain_publique!I:I, MATCH(A536, BDD_enquete_terrain_publique!C:C, 0))</f>
        <v>1</v>
      </c>
      <c r="H536" s="6" t="str">
        <f>INDEX(BDD_enquete_terrain_publique!J:J, MATCH(A536, BDD_enquete_terrain_publique!C:C, 0))</f>
        <v>E</v>
      </c>
      <c r="I536" s="6" t="str">
        <f>INDEX(BDD_enquete_terrain_publique!K:K, MATCH(A536, BDD_enquete_terrain_publique!C:C, 0))</f>
        <v>NE</v>
      </c>
      <c r="J536" s="6" t="str">
        <f>INDEX(BDD_enquete_terrain_publique!L:L, MATCH(A536, BDD_enquete_terrain_publique!C:C, 0))</f>
        <v>25_50</v>
      </c>
      <c r="K536" s="6" t="str">
        <f>INDEX(BDD_enquete_terrain_publique!M:M, MATCH(A536, BDD_enquete_terrain_publique!C:C, 0))</f>
        <v>nouv_lune</v>
      </c>
      <c r="L536" s="6" t="s">
        <v>22</v>
      </c>
      <c r="M536" s="6" t="s">
        <v>22</v>
      </c>
      <c r="N536" s="6" t="s">
        <v>22</v>
      </c>
      <c r="O536" s="6">
        <v>42.836179999999999</v>
      </c>
      <c r="P536" s="6" t="s">
        <v>22</v>
      </c>
      <c r="Q536" s="6" t="s">
        <v>22</v>
      </c>
      <c r="R536" s="6" t="s">
        <v>22</v>
      </c>
      <c r="S536" s="6">
        <v>9.4806299999999997</v>
      </c>
      <c r="T536" s="101">
        <f>INDEX(BDD_enquete_terrain_publique!AE:AE, MATCH(A536, BDD_enquete_terrain_publique!C:C, 0))</f>
        <v>0.35416666666666669</v>
      </c>
      <c r="U536" s="101">
        <f>INDEX(BDD_enquete_terrain_publique!AF:AF, MATCH(A536, BDD_enquete_terrain_publique!C:C, 0))</f>
        <v>0.70833333333333337</v>
      </c>
      <c r="V536" s="6" t="s">
        <v>41</v>
      </c>
      <c r="W536" s="101">
        <v>0.4375</v>
      </c>
      <c r="X536" s="6">
        <v>1</v>
      </c>
      <c r="Y536" s="6">
        <v>2</v>
      </c>
      <c r="Z536" s="6" t="s">
        <v>22</v>
      </c>
      <c r="AA536" s="6" t="s">
        <v>22</v>
      </c>
      <c r="GU536" s="34"/>
    </row>
    <row r="537" spans="1:203" s="13" customFormat="1">
      <c r="A537" s="106" t="s">
        <v>1519</v>
      </c>
      <c r="B537" s="100">
        <f>INDEX(BDD_enquete_terrain_publique!E:E, MATCH(A537, BDD_enquete_terrain_publique!C:C, 0))</f>
        <v>45125</v>
      </c>
      <c r="C537" s="6">
        <v>7</v>
      </c>
      <c r="D537" s="105" t="s">
        <v>22</v>
      </c>
      <c r="E537" s="6">
        <f>INDEX(BDD_enquete_terrain_publique!G:G, MATCH(A537, BDD_enquete_terrain_publique!C:C, 0))</f>
        <v>1</v>
      </c>
      <c r="F537" s="6">
        <f>INDEX(BDD_enquete_terrain_publique!H:H, MATCH(A537, BDD_enquete_terrain_publique!C:C, 0))</f>
        <v>27</v>
      </c>
      <c r="G537" s="6">
        <f>INDEX(BDD_enquete_terrain_publique!I:I, MATCH(A537, BDD_enquete_terrain_publique!C:C, 0))</f>
        <v>1</v>
      </c>
      <c r="H537" s="6" t="str">
        <f>INDEX(BDD_enquete_terrain_publique!J:J, MATCH(A537, BDD_enquete_terrain_publique!C:C, 0))</f>
        <v>E</v>
      </c>
      <c r="I537" s="6" t="str">
        <f>INDEX(BDD_enquete_terrain_publique!K:K, MATCH(A537, BDD_enquete_terrain_publique!C:C, 0))</f>
        <v>NE</v>
      </c>
      <c r="J537" s="6" t="str">
        <f>INDEX(BDD_enquete_terrain_publique!L:L, MATCH(A537, BDD_enquete_terrain_publique!C:C, 0))</f>
        <v>25_50</v>
      </c>
      <c r="K537" s="6" t="str">
        <f>INDEX(BDD_enquete_terrain_publique!M:M, MATCH(A537, BDD_enquete_terrain_publique!C:C, 0))</f>
        <v>nouv_lune</v>
      </c>
      <c r="L537" s="6" t="s">
        <v>22</v>
      </c>
      <c r="M537" s="6" t="s">
        <v>22</v>
      </c>
      <c r="N537" s="6" t="s">
        <v>22</v>
      </c>
      <c r="O537" s="6">
        <v>42.84131</v>
      </c>
      <c r="P537" s="6" t="s">
        <v>22</v>
      </c>
      <c r="Q537" s="6" t="s">
        <v>22</v>
      </c>
      <c r="R537" s="6" t="s">
        <v>22</v>
      </c>
      <c r="S537" s="6">
        <v>9.4838100000000001</v>
      </c>
      <c r="T537" s="101">
        <f>INDEX(BDD_enquete_terrain_publique!AE:AE, MATCH(A537, BDD_enquete_terrain_publique!C:C, 0))</f>
        <v>0.35416666666666669</v>
      </c>
      <c r="U537" s="101">
        <f>INDEX(BDD_enquete_terrain_publique!AF:AF, MATCH(A537, BDD_enquete_terrain_publique!C:C, 0))</f>
        <v>0.70833333333333337</v>
      </c>
      <c r="V537" s="6" t="s">
        <v>39</v>
      </c>
      <c r="W537" s="101">
        <v>0.4513888888888889</v>
      </c>
      <c r="X537" s="6">
        <v>2</v>
      </c>
      <c r="Y537" s="6">
        <v>3</v>
      </c>
      <c r="Z537" s="6" t="s">
        <v>22</v>
      </c>
      <c r="AA537" s="6" t="s">
        <v>22</v>
      </c>
      <c r="GU537" s="34"/>
    </row>
    <row r="538" spans="1:203" s="13" customFormat="1">
      <c r="A538" s="106" t="s">
        <v>1519</v>
      </c>
      <c r="B538" s="100">
        <f>INDEX(BDD_enquete_terrain_publique!E:E, MATCH(A538, BDD_enquete_terrain_publique!C:C, 0))</f>
        <v>45125</v>
      </c>
      <c r="C538" s="6">
        <v>6</v>
      </c>
      <c r="D538" s="105" t="s">
        <v>22</v>
      </c>
      <c r="E538" s="6">
        <f>INDEX(BDD_enquete_terrain_publique!G:G, MATCH(A538, BDD_enquete_terrain_publique!C:C, 0))</f>
        <v>1</v>
      </c>
      <c r="F538" s="6">
        <f>INDEX(BDD_enquete_terrain_publique!H:H, MATCH(A538, BDD_enquete_terrain_publique!C:C, 0))</f>
        <v>27</v>
      </c>
      <c r="G538" s="6">
        <f>INDEX(BDD_enquete_terrain_publique!I:I, MATCH(A538, BDD_enquete_terrain_publique!C:C, 0))</f>
        <v>1</v>
      </c>
      <c r="H538" s="6" t="str">
        <f>INDEX(BDD_enquete_terrain_publique!J:J, MATCH(A538, BDD_enquete_terrain_publique!C:C, 0))</f>
        <v>E</v>
      </c>
      <c r="I538" s="6" t="str">
        <f>INDEX(BDD_enquete_terrain_publique!K:K, MATCH(A538, BDD_enquete_terrain_publique!C:C, 0))</f>
        <v>NE</v>
      </c>
      <c r="J538" s="6" t="str">
        <f>INDEX(BDD_enquete_terrain_publique!L:L, MATCH(A538, BDD_enquete_terrain_publique!C:C, 0))</f>
        <v>25_50</v>
      </c>
      <c r="K538" s="6" t="str">
        <f>INDEX(BDD_enquete_terrain_publique!M:M, MATCH(A538, BDD_enquete_terrain_publique!C:C, 0))</f>
        <v>nouv_lune</v>
      </c>
      <c r="L538" s="6" t="s">
        <v>22</v>
      </c>
      <c r="M538" s="6" t="s">
        <v>22</v>
      </c>
      <c r="N538" s="6" t="s">
        <v>22</v>
      </c>
      <c r="O538" s="6">
        <v>42.951479999999997</v>
      </c>
      <c r="P538" s="6" t="s">
        <v>22</v>
      </c>
      <c r="Q538" s="6" t="s">
        <v>22</v>
      </c>
      <c r="R538" s="6" t="s">
        <v>22</v>
      </c>
      <c r="S538" s="6">
        <v>9.45608</v>
      </c>
      <c r="T538" s="101">
        <f>INDEX(BDD_enquete_terrain_publique!AE:AE, MATCH(A538, BDD_enquete_terrain_publique!C:C, 0))</f>
        <v>0.35416666666666669</v>
      </c>
      <c r="U538" s="101">
        <f>INDEX(BDD_enquete_terrain_publique!AF:AF, MATCH(A538, BDD_enquete_terrain_publique!C:C, 0))</f>
        <v>0.70833333333333337</v>
      </c>
      <c r="V538" s="6" t="s">
        <v>39</v>
      </c>
      <c r="W538" s="101">
        <v>0.59375</v>
      </c>
      <c r="X538" s="6">
        <v>2</v>
      </c>
      <c r="Y538" s="6">
        <v>3</v>
      </c>
      <c r="Z538" s="6" t="s">
        <v>22</v>
      </c>
      <c r="AA538" s="6" t="s">
        <v>22</v>
      </c>
      <c r="GU538" s="34"/>
    </row>
    <row r="539" spans="1:203" s="13" customFormat="1">
      <c r="A539" s="106" t="s">
        <v>1530</v>
      </c>
      <c r="B539" s="100">
        <f>INDEX(BDD_enquete_terrain_publique!E:E, MATCH(A539, BDD_enquete_terrain_publique!C:C, 0))</f>
        <v>45126</v>
      </c>
      <c r="C539" s="6">
        <v>59</v>
      </c>
      <c r="D539" s="105" t="s">
        <v>22</v>
      </c>
      <c r="E539" s="6">
        <f>INDEX(BDD_enquete_terrain_publique!G:G, MATCH(A539, BDD_enquete_terrain_publique!C:C, 0))</f>
        <v>1</v>
      </c>
      <c r="F539" s="6">
        <f>INDEX(BDD_enquete_terrain_publique!H:H, MATCH(A539, BDD_enquete_terrain_publique!C:C, 0))</f>
        <v>30</v>
      </c>
      <c r="G539" s="6">
        <f>INDEX(BDD_enquete_terrain_publique!I:I, MATCH(A539, BDD_enquete_terrain_publique!C:C, 0))</f>
        <v>1</v>
      </c>
      <c r="H539" s="6" t="str">
        <f>INDEX(BDD_enquete_terrain_publique!J:J, MATCH(A539, BDD_enquete_terrain_publique!C:C, 0))</f>
        <v>NO</v>
      </c>
      <c r="I539" s="6" t="str">
        <f>INDEX(BDD_enquete_terrain_publique!K:K, MATCH(A539, BDD_enquete_terrain_publique!C:C, 0))</f>
        <v>NE</v>
      </c>
      <c r="J539" s="6" t="str">
        <f>INDEX(BDD_enquete_terrain_publique!L:L, MATCH(A539, BDD_enquete_terrain_publique!C:C, 0))</f>
        <v>0_10</v>
      </c>
      <c r="K539" s="6" t="str">
        <f>INDEX(BDD_enquete_terrain_publique!M:M, MATCH(A539, BDD_enquete_terrain_publique!C:C, 0))</f>
        <v>nouv_lune</v>
      </c>
      <c r="L539" s="6" t="s">
        <v>22</v>
      </c>
      <c r="M539" s="6" t="s">
        <v>22</v>
      </c>
      <c r="N539" s="6" t="s">
        <v>22</v>
      </c>
      <c r="O539" s="6">
        <v>42.6815</v>
      </c>
      <c r="P539" s="6" t="s">
        <v>22</v>
      </c>
      <c r="Q539" s="6" t="s">
        <v>22</v>
      </c>
      <c r="R539" s="6" t="s">
        <v>22</v>
      </c>
      <c r="S539" s="6">
        <v>9.2982800000000001</v>
      </c>
      <c r="T539" s="101">
        <f>INDEX(BDD_enquete_terrain_publique!AE:AE, MATCH(A539, BDD_enquete_terrain_publique!C:C, 0))</f>
        <v>0.35416666666666669</v>
      </c>
      <c r="U539" s="101">
        <f>INDEX(BDD_enquete_terrain_publique!AF:AF, MATCH(A539, BDD_enquete_terrain_publique!C:C, 0))</f>
        <v>0.70833333333333337</v>
      </c>
      <c r="V539" s="6" t="s">
        <v>2605</v>
      </c>
      <c r="W539" s="101">
        <v>0.39583333333333331</v>
      </c>
      <c r="X539" s="6">
        <v>2</v>
      </c>
      <c r="Y539" s="6">
        <v>2</v>
      </c>
      <c r="Z539" s="6" t="s">
        <v>22</v>
      </c>
      <c r="AA539" s="6" t="s">
        <v>2606</v>
      </c>
      <c r="GU539" s="34"/>
    </row>
    <row r="540" spans="1:203" s="13" customFormat="1">
      <c r="A540" s="106" t="s">
        <v>1530</v>
      </c>
      <c r="B540" s="100">
        <f>INDEX(BDD_enquete_terrain_publique!E:E, MATCH(A540, BDD_enquete_terrain_publique!C:C, 0))</f>
        <v>45126</v>
      </c>
      <c r="C540" s="6">
        <v>9</v>
      </c>
      <c r="D540" s="105" t="s">
        <v>22</v>
      </c>
      <c r="E540" s="6">
        <f>INDEX(BDD_enquete_terrain_publique!G:G, MATCH(A540, BDD_enquete_terrain_publique!C:C, 0))</f>
        <v>1</v>
      </c>
      <c r="F540" s="6">
        <f>INDEX(BDD_enquete_terrain_publique!H:H, MATCH(A540, BDD_enquete_terrain_publique!C:C, 0))</f>
        <v>30</v>
      </c>
      <c r="G540" s="6">
        <f>INDEX(BDD_enquete_terrain_publique!I:I, MATCH(A540, BDD_enquete_terrain_publique!C:C, 0))</f>
        <v>1</v>
      </c>
      <c r="H540" s="6" t="str">
        <f>INDEX(BDD_enquete_terrain_publique!J:J, MATCH(A540, BDD_enquete_terrain_publique!C:C, 0))</f>
        <v>NO</v>
      </c>
      <c r="I540" s="6" t="str">
        <f>INDEX(BDD_enquete_terrain_publique!K:K, MATCH(A540, BDD_enquete_terrain_publique!C:C, 0))</f>
        <v>NE</v>
      </c>
      <c r="J540" s="6" t="str">
        <f>INDEX(BDD_enquete_terrain_publique!L:L, MATCH(A540, BDD_enquete_terrain_publique!C:C, 0))</f>
        <v>0_10</v>
      </c>
      <c r="K540" s="6" t="str">
        <f>INDEX(BDD_enquete_terrain_publique!M:M, MATCH(A540, BDD_enquete_terrain_publique!C:C, 0))</f>
        <v>nouv_lune</v>
      </c>
      <c r="L540" s="6" t="s">
        <v>22</v>
      </c>
      <c r="M540" s="6" t="s">
        <v>22</v>
      </c>
      <c r="N540" s="6" t="s">
        <v>22</v>
      </c>
      <c r="O540" s="6" t="s">
        <v>22</v>
      </c>
      <c r="P540" s="6" t="s">
        <v>22</v>
      </c>
      <c r="Q540" s="6" t="s">
        <v>22</v>
      </c>
      <c r="R540" s="6" t="s">
        <v>22</v>
      </c>
      <c r="S540" s="6" t="s">
        <v>22</v>
      </c>
      <c r="T540" s="101">
        <f>INDEX(BDD_enquete_terrain_publique!AE:AE, MATCH(A540, BDD_enquete_terrain_publique!C:C, 0))</f>
        <v>0.35416666666666669</v>
      </c>
      <c r="U540" s="101">
        <f>INDEX(BDD_enquete_terrain_publique!AF:AF, MATCH(A540, BDD_enquete_terrain_publique!C:C, 0))</f>
        <v>0.70833333333333337</v>
      </c>
      <c r="V540" s="6" t="s">
        <v>22</v>
      </c>
      <c r="W540" s="6" t="s">
        <v>22</v>
      </c>
      <c r="X540" s="6" t="s">
        <v>22</v>
      </c>
      <c r="Y540" s="6" t="s">
        <v>22</v>
      </c>
      <c r="Z540" s="6" t="s">
        <v>22</v>
      </c>
      <c r="AA540" s="6" t="s">
        <v>22</v>
      </c>
      <c r="GU540" s="34"/>
    </row>
    <row r="541" spans="1:203" s="13" customFormat="1">
      <c r="A541" s="106" t="s">
        <v>1530</v>
      </c>
      <c r="B541" s="100">
        <f>INDEX(BDD_enquete_terrain_publique!E:E, MATCH(A541, BDD_enquete_terrain_publique!C:C, 0))</f>
        <v>45126</v>
      </c>
      <c r="C541" s="6">
        <v>8</v>
      </c>
      <c r="D541" s="105" t="s">
        <v>22</v>
      </c>
      <c r="E541" s="6">
        <f>INDEX(BDD_enquete_terrain_publique!G:G, MATCH(A541, BDD_enquete_terrain_publique!C:C, 0))</f>
        <v>1</v>
      </c>
      <c r="F541" s="6">
        <f>INDEX(BDD_enquete_terrain_publique!H:H, MATCH(A541, BDD_enquete_terrain_publique!C:C, 0))</f>
        <v>30</v>
      </c>
      <c r="G541" s="6">
        <f>INDEX(BDD_enquete_terrain_publique!I:I, MATCH(A541, BDD_enquete_terrain_publique!C:C, 0))</f>
        <v>1</v>
      </c>
      <c r="H541" s="6" t="str">
        <f>INDEX(BDD_enquete_terrain_publique!J:J, MATCH(A541, BDD_enquete_terrain_publique!C:C, 0))</f>
        <v>NO</v>
      </c>
      <c r="I541" s="6" t="str">
        <f>INDEX(BDD_enquete_terrain_publique!K:K, MATCH(A541, BDD_enquete_terrain_publique!C:C, 0))</f>
        <v>NE</v>
      </c>
      <c r="J541" s="6" t="str">
        <f>INDEX(BDD_enquete_terrain_publique!L:L, MATCH(A541, BDD_enquete_terrain_publique!C:C, 0))</f>
        <v>0_10</v>
      </c>
      <c r="K541" s="6" t="str">
        <f>INDEX(BDD_enquete_terrain_publique!M:M, MATCH(A541, BDD_enquete_terrain_publique!C:C, 0))</f>
        <v>nouv_lune</v>
      </c>
      <c r="L541" s="6" t="s">
        <v>22</v>
      </c>
      <c r="M541" s="6" t="s">
        <v>22</v>
      </c>
      <c r="N541" s="6" t="s">
        <v>22</v>
      </c>
      <c r="O541" s="6">
        <v>42.79374</v>
      </c>
      <c r="P541" s="6" t="s">
        <v>22</v>
      </c>
      <c r="Q541" s="6" t="s">
        <v>22</v>
      </c>
      <c r="R541" s="6" t="s">
        <v>22</v>
      </c>
      <c r="S541" s="6">
        <v>9.4897799999999997</v>
      </c>
      <c r="T541" s="101">
        <f>INDEX(BDD_enquete_terrain_publique!AE:AE, MATCH(A541, BDD_enquete_terrain_publique!C:C, 0))</f>
        <v>0.35416666666666669</v>
      </c>
      <c r="U541" s="101">
        <f>INDEX(BDD_enquete_terrain_publique!AF:AF, MATCH(A541, BDD_enquete_terrain_publique!C:C, 0))</f>
        <v>0.70833333333333337</v>
      </c>
      <c r="V541" s="6" t="s">
        <v>1534</v>
      </c>
      <c r="W541" s="101">
        <v>0.52083333333333337</v>
      </c>
      <c r="X541" s="6">
        <v>3</v>
      </c>
      <c r="Y541" s="6">
        <v>4</v>
      </c>
      <c r="Z541" s="6" t="s">
        <v>22</v>
      </c>
      <c r="AA541" s="6" t="s">
        <v>2607</v>
      </c>
      <c r="GU541" s="34"/>
    </row>
    <row r="542" spans="1:203" s="13" customFormat="1">
      <c r="A542" s="106" t="s">
        <v>1530</v>
      </c>
      <c r="B542" s="100">
        <f>INDEX(BDD_enquete_terrain_publique!E:E, MATCH(A542, BDD_enquete_terrain_publique!C:C, 0))</f>
        <v>45126</v>
      </c>
      <c r="C542" s="6">
        <v>7</v>
      </c>
      <c r="D542" s="105" t="s">
        <v>22</v>
      </c>
      <c r="E542" s="6">
        <f>INDEX(BDD_enquete_terrain_publique!G:G, MATCH(A542, BDD_enquete_terrain_publique!C:C, 0))</f>
        <v>1</v>
      </c>
      <c r="F542" s="6">
        <f>INDEX(BDD_enquete_terrain_publique!H:H, MATCH(A542, BDD_enquete_terrain_publique!C:C, 0))</f>
        <v>30</v>
      </c>
      <c r="G542" s="6">
        <f>INDEX(BDD_enquete_terrain_publique!I:I, MATCH(A542, BDD_enquete_terrain_publique!C:C, 0))</f>
        <v>1</v>
      </c>
      <c r="H542" s="6" t="str">
        <f>INDEX(BDD_enquete_terrain_publique!J:J, MATCH(A542, BDD_enquete_terrain_publique!C:C, 0))</f>
        <v>NO</v>
      </c>
      <c r="I542" s="6" t="str">
        <f>INDEX(BDD_enquete_terrain_publique!K:K, MATCH(A542, BDD_enquete_terrain_publique!C:C, 0))</f>
        <v>NE</v>
      </c>
      <c r="J542" s="6" t="str">
        <f>INDEX(BDD_enquete_terrain_publique!L:L, MATCH(A542, BDD_enquete_terrain_publique!C:C, 0))</f>
        <v>0_10</v>
      </c>
      <c r="K542" s="6" t="str">
        <f>INDEX(BDD_enquete_terrain_publique!M:M, MATCH(A542, BDD_enquete_terrain_publique!C:C, 0))</f>
        <v>nouv_lune</v>
      </c>
      <c r="L542" s="6" t="s">
        <v>22</v>
      </c>
      <c r="M542" s="6" t="s">
        <v>22</v>
      </c>
      <c r="N542" s="6" t="s">
        <v>22</v>
      </c>
      <c r="O542" s="6" t="s">
        <v>22</v>
      </c>
      <c r="P542" s="6" t="s">
        <v>22</v>
      </c>
      <c r="Q542" s="6" t="s">
        <v>22</v>
      </c>
      <c r="R542" s="6" t="s">
        <v>22</v>
      </c>
      <c r="S542" s="6" t="s">
        <v>22</v>
      </c>
      <c r="T542" s="101">
        <f>INDEX(BDD_enquete_terrain_publique!AE:AE, MATCH(A542, BDD_enquete_terrain_publique!C:C, 0))</f>
        <v>0.35416666666666669</v>
      </c>
      <c r="U542" s="101">
        <f>INDEX(BDD_enquete_terrain_publique!AF:AF, MATCH(A542, BDD_enquete_terrain_publique!C:C, 0))</f>
        <v>0.70833333333333337</v>
      </c>
      <c r="V542" s="6" t="s">
        <v>22</v>
      </c>
      <c r="W542" s="6" t="s">
        <v>22</v>
      </c>
      <c r="X542" s="6" t="s">
        <v>22</v>
      </c>
      <c r="Y542" s="6" t="s">
        <v>22</v>
      </c>
      <c r="Z542" s="6" t="s">
        <v>22</v>
      </c>
      <c r="AA542" s="6" t="s">
        <v>22</v>
      </c>
      <c r="GU542" s="34"/>
    </row>
    <row r="543" spans="1:203" s="13" customFormat="1">
      <c r="A543" s="106" t="s">
        <v>1530</v>
      </c>
      <c r="B543" s="100">
        <f>INDEX(BDD_enquete_terrain_publique!E:E, MATCH(A543, BDD_enquete_terrain_publique!C:C, 0))</f>
        <v>45126</v>
      </c>
      <c r="C543" s="6">
        <v>6</v>
      </c>
      <c r="D543" s="105" t="s">
        <v>22</v>
      </c>
      <c r="E543" s="6">
        <f>INDEX(BDD_enquete_terrain_publique!G:G, MATCH(A543, BDD_enquete_terrain_publique!C:C, 0))</f>
        <v>1</v>
      </c>
      <c r="F543" s="6">
        <f>INDEX(BDD_enquete_terrain_publique!H:H, MATCH(A543, BDD_enquete_terrain_publique!C:C, 0))</f>
        <v>30</v>
      </c>
      <c r="G543" s="6">
        <f>INDEX(BDD_enquete_terrain_publique!I:I, MATCH(A543, BDD_enquete_terrain_publique!C:C, 0))</f>
        <v>1</v>
      </c>
      <c r="H543" s="6" t="str">
        <f>INDEX(BDD_enquete_terrain_publique!J:J, MATCH(A543, BDD_enquete_terrain_publique!C:C, 0))</f>
        <v>NO</v>
      </c>
      <c r="I543" s="6" t="str">
        <f>INDEX(BDD_enquete_terrain_publique!K:K, MATCH(A543, BDD_enquete_terrain_publique!C:C, 0))</f>
        <v>NE</v>
      </c>
      <c r="J543" s="6" t="str">
        <f>INDEX(BDD_enquete_terrain_publique!L:L, MATCH(A543, BDD_enquete_terrain_publique!C:C, 0))</f>
        <v>0_10</v>
      </c>
      <c r="K543" s="6" t="str">
        <f>INDEX(BDD_enquete_terrain_publique!M:M, MATCH(A543, BDD_enquete_terrain_publique!C:C, 0))</f>
        <v>nouv_lune</v>
      </c>
      <c r="L543" s="6" t="s">
        <v>22</v>
      </c>
      <c r="M543" s="6" t="s">
        <v>22</v>
      </c>
      <c r="N543" s="6" t="s">
        <v>22</v>
      </c>
      <c r="O543" s="6">
        <v>42.941600000000001</v>
      </c>
      <c r="P543" s="6" t="s">
        <v>22</v>
      </c>
      <c r="Q543" s="6" t="s">
        <v>22</v>
      </c>
      <c r="R543" s="6" t="s">
        <v>22</v>
      </c>
      <c r="S543" s="6">
        <v>9.4570900000000009</v>
      </c>
      <c r="T543" s="101">
        <f>INDEX(BDD_enquete_terrain_publique!AE:AE, MATCH(A543, BDD_enquete_terrain_publique!C:C, 0))</f>
        <v>0.35416666666666669</v>
      </c>
      <c r="U543" s="101">
        <f>INDEX(BDD_enquete_terrain_publique!AF:AF, MATCH(A543, BDD_enquete_terrain_publique!C:C, 0))</f>
        <v>0.70833333333333337</v>
      </c>
      <c r="V543" s="6" t="s">
        <v>39</v>
      </c>
      <c r="W543" s="101">
        <v>0.64583333333333337</v>
      </c>
      <c r="X543" s="6">
        <v>1</v>
      </c>
      <c r="Y543" s="6">
        <v>6</v>
      </c>
      <c r="Z543" s="6" t="s">
        <v>22</v>
      </c>
      <c r="AA543" s="6" t="s">
        <v>22</v>
      </c>
      <c r="GU543" s="34"/>
    </row>
    <row r="544" spans="1:203" s="13" customFormat="1">
      <c r="A544" s="106" t="s">
        <v>1538</v>
      </c>
      <c r="B544" s="100">
        <f>INDEX(BDD_enquete_terrain_publique!E:E, MATCH(A544, BDD_enquete_terrain_publique!C:C, 0))</f>
        <v>45128</v>
      </c>
      <c r="C544" s="6">
        <v>9</v>
      </c>
      <c r="D544" s="105" t="s">
        <v>22</v>
      </c>
      <c r="E544" s="6">
        <f>INDEX(BDD_enquete_terrain_publique!G:G, MATCH(A544, BDD_enquete_terrain_publique!C:C, 0))</f>
        <v>1</v>
      </c>
      <c r="F544" s="6">
        <f>INDEX(BDD_enquete_terrain_publique!H:H, MATCH(A544, BDD_enquete_terrain_publique!C:C, 0))</f>
        <v>28</v>
      </c>
      <c r="G544" s="6">
        <f>INDEX(BDD_enquete_terrain_publique!I:I, MATCH(A544, BDD_enquete_terrain_publique!C:C, 0))</f>
        <v>1</v>
      </c>
      <c r="H544" s="6" t="str">
        <f>INDEX(BDD_enquete_terrain_publique!J:J, MATCH(A544, BDD_enquete_terrain_publique!C:C, 0))</f>
        <v>SE</v>
      </c>
      <c r="I544" s="6" t="str">
        <f>INDEX(BDD_enquete_terrain_publique!K:K, MATCH(A544, BDD_enquete_terrain_publique!C:C, 0))</f>
        <v>NO</v>
      </c>
      <c r="J544" s="6" t="str">
        <f>INDEX(BDD_enquete_terrain_publique!L:L, MATCH(A544, BDD_enquete_terrain_publique!C:C, 0))</f>
        <v>10_25</v>
      </c>
      <c r="K544" s="6" t="str">
        <f>INDEX(BDD_enquete_terrain_publique!M:M, MATCH(A544, BDD_enquete_terrain_publique!C:C, 0))</f>
        <v>nouv_lune</v>
      </c>
      <c r="L544" s="6" t="s">
        <v>22</v>
      </c>
      <c r="M544" s="6" t="s">
        <v>22</v>
      </c>
      <c r="N544" s="6" t="s">
        <v>22</v>
      </c>
      <c r="O544" s="6">
        <v>42.71651</v>
      </c>
      <c r="P544" s="6" t="s">
        <v>22</v>
      </c>
      <c r="Q544" s="6" t="s">
        <v>22</v>
      </c>
      <c r="R544" s="6" t="s">
        <v>22</v>
      </c>
      <c r="S544" s="6">
        <v>9.4552099999999992</v>
      </c>
      <c r="T544" s="101">
        <f>INDEX(BDD_enquete_terrain_publique!AE:AE, MATCH(A544, BDD_enquete_terrain_publique!C:C, 0))</f>
        <v>0.36458333333333331</v>
      </c>
      <c r="U544" s="101">
        <f>INDEX(BDD_enquete_terrain_publique!AF:AF, MATCH(A544, BDD_enquete_terrain_publique!C:C, 0))</f>
        <v>0.6875</v>
      </c>
      <c r="V544" s="6" t="s">
        <v>39</v>
      </c>
      <c r="W544" s="101">
        <v>0.375</v>
      </c>
      <c r="X544" s="6">
        <v>3</v>
      </c>
      <c r="Y544" s="6">
        <v>3</v>
      </c>
      <c r="Z544" s="6" t="s">
        <v>22</v>
      </c>
      <c r="AA544" s="6" t="s">
        <v>22</v>
      </c>
      <c r="GU544" s="34"/>
    </row>
    <row r="545" spans="1:203" s="13" customFormat="1">
      <c r="A545" s="106" t="s">
        <v>1538</v>
      </c>
      <c r="B545" s="100">
        <f>INDEX(BDD_enquete_terrain_publique!E:E, MATCH(A545, BDD_enquete_terrain_publique!C:C, 0))</f>
        <v>45128</v>
      </c>
      <c r="C545" s="6">
        <v>8</v>
      </c>
      <c r="D545" s="105" t="s">
        <v>22</v>
      </c>
      <c r="E545" s="6">
        <f>INDEX(BDD_enquete_terrain_publique!G:G, MATCH(A545, BDD_enquete_terrain_publique!C:C, 0))</f>
        <v>1</v>
      </c>
      <c r="F545" s="6">
        <f>INDEX(BDD_enquete_terrain_publique!H:H, MATCH(A545, BDD_enquete_terrain_publique!C:C, 0))</f>
        <v>28</v>
      </c>
      <c r="G545" s="6">
        <f>INDEX(BDD_enquete_terrain_publique!I:I, MATCH(A545, BDD_enquete_terrain_publique!C:C, 0))</f>
        <v>1</v>
      </c>
      <c r="H545" s="6" t="str">
        <f>INDEX(BDD_enquete_terrain_publique!J:J, MATCH(A545, BDD_enquete_terrain_publique!C:C, 0))</f>
        <v>SE</v>
      </c>
      <c r="I545" s="6" t="str">
        <f>INDEX(BDD_enquete_terrain_publique!K:K, MATCH(A545, BDD_enquete_terrain_publique!C:C, 0))</f>
        <v>NO</v>
      </c>
      <c r="J545" s="6" t="str">
        <f>INDEX(BDD_enquete_terrain_publique!L:L, MATCH(A545, BDD_enquete_terrain_publique!C:C, 0))</f>
        <v>10_25</v>
      </c>
      <c r="K545" s="6" t="str">
        <f>INDEX(BDD_enquete_terrain_publique!M:M, MATCH(A545, BDD_enquete_terrain_publique!C:C, 0))</f>
        <v>nouv_lune</v>
      </c>
      <c r="L545" s="6" t="s">
        <v>22</v>
      </c>
      <c r="M545" s="6" t="s">
        <v>22</v>
      </c>
      <c r="N545" s="6" t="s">
        <v>22</v>
      </c>
      <c r="O545" s="6" t="s">
        <v>22</v>
      </c>
      <c r="P545" s="6" t="s">
        <v>22</v>
      </c>
      <c r="Q545" s="6" t="s">
        <v>22</v>
      </c>
      <c r="R545" s="6" t="s">
        <v>22</v>
      </c>
      <c r="S545" s="6" t="s">
        <v>22</v>
      </c>
      <c r="T545" s="101">
        <f>INDEX(BDD_enquete_terrain_publique!AE:AE, MATCH(A545, BDD_enquete_terrain_publique!C:C, 0))</f>
        <v>0.36458333333333331</v>
      </c>
      <c r="U545" s="101">
        <f>INDEX(BDD_enquete_terrain_publique!AF:AF, MATCH(A545, BDD_enquete_terrain_publique!C:C, 0))</f>
        <v>0.6875</v>
      </c>
      <c r="V545" s="6" t="s">
        <v>22</v>
      </c>
      <c r="W545" s="6" t="s">
        <v>22</v>
      </c>
      <c r="X545" s="6" t="s">
        <v>22</v>
      </c>
      <c r="Y545" s="6" t="s">
        <v>22</v>
      </c>
      <c r="Z545" s="6" t="s">
        <v>22</v>
      </c>
      <c r="AA545" s="6" t="s">
        <v>22</v>
      </c>
      <c r="GU545" s="34"/>
    </row>
    <row r="546" spans="1:203" s="13" customFormat="1">
      <c r="A546" s="106" t="s">
        <v>1538</v>
      </c>
      <c r="B546" s="100">
        <f>INDEX(BDD_enquete_terrain_publique!E:E, MATCH(A546, BDD_enquete_terrain_publique!C:C, 0))</f>
        <v>45128</v>
      </c>
      <c r="C546" s="6">
        <v>7</v>
      </c>
      <c r="D546" s="105" t="s">
        <v>22</v>
      </c>
      <c r="E546" s="6">
        <f>INDEX(BDD_enquete_terrain_publique!G:G, MATCH(A546, BDD_enquete_terrain_publique!C:C, 0))</f>
        <v>1</v>
      </c>
      <c r="F546" s="6">
        <f>INDEX(BDD_enquete_terrain_publique!H:H, MATCH(A546, BDD_enquete_terrain_publique!C:C, 0))</f>
        <v>28</v>
      </c>
      <c r="G546" s="6">
        <f>INDEX(BDD_enquete_terrain_publique!I:I, MATCH(A546, BDD_enquete_terrain_publique!C:C, 0))</f>
        <v>1</v>
      </c>
      <c r="H546" s="6" t="str">
        <f>INDEX(BDD_enquete_terrain_publique!J:J, MATCH(A546, BDD_enquete_terrain_publique!C:C, 0))</f>
        <v>SE</v>
      </c>
      <c r="I546" s="6" t="str">
        <f>INDEX(BDD_enquete_terrain_publique!K:K, MATCH(A546, BDD_enquete_terrain_publique!C:C, 0))</f>
        <v>NO</v>
      </c>
      <c r="J546" s="6" t="str">
        <f>INDEX(BDD_enquete_terrain_publique!L:L, MATCH(A546, BDD_enquete_terrain_publique!C:C, 0))</f>
        <v>10_25</v>
      </c>
      <c r="K546" s="6" t="str">
        <f>INDEX(BDD_enquete_terrain_publique!M:M, MATCH(A546, BDD_enquete_terrain_publique!C:C, 0))</f>
        <v>nouv_lune</v>
      </c>
      <c r="L546" s="6" t="s">
        <v>22</v>
      </c>
      <c r="M546" s="6" t="s">
        <v>22</v>
      </c>
      <c r="N546" s="6" t="s">
        <v>22</v>
      </c>
      <c r="O546" s="6">
        <v>42.923789999999997</v>
      </c>
      <c r="P546" s="6" t="s">
        <v>22</v>
      </c>
      <c r="Q546" s="6" t="s">
        <v>22</v>
      </c>
      <c r="R546" s="6" t="s">
        <v>22</v>
      </c>
      <c r="S546" s="6">
        <v>9.4723799999999994</v>
      </c>
      <c r="T546" s="101">
        <f>INDEX(BDD_enquete_terrain_publique!AE:AE, MATCH(A546, BDD_enquete_terrain_publique!C:C, 0))</f>
        <v>0.36458333333333331</v>
      </c>
      <c r="U546" s="101">
        <f>INDEX(BDD_enquete_terrain_publique!AF:AF, MATCH(A546, BDD_enquete_terrain_publique!C:C, 0))</f>
        <v>0.6875</v>
      </c>
      <c r="V546" s="6" t="s">
        <v>39</v>
      </c>
      <c r="W546" s="101">
        <v>0.625</v>
      </c>
      <c r="X546" s="6">
        <v>1</v>
      </c>
      <c r="Y546" s="6">
        <v>1</v>
      </c>
      <c r="Z546" s="6" t="s">
        <v>22</v>
      </c>
      <c r="AA546" s="6" t="s">
        <v>22</v>
      </c>
      <c r="GU546" s="34"/>
    </row>
    <row r="547" spans="1:203" s="13" customFormat="1">
      <c r="A547" s="106" t="s">
        <v>1538</v>
      </c>
      <c r="B547" s="100">
        <f>INDEX(BDD_enquete_terrain_publique!E:E, MATCH(A547, BDD_enquete_terrain_publique!C:C, 0))</f>
        <v>45128</v>
      </c>
      <c r="C547" s="6">
        <v>6</v>
      </c>
      <c r="D547" s="105" t="s">
        <v>22</v>
      </c>
      <c r="E547" s="6">
        <f>INDEX(BDD_enquete_terrain_publique!G:G, MATCH(A547, BDD_enquete_terrain_publique!C:C, 0))</f>
        <v>1</v>
      </c>
      <c r="F547" s="6">
        <f>INDEX(BDD_enquete_terrain_publique!H:H, MATCH(A547, BDD_enquete_terrain_publique!C:C, 0))</f>
        <v>28</v>
      </c>
      <c r="G547" s="6">
        <f>INDEX(BDD_enquete_terrain_publique!I:I, MATCH(A547, BDD_enquete_terrain_publique!C:C, 0))</f>
        <v>1</v>
      </c>
      <c r="H547" s="6" t="str">
        <f>INDEX(BDD_enquete_terrain_publique!J:J, MATCH(A547, BDD_enquete_terrain_publique!C:C, 0))</f>
        <v>SE</v>
      </c>
      <c r="I547" s="6" t="str">
        <f>INDEX(BDD_enquete_terrain_publique!K:K, MATCH(A547, BDD_enquete_terrain_publique!C:C, 0))</f>
        <v>NO</v>
      </c>
      <c r="J547" s="6" t="str">
        <f>INDEX(BDD_enquete_terrain_publique!L:L, MATCH(A547, BDD_enquete_terrain_publique!C:C, 0))</f>
        <v>10_25</v>
      </c>
      <c r="K547" s="6" t="str">
        <f>INDEX(BDD_enquete_terrain_publique!M:M, MATCH(A547, BDD_enquete_terrain_publique!C:C, 0))</f>
        <v>nouv_lune</v>
      </c>
      <c r="L547" s="6" t="s">
        <v>22</v>
      </c>
      <c r="M547" s="6" t="s">
        <v>22</v>
      </c>
      <c r="N547" s="6" t="s">
        <v>22</v>
      </c>
      <c r="O547" s="6">
        <v>42.957250000000002</v>
      </c>
      <c r="P547" s="6" t="s">
        <v>22</v>
      </c>
      <c r="Q547" s="6" t="s">
        <v>22</v>
      </c>
      <c r="R547" s="6" t="s">
        <v>22</v>
      </c>
      <c r="S547" s="6">
        <v>9.4557699999999993</v>
      </c>
      <c r="T547" s="101">
        <f>INDEX(BDD_enquete_terrain_publique!AE:AE, MATCH(A547, BDD_enquete_terrain_publique!C:C, 0))</f>
        <v>0.36458333333333331</v>
      </c>
      <c r="U547" s="101">
        <f>INDEX(BDD_enquete_terrain_publique!AF:AF, MATCH(A547, BDD_enquete_terrain_publique!C:C, 0))</f>
        <v>0.6875</v>
      </c>
      <c r="V547" s="6" t="s">
        <v>40</v>
      </c>
      <c r="W547" s="101">
        <v>0.66666666666666663</v>
      </c>
      <c r="X547" s="6">
        <v>2</v>
      </c>
      <c r="Y547" s="6">
        <v>5</v>
      </c>
      <c r="Z547" s="6" t="s">
        <v>22</v>
      </c>
      <c r="AA547" s="6" t="s">
        <v>2608</v>
      </c>
      <c r="GU547" s="34"/>
    </row>
    <row r="548" spans="1:203" s="13" customFormat="1">
      <c r="A548" s="106" t="s">
        <v>1544</v>
      </c>
      <c r="B548" s="100">
        <f>INDEX(BDD_enquete_terrain_publique!E:E, MATCH(A548, BDD_enquete_terrain_publique!C:C, 0))</f>
        <v>45139</v>
      </c>
      <c r="C548" s="6">
        <v>61</v>
      </c>
      <c r="D548" s="105" t="s">
        <v>22</v>
      </c>
      <c r="E548" s="6">
        <f>INDEX(BDD_enquete_terrain_publique!G:G, MATCH(A548, BDD_enquete_terrain_publique!C:C, 0))</f>
        <v>2</v>
      </c>
      <c r="F548" s="6">
        <f>INDEX(BDD_enquete_terrain_publique!H:H, MATCH(A548, BDD_enquete_terrain_publique!C:C, 0))</f>
        <v>28</v>
      </c>
      <c r="G548" s="6">
        <f>INDEX(BDD_enquete_terrain_publique!I:I, MATCH(A548, BDD_enquete_terrain_publique!C:C, 0))</f>
        <v>3</v>
      </c>
      <c r="H548" s="6" t="str">
        <f>INDEX(BDD_enquete_terrain_publique!J:J, MATCH(A548, BDD_enquete_terrain_publique!C:C, 0))</f>
        <v>O</v>
      </c>
      <c r="I548" s="6" t="str">
        <f>INDEX(BDD_enquete_terrain_publique!K:K, MATCH(A548, BDD_enquete_terrain_publique!C:C, 0))</f>
        <v>E</v>
      </c>
      <c r="J548" s="6" t="str">
        <f>INDEX(BDD_enquete_terrain_publique!L:L, MATCH(A548, BDD_enquete_terrain_publique!C:C, 0))</f>
        <v>10_25</v>
      </c>
      <c r="K548" s="6" t="str">
        <f>INDEX(BDD_enquete_terrain_publique!M:M, MATCH(A548, BDD_enquete_terrain_publique!C:C, 0))</f>
        <v>pln_lune</v>
      </c>
      <c r="L548" s="6" t="s">
        <v>22</v>
      </c>
      <c r="M548" s="6" t="s">
        <v>22</v>
      </c>
      <c r="N548" s="6" t="s">
        <v>22</v>
      </c>
      <c r="O548" s="6">
        <v>42.807789999999997</v>
      </c>
      <c r="P548" s="6" t="s">
        <v>22</v>
      </c>
      <c r="Q548" s="6" t="s">
        <v>22</v>
      </c>
      <c r="R548" s="6" t="s">
        <v>22</v>
      </c>
      <c r="S548" s="6">
        <v>9.3334600000000005</v>
      </c>
      <c r="T548" s="101">
        <f>INDEX(BDD_enquete_terrain_publique!AE:AE, MATCH(A548, BDD_enquete_terrain_publique!C:C, 0))</f>
        <v>0.375</v>
      </c>
      <c r="U548" s="101">
        <f>INDEX(BDD_enquete_terrain_publique!AF:AF, MATCH(A548, BDD_enquete_terrain_publique!C:C, 0))</f>
        <v>0.70833333333333337</v>
      </c>
      <c r="V548" s="6" t="s">
        <v>39</v>
      </c>
      <c r="W548" s="101">
        <v>0.46875</v>
      </c>
      <c r="X548" s="6">
        <v>3</v>
      </c>
      <c r="Y548" s="6">
        <v>5</v>
      </c>
      <c r="Z548" s="6" t="s">
        <v>22</v>
      </c>
      <c r="AA548" s="6" t="s">
        <v>22</v>
      </c>
      <c r="GU548" s="34"/>
    </row>
    <row r="549" spans="1:203" s="13" customFormat="1">
      <c r="A549" s="106" t="s">
        <v>1544</v>
      </c>
      <c r="B549" s="100">
        <f>INDEX(BDD_enquete_terrain_publique!E:E, MATCH(A549, BDD_enquete_terrain_publique!C:C, 0))</f>
        <v>45139</v>
      </c>
      <c r="C549" s="6">
        <v>59</v>
      </c>
      <c r="D549" s="105" t="s">
        <v>22</v>
      </c>
      <c r="E549" s="6">
        <f>INDEX(BDD_enquete_terrain_publique!G:G, MATCH(A549, BDD_enquete_terrain_publique!C:C, 0))</f>
        <v>2</v>
      </c>
      <c r="F549" s="6">
        <f>INDEX(BDD_enquete_terrain_publique!H:H, MATCH(A549, BDD_enquete_terrain_publique!C:C, 0))</f>
        <v>28</v>
      </c>
      <c r="G549" s="6">
        <f>INDEX(BDD_enquete_terrain_publique!I:I, MATCH(A549, BDD_enquete_terrain_publique!C:C, 0))</f>
        <v>3</v>
      </c>
      <c r="H549" s="6" t="str">
        <f>INDEX(BDD_enquete_terrain_publique!J:J, MATCH(A549, BDD_enquete_terrain_publique!C:C, 0))</f>
        <v>O</v>
      </c>
      <c r="I549" s="6" t="str">
        <f>INDEX(BDD_enquete_terrain_publique!K:K, MATCH(A549, BDD_enquete_terrain_publique!C:C, 0))</f>
        <v>E</v>
      </c>
      <c r="J549" s="6" t="str">
        <f>INDEX(BDD_enquete_terrain_publique!L:L, MATCH(A549, BDD_enquete_terrain_publique!C:C, 0))</f>
        <v>10_25</v>
      </c>
      <c r="K549" s="6" t="str">
        <f>INDEX(BDD_enquete_terrain_publique!M:M, MATCH(A549, BDD_enquete_terrain_publique!C:C, 0))</f>
        <v>pln_lune</v>
      </c>
      <c r="L549" s="6" t="s">
        <v>22</v>
      </c>
      <c r="M549" s="6" t="s">
        <v>22</v>
      </c>
      <c r="N549" s="6" t="s">
        <v>22</v>
      </c>
      <c r="O549" s="6" t="s">
        <v>22</v>
      </c>
      <c r="P549" s="6" t="s">
        <v>22</v>
      </c>
      <c r="Q549" s="6" t="s">
        <v>22</v>
      </c>
      <c r="R549" s="6" t="s">
        <v>22</v>
      </c>
      <c r="S549" s="6" t="s">
        <v>22</v>
      </c>
      <c r="T549" s="101">
        <f>INDEX(BDD_enquete_terrain_publique!AE:AE, MATCH(A549, BDD_enquete_terrain_publique!C:C, 0))</f>
        <v>0.375</v>
      </c>
      <c r="U549" s="101">
        <f>INDEX(BDD_enquete_terrain_publique!AF:AF, MATCH(A549, BDD_enquete_terrain_publique!C:C, 0))</f>
        <v>0.70833333333333337</v>
      </c>
      <c r="V549" s="6" t="s">
        <v>22</v>
      </c>
      <c r="W549" s="6" t="s">
        <v>22</v>
      </c>
      <c r="X549" s="6" t="s">
        <v>22</v>
      </c>
      <c r="Y549" s="6" t="s">
        <v>22</v>
      </c>
      <c r="Z549" s="6" t="s">
        <v>22</v>
      </c>
      <c r="AA549" s="6" t="s">
        <v>22</v>
      </c>
      <c r="GU549" s="34"/>
    </row>
    <row r="550" spans="1:203" s="13" customFormat="1">
      <c r="A550" s="106" t="s">
        <v>1544</v>
      </c>
      <c r="B550" s="100">
        <f>INDEX(BDD_enquete_terrain_publique!E:E, MATCH(A550, BDD_enquete_terrain_publique!C:C, 0))</f>
        <v>45139</v>
      </c>
      <c r="C550" s="6">
        <v>60</v>
      </c>
      <c r="D550" s="105" t="s">
        <v>22</v>
      </c>
      <c r="E550" s="6">
        <f>INDEX(BDD_enquete_terrain_publique!G:G, MATCH(A550, BDD_enquete_terrain_publique!C:C, 0))</f>
        <v>2</v>
      </c>
      <c r="F550" s="6">
        <f>INDEX(BDD_enquete_terrain_publique!H:H, MATCH(A550, BDD_enquete_terrain_publique!C:C, 0))</f>
        <v>28</v>
      </c>
      <c r="G550" s="6">
        <f>INDEX(BDD_enquete_terrain_publique!I:I, MATCH(A550, BDD_enquete_terrain_publique!C:C, 0))</f>
        <v>3</v>
      </c>
      <c r="H550" s="6" t="str">
        <f>INDEX(BDD_enquete_terrain_publique!J:J, MATCH(A550, BDD_enquete_terrain_publique!C:C, 0))</f>
        <v>O</v>
      </c>
      <c r="I550" s="6" t="str">
        <f>INDEX(BDD_enquete_terrain_publique!K:K, MATCH(A550, BDD_enquete_terrain_publique!C:C, 0))</f>
        <v>E</v>
      </c>
      <c r="J550" s="6" t="str">
        <f>INDEX(BDD_enquete_terrain_publique!L:L, MATCH(A550, BDD_enquete_terrain_publique!C:C, 0))</f>
        <v>10_25</v>
      </c>
      <c r="K550" s="6" t="str">
        <f>INDEX(BDD_enquete_terrain_publique!M:M, MATCH(A550, BDD_enquete_terrain_publique!C:C, 0))</f>
        <v>pln_lune</v>
      </c>
      <c r="L550" s="6" t="s">
        <v>22</v>
      </c>
      <c r="M550" s="6" t="s">
        <v>22</v>
      </c>
      <c r="N550" s="6" t="s">
        <v>22</v>
      </c>
      <c r="O550" s="6" t="s">
        <v>22</v>
      </c>
      <c r="P550" s="6" t="s">
        <v>22</v>
      </c>
      <c r="Q550" s="6" t="s">
        <v>22</v>
      </c>
      <c r="R550" s="6" t="s">
        <v>22</v>
      </c>
      <c r="S550" s="6" t="s">
        <v>22</v>
      </c>
      <c r="T550" s="101">
        <f>INDEX(BDD_enquete_terrain_publique!AE:AE, MATCH(A550, BDD_enquete_terrain_publique!C:C, 0))</f>
        <v>0.375</v>
      </c>
      <c r="U550" s="101">
        <f>INDEX(BDD_enquete_terrain_publique!AF:AF, MATCH(A550, BDD_enquete_terrain_publique!C:C, 0))</f>
        <v>0.70833333333333337</v>
      </c>
      <c r="V550" s="6" t="s">
        <v>22</v>
      </c>
      <c r="W550" s="6" t="s">
        <v>22</v>
      </c>
      <c r="X550" s="6" t="s">
        <v>22</v>
      </c>
      <c r="Y550" s="6" t="s">
        <v>22</v>
      </c>
      <c r="Z550" s="6" t="s">
        <v>22</v>
      </c>
      <c r="AA550" s="6" t="s">
        <v>22</v>
      </c>
      <c r="GU550" s="34"/>
    </row>
    <row r="551" spans="1:203" s="13" customFormat="1">
      <c r="A551" s="106" t="s">
        <v>1544</v>
      </c>
      <c r="B551" s="100">
        <f>INDEX(BDD_enquete_terrain_publique!E:E, MATCH(A551, BDD_enquete_terrain_publique!C:C, 0))</f>
        <v>45139</v>
      </c>
      <c r="C551" s="6">
        <v>1</v>
      </c>
      <c r="D551" s="105" t="s">
        <v>22</v>
      </c>
      <c r="E551" s="6">
        <f>INDEX(BDD_enquete_terrain_publique!G:G, MATCH(A551, BDD_enquete_terrain_publique!C:C, 0))</f>
        <v>2</v>
      </c>
      <c r="F551" s="6">
        <f>INDEX(BDD_enquete_terrain_publique!H:H, MATCH(A551, BDD_enquete_terrain_publique!C:C, 0))</f>
        <v>28</v>
      </c>
      <c r="G551" s="6">
        <f>INDEX(BDD_enquete_terrain_publique!I:I, MATCH(A551, BDD_enquete_terrain_publique!C:C, 0))</f>
        <v>3</v>
      </c>
      <c r="H551" s="6" t="str">
        <f>INDEX(BDD_enquete_terrain_publique!J:J, MATCH(A551, BDD_enquete_terrain_publique!C:C, 0))</f>
        <v>O</v>
      </c>
      <c r="I551" s="6" t="str">
        <f>INDEX(BDD_enquete_terrain_publique!K:K, MATCH(A551, BDD_enquete_terrain_publique!C:C, 0))</f>
        <v>E</v>
      </c>
      <c r="J551" s="6" t="str">
        <f>INDEX(BDD_enquete_terrain_publique!L:L, MATCH(A551, BDD_enquete_terrain_publique!C:C, 0))</f>
        <v>10_25</v>
      </c>
      <c r="K551" s="6" t="str">
        <f>INDEX(BDD_enquete_terrain_publique!M:M, MATCH(A551, BDD_enquete_terrain_publique!C:C, 0))</f>
        <v>pln_lune</v>
      </c>
      <c r="L551" s="6" t="s">
        <v>22</v>
      </c>
      <c r="M551" s="6" t="s">
        <v>22</v>
      </c>
      <c r="N551" s="6" t="s">
        <v>22</v>
      </c>
      <c r="O551" s="6" t="s">
        <v>22</v>
      </c>
      <c r="P551" s="6" t="s">
        <v>22</v>
      </c>
      <c r="Q551" s="6" t="s">
        <v>22</v>
      </c>
      <c r="R551" s="6" t="s">
        <v>22</v>
      </c>
      <c r="S551" s="6" t="s">
        <v>22</v>
      </c>
      <c r="T551" s="101">
        <f>INDEX(BDD_enquete_terrain_publique!AE:AE, MATCH(A551, BDD_enquete_terrain_publique!C:C, 0))</f>
        <v>0.375</v>
      </c>
      <c r="U551" s="101">
        <f>INDEX(BDD_enquete_terrain_publique!AF:AF, MATCH(A551, BDD_enquete_terrain_publique!C:C, 0))</f>
        <v>0.70833333333333337</v>
      </c>
      <c r="V551" s="6" t="s">
        <v>22</v>
      </c>
      <c r="W551" s="6" t="s">
        <v>22</v>
      </c>
      <c r="X551" s="6" t="s">
        <v>22</v>
      </c>
      <c r="Y551" s="6" t="s">
        <v>22</v>
      </c>
      <c r="Z551" s="6" t="s">
        <v>22</v>
      </c>
      <c r="AA551" s="6" t="s">
        <v>22</v>
      </c>
      <c r="GU551" s="34"/>
    </row>
    <row r="552" spans="1:203" s="13" customFormat="1">
      <c r="A552" s="106" t="s">
        <v>1544</v>
      </c>
      <c r="B552" s="100">
        <f>INDEX(BDD_enquete_terrain_publique!E:E, MATCH(A552, BDD_enquete_terrain_publique!C:C, 0))</f>
        <v>45139</v>
      </c>
      <c r="C552" s="6">
        <v>2</v>
      </c>
      <c r="D552" s="105" t="s">
        <v>22</v>
      </c>
      <c r="E552" s="6">
        <f>INDEX(BDD_enquete_terrain_publique!G:G, MATCH(A552, BDD_enquete_terrain_publique!C:C, 0))</f>
        <v>2</v>
      </c>
      <c r="F552" s="6">
        <f>INDEX(BDD_enquete_terrain_publique!H:H, MATCH(A552, BDD_enquete_terrain_publique!C:C, 0))</f>
        <v>28</v>
      </c>
      <c r="G552" s="6">
        <f>INDEX(BDD_enquete_terrain_publique!I:I, MATCH(A552, BDD_enquete_terrain_publique!C:C, 0))</f>
        <v>3</v>
      </c>
      <c r="H552" s="6" t="str">
        <f>INDEX(BDD_enquete_terrain_publique!J:J, MATCH(A552, BDD_enquete_terrain_publique!C:C, 0))</f>
        <v>O</v>
      </c>
      <c r="I552" s="6" t="str">
        <f>INDEX(BDD_enquete_terrain_publique!K:K, MATCH(A552, BDD_enquete_terrain_publique!C:C, 0))</f>
        <v>E</v>
      </c>
      <c r="J552" s="6" t="str">
        <f>INDEX(BDD_enquete_terrain_publique!L:L, MATCH(A552, BDD_enquete_terrain_publique!C:C, 0))</f>
        <v>10_25</v>
      </c>
      <c r="K552" s="6" t="str">
        <f>INDEX(BDD_enquete_terrain_publique!M:M, MATCH(A552, BDD_enquete_terrain_publique!C:C, 0))</f>
        <v>pln_lune</v>
      </c>
      <c r="L552" s="6" t="s">
        <v>22</v>
      </c>
      <c r="M552" s="6" t="s">
        <v>22</v>
      </c>
      <c r="N552" s="6" t="s">
        <v>22</v>
      </c>
      <c r="O552" s="6" t="s">
        <v>22</v>
      </c>
      <c r="P552" s="6" t="s">
        <v>22</v>
      </c>
      <c r="Q552" s="6" t="s">
        <v>22</v>
      </c>
      <c r="R552" s="6" t="s">
        <v>22</v>
      </c>
      <c r="S552" s="6" t="s">
        <v>22</v>
      </c>
      <c r="T552" s="101">
        <f>INDEX(BDD_enquete_terrain_publique!AE:AE, MATCH(A552, BDD_enquete_terrain_publique!C:C, 0))</f>
        <v>0.375</v>
      </c>
      <c r="U552" s="101">
        <f>INDEX(BDD_enquete_terrain_publique!AF:AF, MATCH(A552, BDD_enquete_terrain_publique!C:C, 0))</f>
        <v>0.70833333333333337</v>
      </c>
      <c r="V552" s="6" t="s">
        <v>22</v>
      </c>
      <c r="W552" s="6" t="s">
        <v>22</v>
      </c>
      <c r="X552" s="6" t="s">
        <v>22</v>
      </c>
      <c r="Y552" s="6" t="s">
        <v>22</v>
      </c>
      <c r="Z552" s="6" t="s">
        <v>22</v>
      </c>
      <c r="AA552" s="6" t="s">
        <v>22</v>
      </c>
      <c r="GU552" s="34"/>
    </row>
    <row r="553" spans="1:203" s="13" customFormat="1">
      <c r="A553" s="106" t="s">
        <v>1548</v>
      </c>
      <c r="B553" s="100">
        <f>INDEX(BDD_enquete_terrain_publique!E:E, MATCH(A553, BDD_enquete_terrain_publique!C:C, 0))</f>
        <v>45140</v>
      </c>
      <c r="C553" s="6">
        <v>9</v>
      </c>
      <c r="D553" s="105" t="s">
        <v>22</v>
      </c>
      <c r="E553" s="6">
        <f>INDEX(BDD_enquete_terrain_publique!G:G, MATCH(A553, BDD_enquete_terrain_publique!C:C, 0))</f>
        <v>1</v>
      </c>
      <c r="F553" s="6">
        <f>INDEX(BDD_enquete_terrain_publique!H:H, MATCH(A553, BDD_enquete_terrain_publique!C:C, 0))</f>
        <v>25</v>
      </c>
      <c r="G553" s="6">
        <f>INDEX(BDD_enquete_terrain_publique!I:I, MATCH(A553, BDD_enquete_terrain_publique!C:C, 0))</f>
        <v>1</v>
      </c>
      <c r="H553" s="6" t="str">
        <f>INDEX(BDD_enquete_terrain_publique!J:J, MATCH(A553, BDD_enquete_terrain_publique!C:C, 0))</f>
        <v>NE</v>
      </c>
      <c r="I553" s="6" t="str">
        <f>INDEX(BDD_enquete_terrain_publique!K:K, MATCH(A553, BDD_enquete_terrain_publique!C:C, 0))</f>
        <v>NO</v>
      </c>
      <c r="J553" s="6" t="str">
        <f>INDEX(BDD_enquete_terrain_publique!L:L, MATCH(A553, BDD_enquete_terrain_publique!C:C, 0))</f>
        <v>0_10</v>
      </c>
      <c r="K553" s="6" t="str">
        <f>INDEX(BDD_enquete_terrain_publique!M:M, MATCH(A553, BDD_enquete_terrain_publique!C:C, 0))</f>
        <v>pln_lune</v>
      </c>
      <c r="L553" s="6" t="s">
        <v>22</v>
      </c>
      <c r="M553" s="6" t="s">
        <v>22</v>
      </c>
      <c r="N553" s="6" t="s">
        <v>22</v>
      </c>
      <c r="O553" s="6">
        <v>42.716650000000001</v>
      </c>
      <c r="P553" s="6" t="s">
        <v>22</v>
      </c>
      <c r="Q553" s="6" t="s">
        <v>22</v>
      </c>
      <c r="R553" s="6" t="s">
        <v>22</v>
      </c>
      <c r="S553" s="6">
        <v>9.4551300000000005</v>
      </c>
      <c r="T553" s="101">
        <f>INDEX(BDD_enquete_terrain_publique!AE:AE, MATCH(A553, BDD_enquete_terrain_publique!C:C, 0))</f>
        <v>0.35416666666666669</v>
      </c>
      <c r="U553" s="101">
        <f>INDEX(BDD_enquete_terrain_publique!AF:AF, MATCH(A553, BDD_enquete_terrain_publique!C:C, 0))</f>
        <v>0.6875</v>
      </c>
      <c r="V553" s="6" t="s">
        <v>2609</v>
      </c>
      <c r="W553" s="101">
        <v>0.69791666666666663</v>
      </c>
      <c r="X553" s="6">
        <v>2</v>
      </c>
      <c r="Y553" s="6">
        <v>2</v>
      </c>
      <c r="Z553" s="6" t="s">
        <v>22</v>
      </c>
      <c r="AA553" s="6" t="s">
        <v>22</v>
      </c>
      <c r="GU553" s="34"/>
    </row>
    <row r="554" spans="1:203" s="13" customFormat="1">
      <c r="A554" s="106" t="s">
        <v>1548</v>
      </c>
      <c r="B554" s="100">
        <f>INDEX(BDD_enquete_terrain_publique!E:E, MATCH(A554, BDD_enquete_terrain_publique!C:C, 0))</f>
        <v>45140</v>
      </c>
      <c r="C554" s="6">
        <v>59</v>
      </c>
      <c r="D554" s="105" t="s">
        <v>22</v>
      </c>
      <c r="E554" s="6">
        <f>INDEX(BDD_enquete_terrain_publique!G:G, MATCH(A554, BDD_enquete_terrain_publique!C:C, 0))</f>
        <v>1</v>
      </c>
      <c r="F554" s="6">
        <f>INDEX(BDD_enquete_terrain_publique!H:H, MATCH(A554, BDD_enquete_terrain_publique!C:C, 0))</f>
        <v>25</v>
      </c>
      <c r="G554" s="6">
        <f>INDEX(BDD_enquete_terrain_publique!I:I, MATCH(A554, BDD_enquete_terrain_publique!C:C, 0))</f>
        <v>1</v>
      </c>
      <c r="H554" s="6" t="str">
        <f>INDEX(BDD_enquete_terrain_publique!J:J, MATCH(A554, BDD_enquete_terrain_publique!C:C, 0))</f>
        <v>NE</v>
      </c>
      <c r="I554" s="6" t="str">
        <f>INDEX(BDD_enquete_terrain_publique!K:K, MATCH(A554, BDD_enquete_terrain_publique!C:C, 0))</f>
        <v>NO</v>
      </c>
      <c r="J554" s="6" t="str">
        <f>INDEX(BDD_enquete_terrain_publique!L:L, MATCH(A554, BDD_enquete_terrain_publique!C:C, 0))</f>
        <v>0_10</v>
      </c>
      <c r="K554" s="6" t="str">
        <f>INDEX(BDD_enquete_terrain_publique!M:M, MATCH(A554, BDD_enquete_terrain_publique!C:C, 0))</f>
        <v>pln_lune</v>
      </c>
      <c r="L554" s="6" t="s">
        <v>22</v>
      </c>
      <c r="M554" s="6" t="s">
        <v>22</v>
      </c>
      <c r="N554" s="6" t="s">
        <v>22</v>
      </c>
      <c r="O554" s="6" t="s">
        <v>22</v>
      </c>
      <c r="P554" s="6" t="s">
        <v>22</v>
      </c>
      <c r="Q554" s="6" t="s">
        <v>22</v>
      </c>
      <c r="R554" s="6" t="s">
        <v>22</v>
      </c>
      <c r="S554" s="6" t="s">
        <v>22</v>
      </c>
      <c r="T554" s="101">
        <f>INDEX(BDD_enquete_terrain_publique!AE:AE, MATCH(A554, BDD_enquete_terrain_publique!C:C, 0))</f>
        <v>0.35416666666666669</v>
      </c>
      <c r="U554" s="101">
        <f>INDEX(BDD_enquete_terrain_publique!AF:AF, MATCH(A554, BDD_enquete_terrain_publique!C:C, 0))</f>
        <v>0.6875</v>
      </c>
      <c r="V554" s="6" t="s">
        <v>22</v>
      </c>
      <c r="W554" s="6" t="s">
        <v>22</v>
      </c>
      <c r="X554" s="6" t="s">
        <v>22</v>
      </c>
      <c r="Y554" s="6" t="s">
        <v>22</v>
      </c>
      <c r="Z554" s="6" t="s">
        <v>22</v>
      </c>
      <c r="AA554" s="6" t="s">
        <v>22</v>
      </c>
      <c r="GU554" s="34"/>
    </row>
    <row r="555" spans="1:203" s="13" customFormat="1">
      <c r="A555" s="106" t="s">
        <v>1548</v>
      </c>
      <c r="B555" s="100">
        <f>INDEX(BDD_enquete_terrain_publique!E:E, MATCH(A555, BDD_enquete_terrain_publique!C:C, 0))</f>
        <v>45140</v>
      </c>
      <c r="C555" s="6">
        <v>60</v>
      </c>
      <c r="D555" s="105" t="s">
        <v>22</v>
      </c>
      <c r="E555" s="6">
        <f>INDEX(BDD_enquete_terrain_publique!G:G, MATCH(A555, BDD_enquete_terrain_publique!C:C, 0))</f>
        <v>1</v>
      </c>
      <c r="F555" s="6">
        <f>INDEX(BDD_enquete_terrain_publique!H:H, MATCH(A555, BDD_enquete_terrain_publique!C:C, 0))</f>
        <v>25</v>
      </c>
      <c r="G555" s="6">
        <f>INDEX(BDD_enquete_terrain_publique!I:I, MATCH(A555, BDD_enquete_terrain_publique!C:C, 0))</f>
        <v>1</v>
      </c>
      <c r="H555" s="6" t="str">
        <f>INDEX(BDD_enquete_terrain_publique!J:J, MATCH(A555, BDD_enquete_terrain_publique!C:C, 0))</f>
        <v>NE</v>
      </c>
      <c r="I555" s="6" t="str">
        <f>INDEX(BDD_enquete_terrain_publique!K:K, MATCH(A555, BDD_enquete_terrain_publique!C:C, 0))</f>
        <v>NO</v>
      </c>
      <c r="J555" s="6" t="str">
        <f>INDEX(BDD_enquete_terrain_publique!L:L, MATCH(A555, BDD_enquete_terrain_publique!C:C, 0))</f>
        <v>0_10</v>
      </c>
      <c r="K555" s="6" t="str">
        <f>INDEX(BDD_enquete_terrain_publique!M:M, MATCH(A555, BDD_enquete_terrain_publique!C:C, 0))</f>
        <v>pln_lune</v>
      </c>
      <c r="L555" s="6" t="s">
        <v>22</v>
      </c>
      <c r="M555" s="6" t="s">
        <v>22</v>
      </c>
      <c r="N555" s="6" t="s">
        <v>22</v>
      </c>
      <c r="O555" s="6" t="s">
        <v>22</v>
      </c>
      <c r="P555" s="6" t="s">
        <v>22</v>
      </c>
      <c r="Q555" s="6" t="s">
        <v>22</v>
      </c>
      <c r="R555" s="6" t="str">
        <f t="array" ref="R555">L56:Y566</f>
        <v>42°48.583'</v>
      </c>
      <c r="S555" s="6" t="s">
        <v>22</v>
      </c>
      <c r="T555" s="101">
        <f>INDEX(BDD_enquete_terrain_publique!AE:AE, MATCH(A555, BDD_enquete_terrain_publique!C:C, 0))</f>
        <v>0.35416666666666669</v>
      </c>
      <c r="U555" s="101">
        <f>INDEX(BDD_enquete_terrain_publique!AF:AF, MATCH(A555, BDD_enquete_terrain_publique!C:C, 0))</f>
        <v>0.6875</v>
      </c>
      <c r="V555" s="6" t="s">
        <v>22</v>
      </c>
      <c r="W555" s="6" t="s">
        <v>22</v>
      </c>
      <c r="X555" s="6" t="s">
        <v>22</v>
      </c>
      <c r="Y555" s="6" t="s">
        <v>22</v>
      </c>
      <c r="Z555" s="6" t="s">
        <v>22</v>
      </c>
      <c r="AA555" s="6" t="s">
        <v>22</v>
      </c>
      <c r="GU555" s="34"/>
    </row>
    <row r="556" spans="1:203" s="13" customFormat="1">
      <c r="A556" s="106" t="s">
        <v>1548</v>
      </c>
      <c r="B556" s="100">
        <f>INDEX(BDD_enquete_terrain_publique!E:E, MATCH(A556, BDD_enquete_terrain_publique!C:C, 0))</f>
        <v>45140</v>
      </c>
      <c r="C556" s="6">
        <v>61</v>
      </c>
      <c r="D556" s="105" t="s">
        <v>22</v>
      </c>
      <c r="E556" s="6">
        <f>INDEX(BDD_enquete_terrain_publique!G:G, MATCH(A556, BDD_enquete_terrain_publique!C:C, 0))</f>
        <v>1</v>
      </c>
      <c r="F556" s="6">
        <f>INDEX(BDD_enquete_terrain_publique!H:H, MATCH(A556, BDD_enquete_terrain_publique!C:C, 0))</f>
        <v>25</v>
      </c>
      <c r="G556" s="6">
        <f>INDEX(BDD_enquete_terrain_publique!I:I, MATCH(A556, BDD_enquete_terrain_publique!C:C, 0))</f>
        <v>1</v>
      </c>
      <c r="H556" s="6" t="str">
        <f>INDEX(BDD_enquete_terrain_publique!J:J, MATCH(A556, BDD_enquete_terrain_publique!C:C, 0))</f>
        <v>NE</v>
      </c>
      <c r="I556" s="6" t="str">
        <f>INDEX(BDD_enquete_terrain_publique!K:K, MATCH(A556, BDD_enquete_terrain_publique!C:C, 0))</f>
        <v>NO</v>
      </c>
      <c r="J556" s="6" t="str">
        <f>INDEX(BDD_enquete_terrain_publique!L:L, MATCH(A556, BDD_enquete_terrain_publique!C:C, 0))</f>
        <v>0_10</v>
      </c>
      <c r="K556" s="6" t="str">
        <f>INDEX(BDD_enquete_terrain_publique!M:M, MATCH(A556, BDD_enquete_terrain_publique!C:C, 0))</f>
        <v>pln_lune</v>
      </c>
      <c r="L556" s="6" t="s">
        <v>22</v>
      </c>
      <c r="M556" s="6" t="s">
        <v>22</v>
      </c>
      <c r="N556" s="6" t="s">
        <v>22</v>
      </c>
      <c r="O556" s="6" t="s">
        <v>22</v>
      </c>
      <c r="P556" s="6" t="s">
        <v>22</v>
      </c>
      <c r="Q556" s="6" t="s">
        <v>22</v>
      </c>
      <c r="R556" s="6" t="s">
        <v>22</v>
      </c>
      <c r="S556" s="6" t="s">
        <v>22</v>
      </c>
      <c r="T556" s="101">
        <f>INDEX(BDD_enquete_terrain_publique!AE:AE, MATCH(A556, BDD_enquete_terrain_publique!C:C, 0))</f>
        <v>0.35416666666666669</v>
      </c>
      <c r="U556" s="101">
        <f>INDEX(BDD_enquete_terrain_publique!AF:AF, MATCH(A556, BDD_enquete_terrain_publique!C:C, 0))</f>
        <v>0.6875</v>
      </c>
      <c r="V556" s="6" t="s">
        <v>22</v>
      </c>
      <c r="W556" s="6" t="s">
        <v>22</v>
      </c>
      <c r="X556" s="6" t="s">
        <v>22</v>
      </c>
      <c r="Y556" s="6" t="s">
        <v>22</v>
      </c>
      <c r="Z556" s="6" t="s">
        <v>22</v>
      </c>
      <c r="AA556" s="6" t="s">
        <v>22</v>
      </c>
      <c r="GU556" s="34"/>
    </row>
    <row r="557" spans="1:203" s="13" customFormat="1">
      <c r="A557" s="106" t="s">
        <v>1548</v>
      </c>
      <c r="B557" s="100">
        <f>INDEX(BDD_enquete_terrain_publique!E:E, MATCH(A557, BDD_enquete_terrain_publique!C:C, 0))</f>
        <v>45140</v>
      </c>
      <c r="C557" s="6">
        <v>1</v>
      </c>
      <c r="D557" s="105" t="s">
        <v>22</v>
      </c>
      <c r="E557" s="6">
        <f>INDEX(BDD_enquete_terrain_publique!G:G, MATCH(A557, BDD_enquete_terrain_publique!C:C, 0))</f>
        <v>1</v>
      </c>
      <c r="F557" s="6">
        <f>INDEX(BDD_enquete_terrain_publique!H:H, MATCH(A557, BDD_enquete_terrain_publique!C:C, 0))</f>
        <v>25</v>
      </c>
      <c r="G557" s="6">
        <f>INDEX(BDD_enquete_terrain_publique!I:I, MATCH(A557, BDD_enquete_terrain_publique!C:C, 0))</f>
        <v>1</v>
      </c>
      <c r="H557" s="6" t="str">
        <f>INDEX(BDD_enquete_terrain_publique!J:J, MATCH(A557, BDD_enquete_terrain_publique!C:C, 0))</f>
        <v>NE</v>
      </c>
      <c r="I557" s="6" t="str">
        <f>INDEX(BDD_enquete_terrain_publique!K:K, MATCH(A557, BDD_enquete_terrain_publique!C:C, 0))</f>
        <v>NO</v>
      </c>
      <c r="J557" s="6" t="str">
        <f>INDEX(BDD_enquete_terrain_publique!L:L, MATCH(A557, BDD_enquete_terrain_publique!C:C, 0))</f>
        <v>0_10</v>
      </c>
      <c r="K557" s="6" t="str">
        <f>INDEX(BDD_enquete_terrain_publique!M:M, MATCH(A557, BDD_enquete_terrain_publique!C:C, 0))</f>
        <v>pln_lune</v>
      </c>
      <c r="L557" s="6" t="s">
        <v>22</v>
      </c>
      <c r="M557" s="6" t="s">
        <v>22</v>
      </c>
      <c r="N557" s="6" t="s">
        <v>22</v>
      </c>
      <c r="O557" s="6" t="s">
        <v>22</v>
      </c>
      <c r="P557" s="6" t="s">
        <v>22</v>
      </c>
      <c r="Q557" s="6" t="s">
        <v>22</v>
      </c>
      <c r="R557" s="6" t="s">
        <v>22</v>
      </c>
      <c r="S557" s="6" t="s">
        <v>22</v>
      </c>
      <c r="T557" s="101">
        <f>INDEX(BDD_enquete_terrain_publique!AE:AE, MATCH(A557, BDD_enquete_terrain_publique!C:C, 0))</f>
        <v>0.35416666666666669</v>
      </c>
      <c r="U557" s="101">
        <f>INDEX(BDD_enquete_terrain_publique!AF:AF, MATCH(A557, BDD_enquete_terrain_publique!C:C, 0))</f>
        <v>0.6875</v>
      </c>
      <c r="V557" s="6" t="s">
        <v>22</v>
      </c>
      <c r="W557" s="6" t="s">
        <v>22</v>
      </c>
      <c r="X557" s="6" t="s">
        <v>22</v>
      </c>
      <c r="Y557" s="6" t="s">
        <v>22</v>
      </c>
      <c r="Z557" s="6" t="s">
        <v>22</v>
      </c>
      <c r="AA557" s="6" t="s">
        <v>22</v>
      </c>
      <c r="GU557" s="34"/>
    </row>
    <row r="558" spans="1:203" s="13" customFormat="1">
      <c r="A558" s="106" t="s">
        <v>1548</v>
      </c>
      <c r="B558" s="100">
        <f>INDEX(BDD_enquete_terrain_publique!E:E, MATCH(A558, BDD_enquete_terrain_publique!C:C, 0))</f>
        <v>45140</v>
      </c>
      <c r="C558" s="6">
        <v>2</v>
      </c>
      <c r="D558" s="105" t="s">
        <v>22</v>
      </c>
      <c r="E558" s="6">
        <f>INDEX(BDD_enquete_terrain_publique!G:G, MATCH(A558, BDD_enquete_terrain_publique!C:C, 0))</f>
        <v>1</v>
      </c>
      <c r="F558" s="6">
        <f>INDEX(BDD_enquete_terrain_publique!H:H, MATCH(A558, BDD_enquete_terrain_publique!C:C, 0))</f>
        <v>25</v>
      </c>
      <c r="G558" s="6">
        <f>INDEX(BDD_enquete_terrain_publique!I:I, MATCH(A558, BDD_enquete_terrain_publique!C:C, 0))</f>
        <v>1</v>
      </c>
      <c r="H558" s="6" t="str">
        <f>INDEX(BDD_enquete_terrain_publique!J:J, MATCH(A558, BDD_enquete_terrain_publique!C:C, 0))</f>
        <v>NE</v>
      </c>
      <c r="I558" s="6" t="str">
        <f>INDEX(BDD_enquete_terrain_publique!K:K, MATCH(A558, BDD_enquete_terrain_publique!C:C, 0))</f>
        <v>NO</v>
      </c>
      <c r="J558" s="6" t="str">
        <f>INDEX(BDD_enquete_terrain_publique!L:L, MATCH(A558, BDD_enquete_terrain_publique!C:C, 0))</f>
        <v>0_10</v>
      </c>
      <c r="K558" s="6" t="str">
        <f>INDEX(BDD_enquete_terrain_publique!M:M, MATCH(A558, BDD_enquete_terrain_publique!C:C, 0))</f>
        <v>pln_lune</v>
      </c>
      <c r="L558" s="6" t="s">
        <v>22</v>
      </c>
      <c r="M558" s="6" t="s">
        <v>22</v>
      </c>
      <c r="N558" s="6" t="s">
        <v>22</v>
      </c>
      <c r="O558" s="6" t="s">
        <v>22</v>
      </c>
      <c r="P558" s="6" t="s">
        <v>22</v>
      </c>
      <c r="Q558" s="6" t="s">
        <v>22</v>
      </c>
      <c r="R558" s="6" t="s">
        <v>22</v>
      </c>
      <c r="S558" s="6" t="s">
        <v>22</v>
      </c>
      <c r="T558" s="101">
        <f>INDEX(BDD_enquete_terrain_publique!AE:AE, MATCH(A558, BDD_enquete_terrain_publique!C:C, 0))</f>
        <v>0.35416666666666669</v>
      </c>
      <c r="U558" s="101">
        <f>INDEX(BDD_enquete_terrain_publique!AF:AF, MATCH(A558, BDD_enquete_terrain_publique!C:C, 0))</f>
        <v>0.6875</v>
      </c>
      <c r="V558" s="6" t="s">
        <v>22</v>
      </c>
      <c r="W558" s="6" t="s">
        <v>22</v>
      </c>
      <c r="X558" s="6" t="s">
        <v>22</v>
      </c>
      <c r="Y558" s="6" t="s">
        <v>22</v>
      </c>
      <c r="Z558" s="6" t="s">
        <v>22</v>
      </c>
      <c r="AA558" s="6" t="s">
        <v>22</v>
      </c>
      <c r="GU558" s="34"/>
    </row>
    <row r="559" spans="1:203" s="13" customFormat="1">
      <c r="A559" s="106" t="s">
        <v>1752</v>
      </c>
      <c r="B559" s="100">
        <f>INDEX(BDD_enquete_terrain_publique!E:E, MATCH(A559, BDD_enquete_terrain_publique!C:C, 0))</f>
        <v>45141</v>
      </c>
      <c r="C559" s="6">
        <v>9</v>
      </c>
      <c r="D559" s="105" t="s">
        <v>22</v>
      </c>
      <c r="E559" s="6">
        <f>INDEX(BDD_enquete_terrain_publique!G:G, MATCH(A559, BDD_enquete_terrain_publique!C:C, 0))</f>
        <v>1</v>
      </c>
      <c r="F559" s="6">
        <f>INDEX(BDD_enquete_terrain_publique!H:H, MATCH(A559, BDD_enquete_terrain_publique!C:C, 0))</f>
        <v>27</v>
      </c>
      <c r="G559" s="6">
        <f>INDEX(BDD_enquete_terrain_publique!I:I, MATCH(A559, BDD_enquete_terrain_publique!C:C, 0))</f>
        <v>1</v>
      </c>
      <c r="H559" s="6" t="str">
        <f>INDEX(BDD_enquete_terrain_publique!J:J, MATCH(A559, BDD_enquete_terrain_publique!C:C, 0))</f>
        <v>E</v>
      </c>
      <c r="I559" s="6" t="str">
        <f>INDEX(BDD_enquete_terrain_publique!K:K, MATCH(A559, BDD_enquete_terrain_publique!C:C, 0))</f>
        <v>NE</v>
      </c>
      <c r="J559" s="6" t="str">
        <f>INDEX(BDD_enquete_terrain_publique!L:L, MATCH(A559, BDD_enquete_terrain_publique!C:C, 0))</f>
        <v>0_10</v>
      </c>
      <c r="K559" s="6" t="str">
        <f>INDEX(BDD_enquete_terrain_publique!M:M, MATCH(A559, BDD_enquete_terrain_publique!C:C, 0))</f>
        <v>pln_lune</v>
      </c>
      <c r="L559" s="6" t="s">
        <v>22</v>
      </c>
      <c r="M559" s="6" t="s">
        <v>22</v>
      </c>
      <c r="N559" s="6" t="s">
        <v>22</v>
      </c>
      <c r="O559" s="6" t="s">
        <v>22</v>
      </c>
      <c r="P559" s="6" t="s">
        <v>22</v>
      </c>
      <c r="Q559" s="6" t="s">
        <v>22</v>
      </c>
      <c r="R559" s="6" t="s">
        <v>22</v>
      </c>
      <c r="S559" s="6" t="s">
        <v>22</v>
      </c>
      <c r="T559" s="101">
        <f>INDEX(BDD_enquete_terrain_publique!AE:AE, MATCH(A559, BDD_enquete_terrain_publique!C:C, 0))</f>
        <v>0.375</v>
      </c>
      <c r="U559" s="101">
        <f>INDEX(BDD_enquete_terrain_publique!AF:AF, MATCH(A559, BDD_enquete_terrain_publique!C:C, 0))</f>
        <v>0.70833333333333337</v>
      </c>
      <c r="V559" s="6" t="s">
        <v>22</v>
      </c>
      <c r="W559" s="6" t="s">
        <v>22</v>
      </c>
      <c r="X559" s="6" t="s">
        <v>22</v>
      </c>
      <c r="Y559" s="6" t="s">
        <v>22</v>
      </c>
      <c r="Z559" s="6" t="s">
        <v>22</v>
      </c>
      <c r="AA559" s="6" t="s">
        <v>22</v>
      </c>
      <c r="GU559" s="34"/>
    </row>
    <row r="560" spans="1:203" s="13" customFormat="1">
      <c r="A560" s="106" t="s">
        <v>1752</v>
      </c>
      <c r="B560" s="100">
        <f>INDEX(BDD_enquete_terrain_publique!E:E, MATCH(A560, BDD_enquete_terrain_publique!C:C, 0))</f>
        <v>45141</v>
      </c>
      <c r="C560" s="6">
        <v>8</v>
      </c>
      <c r="D560" s="105" t="s">
        <v>22</v>
      </c>
      <c r="E560" s="6">
        <f>INDEX(BDD_enquete_terrain_publique!G:G, MATCH(A560, BDD_enquete_terrain_publique!C:C, 0))</f>
        <v>1</v>
      </c>
      <c r="F560" s="6">
        <f>INDEX(BDD_enquete_terrain_publique!H:H, MATCH(A560, BDD_enquete_terrain_publique!C:C, 0))</f>
        <v>27</v>
      </c>
      <c r="G560" s="6">
        <f>INDEX(BDD_enquete_terrain_publique!I:I, MATCH(A560, BDD_enquete_terrain_publique!C:C, 0))</f>
        <v>1</v>
      </c>
      <c r="H560" s="6" t="str">
        <f>INDEX(BDD_enquete_terrain_publique!J:J, MATCH(A560, BDD_enquete_terrain_publique!C:C, 0))</f>
        <v>E</v>
      </c>
      <c r="I560" s="6" t="str">
        <f>INDEX(BDD_enquete_terrain_publique!K:K, MATCH(A560, BDD_enquete_terrain_publique!C:C, 0))</f>
        <v>NE</v>
      </c>
      <c r="J560" s="6" t="str">
        <f>INDEX(BDD_enquete_terrain_publique!L:L, MATCH(A560, BDD_enquete_terrain_publique!C:C, 0))</f>
        <v>0_10</v>
      </c>
      <c r="K560" s="6" t="str">
        <f>INDEX(BDD_enquete_terrain_publique!M:M, MATCH(A560, BDD_enquete_terrain_publique!C:C, 0))</f>
        <v>pln_lune</v>
      </c>
      <c r="L560" s="6" t="s">
        <v>22</v>
      </c>
      <c r="M560" s="6" t="s">
        <v>22</v>
      </c>
      <c r="N560" s="6" t="s">
        <v>22</v>
      </c>
      <c r="O560" s="6" t="s">
        <v>22</v>
      </c>
      <c r="P560" s="6" t="s">
        <v>22</v>
      </c>
      <c r="Q560" s="6" t="s">
        <v>22</v>
      </c>
      <c r="R560" s="6" t="s">
        <v>22</v>
      </c>
      <c r="S560" s="6" t="s">
        <v>22</v>
      </c>
      <c r="T560" s="101">
        <f>INDEX(BDD_enquete_terrain_publique!AE:AE, MATCH(A560, BDD_enquete_terrain_publique!C:C, 0))</f>
        <v>0.375</v>
      </c>
      <c r="U560" s="101">
        <f>INDEX(BDD_enquete_terrain_publique!AF:AF, MATCH(A560, BDD_enquete_terrain_publique!C:C, 0))</f>
        <v>0.70833333333333337</v>
      </c>
      <c r="V560" s="6" t="s">
        <v>22</v>
      </c>
      <c r="W560" s="6" t="s">
        <v>22</v>
      </c>
      <c r="X560" s="6" t="s">
        <v>22</v>
      </c>
      <c r="Y560" s="6" t="s">
        <v>22</v>
      </c>
      <c r="Z560" s="6" t="s">
        <v>22</v>
      </c>
      <c r="AA560" s="6" t="s">
        <v>22</v>
      </c>
      <c r="GU560" s="34"/>
    </row>
    <row r="561" spans="1:203" s="13" customFormat="1">
      <c r="A561" s="106" t="s">
        <v>1752</v>
      </c>
      <c r="B561" s="100">
        <f>INDEX(BDD_enquete_terrain_publique!E:E, MATCH(A561, BDD_enquete_terrain_publique!C:C, 0))</f>
        <v>45141</v>
      </c>
      <c r="C561" s="6">
        <v>7</v>
      </c>
      <c r="D561" s="105" t="s">
        <v>22</v>
      </c>
      <c r="E561" s="6">
        <f>INDEX(BDD_enquete_terrain_publique!G:G, MATCH(A561, BDD_enquete_terrain_publique!C:C, 0))</f>
        <v>1</v>
      </c>
      <c r="F561" s="6">
        <f>INDEX(BDD_enquete_terrain_publique!H:H, MATCH(A561, BDD_enquete_terrain_publique!C:C, 0))</f>
        <v>27</v>
      </c>
      <c r="G561" s="6">
        <f>INDEX(BDD_enquete_terrain_publique!I:I, MATCH(A561, BDD_enquete_terrain_publique!C:C, 0))</f>
        <v>1</v>
      </c>
      <c r="H561" s="6" t="str">
        <f>INDEX(BDD_enquete_terrain_publique!J:J, MATCH(A561, BDD_enquete_terrain_publique!C:C, 0))</f>
        <v>E</v>
      </c>
      <c r="I561" s="6" t="str">
        <f>INDEX(BDD_enquete_terrain_publique!K:K, MATCH(A561, BDD_enquete_terrain_publique!C:C, 0))</f>
        <v>NE</v>
      </c>
      <c r="J561" s="6" t="str">
        <f>INDEX(BDD_enquete_terrain_publique!L:L, MATCH(A561, BDD_enquete_terrain_publique!C:C, 0))</f>
        <v>0_10</v>
      </c>
      <c r="K561" s="6" t="str">
        <f>INDEX(BDD_enquete_terrain_publique!M:M, MATCH(A561, BDD_enquete_terrain_publique!C:C, 0))</f>
        <v>pln_lune</v>
      </c>
      <c r="L561" s="6" t="s">
        <v>22</v>
      </c>
      <c r="M561" s="6" t="s">
        <v>22</v>
      </c>
      <c r="N561" s="6" t="s">
        <v>22</v>
      </c>
      <c r="O561" s="6">
        <v>42.880969999999998</v>
      </c>
      <c r="P561" s="6" t="s">
        <v>22</v>
      </c>
      <c r="Q561" s="6" t="s">
        <v>22</v>
      </c>
      <c r="R561" s="6" t="s">
        <v>22</v>
      </c>
      <c r="S561" s="6">
        <v>9.4779</v>
      </c>
      <c r="T561" s="101">
        <f>INDEX(BDD_enquete_terrain_publique!AE:AE, MATCH(A561, BDD_enquete_terrain_publique!C:C, 0))</f>
        <v>0.375</v>
      </c>
      <c r="U561" s="101">
        <f>INDEX(BDD_enquete_terrain_publique!AF:AF, MATCH(A561, BDD_enquete_terrain_publique!C:C, 0))</f>
        <v>0.70833333333333337</v>
      </c>
      <c r="V561" s="6" t="s">
        <v>39</v>
      </c>
      <c r="W561" s="101">
        <v>0.49305555555555558</v>
      </c>
      <c r="X561" s="6">
        <v>3</v>
      </c>
      <c r="Y561" s="6">
        <v>3</v>
      </c>
      <c r="Z561" s="6" t="s">
        <v>22</v>
      </c>
      <c r="AA561" s="6" t="s">
        <v>2610</v>
      </c>
      <c r="GU561" s="34"/>
    </row>
    <row r="562" spans="1:203" s="13" customFormat="1">
      <c r="A562" s="106" t="s">
        <v>1752</v>
      </c>
      <c r="B562" s="100">
        <f>INDEX(BDD_enquete_terrain_publique!E:E, MATCH(A562, BDD_enquete_terrain_publique!C:C, 0))</f>
        <v>45141</v>
      </c>
      <c r="C562" s="6">
        <v>6</v>
      </c>
      <c r="D562" s="105" t="s">
        <v>22</v>
      </c>
      <c r="E562" s="6">
        <f>INDEX(BDD_enquete_terrain_publique!G:G, MATCH(A562, BDD_enquete_terrain_publique!C:C, 0))</f>
        <v>1</v>
      </c>
      <c r="F562" s="6">
        <f>INDEX(BDD_enquete_terrain_publique!H:H, MATCH(A562, BDD_enquete_terrain_publique!C:C, 0))</f>
        <v>27</v>
      </c>
      <c r="G562" s="6">
        <f>INDEX(BDD_enquete_terrain_publique!I:I, MATCH(A562, BDD_enquete_terrain_publique!C:C, 0))</f>
        <v>1</v>
      </c>
      <c r="H562" s="6" t="str">
        <f>INDEX(BDD_enquete_terrain_publique!J:J, MATCH(A562, BDD_enquete_terrain_publique!C:C, 0))</f>
        <v>E</v>
      </c>
      <c r="I562" s="6" t="str">
        <f>INDEX(BDD_enquete_terrain_publique!K:K, MATCH(A562, BDD_enquete_terrain_publique!C:C, 0))</f>
        <v>NE</v>
      </c>
      <c r="J562" s="6" t="str">
        <f>INDEX(BDD_enquete_terrain_publique!L:L, MATCH(A562, BDD_enquete_terrain_publique!C:C, 0))</f>
        <v>0_10</v>
      </c>
      <c r="K562" s="6" t="str">
        <f>INDEX(BDD_enquete_terrain_publique!M:M, MATCH(A562, BDD_enquete_terrain_publique!C:C, 0))</f>
        <v>pln_lune</v>
      </c>
      <c r="L562" s="6" t="s">
        <v>22</v>
      </c>
      <c r="M562" s="6" t="s">
        <v>22</v>
      </c>
      <c r="N562" s="6" t="s">
        <v>22</v>
      </c>
      <c r="O562" s="6">
        <v>42.923850000000002</v>
      </c>
      <c r="P562" s="6" t="s">
        <v>22</v>
      </c>
      <c r="Q562" s="6" t="s">
        <v>22</v>
      </c>
      <c r="R562" s="6" t="s">
        <v>22</v>
      </c>
      <c r="S562" s="6">
        <v>9.4725300000000008</v>
      </c>
      <c r="T562" s="101">
        <f>INDEX(BDD_enquete_terrain_publique!AE:AE, MATCH(A562, BDD_enquete_terrain_publique!C:C, 0))</f>
        <v>0.375</v>
      </c>
      <c r="U562" s="101">
        <f>INDEX(BDD_enquete_terrain_publique!AF:AF, MATCH(A562, BDD_enquete_terrain_publique!C:C, 0))</f>
        <v>0.70833333333333337</v>
      </c>
      <c r="V562" s="6" t="s">
        <v>39</v>
      </c>
      <c r="W562" s="101">
        <v>0.51388888888888895</v>
      </c>
      <c r="X562" s="6">
        <v>2</v>
      </c>
      <c r="Y562" s="6">
        <v>2</v>
      </c>
      <c r="Z562" s="6" t="s">
        <v>22</v>
      </c>
      <c r="AA562" s="6" t="s">
        <v>2611</v>
      </c>
      <c r="GU562" s="34"/>
    </row>
    <row r="563" spans="1:203" s="13" customFormat="1">
      <c r="A563" s="106" t="s">
        <v>1552</v>
      </c>
      <c r="B563" s="100">
        <f>INDEX(BDD_enquete_terrain_publique!E:E, MATCH(A563, BDD_enquete_terrain_publique!C:C, 0))</f>
        <v>45146</v>
      </c>
      <c r="C563" s="6">
        <v>9</v>
      </c>
      <c r="D563" s="105" t="s">
        <v>22</v>
      </c>
      <c r="E563" s="6">
        <f>INDEX(BDD_enquete_terrain_publique!G:G, MATCH(A563, BDD_enquete_terrain_publique!C:C, 0))</f>
        <v>1</v>
      </c>
      <c r="F563" s="6">
        <f>INDEX(BDD_enquete_terrain_publique!H:H, MATCH(A563, BDD_enquete_terrain_publique!C:C, 0))</f>
        <v>24</v>
      </c>
      <c r="G563" s="6">
        <f>INDEX(BDD_enquete_terrain_publique!I:I, MATCH(A563, BDD_enquete_terrain_publique!C:C, 0))</f>
        <v>1</v>
      </c>
      <c r="H563" s="6" t="str">
        <f>INDEX(BDD_enquete_terrain_publique!J:J, MATCH(A563, BDD_enquete_terrain_publique!C:C, 0))</f>
        <v>E</v>
      </c>
      <c r="I563" s="6" t="str">
        <f>INDEX(BDD_enquete_terrain_publique!K:K, MATCH(A563, BDD_enquete_terrain_publique!C:C, 0))</f>
        <v>O</v>
      </c>
      <c r="J563" s="6" t="str">
        <f>INDEX(BDD_enquete_terrain_publique!L:L, MATCH(A563, BDD_enquete_terrain_publique!C:C, 0))</f>
        <v>0_10</v>
      </c>
      <c r="K563" s="6" t="str">
        <f>INDEX(BDD_enquete_terrain_publique!M:M, MATCH(A563, BDD_enquete_terrain_publique!C:C, 0))</f>
        <v>dern_quart</v>
      </c>
      <c r="L563" s="6" t="s">
        <v>22</v>
      </c>
      <c r="M563" s="6" t="s">
        <v>22</v>
      </c>
      <c r="N563" s="6" t="s">
        <v>22</v>
      </c>
      <c r="O563" s="6">
        <v>42.742710000000002</v>
      </c>
      <c r="P563" s="6" t="s">
        <v>22</v>
      </c>
      <c r="Q563" s="6" t="s">
        <v>22</v>
      </c>
      <c r="R563" s="6" t="s">
        <v>22</v>
      </c>
      <c r="S563" s="6">
        <v>9.4623899999999992</v>
      </c>
      <c r="T563" s="101">
        <f>INDEX(BDD_enquete_terrain_publique!AE:AE, MATCH(A563, BDD_enquete_terrain_publique!C:C, 0))</f>
        <v>0.375</v>
      </c>
      <c r="U563" s="101">
        <f>INDEX(BDD_enquete_terrain_publique!AF:AF, MATCH(A563, BDD_enquete_terrain_publique!C:C, 0))</f>
        <v>0.70833333333333337</v>
      </c>
      <c r="V563" s="6" t="s">
        <v>40</v>
      </c>
      <c r="W563" s="101">
        <v>0.51041666666666663</v>
      </c>
      <c r="X563" s="6">
        <v>2</v>
      </c>
      <c r="Y563" s="6">
        <v>3</v>
      </c>
      <c r="Z563" s="6" t="s">
        <v>22</v>
      </c>
      <c r="AA563" s="6" t="s">
        <v>2612</v>
      </c>
      <c r="GU563" s="34"/>
    </row>
    <row r="564" spans="1:203" s="13" customFormat="1">
      <c r="A564" s="106" t="s">
        <v>1552</v>
      </c>
      <c r="B564" s="100">
        <f>INDEX(BDD_enquete_terrain_publique!E:E, MATCH(A564, BDD_enquete_terrain_publique!C:C, 0))</f>
        <v>45146</v>
      </c>
      <c r="C564" s="6">
        <v>8</v>
      </c>
      <c r="D564" s="105" t="s">
        <v>22</v>
      </c>
      <c r="E564" s="6">
        <f>INDEX(BDD_enquete_terrain_publique!G:G, MATCH(A564, BDD_enquete_terrain_publique!C:C, 0))</f>
        <v>1</v>
      </c>
      <c r="F564" s="6">
        <f>INDEX(BDD_enquete_terrain_publique!H:H, MATCH(A564, BDD_enquete_terrain_publique!C:C, 0))</f>
        <v>24</v>
      </c>
      <c r="G564" s="6">
        <f>INDEX(BDD_enquete_terrain_publique!I:I, MATCH(A564, BDD_enquete_terrain_publique!C:C, 0))</f>
        <v>1</v>
      </c>
      <c r="H564" s="6" t="str">
        <f>INDEX(BDD_enquete_terrain_publique!J:J, MATCH(A564, BDD_enquete_terrain_publique!C:C, 0))</f>
        <v>E</v>
      </c>
      <c r="I564" s="6" t="str">
        <f>INDEX(BDD_enquete_terrain_publique!K:K, MATCH(A564, BDD_enquete_terrain_publique!C:C, 0))</f>
        <v>O</v>
      </c>
      <c r="J564" s="6" t="str">
        <f>INDEX(BDD_enquete_terrain_publique!L:L, MATCH(A564, BDD_enquete_terrain_publique!C:C, 0))</f>
        <v>0_10</v>
      </c>
      <c r="K564" s="6" t="str">
        <f>INDEX(BDD_enquete_terrain_publique!M:M, MATCH(A564, BDD_enquete_terrain_publique!C:C, 0))</f>
        <v>dern_quart</v>
      </c>
      <c r="L564" s="6" t="s">
        <v>22</v>
      </c>
      <c r="M564" s="6" t="s">
        <v>22</v>
      </c>
      <c r="N564" s="6" t="s">
        <v>22</v>
      </c>
      <c r="O564" s="6">
        <v>42.77393</v>
      </c>
      <c r="P564" s="6" t="s">
        <v>22</v>
      </c>
      <c r="Q564" s="6" t="s">
        <v>22</v>
      </c>
      <c r="R564" s="6" t="s">
        <v>22</v>
      </c>
      <c r="S564" s="6">
        <v>9.4772200000000009</v>
      </c>
      <c r="T564" s="101">
        <f>INDEX(BDD_enquete_terrain_publique!AE:AE, MATCH(A564, BDD_enquete_terrain_publique!C:C, 0))</f>
        <v>0.375</v>
      </c>
      <c r="U564" s="101">
        <f>INDEX(BDD_enquete_terrain_publique!AF:AF, MATCH(A564, BDD_enquete_terrain_publique!C:C, 0))</f>
        <v>0.70833333333333337</v>
      </c>
      <c r="V564" s="6" t="s">
        <v>39</v>
      </c>
      <c r="W564" s="101">
        <v>0.39583333333333331</v>
      </c>
      <c r="X564" s="6">
        <v>2</v>
      </c>
      <c r="Y564" s="6">
        <v>2</v>
      </c>
      <c r="Z564" s="6" t="s">
        <v>22</v>
      </c>
      <c r="AA564" s="6" t="s">
        <v>22</v>
      </c>
      <c r="GU564" s="34"/>
    </row>
    <row r="565" spans="1:203" s="13" customFormat="1">
      <c r="A565" s="106" t="s">
        <v>1552</v>
      </c>
      <c r="B565" s="100">
        <f>INDEX(BDD_enquete_terrain_publique!E:E, MATCH(A565, BDD_enquete_terrain_publique!C:C, 0))</f>
        <v>45146</v>
      </c>
      <c r="C565" s="6">
        <v>7</v>
      </c>
      <c r="D565" s="105" t="s">
        <v>22</v>
      </c>
      <c r="E565" s="6">
        <f>INDEX(BDD_enquete_terrain_publique!G:G, MATCH(A565, BDD_enquete_terrain_publique!C:C, 0))</f>
        <v>1</v>
      </c>
      <c r="F565" s="6">
        <f>INDEX(BDD_enquete_terrain_publique!H:H, MATCH(A565, BDD_enquete_terrain_publique!C:C, 0))</f>
        <v>24</v>
      </c>
      <c r="G565" s="6">
        <f>INDEX(BDD_enquete_terrain_publique!I:I, MATCH(A565, BDD_enquete_terrain_publique!C:C, 0))</f>
        <v>1</v>
      </c>
      <c r="H565" s="6" t="str">
        <f>INDEX(BDD_enquete_terrain_publique!J:J, MATCH(A565, BDD_enquete_terrain_publique!C:C, 0))</f>
        <v>E</v>
      </c>
      <c r="I565" s="6" t="str">
        <f>INDEX(BDD_enquete_terrain_publique!K:K, MATCH(A565, BDD_enquete_terrain_publique!C:C, 0))</f>
        <v>O</v>
      </c>
      <c r="J565" s="6" t="str">
        <f>INDEX(BDD_enquete_terrain_publique!L:L, MATCH(A565, BDD_enquete_terrain_publique!C:C, 0))</f>
        <v>0_10</v>
      </c>
      <c r="K565" s="6" t="str">
        <f>INDEX(BDD_enquete_terrain_publique!M:M, MATCH(A565, BDD_enquete_terrain_publique!C:C, 0))</f>
        <v>dern_quart</v>
      </c>
      <c r="L565" s="6" t="s">
        <v>22</v>
      </c>
      <c r="M565" s="6" t="s">
        <v>22</v>
      </c>
      <c r="N565" s="6" t="s">
        <v>22</v>
      </c>
      <c r="O565" s="6">
        <v>42.92371</v>
      </c>
      <c r="P565" s="6" t="s">
        <v>22</v>
      </c>
      <c r="Q565" s="6" t="s">
        <v>22</v>
      </c>
      <c r="R565" s="6" t="s">
        <v>22</v>
      </c>
      <c r="S565" s="6">
        <v>9.4722899999999992</v>
      </c>
      <c r="T565" s="101">
        <f>INDEX(BDD_enquete_terrain_publique!AE:AE, MATCH(A565, BDD_enquete_terrain_publique!C:C, 0))</f>
        <v>0.375</v>
      </c>
      <c r="U565" s="101">
        <f>INDEX(BDD_enquete_terrain_publique!AF:AF, MATCH(A565, BDD_enquete_terrain_publique!C:C, 0))</f>
        <v>0.70833333333333337</v>
      </c>
      <c r="V565" s="6" t="s">
        <v>39</v>
      </c>
      <c r="W565" s="101">
        <v>0.58333333333333337</v>
      </c>
      <c r="X565" s="6">
        <v>1</v>
      </c>
      <c r="Y565" s="6">
        <v>3</v>
      </c>
      <c r="Z565" s="6" t="s">
        <v>22</v>
      </c>
      <c r="AA565" s="6" t="s">
        <v>2613</v>
      </c>
      <c r="GU565" s="34"/>
    </row>
    <row r="566" spans="1:203" s="13" customFormat="1">
      <c r="A566" s="106" t="s">
        <v>1552</v>
      </c>
      <c r="B566" s="100">
        <f>INDEX(BDD_enquete_terrain_publique!E:E, MATCH(A566, BDD_enquete_terrain_publique!C:C, 0))</f>
        <v>45146</v>
      </c>
      <c r="C566" s="6">
        <v>6</v>
      </c>
      <c r="D566" s="105" t="s">
        <v>22</v>
      </c>
      <c r="E566" s="6">
        <f>INDEX(BDD_enquete_terrain_publique!G:G, MATCH(A566, BDD_enquete_terrain_publique!C:C, 0))</f>
        <v>1</v>
      </c>
      <c r="F566" s="6">
        <f>INDEX(BDD_enquete_terrain_publique!H:H, MATCH(A566, BDD_enquete_terrain_publique!C:C, 0))</f>
        <v>24</v>
      </c>
      <c r="G566" s="6">
        <f>INDEX(BDD_enquete_terrain_publique!I:I, MATCH(A566, BDD_enquete_terrain_publique!C:C, 0))</f>
        <v>1</v>
      </c>
      <c r="H566" s="6" t="str">
        <f>INDEX(BDD_enquete_terrain_publique!J:J, MATCH(A566, BDD_enquete_terrain_publique!C:C, 0))</f>
        <v>E</v>
      </c>
      <c r="I566" s="6" t="str">
        <f>INDEX(BDD_enquete_terrain_publique!K:K, MATCH(A566, BDD_enquete_terrain_publique!C:C, 0))</f>
        <v>O</v>
      </c>
      <c r="J566" s="6" t="str">
        <f>INDEX(BDD_enquete_terrain_publique!L:L, MATCH(A566, BDD_enquete_terrain_publique!C:C, 0))</f>
        <v>0_10</v>
      </c>
      <c r="K566" s="6" t="str">
        <f>INDEX(BDD_enquete_terrain_publique!M:M, MATCH(A566, BDD_enquete_terrain_publique!C:C, 0))</f>
        <v>dern_quart</v>
      </c>
      <c r="L566" s="6" t="s">
        <v>22</v>
      </c>
      <c r="M566" s="6" t="s">
        <v>22</v>
      </c>
      <c r="N566" s="6" t="s">
        <v>22</v>
      </c>
      <c r="O566" s="6" t="s">
        <v>22</v>
      </c>
      <c r="P566" s="6" t="s">
        <v>22</v>
      </c>
      <c r="Q566" s="6" t="s">
        <v>22</v>
      </c>
      <c r="R566" s="6" t="s">
        <v>22</v>
      </c>
      <c r="S566" s="6" t="s">
        <v>22</v>
      </c>
      <c r="T566" s="101">
        <f>INDEX(BDD_enquete_terrain_publique!AE:AE, MATCH(A566, BDD_enquete_terrain_publique!C:C, 0))</f>
        <v>0.375</v>
      </c>
      <c r="U566" s="101">
        <f>INDEX(BDD_enquete_terrain_publique!AF:AF, MATCH(A566, BDD_enquete_terrain_publique!C:C, 0))</f>
        <v>0.70833333333333337</v>
      </c>
      <c r="V566" s="6" t="s">
        <v>22</v>
      </c>
      <c r="W566" s="6" t="s">
        <v>22</v>
      </c>
      <c r="X566" s="6" t="s">
        <v>22</v>
      </c>
      <c r="Y566" s="6" t="s">
        <v>22</v>
      </c>
      <c r="Z566" s="6" t="s">
        <v>22</v>
      </c>
      <c r="AA566" s="6" t="s">
        <v>22</v>
      </c>
      <c r="GU566" s="34"/>
    </row>
    <row r="567" spans="1:203" s="13" customFormat="1">
      <c r="A567" s="106" t="s">
        <v>1555</v>
      </c>
      <c r="B567" s="100">
        <f>INDEX(BDD_enquete_terrain_publique!E:E, MATCH(A567, BDD_enquete_terrain_publique!C:C, 0))</f>
        <v>45147</v>
      </c>
      <c r="C567" s="6">
        <v>9</v>
      </c>
      <c r="D567" s="105" t="s">
        <v>22</v>
      </c>
      <c r="E567" s="6">
        <f>INDEX(BDD_enquete_terrain_publique!G:G, MATCH(A567, BDD_enquete_terrain_publique!C:C, 0))</f>
        <v>1</v>
      </c>
      <c r="F567" s="6">
        <f>INDEX(BDD_enquete_terrain_publique!H:H, MATCH(A567, BDD_enquete_terrain_publique!C:C, 0))</f>
        <v>21</v>
      </c>
      <c r="G567" s="6">
        <f>INDEX(BDD_enquete_terrain_publique!I:I, MATCH(A567, BDD_enquete_terrain_publique!C:C, 0))</f>
        <v>1</v>
      </c>
      <c r="H567" s="6" t="str">
        <f>INDEX(BDD_enquete_terrain_publique!J:J, MATCH(A567, BDD_enquete_terrain_publique!C:C, 0))</f>
        <v>SE</v>
      </c>
      <c r="I567" s="6" t="str">
        <f>INDEX(BDD_enquete_terrain_publique!K:K, MATCH(A567, BDD_enquete_terrain_publique!C:C, 0))</f>
        <v>NO</v>
      </c>
      <c r="J567" s="6" t="str">
        <f>INDEX(BDD_enquete_terrain_publique!L:L, MATCH(A567, BDD_enquete_terrain_publique!C:C, 0))</f>
        <v>0_10</v>
      </c>
      <c r="K567" s="6" t="str">
        <f>INDEX(BDD_enquete_terrain_publique!M:M, MATCH(A567, BDD_enquete_terrain_publique!C:C, 0))</f>
        <v>dern_quart</v>
      </c>
      <c r="L567" s="6" t="s">
        <v>22</v>
      </c>
      <c r="M567" s="6" t="s">
        <v>22</v>
      </c>
      <c r="N567" s="6" t="s">
        <v>22</v>
      </c>
      <c r="O567" s="6">
        <v>42.71031</v>
      </c>
      <c r="P567" s="6" t="s">
        <v>22</v>
      </c>
      <c r="Q567" s="6" t="s">
        <v>22</v>
      </c>
      <c r="R567" s="6" t="s">
        <v>22</v>
      </c>
      <c r="S567" s="6">
        <v>9.4550599999999996</v>
      </c>
      <c r="T567" s="101">
        <f>INDEX(BDD_enquete_terrain_publique!AE:AE, MATCH(A567, BDD_enquete_terrain_publique!C:C, 0))</f>
        <v>0.375</v>
      </c>
      <c r="U567" s="101">
        <f>INDEX(BDD_enquete_terrain_publique!AF:AF, MATCH(A567, BDD_enquete_terrain_publique!C:C, 0))</f>
        <v>0.70833333333333337</v>
      </c>
      <c r="V567" s="6" t="s">
        <v>39</v>
      </c>
      <c r="W567" s="101">
        <v>0.38541666666666669</v>
      </c>
      <c r="X567" s="6">
        <v>3</v>
      </c>
      <c r="Y567" s="6">
        <v>6</v>
      </c>
      <c r="Z567" s="6" t="s">
        <v>22</v>
      </c>
      <c r="AA567" s="6" t="s">
        <v>22</v>
      </c>
      <c r="GU567" s="34"/>
    </row>
    <row r="568" spans="1:203" s="13" customFormat="1">
      <c r="A568" s="106" t="s">
        <v>1555</v>
      </c>
      <c r="B568" s="100">
        <f>INDEX(BDD_enquete_terrain_publique!E:E, MATCH(A568, BDD_enquete_terrain_publique!C:C, 0))</f>
        <v>45147</v>
      </c>
      <c r="C568" s="6">
        <v>8</v>
      </c>
      <c r="D568" s="105" t="s">
        <v>22</v>
      </c>
      <c r="E568" s="6">
        <f>INDEX(BDD_enquete_terrain_publique!G:G, MATCH(A568, BDD_enquete_terrain_publique!C:C, 0))</f>
        <v>1</v>
      </c>
      <c r="F568" s="6">
        <f>INDEX(BDD_enquete_terrain_publique!H:H, MATCH(A568, BDD_enquete_terrain_publique!C:C, 0))</f>
        <v>21</v>
      </c>
      <c r="G568" s="6">
        <f>INDEX(BDD_enquete_terrain_publique!I:I, MATCH(A568, BDD_enquete_terrain_publique!C:C, 0))</f>
        <v>1</v>
      </c>
      <c r="H568" s="6" t="str">
        <f>INDEX(BDD_enquete_terrain_publique!J:J, MATCH(A568, BDD_enquete_terrain_publique!C:C, 0))</f>
        <v>SE</v>
      </c>
      <c r="I568" s="6" t="str">
        <f>INDEX(BDD_enquete_terrain_publique!K:K, MATCH(A568, BDD_enquete_terrain_publique!C:C, 0))</f>
        <v>NO</v>
      </c>
      <c r="J568" s="6" t="str">
        <f>INDEX(BDD_enquete_terrain_publique!L:L, MATCH(A568, BDD_enquete_terrain_publique!C:C, 0))</f>
        <v>0_10</v>
      </c>
      <c r="K568" s="6" t="str">
        <f>INDEX(BDD_enquete_terrain_publique!M:M, MATCH(A568, BDD_enquete_terrain_publique!C:C, 0))</f>
        <v>dern_quart</v>
      </c>
      <c r="L568" s="6" t="s">
        <v>22</v>
      </c>
      <c r="M568" s="6" t="s">
        <v>22</v>
      </c>
      <c r="N568" s="6" t="s">
        <v>22</v>
      </c>
      <c r="O568" s="6">
        <v>42.889159999999997</v>
      </c>
      <c r="P568" s="6" t="s">
        <v>22</v>
      </c>
      <c r="Q568" s="6" t="s">
        <v>22</v>
      </c>
      <c r="R568" s="6" t="s">
        <v>22</v>
      </c>
      <c r="S568" s="6">
        <v>9.4753600000000002</v>
      </c>
      <c r="T568" s="101">
        <f>INDEX(BDD_enquete_terrain_publique!AE:AE, MATCH(A568, BDD_enquete_terrain_publique!C:C, 0))</f>
        <v>0.375</v>
      </c>
      <c r="U568" s="101">
        <f>INDEX(BDD_enquete_terrain_publique!AF:AF, MATCH(A568, BDD_enquete_terrain_publique!C:C, 0))</f>
        <v>0.70833333333333337</v>
      </c>
      <c r="V568" s="6" t="s">
        <v>39</v>
      </c>
      <c r="W568" s="101">
        <v>0.66666666666666663</v>
      </c>
      <c r="X568" s="6">
        <v>1</v>
      </c>
      <c r="Y568" s="6">
        <v>2</v>
      </c>
      <c r="Z568" s="6" t="s">
        <v>22</v>
      </c>
      <c r="AA568" s="6" t="s">
        <v>22</v>
      </c>
      <c r="GU568" s="34"/>
    </row>
    <row r="569" spans="1:203" s="13" customFormat="1">
      <c r="A569" s="106" t="s">
        <v>1555</v>
      </c>
      <c r="B569" s="100">
        <f>INDEX(BDD_enquete_terrain_publique!E:E, MATCH(A569, BDD_enquete_terrain_publique!C:C, 0))</f>
        <v>45147</v>
      </c>
      <c r="C569" s="6">
        <v>7</v>
      </c>
      <c r="D569" s="105" t="s">
        <v>22</v>
      </c>
      <c r="E569" s="6">
        <f>INDEX(BDD_enquete_terrain_publique!G:G, MATCH(A569, BDD_enquete_terrain_publique!C:C, 0))</f>
        <v>1</v>
      </c>
      <c r="F569" s="6">
        <f>INDEX(BDD_enquete_terrain_publique!H:H, MATCH(A569, BDD_enquete_terrain_publique!C:C, 0))</f>
        <v>21</v>
      </c>
      <c r="G569" s="6">
        <f>INDEX(BDD_enquete_terrain_publique!I:I, MATCH(A569, BDD_enquete_terrain_publique!C:C, 0))</f>
        <v>1</v>
      </c>
      <c r="H569" s="6" t="str">
        <f>INDEX(BDD_enquete_terrain_publique!J:J, MATCH(A569, BDD_enquete_terrain_publique!C:C, 0))</f>
        <v>SE</v>
      </c>
      <c r="I569" s="6" t="str">
        <f>INDEX(BDD_enquete_terrain_publique!K:K, MATCH(A569, BDD_enquete_terrain_publique!C:C, 0))</f>
        <v>NO</v>
      </c>
      <c r="J569" s="6" t="str">
        <f>INDEX(BDD_enquete_terrain_publique!L:L, MATCH(A569, BDD_enquete_terrain_publique!C:C, 0))</f>
        <v>0_10</v>
      </c>
      <c r="K569" s="6" t="str">
        <f>INDEX(BDD_enquete_terrain_publique!M:M, MATCH(A569, BDD_enquete_terrain_publique!C:C, 0))</f>
        <v>dern_quart</v>
      </c>
      <c r="L569" s="6" t="s">
        <v>22</v>
      </c>
      <c r="M569" s="6" t="s">
        <v>22</v>
      </c>
      <c r="N569" s="6" t="s">
        <v>22</v>
      </c>
      <c r="O569" s="6" t="s">
        <v>22</v>
      </c>
      <c r="P569" s="6" t="s">
        <v>22</v>
      </c>
      <c r="Q569" s="6" t="s">
        <v>22</v>
      </c>
      <c r="R569" s="6" t="s">
        <v>22</v>
      </c>
      <c r="S569" s="6" t="s">
        <v>22</v>
      </c>
      <c r="T569" s="101">
        <f>INDEX(BDD_enquete_terrain_publique!AE:AE, MATCH(A569, BDD_enquete_terrain_publique!C:C, 0))</f>
        <v>0.375</v>
      </c>
      <c r="U569" s="101">
        <f>INDEX(BDD_enquete_terrain_publique!AF:AF, MATCH(A569, BDD_enquete_terrain_publique!C:C, 0))</f>
        <v>0.70833333333333337</v>
      </c>
      <c r="V569" s="6" t="s">
        <v>22</v>
      </c>
      <c r="W569" s="6" t="s">
        <v>22</v>
      </c>
      <c r="X569" s="6" t="s">
        <v>22</v>
      </c>
      <c r="Y569" s="6" t="s">
        <v>22</v>
      </c>
      <c r="Z569" s="6" t="s">
        <v>22</v>
      </c>
      <c r="AA569" s="6" t="s">
        <v>22</v>
      </c>
      <c r="GU569" s="34"/>
    </row>
    <row r="570" spans="1:203" s="13" customFormat="1">
      <c r="A570" s="106" t="s">
        <v>1555</v>
      </c>
      <c r="B570" s="100">
        <f>INDEX(BDD_enquete_terrain_publique!E:E, MATCH(A570, BDD_enquete_terrain_publique!C:C, 0))</f>
        <v>45147</v>
      </c>
      <c r="C570" s="6">
        <v>6</v>
      </c>
      <c r="D570" s="105" t="s">
        <v>22</v>
      </c>
      <c r="E570" s="6">
        <f>INDEX(BDD_enquete_terrain_publique!G:G, MATCH(A570, BDD_enquete_terrain_publique!C:C, 0))</f>
        <v>1</v>
      </c>
      <c r="F570" s="6">
        <f>INDEX(BDD_enquete_terrain_publique!H:H, MATCH(A570, BDD_enquete_terrain_publique!C:C, 0))</f>
        <v>21</v>
      </c>
      <c r="G570" s="6">
        <f>INDEX(BDD_enquete_terrain_publique!I:I, MATCH(A570, BDD_enquete_terrain_publique!C:C, 0))</f>
        <v>1</v>
      </c>
      <c r="H570" s="6" t="str">
        <f>INDEX(BDD_enquete_terrain_publique!J:J, MATCH(A570, BDD_enquete_terrain_publique!C:C, 0))</f>
        <v>SE</v>
      </c>
      <c r="I570" s="6" t="str">
        <f>INDEX(BDD_enquete_terrain_publique!K:K, MATCH(A570, BDD_enquete_terrain_publique!C:C, 0))</f>
        <v>NO</v>
      </c>
      <c r="J570" s="6" t="str">
        <f>INDEX(BDD_enquete_terrain_publique!L:L, MATCH(A570, BDD_enquete_terrain_publique!C:C, 0))</f>
        <v>0_10</v>
      </c>
      <c r="K570" s="6" t="str">
        <f>INDEX(BDD_enquete_terrain_publique!M:M, MATCH(A570, BDD_enquete_terrain_publique!C:C, 0))</f>
        <v>dern_quart</v>
      </c>
      <c r="L570" s="6" t="s">
        <v>22</v>
      </c>
      <c r="M570" s="6" t="s">
        <v>22</v>
      </c>
      <c r="N570" s="6" t="s">
        <v>22</v>
      </c>
      <c r="O570" s="6" t="s">
        <v>22</v>
      </c>
      <c r="P570" s="6" t="s">
        <v>22</v>
      </c>
      <c r="Q570" s="6" t="s">
        <v>22</v>
      </c>
      <c r="R570" s="6" t="s">
        <v>22</v>
      </c>
      <c r="S570" s="6" t="s">
        <v>22</v>
      </c>
      <c r="T570" s="101">
        <f>INDEX(BDD_enquete_terrain_publique!AE:AE, MATCH(A570, BDD_enquete_terrain_publique!C:C, 0))</f>
        <v>0.375</v>
      </c>
      <c r="U570" s="101">
        <f>INDEX(BDD_enquete_terrain_publique!AF:AF, MATCH(A570, BDD_enquete_terrain_publique!C:C, 0))</f>
        <v>0.70833333333333337</v>
      </c>
      <c r="V570" s="6" t="s">
        <v>22</v>
      </c>
      <c r="W570" s="6" t="s">
        <v>22</v>
      </c>
      <c r="X570" s="6" t="s">
        <v>22</v>
      </c>
      <c r="Y570" s="6" t="s">
        <v>22</v>
      </c>
      <c r="Z570" s="6" t="s">
        <v>22</v>
      </c>
      <c r="AA570" s="6" t="s">
        <v>22</v>
      </c>
      <c r="GU570" s="34"/>
    </row>
    <row r="571" spans="1:203" s="13" customFormat="1" ht="16.5" customHeight="1">
      <c r="A571" s="106" t="s">
        <v>1902</v>
      </c>
      <c r="B571" s="100">
        <f>INDEX(BDD_enquete_terrain_publique!E:E, MATCH(A571, BDD_enquete_terrain_publique!C:C, 0))</f>
        <v>45148</v>
      </c>
      <c r="C571" s="6">
        <v>7</v>
      </c>
      <c r="D571" s="105" t="s">
        <v>22</v>
      </c>
      <c r="E571" s="6">
        <f>INDEX(BDD_enquete_terrain_publique!G:G, MATCH(A571, BDD_enquete_terrain_publique!C:C, 0))</f>
        <v>1</v>
      </c>
      <c r="F571" s="6">
        <f>INDEX(BDD_enquete_terrain_publique!H:H, MATCH(A571, BDD_enquete_terrain_publique!C:C, 0))</f>
        <v>28</v>
      </c>
      <c r="G571" s="6">
        <f>INDEX(BDD_enquete_terrain_publique!I:I, MATCH(A571, BDD_enquete_terrain_publique!C:C, 0))</f>
        <v>1</v>
      </c>
      <c r="H571" s="6" t="str">
        <f>INDEX(BDD_enquete_terrain_publique!J:J, MATCH(A571, BDD_enquete_terrain_publique!C:C, 0))</f>
        <v>E</v>
      </c>
      <c r="I571" s="6" t="str">
        <f>INDEX(BDD_enquete_terrain_publique!K:K, MATCH(A571, BDD_enquete_terrain_publique!C:C, 0))</f>
        <v>NO</v>
      </c>
      <c r="J571" s="6" t="str">
        <f>INDEX(BDD_enquete_terrain_publique!L:L, MATCH(A571, BDD_enquete_terrain_publique!C:C, 0))</f>
        <v>0_10</v>
      </c>
      <c r="K571" s="6" t="str">
        <f>INDEX(BDD_enquete_terrain_publique!M:M, MATCH(A571, BDD_enquete_terrain_publique!C:C, 0))</f>
        <v>dern_quart</v>
      </c>
      <c r="L571" s="6" t="s">
        <v>22</v>
      </c>
      <c r="M571" s="6" t="s">
        <v>22</v>
      </c>
      <c r="N571" s="6" t="s">
        <v>22</v>
      </c>
      <c r="O571" s="6">
        <v>42.831989999999998</v>
      </c>
      <c r="P571" s="6" t="s">
        <v>22</v>
      </c>
      <c r="Q571" s="6" t="s">
        <v>22</v>
      </c>
      <c r="R571" s="6" t="s">
        <v>22</v>
      </c>
      <c r="S571" s="6">
        <v>9.4853299999999994</v>
      </c>
      <c r="T571" s="101">
        <f>INDEX(BDD_enquete_terrain_publique!AE:AE, MATCH(A571, BDD_enquete_terrain_publique!C:C, 0))</f>
        <v>0.375</v>
      </c>
      <c r="U571" s="101">
        <f>INDEX(BDD_enquete_terrain_publique!AF:AF, MATCH(A571, BDD_enquete_terrain_publique!C:C, 0))</f>
        <v>0.70833333333333337</v>
      </c>
      <c r="V571" s="6" t="s">
        <v>1534</v>
      </c>
      <c r="W571" s="101">
        <v>0.47916666666666669</v>
      </c>
      <c r="X571" s="6">
        <v>3</v>
      </c>
      <c r="Y571" s="6">
        <v>3</v>
      </c>
      <c r="Z571" s="6" t="s">
        <v>22</v>
      </c>
      <c r="AA571" s="6" t="s">
        <v>2614</v>
      </c>
      <c r="GU571" s="34"/>
    </row>
    <row r="572" spans="1:203" s="13" customFormat="1">
      <c r="A572" s="106" t="s">
        <v>1902</v>
      </c>
      <c r="B572" s="100">
        <f>INDEX(BDD_enquete_terrain_publique!E:E, MATCH(A572, BDD_enquete_terrain_publique!C:C, 0))</f>
        <v>45148</v>
      </c>
      <c r="C572" s="6">
        <v>9</v>
      </c>
      <c r="D572" s="105" t="s">
        <v>22</v>
      </c>
      <c r="E572" s="6">
        <f>INDEX(BDD_enquete_terrain_publique!G:G, MATCH(A572, BDD_enquete_terrain_publique!C:C, 0))</f>
        <v>1</v>
      </c>
      <c r="F572" s="6">
        <f>INDEX(BDD_enquete_terrain_publique!H:H, MATCH(A572, BDD_enquete_terrain_publique!C:C, 0))</f>
        <v>28</v>
      </c>
      <c r="G572" s="6">
        <f>INDEX(BDD_enquete_terrain_publique!I:I, MATCH(A572, BDD_enquete_terrain_publique!C:C, 0))</f>
        <v>1</v>
      </c>
      <c r="H572" s="6" t="str">
        <f>INDEX(BDD_enquete_terrain_publique!J:J, MATCH(A572, BDD_enquete_terrain_publique!C:C, 0))</f>
        <v>E</v>
      </c>
      <c r="I572" s="6" t="str">
        <f>INDEX(BDD_enquete_terrain_publique!K:K, MATCH(A572, BDD_enquete_terrain_publique!C:C, 0))</f>
        <v>NO</v>
      </c>
      <c r="J572" s="6" t="str">
        <f>INDEX(BDD_enquete_terrain_publique!L:L, MATCH(A572, BDD_enquete_terrain_publique!C:C, 0))</f>
        <v>0_10</v>
      </c>
      <c r="K572" s="6" t="str">
        <f>INDEX(BDD_enquete_terrain_publique!M:M, MATCH(A572, BDD_enquete_terrain_publique!C:C, 0))</f>
        <v>dern_quart</v>
      </c>
      <c r="L572" s="6" t="s">
        <v>22</v>
      </c>
      <c r="M572" s="6" t="s">
        <v>22</v>
      </c>
      <c r="N572" s="6" t="s">
        <v>22</v>
      </c>
      <c r="O572" s="6" t="s">
        <v>22</v>
      </c>
      <c r="P572" s="6" t="s">
        <v>22</v>
      </c>
      <c r="Q572" s="6" t="s">
        <v>22</v>
      </c>
      <c r="R572" s="6" t="s">
        <v>22</v>
      </c>
      <c r="S572" s="6" t="s">
        <v>22</v>
      </c>
      <c r="T572" s="101">
        <f>INDEX(BDD_enquete_terrain_publique!AE:AE, MATCH(A572, BDD_enquete_terrain_publique!C:C, 0))</f>
        <v>0.375</v>
      </c>
      <c r="U572" s="101">
        <f>INDEX(BDD_enquete_terrain_publique!AF:AF, MATCH(A572, BDD_enquete_terrain_publique!C:C, 0))</f>
        <v>0.70833333333333337</v>
      </c>
      <c r="V572" s="6" t="s">
        <v>22</v>
      </c>
      <c r="W572" s="6" t="s">
        <v>22</v>
      </c>
      <c r="X572" s="6" t="s">
        <v>22</v>
      </c>
      <c r="Y572" s="6" t="s">
        <v>22</v>
      </c>
      <c r="Z572" s="6" t="s">
        <v>22</v>
      </c>
      <c r="AA572" s="6" t="s">
        <v>22</v>
      </c>
      <c r="GU572" s="34"/>
    </row>
    <row r="573" spans="1:203" s="13" customFormat="1">
      <c r="A573" s="106" t="s">
        <v>1902</v>
      </c>
      <c r="B573" s="100">
        <f>INDEX(BDD_enquete_terrain_publique!E:E, MATCH(A573, BDD_enquete_terrain_publique!C:C, 0))</f>
        <v>45148</v>
      </c>
      <c r="C573" s="6">
        <v>8</v>
      </c>
      <c r="D573" s="105" t="s">
        <v>22</v>
      </c>
      <c r="E573" s="6">
        <f>INDEX(BDD_enquete_terrain_publique!G:G, MATCH(A573, BDD_enquete_terrain_publique!C:C, 0))</f>
        <v>1</v>
      </c>
      <c r="F573" s="6">
        <f>INDEX(BDD_enquete_terrain_publique!H:H, MATCH(A573, BDD_enquete_terrain_publique!C:C, 0))</f>
        <v>28</v>
      </c>
      <c r="G573" s="6">
        <f>INDEX(BDD_enquete_terrain_publique!I:I, MATCH(A573, BDD_enquete_terrain_publique!C:C, 0))</f>
        <v>1</v>
      </c>
      <c r="H573" s="6" t="str">
        <f>INDEX(BDD_enquete_terrain_publique!J:J, MATCH(A573, BDD_enquete_terrain_publique!C:C, 0))</f>
        <v>E</v>
      </c>
      <c r="I573" s="6" t="str">
        <f>INDEX(BDD_enquete_terrain_publique!K:K, MATCH(A573, BDD_enquete_terrain_publique!C:C, 0))</f>
        <v>NO</v>
      </c>
      <c r="J573" s="6" t="str">
        <f>INDEX(BDD_enquete_terrain_publique!L:L, MATCH(A573, BDD_enquete_terrain_publique!C:C, 0))</f>
        <v>0_10</v>
      </c>
      <c r="K573" s="6" t="str">
        <f>INDEX(BDD_enquete_terrain_publique!M:M, MATCH(A573, BDD_enquete_terrain_publique!C:C, 0))</f>
        <v>dern_quart</v>
      </c>
      <c r="L573" s="6" t="s">
        <v>22</v>
      </c>
      <c r="M573" s="6" t="s">
        <v>22</v>
      </c>
      <c r="N573" s="6" t="s">
        <v>22</v>
      </c>
      <c r="O573" s="6" t="s">
        <v>22</v>
      </c>
      <c r="P573" s="6" t="s">
        <v>22</v>
      </c>
      <c r="Q573" s="6" t="s">
        <v>22</v>
      </c>
      <c r="R573" s="6" t="s">
        <v>22</v>
      </c>
      <c r="S573" s="6" t="s">
        <v>22</v>
      </c>
      <c r="T573" s="101">
        <f>INDEX(BDD_enquete_terrain_publique!AE:AE, MATCH(A573, BDD_enquete_terrain_publique!C:C, 0))</f>
        <v>0.375</v>
      </c>
      <c r="U573" s="101">
        <f>INDEX(BDD_enquete_terrain_publique!AF:AF, MATCH(A573, BDD_enquete_terrain_publique!C:C, 0))</f>
        <v>0.70833333333333337</v>
      </c>
      <c r="V573" s="6" t="s">
        <v>22</v>
      </c>
      <c r="W573" s="6" t="s">
        <v>22</v>
      </c>
      <c r="X573" s="6" t="s">
        <v>22</v>
      </c>
      <c r="Y573" s="6" t="s">
        <v>22</v>
      </c>
      <c r="Z573" s="6" t="s">
        <v>22</v>
      </c>
      <c r="AA573" s="6" t="s">
        <v>22</v>
      </c>
      <c r="GU573" s="34"/>
    </row>
    <row r="574" spans="1:203" s="13" customFormat="1">
      <c r="A574" s="106" t="s">
        <v>1902</v>
      </c>
      <c r="B574" s="100">
        <f>INDEX(BDD_enquete_terrain_publique!E:E, MATCH(A574, BDD_enquete_terrain_publique!C:C, 0))</f>
        <v>45148</v>
      </c>
      <c r="C574" s="6">
        <v>6</v>
      </c>
      <c r="D574" s="105" t="s">
        <v>22</v>
      </c>
      <c r="E574" s="6">
        <f>INDEX(BDD_enquete_terrain_publique!G:G, MATCH(A574, BDD_enquete_terrain_publique!C:C, 0))</f>
        <v>1</v>
      </c>
      <c r="F574" s="6">
        <f>INDEX(BDD_enquete_terrain_publique!H:H, MATCH(A574, BDD_enquete_terrain_publique!C:C, 0))</f>
        <v>28</v>
      </c>
      <c r="G574" s="6">
        <f>INDEX(BDD_enquete_terrain_publique!I:I, MATCH(A574, BDD_enquete_terrain_publique!C:C, 0))</f>
        <v>1</v>
      </c>
      <c r="H574" s="6" t="str">
        <f>INDEX(BDD_enquete_terrain_publique!J:J, MATCH(A574, BDD_enquete_terrain_publique!C:C, 0))</f>
        <v>E</v>
      </c>
      <c r="I574" s="6" t="str">
        <f>INDEX(BDD_enquete_terrain_publique!K:K, MATCH(A574, BDD_enquete_terrain_publique!C:C, 0))</f>
        <v>NO</v>
      </c>
      <c r="J574" s="6" t="str">
        <f>INDEX(BDD_enquete_terrain_publique!L:L, MATCH(A574, BDD_enquete_terrain_publique!C:C, 0))</f>
        <v>0_10</v>
      </c>
      <c r="K574" s="6" t="str">
        <f>INDEX(BDD_enquete_terrain_publique!M:M, MATCH(A574, BDD_enquete_terrain_publique!C:C, 0))</f>
        <v>dern_quart</v>
      </c>
      <c r="L574" s="6" t="s">
        <v>22</v>
      </c>
      <c r="M574" s="6" t="s">
        <v>22</v>
      </c>
      <c r="N574" s="6" t="s">
        <v>22</v>
      </c>
      <c r="O574" s="6" t="s">
        <v>22</v>
      </c>
      <c r="P574" s="6" t="s">
        <v>22</v>
      </c>
      <c r="Q574" s="6" t="s">
        <v>22</v>
      </c>
      <c r="R574" s="6" t="s">
        <v>22</v>
      </c>
      <c r="S574" s="6" t="s">
        <v>22</v>
      </c>
      <c r="T574" s="101">
        <f>INDEX(BDD_enquete_terrain_publique!AE:AE, MATCH(A574, BDD_enquete_terrain_publique!C:C, 0))</f>
        <v>0.375</v>
      </c>
      <c r="U574" s="101">
        <f>INDEX(BDD_enquete_terrain_publique!AF:AF, MATCH(A574, BDD_enquete_terrain_publique!C:C, 0))</f>
        <v>0.70833333333333337</v>
      </c>
      <c r="V574" s="6" t="s">
        <v>22</v>
      </c>
      <c r="W574" s="6" t="s">
        <v>22</v>
      </c>
      <c r="X574" s="6" t="s">
        <v>22</v>
      </c>
      <c r="Y574" s="6" t="s">
        <v>22</v>
      </c>
      <c r="Z574" s="6" t="s">
        <v>22</v>
      </c>
      <c r="AA574" s="6" t="s">
        <v>22</v>
      </c>
      <c r="GU574" s="34"/>
    </row>
    <row r="575" spans="1:203" s="13" customFormat="1">
      <c r="A575" s="106" t="s">
        <v>1941</v>
      </c>
      <c r="B575" s="100">
        <f>INDEX(BDD_enquete_terrain_publique!E:E, MATCH(A575, BDD_enquete_terrain_publique!C:C, 0))</f>
        <v>45154</v>
      </c>
      <c r="C575" s="6">
        <v>8</v>
      </c>
      <c r="D575" s="105" t="s">
        <v>22</v>
      </c>
      <c r="E575" s="6">
        <f>INDEX(BDD_enquete_terrain_publique!G:G, MATCH(A575, BDD_enquete_terrain_publique!C:C, 0))</f>
        <v>1</v>
      </c>
      <c r="F575" s="6">
        <f>INDEX(BDD_enquete_terrain_publique!H:H, MATCH(A575, BDD_enquete_terrain_publique!C:C, 0))</f>
        <v>26</v>
      </c>
      <c r="G575" s="6">
        <f>INDEX(BDD_enquete_terrain_publique!I:I, MATCH(A575, BDD_enquete_terrain_publique!C:C, 0))</f>
        <v>1</v>
      </c>
      <c r="H575" s="6" t="str">
        <f>INDEX(BDD_enquete_terrain_publique!J:J, MATCH(A575, BDD_enquete_terrain_publique!C:C, 0))</f>
        <v>E</v>
      </c>
      <c r="I575" s="6" t="str">
        <f>INDEX(BDD_enquete_terrain_publique!K:K, MATCH(A575, BDD_enquete_terrain_publique!C:C, 0))</f>
        <v>N</v>
      </c>
      <c r="J575" s="6" t="str">
        <f>INDEX(BDD_enquete_terrain_publique!L:L, MATCH(A575, BDD_enquete_terrain_publique!C:C, 0))</f>
        <v>0_10</v>
      </c>
      <c r="K575" s="6" t="str">
        <f>INDEX(BDD_enquete_terrain_publique!M:M, MATCH(A575, BDD_enquete_terrain_publique!C:C, 0))</f>
        <v>dern_quart</v>
      </c>
      <c r="L575" s="6" t="s">
        <v>22</v>
      </c>
      <c r="M575" s="6" t="s">
        <v>22</v>
      </c>
      <c r="N575" s="6" t="s">
        <v>22</v>
      </c>
      <c r="O575" s="6">
        <v>42.780299999999997</v>
      </c>
      <c r="P575" s="6" t="s">
        <v>22</v>
      </c>
      <c r="Q575" s="6" t="s">
        <v>22</v>
      </c>
      <c r="R575" s="6" t="s">
        <v>22</v>
      </c>
      <c r="S575" s="6">
        <v>9.4780999999999995</v>
      </c>
      <c r="T575" s="101">
        <f>INDEX(BDD_enquete_terrain_publique!AE:AE, MATCH(A575, BDD_enquete_terrain_publique!C:C, 0))</f>
        <v>0.375</v>
      </c>
      <c r="U575" s="101">
        <f>INDEX(BDD_enquete_terrain_publique!AF:AF, MATCH(A575, BDD_enquete_terrain_publique!C:C, 0))</f>
        <v>0.70833333333333337</v>
      </c>
      <c r="V575" s="6" t="s">
        <v>39</v>
      </c>
      <c r="W575" s="101">
        <v>0.42708333333333331</v>
      </c>
      <c r="X575" s="6">
        <v>1</v>
      </c>
      <c r="Y575" s="6">
        <v>1</v>
      </c>
      <c r="Z575" s="6" t="s">
        <v>22</v>
      </c>
      <c r="AA575" s="6" t="s">
        <v>22</v>
      </c>
      <c r="GU575" s="34"/>
    </row>
    <row r="576" spans="1:203" s="13" customFormat="1">
      <c r="A576" s="106" t="s">
        <v>1941</v>
      </c>
      <c r="B576" s="100">
        <f>INDEX(BDD_enquete_terrain_publique!E:E, MATCH(A576, BDD_enquete_terrain_publique!C:C, 0))</f>
        <v>45154</v>
      </c>
      <c r="C576" s="6">
        <v>9</v>
      </c>
      <c r="D576" s="105" t="s">
        <v>22</v>
      </c>
      <c r="E576" s="6">
        <f>INDEX(BDD_enquete_terrain_publique!G:G, MATCH(A576, BDD_enquete_terrain_publique!C:C, 0))</f>
        <v>1</v>
      </c>
      <c r="F576" s="6">
        <f>INDEX(BDD_enquete_terrain_publique!H:H, MATCH(A576, BDD_enquete_terrain_publique!C:C, 0))</f>
        <v>26</v>
      </c>
      <c r="G576" s="6">
        <f>INDEX(BDD_enquete_terrain_publique!I:I, MATCH(A576, BDD_enquete_terrain_publique!C:C, 0))</f>
        <v>1</v>
      </c>
      <c r="H576" s="6" t="str">
        <f>INDEX(BDD_enquete_terrain_publique!J:J, MATCH(A576, BDD_enquete_terrain_publique!C:C, 0))</f>
        <v>E</v>
      </c>
      <c r="I576" s="6" t="str">
        <f>INDEX(BDD_enquete_terrain_publique!K:K, MATCH(A576, BDD_enquete_terrain_publique!C:C, 0))</f>
        <v>N</v>
      </c>
      <c r="J576" s="6" t="str">
        <f>INDEX(BDD_enquete_terrain_publique!L:L, MATCH(A576, BDD_enquete_terrain_publique!C:C, 0))</f>
        <v>0_10</v>
      </c>
      <c r="K576" s="6" t="str">
        <f>INDEX(BDD_enquete_terrain_publique!M:M, MATCH(A576, BDD_enquete_terrain_publique!C:C, 0))</f>
        <v>dern_quart</v>
      </c>
      <c r="L576" s="6" t="s">
        <v>22</v>
      </c>
      <c r="M576" s="6" t="s">
        <v>22</v>
      </c>
      <c r="N576" s="6" t="s">
        <v>22</v>
      </c>
      <c r="O576" s="6" t="s">
        <v>22</v>
      </c>
      <c r="P576" s="6" t="s">
        <v>22</v>
      </c>
      <c r="Q576" s="6" t="s">
        <v>22</v>
      </c>
      <c r="R576" s="6" t="s">
        <v>22</v>
      </c>
      <c r="S576" s="6" t="s">
        <v>22</v>
      </c>
      <c r="T576" s="101">
        <f>INDEX(BDD_enquete_terrain_publique!AE:AE, MATCH(A576, BDD_enquete_terrain_publique!C:C, 0))</f>
        <v>0.375</v>
      </c>
      <c r="U576" s="101">
        <f>INDEX(BDD_enquete_terrain_publique!AF:AF, MATCH(A576, BDD_enquete_terrain_publique!C:C, 0))</f>
        <v>0.70833333333333337</v>
      </c>
      <c r="V576" s="6" t="s">
        <v>22</v>
      </c>
      <c r="W576" s="6" t="s">
        <v>22</v>
      </c>
      <c r="X576" s="6" t="s">
        <v>22</v>
      </c>
      <c r="Y576" s="6" t="s">
        <v>22</v>
      </c>
      <c r="Z576" s="6" t="s">
        <v>22</v>
      </c>
      <c r="AA576" s="6" t="s">
        <v>22</v>
      </c>
      <c r="GU576" s="34"/>
    </row>
    <row r="577" spans="1:203" s="13" customFormat="1">
      <c r="A577" s="106" t="s">
        <v>1941</v>
      </c>
      <c r="B577" s="100">
        <f>INDEX(BDD_enquete_terrain_publique!E:E, MATCH(A577, BDD_enquete_terrain_publique!C:C, 0))</f>
        <v>45154</v>
      </c>
      <c r="C577" s="6">
        <v>7</v>
      </c>
      <c r="D577" s="105" t="s">
        <v>22</v>
      </c>
      <c r="E577" s="6">
        <f>INDEX(BDD_enquete_terrain_publique!G:G, MATCH(A577, BDD_enquete_terrain_publique!C:C, 0))</f>
        <v>1</v>
      </c>
      <c r="F577" s="6">
        <f>INDEX(BDD_enquete_terrain_publique!H:H, MATCH(A577, BDD_enquete_terrain_publique!C:C, 0))</f>
        <v>26</v>
      </c>
      <c r="G577" s="6">
        <f>INDEX(BDD_enquete_terrain_publique!I:I, MATCH(A577, BDD_enquete_terrain_publique!C:C, 0))</f>
        <v>1</v>
      </c>
      <c r="H577" s="6" t="str">
        <f>INDEX(BDD_enquete_terrain_publique!J:J, MATCH(A577, BDD_enquete_terrain_publique!C:C, 0))</f>
        <v>E</v>
      </c>
      <c r="I577" s="6" t="str">
        <f>INDEX(BDD_enquete_terrain_publique!K:K, MATCH(A577, BDD_enquete_terrain_publique!C:C, 0))</f>
        <v>N</v>
      </c>
      <c r="J577" s="6" t="str">
        <f>INDEX(BDD_enquete_terrain_publique!L:L, MATCH(A577, BDD_enquete_terrain_publique!C:C, 0))</f>
        <v>0_10</v>
      </c>
      <c r="K577" s="6" t="str">
        <f>INDEX(BDD_enquete_terrain_publique!M:M, MATCH(A577, BDD_enquete_terrain_publique!C:C, 0))</f>
        <v>dern_quart</v>
      </c>
      <c r="L577" s="6" t="s">
        <v>22</v>
      </c>
      <c r="M577" s="6" t="s">
        <v>22</v>
      </c>
      <c r="N577" s="6" t="s">
        <v>22</v>
      </c>
      <c r="O577" s="6" t="s">
        <v>22</v>
      </c>
      <c r="P577" s="6" t="s">
        <v>22</v>
      </c>
      <c r="Q577" s="6" t="s">
        <v>22</v>
      </c>
      <c r="R577" s="6" t="s">
        <v>22</v>
      </c>
      <c r="S577" s="6" t="s">
        <v>22</v>
      </c>
      <c r="T577" s="101">
        <f>INDEX(BDD_enquete_terrain_publique!AE:AE, MATCH(A577, BDD_enquete_terrain_publique!C:C, 0))</f>
        <v>0.375</v>
      </c>
      <c r="U577" s="101">
        <f>INDEX(BDD_enquete_terrain_publique!AF:AF, MATCH(A577, BDD_enquete_terrain_publique!C:C, 0))</f>
        <v>0.70833333333333337</v>
      </c>
      <c r="V577" s="6" t="s">
        <v>22</v>
      </c>
      <c r="W577" s="6" t="s">
        <v>22</v>
      </c>
      <c r="X577" s="6" t="s">
        <v>22</v>
      </c>
      <c r="Y577" s="6" t="s">
        <v>22</v>
      </c>
      <c r="Z577" s="6" t="s">
        <v>22</v>
      </c>
      <c r="AA577" s="6" t="s">
        <v>22</v>
      </c>
      <c r="GU577" s="34"/>
    </row>
    <row r="578" spans="1:203" s="13" customFormat="1">
      <c r="A578" s="106" t="s">
        <v>1941</v>
      </c>
      <c r="B578" s="100">
        <f>INDEX(BDD_enquete_terrain_publique!E:E, MATCH(A578, BDD_enquete_terrain_publique!C:C, 0))</f>
        <v>45154</v>
      </c>
      <c r="C578" s="6">
        <v>6</v>
      </c>
      <c r="D578" s="105" t="s">
        <v>22</v>
      </c>
      <c r="E578" s="6">
        <f>INDEX(BDD_enquete_terrain_publique!G:G, MATCH(A578, BDD_enquete_terrain_publique!C:C, 0))</f>
        <v>1</v>
      </c>
      <c r="F578" s="6">
        <f>INDEX(BDD_enquete_terrain_publique!H:H, MATCH(A578, BDD_enquete_terrain_publique!C:C, 0))</f>
        <v>26</v>
      </c>
      <c r="G578" s="6">
        <f>INDEX(BDD_enquete_terrain_publique!I:I, MATCH(A578, BDD_enquete_terrain_publique!C:C, 0))</f>
        <v>1</v>
      </c>
      <c r="H578" s="6" t="str">
        <f>INDEX(BDD_enquete_terrain_publique!J:J, MATCH(A578, BDD_enquete_terrain_publique!C:C, 0))</f>
        <v>E</v>
      </c>
      <c r="I578" s="6" t="str">
        <f>INDEX(BDD_enquete_terrain_publique!K:K, MATCH(A578, BDD_enquete_terrain_publique!C:C, 0))</f>
        <v>N</v>
      </c>
      <c r="J578" s="6" t="str">
        <f>INDEX(BDD_enquete_terrain_publique!L:L, MATCH(A578, BDD_enquete_terrain_publique!C:C, 0))</f>
        <v>0_10</v>
      </c>
      <c r="K578" s="6" t="str">
        <f>INDEX(BDD_enquete_terrain_publique!M:M, MATCH(A578, BDD_enquete_terrain_publique!C:C, 0))</f>
        <v>dern_quart</v>
      </c>
      <c r="L578" s="6" t="s">
        <v>22</v>
      </c>
      <c r="M578" s="6" t="s">
        <v>22</v>
      </c>
      <c r="N578" s="6" t="s">
        <v>22</v>
      </c>
      <c r="O578" s="6" t="s">
        <v>22</v>
      </c>
      <c r="P578" s="6" t="s">
        <v>22</v>
      </c>
      <c r="Q578" s="6" t="s">
        <v>22</v>
      </c>
      <c r="R578" s="6" t="s">
        <v>22</v>
      </c>
      <c r="S578" s="6" t="s">
        <v>22</v>
      </c>
      <c r="T578" s="101">
        <f>INDEX(BDD_enquete_terrain_publique!AE:AE, MATCH(A578, BDD_enquete_terrain_publique!C:C, 0))</f>
        <v>0.375</v>
      </c>
      <c r="U578" s="101">
        <f>INDEX(BDD_enquete_terrain_publique!AF:AF, MATCH(A578, BDD_enquete_terrain_publique!C:C, 0))</f>
        <v>0.70833333333333337</v>
      </c>
      <c r="V578" s="6" t="s">
        <v>22</v>
      </c>
      <c r="W578" s="6" t="s">
        <v>22</v>
      </c>
      <c r="X578" s="6" t="s">
        <v>22</v>
      </c>
      <c r="Y578" s="6" t="s">
        <v>22</v>
      </c>
      <c r="Z578" s="6" t="s">
        <v>22</v>
      </c>
      <c r="AA578" s="6" t="s">
        <v>22</v>
      </c>
      <c r="GU578" s="34"/>
    </row>
    <row r="579" spans="1:203" s="13" customFormat="1">
      <c r="A579" s="106" t="s">
        <v>2615</v>
      </c>
      <c r="B579" s="100">
        <v>45155</v>
      </c>
      <c r="C579" s="6">
        <v>9</v>
      </c>
      <c r="D579" s="105" t="s">
        <v>22</v>
      </c>
      <c r="E579" s="6">
        <v>1</v>
      </c>
      <c r="F579" s="6">
        <v>26</v>
      </c>
      <c r="G579" s="6">
        <v>1</v>
      </c>
      <c r="H579" s="6" t="s">
        <v>410</v>
      </c>
      <c r="I579" s="6" t="s">
        <v>1071</v>
      </c>
      <c r="J579" s="10" t="s">
        <v>396</v>
      </c>
      <c r="K579" s="6" t="s">
        <v>1041</v>
      </c>
      <c r="L579" s="6" t="s">
        <v>22</v>
      </c>
      <c r="M579" s="6" t="s">
        <v>22</v>
      </c>
      <c r="N579" s="6" t="s">
        <v>22</v>
      </c>
      <c r="O579" s="6">
        <v>42.780270000000002</v>
      </c>
      <c r="P579" s="6" t="s">
        <v>22</v>
      </c>
      <c r="Q579" s="6" t="s">
        <v>22</v>
      </c>
      <c r="R579" s="6" t="s">
        <v>22</v>
      </c>
      <c r="S579" s="6">
        <v>9.47818</v>
      </c>
      <c r="T579" s="101">
        <v>0.375</v>
      </c>
      <c r="U579" s="101">
        <v>0.70833333333333337</v>
      </c>
      <c r="V579" s="6" t="s">
        <v>39</v>
      </c>
      <c r="W579" s="101">
        <v>0.40625</v>
      </c>
      <c r="X579" s="6">
        <v>2</v>
      </c>
      <c r="Y579" s="6">
        <v>2</v>
      </c>
      <c r="Z579" s="6" t="s">
        <v>22</v>
      </c>
      <c r="AA579" s="6" t="s">
        <v>22</v>
      </c>
      <c r="GU579" s="34"/>
    </row>
    <row r="580" spans="1:203" s="13" customFormat="1">
      <c r="A580" s="106" t="s">
        <v>1560</v>
      </c>
      <c r="B580" s="100">
        <f>INDEX(BDD_enquete_terrain_publique!E:E, MATCH(A580, BDD_enquete_terrain_publique!C:C, 0))</f>
        <v>45155</v>
      </c>
      <c r="C580" s="6">
        <v>8</v>
      </c>
      <c r="D580" s="105" t="s">
        <v>22</v>
      </c>
      <c r="E580" s="6">
        <f>INDEX(BDD_enquete_terrain_publique!G:G, MATCH(A580, BDD_enquete_terrain_publique!C:C, 0))</f>
        <v>1</v>
      </c>
      <c r="F580" s="6">
        <f>INDEX(BDD_enquete_terrain_publique!H:H, MATCH(A580, BDD_enquete_terrain_publique!C:C, 0))</f>
        <v>26</v>
      </c>
      <c r="G580" s="6">
        <f>INDEX(BDD_enquete_terrain_publique!I:I, MATCH(A580, BDD_enquete_terrain_publique!C:C, 0))</f>
        <v>1</v>
      </c>
      <c r="H580" s="6" t="str">
        <f>INDEX(BDD_enquete_terrain_publique!J:J, MATCH(A580, BDD_enquete_terrain_publique!C:C, 0))</f>
        <v>E</v>
      </c>
      <c r="I580" s="6" t="str">
        <f>INDEX(BDD_enquete_terrain_publique!K:K, MATCH(A580, BDD_enquete_terrain_publique!C:C, 0))</f>
        <v>N</v>
      </c>
      <c r="J580" s="6" t="str">
        <f>INDEX(BDD_enquete_terrain_publique!L:L, MATCH(A580, BDD_enquete_terrain_publique!C:C, 0))</f>
        <v>0_10</v>
      </c>
      <c r="K580" s="6" t="str">
        <f>INDEX(BDD_enquete_terrain_publique!M:M, MATCH(A580, BDD_enquete_terrain_publique!C:C, 0))</f>
        <v>dern_quart</v>
      </c>
      <c r="L580" s="6" t="s">
        <v>22</v>
      </c>
      <c r="M580" s="6" t="s">
        <v>22</v>
      </c>
      <c r="N580" s="6" t="s">
        <v>22</v>
      </c>
      <c r="O580" s="6">
        <v>42.829819999999998</v>
      </c>
      <c r="P580" s="6" t="s">
        <v>22</v>
      </c>
      <c r="Q580" s="6" t="s">
        <v>22</v>
      </c>
      <c r="R580" s="6" t="s">
        <v>22</v>
      </c>
      <c r="S580" s="6">
        <v>9.4861299999999993</v>
      </c>
      <c r="T580" s="101">
        <f>INDEX(BDD_enquete_terrain_publique!AE:AE, MATCH(A580, BDD_enquete_terrain_publique!C:C, 0))</f>
        <v>0.375</v>
      </c>
      <c r="U580" s="101">
        <f>INDEX(BDD_enquete_terrain_publique!AF:AF, MATCH(A580, BDD_enquete_terrain_publique!C:C, 0))</f>
        <v>0.70833333333333337</v>
      </c>
      <c r="V580" s="6" t="s">
        <v>39</v>
      </c>
      <c r="W580" s="101">
        <v>0.44444444444444442</v>
      </c>
      <c r="X580" s="6">
        <v>1</v>
      </c>
      <c r="Y580" s="6">
        <v>1</v>
      </c>
      <c r="Z580" s="6" t="s">
        <v>22</v>
      </c>
      <c r="AA580" s="6" t="s">
        <v>22</v>
      </c>
      <c r="GU580" s="34"/>
    </row>
    <row r="581" spans="1:203" s="13" customFormat="1">
      <c r="A581" s="106" t="s">
        <v>1560</v>
      </c>
      <c r="B581" s="100">
        <f>INDEX(BDD_enquete_terrain_publique!E:E, MATCH(A581, BDD_enquete_terrain_publique!C:C, 0))</f>
        <v>45155</v>
      </c>
      <c r="C581" s="6">
        <v>6</v>
      </c>
      <c r="D581" s="105" t="s">
        <v>22</v>
      </c>
      <c r="E581" s="6">
        <f>INDEX(BDD_enquete_terrain_publique!G:G, MATCH(A581, BDD_enquete_terrain_publique!C:C, 0))</f>
        <v>1</v>
      </c>
      <c r="F581" s="6">
        <f>INDEX(BDD_enquete_terrain_publique!H:H, MATCH(A581, BDD_enquete_terrain_publique!C:C, 0))</f>
        <v>26</v>
      </c>
      <c r="G581" s="6">
        <f>INDEX(BDD_enquete_terrain_publique!I:I, MATCH(A581, BDD_enquete_terrain_publique!C:C, 0))</f>
        <v>1</v>
      </c>
      <c r="H581" s="6" t="str">
        <f>INDEX(BDD_enquete_terrain_publique!J:J, MATCH(A581, BDD_enquete_terrain_publique!C:C, 0))</f>
        <v>E</v>
      </c>
      <c r="I581" s="6" t="str">
        <f>INDEX(BDD_enquete_terrain_publique!K:K, MATCH(A581, BDD_enquete_terrain_publique!C:C, 0))</f>
        <v>N</v>
      </c>
      <c r="J581" s="6" t="str">
        <f>INDEX(BDD_enquete_terrain_publique!L:L, MATCH(A581, BDD_enquete_terrain_publique!C:C, 0))</f>
        <v>0_10</v>
      </c>
      <c r="K581" s="6" t="str">
        <f>INDEX(BDD_enquete_terrain_publique!M:M, MATCH(A581, BDD_enquete_terrain_publique!C:C, 0))</f>
        <v>dern_quart</v>
      </c>
      <c r="L581" s="6" t="s">
        <v>22</v>
      </c>
      <c r="M581" s="6" t="s">
        <v>22</v>
      </c>
      <c r="N581" s="6" t="s">
        <v>22</v>
      </c>
      <c r="O581" s="6" t="s">
        <v>22</v>
      </c>
      <c r="P581" s="6" t="s">
        <v>22</v>
      </c>
      <c r="Q581" s="6" t="s">
        <v>22</v>
      </c>
      <c r="R581" s="6" t="s">
        <v>22</v>
      </c>
      <c r="S581" s="6" t="s">
        <v>22</v>
      </c>
      <c r="T581" s="101">
        <f>INDEX(BDD_enquete_terrain_publique!AE:AE, MATCH(A581, BDD_enquete_terrain_publique!C:C, 0))</f>
        <v>0.375</v>
      </c>
      <c r="U581" s="101">
        <f>INDEX(BDD_enquete_terrain_publique!AF:AF, MATCH(A581, BDD_enquete_terrain_publique!C:C, 0))</f>
        <v>0.70833333333333337</v>
      </c>
      <c r="V581" s="6" t="s">
        <v>22</v>
      </c>
      <c r="W581" s="6" t="s">
        <v>22</v>
      </c>
      <c r="X581" s="6" t="s">
        <v>22</v>
      </c>
      <c r="Y581" s="6" t="s">
        <v>22</v>
      </c>
      <c r="Z581" s="6" t="s">
        <v>22</v>
      </c>
      <c r="AA581" s="6" t="s">
        <v>22</v>
      </c>
      <c r="GU581" s="34"/>
    </row>
    <row r="582" spans="1:203" s="13" customFormat="1">
      <c r="A582" s="106" t="s">
        <v>1560</v>
      </c>
      <c r="B582" s="100">
        <f>INDEX(BDD_enquete_terrain_publique!E:E, MATCH(A582, BDD_enquete_terrain_publique!C:C, 0))</f>
        <v>45155</v>
      </c>
      <c r="C582" s="6">
        <v>4</v>
      </c>
      <c r="D582" s="105" t="s">
        <v>22</v>
      </c>
      <c r="E582" s="6">
        <f>INDEX(BDD_enquete_terrain_publique!G:G, MATCH(A582, BDD_enquete_terrain_publique!C:C, 0))</f>
        <v>1</v>
      </c>
      <c r="F582" s="6">
        <f>INDEX(BDD_enquete_terrain_publique!H:H, MATCH(A582, BDD_enquete_terrain_publique!C:C, 0))</f>
        <v>26</v>
      </c>
      <c r="G582" s="6">
        <f>INDEX(BDD_enquete_terrain_publique!I:I, MATCH(A582, BDD_enquete_terrain_publique!C:C, 0))</f>
        <v>1</v>
      </c>
      <c r="H582" s="6" t="str">
        <f>INDEX(BDD_enquete_terrain_publique!J:J, MATCH(A582, BDD_enquete_terrain_publique!C:C, 0))</f>
        <v>E</v>
      </c>
      <c r="I582" s="6" t="str">
        <f>INDEX(BDD_enquete_terrain_publique!K:K, MATCH(A582, BDD_enquete_terrain_publique!C:C, 0))</f>
        <v>N</v>
      </c>
      <c r="J582" s="6" t="str">
        <f>INDEX(BDD_enquete_terrain_publique!L:L, MATCH(A582, BDD_enquete_terrain_publique!C:C, 0))</f>
        <v>0_10</v>
      </c>
      <c r="K582" s="6" t="str">
        <f>INDEX(BDD_enquete_terrain_publique!M:M, MATCH(A582, BDD_enquete_terrain_publique!C:C, 0))</f>
        <v>dern_quart</v>
      </c>
      <c r="L582" s="6" t="s">
        <v>22</v>
      </c>
      <c r="M582" s="6" t="s">
        <v>22</v>
      </c>
      <c r="N582" s="6" t="s">
        <v>22</v>
      </c>
      <c r="O582" s="6">
        <v>43.007089999999998</v>
      </c>
      <c r="P582" s="6" t="s">
        <v>22</v>
      </c>
      <c r="Q582" s="6" t="s">
        <v>22</v>
      </c>
      <c r="R582" s="6" t="s">
        <v>22</v>
      </c>
      <c r="S582" s="6">
        <v>9.3886299999999991</v>
      </c>
      <c r="T582" s="101">
        <f>INDEX(BDD_enquete_terrain_publique!AE:AE, MATCH(A582, BDD_enquete_terrain_publique!C:C, 0))</f>
        <v>0.375</v>
      </c>
      <c r="U582" s="101">
        <f>INDEX(BDD_enquete_terrain_publique!AF:AF, MATCH(A582, BDD_enquete_terrain_publique!C:C, 0))</f>
        <v>0.70833333333333337</v>
      </c>
      <c r="V582" s="6" t="s">
        <v>40</v>
      </c>
      <c r="W582" s="101">
        <v>0.59375</v>
      </c>
      <c r="X582" s="6">
        <v>1</v>
      </c>
      <c r="Y582" s="6">
        <v>3</v>
      </c>
      <c r="Z582" s="6" t="s">
        <v>22</v>
      </c>
      <c r="AA582" s="6" t="s">
        <v>22</v>
      </c>
      <c r="GU582" s="34"/>
    </row>
    <row r="583" spans="1:203" s="13" customFormat="1">
      <c r="A583" s="102" t="s">
        <v>1564</v>
      </c>
      <c r="B583" s="100">
        <f>INDEX(BDD_enquete_terrain_publique!E:E, MATCH(A583, BDD_enquete_terrain_publique!C:C, 0))</f>
        <v>45188</v>
      </c>
      <c r="C583" s="6">
        <v>9</v>
      </c>
      <c r="D583" s="105" t="s">
        <v>22</v>
      </c>
      <c r="E583" s="6">
        <f>INDEX(BDD_enquete_terrain_publique!G:G, MATCH(A583, BDD_enquete_terrain_publique!C:C, 0))</f>
        <v>0</v>
      </c>
      <c r="F583" s="6">
        <f>INDEX(BDD_enquete_terrain_publique!H:H, MATCH(A583, BDD_enquete_terrain_publique!C:C, 0))</f>
        <v>25</v>
      </c>
      <c r="G583" s="6">
        <f>INDEX(BDD_enquete_terrain_publique!I:I, MATCH(A583, BDD_enquete_terrain_publique!C:C, 0))</f>
        <v>1</v>
      </c>
      <c r="H583" s="6" t="str">
        <f>INDEX(BDD_enquete_terrain_publique!J:J, MATCH(A583, BDD_enquete_terrain_publique!C:C, 0))</f>
        <v>O</v>
      </c>
      <c r="I583" s="6" t="str">
        <f>INDEX(BDD_enquete_terrain_publique!K:K, MATCH(A583, BDD_enquete_terrain_publique!C:C, 0))</f>
        <v>E</v>
      </c>
      <c r="J583" s="6" t="str">
        <f>INDEX(BDD_enquete_terrain_publique!L:L, MATCH(A583, BDD_enquete_terrain_publique!C:C, 0))</f>
        <v>0_10</v>
      </c>
      <c r="K583" s="6" t="str">
        <f>INDEX(BDD_enquete_terrain_publique!M:M, MATCH(A583, BDD_enquete_terrain_publique!C:C, 0))</f>
        <v>pre_quart</v>
      </c>
      <c r="L583" s="6" t="s">
        <v>22</v>
      </c>
      <c r="M583" s="6" t="s">
        <v>22</v>
      </c>
      <c r="N583" s="6" t="s">
        <v>22</v>
      </c>
      <c r="O583" s="6">
        <v>42.870740499999997</v>
      </c>
      <c r="P583" s="6" t="s">
        <v>22</v>
      </c>
      <c r="Q583" s="6" t="s">
        <v>22</v>
      </c>
      <c r="R583" s="6" t="s">
        <v>22</v>
      </c>
      <c r="S583" s="6">
        <v>9.4784766999999999</v>
      </c>
      <c r="T583" s="101">
        <f>INDEX(BDD_enquete_terrain_publique!AE:AE, MATCH(A583, BDD_enquete_terrain_publique!C:C, 0))</f>
        <v>0.375</v>
      </c>
      <c r="U583" s="101">
        <f>INDEX(BDD_enquete_terrain_publique!AF:AF, MATCH(A583, BDD_enquete_terrain_publique!C:C, 0))</f>
        <v>0.625</v>
      </c>
      <c r="V583" s="13" t="s">
        <v>39</v>
      </c>
      <c r="W583" s="101">
        <v>0.40972222222222227</v>
      </c>
      <c r="X583" s="6">
        <v>1</v>
      </c>
      <c r="Y583" s="6">
        <v>1</v>
      </c>
      <c r="Z583" s="105" t="s">
        <v>22</v>
      </c>
      <c r="AA583" s="6"/>
      <c r="GU583" s="34"/>
    </row>
    <row r="584" spans="1:203" s="13" customFormat="1">
      <c r="A584" s="102" t="s">
        <v>1564</v>
      </c>
      <c r="B584" s="100">
        <f>INDEX(BDD_enquete_terrain_publique!E:E, MATCH(A584, BDD_enquete_terrain_publique!C:C, 0))</f>
        <v>45188</v>
      </c>
      <c r="C584" s="6">
        <v>8</v>
      </c>
      <c r="D584" s="105" t="s">
        <v>22</v>
      </c>
      <c r="E584" s="6">
        <f>INDEX(BDD_enquete_terrain_publique!G:G, MATCH(A584, BDD_enquete_terrain_publique!C:C, 0))</f>
        <v>0</v>
      </c>
      <c r="F584" s="6">
        <f>INDEX(BDD_enquete_terrain_publique!H:H, MATCH(A584, BDD_enquete_terrain_publique!C:C, 0))</f>
        <v>25</v>
      </c>
      <c r="G584" s="6">
        <f>INDEX(BDD_enquete_terrain_publique!I:I, MATCH(A584, BDD_enquete_terrain_publique!C:C, 0))</f>
        <v>1</v>
      </c>
      <c r="H584" s="6" t="str">
        <f>INDEX(BDD_enquete_terrain_publique!J:J, MATCH(A584, BDD_enquete_terrain_publique!C:C, 0))</f>
        <v>O</v>
      </c>
      <c r="I584" s="6" t="str">
        <f>INDEX(BDD_enquete_terrain_publique!K:K, MATCH(A584, BDD_enquete_terrain_publique!C:C, 0))</f>
        <v>E</v>
      </c>
      <c r="J584" s="6" t="str">
        <f>INDEX(BDD_enquete_terrain_publique!L:L, MATCH(A584, BDD_enquete_terrain_publique!C:C, 0))</f>
        <v>0_10</v>
      </c>
      <c r="K584" s="6" t="str">
        <f>INDEX(BDD_enquete_terrain_publique!M:M, MATCH(A584, BDD_enquete_terrain_publique!C:C, 0))</f>
        <v>pre_quart</v>
      </c>
      <c r="L584" s="105" t="s">
        <v>22</v>
      </c>
      <c r="M584" s="105" t="s">
        <v>22</v>
      </c>
      <c r="N584" s="105" t="s">
        <v>22</v>
      </c>
      <c r="O584" s="6" t="s">
        <v>22</v>
      </c>
      <c r="P584" s="105" t="s">
        <v>22</v>
      </c>
      <c r="Q584" s="105" t="s">
        <v>22</v>
      </c>
      <c r="R584" s="105" t="s">
        <v>22</v>
      </c>
      <c r="S584" s="6" t="s">
        <v>22</v>
      </c>
      <c r="T584" s="101">
        <f>INDEX(BDD_enquete_terrain_publique!AE:AE, MATCH(A584, BDD_enquete_terrain_publique!C:C, 0))</f>
        <v>0.375</v>
      </c>
      <c r="U584" s="101">
        <f>INDEX(BDD_enquete_terrain_publique!AF:AF, MATCH(A584, BDD_enquete_terrain_publique!C:C, 0))</f>
        <v>0.625</v>
      </c>
      <c r="V584" s="13" t="s">
        <v>22</v>
      </c>
      <c r="W584" s="6" t="s">
        <v>22</v>
      </c>
      <c r="X584" s="6" t="s">
        <v>22</v>
      </c>
      <c r="Y584" s="6" t="s">
        <v>22</v>
      </c>
      <c r="Z584" s="105" t="s">
        <v>22</v>
      </c>
      <c r="AA584" s="6"/>
      <c r="GU584" s="34"/>
    </row>
    <row r="585" spans="1:203" s="13" customFormat="1">
      <c r="A585" s="102" t="s">
        <v>1564</v>
      </c>
      <c r="B585" s="100">
        <f>INDEX(BDD_enquete_terrain_publique!E:E, MATCH(A585, BDD_enquete_terrain_publique!C:C, 0))</f>
        <v>45188</v>
      </c>
      <c r="C585" s="6">
        <v>7</v>
      </c>
      <c r="D585" s="105" t="s">
        <v>22</v>
      </c>
      <c r="E585" s="6">
        <f>INDEX(BDD_enquete_terrain_publique!G:G, MATCH(A585, BDD_enquete_terrain_publique!C:C, 0))</f>
        <v>0</v>
      </c>
      <c r="F585" s="6">
        <f>INDEX(BDD_enquete_terrain_publique!H:H, MATCH(A585, BDD_enquete_terrain_publique!C:C, 0))</f>
        <v>25</v>
      </c>
      <c r="G585" s="6">
        <f>INDEX(BDD_enquete_terrain_publique!I:I, MATCH(A585, BDD_enquete_terrain_publique!C:C, 0))</f>
        <v>1</v>
      </c>
      <c r="H585" s="6" t="str">
        <f>INDEX(BDD_enquete_terrain_publique!J:J, MATCH(A585, BDD_enquete_terrain_publique!C:C, 0))</f>
        <v>O</v>
      </c>
      <c r="I585" s="6" t="str">
        <f>INDEX(BDD_enquete_terrain_publique!K:K, MATCH(A585, BDD_enquete_terrain_publique!C:C, 0))</f>
        <v>E</v>
      </c>
      <c r="J585" s="6" t="str">
        <f>INDEX(BDD_enquete_terrain_publique!L:L, MATCH(A585, BDD_enquete_terrain_publique!C:C, 0))</f>
        <v>0_10</v>
      </c>
      <c r="K585" s="6" t="str">
        <f>INDEX(BDD_enquete_terrain_publique!M:M, MATCH(A585, BDD_enquete_terrain_publique!C:C, 0))</f>
        <v>pre_quart</v>
      </c>
      <c r="L585" s="6" t="s">
        <v>22</v>
      </c>
      <c r="M585" s="6" t="s">
        <v>22</v>
      </c>
      <c r="N585" s="6" t="s">
        <v>22</v>
      </c>
      <c r="O585" s="6">
        <v>42.888280299999998</v>
      </c>
      <c r="P585" s="6" t="s">
        <v>22</v>
      </c>
      <c r="Q585" s="6" t="s">
        <v>22</v>
      </c>
      <c r="R585" s="6" t="s">
        <v>22</v>
      </c>
      <c r="S585" s="6">
        <v>9.4752276000000002</v>
      </c>
      <c r="T585" s="101">
        <f>INDEX(BDD_enquete_terrain_publique!AE:AE, MATCH(A585, BDD_enquete_terrain_publique!C:C, 0))</f>
        <v>0.375</v>
      </c>
      <c r="U585" s="101">
        <f>INDEX(BDD_enquete_terrain_publique!AF:AF, MATCH(A585, BDD_enquete_terrain_publique!C:C, 0))</f>
        <v>0.625</v>
      </c>
      <c r="V585" s="13" t="s">
        <v>39</v>
      </c>
      <c r="W585" s="101">
        <v>0.47222222222222227</v>
      </c>
      <c r="X585" s="6">
        <v>1</v>
      </c>
      <c r="Y585" s="6">
        <v>1</v>
      </c>
      <c r="Z585" s="105" t="s">
        <v>22</v>
      </c>
      <c r="AA585" s="6"/>
      <c r="GU585" s="34"/>
    </row>
    <row r="586" spans="1:203">
      <c r="A586" s="102" t="s">
        <v>1564</v>
      </c>
      <c r="B586" s="100">
        <f>INDEX(BDD_enquete_terrain_publique!E:E, MATCH(A586, BDD_enquete_terrain_publique!C:C, 0))</f>
        <v>45188</v>
      </c>
      <c r="C586" s="6">
        <v>6</v>
      </c>
      <c r="D586" s="105" t="s">
        <v>22</v>
      </c>
      <c r="E586" s="6">
        <f>INDEX(BDD_enquete_terrain_publique!G:G, MATCH(A586, BDD_enquete_terrain_publique!C:C, 0))</f>
        <v>0</v>
      </c>
      <c r="F586" s="6">
        <f>INDEX(BDD_enquete_terrain_publique!H:H, MATCH(A586, BDD_enquete_terrain_publique!C:C, 0))</f>
        <v>25</v>
      </c>
      <c r="G586" s="6">
        <f>INDEX(BDD_enquete_terrain_publique!I:I, MATCH(A586, BDD_enquete_terrain_publique!C:C, 0))</f>
        <v>1</v>
      </c>
      <c r="H586" s="6" t="str">
        <f>INDEX(BDD_enquete_terrain_publique!J:J, MATCH(A586, BDD_enquete_terrain_publique!C:C, 0))</f>
        <v>O</v>
      </c>
      <c r="I586" s="6" t="str">
        <f>INDEX(BDD_enquete_terrain_publique!K:K, MATCH(A586, BDD_enquete_terrain_publique!C:C, 0))</f>
        <v>E</v>
      </c>
      <c r="J586" s="6" t="str">
        <f>INDEX(BDD_enquete_terrain_publique!L:L, MATCH(A586, BDD_enquete_terrain_publique!C:C, 0))</f>
        <v>0_10</v>
      </c>
      <c r="K586" s="6" t="str">
        <f>INDEX(BDD_enquete_terrain_publique!M:M, MATCH(A586, BDD_enquete_terrain_publique!C:C, 0))</f>
        <v>pre_quart</v>
      </c>
      <c r="L586" s="105" t="s">
        <v>22</v>
      </c>
      <c r="M586" s="105" t="s">
        <v>22</v>
      </c>
      <c r="N586" s="105" t="s">
        <v>22</v>
      </c>
      <c r="O586" s="6" t="s">
        <v>22</v>
      </c>
      <c r="P586" s="105" t="s">
        <v>22</v>
      </c>
      <c r="Q586" s="105" t="s">
        <v>22</v>
      </c>
      <c r="R586" s="105" t="s">
        <v>22</v>
      </c>
      <c r="S586" s="6" t="s">
        <v>22</v>
      </c>
      <c r="T586" s="101">
        <f>INDEX(BDD_enquete_terrain_publique!AE:AE, MATCH(A586, BDD_enquete_terrain_publique!C:C, 0))</f>
        <v>0.375</v>
      </c>
      <c r="U586" s="101">
        <f>INDEX(BDD_enquete_terrain_publique!AF:AF, MATCH(A586, BDD_enquete_terrain_publique!C:C, 0))</f>
        <v>0.625</v>
      </c>
      <c r="V586" s="6" t="s">
        <v>22</v>
      </c>
      <c r="W586" s="6" t="s">
        <v>22</v>
      </c>
      <c r="X586" s="6" t="s">
        <v>22</v>
      </c>
      <c r="Y586" s="6" t="s">
        <v>22</v>
      </c>
      <c r="Z586" s="105" t="s">
        <v>22</v>
      </c>
      <c r="AA586" s="6"/>
      <c r="GU586" s="163"/>
    </row>
    <row r="587" spans="1:203">
      <c r="A587" s="102" t="s">
        <v>1568</v>
      </c>
      <c r="B587" s="100">
        <f>INDEX(BDD_enquete_terrain_publique!E:E, MATCH(A587, BDD_enquete_terrain_publique!C:C, 0))</f>
        <v>45189</v>
      </c>
      <c r="C587" s="6">
        <v>9</v>
      </c>
      <c r="D587" s="105" t="s">
        <v>22</v>
      </c>
      <c r="E587" s="6">
        <f>INDEX(BDD_enquete_terrain_publique!G:G, MATCH(A587, BDD_enquete_terrain_publique!C:C, 0))</f>
        <v>0</v>
      </c>
      <c r="F587" s="6">
        <f>INDEX(BDD_enquete_terrain_publique!H:H, MATCH(A587, BDD_enquete_terrain_publique!C:C, 0))</f>
        <v>21</v>
      </c>
      <c r="G587" s="6">
        <f>INDEX(BDD_enquete_terrain_publique!I:I, MATCH(A587, BDD_enquete_terrain_publique!C:C, 0))</f>
        <v>0</v>
      </c>
      <c r="H587" s="6" t="str">
        <f>INDEX(BDD_enquete_terrain_publique!J:J, MATCH(A587, BDD_enquete_terrain_publique!C:C, 0))</f>
        <v>NA</v>
      </c>
      <c r="I587" s="6" t="str">
        <f>INDEX(BDD_enquete_terrain_publique!K:K, MATCH(A587, BDD_enquete_terrain_publique!C:C, 0))</f>
        <v>NA</v>
      </c>
      <c r="J587" s="6" t="str">
        <f>INDEX(BDD_enquete_terrain_publique!L:L, MATCH(A587, BDD_enquete_terrain_publique!C:C, 0))</f>
        <v>75_100</v>
      </c>
      <c r="K587" s="6" t="str">
        <f>INDEX(BDD_enquete_terrain_publique!M:M, MATCH(A587, BDD_enquete_terrain_publique!C:C, 0))</f>
        <v>pre_quart</v>
      </c>
      <c r="L587" s="6" t="s">
        <v>22</v>
      </c>
      <c r="M587" s="6" t="s">
        <v>22</v>
      </c>
      <c r="N587" s="6" t="s">
        <v>22</v>
      </c>
      <c r="O587" s="6">
        <v>42.710999999999999</v>
      </c>
      <c r="P587" s="6" t="s">
        <v>22</v>
      </c>
      <c r="Q587" s="6" t="s">
        <v>22</v>
      </c>
      <c r="R587" s="6" t="s">
        <v>22</v>
      </c>
      <c r="S587" s="6">
        <v>9.4551999999999996</v>
      </c>
      <c r="T587" s="101">
        <f>INDEX(BDD_enquete_terrain_publique!AE:AE, MATCH(A587, BDD_enquete_terrain_publique!C:C, 0))</f>
        <v>0.33333333333333331</v>
      </c>
      <c r="U587" s="101">
        <f>INDEX(BDD_enquete_terrain_publique!AF:AF, MATCH(A587, BDD_enquete_terrain_publique!C:C, 0))</f>
        <v>0.625</v>
      </c>
      <c r="V587" s="41" t="s">
        <v>39</v>
      </c>
      <c r="W587" s="101">
        <v>0.33333333333333331</v>
      </c>
      <c r="X587" s="6">
        <v>3</v>
      </c>
      <c r="Y587" s="6">
        <v>4</v>
      </c>
      <c r="Z587" s="105" t="s">
        <v>22</v>
      </c>
      <c r="AA587" s="6"/>
      <c r="GU587" s="163"/>
    </row>
    <row r="588" spans="1:203">
      <c r="A588" s="102" t="s">
        <v>1568</v>
      </c>
      <c r="B588" s="100">
        <f>INDEX(BDD_enquete_terrain_publique!E:E, MATCH(A588, BDD_enquete_terrain_publique!C:C, 0))</f>
        <v>45189</v>
      </c>
      <c r="C588" s="6">
        <v>59</v>
      </c>
      <c r="D588" s="105" t="s">
        <v>22</v>
      </c>
      <c r="E588" s="6">
        <f>INDEX(BDD_enquete_terrain_publique!G:G, MATCH(A588, BDD_enquete_terrain_publique!C:C, 0))</f>
        <v>0</v>
      </c>
      <c r="F588" s="6">
        <f>INDEX(BDD_enquete_terrain_publique!H:H, MATCH(A588, BDD_enquete_terrain_publique!C:C, 0))</f>
        <v>21</v>
      </c>
      <c r="G588" s="6">
        <f>INDEX(BDD_enquete_terrain_publique!I:I, MATCH(A588, BDD_enquete_terrain_publique!C:C, 0))</f>
        <v>0</v>
      </c>
      <c r="H588" s="6" t="str">
        <f>INDEX(BDD_enquete_terrain_publique!J:J, MATCH(A588, BDD_enquete_terrain_publique!C:C, 0))</f>
        <v>NA</v>
      </c>
      <c r="I588" s="6" t="str">
        <f>INDEX(BDD_enquete_terrain_publique!K:K, MATCH(A588, BDD_enquete_terrain_publique!C:C, 0))</f>
        <v>NA</v>
      </c>
      <c r="J588" s="6" t="str">
        <f>INDEX(BDD_enquete_terrain_publique!L:L, MATCH(A588, BDD_enquete_terrain_publique!C:C, 0))</f>
        <v>75_100</v>
      </c>
      <c r="K588" s="6" t="str">
        <f>INDEX(BDD_enquete_terrain_publique!M:M, MATCH(A588, BDD_enquete_terrain_publique!C:C, 0))</f>
        <v>pre_quart</v>
      </c>
      <c r="L588" s="6" t="s">
        <v>22</v>
      </c>
      <c r="M588" s="6" t="s">
        <v>22</v>
      </c>
      <c r="N588" s="6" t="s">
        <v>22</v>
      </c>
      <c r="O588" s="6">
        <v>42.698399999999999</v>
      </c>
      <c r="P588" s="6" t="s">
        <v>22</v>
      </c>
      <c r="Q588" s="6" t="s">
        <v>22</v>
      </c>
      <c r="R588" s="6" t="s">
        <v>22</v>
      </c>
      <c r="S588" s="6">
        <v>9.2982999999999993</v>
      </c>
      <c r="T588" s="101">
        <f>INDEX(BDD_enquete_terrain_publique!AE:AE, MATCH(A588, BDD_enquete_terrain_publique!C:C, 0))</f>
        <v>0.33333333333333331</v>
      </c>
      <c r="U588" s="101">
        <f>INDEX(BDD_enquete_terrain_publique!AF:AF, MATCH(A588, BDD_enquete_terrain_publique!C:C, 0))</f>
        <v>0.625</v>
      </c>
      <c r="V588" s="41" t="s">
        <v>39</v>
      </c>
      <c r="W588" s="101">
        <v>0.4236111111111111</v>
      </c>
      <c r="X588" s="6">
        <v>1</v>
      </c>
      <c r="Y588" s="6">
        <v>1</v>
      </c>
      <c r="Z588" s="105" t="s">
        <v>22</v>
      </c>
      <c r="AA588" s="6"/>
      <c r="GU588" s="163"/>
    </row>
    <row r="589" spans="1:203">
      <c r="A589" s="102" t="s">
        <v>1573</v>
      </c>
      <c r="B589" s="100">
        <f>INDEX(BDD_enquete_terrain_publique!E:E, MATCH(A589, BDD_enquete_terrain_publique!C:C, 0))</f>
        <v>45190</v>
      </c>
      <c r="C589" s="6">
        <v>9</v>
      </c>
      <c r="D589" s="105" t="s">
        <v>22</v>
      </c>
      <c r="E589" s="6">
        <f>INDEX(BDD_enquete_terrain_publique!G:G, MATCH(A589, BDD_enquete_terrain_publique!C:C, 0))</f>
        <v>0</v>
      </c>
      <c r="F589" s="6">
        <f>INDEX(BDD_enquete_terrain_publique!H:H, MATCH(A589, BDD_enquete_terrain_publique!C:C, 0))</f>
        <v>25</v>
      </c>
      <c r="G589" s="6">
        <f>INDEX(BDD_enquete_terrain_publique!I:I, MATCH(A589, BDD_enquete_terrain_publique!C:C, 0))</f>
        <v>0</v>
      </c>
      <c r="H589" s="6" t="str">
        <f>INDEX(BDD_enquete_terrain_publique!J:J, MATCH(A589, BDD_enquete_terrain_publique!C:C, 0))</f>
        <v>NE</v>
      </c>
      <c r="I589" s="6" t="str">
        <f>INDEX(BDD_enquete_terrain_publique!K:K, MATCH(A589, BDD_enquete_terrain_publique!C:C, 0))</f>
        <v>E</v>
      </c>
      <c r="J589" s="6" t="str">
        <f>INDEX(BDD_enquete_terrain_publique!L:L, MATCH(A589, BDD_enquete_terrain_publique!C:C, 0))</f>
        <v>0_10</v>
      </c>
      <c r="K589" s="6" t="str">
        <f>INDEX(BDD_enquete_terrain_publique!M:M, MATCH(A589, BDD_enquete_terrain_publique!C:C, 0))</f>
        <v>pre_quart</v>
      </c>
      <c r="L589" s="6" t="s">
        <v>22</v>
      </c>
      <c r="M589" s="6" t="s">
        <v>22</v>
      </c>
      <c r="N589" s="6" t="s">
        <v>22</v>
      </c>
      <c r="O589" s="6">
        <v>42.71078</v>
      </c>
      <c r="P589" s="6" t="s">
        <v>22</v>
      </c>
      <c r="Q589" s="6" t="s">
        <v>22</v>
      </c>
      <c r="R589" s="6" t="s">
        <v>22</v>
      </c>
      <c r="S589" s="6">
        <v>9.4553700000000003</v>
      </c>
      <c r="T589" s="101">
        <f>INDEX(BDD_enquete_terrain_publique!AE:AE, MATCH(A589, BDD_enquete_terrain_publique!C:C, 0))</f>
        <v>0.375</v>
      </c>
      <c r="U589" s="101">
        <f>INDEX(BDD_enquete_terrain_publique!AF:AF, MATCH(A589, BDD_enquete_terrain_publique!C:C, 0))</f>
        <v>0.625</v>
      </c>
      <c r="V589" s="41" t="s">
        <v>39</v>
      </c>
      <c r="W589" s="101">
        <v>0.39583333333333331</v>
      </c>
      <c r="X589" s="6">
        <v>1</v>
      </c>
      <c r="Y589" s="6">
        <v>1</v>
      </c>
      <c r="Z589" s="105" t="s">
        <v>22</v>
      </c>
      <c r="AA589" s="6"/>
      <c r="GU589" s="163"/>
    </row>
    <row r="590" spans="1:203">
      <c r="A590" s="102" t="s">
        <v>1573</v>
      </c>
      <c r="B590" s="100">
        <f>INDEX(BDD_enquete_terrain_publique!E:E, MATCH(A590, BDD_enquete_terrain_publique!C:C, 0))</f>
        <v>45190</v>
      </c>
      <c r="C590" s="6">
        <v>8</v>
      </c>
      <c r="D590" s="105" t="s">
        <v>22</v>
      </c>
      <c r="E590" s="6">
        <f>INDEX(BDD_enquete_terrain_publique!G:G, MATCH(A590, BDD_enquete_terrain_publique!C:C, 0))</f>
        <v>0</v>
      </c>
      <c r="F590" s="6">
        <f>INDEX(BDD_enquete_terrain_publique!H:H, MATCH(A590, BDD_enquete_terrain_publique!C:C, 0))</f>
        <v>25</v>
      </c>
      <c r="G590" s="6">
        <f>INDEX(BDD_enquete_terrain_publique!I:I, MATCH(A590, BDD_enquete_terrain_publique!C:C, 0))</f>
        <v>0</v>
      </c>
      <c r="H590" s="6" t="str">
        <f>INDEX(BDD_enquete_terrain_publique!J:J, MATCH(A590, BDD_enquete_terrain_publique!C:C, 0))</f>
        <v>NE</v>
      </c>
      <c r="I590" s="6" t="str">
        <f>INDEX(BDD_enquete_terrain_publique!K:K, MATCH(A590, BDD_enquete_terrain_publique!C:C, 0))</f>
        <v>E</v>
      </c>
      <c r="J590" s="6" t="str">
        <f>INDEX(BDD_enquete_terrain_publique!L:L, MATCH(A590, BDD_enquete_terrain_publique!C:C, 0))</f>
        <v>0_10</v>
      </c>
      <c r="K590" s="6" t="str">
        <f>INDEX(BDD_enquete_terrain_publique!M:M, MATCH(A590, BDD_enquete_terrain_publique!C:C, 0))</f>
        <v>pre_quart</v>
      </c>
      <c r="L590" s="6" t="s">
        <v>22</v>
      </c>
      <c r="M590" s="6" t="s">
        <v>22</v>
      </c>
      <c r="N590" s="6" t="s">
        <v>22</v>
      </c>
      <c r="O590" s="6">
        <v>42.742530000000002</v>
      </c>
      <c r="P590" s="6" t="s">
        <v>22</v>
      </c>
      <c r="Q590" s="6" t="s">
        <v>22</v>
      </c>
      <c r="R590" s="6" t="s">
        <v>22</v>
      </c>
      <c r="S590" s="6">
        <v>9.4623899999999992</v>
      </c>
      <c r="T590" s="101">
        <f>INDEX(BDD_enquete_terrain_publique!AE:AE, MATCH(A590, BDD_enquete_terrain_publique!C:C, 0))</f>
        <v>0.375</v>
      </c>
      <c r="U590" s="101">
        <f>INDEX(BDD_enquete_terrain_publique!AF:AF, MATCH(A590, BDD_enquete_terrain_publique!C:C, 0))</f>
        <v>0.625</v>
      </c>
      <c r="V590" s="41" t="s">
        <v>39</v>
      </c>
      <c r="W590" s="101">
        <v>0.41666666666666669</v>
      </c>
      <c r="X590" s="6">
        <v>1</v>
      </c>
      <c r="Y590" s="6">
        <v>1</v>
      </c>
      <c r="Z590" s="105" t="s">
        <v>22</v>
      </c>
      <c r="AA590" s="6"/>
      <c r="GU590" s="163"/>
    </row>
    <row r="591" spans="1:203">
      <c r="A591" s="102" t="s">
        <v>1573</v>
      </c>
      <c r="B591" s="100">
        <f>INDEX(BDD_enquete_terrain_publique!E:E, MATCH(A591, BDD_enquete_terrain_publique!C:C, 0))</f>
        <v>45190</v>
      </c>
      <c r="C591" s="6">
        <v>7</v>
      </c>
      <c r="D591" s="105" t="s">
        <v>22</v>
      </c>
      <c r="E591" s="6">
        <f>INDEX(BDD_enquete_terrain_publique!G:G, MATCH(A591, BDD_enquete_terrain_publique!C:C, 0))</f>
        <v>0</v>
      </c>
      <c r="F591" s="6">
        <f>INDEX(BDD_enquete_terrain_publique!H:H, MATCH(A591, BDD_enquete_terrain_publique!C:C, 0))</f>
        <v>25</v>
      </c>
      <c r="G591" s="6">
        <f>INDEX(BDD_enquete_terrain_publique!I:I, MATCH(A591, BDD_enquete_terrain_publique!C:C, 0))</f>
        <v>0</v>
      </c>
      <c r="H591" s="6" t="str">
        <f>INDEX(BDD_enquete_terrain_publique!J:J, MATCH(A591, BDD_enquete_terrain_publique!C:C, 0))</f>
        <v>NE</v>
      </c>
      <c r="I591" s="6" t="str">
        <f>INDEX(BDD_enquete_terrain_publique!K:K, MATCH(A591, BDD_enquete_terrain_publique!C:C, 0))</f>
        <v>E</v>
      </c>
      <c r="J591" s="6" t="str">
        <f>INDEX(BDD_enquete_terrain_publique!L:L, MATCH(A591, BDD_enquete_terrain_publique!C:C, 0))</f>
        <v>0_10</v>
      </c>
      <c r="K591" s="6" t="str">
        <f>INDEX(BDD_enquete_terrain_publique!M:M, MATCH(A591, BDD_enquete_terrain_publique!C:C, 0))</f>
        <v>pre_quart</v>
      </c>
      <c r="L591" s="105" t="s">
        <v>22</v>
      </c>
      <c r="M591" s="105" t="s">
        <v>22</v>
      </c>
      <c r="N591" s="105" t="s">
        <v>22</v>
      </c>
      <c r="O591" s="6" t="s">
        <v>22</v>
      </c>
      <c r="P591" s="105" t="s">
        <v>22</v>
      </c>
      <c r="Q591" s="105" t="s">
        <v>22</v>
      </c>
      <c r="R591" s="105" t="s">
        <v>22</v>
      </c>
      <c r="S591" s="6" t="s">
        <v>22</v>
      </c>
      <c r="T591" s="101">
        <f>INDEX(BDD_enquete_terrain_publique!AE:AE, MATCH(A591, BDD_enquete_terrain_publique!C:C, 0))</f>
        <v>0.375</v>
      </c>
      <c r="U591" s="101">
        <f>INDEX(BDD_enquete_terrain_publique!AF:AF, MATCH(A591, BDD_enquete_terrain_publique!C:C, 0))</f>
        <v>0.625</v>
      </c>
      <c r="V591" s="6" t="s">
        <v>22</v>
      </c>
      <c r="W591" s="6" t="s">
        <v>22</v>
      </c>
      <c r="X591" s="6" t="s">
        <v>22</v>
      </c>
      <c r="Y591" s="6" t="s">
        <v>22</v>
      </c>
      <c r="Z591" s="105" t="s">
        <v>22</v>
      </c>
      <c r="AA591" s="6"/>
      <c r="GU591" s="163"/>
    </row>
    <row r="592" spans="1:203">
      <c r="A592" s="102" t="s">
        <v>1577</v>
      </c>
      <c r="B592" s="100">
        <f>INDEX(BDD_enquete_terrain_publique!E:E, MATCH(A592, BDD_enquete_terrain_publique!C:C, 0))</f>
        <v>45197</v>
      </c>
      <c r="C592" s="6">
        <v>2</v>
      </c>
      <c r="D592" s="105" t="s">
        <v>22</v>
      </c>
      <c r="E592" s="6">
        <f>INDEX(BDD_enquete_terrain_publique!G:G, MATCH(A592, BDD_enquete_terrain_publique!C:C, 0))</f>
        <v>2</v>
      </c>
      <c r="F592" s="6">
        <f>INDEX(BDD_enquete_terrain_publique!H:H, MATCH(A592, BDD_enquete_terrain_publique!C:C, 0))</f>
        <v>23</v>
      </c>
      <c r="G592" s="6">
        <f>INDEX(BDD_enquete_terrain_publique!I:I, MATCH(A592, BDD_enquete_terrain_publique!C:C, 0))</f>
        <v>2</v>
      </c>
      <c r="H592" s="6" t="str">
        <f>INDEX(BDD_enquete_terrain_publique!J:J, MATCH(A592, BDD_enquete_terrain_publique!C:C, 0))</f>
        <v>O</v>
      </c>
      <c r="I592" s="6" t="str">
        <f>INDEX(BDD_enquete_terrain_publique!K:K, MATCH(A592, BDD_enquete_terrain_publique!C:C, 0))</f>
        <v>E</v>
      </c>
      <c r="J592" s="6" t="str">
        <f>INDEX(BDD_enquete_terrain_publique!L:L, MATCH(A592, BDD_enquete_terrain_publique!C:C, 0))</f>
        <v>0_10</v>
      </c>
      <c r="K592" s="6" t="str">
        <f>INDEX(BDD_enquete_terrain_publique!M:M, MATCH(A592, BDD_enquete_terrain_publique!C:C, 0))</f>
        <v>pln_lune</v>
      </c>
      <c r="L592" s="105" t="s">
        <v>22</v>
      </c>
      <c r="M592" s="105" t="s">
        <v>22</v>
      </c>
      <c r="N592" s="105" t="s">
        <v>22</v>
      </c>
      <c r="O592" s="6" t="s">
        <v>22</v>
      </c>
      <c r="P592" s="105" t="s">
        <v>22</v>
      </c>
      <c r="Q592" s="105" t="s">
        <v>22</v>
      </c>
      <c r="R592" s="105" t="s">
        <v>22</v>
      </c>
      <c r="S592" s="6" t="s">
        <v>22</v>
      </c>
      <c r="T592" s="101">
        <f>INDEX(BDD_enquete_terrain_publique!AE:AE, MATCH(A592, BDD_enquete_terrain_publique!C:C, 0))</f>
        <v>0.33333333333333331</v>
      </c>
      <c r="U592" s="101">
        <f>INDEX(BDD_enquete_terrain_publique!AF:AF, MATCH(A592, BDD_enquete_terrain_publique!C:C, 0))</f>
        <v>0.625</v>
      </c>
      <c r="V592" s="6" t="s">
        <v>22</v>
      </c>
      <c r="W592" s="6" t="s">
        <v>22</v>
      </c>
      <c r="X592" s="6" t="s">
        <v>22</v>
      </c>
      <c r="Y592" s="6" t="s">
        <v>22</v>
      </c>
      <c r="Z592" s="105" t="s">
        <v>22</v>
      </c>
      <c r="AA592" s="6"/>
      <c r="GU592" s="163"/>
    </row>
    <row r="593" spans="1:203">
      <c r="A593" s="102" t="s">
        <v>1577</v>
      </c>
      <c r="B593" s="100">
        <f>INDEX(BDD_enquete_terrain_publique!E:E, MATCH(A593, BDD_enquete_terrain_publique!C:C, 0))</f>
        <v>45197</v>
      </c>
      <c r="C593" s="6">
        <v>1</v>
      </c>
      <c r="D593" s="105" t="s">
        <v>22</v>
      </c>
      <c r="E593" s="6">
        <f>INDEX(BDD_enquete_terrain_publique!G:G, MATCH(A593, BDD_enquete_terrain_publique!C:C, 0))</f>
        <v>2</v>
      </c>
      <c r="F593" s="6">
        <f>INDEX(BDD_enquete_terrain_publique!H:H, MATCH(A593, BDD_enquete_terrain_publique!C:C, 0))</f>
        <v>23</v>
      </c>
      <c r="G593" s="6">
        <f>INDEX(BDD_enquete_terrain_publique!I:I, MATCH(A593, BDD_enquete_terrain_publique!C:C, 0))</f>
        <v>2</v>
      </c>
      <c r="H593" s="6" t="str">
        <f>INDEX(BDD_enquete_terrain_publique!J:J, MATCH(A593, BDD_enquete_terrain_publique!C:C, 0))</f>
        <v>O</v>
      </c>
      <c r="I593" s="6" t="str">
        <f>INDEX(BDD_enquete_terrain_publique!K:K, MATCH(A593, BDD_enquete_terrain_publique!C:C, 0))</f>
        <v>E</v>
      </c>
      <c r="J593" s="6" t="str">
        <f>INDEX(BDD_enquete_terrain_publique!L:L, MATCH(A593, BDD_enquete_terrain_publique!C:C, 0))</f>
        <v>0_10</v>
      </c>
      <c r="K593" s="6" t="str">
        <f>INDEX(BDD_enquete_terrain_publique!M:M, MATCH(A593, BDD_enquete_terrain_publique!C:C, 0))</f>
        <v>pln_lune</v>
      </c>
      <c r="L593" s="105" t="s">
        <v>22</v>
      </c>
      <c r="M593" s="105" t="s">
        <v>22</v>
      </c>
      <c r="N593" s="105" t="s">
        <v>22</v>
      </c>
      <c r="O593" s="6" t="s">
        <v>22</v>
      </c>
      <c r="P593" s="105" t="s">
        <v>22</v>
      </c>
      <c r="Q593" s="105" t="s">
        <v>22</v>
      </c>
      <c r="R593" s="105" t="s">
        <v>22</v>
      </c>
      <c r="S593" s="6" t="s">
        <v>22</v>
      </c>
      <c r="T593" s="101">
        <f>INDEX(BDD_enquete_terrain_publique!AE:AE, MATCH(A593, BDD_enquete_terrain_publique!C:C, 0))</f>
        <v>0.33333333333333331</v>
      </c>
      <c r="U593" s="101">
        <f>INDEX(BDD_enquete_terrain_publique!AF:AF, MATCH(A593, BDD_enquete_terrain_publique!C:C, 0))</f>
        <v>0.625</v>
      </c>
      <c r="V593" s="6" t="s">
        <v>22</v>
      </c>
      <c r="W593" s="6" t="s">
        <v>22</v>
      </c>
      <c r="X593" s="6" t="s">
        <v>22</v>
      </c>
      <c r="Y593" s="6" t="s">
        <v>22</v>
      </c>
      <c r="Z593" s="105" t="s">
        <v>22</v>
      </c>
      <c r="AA593" s="6"/>
      <c r="GU593" s="163"/>
    </row>
    <row r="594" spans="1:203">
      <c r="A594" s="102" t="s">
        <v>1577</v>
      </c>
      <c r="B594" s="100">
        <f>INDEX(BDD_enquete_terrain_publique!E:E, MATCH(A594, BDD_enquete_terrain_publique!C:C, 0))</f>
        <v>45197</v>
      </c>
      <c r="C594" s="6">
        <v>61</v>
      </c>
      <c r="D594" s="105" t="s">
        <v>22</v>
      </c>
      <c r="E594" s="6">
        <f>INDEX(BDD_enquete_terrain_publique!G:G, MATCH(A594, BDD_enquete_terrain_publique!C:C, 0))</f>
        <v>2</v>
      </c>
      <c r="F594" s="6">
        <f>INDEX(BDD_enquete_terrain_publique!H:H, MATCH(A594, BDD_enquete_terrain_publique!C:C, 0))</f>
        <v>23</v>
      </c>
      <c r="G594" s="6">
        <f>INDEX(BDD_enquete_terrain_publique!I:I, MATCH(A594, BDD_enquete_terrain_publique!C:C, 0))</f>
        <v>2</v>
      </c>
      <c r="H594" s="6" t="str">
        <f>INDEX(BDD_enquete_terrain_publique!J:J, MATCH(A594, BDD_enquete_terrain_publique!C:C, 0))</f>
        <v>O</v>
      </c>
      <c r="I594" s="6" t="str">
        <f>INDEX(BDD_enquete_terrain_publique!K:K, MATCH(A594, BDD_enquete_terrain_publique!C:C, 0))</f>
        <v>E</v>
      </c>
      <c r="J594" s="6" t="str">
        <f>INDEX(BDD_enquete_terrain_publique!L:L, MATCH(A594, BDD_enquete_terrain_publique!C:C, 0))</f>
        <v>0_10</v>
      </c>
      <c r="K594" s="6" t="str">
        <f>INDEX(BDD_enquete_terrain_publique!M:M, MATCH(A594, BDD_enquete_terrain_publique!C:C, 0))</f>
        <v>pln_lune</v>
      </c>
      <c r="L594" s="105" t="s">
        <v>22</v>
      </c>
      <c r="M594" s="105" t="s">
        <v>22</v>
      </c>
      <c r="N594" s="105" t="s">
        <v>22</v>
      </c>
      <c r="O594" s="6" t="s">
        <v>22</v>
      </c>
      <c r="P594" s="105" t="s">
        <v>22</v>
      </c>
      <c r="Q594" s="105" t="s">
        <v>22</v>
      </c>
      <c r="R594" s="105" t="s">
        <v>22</v>
      </c>
      <c r="S594" s="6" t="s">
        <v>22</v>
      </c>
      <c r="T594" s="101">
        <f>INDEX(BDD_enquete_terrain_publique!AE:AE, MATCH(A594, BDD_enquete_terrain_publique!C:C, 0))</f>
        <v>0.33333333333333331</v>
      </c>
      <c r="U594" s="101">
        <f>INDEX(BDD_enquete_terrain_publique!AF:AF, MATCH(A594, BDD_enquete_terrain_publique!C:C, 0))</f>
        <v>0.625</v>
      </c>
      <c r="V594" s="6" t="s">
        <v>22</v>
      </c>
      <c r="W594" s="6" t="s">
        <v>22</v>
      </c>
      <c r="X594" s="6" t="s">
        <v>22</v>
      </c>
      <c r="Y594" s="6" t="s">
        <v>22</v>
      </c>
      <c r="Z594" s="105" t="s">
        <v>22</v>
      </c>
      <c r="AA594" s="6"/>
      <c r="GU594" s="163"/>
    </row>
    <row r="595" spans="1:203">
      <c r="A595" s="102" t="s">
        <v>1577</v>
      </c>
      <c r="B595" s="100">
        <f>INDEX(BDD_enquete_terrain_publique!E:E, MATCH(A595, BDD_enquete_terrain_publique!C:C, 0))</f>
        <v>45197</v>
      </c>
      <c r="C595" s="6">
        <v>60</v>
      </c>
      <c r="D595" s="105" t="s">
        <v>22</v>
      </c>
      <c r="E595" s="6">
        <f>INDEX(BDD_enquete_terrain_publique!G:G, MATCH(A595, BDD_enquete_terrain_publique!C:C, 0))</f>
        <v>2</v>
      </c>
      <c r="F595" s="6">
        <f>INDEX(BDD_enquete_terrain_publique!H:H, MATCH(A595, BDD_enquete_terrain_publique!C:C, 0))</f>
        <v>23</v>
      </c>
      <c r="G595" s="6">
        <f>INDEX(BDD_enquete_terrain_publique!I:I, MATCH(A595, BDD_enquete_terrain_publique!C:C, 0))</f>
        <v>2</v>
      </c>
      <c r="H595" s="6" t="str">
        <f>INDEX(BDD_enquete_terrain_publique!J:J, MATCH(A595, BDD_enquete_terrain_publique!C:C, 0))</f>
        <v>O</v>
      </c>
      <c r="I595" s="6" t="str">
        <f>INDEX(BDD_enquete_terrain_publique!K:K, MATCH(A595, BDD_enquete_terrain_publique!C:C, 0))</f>
        <v>E</v>
      </c>
      <c r="J595" s="6" t="str">
        <f>INDEX(BDD_enquete_terrain_publique!L:L, MATCH(A595, BDD_enquete_terrain_publique!C:C, 0))</f>
        <v>0_10</v>
      </c>
      <c r="K595" s="6" t="str">
        <f>INDEX(BDD_enquete_terrain_publique!M:M, MATCH(A595, BDD_enquete_terrain_publique!C:C, 0))</f>
        <v>pln_lune</v>
      </c>
      <c r="L595" s="105" t="s">
        <v>22</v>
      </c>
      <c r="M595" s="105" t="s">
        <v>22</v>
      </c>
      <c r="N595" s="105" t="s">
        <v>22</v>
      </c>
      <c r="O595" s="6" t="s">
        <v>22</v>
      </c>
      <c r="P595" s="105" t="s">
        <v>22</v>
      </c>
      <c r="Q595" s="105" t="s">
        <v>22</v>
      </c>
      <c r="R595" s="105" t="s">
        <v>22</v>
      </c>
      <c r="S595" s="6" t="s">
        <v>22</v>
      </c>
      <c r="T595" s="101">
        <f>INDEX(BDD_enquete_terrain_publique!AE:AE, MATCH(A595, BDD_enquete_terrain_publique!C:C, 0))</f>
        <v>0.33333333333333331</v>
      </c>
      <c r="U595" s="101">
        <f>INDEX(BDD_enquete_terrain_publique!AF:AF, MATCH(A595, BDD_enquete_terrain_publique!C:C, 0))</f>
        <v>0.625</v>
      </c>
      <c r="V595" s="6" t="s">
        <v>22</v>
      </c>
      <c r="W595" s="6" t="s">
        <v>22</v>
      </c>
      <c r="X595" s="6" t="s">
        <v>22</v>
      </c>
      <c r="Y595" s="6" t="s">
        <v>22</v>
      </c>
      <c r="Z595" s="105" t="s">
        <v>22</v>
      </c>
      <c r="AA595" s="6"/>
      <c r="GU595" s="163"/>
    </row>
    <row r="596" spans="1:203">
      <c r="A596" s="102" t="s">
        <v>1577</v>
      </c>
      <c r="B596" s="100">
        <f>INDEX(BDD_enquete_terrain_publique!E:E, MATCH(A596, BDD_enquete_terrain_publique!C:C, 0))</f>
        <v>45197</v>
      </c>
      <c r="C596" s="6">
        <v>59</v>
      </c>
      <c r="D596" s="105" t="s">
        <v>22</v>
      </c>
      <c r="E596" s="6">
        <f>INDEX(BDD_enquete_terrain_publique!G:G, MATCH(A596, BDD_enquete_terrain_publique!C:C, 0))</f>
        <v>2</v>
      </c>
      <c r="F596" s="6">
        <f>INDEX(BDD_enquete_terrain_publique!H:H, MATCH(A596, BDD_enquete_terrain_publique!C:C, 0))</f>
        <v>23</v>
      </c>
      <c r="G596" s="6">
        <f>INDEX(BDD_enquete_terrain_publique!I:I, MATCH(A596, BDD_enquete_terrain_publique!C:C, 0))</f>
        <v>2</v>
      </c>
      <c r="H596" s="6" t="str">
        <f>INDEX(BDD_enquete_terrain_publique!J:J, MATCH(A596, BDD_enquete_terrain_publique!C:C, 0))</f>
        <v>O</v>
      </c>
      <c r="I596" s="6" t="str">
        <f>INDEX(BDD_enquete_terrain_publique!K:K, MATCH(A596, BDD_enquete_terrain_publique!C:C, 0))</f>
        <v>E</v>
      </c>
      <c r="J596" s="6" t="str">
        <f>INDEX(BDD_enquete_terrain_publique!L:L, MATCH(A596, BDD_enquete_terrain_publique!C:C, 0))</f>
        <v>0_10</v>
      </c>
      <c r="K596" s="6" t="str">
        <f>INDEX(BDD_enquete_terrain_publique!M:M, MATCH(A596, BDD_enquete_terrain_publique!C:C, 0))</f>
        <v>pln_lune</v>
      </c>
      <c r="L596" s="6" t="s">
        <v>22</v>
      </c>
      <c r="M596" s="6" t="s">
        <v>22</v>
      </c>
      <c r="N596" s="6" t="s">
        <v>22</v>
      </c>
      <c r="O596" s="6">
        <v>42.682839999999999</v>
      </c>
      <c r="P596" s="6" t="s">
        <v>22</v>
      </c>
      <c r="Q596" s="6" t="s">
        <v>22</v>
      </c>
      <c r="R596" s="6" t="s">
        <v>22</v>
      </c>
      <c r="S596" s="6">
        <v>9.2997499999999995</v>
      </c>
      <c r="T596" s="101">
        <f>INDEX(BDD_enquete_terrain_publique!AE:AE, MATCH(A596, BDD_enquete_terrain_publique!C:C, 0))</f>
        <v>0.33333333333333331</v>
      </c>
      <c r="U596" s="101">
        <f>INDEX(BDD_enquete_terrain_publique!AF:AF, MATCH(A596, BDD_enquete_terrain_publique!C:C, 0))</f>
        <v>0.625</v>
      </c>
      <c r="V596" s="6" t="s">
        <v>39</v>
      </c>
      <c r="W596" s="101">
        <v>0.60416666666666663</v>
      </c>
      <c r="X596" s="6">
        <v>1</v>
      </c>
      <c r="Y596" s="6">
        <v>1</v>
      </c>
      <c r="Z596" s="105" t="s">
        <v>22</v>
      </c>
      <c r="AA596" s="6"/>
      <c r="GU596" s="163"/>
    </row>
    <row r="597" spans="1:203">
      <c r="A597" s="102" t="s">
        <v>1582</v>
      </c>
      <c r="B597" s="100">
        <f>INDEX(BDD_enquete_terrain_publique!E:E, MATCH(A597, BDD_enquete_terrain_publique!C:C, 0))</f>
        <v>45198</v>
      </c>
      <c r="C597" s="6">
        <v>9</v>
      </c>
      <c r="D597" s="105" t="s">
        <v>22</v>
      </c>
      <c r="E597" s="6">
        <f>INDEX(BDD_enquete_terrain_publique!G:G, MATCH(A597, BDD_enquete_terrain_publique!C:C, 0))</f>
        <v>0</v>
      </c>
      <c r="F597" s="6">
        <f>INDEX(BDD_enquete_terrain_publique!H:H, MATCH(A597, BDD_enquete_terrain_publique!C:C, 0))</f>
        <v>23</v>
      </c>
      <c r="G597" s="6">
        <f>INDEX(BDD_enquete_terrain_publique!I:I, MATCH(A597, BDD_enquete_terrain_publique!C:C, 0))</f>
        <v>0</v>
      </c>
      <c r="H597" s="6" t="str">
        <f>INDEX(BDD_enquete_terrain_publique!J:J, MATCH(A597, BDD_enquete_terrain_publique!C:C, 0))</f>
        <v>NA</v>
      </c>
      <c r="I597" s="6" t="str">
        <f>INDEX(BDD_enquete_terrain_publique!K:K, MATCH(A597, BDD_enquete_terrain_publique!C:C, 0))</f>
        <v>NA</v>
      </c>
      <c r="J597" s="6" t="str">
        <f>INDEX(BDD_enquete_terrain_publique!L:L, MATCH(A597, BDD_enquete_terrain_publique!C:C, 0))</f>
        <v>0_10</v>
      </c>
      <c r="K597" s="6" t="str">
        <f>INDEX(BDD_enquete_terrain_publique!M:M, MATCH(A597, BDD_enquete_terrain_publique!C:C, 0))</f>
        <v>pln_lune</v>
      </c>
      <c r="L597" s="105" t="s">
        <v>22</v>
      </c>
      <c r="M597" s="105" t="s">
        <v>22</v>
      </c>
      <c r="N597" s="105" t="s">
        <v>22</v>
      </c>
      <c r="O597" s="6">
        <v>42.712319999999998</v>
      </c>
      <c r="P597" s="105" t="s">
        <v>22</v>
      </c>
      <c r="Q597" s="105" t="s">
        <v>22</v>
      </c>
      <c r="R597" s="105" t="s">
        <v>22</v>
      </c>
      <c r="S597" s="6">
        <v>9.4555000000000007</v>
      </c>
      <c r="T597" s="101">
        <f>INDEX(BDD_enquete_terrain_publique!AE:AE, MATCH(A597, BDD_enquete_terrain_publique!C:C, 0))</f>
        <v>0.375</v>
      </c>
      <c r="U597" s="101">
        <f>INDEX(BDD_enquete_terrain_publique!AF:AF, MATCH(A597, BDD_enquete_terrain_publique!C:C, 0))</f>
        <v>0.625</v>
      </c>
      <c r="V597" s="6" t="s">
        <v>39</v>
      </c>
      <c r="W597" s="101">
        <v>0.375</v>
      </c>
      <c r="X597" s="6">
        <v>3</v>
      </c>
      <c r="Y597" s="6">
        <v>3</v>
      </c>
      <c r="Z597" s="105" t="s">
        <v>22</v>
      </c>
      <c r="AA597" s="6"/>
      <c r="GU597" s="163"/>
    </row>
    <row r="598" spans="1:203">
      <c r="A598" s="102" t="s">
        <v>1582</v>
      </c>
      <c r="B598" s="100">
        <f>INDEX(BDD_enquete_terrain_publique!E:E, MATCH(A598, BDD_enquete_terrain_publique!C:C, 0))</f>
        <v>45198</v>
      </c>
      <c r="C598" s="6">
        <v>8</v>
      </c>
      <c r="D598" s="105" t="s">
        <v>22</v>
      </c>
      <c r="E598" s="6">
        <f>INDEX(BDD_enquete_terrain_publique!G:G, MATCH(A598, BDD_enquete_terrain_publique!C:C, 0))</f>
        <v>0</v>
      </c>
      <c r="F598" s="6">
        <f>INDEX(BDD_enquete_terrain_publique!H:H, MATCH(A598, BDD_enquete_terrain_publique!C:C, 0))</f>
        <v>23</v>
      </c>
      <c r="G598" s="6">
        <f>INDEX(BDD_enquete_terrain_publique!I:I, MATCH(A598, BDD_enquete_terrain_publique!C:C, 0))</f>
        <v>0</v>
      </c>
      <c r="H598" s="6" t="str">
        <f>INDEX(BDD_enquete_terrain_publique!J:J, MATCH(A598, BDD_enquete_terrain_publique!C:C, 0))</f>
        <v>NA</v>
      </c>
      <c r="I598" s="6" t="str">
        <f>INDEX(BDD_enquete_terrain_publique!K:K, MATCH(A598, BDD_enquete_terrain_publique!C:C, 0))</f>
        <v>NA</v>
      </c>
      <c r="J598" s="6" t="str">
        <f>INDEX(BDD_enquete_terrain_publique!L:L, MATCH(A598, BDD_enquete_terrain_publique!C:C, 0))</f>
        <v>0_10</v>
      </c>
      <c r="K598" s="6" t="str">
        <f>INDEX(BDD_enquete_terrain_publique!M:M, MATCH(A598, BDD_enquete_terrain_publique!C:C, 0))</f>
        <v>pln_lune</v>
      </c>
      <c r="L598" s="105" t="s">
        <v>22</v>
      </c>
      <c r="M598" s="105" t="s">
        <v>22</v>
      </c>
      <c r="N598" s="105" t="s">
        <v>22</v>
      </c>
      <c r="O598" s="6">
        <v>42.7744</v>
      </c>
      <c r="P598" s="105" t="s">
        <v>22</v>
      </c>
      <c r="Q598" s="105" t="s">
        <v>22</v>
      </c>
      <c r="R598" s="105" t="s">
        <v>22</v>
      </c>
      <c r="S598" s="6">
        <v>9.4772999999999996</v>
      </c>
      <c r="T598" s="101">
        <f>INDEX(BDD_enquete_terrain_publique!AE:AE, MATCH(A598, BDD_enquete_terrain_publique!C:C, 0))</f>
        <v>0.375</v>
      </c>
      <c r="U598" s="101">
        <f>INDEX(BDD_enquete_terrain_publique!AF:AF, MATCH(A598, BDD_enquete_terrain_publique!C:C, 0))</f>
        <v>0.625</v>
      </c>
      <c r="V598" s="6" t="s">
        <v>41</v>
      </c>
      <c r="W598" s="101">
        <v>0.44444444444444442</v>
      </c>
      <c r="X598" s="6">
        <v>1</v>
      </c>
      <c r="Y598" s="6">
        <v>1</v>
      </c>
      <c r="Z598" s="105" t="s">
        <v>22</v>
      </c>
      <c r="AA598" s="6"/>
      <c r="GU598" s="163"/>
    </row>
    <row r="599" spans="1:203">
      <c r="A599" s="102" t="s">
        <v>1582</v>
      </c>
      <c r="B599" s="100">
        <f>INDEX(BDD_enquete_terrain_publique!E:E, MATCH(A599, BDD_enquete_terrain_publique!C:C, 0))</f>
        <v>45198</v>
      </c>
      <c r="C599" s="6">
        <v>7</v>
      </c>
      <c r="D599" s="105" t="s">
        <v>22</v>
      </c>
      <c r="E599" s="6">
        <f>INDEX(BDD_enquete_terrain_publique!G:G, MATCH(A599, BDD_enquete_terrain_publique!C:C, 0))</f>
        <v>0</v>
      </c>
      <c r="F599" s="6">
        <f>INDEX(BDD_enquete_terrain_publique!H:H, MATCH(A599, BDD_enquete_terrain_publique!C:C, 0))</f>
        <v>23</v>
      </c>
      <c r="G599" s="6">
        <f>INDEX(BDD_enquete_terrain_publique!I:I, MATCH(A599, BDD_enquete_terrain_publique!C:C, 0))</f>
        <v>0</v>
      </c>
      <c r="H599" s="6" t="str">
        <f>INDEX(BDD_enquete_terrain_publique!J:J, MATCH(A599, BDD_enquete_terrain_publique!C:C, 0))</f>
        <v>NA</v>
      </c>
      <c r="I599" s="6" t="str">
        <f>INDEX(BDD_enquete_terrain_publique!K:K, MATCH(A599, BDD_enquete_terrain_publique!C:C, 0))</f>
        <v>NA</v>
      </c>
      <c r="J599" s="6" t="str">
        <f>INDEX(BDD_enquete_terrain_publique!L:L, MATCH(A599, BDD_enquete_terrain_publique!C:C, 0))</f>
        <v>0_10</v>
      </c>
      <c r="K599" s="6" t="str">
        <f>INDEX(BDD_enquete_terrain_publique!M:M, MATCH(A599, BDD_enquete_terrain_publique!C:C, 0))</f>
        <v>pln_lune</v>
      </c>
      <c r="L599" s="105" t="s">
        <v>22</v>
      </c>
      <c r="M599" s="105" t="s">
        <v>22</v>
      </c>
      <c r="N599" s="105" t="s">
        <v>22</v>
      </c>
      <c r="O599" s="6">
        <v>42.793480000000002</v>
      </c>
      <c r="P599" s="105" t="s">
        <v>22</v>
      </c>
      <c r="Q599" s="105" t="s">
        <v>22</v>
      </c>
      <c r="R599" s="105" t="s">
        <v>22</v>
      </c>
      <c r="S599" s="6">
        <v>9.4897399999999994</v>
      </c>
      <c r="T599" s="101">
        <f>INDEX(BDD_enquete_terrain_publique!AE:AE, MATCH(A599, BDD_enquete_terrain_publique!C:C, 0))</f>
        <v>0.375</v>
      </c>
      <c r="U599" s="101">
        <f>INDEX(BDD_enquete_terrain_publique!AF:AF, MATCH(A599, BDD_enquete_terrain_publique!C:C, 0))</f>
        <v>0.625</v>
      </c>
      <c r="V599" s="6" t="s">
        <v>39</v>
      </c>
      <c r="W599" s="101">
        <v>0.48958333333333331</v>
      </c>
      <c r="X599" s="6">
        <v>1</v>
      </c>
      <c r="Y599" s="6">
        <v>1</v>
      </c>
      <c r="Z599" s="105" t="s">
        <v>22</v>
      </c>
      <c r="AA599" s="6"/>
      <c r="GU599" s="163"/>
    </row>
    <row r="600" spans="1:203">
      <c r="A600" s="102" t="s">
        <v>1582</v>
      </c>
      <c r="B600" s="100">
        <f>INDEX(BDD_enquete_terrain_publique!E:E, MATCH(A600, BDD_enquete_terrain_publique!C:C, 0))</f>
        <v>45198</v>
      </c>
      <c r="C600" s="6">
        <v>6</v>
      </c>
      <c r="D600" s="105" t="s">
        <v>22</v>
      </c>
      <c r="E600" s="6">
        <f>INDEX(BDD_enquete_terrain_publique!G:G, MATCH(A600, BDD_enquete_terrain_publique!C:C, 0))</f>
        <v>0</v>
      </c>
      <c r="F600" s="6">
        <f>INDEX(BDD_enquete_terrain_publique!H:H, MATCH(A600, BDD_enquete_terrain_publique!C:C, 0))</f>
        <v>23</v>
      </c>
      <c r="G600" s="6">
        <f>INDEX(BDD_enquete_terrain_publique!I:I, MATCH(A600, BDD_enquete_terrain_publique!C:C, 0))</f>
        <v>0</v>
      </c>
      <c r="H600" s="6" t="str">
        <f>INDEX(BDD_enquete_terrain_publique!J:J, MATCH(A600, BDD_enquete_terrain_publique!C:C, 0))</f>
        <v>NA</v>
      </c>
      <c r="I600" s="6" t="str">
        <f>INDEX(BDD_enquete_terrain_publique!K:K, MATCH(A600, BDD_enquete_terrain_publique!C:C, 0))</f>
        <v>NA</v>
      </c>
      <c r="J600" s="6" t="str">
        <f>INDEX(BDD_enquete_terrain_publique!L:L, MATCH(A600, BDD_enquete_terrain_publique!C:C, 0))</f>
        <v>0_10</v>
      </c>
      <c r="K600" s="6" t="str">
        <f>INDEX(BDD_enquete_terrain_publique!M:M, MATCH(A600, BDD_enquete_terrain_publique!C:C, 0))</f>
        <v>pln_lune</v>
      </c>
      <c r="L600" s="105" t="s">
        <v>22</v>
      </c>
      <c r="M600" s="105" t="s">
        <v>22</v>
      </c>
      <c r="N600" s="105" t="s">
        <v>22</v>
      </c>
      <c r="O600" s="6" t="s">
        <v>22</v>
      </c>
      <c r="P600" s="105" t="s">
        <v>22</v>
      </c>
      <c r="Q600" s="105" t="s">
        <v>22</v>
      </c>
      <c r="R600" s="105" t="s">
        <v>22</v>
      </c>
      <c r="S600" s="6" t="s">
        <v>22</v>
      </c>
      <c r="T600" s="101">
        <f>INDEX(BDD_enquete_terrain_publique!AE:AE, MATCH(A600, BDD_enquete_terrain_publique!C:C, 0))</f>
        <v>0.375</v>
      </c>
      <c r="U600" s="101">
        <f>INDEX(BDD_enquete_terrain_publique!AF:AF, MATCH(A600, BDD_enquete_terrain_publique!C:C, 0))</f>
        <v>0.625</v>
      </c>
      <c r="V600" s="6" t="s">
        <v>22</v>
      </c>
      <c r="W600" s="6" t="s">
        <v>22</v>
      </c>
      <c r="X600" s="6" t="s">
        <v>22</v>
      </c>
      <c r="Y600" s="6" t="s">
        <v>22</v>
      </c>
      <c r="Z600" s="105" t="s">
        <v>22</v>
      </c>
      <c r="AA600" s="6"/>
      <c r="GU600" s="163"/>
    </row>
    <row r="601" spans="1:203">
      <c r="A601" s="102" t="s">
        <v>1591</v>
      </c>
      <c r="B601" s="100">
        <f>INDEX(BDD_enquete_terrain_publique!E:E, MATCH(A601, BDD_enquete_terrain_publique!C:C, 0))</f>
        <v>45201</v>
      </c>
      <c r="C601" s="6">
        <v>9</v>
      </c>
      <c r="D601" s="105" t="s">
        <v>22</v>
      </c>
      <c r="E601" s="6">
        <f>INDEX(BDD_enquete_terrain_publique!G:G, MATCH(A601, BDD_enquete_terrain_publique!C:C, 0))</f>
        <v>1</v>
      </c>
      <c r="F601" s="6">
        <f>INDEX(BDD_enquete_terrain_publique!H:H, MATCH(A601, BDD_enquete_terrain_publique!C:C, 0))</f>
        <v>25</v>
      </c>
      <c r="G601" s="6">
        <f>INDEX(BDD_enquete_terrain_publique!I:I, MATCH(A601, BDD_enquete_terrain_publique!C:C, 0))</f>
        <v>0</v>
      </c>
      <c r="H601" s="6" t="str">
        <f>INDEX(BDD_enquete_terrain_publique!J:J, MATCH(A601, BDD_enquete_terrain_publique!C:C, 0))</f>
        <v>NA</v>
      </c>
      <c r="I601" s="6" t="str">
        <f>INDEX(BDD_enquete_terrain_publique!K:K, MATCH(A601, BDD_enquete_terrain_publique!C:C, 0))</f>
        <v>NA</v>
      </c>
      <c r="J601" s="6" t="str">
        <f>INDEX(BDD_enquete_terrain_publique!L:L, MATCH(A601, BDD_enquete_terrain_publique!C:C, 0))</f>
        <v>0_10</v>
      </c>
      <c r="K601" s="6" t="str">
        <f>INDEX(BDD_enquete_terrain_publique!M:M, MATCH(A601, BDD_enquete_terrain_publique!C:C, 0))</f>
        <v>pln_lune</v>
      </c>
      <c r="L601" s="105" t="s">
        <v>22</v>
      </c>
      <c r="M601" s="105" t="s">
        <v>22</v>
      </c>
      <c r="N601" s="105" t="s">
        <v>22</v>
      </c>
      <c r="O601" s="6">
        <v>42.710590000000003</v>
      </c>
      <c r="P601" s="105" t="s">
        <v>22</v>
      </c>
      <c r="Q601" s="105" t="s">
        <v>22</v>
      </c>
      <c r="R601" s="105" t="s">
        <v>22</v>
      </c>
      <c r="S601" s="6">
        <v>9.4553999999999991</v>
      </c>
      <c r="T601" s="101">
        <f>INDEX(BDD_enquete_terrain_publique!AE:AE, MATCH(A601, BDD_enquete_terrain_publique!C:C, 0))</f>
        <v>0.54166666666666663</v>
      </c>
      <c r="U601" s="101">
        <f>INDEX(BDD_enquete_terrain_publique!AF:AF, MATCH(A601, BDD_enquete_terrain_publique!C:C, 0))</f>
        <v>0.75</v>
      </c>
      <c r="V601" s="6" t="s">
        <v>39</v>
      </c>
      <c r="W601" s="101">
        <v>0.61111111111111105</v>
      </c>
      <c r="X601" s="6">
        <v>1</v>
      </c>
      <c r="Y601" s="6">
        <v>1</v>
      </c>
      <c r="Z601" s="105" t="s">
        <v>22</v>
      </c>
      <c r="AA601" s="6"/>
      <c r="GU601" s="163"/>
    </row>
    <row r="602" spans="1:203">
      <c r="A602" s="102" t="s">
        <v>1591</v>
      </c>
      <c r="B602" s="100">
        <f>INDEX(BDD_enquete_terrain_publique!E:E, MATCH(A602, BDD_enquete_terrain_publique!C:C, 0))</f>
        <v>45201</v>
      </c>
      <c r="C602" s="6">
        <v>8</v>
      </c>
      <c r="D602" s="105" t="s">
        <v>22</v>
      </c>
      <c r="E602" s="6">
        <f>INDEX(BDD_enquete_terrain_publique!G:G, MATCH(A602, BDD_enquete_terrain_publique!C:C, 0))</f>
        <v>1</v>
      </c>
      <c r="F602" s="6">
        <f>INDEX(BDD_enquete_terrain_publique!H:H, MATCH(A602, BDD_enquete_terrain_publique!C:C, 0))</f>
        <v>25</v>
      </c>
      <c r="G602" s="6">
        <f>INDEX(BDD_enquete_terrain_publique!I:I, MATCH(A602, BDD_enquete_terrain_publique!C:C, 0))</f>
        <v>0</v>
      </c>
      <c r="H602" s="6" t="str">
        <f>INDEX(BDD_enquete_terrain_publique!J:J, MATCH(A602, BDD_enquete_terrain_publique!C:C, 0))</f>
        <v>NA</v>
      </c>
      <c r="I602" s="6" t="str">
        <f>INDEX(BDD_enquete_terrain_publique!K:K, MATCH(A602, BDD_enquete_terrain_publique!C:C, 0))</f>
        <v>NA</v>
      </c>
      <c r="J602" s="6" t="str">
        <f>INDEX(BDD_enquete_terrain_publique!L:L, MATCH(A602, BDD_enquete_terrain_publique!C:C, 0))</f>
        <v>0_10</v>
      </c>
      <c r="K602" s="6" t="str">
        <f>INDEX(BDD_enquete_terrain_publique!M:M, MATCH(A602, BDD_enquete_terrain_publique!C:C, 0))</f>
        <v>pln_lune</v>
      </c>
      <c r="L602" s="105" t="s">
        <v>22</v>
      </c>
      <c r="M602" s="105" t="s">
        <v>22</v>
      </c>
      <c r="N602" s="105" t="s">
        <v>22</v>
      </c>
      <c r="O602" s="6" t="s">
        <v>22</v>
      </c>
      <c r="P602" s="105" t="s">
        <v>22</v>
      </c>
      <c r="Q602" s="105" t="s">
        <v>22</v>
      </c>
      <c r="R602" s="105" t="s">
        <v>22</v>
      </c>
      <c r="S602" s="6" t="s">
        <v>22</v>
      </c>
      <c r="T602" s="101">
        <f>INDEX(BDD_enquete_terrain_publique!AE:AE, MATCH(A602, BDD_enquete_terrain_publique!C:C, 0))</f>
        <v>0.54166666666666663</v>
      </c>
      <c r="U602" s="101">
        <f>INDEX(BDD_enquete_terrain_publique!AF:AF, MATCH(A602, BDD_enquete_terrain_publique!C:C, 0))</f>
        <v>0.75</v>
      </c>
      <c r="V602" s="6" t="s">
        <v>22</v>
      </c>
      <c r="W602" s="6" t="s">
        <v>22</v>
      </c>
      <c r="X602" s="6" t="s">
        <v>22</v>
      </c>
      <c r="Y602" s="6" t="s">
        <v>22</v>
      </c>
      <c r="Z602" s="105" t="s">
        <v>22</v>
      </c>
      <c r="AA602" s="6"/>
      <c r="GU602" s="163"/>
    </row>
    <row r="603" spans="1:203">
      <c r="A603" s="102" t="s">
        <v>1591</v>
      </c>
      <c r="B603" s="100">
        <f>INDEX(BDD_enquete_terrain_publique!E:E, MATCH(A603, BDD_enquete_terrain_publique!C:C, 0))</f>
        <v>45201</v>
      </c>
      <c r="C603" s="6">
        <v>7</v>
      </c>
      <c r="D603" s="105" t="s">
        <v>22</v>
      </c>
      <c r="E603" s="6">
        <f>INDEX(BDD_enquete_terrain_publique!G:G, MATCH(A603, BDD_enquete_terrain_publique!C:C, 0))</f>
        <v>1</v>
      </c>
      <c r="F603" s="6">
        <f>INDEX(BDD_enquete_terrain_publique!H:H, MATCH(A603, BDD_enquete_terrain_publique!C:C, 0))</f>
        <v>25</v>
      </c>
      <c r="G603" s="6">
        <f>INDEX(BDD_enquete_terrain_publique!I:I, MATCH(A603, BDD_enquete_terrain_publique!C:C, 0))</f>
        <v>0</v>
      </c>
      <c r="H603" s="6" t="str">
        <f>INDEX(BDD_enquete_terrain_publique!J:J, MATCH(A603, BDD_enquete_terrain_publique!C:C, 0))</f>
        <v>NA</v>
      </c>
      <c r="I603" s="6" t="str">
        <f>INDEX(BDD_enquete_terrain_publique!K:K, MATCH(A603, BDD_enquete_terrain_publique!C:C, 0))</f>
        <v>NA</v>
      </c>
      <c r="J603" s="6" t="str">
        <f>INDEX(BDD_enquete_terrain_publique!L:L, MATCH(A603, BDD_enquete_terrain_publique!C:C, 0))</f>
        <v>0_10</v>
      </c>
      <c r="K603" s="6" t="str">
        <f>INDEX(BDD_enquete_terrain_publique!M:M, MATCH(A603, BDD_enquete_terrain_publique!C:C, 0))</f>
        <v>pln_lune</v>
      </c>
      <c r="L603" s="105" t="s">
        <v>22</v>
      </c>
      <c r="M603" s="105" t="s">
        <v>22</v>
      </c>
      <c r="N603" s="105" t="s">
        <v>22</v>
      </c>
      <c r="O603" s="6">
        <v>42.870699999999999</v>
      </c>
      <c r="P603" s="105" t="s">
        <v>22</v>
      </c>
      <c r="Q603" s="105" t="s">
        <v>22</v>
      </c>
      <c r="R603" s="105" t="s">
        <v>22</v>
      </c>
      <c r="S603" s="6">
        <v>9.4787599999999994</v>
      </c>
      <c r="T603" s="101">
        <f>INDEX(BDD_enquete_terrain_publique!AE:AE, MATCH(A603, BDD_enquete_terrain_publique!C:C, 0))</f>
        <v>0.54166666666666663</v>
      </c>
      <c r="U603" s="101">
        <f>INDEX(BDD_enquete_terrain_publique!AF:AF, MATCH(A603, BDD_enquete_terrain_publique!C:C, 0))</f>
        <v>0.75</v>
      </c>
      <c r="V603" s="6" t="s">
        <v>2616</v>
      </c>
      <c r="W603" s="101">
        <v>0.65972222222222221</v>
      </c>
      <c r="X603" s="6">
        <v>4</v>
      </c>
      <c r="Y603" s="6">
        <v>9</v>
      </c>
      <c r="Z603" s="105" t="s">
        <v>22</v>
      </c>
      <c r="AA603" s="6"/>
      <c r="GU603" s="163"/>
    </row>
    <row r="604" spans="1:203">
      <c r="A604" s="102" t="s">
        <v>1591</v>
      </c>
      <c r="B604" s="100">
        <f>INDEX(BDD_enquete_terrain_publique!E:E, MATCH(A604, BDD_enquete_terrain_publique!C:C, 0))</f>
        <v>45201</v>
      </c>
      <c r="C604" s="6">
        <v>6</v>
      </c>
      <c r="D604" s="105" t="s">
        <v>22</v>
      </c>
      <c r="E604" s="6">
        <f>INDEX(BDD_enquete_terrain_publique!G:G, MATCH(A604, BDD_enquete_terrain_publique!C:C, 0))</f>
        <v>1</v>
      </c>
      <c r="F604" s="6">
        <f>INDEX(BDD_enquete_terrain_publique!H:H, MATCH(A604, BDD_enquete_terrain_publique!C:C, 0))</f>
        <v>25</v>
      </c>
      <c r="G604" s="6">
        <f>INDEX(BDD_enquete_terrain_publique!I:I, MATCH(A604, BDD_enquete_terrain_publique!C:C, 0))</f>
        <v>0</v>
      </c>
      <c r="H604" s="6" t="str">
        <f>INDEX(BDD_enquete_terrain_publique!J:J, MATCH(A604, BDD_enquete_terrain_publique!C:C, 0))</f>
        <v>NA</v>
      </c>
      <c r="I604" s="6" t="str">
        <f>INDEX(BDD_enquete_terrain_publique!K:K, MATCH(A604, BDD_enquete_terrain_publique!C:C, 0))</f>
        <v>NA</v>
      </c>
      <c r="J604" s="6" t="str">
        <f>INDEX(BDD_enquete_terrain_publique!L:L, MATCH(A604, BDD_enquete_terrain_publique!C:C, 0))</f>
        <v>0_10</v>
      </c>
      <c r="K604" s="6" t="str">
        <f>INDEX(BDD_enquete_terrain_publique!M:M, MATCH(A604, BDD_enquete_terrain_publique!C:C, 0))</f>
        <v>pln_lune</v>
      </c>
      <c r="L604" s="105" t="s">
        <v>22</v>
      </c>
      <c r="M604" s="105" t="s">
        <v>22</v>
      </c>
      <c r="N604" s="105" t="s">
        <v>22</v>
      </c>
      <c r="O604" s="6" t="s">
        <v>22</v>
      </c>
      <c r="P604" s="105" t="s">
        <v>22</v>
      </c>
      <c r="Q604" s="105" t="s">
        <v>22</v>
      </c>
      <c r="R604" s="105" t="s">
        <v>22</v>
      </c>
      <c r="S604" s="6" t="s">
        <v>22</v>
      </c>
      <c r="T604" s="101">
        <f>INDEX(BDD_enquete_terrain_publique!AE:AE, MATCH(A604, BDD_enquete_terrain_publique!C:C, 0))</f>
        <v>0.54166666666666663</v>
      </c>
      <c r="U604" s="101">
        <f>INDEX(BDD_enquete_terrain_publique!AF:AF, MATCH(A604, BDD_enquete_terrain_publique!C:C, 0))</f>
        <v>0.75</v>
      </c>
      <c r="V604" s="6" t="s">
        <v>22</v>
      </c>
      <c r="W604" s="6" t="s">
        <v>22</v>
      </c>
      <c r="X604" s="6" t="s">
        <v>22</v>
      </c>
      <c r="Y604" s="6" t="s">
        <v>22</v>
      </c>
      <c r="Z604" s="105" t="s">
        <v>22</v>
      </c>
      <c r="AA604" s="6"/>
      <c r="GU604" s="163"/>
    </row>
    <row r="605" spans="1:203">
      <c r="A605" s="102" t="s">
        <v>2617</v>
      </c>
      <c r="B605" s="100">
        <v>45204</v>
      </c>
      <c r="C605" s="6">
        <v>59</v>
      </c>
      <c r="D605" s="105" t="s">
        <v>22</v>
      </c>
      <c r="E605" s="6">
        <v>1</v>
      </c>
      <c r="F605" s="6">
        <v>24</v>
      </c>
      <c r="G605" s="6">
        <v>1</v>
      </c>
      <c r="H605" s="6" t="s">
        <v>352</v>
      </c>
      <c r="I605" s="6" t="s">
        <v>410</v>
      </c>
      <c r="J605" s="10" t="s">
        <v>1062</v>
      </c>
      <c r="K605" s="6" t="s">
        <v>1041</v>
      </c>
      <c r="L605" s="105" t="s">
        <v>22</v>
      </c>
      <c r="M605" s="105" t="s">
        <v>22</v>
      </c>
      <c r="N605" s="105" t="s">
        <v>22</v>
      </c>
      <c r="O605" s="6" t="s">
        <v>22</v>
      </c>
      <c r="P605" s="105" t="s">
        <v>22</v>
      </c>
      <c r="Q605" s="105" t="s">
        <v>22</v>
      </c>
      <c r="R605" s="105" t="s">
        <v>22</v>
      </c>
      <c r="S605" s="6" t="s">
        <v>22</v>
      </c>
      <c r="T605" s="101">
        <v>0.35416666666666669</v>
      </c>
      <c r="U605" s="101">
        <v>0.58333333333333337</v>
      </c>
      <c r="V605" s="6" t="s">
        <v>22</v>
      </c>
      <c r="W605" s="6" t="s">
        <v>22</v>
      </c>
      <c r="X605" s="6" t="s">
        <v>22</v>
      </c>
      <c r="Y605" s="6" t="s">
        <v>22</v>
      </c>
      <c r="Z605" s="105" t="s">
        <v>22</v>
      </c>
      <c r="AA605" s="6"/>
      <c r="GU605" s="163"/>
    </row>
    <row r="606" spans="1:203">
      <c r="A606" s="102" t="s">
        <v>1598</v>
      </c>
      <c r="B606" s="100">
        <f>INDEX(BDD_enquete_terrain_publique!E:E, MATCH(A606, BDD_enquete_terrain_publique!C:C, 0))</f>
        <v>45205</v>
      </c>
      <c r="C606" s="6">
        <v>2</v>
      </c>
      <c r="D606" s="105" t="s">
        <v>22</v>
      </c>
      <c r="E606" s="6">
        <f>INDEX(BDD_enquete_terrain_publique!G:G, MATCH(A606, BDD_enquete_terrain_publique!C:C, 0))</f>
        <v>1</v>
      </c>
      <c r="F606" s="6">
        <f>INDEX(BDD_enquete_terrain_publique!H:H, MATCH(A606, BDD_enquete_terrain_publique!C:C, 0))</f>
        <v>26</v>
      </c>
      <c r="G606" s="6">
        <f>INDEX(BDD_enquete_terrain_publique!I:I, MATCH(A606, BDD_enquete_terrain_publique!C:C, 0))</f>
        <v>1</v>
      </c>
      <c r="H606" s="6" t="str">
        <f>INDEX(BDD_enquete_terrain_publique!J:J, MATCH(A606, BDD_enquete_terrain_publique!C:C, 0))</f>
        <v>E</v>
      </c>
      <c r="I606" s="6" t="str">
        <f>INDEX(BDD_enquete_terrain_publique!K:K, MATCH(A606, BDD_enquete_terrain_publique!C:C, 0))</f>
        <v>E</v>
      </c>
      <c r="J606" s="6" t="str">
        <f>INDEX(BDD_enquete_terrain_publique!L:L, MATCH(A606, BDD_enquete_terrain_publique!C:C, 0))</f>
        <v>10_25</v>
      </c>
      <c r="K606" s="6" t="str">
        <f>INDEX(BDD_enquete_terrain_publique!M:M, MATCH(A606, BDD_enquete_terrain_publique!C:C, 0))</f>
        <v>dern_quart</v>
      </c>
      <c r="L606" s="105" t="s">
        <v>22</v>
      </c>
      <c r="M606" s="105" t="s">
        <v>22</v>
      </c>
      <c r="N606" s="105" t="s">
        <v>22</v>
      </c>
      <c r="O606" s="6" t="s">
        <v>22</v>
      </c>
      <c r="P606" s="105" t="s">
        <v>22</v>
      </c>
      <c r="Q606" s="105" t="s">
        <v>22</v>
      </c>
      <c r="R606" s="105" t="s">
        <v>22</v>
      </c>
      <c r="S606" s="6" t="s">
        <v>22</v>
      </c>
      <c r="T606" s="101">
        <f>INDEX(BDD_enquete_terrain_publique!AE:AE, MATCH(A606, BDD_enquete_terrain_publique!C:C, 0))</f>
        <v>0.35416666666666669</v>
      </c>
      <c r="U606" s="101">
        <f>INDEX(BDD_enquete_terrain_publique!AF:AF, MATCH(A606, BDD_enquete_terrain_publique!C:C, 0))</f>
        <v>0.625</v>
      </c>
      <c r="V606" s="6" t="s">
        <v>22</v>
      </c>
      <c r="W606" s="6" t="s">
        <v>22</v>
      </c>
      <c r="X606" s="6" t="s">
        <v>22</v>
      </c>
      <c r="Y606" s="6" t="s">
        <v>22</v>
      </c>
      <c r="Z606" s="105" t="s">
        <v>22</v>
      </c>
      <c r="AA606" s="6"/>
      <c r="GU606" s="163"/>
    </row>
    <row r="607" spans="1:203">
      <c r="A607" s="102" t="s">
        <v>1598</v>
      </c>
      <c r="B607" s="100">
        <f>INDEX(BDD_enquete_terrain_publique!E:E, MATCH(A607, BDD_enquete_terrain_publique!C:C, 0))</f>
        <v>45205</v>
      </c>
      <c r="C607" s="6">
        <v>1</v>
      </c>
      <c r="D607" s="105" t="s">
        <v>22</v>
      </c>
      <c r="E607" s="6">
        <f>INDEX(BDD_enquete_terrain_publique!G:G, MATCH(A607, BDD_enquete_terrain_publique!C:C, 0))</f>
        <v>1</v>
      </c>
      <c r="F607" s="6">
        <f>INDEX(BDD_enquete_terrain_publique!H:H, MATCH(A607, BDD_enquete_terrain_publique!C:C, 0))</f>
        <v>26</v>
      </c>
      <c r="G607" s="6">
        <f>INDEX(BDD_enquete_terrain_publique!I:I, MATCH(A607, BDD_enquete_terrain_publique!C:C, 0))</f>
        <v>1</v>
      </c>
      <c r="H607" s="6" t="str">
        <f>INDEX(BDD_enquete_terrain_publique!J:J, MATCH(A607, BDD_enquete_terrain_publique!C:C, 0))</f>
        <v>E</v>
      </c>
      <c r="I607" s="6" t="str">
        <f>INDEX(BDD_enquete_terrain_publique!K:K, MATCH(A607, BDD_enquete_terrain_publique!C:C, 0))</f>
        <v>E</v>
      </c>
      <c r="J607" s="6" t="str">
        <f>INDEX(BDD_enquete_terrain_publique!L:L, MATCH(A607, BDD_enquete_terrain_publique!C:C, 0))</f>
        <v>10_25</v>
      </c>
      <c r="K607" s="6" t="str">
        <f>INDEX(BDD_enquete_terrain_publique!M:M, MATCH(A607, BDD_enquete_terrain_publique!C:C, 0))</f>
        <v>dern_quart</v>
      </c>
      <c r="L607" s="105" t="s">
        <v>22</v>
      </c>
      <c r="M607" s="105" t="s">
        <v>22</v>
      </c>
      <c r="N607" s="105" t="s">
        <v>22</v>
      </c>
      <c r="O607" s="6">
        <v>42.829700000000003</v>
      </c>
      <c r="P607" s="105" t="s">
        <v>22</v>
      </c>
      <c r="Q607" s="105" t="s">
        <v>22</v>
      </c>
      <c r="R607" s="105" t="s">
        <v>22</v>
      </c>
      <c r="S607" s="6">
        <v>9.3129000000000008</v>
      </c>
      <c r="T607" s="101">
        <f>INDEX(BDD_enquete_terrain_publique!AE:AE, MATCH(A607, BDD_enquete_terrain_publique!C:C, 0))</f>
        <v>0.35416666666666669</v>
      </c>
      <c r="U607" s="101">
        <f>INDEX(BDD_enquete_terrain_publique!AF:AF, MATCH(A607, BDD_enquete_terrain_publique!C:C, 0))</f>
        <v>0.625</v>
      </c>
      <c r="V607" s="6" t="s">
        <v>39</v>
      </c>
      <c r="W607" s="101">
        <v>0.5625</v>
      </c>
      <c r="X607" s="6">
        <v>1</v>
      </c>
      <c r="Y607" s="6">
        <v>1</v>
      </c>
      <c r="Z607" s="105" t="s">
        <v>22</v>
      </c>
      <c r="AA607" s="6"/>
      <c r="GU607" s="163"/>
    </row>
    <row r="608" spans="1:203">
      <c r="A608" s="102" t="s">
        <v>1598</v>
      </c>
      <c r="B608" s="100">
        <f>INDEX(BDD_enquete_terrain_publique!E:E, MATCH(A608, BDD_enquete_terrain_publique!C:C, 0))</f>
        <v>45205</v>
      </c>
      <c r="C608" s="6">
        <v>61</v>
      </c>
      <c r="D608" s="105" t="s">
        <v>22</v>
      </c>
      <c r="E608" s="6">
        <f>INDEX(BDD_enquete_terrain_publique!G:G, MATCH(A608, BDD_enquete_terrain_publique!C:C, 0))</f>
        <v>1</v>
      </c>
      <c r="F608" s="6">
        <f>INDEX(BDD_enquete_terrain_publique!H:H, MATCH(A608, BDD_enquete_terrain_publique!C:C, 0))</f>
        <v>26</v>
      </c>
      <c r="G608" s="6">
        <f>INDEX(BDD_enquete_terrain_publique!I:I, MATCH(A608, BDD_enquete_terrain_publique!C:C, 0))</f>
        <v>1</v>
      </c>
      <c r="H608" s="6" t="str">
        <f>INDEX(BDD_enquete_terrain_publique!J:J, MATCH(A608, BDD_enquete_terrain_publique!C:C, 0))</f>
        <v>E</v>
      </c>
      <c r="I608" s="6" t="str">
        <f>INDEX(BDD_enquete_terrain_publique!K:K, MATCH(A608, BDD_enquete_terrain_publique!C:C, 0))</f>
        <v>E</v>
      </c>
      <c r="J608" s="6" t="str">
        <f>INDEX(BDD_enquete_terrain_publique!L:L, MATCH(A608, BDD_enquete_terrain_publique!C:C, 0))</f>
        <v>10_25</v>
      </c>
      <c r="K608" s="6" t="str">
        <f>INDEX(BDD_enquete_terrain_publique!M:M, MATCH(A608, BDD_enquete_terrain_publique!C:C, 0))</f>
        <v>dern_quart</v>
      </c>
      <c r="L608" s="105" t="s">
        <v>22</v>
      </c>
      <c r="M608" s="105" t="s">
        <v>22</v>
      </c>
      <c r="N608" s="105" t="s">
        <v>22</v>
      </c>
      <c r="O608" s="6" t="s">
        <v>22</v>
      </c>
      <c r="P608" s="105" t="s">
        <v>22</v>
      </c>
      <c r="Q608" s="105" t="s">
        <v>22</v>
      </c>
      <c r="R608" s="105" t="s">
        <v>22</v>
      </c>
      <c r="S608" s="6" t="s">
        <v>22</v>
      </c>
      <c r="T608" s="101">
        <f>INDEX(BDD_enquete_terrain_publique!AE:AE, MATCH(A608, BDD_enquete_terrain_publique!C:C, 0))</f>
        <v>0.35416666666666669</v>
      </c>
      <c r="U608" s="101">
        <f>INDEX(BDD_enquete_terrain_publique!AF:AF, MATCH(A608, BDD_enquete_terrain_publique!C:C, 0))</f>
        <v>0.625</v>
      </c>
      <c r="V608" s="6" t="s">
        <v>22</v>
      </c>
      <c r="W608" s="6" t="s">
        <v>22</v>
      </c>
      <c r="X608" s="6" t="s">
        <v>22</v>
      </c>
      <c r="Y608" s="6" t="s">
        <v>22</v>
      </c>
      <c r="Z608" s="105" t="s">
        <v>22</v>
      </c>
      <c r="AA608" s="6"/>
      <c r="GU608" s="163"/>
    </row>
    <row r="609" spans="1:203">
      <c r="A609" s="102" t="s">
        <v>1598</v>
      </c>
      <c r="B609" s="100">
        <f>INDEX(BDD_enquete_terrain_publique!E:E, MATCH(A609, BDD_enquete_terrain_publique!C:C, 0))</f>
        <v>45205</v>
      </c>
      <c r="C609" s="6">
        <v>60</v>
      </c>
      <c r="D609" s="105" t="s">
        <v>22</v>
      </c>
      <c r="E609" s="6">
        <f>INDEX(BDD_enquete_terrain_publique!G:G, MATCH(A609, BDD_enquete_terrain_publique!C:C, 0))</f>
        <v>1</v>
      </c>
      <c r="F609" s="6">
        <f>INDEX(BDD_enquete_terrain_publique!H:H, MATCH(A609, BDD_enquete_terrain_publique!C:C, 0))</f>
        <v>26</v>
      </c>
      <c r="G609" s="6">
        <f>INDEX(BDD_enquete_terrain_publique!I:I, MATCH(A609, BDD_enquete_terrain_publique!C:C, 0))</f>
        <v>1</v>
      </c>
      <c r="H609" s="6" t="str">
        <f>INDEX(BDD_enquete_terrain_publique!J:J, MATCH(A609, BDD_enquete_terrain_publique!C:C, 0))</f>
        <v>E</v>
      </c>
      <c r="I609" s="6" t="str">
        <f>INDEX(BDD_enquete_terrain_publique!K:K, MATCH(A609, BDD_enquete_terrain_publique!C:C, 0))</f>
        <v>E</v>
      </c>
      <c r="J609" s="6" t="str">
        <f>INDEX(BDD_enquete_terrain_publique!L:L, MATCH(A609, BDD_enquete_terrain_publique!C:C, 0))</f>
        <v>10_25</v>
      </c>
      <c r="K609" s="6" t="str">
        <f>INDEX(BDD_enquete_terrain_publique!M:M, MATCH(A609, BDD_enquete_terrain_publique!C:C, 0))</f>
        <v>dern_quart</v>
      </c>
      <c r="L609" s="105" t="s">
        <v>22</v>
      </c>
      <c r="M609" s="105" t="s">
        <v>22</v>
      </c>
      <c r="N609" s="105" t="s">
        <v>22</v>
      </c>
      <c r="O609" s="6" t="s">
        <v>22</v>
      </c>
      <c r="P609" s="105" t="s">
        <v>22</v>
      </c>
      <c r="Q609" s="105" t="s">
        <v>22</v>
      </c>
      <c r="R609" s="105" t="s">
        <v>22</v>
      </c>
      <c r="S609" s="6" t="s">
        <v>22</v>
      </c>
      <c r="T609" s="101">
        <f>INDEX(BDD_enquete_terrain_publique!AE:AE, MATCH(A609, BDD_enquete_terrain_publique!C:C, 0))</f>
        <v>0.35416666666666669</v>
      </c>
      <c r="U609" s="101">
        <f>INDEX(BDD_enquete_terrain_publique!AF:AF, MATCH(A609, BDD_enquete_terrain_publique!C:C, 0))</f>
        <v>0.625</v>
      </c>
      <c r="V609" s="6" t="s">
        <v>22</v>
      </c>
      <c r="W609" s="6" t="s">
        <v>22</v>
      </c>
      <c r="X609" s="6" t="s">
        <v>22</v>
      </c>
      <c r="Y609" s="6" t="s">
        <v>22</v>
      </c>
      <c r="Z609" s="105" t="s">
        <v>22</v>
      </c>
      <c r="AA609" s="6"/>
      <c r="GU609" s="163"/>
    </row>
    <row r="610" spans="1:203">
      <c r="A610" s="102" t="s">
        <v>1600</v>
      </c>
      <c r="B610" s="100">
        <f>INDEX(BDD_enquete_terrain_publique!E:E, MATCH(A610, BDD_enquete_terrain_publique!C:C, 0))</f>
        <v>45209</v>
      </c>
      <c r="C610" s="6">
        <v>9</v>
      </c>
      <c r="D610" s="105" t="s">
        <v>22</v>
      </c>
      <c r="E610" s="6">
        <f>INDEX(BDD_enquete_terrain_publique!G:G, MATCH(A610, BDD_enquete_terrain_publique!C:C, 0))</f>
        <v>1</v>
      </c>
      <c r="F610" s="6">
        <f>INDEX(BDD_enquete_terrain_publique!H:H, MATCH(A610, BDD_enquete_terrain_publique!C:C, 0))</f>
        <v>23</v>
      </c>
      <c r="G610" s="6">
        <f>INDEX(BDD_enquete_terrain_publique!I:I, MATCH(A610, BDD_enquete_terrain_publique!C:C, 0))</f>
        <v>0</v>
      </c>
      <c r="H610" s="6" t="str">
        <f>INDEX(BDD_enquete_terrain_publique!J:J, MATCH(A610, BDD_enquete_terrain_publique!C:C, 0))</f>
        <v>NA</v>
      </c>
      <c r="I610" s="6" t="str">
        <f>INDEX(BDD_enquete_terrain_publique!K:K, MATCH(A610, BDD_enquete_terrain_publique!C:C, 0))</f>
        <v>O</v>
      </c>
      <c r="J610" s="6" t="str">
        <f>INDEX(BDD_enquete_terrain_publique!L:L, MATCH(A610, BDD_enquete_terrain_publique!C:C, 0))</f>
        <v>0_10</v>
      </c>
      <c r="K610" s="6" t="str">
        <f>INDEX(BDD_enquete_terrain_publique!M:M, MATCH(A610, BDD_enquete_terrain_publique!C:C, 0))</f>
        <v>dern_quart</v>
      </c>
      <c r="L610" s="105" t="s">
        <v>22</v>
      </c>
      <c r="M610" s="105" t="s">
        <v>22</v>
      </c>
      <c r="N610" s="105" t="s">
        <v>22</v>
      </c>
      <c r="O610" s="6">
        <v>42.713299999999997</v>
      </c>
      <c r="P610" s="105" t="s">
        <v>22</v>
      </c>
      <c r="Q610" s="105" t="s">
        <v>22</v>
      </c>
      <c r="R610" s="105" t="s">
        <v>22</v>
      </c>
      <c r="S610" s="6">
        <v>9.4550000000000001</v>
      </c>
      <c r="T610" s="101">
        <f>INDEX(BDD_enquete_terrain_publique!AE:AE, MATCH(A610, BDD_enquete_terrain_publique!C:C, 0))</f>
        <v>0.375</v>
      </c>
      <c r="U610" s="101">
        <f>INDEX(BDD_enquete_terrain_publique!AF:AF, MATCH(A610, BDD_enquete_terrain_publique!C:C, 0))</f>
        <v>0.58333333333333337</v>
      </c>
      <c r="V610" s="6" t="s">
        <v>39</v>
      </c>
      <c r="W610" s="101">
        <v>0.40277777777777773</v>
      </c>
      <c r="X610" s="6">
        <v>1</v>
      </c>
      <c r="Y610" s="6">
        <v>1</v>
      </c>
      <c r="Z610" s="105" t="s">
        <v>22</v>
      </c>
      <c r="AA610" s="6"/>
      <c r="GU610" s="163"/>
    </row>
    <row r="611" spans="1:203">
      <c r="A611" s="102" t="s">
        <v>1600</v>
      </c>
      <c r="B611" s="100">
        <f>INDEX(BDD_enquete_terrain_publique!E:E, MATCH(A611, BDD_enquete_terrain_publique!C:C, 0))</f>
        <v>45209</v>
      </c>
      <c r="C611" s="6">
        <v>8</v>
      </c>
      <c r="D611" s="105" t="s">
        <v>22</v>
      </c>
      <c r="E611" s="6">
        <f>INDEX(BDD_enquete_terrain_publique!G:G, MATCH(A611, BDD_enquete_terrain_publique!C:C, 0))</f>
        <v>1</v>
      </c>
      <c r="F611" s="6">
        <f>INDEX(BDD_enquete_terrain_publique!H:H, MATCH(A611, BDD_enquete_terrain_publique!C:C, 0))</f>
        <v>23</v>
      </c>
      <c r="G611" s="6">
        <f>INDEX(BDD_enquete_terrain_publique!I:I, MATCH(A611, BDD_enquete_terrain_publique!C:C, 0))</f>
        <v>0</v>
      </c>
      <c r="H611" s="6" t="str">
        <f>INDEX(BDD_enquete_terrain_publique!J:J, MATCH(A611, BDD_enquete_terrain_publique!C:C, 0))</f>
        <v>NA</v>
      </c>
      <c r="I611" s="6" t="str">
        <f>INDEX(BDD_enquete_terrain_publique!K:K, MATCH(A611, BDD_enquete_terrain_publique!C:C, 0))</f>
        <v>O</v>
      </c>
      <c r="J611" s="6" t="str">
        <f>INDEX(BDD_enquete_terrain_publique!L:L, MATCH(A611, BDD_enquete_terrain_publique!C:C, 0))</f>
        <v>0_10</v>
      </c>
      <c r="K611" s="6" t="str">
        <f>INDEX(BDD_enquete_terrain_publique!M:M, MATCH(A611, BDD_enquete_terrain_publique!C:C, 0))</f>
        <v>dern_quart</v>
      </c>
      <c r="L611" s="105" t="s">
        <v>22</v>
      </c>
      <c r="M611" s="105" t="s">
        <v>22</v>
      </c>
      <c r="N611" s="105" t="s">
        <v>22</v>
      </c>
      <c r="O611" s="6">
        <v>42.82</v>
      </c>
      <c r="P611" s="105" t="s">
        <v>22</v>
      </c>
      <c r="Q611" s="105" t="s">
        <v>22</v>
      </c>
      <c r="R611" s="105" t="s">
        <v>22</v>
      </c>
      <c r="S611" s="6">
        <v>9.4863370000000007</v>
      </c>
      <c r="T611" s="101">
        <f>INDEX(BDD_enquete_terrain_publique!AE:AE, MATCH(A611, BDD_enquete_terrain_publique!C:C, 0))</f>
        <v>0.375</v>
      </c>
      <c r="U611" s="101">
        <f>INDEX(BDD_enquete_terrain_publique!AF:AF, MATCH(A611, BDD_enquete_terrain_publique!C:C, 0))</f>
        <v>0.58333333333333337</v>
      </c>
      <c r="V611" s="6" t="s">
        <v>40</v>
      </c>
      <c r="W611" s="101">
        <v>0.4375</v>
      </c>
      <c r="X611" s="6">
        <v>0</v>
      </c>
      <c r="Y611" s="6">
        <v>2</v>
      </c>
      <c r="Z611" s="105" t="s">
        <v>22</v>
      </c>
      <c r="AA611" s="6"/>
      <c r="GU611" s="163"/>
    </row>
    <row r="612" spans="1:203">
      <c r="A612" s="102" t="s">
        <v>1600</v>
      </c>
      <c r="B612" s="100">
        <f>INDEX(BDD_enquete_terrain_publique!E:E, MATCH(A612, BDD_enquete_terrain_publique!C:C, 0))</f>
        <v>45209</v>
      </c>
      <c r="C612" s="6">
        <v>7</v>
      </c>
      <c r="D612" s="105" t="s">
        <v>22</v>
      </c>
      <c r="E612" s="6">
        <f>INDEX(BDD_enquete_terrain_publique!G:G, MATCH(A612, BDD_enquete_terrain_publique!C:C, 0))</f>
        <v>1</v>
      </c>
      <c r="F612" s="6">
        <f>INDEX(BDD_enquete_terrain_publique!H:H, MATCH(A612, BDD_enquete_terrain_publique!C:C, 0))</f>
        <v>23</v>
      </c>
      <c r="G612" s="6">
        <f>INDEX(BDD_enquete_terrain_publique!I:I, MATCH(A612, BDD_enquete_terrain_publique!C:C, 0))</f>
        <v>0</v>
      </c>
      <c r="H612" s="6" t="str">
        <f>INDEX(BDD_enquete_terrain_publique!J:J, MATCH(A612, BDD_enquete_terrain_publique!C:C, 0))</f>
        <v>NA</v>
      </c>
      <c r="I612" s="6" t="str">
        <f>INDEX(BDD_enquete_terrain_publique!K:K, MATCH(A612, BDD_enquete_terrain_publique!C:C, 0))</f>
        <v>O</v>
      </c>
      <c r="J612" s="6" t="str">
        <f>INDEX(BDD_enquete_terrain_publique!L:L, MATCH(A612, BDD_enquete_terrain_publique!C:C, 0))</f>
        <v>0_10</v>
      </c>
      <c r="K612" s="6" t="str">
        <f>INDEX(BDD_enquete_terrain_publique!M:M, MATCH(A612, BDD_enquete_terrain_publique!C:C, 0))</f>
        <v>dern_quart</v>
      </c>
      <c r="L612" s="105" t="s">
        <v>22</v>
      </c>
      <c r="M612" s="105" t="s">
        <v>22</v>
      </c>
      <c r="N612" s="105" t="s">
        <v>22</v>
      </c>
      <c r="O612" s="6">
        <v>42.843299999999999</v>
      </c>
      <c r="P612" s="105" t="s">
        <v>22</v>
      </c>
      <c r="Q612" s="105" t="s">
        <v>22</v>
      </c>
      <c r="R612" s="105" t="s">
        <v>22</v>
      </c>
      <c r="S612" s="6">
        <v>9.4835999999999991</v>
      </c>
      <c r="T612" s="101">
        <f>INDEX(BDD_enquete_terrain_publique!AE:AE, MATCH(A612, BDD_enquete_terrain_publique!C:C, 0))</f>
        <v>0.375</v>
      </c>
      <c r="U612" s="101">
        <f>INDEX(BDD_enquete_terrain_publique!AF:AF, MATCH(A612, BDD_enquete_terrain_publique!C:C, 0))</f>
        <v>0.58333333333333337</v>
      </c>
      <c r="V612" s="6" t="s">
        <v>39</v>
      </c>
      <c r="W612" s="101">
        <v>0.44791666666666669</v>
      </c>
      <c r="X612" s="6">
        <v>2</v>
      </c>
      <c r="Y612" s="6">
        <v>3</v>
      </c>
      <c r="Z612" s="105" t="s">
        <v>22</v>
      </c>
      <c r="AA612" s="6"/>
      <c r="GU612" s="163"/>
    </row>
    <row r="613" spans="1:203">
      <c r="A613" s="102" t="s">
        <v>1600</v>
      </c>
      <c r="B613" s="100">
        <f>INDEX(BDD_enquete_terrain_publique!E:E, MATCH(A613, BDD_enquete_terrain_publique!C:C, 0))</f>
        <v>45209</v>
      </c>
      <c r="C613" s="6">
        <v>6</v>
      </c>
      <c r="D613" s="105" t="s">
        <v>22</v>
      </c>
      <c r="E613" s="6">
        <f>INDEX(BDD_enquete_terrain_publique!G:G, MATCH(A613, BDD_enquete_terrain_publique!C:C, 0))</f>
        <v>1</v>
      </c>
      <c r="F613" s="6">
        <f>INDEX(BDD_enquete_terrain_publique!H:H, MATCH(A613, BDD_enquete_terrain_publique!C:C, 0))</f>
        <v>23</v>
      </c>
      <c r="G613" s="6">
        <f>INDEX(BDD_enquete_terrain_publique!I:I, MATCH(A613, BDD_enquete_terrain_publique!C:C, 0))</f>
        <v>0</v>
      </c>
      <c r="H613" s="6" t="str">
        <f>INDEX(BDD_enquete_terrain_publique!J:J, MATCH(A613, BDD_enquete_terrain_publique!C:C, 0))</f>
        <v>NA</v>
      </c>
      <c r="I613" s="6" t="str">
        <f>INDEX(BDD_enquete_terrain_publique!K:K, MATCH(A613, BDD_enquete_terrain_publique!C:C, 0))</f>
        <v>O</v>
      </c>
      <c r="J613" s="6" t="str">
        <f>INDEX(BDD_enquete_terrain_publique!L:L, MATCH(A613, BDD_enquete_terrain_publique!C:C, 0))</f>
        <v>0_10</v>
      </c>
      <c r="K613" s="6" t="str">
        <f>INDEX(BDD_enquete_terrain_publique!M:M, MATCH(A613, BDD_enquete_terrain_publique!C:C, 0))</f>
        <v>dern_quart</v>
      </c>
      <c r="L613" s="105" t="s">
        <v>22</v>
      </c>
      <c r="M613" s="105" t="s">
        <v>22</v>
      </c>
      <c r="N613" s="105" t="s">
        <v>22</v>
      </c>
      <c r="O613" s="6" t="s">
        <v>22</v>
      </c>
      <c r="P613" s="105" t="s">
        <v>22</v>
      </c>
      <c r="Q613" s="105" t="s">
        <v>22</v>
      </c>
      <c r="R613" s="105" t="s">
        <v>22</v>
      </c>
      <c r="S613" s="6" t="s">
        <v>22</v>
      </c>
      <c r="T613" s="101">
        <f>INDEX(BDD_enquete_terrain_publique!AE:AE, MATCH(A613, BDD_enquete_terrain_publique!C:C, 0))</f>
        <v>0.375</v>
      </c>
      <c r="U613" s="101">
        <f>INDEX(BDD_enquete_terrain_publique!AF:AF, MATCH(A613, BDD_enquete_terrain_publique!C:C, 0))</f>
        <v>0.58333333333333337</v>
      </c>
      <c r="V613" s="6" t="s">
        <v>22</v>
      </c>
      <c r="W613" s="6" t="s">
        <v>22</v>
      </c>
      <c r="X613" s="6" t="s">
        <v>22</v>
      </c>
      <c r="Y613" s="6" t="s">
        <v>22</v>
      </c>
      <c r="Z613" s="105" t="s">
        <v>22</v>
      </c>
      <c r="AA613" s="6"/>
      <c r="GU613" s="163"/>
    </row>
    <row r="614" spans="1:203">
      <c r="A614" s="102" t="s">
        <v>1604</v>
      </c>
      <c r="B614" s="100">
        <f>INDEX(BDD_enquete_terrain_publique!E:E, MATCH(A614, BDD_enquete_terrain_publique!C:C, 0))</f>
        <v>45210</v>
      </c>
      <c r="C614" s="6">
        <v>60</v>
      </c>
      <c r="D614" s="105" t="s">
        <v>22</v>
      </c>
      <c r="E614" s="6">
        <f>INDEX(BDD_enquete_terrain_publique!G:G, MATCH(A614, BDD_enquete_terrain_publique!C:C, 0))</f>
        <v>1</v>
      </c>
      <c r="F614" s="6">
        <f>INDEX(BDD_enquete_terrain_publique!H:H, MATCH(A614, BDD_enquete_terrain_publique!C:C, 0))</f>
        <v>25</v>
      </c>
      <c r="G614" s="6">
        <f>INDEX(BDD_enquete_terrain_publique!I:I, MATCH(A614, BDD_enquete_terrain_publique!C:C, 0))</f>
        <v>0</v>
      </c>
      <c r="H614" s="6" t="str">
        <f>INDEX(BDD_enquete_terrain_publique!J:J, MATCH(A614, BDD_enquete_terrain_publique!C:C, 0))</f>
        <v>NA</v>
      </c>
      <c r="I614" s="6" t="str">
        <f>INDEX(BDD_enquete_terrain_publique!K:K, MATCH(A614, BDD_enquete_terrain_publique!C:C, 0))</f>
        <v>E</v>
      </c>
      <c r="J614" s="6" t="str">
        <f>INDEX(BDD_enquete_terrain_publique!L:L, MATCH(A614, BDD_enquete_terrain_publique!C:C, 0))</f>
        <v>0_10</v>
      </c>
      <c r="K614" s="6" t="str">
        <f>INDEX(BDD_enquete_terrain_publique!M:M, MATCH(A614, BDD_enquete_terrain_publique!C:C, 0))</f>
        <v>dern_quart</v>
      </c>
      <c r="L614" s="105" t="s">
        <v>22</v>
      </c>
      <c r="M614" s="105" t="s">
        <v>22</v>
      </c>
      <c r="N614" s="105" t="s">
        <v>22</v>
      </c>
      <c r="O614" s="6">
        <v>42.804299999999998</v>
      </c>
      <c r="P614" s="105" t="s">
        <v>22</v>
      </c>
      <c r="Q614" s="105" t="s">
        <v>22</v>
      </c>
      <c r="R614" s="105" t="s">
        <v>22</v>
      </c>
      <c r="S614" s="6">
        <v>9.3384</v>
      </c>
      <c r="T614" s="101">
        <f>INDEX(BDD_enquete_terrain_publique!AE:AE, MATCH(A614, BDD_enquete_terrain_publique!C:C, 0))</f>
        <v>0.375</v>
      </c>
      <c r="U614" s="101">
        <f>INDEX(BDD_enquete_terrain_publique!AF:AF, MATCH(A614, BDD_enquete_terrain_publique!C:C, 0))</f>
        <v>0.66666666666666663</v>
      </c>
      <c r="V614" s="6" t="s">
        <v>39</v>
      </c>
      <c r="W614" s="101">
        <v>0.47916666666666669</v>
      </c>
      <c r="X614" s="6">
        <v>1</v>
      </c>
      <c r="Y614" s="6">
        <v>1</v>
      </c>
      <c r="Z614" s="105" t="s">
        <v>22</v>
      </c>
      <c r="AA614" s="6"/>
      <c r="GU614" s="163"/>
    </row>
    <row r="615" spans="1:203">
      <c r="A615" s="102" t="s">
        <v>1604</v>
      </c>
      <c r="B615" s="100">
        <f>INDEX(BDD_enquete_terrain_publique!E:E, MATCH(A615, BDD_enquete_terrain_publique!C:C, 0))</f>
        <v>45210</v>
      </c>
      <c r="C615" s="6">
        <v>61</v>
      </c>
      <c r="D615" s="105" t="s">
        <v>22</v>
      </c>
      <c r="E615" s="6">
        <f>INDEX(BDD_enquete_terrain_publique!G:G, MATCH(A615, BDD_enquete_terrain_publique!C:C, 0))</f>
        <v>1</v>
      </c>
      <c r="F615" s="6">
        <f>INDEX(BDD_enquete_terrain_publique!H:H, MATCH(A615, BDD_enquete_terrain_publique!C:C, 0))</f>
        <v>25</v>
      </c>
      <c r="G615" s="6">
        <f>INDEX(BDD_enquete_terrain_publique!I:I, MATCH(A615, BDD_enquete_terrain_publique!C:C, 0))</f>
        <v>0</v>
      </c>
      <c r="H615" s="6" t="str">
        <f>INDEX(BDD_enquete_terrain_publique!J:J, MATCH(A615, BDD_enquete_terrain_publique!C:C, 0))</f>
        <v>NA</v>
      </c>
      <c r="I615" s="6" t="str">
        <f>INDEX(BDD_enquete_terrain_publique!K:K, MATCH(A615, BDD_enquete_terrain_publique!C:C, 0))</f>
        <v>E</v>
      </c>
      <c r="J615" s="6" t="str">
        <f>INDEX(BDD_enquete_terrain_publique!L:L, MATCH(A615, BDD_enquete_terrain_publique!C:C, 0))</f>
        <v>0_10</v>
      </c>
      <c r="K615" s="6" t="str">
        <f>INDEX(BDD_enquete_terrain_publique!M:M, MATCH(A615, BDD_enquete_terrain_publique!C:C, 0))</f>
        <v>dern_quart</v>
      </c>
      <c r="L615" s="105" t="s">
        <v>22</v>
      </c>
      <c r="M615" s="105" t="s">
        <v>22</v>
      </c>
      <c r="N615" s="105" t="s">
        <v>22</v>
      </c>
      <c r="O615" s="6">
        <v>42.895499999999998</v>
      </c>
      <c r="P615" s="105" t="s">
        <v>22</v>
      </c>
      <c r="Q615" s="105" t="s">
        <v>22</v>
      </c>
      <c r="R615" s="105" t="s">
        <v>22</v>
      </c>
      <c r="S615" s="6">
        <v>9.3133999999999997</v>
      </c>
      <c r="T615" s="101">
        <f>INDEX(BDD_enquete_terrain_publique!AE:AE, MATCH(A615, BDD_enquete_terrain_publique!C:C, 0))</f>
        <v>0.375</v>
      </c>
      <c r="U615" s="101">
        <f>INDEX(BDD_enquete_terrain_publique!AF:AF, MATCH(A615, BDD_enquete_terrain_publique!C:C, 0))</f>
        <v>0.66666666666666663</v>
      </c>
      <c r="V615" s="6" t="s">
        <v>39</v>
      </c>
      <c r="W615" s="101">
        <v>0.5</v>
      </c>
      <c r="X615" s="6">
        <v>1</v>
      </c>
      <c r="Y615" s="6">
        <v>1</v>
      </c>
      <c r="Z615" s="105" t="s">
        <v>22</v>
      </c>
      <c r="AA615" s="6"/>
      <c r="GU615" s="163"/>
    </row>
    <row r="616" spans="1:203">
      <c r="A616" s="102" t="s">
        <v>1604</v>
      </c>
      <c r="B616" s="100">
        <f>INDEX(BDD_enquete_terrain_publique!E:E, MATCH(A616, BDD_enquete_terrain_publique!C:C, 0))</f>
        <v>45210</v>
      </c>
      <c r="C616" s="6">
        <v>1</v>
      </c>
      <c r="D616" s="105" t="s">
        <v>22</v>
      </c>
      <c r="E616" s="6">
        <f>INDEX(BDD_enquete_terrain_publique!G:G, MATCH(A616, BDD_enquete_terrain_publique!C:C, 0))</f>
        <v>1</v>
      </c>
      <c r="F616" s="6">
        <f>INDEX(BDD_enquete_terrain_publique!H:H, MATCH(A616, BDD_enquete_terrain_publique!C:C, 0))</f>
        <v>25</v>
      </c>
      <c r="G616" s="6">
        <f>INDEX(BDD_enquete_terrain_publique!I:I, MATCH(A616, BDD_enquete_terrain_publique!C:C, 0))</f>
        <v>0</v>
      </c>
      <c r="H616" s="6" t="str">
        <f>INDEX(BDD_enquete_terrain_publique!J:J, MATCH(A616, BDD_enquete_terrain_publique!C:C, 0))</f>
        <v>NA</v>
      </c>
      <c r="I616" s="6" t="str">
        <f>INDEX(BDD_enquete_terrain_publique!K:K, MATCH(A616, BDD_enquete_terrain_publique!C:C, 0))</f>
        <v>E</v>
      </c>
      <c r="J616" s="6" t="str">
        <f>INDEX(BDD_enquete_terrain_publique!L:L, MATCH(A616, BDD_enquete_terrain_publique!C:C, 0))</f>
        <v>0_10</v>
      </c>
      <c r="K616" s="6" t="str">
        <f>INDEX(BDD_enquete_terrain_publique!M:M, MATCH(A616, BDD_enquete_terrain_publique!C:C, 0))</f>
        <v>dern_quart</v>
      </c>
      <c r="L616" s="105" t="s">
        <v>22</v>
      </c>
      <c r="M616" s="105" t="s">
        <v>22</v>
      </c>
      <c r="N616" s="105" t="s">
        <v>22</v>
      </c>
      <c r="O616" s="6" t="s">
        <v>22</v>
      </c>
      <c r="P616" s="105" t="s">
        <v>22</v>
      </c>
      <c r="Q616" s="105" t="s">
        <v>22</v>
      </c>
      <c r="R616" s="105" t="s">
        <v>22</v>
      </c>
      <c r="S616" s="6" t="s">
        <v>22</v>
      </c>
      <c r="T616" s="101">
        <f>INDEX(BDD_enquete_terrain_publique!AE:AE, MATCH(A616, BDD_enquete_terrain_publique!C:C, 0))</f>
        <v>0.375</v>
      </c>
      <c r="U616" s="101">
        <f>INDEX(BDD_enquete_terrain_publique!AF:AF, MATCH(A616, BDD_enquete_terrain_publique!C:C, 0))</f>
        <v>0.66666666666666663</v>
      </c>
      <c r="V616" s="6" t="s">
        <v>22</v>
      </c>
      <c r="W616" s="6" t="s">
        <v>22</v>
      </c>
      <c r="X616" s="6" t="s">
        <v>22</v>
      </c>
      <c r="Y616" s="6" t="s">
        <v>22</v>
      </c>
      <c r="Z616" s="105" t="s">
        <v>22</v>
      </c>
      <c r="AA616" s="6"/>
      <c r="GU616" s="163"/>
    </row>
    <row r="617" spans="1:203">
      <c r="A617" s="102" t="s">
        <v>1604</v>
      </c>
      <c r="B617" s="100">
        <f>INDEX(BDD_enquete_terrain_publique!E:E, MATCH(A617, BDD_enquete_terrain_publique!C:C, 0))</f>
        <v>45210</v>
      </c>
      <c r="C617" s="6">
        <v>2</v>
      </c>
      <c r="D617" s="105" t="s">
        <v>22</v>
      </c>
      <c r="E617" s="6">
        <f>INDEX(BDD_enquete_terrain_publique!G:G, MATCH(A617, BDD_enquete_terrain_publique!C:C, 0))</f>
        <v>1</v>
      </c>
      <c r="F617" s="6">
        <f>INDEX(BDD_enquete_terrain_publique!H:H, MATCH(A617, BDD_enquete_terrain_publique!C:C, 0))</f>
        <v>25</v>
      </c>
      <c r="G617" s="6">
        <f>INDEX(BDD_enquete_terrain_publique!I:I, MATCH(A617, BDD_enquete_terrain_publique!C:C, 0))</f>
        <v>0</v>
      </c>
      <c r="H617" s="6" t="str">
        <f>INDEX(BDD_enquete_terrain_publique!J:J, MATCH(A617, BDD_enquete_terrain_publique!C:C, 0))</f>
        <v>NA</v>
      </c>
      <c r="I617" s="6" t="str">
        <f>INDEX(BDD_enquete_terrain_publique!K:K, MATCH(A617, BDD_enquete_terrain_publique!C:C, 0))</f>
        <v>E</v>
      </c>
      <c r="J617" s="6" t="str">
        <f>INDEX(BDD_enquete_terrain_publique!L:L, MATCH(A617, BDD_enquete_terrain_publique!C:C, 0))</f>
        <v>0_10</v>
      </c>
      <c r="K617" s="6" t="str">
        <f>INDEX(BDD_enquete_terrain_publique!M:M, MATCH(A617, BDD_enquete_terrain_publique!C:C, 0))</f>
        <v>dern_quart</v>
      </c>
      <c r="L617" s="105" t="s">
        <v>22</v>
      </c>
      <c r="M617" s="105" t="s">
        <v>22</v>
      </c>
      <c r="N617" s="105" t="s">
        <v>22</v>
      </c>
      <c r="O617" s="6" t="s">
        <v>22</v>
      </c>
      <c r="P617" s="105" t="s">
        <v>22</v>
      </c>
      <c r="Q617" s="105" t="s">
        <v>22</v>
      </c>
      <c r="R617" s="105" t="s">
        <v>22</v>
      </c>
      <c r="S617" s="6" t="s">
        <v>22</v>
      </c>
      <c r="T617" s="101">
        <f>INDEX(BDD_enquete_terrain_publique!AE:AE, MATCH(A617, BDD_enquete_terrain_publique!C:C, 0))</f>
        <v>0.375</v>
      </c>
      <c r="U617" s="101">
        <f>INDEX(BDD_enquete_terrain_publique!AF:AF, MATCH(A617, BDD_enquete_terrain_publique!C:C, 0))</f>
        <v>0.66666666666666663</v>
      </c>
      <c r="V617" s="6" t="s">
        <v>22</v>
      </c>
      <c r="W617" s="6" t="s">
        <v>22</v>
      </c>
      <c r="X617" s="6" t="s">
        <v>22</v>
      </c>
      <c r="Y617" s="6" t="s">
        <v>22</v>
      </c>
      <c r="Z617" s="105" t="s">
        <v>22</v>
      </c>
      <c r="AA617" s="6"/>
      <c r="GU617" s="163"/>
    </row>
    <row r="618" spans="1:203">
      <c r="A618" s="102" t="s">
        <v>1604</v>
      </c>
      <c r="B618" s="100">
        <f>INDEX(BDD_enquete_terrain_publique!E:E, MATCH(A618, BDD_enquete_terrain_publique!C:C, 0))</f>
        <v>45210</v>
      </c>
      <c r="C618" s="6">
        <v>6</v>
      </c>
      <c r="D618" s="105" t="s">
        <v>22</v>
      </c>
      <c r="E618" s="6">
        <f>INDEX(BDD_enquete_terrain_publique!G:G, MATCH(A618, BDD_enquete_terrain_publique!C:C, 0))</f>
        <v>1</v>
      </c>
      <c r="F618" s="6">
        <f>INDEX(BDD_enquete_terrain_publique!H:H, MATCH(A618, BDD_enquete_terrain_publique!C:C, 0))</f>
        <v>25</v>
      </c>
      <c r="G618" s="6">
        <f>INDEX(BDD_enquete_terrain_publique!I:I, MATCH(A618, BDD_enquete_terrain_publique!C:C, 0))</f>
        <v>0</v>
      </c>
      <c r="H618" s="6" t="str">
        <f>INDEX(BDD_enquete_terrain_publique!J:J, MATCH(A618, BDD_enquete_terrain_publique!C:C, 0))</f>
        <v>NA</v>
      </c>
      <c r="I618" s="6" t="str">
        <f>INDEX(BDD_enquete_terrain_publique!K:K, MATCH(A618, BDD_enquete_terrain_publique!C:C, 0))</f>
        <v>E</v>
      </c>
      <c r="J618" s="6" t="str">
        <f>INDEX(BDD_enquete_terrain_publique!L:L, MATCH(A618, BDD_enquete_terrain_publique!C:C, 0))</f>
        <v>0_10</v>
      </c>
      <c r="K618" s="6" t="str">
        <f>INDEX(BDD_enquete_terrain_publique!M:M, MATCH(A618, BDD_enquete_terrain_publique!C:C, 0))</f>
        <v>dern_quart</v>
      </c>
      <c r="L618" s="105" t="s">
        <v>22</v>
      </c>
      <c r="M618" s="105" t="s">
        <v>22</v>
      </c>
      <c r="N618" s="105" t="s">
        <v>22</v>
      </c>
      <c r="O618" s="13">
        <v>42.923900000000003</v>
      </c>
      <c r="P618" s="105" t="s">
        <v>22</v>
      </c>
      <c r="Q618" s="6">
        <v>9.4724000000000004</v>
      </c>
      <c r="R618" s="105" t="s">
        <v>22</v>
      </c>
      <c r="S618" s="6">
        <v>9.4724000000000004</v>
      </c>
      <c r="T618" s="101">
        <f>INDEX(BDD_enquete_terrain_publique!AE:AE, MATCH(A618, BDD_enquete_terrain_publique!C:C, 0))</f>
        <v>0.375</v>
      </c>
      <c r="U618" s="101">
        <f>INDEX(BDD_enquete_terrain_publique!AF:AF, MATCH(A618, BDD_enquete_terrain_publique!C:C, 0))</f>
        <v>0.66666666666666663</v>
      </c>
      <c r="V618" s="6" t="s">
        <v>39</v>
      </c>
      <c r="W618" s="101">
        <v>0.63194444444444442</v>
      </c>
      <c r="X618" s="6">
        <v>1</v>
      </c>
      <c r="Y618" s="6">
        <v>1</v>
      </c>
      <c r="Z618" s="105" t="s">
        <v>22</v>
      </c>
      <c r="AA618" s="6"/>
      <c r="GU618" s="163"/>
    </row>
    <row r="619" spans="1:203">
      <c r="A619" s="102" t="s">
        <v>1919</v>
      </c>
      <c r="B619" s="100">
        <f>INDEX(BDD_enquete_terrain_publique!E:E, MATCH(A619, BDD_enquete_terrain_publique!C:C, 0))</f>
        <v>45215</v>
      </c>
      <c r="C619" s="6">
        <v>9</v>
      </c>
      <c r="D619" s="105" t="s">
        <v>22</v>
      </c>
      <c r="E619" s="6">
        <f>INDEX(BDD_enquete_terrain_publique!G:G, MATCH(A619, BDD_enquete_terrain_publique!C:C, 0))</f>
        <v>2</v>
      </c>
      <c r="F619" s="6">
        <f>INDEX(BDD_enquete_terrain_publique!H:H, MATCH(A619, BDD_enquete_terrain_publique!C:C, 0))</f>
        <v>20</v>
      </c>
      <c r="G619" s="6">
        <f>INDEX(BDD_enquete_terrain_publique!I:I, MATCH(A619, BDD_enquete_terrain_publique!C:C, 0))</f>
        <v>1</v>
      </c>
      <c r="H619" s="6" t="str">
        <f>INDEX(BDD_enquete_terrain_publique!J:J, MATCH(A619, BDD_enquete_terrain_publique!C:C, 0))</f>
        <v>E</v>
      </c>
      <c r="I619" s="6" t="str">
        <f>INDEX(BDD_enquete_terrain_publique!K:K, MATCH(A619, BDD_enquete_terrain_publique!C:C, 0))</f>
        <v>SO</v>
      </c>
      <c r="J619" s="6" t="str">
        <f>INDEX(BDD_enquete_terrain_publique!L:L, MATCH(A619, BDD_enquete_terrain_publique!C:C, 0))</f>
        <v>50_75</v>
      </c>
      <c r="K619" s="6" t="str">
        <f>INDEX(BDD_enquete_terrain_publique!M:M, MATCH(A619, BDD_enquete_terrain_publique!C:C, 0))</f>
        <v>pre_quart</v>
      </c>
      <c r="L619" s="105" t="s">
        <v>22</v>
      </c>
      <c r="M619" s="105" t="s">
        <v>22</v>
      </c>
      <c r="N619" s="105" t="s">
        <v>22</v>
      </c>
      <c r="O619" s="8" t="s">
        <v>22</v>
      </c>
      <c r="P619" s="105" t="s">
        <v>22</v>
      </c>
      <c r="Q619" s="105" t="s">
        <v>22</v>
      </c>
      <c r="R619" s="105" t="s">
        <v>22</v>
      </c>
      <c r="S619" s="8" t="s">
        <v>22</v>
      </c>
      <c r="T619" s="101">
        <f>INDEX(BDD_enquete_terrain_publique!AE:AE, MATCH(A619, BDD_enquete_terrain_publique!C:C, 0))</f>
        <v>0.45833333333333331</v>
      </c>
      <c r="U619" s="101">
        <f>INDEX(BDD_enquete_terrain_publique!AF:AF, MATCH(A619, BDD_enquete_terrain_publique!C:C, 0))</f>
        <v>0.72916666666666663</v>
      </c>
      <c r="V619" s="6" t="s">
        <v>22</v>
      </c>
      <c r="W619" s="6" t="s">
        <v>22</v>
      </c>
      <c r="X619" s="6" t="s">
        <v>22</v>
      </c>
      <c r="Y619" s="6" t="s">
        <v>22</v>
      </c>
      <c r="Z619" s="105" t="s">
        <v>22</v>
      </c>
      <c r="AA619" s="6"/>
      <c r="GU619" s="163"/>
    </row>
    <row r="620" spans="1:203">
      <c r="A620" s="102" t="s">
        <v>1919</v>
      </c>
      <c r="B620" s="100">
        <f>INDEX(BDD_enquete_terrain_publique!E:E, MATCH(A620, BDD_enquete_terrain_publique!C:C, 0))</f>
        <v>45215</v>
      </c>
      <c r="C620" s="6">
        <v>8</v>
      </c>
      <c r="D620" s="105" t="s">
        <v>22</v>
      </c>
      <c r="E620" s="6">
        <f>INDEX(BDD_enquete_terrain_publique!G:G, MATCH(A620, BDD_enquete_terrain_publique!C:C, 0))</f>
        <v>2</v>
      </c>
      <c r="F620" s="6">
        <f>INDEX(BDD_enquete_terrain_publique!H:H, MATCH(A620, BDD_enquete_terrain_publique!C:C, 0))</f>
        <v>20</v>
      </c>
      <c r="G620" s="6">
        <f>INDEX(BDD_enquete_terrain_publique!I:I, MATCH(A620, BDD_enquete_terrain_publique!C:C, 0))</f>
        <v>1</v>
      </c>
      <c r="H620" s="6" t="str">
        <f>INDEX(BDD_enquete_terrain_publique!J:J, MATCH(A620, BDD_enquete_terrain_publique!C:C, 0))</f>
        <v>E</v>
      </c>
      <c r="I620" s="6" t="str">
        <f>INDEX(BDD_enquete_terrain_publique!K:K, MATCH(A620, BDD_enquete_terrain_publique!C:C, 0))</f>
        <v>SO</v>
      </c>
      <c r="J620" s="6" t="str">
        <f>INDEX(BDD_enquete_terrain_publique!L:L, MATCH(A620, BDD_enquete_terrain_publique!C:C, 0))</f>
        <v>50_75</v>
      </c>
      <c r="K620" s="6" t="str">
        <f>INDEX(BDD_enquete_terrain_publique!M:M, MATCH(A620, BDD_enquete_terrain_publique!C:C, 0))</f>
        <v>pre_quart</v>
      </c>
      <c r="L620" s="105" t="s">
        <v>22</v>
      </c>
      <c r="M620" s="105" t="s">
        <v>22</v>
      </c>
      <c r="N620" s="105" t="s">
        <v>22</v>
      </c>
      <c r="O620" s="8" t="s">
        <v>22</v>
      </c>
      <c r="P620" s="105" t="s">
        <v>22</v>
      </c>
      <c r="Q620" s="105" t="s">
        <v>22</v>
      </c>
      <c r="R620" s="105" t="s">
        <v>22</v>
      </c>
      <c r="S620" s="8" t="s">
        <v>22</v>
      </c>
      <c r="T620" s="101">
        <f>INDEX(BDD_enquete_terrain_publique!AE:AE, MATCH(A620, BDD_enquete_terrain_publique!C:C, 0))</f>
        <v>0.45833333333333331</v>
      </c>
      <c r="U620" s="101">
        <f>INDEX(BDD_enquete_terrain_publique!AF:AF, MATCH(A620, BDD_enquete_terrain_publique!C:C, 0))</f>
        <v>0.72916666666666663</v>
      </c>
      <c r="V620" s="6" t="s">
        <v>22</v>
      </c>
      <c r="W620" s="6" t="s">
        <v>22</v>
      </c>
      <c r="X620" s="6" t="s">
        <v>22</v>
      </c>
      <c r="Y620" s="6" t="s">
        <v>22</v>
      </c>
      <c r="Z620" s="105" t="s">
        <v>22</v>
      </c>
      <c r="AA620" s="6"/>
      <c r="GU620" s="163"/>
    </row>
    <row r="621" spans="1:203">
      <c r="A621" s="102" t="s">
        <v>1919</v>
      </c>
      <c r="B621" s="100">
        <f>INDEX(BDD_enquete_terrain_publique!E:E, MATCH(A621, BDD_enquete_terrain_publique!C:C, 0))</f>
        <v>45215</v>
      </c>
      <c r="C621" s="6">
        <v>7</v>
      </c>
      <c r="D621" s="105" t="s">
        <v>22</v>
      </c>
      <c r="E621" s="6">
        <f>INDEX(BDD_enquete_terrain_publique!G:G, MATCH(A621, BDD_enquete_terrain_publique!C:C, 0))</f>
        <v>2</v>
      </c>
      <c r="F621" s="6">
        <f>INDEX(BDD_enquete_terrain_publique!H:H, MATCH(A621, BDD_enquete_terrain_publique!C:C, 0))</f>
        <v>20</v>
      </c>
      <c r="G621" s="6">
        <f>INDEX(BDD_enquete_terrain_publique!I:I, MATCH(A621, BDD_enquete_terrain_publique!C:C, 0))</f>
        <v>1</v>
      </c>
      <c r="H621" s="6" t="str">
        <f>INDEX(BDD_enquete_terrain_publique!J:J, MATCH(A621, BDD_enquete_terrain_publique!C:C, 0))</f>
        <v>E</v>
      </c>
      <c r="I621" s="6" t="str">
        <f>INDEX(BDD_enquete_terrain_publique!K:K, MATCH(A621, BDD_enquete_terrain_publique!C:C, 0))</f>
        <v>SO</v>
      </c>
      <c r="J621" s="6" t="str">
        <f>INDEX(BDD_enquete_terrain_publique!L:L, MATCH(A621, BDD_enquete_terrain_publique!C:C, 0))</f>
        <v>50_75</v>
      </c>
      <c r="K621" s="6" t="str">
        <f>INDEX(BDD_enquete_terrain_publique!M:M, MATCH(A621, BDD_enquete_terrain_publique!C:C, 0))</f>
        <v>pre_quart</v>
      </c>
      <c r="L621" s="105" t="s">
        <v>22</v>
      </c>
      <c r="M621" s="105" t="s">
        <v>22</v>
      </c>
      <c r="N621" s="105" t="s">
        <v>22</v>
      </c>
      <c r="O621" s="6">
        <v>42.887599999999999</v>
      </c>
      <c r="P621" s="105" t="s">
        <v>22</v>
      </c>
      <c r="Q621" s="105" t="s">
        <v>22</v>
      </c>
      <c r="R621" s="105" t="s">
        <v>22</v>
      </c>
      <c r="S621" s="6">
        <v>9.4760000000000009</v>
      </c>
      <c r="T621" s="101">
        <f>INDEX(BDD_enquete_terrain_publique!AE:AE, MATCH(A621, BDD_enquete_terrain_publique!C:C, 0))</f>
        <v>0.45833333333333331</v>
      </c>
      <c r="U621" s="101">
        <f>INDEX(BDD_enquete_terrain_publique!AF:AF, MATCH(A621, BDD_enquete_terrain_publique!C:C, 0))</f>
        <v>0.72916666666666663</v>
      </c>
      <c r="V621" s="6" t="s">
        <v>39</v>
      </c>
      <c r="W621" s="101">
        <v>0.51388888888888895</v>
      </c>
      <c r="X621" s="6">
        <v>2</v>
      </c>
      <c r="Y621" s="6">
        <v>2</v>
      </c>
      <c r="Z621" s="105" t="s">
        <v>22</v>
      </c>
      <c r="AA621" s="6"/>
      <c r="GU621" s="163"/>
    </row>
    <row r="622" spans="1:203">
      <c r="A622" s="102" t="s">
        <v>1919</v>
      </c>
      <c r="B622" s="100">
        <f>INDEX(BDD_enquete_terrain_publique!E:E, MATCH(A622, BDD_enquete_terrain_publique!C:C, 0))</f>
        <v>45215</v>
      </c>
      <c r="C622" s="6">
        <v>2</v>
      </c>
      <c r="D622" s="105" t="s">
        <v>22</v>
      </c>
      <c r="E622" s="6">
        <f>INDEX(BDD_enquete_terrain_publique!G:G, MATCH(A622, BDD_enquete_terrain_publique!C:C, 0))</f>
        <v>2</v>
      </c>
      <c r="F622" s="6">
        <f>INDEX(BDD_enquete_terrain_publique!H:H, MATCH(A622, BDD_enquete_terrain_publique!C:C, 0))</f>
        <v>20</v>
      </c>
      <c r="G622" s="6">
        <f>INDEX(BDD_enquete_terrain_publique!I:I, MATCH(A622, BDD_enquete_terrain_publique!C:C, 0))</f>
        <v>1</v>
      </c>
      <c r="H622" s="6" t="str">
        <f>INDEX(BDD_enquete_terrain_publique!J:J, MATCH(A622, BDD_enquete_terrain_publique!C:C, 0))</f>
        <v>E</v>
      </c>
      <c r="I622" s="6" t="str">
        <f>INDEX(BDD_enquete_terrain_publique!K:K, MATCH(A622, BDD_enquete_terrain_publique!C:C, 0))</f>
        <v>SO</v>
      </c>
      <c r="J622" s="6" t="str">
        <f>INDEX(BDD_enquete_terrain_publique!L:L, MATCH(A622, BDD_enquete_terrain_publique!C:C, 0))</f>
        <v>50_75</v>
      </c>
      <c r="K622" s="6" t="str">
        <f>INDEX(BDD_enquete_terrain_publique!M:M, MATCH(A622, BDD_enquete_terrain_publique!C:C, 0))</f>
        <v>pre_quart</v>
      </c>
      <c r="L622" s="105" t="s">
        <v>22</v>
      </c>
      <c r="M622" s="105" t="s">
        <v>22</v>
      </c>
      <c r="N622" s="105" t="s">
        <v>22</v>
      </c>
      <c r="O622" s="8" t="s">
        <v>22</v>
      </c>
      <c r="P622" s="105" t="s">
        <v>22</v>
      </c>
      <c r="Q622" s="105" t="s">
        <v>22</v>
      </c>
      <c r="R622" s="105" t="s">
        <v>22</v>
      </c>
      <c r="S622" s="8" t="s">
        <v>22</v>
      </c>
      <c r="T622" s="101">
        <f>INDEX(BDD_enquete_terrain_publique!AE:AE, MATCH(A622, BDD_enquete_terrain_publique!C:C, 0))</f>
        <v>0.45833333333333331</v>
      </c>
      <c r="U622" s="101">
        <f>INDEX(BDD_enquete_terrain_publique!AF:AF, MATCH(A622, BDD_enquete_terrain_publique!C:C, 0))</f>
        <v>0.72916666666666663</v>
      </c>
      <c r="V622" s="6" t="s">
        <v>22</v>
      </c>
      <c r="W622" s="6" t="s">
        <v>22</v>
      </c>
      <c r="X622" s="6" t="s">
        <v>22</v>
      </c>
      <c r="Y622" s="6" t="s">
        <v>22</v>
      </c>
      <c r="Z622" s="105" t="s">
        <v>22</v>
      </c>
      <c r="AA622" s="6"/>
      <c r="GU622" s="163"/>
    </row>
    <row r="623" spans="1:203">
      <c r="A623" s="102" t="s">
        <v>1606</v>
      </c>
      <c r="B623" s="100">
        <f>INDEX(BDD_enquete_terrain_publique!E:E, MATCH(A623, BDD_enquete_terrain_publique!C:C, 0))</f>
        <v>45218</v>
      </c>
      <c r="C623" s="6">
        <v>59</v>
      </c>
      <c r="D623" s="105" t="s">
        <v>22</v>
      </c>
      <c r="E623" s="6">
        <f>INDEX(BDD_enquete_terrain_publique!G:G, MATCH(A623, BDD_enquete_terrain_publique!C:C, 0))</f>
        <v>2</v>
      </c>
      <c r="F623" s="6">
        <f>INDEX(BDD_enquete_terrain_publique!H:H, MATCH(A623, BDD_enquete_terrain_publique!C:C, 0))</f>
        <v>25</v>
      </c>
      <c r="G623" s="6">
        <f>INDEX(BDD_enquete_terrain_publique!I:I, MATCH(A623, BDD_enquete_terrain_publique!C:C, 0))</f>
        <v>1</v>
      </c>
      <c r="H623" s="6" t="str">
        <f>INDEX(BDD_enquete_terrain_publique!J:J, MATCH(A623, BDD_enquete_terrain_publique!C:C, 0))</f>
        <v>E</v>
      </c>
      <c r="I623" s="6" t="str">
        <f>INDEX(BDD_enquete_terrain_publique!K:K, MATCH(A623, BDD_enquete_terrain_publique!C:C, 0))</f>
        <v>SE</v>
      </c>
      <c r="J623" s="6" t="str">
        <f>INDEX(BDD_enquete_terrain_publique!L:L, MATCH(A623, BDD_enquete_terrain_publique!C:C, 0))</f>
        <v>10_25</v>
      </c>
      <c r="K623" s="6" t="str">
        <f>INDEX(BDD_enquete_terrain_publique!M:M, MATCH(A623, BDD_enquete_terrain_publique!C:C, 0))</f>
        <v>pre_quart</v>
      </c>
      <c r="L623" s="105" t="s">
        <v>22</v>
      </c>
      <c r="M623" s="105" t="s">
        <v>22</v>
      </c>
      <c r="N623" s="105" t="s">
        <v>22</v>
      </c>
      <c r="O623" s="6">
        <v>42.725999999999999</v>
      </c>
      <c r="P623" s="105" t="s">
        <v>22</v>
      </c>
      <c r="Q623" s="105" t="s">
        <v>22</v>
      </c>
      <c r="R623" s="105" t="s">
        <v>22</v>
      </c>
      <c r="S623" s="6">
        <v>9.3339999999999996</v>
      </c>
      <c r="T623" s="101">
        <f>INDEX(BDD_enquete_terrain_publique!AE:AE, MATCH(A623, BDD_enquete_terrain_publique!C:C, 0))</f>
        <v>0.35416666666666669</v>
      </c>
      <c r="U623" s="101">
        <f>INDEX(BDD_enquete_terrain_publique!AF:AF, MATCH(A623, BDD_enquete_terrain_publique!C:C, 0))</f>
        <v>0.5625</v>
      </c>
      <c r="V623" s="6" t="s">
        <v>39</v>
      </c>
      <c r="W623" s="101">
        <v>0.45833333333333331</v>
      </c>
      <c r="X623" s="6">
        <v>1</v>
      </c>
      <c r="Y623" s="6">
        <v>1</v>
      </c>
      <c r="Z623" s="105" t="s">
        <v>22</v>
      </c>
      <c r="AA623" s="6"/>
      <c r="GU623" s="163"/>
    </row>
    <row r="624" spans="1:203">
      <c r="A624" s="102" t="s">
        <v>1609</v>
      </c>
      <c r="B624" s="100">
        <f>INDEX(BDD_enquete_terrain_publique!E:E, MATCH(A624, BDD_enquete_terrain_publique!C:C, 0))</f>
        <v>45222</v>
      </c>
      <c r="C624" s="6">
        <v>9</v>
      </c>
      <c r="D624" s="105" t="s">
        <v>22</v>
      </c>
      <c r="E624" s="6">
        <f>INDEX(BDD_enquete_terrain_publique!G:G, MATCH(A624, BDD_enquete_terrain_publique!C:C, 0))</f>
        <v>2</v>
      </c>
      <c r="F624" s="6">
        <f>INDEX(BDD_enquete_terrain_publique!H:H, MATCH(A624, BDD_enquete_terrain_publique!C:C, 0))</f>
        <v>21</v>
      </c>
      <c r="G624" s="6">
        <f>INDEX(BDD_enquete_terrain_publique!I:I, MATCH(A624, BDD_enquete_terrain_publique!C:C, 0))</f>
        <v>4</v>
      </c>
      <c r="H624" s="6" t="str">
        <f>INDEX(BDD_enquete_terrain_publique!J:J, MATCH(A624, BDD_enquete_terrain_publique!C:C, 0))</f>
        <v>S</v>
      </c>
      <c r="I624" s="6" t="str">
        <f>INDEX(BDD_enquete_terrain_publique!K:K, MATCH(A624, BDD_enquete_terrain_publique!C:C, 0))</f>
        <v>O</v>
      </c>
      <c r="J624" s="6" t="str">
        <f>INDEX(BDD_enquete_terrain_publique!L:L, MATCH(A624, BDD_enquete_terrain_publique!C:C, 0))</f>
        <v>75_100</v>
      </c>
      <c r="K624" s="6" t="str">
        <f>INDEX(BDD_enquete_terrain_publique!M:M, MATCH(A624, BDD_enquete_terrain_publique!C:C, 0))</f>
        <v>pre_quart</v>
      </c>
      <c r="L624" s="105" t="s">
        <v>22</v>
      </c>
      <c r="M624" s="105" t="s">
        <v>22</v>
      </c>
      <c r="N624" s="105" t="s">
        <v>22</v>
      </c>
      <c r="O624" s="8" t="s">
        <v>22</v>
      </c>
      <c r="P624" s="105" t="s">
        <v>22</v>
      </c>
      <c r="Q624" s="105" t="s">
        <v>22</v>
      </c>
      <c r="R624" s="105" t="s">
        <v>22</v>
      </c>
      <c r="S624" s="8" t="s">
        <v>22</v>
      </c>
      <c r="T624" s="101">
        <f>INDEX(BDD_enquete_terrain_publique!AE:AE, MATCH(A624, BDD_enquete_terrain_publique!C:C, 0))</f>
        <v>0.47916666666666669</v>
      </c>
      <c r="U624" s="101">
        <f>INDEX(BDD_enquete_terrain_publique!AF:AF, MATCH(A624, BDD_enquete_terrain_publique!C:C, 0))</f>
        <v>0.625</v>
      </c>
      <c r="V624" s="6" t="s">
        <v>22</v>
      </c>
      <c r="W624" s="6" t="s">
        <v>22</v>
      </c>
      <c r="X624" s="6" t="s">
        <v>22</v>
      </c>
      <c r="Y624" s="6" t="s">
        <v>22</v>
      </c>
      <c r="Z624" s="105" t="s">
        <v>22</v>
      </c>
      <c r="AA624" s="6"/>
      <c r="GU624" s="163"/>
    </row>
    <row r="625" spans="1:203">
      <c r="A625" s="102" t="s">
        <v>1609</v>
      </c>
      <c r="B625" s="100">
        <f>INDEX(BDD_enquete_terrain_publique!E:E, MATCH(A625, BDD_enquete_terrain_publique!C:C, 0))</f>
        <v>45222</v>
      </c>
      <c r="C625" s="6">
        <v>8</v>
      </c>
      <c r="D625" s="105" t="s">
        <v>22</v>
      </c>
      <c r="E625" s="6">
        <f>INDEX(BDD_enquete_terrain_publique!G:G, MATCH(A625, BDD_enquete_terrain_publique!C:C, 0))</f>
        <v>2</v>
      </c>
      <c r="F625" s="6">
        <f>INDEX(BDD_enquete_terrain_publique!H:H, MATCH(A625, BDD_enquete_terrain_publique!C:C, 0))</f>
        <v>21</v>
      </c>
      <c r="G625" s="6">
        <f>INDEX(BDD_enquete_terrain_publique!I:I, MATCH(A625, BDD_enquete_terrain_publique!C:C, 0))</f>
        <v>4</v>
      </c>
      <c r="H625" s="6" t="str">
        <f>INDEX(BDD_enquete_terrain_publique!J:J, MATCH(A625, BDD_enquete_terrain_publique!C:C, 0))</f>
        <v>S</v>
      </c>
      <c r="I625" s="6" t="str">
        <f>INDEX(BDD_enquete_terrain_publique!K:K, MATCH(A625, BDD_enquete_terrain_publique!C:C, 0))</f>
        <v>O</v>
      </c>
      <c r="J625" s="6" t="str">
        <f>INDEX(BDD_enquete_terrain_publique!L:L, MATCH(A625, BDD_enquete_terrain_publique!C:C, 0))</f>
        <v>75_100</v>
      </c>
      <c r="K625" s="6" t="str">
        <f>INDEX(BDD_enquete_terrain_publique!M:M, MATCH(A625, BDD_enquete_terrain_publique!C:C, 0))</f>
        <v>pre_quart</v>
      </c>
      <c r="L625" s="105" t="s">
        <v>22</v>
      </c>
      <c r="M625" s="105" t="s">
        <v>22</v>
      </c>
      <c r="N625" s="105" t="s">
        <v>22</v>
      </c>
      <c r="O625" s="8">
        <v>42.795099999999998</v>
      </c>
      <c r="P625" s="105" t="s">
        <v>22</v>
      </c>
      <c r="Q625" s="105" t="s">
        <v>22</v>
      </c>
      <c r="R625" s="105" t="s">
        <v>22</v>
      </c>
      <c r="S625" s="8">
        <v>9.4909999999999997</v>
      </c>
      <c r="T625" s="101">
        <f>INDEX(BDD_enquete_terrain_publique!AE:AE, MATCH(A625, BDD_enquete_terrain_publique!C:C, 0))</f>
        <v>0.47916666666666669</v>
      </c>
      <c r="U625" s="101">
        <f>INDEX(BDD_enquete_terrain_publique!AF:AF, MATCH(A625, BDD_enquete_terrain_publique!C:C, 0))</f>
        <v>0.625</v>
      </c>
      <c r="V625" s="6" t="s">
        <v>39</v>
      </c>
      <c r="W625" s="101">
        <v>0.60416666666666663</v>
      </c>
      <c r="X625" s="6">
        <v>1</v>
      </c>
      <c r="Y625" s="6">
        <v>3</v>
      </c>
      <c r="Z625" s="105" t="s">
        <v>22</v>
      </c>
      <c r="AA625" s="6"/>
      <c r="GU625" s="163"/>
    </row>
    <row r="626" spans="1:203">
      <c r="A626" s="102" t="s">
        <v>1609</v>
      </c>
      <c r="B626" s="100">
        <f>INDEX(BDD_enquete_terrain_publique!E:E, MATCH(A626, BDD_enquete_terrain_publique!C:C, 0))</f>
        <v>45222</v>
      </c>
      <c r="C626" s="6">
        <v>7</v>
      </c>
      <c r="D626" s="105" t="s">
        <v>22</v>
      </c>
      <c r="E626" s="6">
        <f>INDEX(BDD_enquete_terrain_publique!G:G, MATCH(A626, BDD_enquete_terrain_publique!C:C, 0))</f>
        <v>2</v>
      </c>
      <c r="F626" s="6">
        <f>INDEX(BDD_enquete_terrain_publique!H:H, MATCH(A626, BDD_enquete_terrain_publique!C:C, 0))</f>
        <v>21</v>
      </c>
      <c r="G626" s="6">
        <f>INDEX(BDD_enquete_terrain_publique!I:I, MATCH(A626, BDD_enquete_terrain_publique!C:C, 0))</f>
        <v>4</v>
      </c>
      <c r="H626" s="6" t="str">
        <f>INDEX(BDD_enquete_terrain_publique!J:J, MATCH(A626, BDD_enquete_terrain_publique!C:C, 0))</f>
        <v>S</v>
      </c>
      <c r="I626" s="6" t="str">
        <f>INDEX(BDD_enquete_terrain_publique!K:K, MATCH(A626, BDD_enquete_terrain_publique!C:C, 0))</f>
        <v>O</v>
      </c>
      <c r="J626" s="6" t="str">
        <f>INDEX(BDD_enquete_terrain_publique!L:L, MATCH(A626, BDD_enquete_terrain_publique!C:C, 0))</f>
        <v>75_100</v>
      </c>
      <c r="K626" s="6" t="str">
        <f>INDEX(BDD_enquete_terrain_publique!M:M, MATCH(A626, BDD_enquete_terrain_publique!C:C, 0))</f>
        <v>pre_quart</v>
      </c>
      <c r="L626" s="105" t="s">
        <v>22</v>
      </c>
      <c r="M626" s="105" t="s">
        <v>22</v>
      </c>
      <c r="N626" s="105" t="s">
        <v>22</v>
      </c>
      <c r="O626" s="8" t="s">
        <v>22</v>
      </c>
      <c r="P626" s="105" t="s">
        <v>22</v>
      </c>
      <c r="Q626" s="105" t="s">
        <v>22</v>
      </c>
      <c r="R626" s="105" t="s">
        <v>22</v>
      </c>
      <c r="S626" s="8" t="s">
        <v>22</v>
      </c>
      <c r="T626" s="101">
        <f>INDEX(BDD_enquete_terrain_publique!AE:AE, MATCH(A626, BDD_enquete_terrain_publique!C:C, 0))</f>
        <v>0.47916666666666669</v>
      </c>
      <c r="U626" s="101">
        <f>INDEX(BDD_enquete_terrain_publique!AF:AF, MATCH(A626, BDD_enquete_terrain_publique!C:C, 0))</f>
        <v>0.625</v>
      </c>
      <c r="V626" s="6" t="s">
        <v>22</v>
      </c>
      <c r="W626" s="6" t="s">
        <v>22</v>
      </c>
      <c r="X626" s="6" t="s">
        <v>22</v>
      </c>
      <c r="Y626" s="6" t="s">
        <v>22</v>
      </c>
      <c r="Z626" s="105" t="s">
        <v>22</v>
      </c>
      <c r="AA626" s="6"/>
      <c r="GU626" s="163"/>
    </row>
    <row r="627" spans="1:203">
      <c r="A627" s="102" t="s">
        <v>1609</v>
      </c>
      <c r="B627" s="100">
        <f>INDEX(BDD_enquete_terrain_publique!E:E, MATCH(A627, BDD_enquete_terrain_publique!C:C, 0))</f>
        <v>45222</v>
      </c>
      <c r="C627" s="6">
        <v>5</v>
      </c>
      <c r="D627" s="105" t="s">
        <v>22</v>
      </c>
      <c r="E627" s="6">
        <f>INDEX(BDD_enquete_terrain_publique!G:G, MATCH(A627, BDD_enquete_terrain_publique!C:C, 0))</f>
        <v>2</v>
      </c>
      <c r="F627" s="6">
        <f>INDEX(BDD_enquete_terrain_publique!H:H, MATCH(A627, BDD_enquete_terrain_publique!C:C, 0))</f>
        <v>21</v>
      </c>
      <c r="G627" s="6">
        <f>INDEX(BDD_enquete_terrain_publique!I:I, MATCH(A627, BDD_enquete_terrain_publique!C:C, 0))</f>
        <v>4</v>
      </c>
      <c r="H627" s="6" t="str">
        <f>INDEX(BDD_enquete_terrain_publique!J:J, MATCH(A627, BDD_enquete_terrain_publique!C:C, 0))</f>
        <v>S</v>
      </c>
      <c r="I627" s="6" t="str">
        <f>INDEX(BDD_enquete_terrain_publique!K:K, MATCH(A627, BDD_enquete_terrain_publique!C:C, 0))</f>
        <v>O</v>
      </c>
      <c r="J627" s="6" t="str">
        <f>INDEX(BDD_enquete_terrain_publique!L:L, MATCH(A627, BDD_enquete_terrain_publique!C:C, 0))</f>
        <v>75_100</v>
      </c>
      <c r="K627" s="6" t="str">
        <f>INDEX(BDD_enquete_terrain_publique!M:M, MATCH(A627, BDD_enquete_terrain_publique!C:C, 0))</f>
        <v>pre_quart</v>
      </c>
      <c r="L627" s="105" t="s">
        <v>22</v>
      </c>
      <c r="M627" s="105" t="s">
        <v>22</v>
      </c>
      <c r="N627" s="105" t="s">
        <v>22</v>
      </c>
      <c r="O627" s="8" t="s">
        <v>22</v>
      </c>
      <c r="P627" s="105" t="s">
        <v>22</v>
      </c>
      <c r="Q627" s="105" t="s">
        <v>22</v>
      </c>
      <c r="R627" s="105" t="s">
        <v>22</v>
      </c>
      <c r="S627" s="8" t="s">
        <v>22</v>
      </c>
      <c r="T627" s="101">
        <f>INDEX(BDD_enquete_terrain_publique!AE:AE, MATCH(A627, BDD_enquete_terrain_publique!C:C, 0))</f>
        <v>0.47916666666666669</v>
      </c>
      <c r="U627" s="101">
        <f>INDEX(BDD_enquete_terrain_publique!AF:AF, MATCH(A627, BDD_enquete_terrain_publique!C:C, 0))</f>
        <v>0.625</v>
      </c>
      <c r="V627" s="6" t="s">
        <v>22</v>
      </c>
      <c r="W627" s="6" t="s">
        <v>22</v>
      </c>
      <c r="X627" s="6" t="s">
        <v>22</v>
      </c>
      <c r="Y627" s="6" t="s">
        <v>22</v>
      </c>
      <c r="Z627" s="105" t="s">
        <v>22</v>
      </c>
      <c r="AA627" s="6"/>
      <c r="GU627" s="163"/>
    </row>
    <row r="628" spans="1:203">
      <c r="A628" s="102" t="s">
        <v>1922</v>
      </c>
      <c r="B628" s="100">
        <f>INDEX(BDD_enquete_terrain_publique!E:E, MATCH(A628, BDD_enquete_terrain_publique!C:C, 0))</f>
        <v>45224</v>
      </c>
      <c r="C628" s="6">
        <v>59</v>
      </c>
      <c r="D628" s="105" t="s">
        <v>22</v>
      </c>
      <c r="E628" s="6">
        <f>INDEX(BDD_enquete_terrain_publique!G:G, MATCH(A628, BDD_enquete_terrain_publique!C:C, 0))</f>
        <v>1</v>
      </c>
      <c r="F628" s="6">
        <f>INDEX(BDD_enquete_terrain_publique!H:H, MATCH(A628, BDD_enquete_terrain_publique!C:C, 0))</f>
        <v>19</v>
      </c>
      <c r="G628" s="6">
        <f>INDEX(BDD_enquete_terrain_publique!I:I, MATCH(A628, BDD_enquete_terrain_publique!C:C, 0))</f>
        <v>0</v>
      </c>
      <c r="H628" s="6" t="str">
        <f>INDEX(BDD_enquete_terrain_publique!J:J, MATCH(A628, BDD_enquete_terrain_publique!C:C, 0))</f>
        <v>NA</v>
      </c>
      <c r="I628" s="6" t="str">
        <f>INDEX(BDD_enquete_terrain_publique!K:K, MATCH(A628, BDD_enquete_terrain_publique!C:C, 0))</f>
        <v>O</v>
      </c>
      <c r="J628" s="6" t="str">
        <f>INDEX(BDD_enquete_terrain_publique!L:L, MATCH(A628, BDD_enquete_terrain_publique!C:C, 0))</f>
        <v>75_100</v>
      </c>
      <c r="K628" s="6" t="str">
        <f>INDEX(BDD_enquete_terrain_publique!M:M, MATCH(A628, BDD_enquete_terrain_publique!C:C, 0))</f>
        <v>dern_quart</v>
      </c>
      <c r="L628" s="105" t="s">
        <v>22</v>
      </c>
      <c r="M628" s="105" t="s">
        <v>22</v>
      </c>
      <c r="N628" s="105" t="s">
        <v>22</v>
      </c>
      <c r="O628" s="6">
        <v>42.68</v>
      </c>
      <c r="P628" s="105" t="s">
        <v>22</v>
      </c>
      <c r="Q628" s="105" t="s">
        <v>22</v>
      </c>
      <c r="R628" s="105" t="s">
        <v>22</v>
      </c>
      <c r="S628" s="6">
        <v>9.2970000000000006</v>
      </c>
      <c r="T628" s="101">
        <f>INDEX(BDD_enquete_terrain_publique!AE:AE, MATCH(A628, BDD_enquete_terrain_publique!C:C, 0))</f>
        <v>0.35416666666666669</v>
      </c>
      <c r="U628" s="101">
        <f>INDEX(BDD_enquete_terrain_publique!AF:AF, MATCH(A628, BDD_enquete_terrain_publique!C:C, 0))</f>
        <v>0.58333333333333337</v>
      </c>
      <c r="V628" s="6" t="s">
        <v>39</v>
      </c>
      <c r="W628" s="101">
        <v>0.41666666666666669</v>
      </c>
      <c r="X628" s="6">
        <v>6</v>
      </c>
      <c r="Y628" s="6">
        <v>12</v>
      </c>
      <c r="Z628" s="105" t="s">
        <v>22</v>
      </c>
      <c r="AA628" s="6"/>
      <c r="GU628" s="163"/>
    </row>
    <row r="629" spans="1:203">
      <c r="A629" s="102" t="s">
        <v>2618</v>
      </c>
      <c r="B629" s="100">
        <v>45226</v>
      </c>
      <c r="C629" s="6">
        <v>9</v>
      </c>
      <c r="D629" s="105" t="s">
        <v>22</v>
      </c>
      <c r="E629" s="6">
        <v>3</v>
      </c>
      <c r="F629" s="6">
        <v>20</v>
      </c>
      <c r="G629" s="6">
        <v>5</v>
      </c>
      <c r="H629" s="6" t="s">
        <v>352</v>
      </c>
      <c r="I629" s="6" t="s">
        <v>264</v>
      </c>
      <c r="J629" s="10" t="s">
        <v>1062</v>
      </c>
      <c r="K629" s="6" t="s">
        <v>1041</v>
      </c>
      <c r="L629" s="105" t="s">
        <v>22</v>
      </c>
      <c r="M629" s="105" t="s">
        <v>22</v>
      </c>
      <c r="N629" s="105" t="s">
        <v>22</v>
      </c>
      <c r="O629" s="6" t="s">
        <v>22</v>
      </c>
      <c r="P629" s="105" t="s">
        <v>22</v>
      </c>
      <c r="Q629" s="105" t="s">
        <v>22</v>
      </c>
      <c r="R629" s="105" t="s">
        <v>22</v>
      </c>
      <c r="S629" s="6" t="s">
        <v>22</v>
      </c>
      <c r="T629" s="101">
        <v>0.35416666666666669</v>
      </c>
      <c r="U629" s="101">
        <v>0.41666666666666669</v>
      </c>
      <c r="V629" s="105" t="s">
        <v>22</v>
      </c>
      <c r="W629" s="105" t="s">
        <v>22</v>
      </c>
      <c r="X629" s="105" t="s">
        <v>22</v>
      </c>
      <c r="Y629" s="105" t="s">
        <v>22</v>
      </c>
      <c r="Z629" s="105" t="s">
        <v>22</v>
      </c>
      <c r="AA629" s="6"/>
      <c r="GU629" s="163"/>
    </row>
    <row r="630" spans="1:203">
      <c r="A630" s="102" t="s">
        <v>2618</v>
      </c>
      <c r="B630" s="100">
        <v>45226</v>
      </c>
      <c r="C630" s="6">
        <v>8</v>
      </c>
      <c r="D630" s="105" t="s">
        <v>22</v>
      </c>
      <c r="E630" s="6">
        <v>3</v>
      </c>
      <c r="F630" s="6">
        <v>20</v>
      </c>
      <c r="G630" s="6">
        <v>5</v>
      </c>
      <c r="H630" s="6" t="s">
        <v>352</v>
      </c>
      <c r="I630" s="6" t="s">
        <v>264</v>
      </c>
      <c r="J630" s="10" t="s">
        <v>1062</v>
      </c>
      <c r="K630" s="6" t="s">
        <v>1041</v>
      </c>
      <c r="L630" s="105" t="s">
        <v>22</v>
      </c>
      <c r="M630" s="105" t="s">
        <v>22</v>
      </c>
      <c r="N630" s="105" t="s">
        <v>22</v>
      </c>
      <c r="O630" s="6" t="s">
        <v>22</v>
      </c>
      <c r="P630" s="105" t="s">
        <v>22</v>
      </c>
      <c r="Q630" s="105" t="s">
        <v>22</v>
      </c>
      <c r="R630" s="105" t="s">
        <v>22</v>
      </c>
      <c r="S630" s="6" t="s">
        <v>22</v>
      </c>
      <c r="T630" s="101">
        <v>0.35416666666666669</v>
      </c>
      <c r="U630" s="101">
        <v>0.41666666666666669</v>
      </c>
      <c r="V630" s="105" t="s">
        <v>22</v>
      </c>
      <c r="W630" s="105" t="s">
        <v>22</v>
      </c>
      <c r="X630" s="105" t="s">
        <v>22</v>
      </c>
      <c r="Y630" s="105" t="s">
        <v>22</v>
      </c>
      <c r="Z630" s="105" t="s">
        <v>22</v>
      </c>
      <c r="AA630" s="6"/>
      <c r="GU630" s="163"/>
    </row>
    <row r="631" spans="1:203">
      <c r="A631" s="6" t="s">
        <v>1611</v>
      </c>
      <c r="B631" s="100">
        <f>INDEX(BDD_enquete_terrain_publique!E:E, MATCH(A631, BDD_enquete_terrain_publique!C:C, 0))</f>
        <v>45230</v>
      </c>
      <c r="C631" s="6">
        <v>59</v>
      </c>
      <c r="D631" s="105" t="s">
        <v>22</v>
      </c>
      <c r="E631" s="6">
        <f>INDEX(BDD_enquete_terrain_publique!G:G, MATCH(A631, BDD_enquete_terrain_publique!C:C, 0))</f>
        <v>2</v>
      </c>
      <c r="F631" s="6">
        <f>INDEX(BDD_enquete_terrain_publique!H:H, MATCH(A631, BDD_enquete_terrain_publique!C:C, 0))</f>
        <v>17</v>
      </c>
      <c r="G631" s="6">
        <f>INDEX(BDD_enquete_terrain_publique!I:I, MATCH(A631, BDD_enquete_terrain_publique!C:C, 0))</f>
        <v>3</v>
      </c>
      <c r="H631" s="6" t="str">
        <f>INDEX(BDD_enquete_terrain_publique!J:J, MATCH(A631, BDD_enquete_terrain_publique!C:C, 0))</f>
        <v>S</v>
      </c>
      <c r="I631" s="6" t="str">
        <f>INDEX(BDD_enquete_terrain_publique!K:K, MATCH(A631, BDD_enquete_terrain_publique!C:C, 0))</f>
        <v>E</v>
      </c>
      <c r="J631" s="6" t="str">
        <f>INDEX(BDD_enquete_terrain_publique!L:L, MATCH(A631, BDD_enquete_terrain_publique!C:C, 0))</f>
        <v>0_10</v>
      </c>
      <c r="K631" s="6" t="str">
        <f>INDEX(BDD_enquete_terrain_publique!M:M, MATCH(A631, BDD_enquete_terrain_publique!C:C, 0))</f>
        <v>pln_lune</v>
      </c>
      <c r="L631" s="105" t="s">
        <v>22</v>
      </c>
      <c r="M631" s="105" t="s">
        <v>22</v>
      </c>
      <c r="N631" s="105" t="s">
        <v>22</v>
      </c>
      <c r="O631" s="13">
        <v>42.674300000000002</v>
      </c>
      <c r="P631" s="105" t="s">
        <v>22</v>
      </c>
      <c r="Q631" s="105" t="s">
        <v>22</v>
      </c>
      <c r="R631" s="105" t="s">
        <v>22</v>
      </c>
      <c r="S631" s="6">
        <v>9.2998999999999992</v>
      </c>
      <c r="T631" s="101">
        <f>INDEX(BDD_enquete_terrain_publique!AE:AE, MATCH(A631, BDD_enquete_terrain_publique!C:C, 0))</f>
        <v>0.35416666666666669</v>
      </c>
      <c r="U631" s="101">
        <f>INDEX(BDD_enquete_terrain_publique!AF:AF, MATCH(A631, BDD_enquete_terrain_publique!C:C, 0))</f>
        <v>0.58333333333333337</v>
      </c>
      <c r="V631" s="6" t="s">
        <v>39</v>
      </c>
      <c r="W631" s="101">
        <v>0.40972222222222227</v>
      </c>
      <c r="X631" s="6">
        <v>2</v>
      </c>
      <c r="Y631" s="6">
        <v>3</v>
      </c>
      <c r="Z631" s="105" t="s">
        <v>22</v>
      </c>
      <c r="AA631" s="6"/>
      <c r="GU631" s="163"/>
    </row>
    <row r="632" spans="1:203">
      <c r="A632" s="6" t="s">
        <v>1614</v>
      </c>
      <c r="B632" s="100">
        <f>INDEX(BDD_enquete_terrain_publique!E:E, MATCH(A632, BDD_enquete_terrain_publique!C:C, 0))</f>
        <v>45232</v>
      </c>
      <c r="C632" s="6">
        <v>8</v>
      </c>
      <c r="D632" s="105" t="s">
        <v>22</v>
      </c>
      <c r="E632" s="6">
        <f>INDEX(BDD_enquete_terrain_publique!G:G, MATCH(A632, BDD_enquete_terrain_publique!C:C, 0))</f>
        <v>2</v>
      </c>
      <c r="F632" s="6">
        <f>INDEX(BDD_enquete_terrain_publique!H:H, MATCH(A632, BDD_enquete_terrain_publique!C:C, 0))</f>
        <v>19</v>
      </c>
      <c r="G632" s="6">
        <f>INDEX(BDD_enquete_terrain_publique!I:I, MATCH(A632, BDD_enquete_terrain_publique!C:C, 0))</f>
        <v>2</v>
      </c>
      <c r="H632" s="6" t="str">
        <f>INDEX(BDD_enquete_terrain_publique!J:J, MATCH(A632, BDD_enquete_terrain_publique!C:C, 0))</f>
        <v>SO</v>
      </c>
      <c r="I632" s="6" t="str">
        <f>INDEX(BDD_enquete_terrain_publique!K:K, MATCH(A632, BDD_enquete_terrain_publique!C:C, 0))</f>
        <v>NO</v>
      </c>
      <c r="J632" s="6" t="str">
        <f>INDEX(BDD_enquete_terrain_publique!L:L, MATCH(A632, BDD_enquete_terrain_publique!C:C, 0))</f>
        <v>75_100</v>
      </c>
      <c r="K632" s="6" t="str">
        <f>INDEX(BDD_enquete_terrain_publique!M:M, MATCH(A632, BDD_enquete_terrain_publique!C:C, 0))</f>
        <v>pre_quart</v>
      </c>
      <c r="L632" s="105" t="s">
        <v>22</v>
      </c>
      <c r="M632" s="105" t="s">
        <v>22</v>
      </c>
      <c r="N632" s="105" t="s">
        <v>22</v>
      </c>
      <c r="O632" s="6" t="s">
        <v>22</v>
      </c>
      <c r="P632" s="105" t="s">
        <v>22</v>
      </c>
      <c r="Q632" s="105" t="s">
        <v>22</v>
      </c>
      <c r="R632" s="105" t="s">
        <v>22</v>
      </c>
      <c r="S632" s="6" t="s">
        <v>22</v>
      </c>
      <c r="T632" s="101">
        <f>INDEX(BDD_enquete_terrain_publique!AE:AE, MATCH(A632, BDD_enquete_terrain_publique!C:C, 0))</f>
        <v>0.375</v>
      </c>
      <c r="U632" s="101">
        <f>INDEX(BDD_enquete_terrain_publique!AF:AF, MATCH(A632, BDD_enquete_terrain_publique!C:C, 0))</f>
        <v>0.58333333333333337</v>
      </c>
      <c r="V632" s="6" t="s">
        <v>22</v>
      </c>
      <c r="W632" s="6" t="s">
        <v>22</v>
      </c>
      <c r="X632" s="6" t="s">
        <v>22</v>
      </c>
      <c r="Y632" s="6" t="s">
        <v>22</v>
      </c>
      <c r="Z632" s="105" t="s">
        <v>22</v>
      </c>
      <c r="AA632" s="6"/>
      <c r="GU632" s="163"/>
    </row>
    <row r="633" spans="1:203">
      <c r="A633" s="6" t="s">
        <v>1614</v>
      </c>
      <c r="B633" s="100">
        <f>INDEX(BDD_enquete_terrain_publique!E:E, MATCH(A633, BDD_enquete_terrain_publique!C:C, 0))</f>
        <v>45232</v>
      </c>
      <c r="C633" s="6">
        <v>7</v>
      </c>
      <c r="D633" s="105" t="s">
        <v>22</v>
      </c>
      <c r="E633" s="6">
        <f>INDEX(BDD_enquete_terrain_publique!G:G, MATCH(A633, BDD_enquete_terrain_publique!C:C, 0))</f>
        <v>2</v>
      </c>
      <c r="F633" s="6">
        <f>INDEX(BDD_enquete_terrain_publique!H:H, MATCH(A633, BDD_enquete_terrain_publique!C:C, 0))</f>
        <v>19</v>
      </c>
      <c r="G633" s="6">
        <f>INDEX(BDD_enquete_terrain_publique!I:I, MATCH(A633, BDD_enquete_terrain_publique!C:C, 0))</f>
        <v>2</v>
      </c>
      <c r="H633" s="6" t="str">
        <f>INDEX(BDD_enquete_terrain_publique!J:J, MATCH(A633, BDD_enquete_terrain_publique!C:C, 0))</f>
        <v>SO</v>
      </c>
      <c r="I633" s="6" t="str">
        <f>INDEX(BDD_enquete_terrain_publique!K:K, MATCH(A633, BDD_enquete_terrain_publique!C:C, 0))</f>
        <v>NO</v>
      </c>
      <c r="J633" s="6" t="str">
        <f>INDEX(BDD_enquete_terrain_publique!L:L, MATCH(A633, BDD_enquete_terrain_publique!C:C, 0))</f>
        <v>75_100</v>
      </c>
      <c r="K633" s="6" t="str">
        <f>INDEX(BDD_enquete_terrain_publique!M:M, MATCH(A633, BDD_enquete_terrain_publique!C:C, 0))</f>
        <v>pre_quart</v>
      </c>
      <c r="L633" s="105" t="s">
        <v>22</v>
      </c>
      <c r="M633" s="105" t="s">
        <v>22</v>
      </c>
      <c r="N633" s="105" t="s">
        <v>22</v>
      </c>
      <c r="O633" s="6">
        <v>42.9236</v>
      </c>
      <c r="P633" s="105" t="s">
        <v>22</v>
      </c>
      <c r="Q633" s="105" t="s">
        <v>22</v>
      </c>
      <c r="R633" s="105" t="s">
        <v>22</v>
      </c>
      <c r="S633" s="6">
        <v>9.4718999999999998</v>
      </c>
      <c r="T633" s="101">
        <f>INDEX(BDD_enquete_terrain_publique!AE:AE, MATCH(A633, BDD_enquete_terrain_publique!C:C, 0))</f>
        <v>0.375</v>
      </c>
      <c r="U633" s="101">
        <f>INDEX(BDD_enquete_terrain_publique!AF:AF, MATCH(A633, BDD_enquete_terrain_publique!C:C, 0))</f>
        <v>0.58333333333333337</v>
      </c>
      <c r="V633" s="6" t="s">
        <v>39</v>
      </c>
      <c r="W633" s="101">
        <v>0.4236111111111111</v>
      </c>
      <c r="X633" s="6">
        <v>2</v>
      </c>
      <c r="Y633" s="6">
        <v>2</v>
      </c>
      <c r="Z633" s="105" t="s">
        <v>22</v>
      </c>
      <c r="AA633" s="6"/>
      <c r="GU633" s="163"/>
    </row>
    <row r="634" spans="1:203">
      <c r="A634" s="6" t="s">
        <v>1614</v>
      </c>
      <c r="B634" s="100">
        <f>INDEX(BDD_enquete_terrain_publique!E:E, MATCH(A634, BDD_enquete_terrain_publique!C:C, 0))</f>
        <v>45232</v>
      </c>
      <c r="C634" s="6">
        <v>6</v>
      </c>
      <c r="D634" s="105" t="s">
        <v>22</v>
      </c>
      <c r="E634" s="6">
        <f>INDEX(BDD_enquete_terrain_publique!G:G, MATCH(A634, BDD_enquete_terrain_publique!C:C, 0))</f>
        <v>2</v>
      </c>
      <c r="F634" s="6">
        <f>INDEX(BDD_enquete_terrain_publique!H:H, MATCH(A634, BDD_enquete_terrain_publique!C:C, 0))</f>
        <v>19</v>
      </c>
      <c r="G634" s="6">
        <f>INDEX(BDD_enquete_terrain_publique!I:I, MATCH(A634, BDD_enquete_terrain_publique!C:C, 0))</f>
        <v>2</v>
      </c>
      <c r="H634" s="6" t="str">
        <f>INDEX(BDD_enquete_terrain_publique!J:J, MATCH(A634, BDD_enquete_terrain_publique!C:C, 0))</f>
        <v>SO</v>
      </c>
      <c r="I634" s="6" t="str">
        <f>INDEX(BDD_enquete_terrain_publique!K:K, MATCH(A634, BDD_enquete_terrain_publique!C:C, 0))</f>
        <v>NO</v>
      </c>
      <c r="J634" s="6" t="str">
        <f>INDEX(BDD_enquete_terrain_publique!L:L, MATCH(A634, BDD_enquete_terrain_publique!C:C, 0))</f>
        <v>75_100</v>
      </c>
      <c r="K634" s="6" t="str">
        <f>INDEX(BDD_enquete_terrain_publique!M:M, MATCH(A634, BDD_enquete_terrain_publique!C:C, 0))</f>
        <v>pre_quart</v>
      </c>
      <c r="L634" s="105" t="s">
        <v>22</v>
      </c>
      <c r="M634" s="105" t="s">
        <v>22</v>
      </c>
      <c r="N634" s="105" t="s">
        <v>22</v>
      </c>
      <c r="O634" s="6">
        <v>42.9587</v>
      </c>
      <c r="P634" s="105" t="s">
        <v>22</v>
      </c>
      <c r="Q634" s="105" t="s">
        <v>22</v>
      </c>
      <c r="R634" s="105" t="s">
        <v>22</v>
      </c>
      <c r="S634" s="6">
        <v>9.4545999999999992</v>
      </c>
      <c r="T634" s="101">
        <f>INDEX(BDD_enquete_terrain_publique!AE:AE, MATCH(A634, BDD_enquete_terrain_publique!C:C, 0))</f>
        <v>0.375</v>
      </c>
      <c r="U634" s="101">
        <f>INDEX(BDD_enquete_terrain_publique!AF:AF, MATCH(A634, BDD_enquete_terrain_publique!C:C, 0))</f>
        <v>0.58333333333333337</v>
      </c>
      <c r="V634" s="6" t="s">
        <v>1534</v>
      </c>
      <c r="W634" s="101">
        <v>0.4375</v>
      </c>
      <c r="X634" s="6">
        <v>3</v>
      </c>
      <c r="Y634" s="6">
        <v>7</v>
      </c>
      <c r="Z634" s="105" t="s">
        <v>22</v>
      </c>
      <c r="AA634" s="6"/>
      <c r="GU634" s="163"/>
    </row>
    <row r="635" spans="1:203">
      <c r="A635" s="6" t="s">
        <v>1614</v>
      </c>
      <c r="B635" s="100">
        <f>INDEX(BDD_enquete_terrain_publique!E:E, MATCH(A635, BDD_enquete_terrain_publique!C:C, 0))</f>
        <v>45232</v>
      </c>
      <c r="C635" s="6">
        <v>9</v>
      </c>
      <c r="D635" s="105" t="s">
        <v>22</v>
      </c>
      <c r="E635" s="6">
        <f>INDEX(BDD_enquete_terrain_publique!G:G, MATCH(A635, BDD_enquete_terrain_publique!C:C, 0))</f>
        <v>2</v>
      </c>
      <c r="F635" s="6">
        <f>INDEX(BDD_enquete_terrain_publique!H:H, MATCH(A635, BDD_enquete_terrain_publique!C:C, 0))</f>
        <v>19</v>
      </c>
      <c r="G635" s="6">
        <f>INDEX(BDD_enquete_terrain_publique!I:I, MATCH(A635, BDD_enquete_terrain_publique!C:C, 0))</f>
        <v>2</v>
      </c>
      <c r="H635" s="6" t="str">
        <f>INDEX(BDD_enquete_terrain_publique!J:J, MATCH(A635, BDD_enquete_terrain_publique!C:C, 0))</f>
        <v>SO</v>
      </c>
      <c r="I635" s="6" t="str">
        <f>INDEX(BDD_enquete_terrain_publique!K:K, MATCH(A635, BDD_enquete_terrain_publique!C:C, 0))</f>
        <v>NO</v>
      </c>
      <c r="J635" s="6" t="str">
        <f>INDEX(BDD_enquete_terrain_publique!L:L, MATCH(A635, BDD_enquete_terrain_publique!C:C, 0))</f>
        <v>75_100</v>
      </c>
      <c r="K635" s="6" t="str">
        <f>INDEX(BDD_enquete_terrain_publique!M:M, MATCH(A635, BDD_enquete_terrain_publique!C:C, 0))</f>
        <v>pre_quart</v>
      </c>
      <c r="L635" s="105" t="s">
        <v>22</v>
      </c>
      <c r="M635" s="105" t="s">
        <v>22</v>
      </c>
      <c r="N635" s="105" t="s">
        <v>22</v>
      </c>
      <c r="O635" s="6">
        <v>42.71</v>
      </c>
      <c r="P635" s="105" t="s">
        <v>22</v>
      </c>
      <c r="Q635" s="105" t="s">
        <v>22</v>
      </c>
      <c r="R635" s="105" t="s">
        <v>22</v>
      </c>
      <c r="S635" s="6">
        <v>9.4559999999999995</v>
      </c>
      <c r="T635" s="101">
        <f>INDEX(BDD_enquete_terrain_publique!AE:AE, MATCH(A635, BDD_enquete_terrain_publique!C:C, 0))</f>
        <v>0.375</v>
      </c>
      <c r="U635" s="101">
        <f>INDEX(BDD_enquete_terrain_publique!AF:AF, MATCH(A635, BDD_enquete_terrain_publique!C:C, 0))</f>
        <v>0.58333333333333337</v>
      </c>
      <c r="V635" s="6" t="s">
        <v>39</v>
      </c>
      <c r="W635" s="101">
        <v>0.4861111111111111</v>
      </c>
      <c r="X635" s="6">
        <v>3</v>
      </c>
      <c r="Y635" s="6">
        <v>4</v>
      </c>
      <c r="Z635" s="105" t="s">
        <v>22</v>
      </c>
      <c r="AA635" s="6"/>
      <c r="GU635" s="163"/>
    </row>
    <row r="636" spans="1:203">
      <c r="A636" s="6" t="s">
        <v>1625</v>
      </c>
      <c r="B636" s="100">
        <f>INDEX(BDD_enquete_terrain_publique!E:E, MATCH(A636, BDD_enquete_terrain_publique!C:C, 0))</f>
        <v>45236</v>
      </c>
      <c r="C636" s="6">
        <v>8</v>
      </c>
      <c r="D636" s="105" t="s">
        <v>22</v>
      </c>
      <c r="E636" s="6">
        <f>INDEX(BDD_enquete_terrain_publique!G:G, MATCH(A636, BDD_enquete_terrain_publique!C:C, 0))</f>
        <v>1</v>
      </c>
      <c r="F636" s="6">
        <f>INDEX(BDD_enquete_terrain_publique!H:H, MATCH(A636, BDD_enquete_terrain_publique!C:C, 0))</f>
        <v>22</v>
      </c>
      <c r="G636" s="6">
        <f>INDEX(BDD_enquete_terrain_publique!I:I, MATCH(A636, BDD_enquete_terrain_publique!C:C, 0))</f>
        <v>1</v>
      </c>
      <c r="H636" s="6" t="str">
        <f>INDEX(BDD_enquete_terrain_publique!J:J, MATCH(A636, BDD_enquete_terrain_publique!C:C, 0))</f>
        <v>SO</v>
      </c>
      <c r="I636" s="6" t="str">
        <f>INDEX(BDD_enquete_terrain_publique!K:K, MATCH(A636, BDD_enquete_terrain_publique!C:C, 0))</f>
        <v>N</v>
      </c>
      <c r="J636" s="6" t="str">
        <f>INDEX(BDD_enquete_terrain_publique!L:L, MATCH(A636, BDD_enquete_terrain_publique!C:C, 0))</f>
        <v>10_25</v>
      </c>
      <c r="K636" s="6" t="str">
        <f>INDEX(BDD_enquete_terrain_publique!M:M, MATCH(A636, BDD_enquete_terrain_publique!C:C, 0))</f>
        <v>pre_quart</v>
      </c>
      <c r="L636" s="105" t="s">
        <v>22</v>
      </c>
      <c r="M636" s="105" t="s">
        <v>22</v>
      </c>
      <c r="N636" s="105" t="s">
        <v>22</v>
      </c>
      <c r="O636" s="6" t="s">
        <v>22</v>
      </c>
      <c r="P636" s="6" t="s">
        <v>22</v>
      </c>
      <c r="Q636" s="6" t="s">
        <v>22</v>
      </c>
      <c r="R636" s="6" t="s">
        <v>22</v>
      </c>
      <c r="S636" s="6" t="s">
        <v>22</v>
      </c>
      <c r="T636" s="101">
        <f>INDEX(BDD_enquete_terrain_publique!AE:AE, MATCH(A636, BDD_enquete_terrain_publique!C:C, 0))</f>
        <v>0.39583333333333331</v>
      </c>
      <c r="U636" s="101">
        <f>INDEX(BDD_enquete_terrain_publique!AF:AF, MATCH(A636, BDD_enquete_terrain_publique!C:C, 0))</f>
        <v>0.60416666666666663</v>
      </c>
      <c r="V636" s="6" t="s">
        <v>22</v>
      </c>
      <c r="W636" s="6" t="s">
        <v>22</v>
      </c>
      <c r="X636" s="6" t="s">
        <v>22</v>
      </c>
      <c r="Y636" s="6" t="s">
        <v>22</v>
      </c>
      <c r="Z636" s="105" t="s">
        <v>22</v>
      </c>
      <c r="AA636" s="6"/>
      <c r="GU636" s="163"/>
    </row>
    <row r="637" spans="1:203">
      <c r="A637" s="6" t="s">
        <v>1625</v>
      </c>
      <c r="B637" s="100">
        <f>INDEX(BDD_enquete_terrain_publique!E:E, MATCH(A637, BDD_enquete_terrain_publique!C:C, 0))</f>
        <v>45236</v>
      </c>
      <c r="C637" s="6">
        <v>7</v>
      </c>
      <c r="D637" s="105" t="s">
        <v>22</v>
      </c>
      <c r="E637" s="6">
        <f>INDEX(BDD_enquete_terrain_publique!G:G, MATCH(A637, BDD_enquete_terrain_publique!C:C, 0))</f>
        <v>1</v>
      </c>
      <c r="F637" s="6">
        <f>INDEX(BDD_enquete_terrain_publique!H:H, MATCH(A637, BDD_enquete_terrain_publique!C:C, 0))</f>
        <v>22</v>
      </c>
      <c r="G637" s="6">
        <f>INDEX(BDD_enquete_terrain_publique!I:I, MATCH(A637, BDD_enquete_terrain_publique!C:C, 0))</f>
        <v>1</v>
      </c>
      <c r="H637" s="6" t="str">
        <f>INDEX(BDD_enquete_terrain_publique!J:J, MATCH(A637, BDD_enquete_terrain_publique!C:C, 0))</f>
        <v>SO</v>
      </c>
      <c r="I637" s="6" t="str">
        <f>INDEX(BDD_enquete_terrain_publique!K:K, MATCH(A637, BDD_enquete_terrain_publique!C:C, 0))</f>
        <v>N</v>
      </c>
      <c r="J637" s="6" t="str">
        <f>INDEX(BDD_enquete_terrain_publique!L:L, MATCH(A637, BDD_enquete_terrain_publique!C:C, 0))</f>
        <v>10_25</v>
      </c>
      <c r="K637" s="6" t="str">
        <f>INDEX(BDD_enquete_terrain_publique!M:M, MATCH(A637, BDD_enquete_terrain_publique!C:C, 0))</f>
        <v>pre_quart</v>
      </c>
      <c r="L637" s="105" t="s">
        <v>22</v>
      </c>
      <c r="M637" s="105" t="s">
        <v>22</v>
      </c>
      <c r="N637" s="105" t="s">
        <v>22</v>
      </c>
      <c r="O637" s="6">
        <v>42.7879</v>
      </c>
      <c r="P637" s="6" t="s">
        <v>22</v>
      </c>
      <c r="Q637" s="6" t="s">
        <v>22</v>
      </c>
      <c r="R637" s="6" t="s">
        <v>22</v>
      </c>
      <c r="S637" s="6">
        <v>9.4863999999999997</v>
      </c>
      <c r="T637" s="101">
        <f>INDEX(BDD_enquete_terrain_publique!AE:AE, MATCH(A637, BDD_enquete_terrain_publique!C:C, 0))</f>
        <v>0.39583333333333331</v>
      </c>
      <c r="U637" s="101">
        <f>INDEX(BDD_enquete_terrain_publique!AF:AF, MATCH(A637, BDD_enquete_terrain_publique!C:C, 0))</f>
        <v>0.60416666666666663</v>
      </c>
      <c r="V637" s="6" t="s">
        <v>39</v>
      </c>
      <c r="W637" s="101">
        <v>0.4513888888888889</v>
      </c>
      <c r="X637" s="6">
        <v>1</v>
      </c>
      <c r="Y637" s="6">
        <v>1</v>
      </c>
      <c r="Z637" s="105" t="s">
        <v>22</v>
      </c>
      <c r="AA637" s="6"/>
      <c r="GU637" s="163"/>
    </row>
    <row r="638" spans="1:203">
      <c r="A638" s="6" t="s">
        <v>1625</v>
      </c>
      <c r="B638" s="100">
        <f>INDEX(BDD_enquete_terrain_publique!E:E, MATCH(A638, BDD_enquete_terrain_publique!C:C, 0))</f>
        <v>45236</v>
      </c>
      <c r="C638" s="6">
        <v>6</v>
      </c>
      <c r="D638" s="105" t="s">
        <v>22</v>
      </c>
      <c r="E638" s="6">
        <f>INDEX(BDD_enquete_terrain_publique!G:G, MATCH(A638, BDD_enquete_terrain_publique!C:C, 0))</f>
        <v>1</v>
      </c>
      <c r="F638" s="6">
        <f>INDEX(BDD_enquete_terrain_publique!H:H, MATCH(A638, BDD_enquete_terrain_publique!C:C, 0))</f>
        <v>22</v>
      </c>
      <c r="G638" s="6">
        <f>INDEX(BDD_enquete_terrain_publique!I:I, MATCH(A638, BDD_enquete_terrain_publique!C:C, 0))</f>
        <v>1</v>
      </c>
      <c r="H638" s="6" t="str">
        <f>INDEX(BDD_enquete_terrain_publique!J:J, MATCH(A638, BDD_enquete_terrain_publique!C:C, 0))</f>
        <v>SO</v>
      </c>
      <c r="I638" s="6" t="str">
        <f>INDEX(BDD_enquete_terrain_publique!K:K, MATCH(A638, BDD_enquete_terrain_publique!C:C, 0))</f>
        <v>N</v>
      </c>
      <c r="J638" s="6" t="str">
        <f>INDEX(BDD_enquete_terrain_publique!L:L, MATCH(A638, BDD_enquete_terrain_publique!C:C, 0))</f>
        <v>10_25</v>
      </c>
      <c r="K638" s="6" t="str">
        <f>INDEX(BDD_enquete_terrain_publique!M:M, MATCH(A638, BDD_enquete_terrain_publique!C:C, 0))</f>
        <v>pre_quart</v>
      </c>
      <c r="L638" s="105" t="s">
        <v>22</v>
      </c>
      <c r="M638" s="105" t="s">
        <v>22</v>
      </c>
      <c r="N638" s="105" t="s">
        <v>22</v>
      </c>
      <c r="O638" s="6" t="s">
        <v>22</v>
      </c>
      <c r="P638" s="6" t="s">
        <v>22</v>
      </c>
      <c r="Q638" s="6" t="s">
        <v>22</v>
      </c>
      <c r="R638" s="6" t="s">
        <v>22</v>
      </c>
      <c r="S638" s="6" t="s">
        <v>22</v>
      </c>
      <c r="T638" s="101">
        <f>INDEX(BDD_enquete_terrain_publique!AE:AE, MATCH(A638, BDD_enquete_terrain_publique!C:C, 0))</f>
        <v>0.39583333333333331</v>
      </c>
      <c r="U638" s="101">
        <f>INDEX(BDD_enquete_terrain_publique!AF:AF, MATCH(A638, BDD_enquete_terrain_publique!C:C, 0))</f>
        <v>0.60416666666666663</v>
      </c>
      <c r="V638" s="6" t="s">
        <v>22</v>
      </c>
      <c r="W638" s="6" t="s">
        <v>22</v>
      </c>
      <c r="X638" s="6" t="s">
        <v>22</v>
      </c>
      <c r="Y638" s="6" t="s">
        <v>22</v>
      </c>
      <c r="Z638" s="105" t="s">
        <v>22</v>
      </c>
      <c r="AA638" s="6"/>
      <c r="GU638" s="163"/>
    </row>
    <row r="639" spans="1:203">
      <c r="A639" s="6" t="s">
        <v>1625</v>
      </c>
      <c r="B639" s="100">
        <f>INDEX(BDD_enquete_terrain_publique!E:E, MATCH(A639, BDD_enquete_terrain_publique!C:C, 0))</f>
        <v>45236</v>
      </c>
      <c r="C639" s="6">
        <v>9</v>
      </c>
      <c r="D639" s="105" t="s">
        <v>22</v>
      </c>
      <c r="E639" s="6">
        <f>INDEX(BDD_enquete_terrain_publique!G:G, MATCH(A639, BDD_enquete_terrain_publique!C:C, 0))</f>
        <v>1</v>
      </c>
      <c r="F639" s="6">
        <f>INDEX(BDD_enquete_terrain_publique!H:H, MATCH(A639, BDD_enquete_terrain_publique!C:C, 0))</f>
        <v>22</v>
      </c>
      <c r="G639" s="6">
        <f>INDEX(BDD_enquete_terrain_publique!I:I, MATCH(A639, BDD_enquete_terrain_publique!C:C, 0))</f>
        <v>1</v>
      </c>
      <c r="H639" s="6" t="str">
        <f>INDEX(BDD_enquete_terrain_publique!J:J, MATCH(A639, BDD_enquete_terrain_publique!C:C, 0))</f>
        <v>SO</v>
      </c>
      <c r="I639" s="6" t="str">
        <f>INDEX(BDD_enquete_terrain_publique!K:K, MATCH(A639, BDD_enquete_terrain_publique!C:C, 0))</f>
        <v>N</v>
      </c>
      <c r="J639" s="6" t="str">
        <f>INDEX(BDD_enquete_terrain_publique!L:L, MATCH(A639, BDD_enquete_terrain_publique!C:C, 0))</f>
        <v>10_25</v>
      </c>
      <c r="K639" s="6" t="str">
        <f>INDEX(BDD_enquete_terrain_publique!M:M, MATCH(A639, BDD_enquete_terrain_publique!C:C, 0))</f>
        <v>pre_quart</v>
      </c>
      <c r="L639" s="105" t="s">
        <v>22</v>
      </c>
      <c r="M639" s="105" t="s">
        <v>22</v>
      </c>
      <c r="N639" s="105" t="s">
        <v>22</v>
      </c>
      <c r="O639" s="6">
        <v>42.71</v>
      </c>
      <c r="P639" s="6" t="s">
        <v>22</v>
      </c>
      <c r="Q639" s="6" t="s">
        <v>22</v>
      </c>
      <c r="R639" s="6" t="s">
        <v>22</v>
      </c>
      <c r="S639" s="6">
        <v>9.4550000000000001</v>
      </c>
      <c r="T639" s="101">
        <f>INDEX(BDD_enquete_terrain_publique!AE:AE, MATCH(A639, BDD_enquete_terrain_publique!C:C, 0))</f>
        <v>0.39583333333333331</v>
      </c>
      <c r="U639" s="101">
        <f>INDEX(BDD_enquete_terrain_publique!AF:AF, MATCH(A639, BDD_enquete_terrain_publique!C:C, 0))</f>
        <v>0.60416666666666663</v>
      </c>
      <c r="V639" s="6" t="s">
        <v>39</v>
      </c>
      <c r="W639" s="101">
        <v>0.41666666666666669</v>
      </c>
      <c r="X639" s="6">
        <v>2</v>
      </c>
      <c r="Y639" s="6">
        <v>2</v>
      </c>
      <c r="Z639" s="105" t="s">
        <v>22</v>
      </c>
      <c r="AA639" s="6"/>
      <c r="GU639" s="163"/>
    </row>
    <row r="640" spans="1:203">
      <c r="A640" s="6" t="s">
        <v>1630</v>
      </c>
      <c r="B640" s="100">
        <f>INDEX(BDD_enquete_terrain_publique!E:E, MATCH(A640, BDD_enquete_terrain_publique!C:C, 0))</f>
        <v>45238</v>
      </c>
      <c r="C640" s="6">
        <v>59</v>
      </c>
      <c r="D640" s="105" t="s">
        <v>22</v>
      </c>
      <c r="E640" s="6">
        <f>INDEX(BDD_enquete_terrain_publique!G:G, MATCH(A640, BDD_enquete_terrain_publique!C:C, 0))</f>
        <v>1</v>
      </c>
      <c r="F640" s="6">
        <f>INDEX(BDD_enquete_terrain_publique!H:H, MATCH(A640, BDD_enquete_terrain_publique!C:C, 0))</f>
        <v>20</v>
      </c>
      <c r="G640" s="6">
        <f>INDEX(BDD_enquete_terrain_publique!I:I, MATCH(A640, BDD_enquete_terrain_publique!C:C, 0))</f>
        <v>1</v>
      </c>
      <c r="H640" s="6">
        <f>INDEX(BDD_enquete_terrain_publique!J:J, MATCH(A640, BDD_enquete_terrain_publique!C:C, 0))</f>
        <v>0</v>
      </c>
      <c r="I640" s="6" t="str">
        <f>INDEX(BDD_enquete_terrain_publique!K:K, MATCH(A640, BDD_enquete_terrain_publique!C:C, 0))</f>
        <v>E</v>
      </c>
      <c r="J640" s="6" t="str">
        <f>INDEX(BDD_enquete_terrain_publique!L:L, MATCH(A640, BDD_enquete_terrain_publique!C:C, 0))</f>
        <v>10_25</v>
      </c>
      <c r="K640" s="6" t="str">
        <f>INDEX(BDD_enquete_terrain_publique!M:M, MATCH(A640, BDD_enquete_terrain_publique!C:C, 0))</f>
        <v>pre_quart</v>
      </c>
      <c r="L640" s="105" t="s">
        <v>22</v>
      </c>
      <c r="M640" s="105" t="s">
        <v>22</v>
      </c>
      <c r="N640" s="105" t="s">
        <v>22</v>
      </c>
      <c r="O640" s="6" t="s">
        <v>22</v>
      </c>
      <c r="P640" s="105" t="s">
        <v>22</v>
      </c>
      <c r="Q640" s="105" t="s">
        <v>22</v>
      </c>
      <c r="R640" s="105" t="s">
        <v>22</v>
      </c>
      <c r="S640" s="6" t="s">
        <v>22</v>
      </c>
      <c r="T640" s="101">
        <f>INDEX(BDD_enquete_terrain_publique!AE:AE, MATCH(A640, BDD_enquete_terrain_publique!C:C, 0))</f>
        <v>0.375</v>
      </c>
      <c r="U640" s="101">
        <f>INDEX(BDD_enquete_terrain_publique!AF:AF, MATCH(A640, BDD_enquete_terrain_publique!C:C, 0))</f>
        <v>0.58333333333333337</v>
      </c>
      <c r="V640" s="6" t="s">
        <v>22</v>
      </c>
      <c r="W640" s="105" t="s">
        <v>22</v>
      </c>
      <c r="X640" s="105" t="s">
        <v>22</v>
      </c>
      <c r="Y640" s="105" t="s">
        <v>22</v>
      </c>
      <c r="Z640" s="105" t="s">
        <v>22</v>
      </c>
      <c r="AA640" s="6"/>
      <c r="GU640" s="163"/>
    </row>
    <row r="641" spans="1:203">
      <c r="A641" s="6" t="s">
        <v>1632</v>
      </c>
      <c r="B641" s="100">
        <f>INDEX(BDD_enquete_terrain_publique!E:E, MATCH(A641, BDD_enquete_terrain_publique!C:C, 0))</f>
        <v>45239</v>
      </c>
      <c r="C641" s="6">
        <v>2</v>
      </c>
      <c r="D641" s="105" t="s">
        <v>22</v>
      </c>
      <c r="E641" s="6">
        <f>INDEX(BDD_enquete_terrain_publique!G:G, MATCH(A641, BDD_enquete_terrain_publique!C:C, 0))</f>
        <v>1</v>
      </c>
      <c r="F641" s="6">
        <f>INDEX(BDD_enquete_terrain_publique!H:H, MATCH(A641, BDD_enquete_terrain_publique!C:C, 0))</f>
        <v>21</v>
      </c>
      <c r="G641" s="6">
        <f>INDEX(BDD_enquete_terrain_publique!I:I, MATCH(A641, BDD_enquete_terrain_publique!C:C, 0))</f>
        <v>0</v>
      </c>
      <c r="H641" s="6" t="str">
        <f>INDEX(BDD_enquete_terrain_publique!J:J, MATCH(A641, BDD_enquete_terrain_publique!C:C, 0))</f>
        <v>NA</v>
      </c>
      <c r="I641" s="6" t="str">
        <f>INDEX(BDD_enquete_terrain_publique!K:K, MATCH(A641, BDD_enquete_terrain_publique!C:C, 0))</f>
        <v>NA</v>
      </c>
      <c r="J641" s="6" t="str">
        <f>INDEX(BDD_enquete_terrain_publique!L:L, MATCH(A641, BDD_enquete_terrain_publique!C:C, 0))</f>
        <v>10_25</v>
      </c>
      <c r="K641" s="6" t="str">
        <f>INDEX(BDD_enquete_terrain_publique!M:M, MATCH(A641, BDD_enquete_terrain_publique!C:C, 0))</f>
        <v>pre_quart</v>
      </c>
      <c r="L641" s="105" t="s">
        <v>22</v>
      </c>
      <c r="M641" s="105" t="s">
        <v>22</v>
      </c>
      <c r="N641" s="105" t="s">
        <v>22</v>
      </c>
      <c r="O641" s="6">
        <v>42.966999999999999</v>
      </c>
      <c r="P641" s="105" t="s">
        <v>22</v>
      </c>
      <c r="Q641" s="105" t="s">
        <v>22</v>
      </c>
      <c r="R641" s="105" t="s">
        <v>22</v>
      </c>
      <c r="S641" s="6">
        <v>9.3486999999999991</v>
      </c>
      <c r="T641" s="101">
        <f>INDEX(BDD_enquete_terrain_publique!AE:AE, MATCH(A641, BDD_enquete_terrain_publique!C:C, 0))</f>
        <v>0.375</v>
      </c>
      <c r="U641" s="101">
        <f>INDEX(BDD_enquete_terrain_publique!AF:AF, MATCH(A641, BDD_enquete_terrain_publique!C:C, 0))</f>
        <v>0.58333333333333337</v>
      </c>
      <c r="V641" s="6" t="s">
        <v>39</v>
      </c>
      <c r="W641" s="101">
        <v>0.45833333333333331</v>
      </c>
      <c r="X641" s="6">
        <v>2</v>
      </c>
      <c r="Y641" s="6">
        <v>2</v>
      </c>
      <c r="Z641" s="105" t="s">
        <v>22</v>
      </c>
      <c r="AA641" s="6"/>
      <c r="GU641" s="163"/>
    </row>
    <row r="642" spans="1:203">
      <c r="A642" s="6" t="s">
        <v>1632</v>
      </c>
      <c r="B642" s="100">
        <f>INDEX(BDD_enquete_terrain_publique!E:E, MATCH(A642, BDD_enquete_terrain_publique!C:C, 0))</f>
        <v>45239</v>
      </c>
      <c r="C642" s="6">
        <v>1</v>
      </c>
      <c r="D642" s="105" t="s">
        <v>22</v>
      </c>
      <c r="E642" s="6">
        <f>INDEX(BDD_enquete_terrain_publique!G:G, MATCH(A642, BDD_enquete_terrain_publique!C:C, 0))</f>
        <v>1</v>
      </c>
      <c r="F642" s="6">
        <f>INDEX(BDD_enquete_terrain_publique!H:H, MATCH(A642, BDD_enquete_terrain_publique!C:C, 0))</f>
        <v>21</v>
      </c>
      <c r="G642" s="6">
        <f>INDEX(BDD_enquete_terrain_publique!I:I, MATCH(A642, BDD_enquete_terrain_publique!C:C, 0))</f>
        <v>0</v>
      </c>
      <c r="H642" s="6" t="str">
        <f>INDEX(BDD_enquete_terrain_publique!J:J, MATCH(A642, BDD_enquete_terrain_publique!C:C, 0))</f>
        <v>NA</v>
      </c>
      <c r="I642" s="6" t="str">
        <f>INDEX(BDD_enquete_terrain_publique!K:K, MATCH(A642, BDD_enquete_terrain_publique!C:C, 0))</f>
        <v>NA</v>
      </c>
      <c r="J642" s="6" t="str">
        <f>INDEX(BDD_enquete_terrain_publique!L:L, MATCH(A642, BDD_enquete_terrain_publique!C:C, 0))</f>
        <v>10_25</v>
      </c>
      <c r="K642" s="6" t="str">
        <f>INDEX(BDD_enquete_terrain_publique!M:M, MATCH(A642, BDD_enquete_terrain_publique!C:C, 0))</f>
        <v>pre_quart</v>
      </c>
      <c r="L642" s="105" t="s">
        <v>22</v>
      </c>
      <c r="M642" s="105" t="s">
        <v>22</v>
      </c>
      <c r="N642" s="105" t="s">
        <v>22</v>
      </c>
      <c r="O642" s="8" t="s">
        <v>22</v>
      </c>
      <c r="P642" s="105" t="s">
        <v>22</v>
      </c>
      <c r="Q642" s="105" t="s">
        <v>22</v>
      </c>
      <c r="R642" s="105" t="s">
        <v>22</v>
      </c>
      <c r="S642" s="8" t="s">
        <v>22</v>
      </c>
      <c r="T642" s="101">
        <f>INDEX(BDD_enquete_terrain_publique!AE:AE, MATCH(A642, BDD_enquete_terrain_publique!C:C, 0))</f>
        <v>0.375</v>
      </c>
      <c r="U642" s="101">
        <f>INDEX(BDD_enquete_terrain_publique!AF:AF, MATCH(A642, BDD_enquete_terrain_publique!C:C, 0))</f>
        <v>0.58333333333333337</v>
      </c>
      <c r="V642" s="105" t="s">
        <v>22</v>
      </c>
      <c r="W642" s="105" t="s">
        <v>22</v>
      </c>
      <c r="X642" s="105" t="s">
        <v>22</v>
      </c>
      <c r="Y642" s="105" t="s">
        <v>22</v>
      </c>
      <c r="Z642" s="105" t="s">
        <v>22</v>
      </c>
      <c r="AA642" s="6"/>
      <c r="GU642" s="163"/>
    </row>
    <row r="643" spans="1:203">
      <c r="A643" s="6" t="s">
        <v>1632</v>
      </c>
      <c r="B643" s="100">
        <f>INDEX(BDD_enquete_terrain_publique!E:E, MATCH(A643, BDD_enquete_terrain_publique!C:C, 0))</f>
        <v>45239</v>
      </c>
      <c r="C643" s="6">
        <v>61</v>
      </c>
      <c r="D643" s="105" t="s">
        <v>22</v>
      </c>
      <c r="E643" s="6">
        <f>INDEX(BDD_enquete_terrain_publique!G:G, MATCH(A643, BDD_enquete_terrain_publique!C:C, 0))</f>
        <v>1</v>
      </c>
      <c r="F643" s="6">
        <f>INDEX(BDD_enquete_terrain_publique!H:H, MATCH(A643, BDD_enquete_terrain_publique!C:C, 0))</f>
        <v>21</v>
      </c>
      <c r="G643" s="6">
        <f>INDEX(BDD_enquete_terrain_publique!I:I, MATCH(A643, BDD_enquete_terrain_publique!C:C, 0))</f>
        <v>0</v>
      </c>
      <c r="H643" s="6" t="str">
        <f>INDEX(BDD_enquete_terrain_publique!J:J, MATCH(A643, BDD_enquete_terrain_publique!C:C, 0))</f>
        <v>NA</v>
      </c>
      <c r="I643" s="6" t="str">
        <f>INDEX(BDD_enquete_terrain_publique!K:K, MATCH(A643, BDD_enquete_terrain_publique!C:C, 0))</f>
        <v>NA</v>
      </c>
      <c r="J643" s="6" t="str">
        <f>INDEX(BDD_enquete_terrain_publique!L:L, MATCH(A643, BDD_enquete_terrain_publique!C:C, 0))</f>
        <v>10_25</v>
      </c>
      <c r="K643" s="6" t="str">
        <f>INDEX(BDD_enquete_terrain_publique!M:M, MATCH(A643, BDD_enquete_terrain_publique!C:C, 0))</f>
        <v>pre_quart</v>
      </c>
      <c r="L643" s="105" t="s">
        <v>22</v>
      </c>
      <c r="M643" s="105" t="s">
        <v>22</v>
      </c>
      <c r="N643" s="105" t="s">
        <v>22</v>
      </c>
      <c r="O643" s="8" t="s">
        <v>22</v>
      </c>
      <c r="P643" s="105" t="s">
        <v>22</v>
      </c>
      <c r="Q643" s="105" t="s">
        <v>22</v>
      </c>
      <c r="R643" s="105" t="s">
        <v>22</v>
      </c>
      <c r="S643" s="8" t="s">
        <v>22</v>
      </c>
      <c r="T643" s="101">
        <f>INDEX(BDD_enquete_terrain_publique!AE:AE, MATCH(A643, BDD_enquete_terrain_publique!C:C, 0))</f>
        <v>0.375</v>
      </c>
      <c r="U643" s="101">
        <f>INDEX(BDD_enquete_terrain_publique!AF:AF, MATCH(A643, BDD_enquete_terrain_publique!C:C, 0))</f>
        <v>0.58333333333333337</v>
      </c>
      <c r="V643" s="105" t="s">
        <v>22</v>
      </c>
      <c r="W643" s="105" t="s">
        <v>22</v>
      </c>
      <c r="X643" s="105" t="s">
        <v>22</v>
      </c>
      <c r="Y643" s="105" t="s">
        <v>22</v>
      </c>
      <c r="Z643" s="105" t="s">
        <v>22</v>
      </c>
      <c r="AA643" s="6"/>
      <c r="GU643" s="163"/>
    </row>
    <row r="644" spans="1:203">
      <c r="A644" s="6" t="s">
        <v>1632</v>
      </c>
      <c r="B644" s="100">
        <f>INDEX(BDD_enquete_terrain_publique!E:E, MATCH(A644, BDD_enquete_terrain_publique!C:C, 0))</f>
        <v>45239</v>
      </c>
      <c r="C644" s="6">
        <v>60</v>
      </c>
      <c r="D644" s="105" t="s">
        <v>22</v>
      </c>
      <c r="E644" s="6">
        <f>INDEX(BDD_enquete_terrain_publique!G:G, MATCH(A644, BDD_enquete_terrain_publique!C:C, 0))</f>
        <v>1</v>
      </c>
      <c r="F644" s="6">
        <f>INDEX(BDD_enquete_terrain_publique!H:H, MATCH(A644, BDD_enquete_terrain_publique!C:C, 0))</f>
        <v>21</v>
      </c>
      <c r="G644" s="6">
        <f>INDEX(BDD_enquete_terrain_publique!I:I, MATCH(A644, BDD_enquete_terrain_publique!C:C, 0))</f>
        <v>0</v>
      </c>
      <c r="H644" s="6" t="str">
        <f>INDEX(BDD_enquete_terrain_publique!J:J, MATCH(A644, BDD_enquete_terrain_publique!C:C, 0))</f>
        <v>NA</v>
      </c>
      <c r="I644" s="6" t="str">
        <f>INDEX(BDD_enquete_terrain_publique!K:K, MATCH(A644, BDD_enquete_terrain_publique!C:C, 0))</f>
        <v>NA</v>
      </c>
      <c r="J644" s="6" t="str">
        <f>INDEX(BDD_enquete_terrain_publique!L:L, MATCH(A644, BDD_enquete_terrain_publique!C:C, 0))</f>
        <v>10_25</v>
      </c>
      <c r="K644" s="6" t="str">
        <f>INDEX(BDD_enquete_terrain_publique!M:M, MATCH(A644, BDD_enquete_terrain_publique!C:C, 0))</f>
        <v>pre_quart</v>
      </c>
      <c r="L644" s="105" t="s">
        <v>22</v>
      </c>
      <c r="M644" s="105" t="s">
        <v>22</v>
      </c>
      <c r="N644" s="105" t="s">
        <v>22</v>
      </c>
      <c r="O644" s="8" t="s">
        <v>22</v>
      </c>
      <c r="P644" s="105" t="s">
        <v>22</v>
      </c>
      <c r="Q644" s="105" t="s">
        <v>22</v>
      </c>
      <c r="R644" s="105" t="s">
        <v>22</v>
      </c>
      <c r="S644" s="8" t="s">
        <v>22</v>
      </c>
      <c r="T644" s="101">
        <f>INDEX(BDD_enquete_terrain_publique!AE:AE, MATCH(A644, BDD_enquete_terrain_publique!C:C, 0))</f>
        <v>0.375</v>
      </c>
      <c r="U644" s="101">
        <f>INDEX(BDD_enquete_terrain_publique!AF:AF, MATCH(A644, BDD_enquete_terrain_publique!C:C, 0))</f>
        <v>0.58333333333333337</v>
      </c>
      <c r="V644" s="105" t="s">
        <v>22</v>
      </c>
      <c r="W644" s="105" t="s">
        <v>22</v>
      </c>
      <c r="X644" s="105" t="s">
        <v>22</v>
      </c>
      <c r="Y644" s="105" t="s">
        <v>22</v>
      </c>
      <c r="Z644" s="105" t="s">
        <v>22</v>
      </c>
      <c r="AA644" s="6"/>
      <c r="GU644" s="163"/>
    </row>
    <row r="645" spans="1:203">
      <c r="A645" s="6" t="s">
        <v>1635</v>
      </c>
      <c r="B645" s="100">
        <f>INDEX(BDD_enquete_terrain_publique!E:E, MATCH(A645, BDD_enquete_terrain_publique!C:C, 0))</f>
        <v>45245</v>
      </c>
      <c r="C645" s="6">
        <v>59</v>
      </c>
      <c r="D645" s="105" t="s">
        <v>22</v>
      </c>
      <c r="E645" s="6">
        <f>INDEX(BDD_enquete_terrain_publique!G:G, MATCH(A645, BDD_enquete_terrain_publique!C:C, 0))</f>
        <v>2</v>
      </c>
      <c r="F645" s="6">
        <f>INDEX(BDD_enquete_terrain_publique!H:H, MATCH(A645, BDD_enquete_terrain_publique!C:C, 0))</f>
        <v>17</v>
      </c>
      <c r="G645" s="6">
        <f>INDEX(BDD_enquete_terrain_publique!I:I, MATCH(A645, BDD_enquete_terrain_publique!C:C, 0))</f>
        <v>3</v>
      </c>
      <c r="H645" s="6" t="str">
        <f>INDEX(BDD_enquete_terrain_publique!J:J, MATCH(A645, BDD_enquete_terrain_publique!C:C, 0))</f>
        <v>O</v>
      </c>
      <c r="I645" s="6" t="str">
        <f>INDEX(BDD_enquete_terrain_publique!K:K, MATCH(A645, BDD_enquete_terrain_publique!C:C, 0))</f>
        <v>E</v>
      </c>
      <c r="J645" s="6" t="str">
        <f>INDEX(BDD_enquete_terrain_publique!L:L, MATCH(A645, BDD_enquete_terrain_publique!C:C, 0))</f>
        <v>0_25</v>
      </c>
      <c r="K645" s="6" t="str">
        <f>INDEX(BDD_enquete_terrain_publique!M:M, MATCH(A645, BDD_enquete_terrain_publique!C:C, 0))</f>
        <v>dern_quart</v>
      </c>
      <c r="L645" s="105" t="s">
        <v>22</v>
      </c>
      <c r="M645" s="105" t="s">
        <v>22</v>
      </c>
      <c r="N645" s="105" t="s">
        <v>22</v>
      </c>
      <c r="O645" s="6">
        <v>42.681395999999999</v>
      </c>
      <c r="P645" s="105" t="s">
        <v>22</v>
      </c>
      <c r="Q645" s="105" t="s">
        <v>22</v>
      </c>
      <c r="R645" s="105" t="s">
        <v>22</v>
      </c>
      <c r="S645" s="6">
        <v>9.2979000000000003</v>
      </c>
      <c r="T645" s="101">
        <f>INDEX(BDD_enquete_terrain_publique!AE:AE, MATCH(A645, BDD_enquete_terrain_publique!C:C, 0))</f>
        <v>0.375</v>
      </c>
      <c r="U645" s="101">
        <f>INDEX(BDD_enquete_terrain_publique!AF:AF, MATCH(A645, BDD_enquete_terrain_publique!C:C, 0))</f>
        <v>0.70833333333333337</v>
      </c>
      <c r="V645" s="6" t="s">
        <v>39</v>
      </c>
      <c r="W645" s="101">
        <v>0.64583333333333337</v>
      </c>
      <c r="X645" s="6">
        <v>3</v>
      </c>
      <c r="Y645" s="6">
        <v>5</v>
      </c>
      <c r="Z645" s="105" t="s">
        <v>22</v>
      </c>
      <c r="AA645" s="6"/>
      <c r="GU645" s="163"/>
    </row>
    <row r="646" spans="1:203">
      <c r="A646" s="6" t="s">
        <v>1639</v>
      </c>
      <c r="B646" s="100">
        <f>INDEX(BDD_enquete_terrain_publique!E:E, MATCH(A646, BDD_enquete_terrain_publique!C:C, 0))</f>
        <v>45246</v>
      </c>
      <c r="C646" s="6">
        <v>9</v>
      </c>
      <c r="D646" s="105" t="s">
        <v>22</v>
      </c>
      <c r="E646" s="6">
        <f>INDEX(BDD_enquete_terrain_publique!G:G, MATCH(A646, BDD_enquete_terrain_publique!C:C, 0))</f>
        <v>0</v>
      </c>
      <c r="F646" s="6">
        <f>INDEX(BDD_enquete_terrain_publique!H:H, MATCH(A646, BDD_enquete_terrain_publique!C:C, 0))</f>
        <v>17</v>
      </c>
      <c r="G646" s="6">
        <f>INDEX(BDD_enquete_terrain_publique!I:I, MATCH(A646, BDD_enquete_terrain_publique!C:C, 0))</f>
        <v>1</v>
      </c>
      <c r="H646" s="6" t="str">
        <f>INDEX(BDD_enquete_terrain_publique!J:J, MATCH(A646, BDD_enquete_terrain_publique!C:C, 0))</f>
        <v>O</v>
      </c>
      <c r="I646" s="6" t="str">
        <f>INDEX(BDD_enquete_terrain_publique!K:K, MATCH(A646, BDD_enquete_terrain_publique!C:C, 0))</f>
        <v>N</v>
      </c>
      <c r="J646" s="6" t="str">
        <f>INDEX(BDD_enquete_terrain_publique!L:L, MATCH(A646, BDD_enquete_terrain_publique!C:C, 0))</f>
        <v>25_50</v>
      </c>
      <c r="K646" s="6" t="str">
        <f>INDEX(BDD_enquete_terrain_publique!M:M, MATCH(A646, BDD_enquete_terrain_publique!C:C, 0))</f>
        <v>dern_quart</v>
      </c>
      <c r="L646" s="105" t="s">
        <v>22</v>
      </c>
      <c r="M646" s="105" t="s">
        <v>22</v>
      </c>
      <c r="N646" s="105" t="s">
        <v>22</v>
      </c>
      <c r="O646" s="6" t="s">
        <v>22</v>
      </c>
      <c r="P646" s="105" t="s">
        <v>22</v>
      </c>
      <c r="Q646" s="105" t="s">
        <v>22</v>
      </c>
      <c r="R646" s="105" t="s">
        <v>22</v>
      </c>
      <c r="S646" s="6" t="s">
        <v>22</v>
      </c>
      <c r="T646" s="101">
        <f>INDEX(BDD_enquete_terrain_publique!AE:AE, MATCH(A646, BDD_enquete_terrain_publique!C:C, 0))</f>
        <v>0.375</v>
      </c>
      <c r="U646" s="101">
        <f>INDEX(BDD_enquete_terrain_publique!AF:AF, MATCH(A646, BDD_enquete_terrain_publique!C:C, 0))</f>
        <v>0.58333333333333337</v>
      </c>
      <c r="V646" s="6" t="s">
        <v>22</v>
      </c>
      <c r="W646" s="6" t="s">
        <v>22</v>
      </c>
      <c r="X646" s="6" t="s">
        <v>22</v>
      </c>
      <c r="Y646" s="6" t="s">
        <v>22</v>
      </c>
      <c r="Z646" s="105" t="s">
        <v>22</v>
      </c>
      <c r="AA646" s="6"/>
      <c r="GU646" s="163"/>
    </row>
    <row r="647" spans="1:203">
      <c r="A647" s="6" t="s">
        <v>1639</v>
      </c>
      <c r="B647" s="100">
        <f>INDEX(BDD_enquete_terrain_publique!E:E, MATCH(A647, BDD_enquete_terrain_publique!C:C, 0))</f>
        <v>45246</v>
      </c>
      <c r="C647" s="6">
        <v>8</v>
      </c>
      <c r="D647" s="105" t="s">
        <v>22</v>
      </c>
      <c r="E647" s="6">
        <f>INDEX(BDD_enquete_terrain_publique!G:G, MATCH(A647, BDD_enquete_terrain_publique!C:C, 0))</f>
        <v>0</v>
      </c>
      <c r="F647" s="6">
        <f>INDEX(BDD_enquete_terrain_publique!H:H, MATCH(A647, BDD_enquete_terrain_publique!C:C, 0))</f>
        <v>17</v>
      </c>
      <c r="G647" s="6">
        <f>INDEX(BDD_enquete_terrain_publique!I:I, MATCH(A647, BDD_enquete_terrain_publique!C:C, 0))</f>
        <v>1</v>
      </c>
      <c r="H647" s="6" t="str">
        <f>INDEX(BDD_enquete_terrain_publique!J:J, MATCH(A647, BDD_enquete_terrain_publique!C:C, 0))</f>
        <v>O</v>
      </c>
      <c r="I647" s="6" t="str">
        <f>INDEX(BDD_enquete_terrain_publique!K:K, MATCH(A647, BDD_enquete_terrain_publique!C:C, 0))</f>
        <v>N</v>
      </c>
      <c r="J647" s="6" t="str">
        <f>INDEX(BDD_enquete_terrain_publique!L:L, MATCH(A647, BDD_enquete_terrain_publique!C:C, 0))</f>
        <v>25_50</v>
      </c>
      <c r="K647" s="6" t="str">
        <f>INDEX(BDD_enquete_terrain_publique!M:M, MATCH(A647, BDD_enquete_terrain_publique!C:C, 0))</f>
        <v>dern_quart</v>
      </c>
      <c r="L647" s="105" t="s">
        <v>22</v>
      </c>
      <c r="M647" s="105" t="s">
        <v>22</v>
      </c>
      <c r="N647" s="105" t="s">
        <v>22</v>
      </c>
      <c r="O647" s="6" t="s">
        <v>22</v>
      </c>
      <c r="P647" s="105" t="s">
        <v>22</v>
      </c>
      <c r="Q647" s="105" t="s">
        <v>22</v>
      </c>
      <c r="R647" s="105" t="s">
        <v>22</v>
      </c>
      <c r="S647" s="6" t="s">
        <v>22</v>
      </c>
      <c r="T647" s="101">
        <f>INDEX(BDD_enquete_terrain_publique!AE:AE, MATCH(A647, BDD_enquete_terrain_publique!C:C, 0))</f>
        <v>0.375</v>
      </c>
      <c r="U647" s="101">
        <f>INDEX(BDD_enquete_terrain_publique!AF:AF, MATCH(A647, BDD_enquete_terrain_publique!C:C, 0))</f>
        <v>0.58333333333333337</v>
      </c>
      <c r="V647" s="6" t="s">
        <v>22</v>
      </c>
      <c r="W647" s="6" t="s">
        <v>22</v>
      </c>
      <c r="X647" s="6" t="s">
        <v>22</v>
      </c>
      <c r="Y647" s="6" t="s">
        <v>22</v>
      </c>
      <c r="Z647" s="105" t="s">
        <v>22</v>
      </c>
      <c r="AA647" s="6"/>
      <c r="GU647" s="163"/>
    </row>
    <row r="648" spans="1:203">
      <c r="A648" s="6" t="s">
        <v>1639</v>
      </c>
      <c r="B648" s="100">
        <f>INDEX(BDD_enquete_terrain_publique!E:E, MATCH(A648, BDD_enquete_terrain_publique!C:C, 0))</f>
        <v>45246</v>
      </c>
      <c r="C648" s="6">
        <v>7</v>
      </c>
      <c r="D648" s="105" t="s">
        <v>22</v>
      </c>
      <c r="E648" s="6">
        <f>INDEX(BDD_enquete_terrain_publique!G:G, MATCH(A648, BDD_enquete_terrain_publique!C:C, 0))</f>
        <v>0</v>
      </c>
      <c r="F648" s="6">
        <f>INDEX(BDD_enquete_terrain_publique!H:H, MATCH(A648, BDD_enquete_terrain_publique!C:C, 0))</f>
        <v>17</v>
      </c>
      <c r="G648" s="6">
        <f>INDEX(BDD_enquete_terrain_publique!I:I, MATCH(A648, BDD_enquete_terrain_publique!C:C, 0))</f>
        <v>1</v>
      </c>
      <c r="H648" s="6" t="str">
        <f>INDEX(BDD_enquete_terrain_publique!J:J, MATCH(A648, BDD_enquete_terrain_publique!C:C, 0))</f>
        <v>O</v>
      </c>
      <c r="I648" s="6" t="str">
        <f>INDEX(BDD_enquete_terrain_publique!K:K, MATCH(A648, BDD_enquete_terrain_publique!C:C, 0))</f>
        <v>N</v>
      </c>
      <c r="J648" s="6" t="str">
        <f>INDEX(BDD_enquete_terrain_publique!L:L, MATCH(A648, BDD_enquete_terrain_publique!C:C, 0))</f>
        <v>25_50</v>
      </c>
      <c r="K648" s="6" t="str">
        <f>INDEX(BDD_enquete_terrain_publique!M:M, MATCH(A648, BDD_enquete_terrain_publique!C:C, 0))</f>
        <v>dern_quart</v>
      </c>
      <c r="L648" s="105" t="s">
        <v>22</v>
      </c>
      <c r="M648" s="105" t="s">
        <v>22</v>
      </c>
      <c r="N648" s="105" t="s">
        <v>22</v>
      </c>
      <c r="O648" s="6">
        <v>42.7879</v>
      </c>
      <c r="P648" s="105" t="s">
        <v>22</v>
      </c>
      <c r="Q648" s="105" t="s">
        <v>22</v>
      </c>
      <c r="R648" s="105" t="s">
        <v>22</v>
      </c>
      <c r="S648" s="6">
        <v>9.4877000000000002</v>
      </c>
      <c r="T648" s="101">
        <f>INDEX(BDD_enquete_terrain_publique!AE:AE, MATCH(A648, BDD_enquete_terrain_publique!C:C, 0))</f>
        <v>0.375</v>
      </c>
      <c r="U648" s="101">
        <f>INDEX(BDD_enquete_terrain_publique!AF:AF, MATCH(A648, BDD_enquete_terrain_publique!C:C, 0))</f>
        <v>0.58333333333333337</v>
      </c>
      <c r="V648" s="6" t="s">
        <v>39</v>
      </c>
      <c r="W648" s="101">
        <v>0.39583333333333331</v>
      </c>
      <c r="X648" s="6">
        <v>3</v>
      </c>
      <c r="Y648" s="6">
        <v>4</v>
      </c>
      <c r="Z648" s="105" t="s">
        <v>22</v>
      </c>
      <c r="AA648" s="6"/>
      <c r="GU648" s="163"/>
    </row>
    <row r="649" spans="1:203">
      <c r="A649" s="6" t="s">
        <v>1639</v>
      </c>
      <c r="B649" s="100">
        <f>INDEX(BDD_enquete_terrain_publique!E:E, MATCH(A649, BDD_enquete_terrain_publique!C:C, 0))</f>
        <v>45246</v>
      </c>
      <c r="C649" s="6">
        <v>6</v>
      </c>
      <c r="D649" s="105" t="s">
        <v>22</v>
      </c>
      <c r="E649" s="6">
        <f>INDEX(BDD_enquete_terrain_publique!G:G, MATCH(A649, BDD_enquete_terrain_publique!C:C, 0))</f>
        <v>0</v>
      </c>
      <c r="F649" s="6">
        <f>INDEX(BDD_enquete_terrain_publique!H:H, MATCH(A649, BDD_enquete_terrain_publique!C:C, 0))</f>
        <v>17</v>
      </c>
      <c r="G649" s="6">
        <f>INDEX(BDD_enquete_terrain_publique!I:I, MATCH(A649, BDD_enquete_terrain_publique!C:C, 0))</f>
        <v>1</v>
      </c>
      <c r="H649" s="6" t="str">
        <f>INDEX(BDD_enquete_terrain_publique!J:J, MATCH(A649, BDD_enquete_terrain_publique!C:C, 0))</f>
        <v>O</v>
      </c>
      <c r="I649" s="6" t="str">
        <f>INDEX(BDD_enquete_terrain_publique!K:K, MATCH(A649, BDD_enquete_terrain_publique!C:C, 0))</f>
        <v>N</v>
      </c>
      <c r="J649" s="6" t="str">
        <f>INDEX(BDD_enquete_terrain_publique!L:L, MATCH(A649, BDD_enquete_terrain_publique!C:C, 0))</f>
        <v>25_50</v>
      </c>
      <c r="K649" s="6" t="str">
        <f>INDEX(BDD_enquete_terrain_publique!M:M, MATCH(A649, BDD_enquete_terrain_publique!C:C, 0))</f>
        <v>dern_quart</v>
      </c>
      <c r="L649" s="105" t="s">
        <v>22</v>
      </c>
      <c r="M649" s="105" t="s">
        <v>22</v>
      </c>
      <c r="N649" s="105" t="s">
        <v>22</v>
      </c>
      <c r="O649" s="6">
        <v>42.841000000000001</v>
      </c>
      <c r="P649" s="105" t="s">
        <v>22</v>
      </c>
      <c r="Q649" s="105" t="s">
        <v>22</v>
      </c>
      <c r="R649" s="105" t="s">
        <v>22</v>
      </c>
      <c r="S649" s="6">
        <v>9.4557000000000002</v>
      </c>
      <c r="T649" s="101">
        <f>INDEX(BDD_enquete_terrain_publique!AE:AE, MATCH(A649, BDD_enquete_terrain_publique!C:C, 0))</f>
        <v>0.375</v>
      </c>
      <c r="U649" s="101">
        <f>INDEX(BDD_enquete_terrain_publique!AF:AF, MATCH(A649, BDD_enquete_terrain_publique!C:C, 0))</f>
        <v>0.58333333333333337</v>
      </c>
      <c r="V649" s="6" t="s">
        <v>39</v>
      </c>
      <c r="W649" s="101">
        <v>0.47916666666666669</v>
      </c>
      <c r="X649" s="6">
        <v>2</v>
      </c>
      <c r="Y649" s="6">
        <v>2</v>
      </c>
      <c r="Z649" s="105" t="s">
        <v>22</v>
      </c>
      <c r="AA649" s="6"/>
      <c r="GU649" s="163"/>
    </row>
    <row r="650" spans="1:203">
      <c r="A650" s="6" t="s">
        <v>1645</v>
      </c>
      <c r="B650" s="100">
        <f>INDEX(BDD_enquete_terrain_publique!E:E, MATCH(A650, BDD_enquete_terrain_publique!C:C, 0))</f>
        <v>45251</v>
      </c>
      <c r="C650" s="6">
        <v>59</v>
      </c>
      <c r="D650" s="105" t="s">
        <v>22</v>
      </c>
      <c r="E650" s="6">
        <f>INDEX(BDD_enquete_terrain_publique!G:G, MATCH(A650, BDD_enquete_terrain_publique!C:C, 0))</f>
        <v>2</v>
      </c>
      <c r="F650" s="6">
        <f>INDEX(BDD_enquete_terrain_publique!H:H, MATCH(A650, BDD_enquete_terrain_publique!C:C, 0))</f>
        <v>16</v>
      </c>
      <c r="G650" s="6">
        <f>INDEX(BDD_enquete_terrain_publique!I:I, MATCH(A650, BDD_enquete_terrain_publique!C:C, 0))</f>
        <v>2</v>
      </c>
      <c r="H650" s="6" t="str">
        <f>INDEX(BDD_enquete_terrain_publique!J:J, MATCH(A650, BDD_enquete_terrain_publique!C:C, 0))</f>
        <v>O</v>
      </c>
      <c r="I650" s="6" t="str">
        <f>INDEX(BDD_enquete_terrain_publique!K:K, MATCH(A650, BDD_enquete_terrain_publique!C:C, 0))</f>
        <v>E</v>
      </c>
      <c r="J650" s="6" t="str">
        <f>INDEX(BDD_enquete_terrain_publique!L:L, MATCH(A650, BDD_enquete_terrain_publique!C:C, 0))</f>
        <v>75_100</v>
      </c>
      <c r="K650" s="6" t="str">
        <f>INDEX(BDD_enquete_terrain_publique!M:M, MATCH(A650, BDD_enquete_terrain_publique!C:C, 0))</f>
        <v>pre_quart</v>
      </c>
      <c r="L650" s="105" t="s">
        <v>22</v>
      </c>
      <c r="M650" s="105" t="s">
        <v>22</v>
      </c>
      <c r="N650" s="105" t="s">
        <v>22</v>
      </c>
      <c r="O650" s="6">
        <v>42.679139999999997</v>
      </c>
      <c r="P650" s="105" t="s">
        <v>22</v>
      </c>
      <c r="Q650" s="105" t="s">
        <v>22</v>
      </c>
      <c r="R650" s="105" t="s">
        <v>22</v>
      </c>
      <c r="S650" s="6">
        <v>9.2995000000000001</v>
      </c>
      <c r="T650" s="101">
        <f>INDEX(BDD_enquete_terrain_publique!AE:AE, MATCH(A650, BDD_enquete_terrain_publique!C:C, 0))</f>
        <v>0.41666666666666669</v>
      </c>
      <c r="U650" s="101">
        <f>INDEX(BDD_enquete_terrain_publique!AF:AF, MATCH(A650, BDD_enquete_terrain_publique!C:C, 0))</f>
        <v>0.58333333333333337</v>
      </c>
      <c r="V650" s="6" t="s">
        <v>39</v>
      </c>
      <c r="W650" s="101">
        <v>0.45833333333333331</v>
      </c>
      <c r="X650" s="6">
        <v>1</v>
      </c>
      <c r="Y650" s="6">
        <v>3</v>
      </c>
      <c r="Z650" s="105" t="s">
        <v>22</v>
      </c>
      <c r="AA650" s="6"/>
      <c r="GU650" s="163"/>
    </row>
    <row r="651" spans="1:203">
      <c r="A651" s="106" t="s">
        <v>1648</v>
      </c>
      <c r="B651" s="100">
        <f>INDEX(BDD_enquete_terrain_publique!E:E, MATCH(A651, BDD_enquete_terrain_publique!C:C, 0))</f>
        <v>45253</v>
      </c>
      <c r="C651" s="6">
        <v>9</v>
      </c>
      <c r="D651" s="105" t="s">
        <v>22</v>
      </c>
      <c r="E651" s="6">
        <f>INDEX(BDD_enquete_terrain_publique!G:G, MATCH(A651, BDD_enquete_terrain_publique!C:C, 0))</f>
        <v>1</v>
      </c>
      <c r="F651" s="6">
        <f>INDEX(BDD_enquete_terrain_publique!H:H, MATCH(A651, BDD_enquete_terrain_publique!C:C, 0))</f>
        <v>19</v>
      </c>
      <c r="G651" s="6">
        <f>INDEX(BDD_enquete_terrain_publique!I:I, MATCH(A651, BDD_enquete_terrain_publique!C:C, 0))</f>
        <v>0</v>
      </c>
      <c r="H651" s="6" t="str">
        <f>INDEX(BDD_enquete_terrain_publique!J:J, MATCH(A651, BDD_enquete_terrain_publique!C:C, 0))</f>
        <v>NA</v>
      </c>
      <c r="I651" s="6" t="str">
        <f>INDEX(BDD_enquete_terrain_publique!K:K, MATCH(A651, BDD_enquete_terrain_publique!C:C, 0))</f>
        <v>SO</v>
      </c>
      <c r="J651" s="6" t="str">
        <f>INDEX(BDD_enquete_terrain_publique!L:L, MATCH(A651, BDD_enquete_terrain_publique!C:C, 0))</f>
        <v>0_10</v>
      </c>
      <c r="K651" s="6" t="str">
        <f>INDEX(BDD_enquete_terrain_publique!M:M, MATCH(A651, BDD_enquete_terrain_publique!C:C, 0))</f>
        <v>pre_quart</v>
      </c>
      <c r="L651" s="105" t="s">
        <v>22</v>
      </c>
      <c r="M651" s="105" t="s">
        <v>22</v>
      </c>
      <c r="N651" s="105" t="s">
        <v>22</v>
      </c>
      <c r="O651" s="6" t="s">
        <v>22</v>
      </c>
      <c r="P651" s="105" t="s">
        <v>22</v>
      </c>
      <c r="Q651" s="105" t="s">
        <v>22</v>
      </c>
      <c r="R651" s="105" t="s">
        <v>22</v>
      </c>
      <c r="S651" s="6" t="s">
        <v>22</v>
      </c>
      <c r="T651" s="101">
        <f>INDEX(BDD_enquete_terrain_publique!AE:AE, MATCH(A651, BDD_enquete_terrain_publique!C:C, 0))</f>
        <v>0.45833333333333331</v>
      </c>
      <c r="U651" s="101">
        <f>INDEX(BDD_enquete_terrain_publique!AF:AF, MATCH(A651, BDD_enquete_terrain_publique!C:C, 0))</f>
        <v>0.64583333333333337</v>
      </c>
      <c r="V651" s="6" t="s">
        <v>22</v>
      </c>
      <c r="W651" s="6" t="s">
        <v>22</v>
      </c>
      <c r="X651" s="6" t="s">
        <v>22</v>
      </c>
      <c r="Y651" s="6" t="s">
        <v>22</v>
      </c>
      <c r="Z651" s="105" t="s">
        <v>22</v>
      </c>
      <c r="AA651" s="6"/>
      <c r="GU651" s="163"/>
    </row>
    <row r="652" spans="1:203">
      <c r="A652" s="106" t="s">
        <v>1648</v>
      </c>
      <c r="B652" s="100">
        <f>INDEX(BDD_enquete_terrain_publique!E:E, MATCH(A652, BDD_enquete_terrain_publique!C:C, 0))</f>
        <v>45253</v>
      </c>
      <c r="C652" s="6">
        <v>8</v>
      </c>
      <c r="D652" s="105" t="s">
        <v>22</v>
      </c>
      <c r="E652" s="6">
        <f>INDEX(BDD_enquete_terrain_publique!G:G, MATCH(A652, BDD_enquete_terrain_publique!C:C, 0))</f>
        <v>1</v>
      </c>
      <c r="F652" s="6">
        <f>INDEX(BDD_enquete_terrain_publique!H:H, MATCH(A652, BDD_enquete_terrain_publique!C:C, 0))</f>
        <v>19</v>
      </c>
      <c r="G652" s="6">
        <f>INDEX(BDD_enquete_terrain_publique!I:I, MATCH(A652, BDD_enquete_terrain_publique!C:C, 0))</f>
        <v>0</v>
      </c>
      <c r="H652" s="6" t="str">
        <f>INDEX(BDD_enquete_terrain_publique!J:J, MATCH(A652, BDD_enquete_terrain_publique!C:C, 0))</f>
        <v>NA</v>
      </c>
      <c r="I652" s="6" t="str">
        <f>INDEX(BDD_enquete_terrain_publique!K:K, MATCH(A652, BDD_enquete_terrain_publique!C:C, 0))</f>
        <v>SO</v>
      </c>
      <c r="J652" s="6" t="str">
        <f>INDEX(BDD_enquete_terrain_publique!L:L, MATCH(A652, BDD_enquete_terrain_publique!C:C, 0))</f>
        <v>0_10</v>
      </c>
      <c r="K652" s="6" t="str">
        <f>INDEX(BDD_enquete_terrain_publique!M:M, MATCH(A652, BDD_enquete_terrain_publique!C:C, 0))</f>
        <v>pre_quart</v>
      </c>
      <c r="L652" s="105" t="s">
        <v>22</v>
      </c>
      <c r="M652" s="105" t="s">
        <v>22</v>
      </c>
      <c r="N652" s="105" t="s">
        <v>22</v>
      </c>
      <c r="O652" s="6">
        <v>42.7879</v>
      </c>
      <c r="P652" s="105" t="s">
        <v>22</v>
      </c>
      <c r="Q652" s="105" t="s">
        <v>22</v>
      </c>
      <c r="R652" s="105" t="s">
        <v>22</v>
      </c>
      <c r="S652" s="6">
        <v>9.4865999999999993</v>
      </c>
      <c r="T652" s="101">
        <f>INDEX(BDD_enquete_terrain_publique!AE:AE, MATCH(A652, BDD_enquete_terrain_publique!C:C, 0))</f>
        <v>0.45833333333333331</v>
      </c>
      <c r="U652" s="101">
        <f>INDEX(BDD_enquete_terrain_publique!AF:AF, MATCH(A652, BDD_enquete_terrain_publique!C:C, 0))</f>
        <v>0.64583333333333337</v>
      </c>
      <c r="V652" s="6" t="s">
        <v>39</v>
      </c>
      <c r="W652" s="101">
        <v>0.47916666666666669</v>
      </c>
      <c r="X652" s="6">
        <v>2</v>
      </c>
      <c r="Y652" s="6">
        <v>3</v>
      </c>
      <c r="Z652" s="105" t="s">
        <v>22</v>
      </c>
      <c r="AA652" s="6"/>
      <c r="GU652" s="163"/>
    </row>
    <row r="653" spans="1:203">
      <c r="A653" s="106" t="s">
        <v>1648</v>
      </c>
      <c r="B653" s="100">
        <f>INDEX(BDD_enquete_terrain_publique!E:E, MATCH(A653, BDD_enquete_terrain_publique!C:C, 0))</f>
        <v>45253</v>
      </c>
      <c r="C653" s="6">
        <v>7</v>
      </c>
      <c r="D653" s="105" t="s">
        <v>22</v>
      </c>
      <c r="E653" s="6">
        <f>INDEX(BDD_enquete_terrain_publique!G:G, MATCH(A653, BDD_enquete_terrain_publique!C:C, 0))</f>
        <v>1</v>
      </c>
      <c r="F653" s="6">
        <f>INDEX(BDD_enquete_terrain_publique!H:H, MATCH(A653, BDD_enquete_terrain_publique!C:C, 0))</f>
        <v>19</v>
      </c>
      <c r="G653" s="6">
        <f>INDEX(BDD_enquete_terrain_publique!I:I, MATCH(A653, BDD_enquete_terrain_publique!C:C, 0))</f>
        <v>0</v>
      </c>
      <c r="H653" s="6" t="str">
        <f>INDEX(BDD_enquete_terrain_publique!J:J, MATCH(A653, BDD_enquete_terrain_publique!C:C, 0))</f>
        <v>NA</v>
      </c>
      <c r="I653" s="6" t="str">
        <f>INDEX(BDD_enquete_terrain_publique!K:K, MATCH(A653, BDD_enquete_terrain_publique!C:C, 0))</f>
        <v>SO</v>
      </c>
      <c r="J653" s="6" t="str">
        <f>INDEX(BDD_enquete_terrain_publique!L:L, MATCH(A653, BDD_enquete_terrain_publique!C:C, 0))</f>
        <v>0_10</v>
      </c>
      <c r="K653" s="6" t="str">
        <f>INDEX(BDD_enquete_terrain_publique!M:M, MATCH(A653, BDD_enquete_terrain_publique!C:C, 0))</f>
        <v>pre_quart</v>
      </c>
      <c r="L653" s="105" t="s">
        <v>22</v>
      </c>
      <c r="M653" s="105" t="s">
        <v>22</v>
      </c>
      <c r="N653" s="105" t="s">
        <v>22</v>
      </c>
      <c r="O653" s="6">
        <v>42.887999999999998</v>
      </c>
      <c r="P653" s="105" t="s">
        <v>22</v>
      </c>
      <c r="Q653" s="105" t="s">
        <v>22</v>
      </c>
      <c r="R653" s="105" t="s">
        <v>22</v>
      </c>
      <c r="S653" s="6">
        <v>9.4765999999999995</v>
      </c>
      <c r="T653" s="101">
        <f>INDEX(BDD_enquete_terrain_publique!AE:AE, MATCH(A653, BDD_enquete_terrain_publique!C:C, 0))</f>
        <v>0.45833333333333331</v>
      </c>
      <c r="U653" s="101">
        <f>INDEX(BDD_enquete_terrain_publique!AF:AF, MATCH(A653, BDD_enquete_terrain_publique!C:C, 0))</f>
        <v>0.64583333333333337</v>
      </c>
      <c r="V653" s="6" t="s">
        <v>39</v>
      </c>
      <c r="W653" s="101">
        <v>0.60416666666666663</v>
      </c>
      <c r="X653" s="6">
        <v>1</v>
      </c>
      <c r="Y653" s="6">
        <v>2</v>
      </c>
      <c r="Z653" s="105" t="s">
        <v>22</v>
      </c>
      <c r="AA653" s="6"/>
      <c r="GU653" s="163"/>
    </row>
    <row r="654" spans="1:203">
      <c r="A654" s="106" t="s">
        <v>1648</v>
      </c>
      <c r="B654" s="100">
        <f>INDEX(BDD_enquete_terrain_publique!E:E, MATCH(A654, BDD_enquete_terrain_publique!C:C, 0))</f>
        <v>45253</v>
      </c>
      <c r="C654" s="6">
        <v>6</v>
      </c>
      <c r="D654" s="105" t="s">
        <v>22</v>
      </c>
      <c r="E654" s="6">
        <f>INDEX(BDD_enquete_terrain_publique!G:G, MATCH(A654, BDD_enquete_terrain_publique!C:C, 0))</f>
        <v>1</v>
      </c>
      <c r="F654" s="6">
        <f>INDEX(BDD_enquete_terrain_publique!H:H, MATCH(A654, BDD_enquete_terrain_publique!C:C, 0))</f>
        <v>19</v>
      </c>
      <c r="G654" s="6">
        <f>INDEX(BDD_enquete_terrain_publique!I:I, MATCH(A654, BDD_enquete_terrain_publique!C:C, 0))</f>
        <v>0</v>
      </c>
      <c r="H654" s="6" t="str">
        <f>INDEX(BDD_enquete_terrain_publique!J:J, MATCH(A654, BDD_enquete_terrain_publique!C:C, 0))</f>
        <v>NA</v>
      </c>
      <c r="I654" s="6" t="str">
        <f>INDEX(BDD_enquete_terrain_publique!K:K, MATCH(A654, BDD_enquete_terrain_publique!C:C, 0))</f>
        <v>SO</v>
      </c>
      <c r="J654" s="6" t="str">
        <f>INDEX(BDD_enquete_terrain_publique!L:L, MATCH(A654, BDD_enquete_terrain_publique!C:C, 0))</f>
        <v>0_10</v>
      </c>
      <c r="K654" s="6" t="str">
        <f>INDEX(BDD_enquete_terrain_publique!M:M, MATCH(A654, BDD_enquete_terrain_publique!C:C, 0))</f>
        <v>pre_quart</v>
      </c>
      <c r="L654" s="105" t="s">
        <v>22</v>
      </c>
      <c r="M654" s="105" t="s">
        <v>22</v>
      </c>
      <c r="N654" s="105" t="s">
        <v>22</v>
      </c>
      <c r="O654" s="6" t="s">
        <v>22</v>
      </c>
      <c r="P654" s="105" t="s">
        <v>22</v>
      </c>
      <c r="Q654" s="105" t="s">
        <v>22</v>
      </c>
      <c r="R654" s="105" t="s">
        <v>22</v>
      </c>
      <c r="S654" s="6" t="s">
        <v>22</v>
      </c>
      <c r="T654" s="101">
        <f>INDEX(BDD_enquete_terrain_publique!AE:AE, MATCH(A654, BDD_enquete_terrain_publique!C:C, 0))</f>
        <v>0.45833333333333331</v>
      </c>
      <c r="U654" s="101">
        <f>INDEX(BDD_enquete_terrain_publique!AF:AF, MATCH(A654, BDD_enquete_terrain_publique!C:C, 0))</f>
        <v>0.64583333333333337</v>
      </c>
      <c r="V654" s="6" t="s">
        <v>22</v>
      </c>
      <c r="W654" s="6" t="s">
        <v>22</v>
      </c>
      <c r="X654" s="6" t="s">
        <v>22</v>
      </c>
      <c r="Y654" s="6" t="s">
        <v>22</v>
      </c>
      <c r="Z654" s="105" t="s">
        <v>22</v>
      </c>
      <c r="AA654" s="6"/>
      <c r="GU654" s="163"/>
    </row>
    <row r="655" spans="1:203">
      <c r="A655" s="106" t="s">
        <v>1652</v>
      </c>
      <c r="B655" s="100">
        <f>INDEX(BDD_enquete_terrain_publique!E:E, MATCH(A655, BDD_enquete_terrain_publique!C:C, 0))</f>
        <v>45257</v>
      </c>
      <c r="C655" s="6">
        <v>9</v>
      </c>
      <c r="D655" s="105" t="s">
        <v>22</v>
      </c>
      <c r="E655" s="6">
        <f>INDEX(BDD_enquete_terrain_publique!G:G, MATCH(A655, BDD_enquete_terrain_publique!C:C, 0))</f>
        <v>0</v>
      </c>
      <c r="F655" s="6">
        <f>INDEX(BDD_enquete_terrain_publique!H:H, MATCH(A655, BDD_enquete_terrain_publique!C:C, 0))</f>
        <v>13</v>
      </c>
      <c r="G655" s="6">
        <f>INDEX(BDD_enquete_terrain_publique!I:I, MATCH(A655, BDD_enquete_terrain_publique!C:C, 0))</f>
        <v>1</v>
      </c>
      <c r="H655" s="6" t="str">
        <f>INDEX(BDD_enquete_terrain_publique!J:J, MATCH(A655, BDD_enquete_terrain_publique!C:C, 0))</f>
        <v>O</v>
      </c>
      <c r="I655" s="6" t="str">
        <f>INDEX(BDD_enquete_terrain_publique!K:K, MATCH(A655, BDD_enquete_terrain_publique!C:C, 0))</f>
        <v>O</v>
      </c>
      <c r="J655" s="6" t="str">
        <f>INDEX(BDD_enquete_terrain_publique!L:L, MATCH(A655, BDD_enquete_terrain_publique!C:C, 0))</f>
        <v>75_100</v>
      </c>
      <c r="K655" s="6" t="str">
        <f>INDEX(BDD_enquete_terrain_publique!M:M, MATCH(A655, BDD_enquete_terrain_publique!C:C, 0))</f>
        <v>pre_quart</v>
      </c>
      <c r="L655" s="105" t="s">
        <v>22</v>
      </c>
      <c r="M655" s="105" t="s">
        <v>22</v>
      </c>
      <c r="N655" s="105" t="s">
        <v>22</v>
      </c>
      <c r="O655" s="6">
        <v>42.71</v>
      </c>
      <c r="P655" s="6" t="s">
        <v>22</v>
      </c>
      <c r="Q655" s="6" t="s">
        <v>22</v>
      </c>
      <c r="R655" s="7" t="s">
        <v>22</v>
      </c>
      <c r="S655" s="6">
        <v>9.4550000000000001</v>
      </c>
      <c r="T655" s="101">
        <f>INDEX(BDD_enquete_terrain_publique!AE:AE, MATCH(A655, BDD_enquete_terrain_publique!C:C, 0))</f>
        <v>0.41666666666666669</v>
      </c>
      <c r="U655" s="101">
        <f>INDEX(BDD_enquete_terrain_publique!AF:AF, MATCH(A655, BDD_enquete_terrain_publique!C:C, 0))</f>
        <v>0.625</v>
      </c>
      <c r="V655" s="6" t="s">
        <v>39</v>
      </c>
      <c r="W655" s="101">
        <v>0.4375</v>
      </c>
      <c r="X655" s="6">
        <v>1</v>
      </c>
      <c r="Y655" s="6">
        <v>1</v>
      </c>
      <c r="Z655" s="105" t="s">
        <v>22</v>
      </c>
      <c r="AA655" s="6"/>
      <c r="GU655" s="163"/>
    </row>
    <row r="656" spans="1:203">
      <c r="A656" s="106" t="s">
        <v>1652</v>
      </c>
      <c r="B656" s="100">
        <f>INDEX(BDD_enquete_terrain_publique!E:E, MATCH(A656, BDD_enquete_terrain_publique!C:C, 0))</f>
        <v>45257</v>
      </c>
      <c r="C656" s="6">
        <v>8</v>
      </c>
      <c r="D656" s="105" t="s">
        <v>22</v>
      </c>
      <c r="E656" s="6">
        <f>INDEX(BDD_enquete_terrain_publique!G:G, MATCH(A656, BDD_enquete_terrain_publique!C:C, 0))</f>
        <v>0</v>
      </c>
      <c r="F656" s="6">
        <f>INDEX(BDD_enquete_terrain_publique!H:H, MATCH(A656, BDD_enquete_terrain_publique!C:C, 0))</f>
        <v>13</v>
      </c>
      <c r="G656" s="6">
        <f>INDEX(BDD_enquete_terrain_publique!I:I, MATCH(A656, BDD_enquete_terrain_publique!C:C, 0))</f>
        <v>1</v>
      </c>
      <c r="H656" s="6" t="str">
        <f>INDEX(BDD_enquete_terrain_publique!J:J, MATCH(A656, BDD_enquete_terrain_publique!C:C, 0))</f>
        <v>O</v>
      </c>
      <c r="I656" s="6" t="str">
        <f>INDEX(BDD_enquete_terrain_publique!K:K, MATCH(A656, BDD_enquete_terrain_publique!C:C, 0))</f>
        <v>O</v>
      </c>
      <c r="J656" s="6" t="str">
        <f>INDEX(BDD_enquete_terrain_publique!L:L, MATCH(A656, BDD_enquete_terrain_publique!C:C, 0))</f>
        <v>75_100</v>
      </c>
      <c r="K656" s="6" t="str">
        <f>INDEX(BDD_enquete_terrain_publique!M:M, MATCH(A656, BDD_enquete_terrain_publique!C:C, 0))</f>
        <v>pre_quart</v>
      </c>
      <c r="L656" s="105" t="s">
        <v>22</v>
      </c>
      <c r="M656" s="105" t="s">
        <v>22</v>
      </c>
      <c r="N656" s="105" t="s">
        <v>22</v>
      </c>
      <c r="O656" s="8" t="s">
        <v>22</v>
      </c>
      <c r="P656" s="105" t="s">
        <v>22</v>
      </c>
      <c r="Q656" s="105" t="s">
        <v>22</v>
      </c>
      <c r="R656" s="105" t="s">
        <v>22</v>
      </c>
      <c r="S656" s="6" t="s">
        <v>22</v>
      </c>
      <c r="T656" s="101">
        <f>INDEX(BDD_enquete_terrain_publique!AE:AE, MATCH(A656, BDD_enquete_terrain_publique!C:C, 0))</f>
        <v>0.41666666666666669</v>
      </c>
      <c r="U656" s="101">
        <f>INDEX(BDD_enquete_terrain_publique!AF:AF, MATCH(A656, BDD_enquete_terrain_publique!C:C, 0))</f>
        <v>0.625</v>
      </c>
      <c r="V656" s="6" t="s">
        <v>22</v>
      </c>
      <c r="W656" s="6" t="s">
        <v>22</v>
      </c>
      <c r="X656" s="6" t="s">
        <v>22</v>
      </c>
      <c r="Y656" s="6" t="s">
        <v>22</v>
      </c>
      <c r="Z656" s="105" t="s">
        <v>22</v>
      </c>
      <c r="AA656" s="6"/>
      <c r="GU656" s="163"/>
    </row>
    <row r="657" spans="1:203">
      <c r="A657" s="106" t="s">
        <v>1652</v>
      </c>
      <c r="B657" s="100">
        <f>INDEX(BDD_enquete_terrain_publique!E:E, MATCH(A657, BDD_enquete_terrain_publique!C:C, 0))</f>
        <v>45257</v>
      </c>
      <c r="C657" s="6">
        <v>7</v>
      </c>
      <c r="D657" s="105" t="s">
        <v>22</v>
      </c>
      <c r="E657" s="6">
        <f>INDEX(BDD_enquete_terrain_publique!G:G, MATCH(A657, BDD_enquete_terrain_publique!C:C, 0))</f>
        <v>0</v>
      </c>
      <c r="F657" s="6">
        <f>INDEX(BDD_enquete_terrain_publique!H:H, MATCH(A657, BDD_enquete_terrain_publique!C:C, 0))</f>
        <v>13</v>
      </c>
      <c r="G657" s="6">
        <f>INDEX(BDD_enquete_terrain_publique!I:I, MATCH(A657, BDD_enquete_terrain_publique!C:C, 0))</f>
        <v>1</v>
      </c>
      <c r="H657" s="6" t="str">
        <f>INDEX(BDD_enquete_terrain_publique!J:J, MATCH(A657, BDD_enquete_terrain_publique!C:C, 0))</f>
        <v>O</v>
      </c>
      <c r="I657" s="6" t="str">
        <f>INDEX(BDD_enquete_terrain_publique!K:K, MATCH(A657, BDD_enquete_terrain_publique!C:C, 0))</f>
        <v>O</v>
      </c>
      <c r="J657" s="6" t="str">
        <f>INDEX(BDD_enquete_terrain_publique!L:L, MATCH(A657, BDD_enquete_terrain_publique!C:C, 0))</f>
        <v>75_100</v>
      </c>
      <c r="K657" s="6" t="str">
        <f>INDEX(BDD_enquete_terrain_publique!M:M, MATCH(A657, BDD_enquete_terrain_publique!C:C, 0))</f>
        <v>pre_quart</v>
      </c>
      <c r="L657" s="105" t="s">
        <v>22</v>
      </c>
      <c r="M657" s="105" t="s">
        <v>22</v>
      </c>
      <c r="N657" s="105" t="s">
        <v>22</v>
      </c>
      <c r="O657" s="8" t="s">
        <v>22</v>
      </c>
      <c r="P657" s="105" t="s">
        <v>22</v>
      </c>
      <c r="Q657" s="105" t="s">
        <v>22</v>
      </c>
      <c r="R657" s="105" t="s">
        <v>22</v>
      </c>
      <c r="S657" s="6" t="s">
        <v>22</v>
      </c>
      <c r="T657" s="101">
        <f>INDEX(BDD_enquete_terrain_publique!AE:AE, MATCH(A657, BDD_enquete_terrain_publique!C:C, 0))</f>
        <v>0.41666666666666669</v>
      </c>
      <c r="U657" s="101">
        <f>INDEX(BDD_enquete_terrain_publique!AF:AF, MATCH(A657, BDD_enquete_terrain_publique!C:C, 0))</f>
        <v>0.625</v>
      </c>
      <c r="V657" s="6" t="s">
        <v>22</v>
      </c>
      <c r="W657" s="6" t="s">
        <v>22</v>
      </c>
      <c r="X657" s="6" t="s">
        <v>22</v>
      </c>
      <c r="Y657" s="6" t="s">
        <v>22</v>
      </c>
      <c r="Z657" s="105" t="s">
        <v>22</v>
      </c>
      <c r="AA657" s="6"/>
      <c r="GU657" s="163"/>
    </row>
    <row r="658" spans="1:203">
      <c r="A658" s="106" t="s">
        <v>1652</v>
      </c>
      <c r="B658" s="100">
        <f>INDEX(BDD_enquete_terrain_publique!E:E, MATCH(A658, BDD_enquete_terrain_publique!C:C, 0))</f>
        <v>45257</v>
      </c>
      <c r="C658" s="6">
        <v>6</v>
      </c>
      <c r="D658" s="105" t="s">
        <v>22</v>
      </c>
      <c r="E658" s="6">
        <f>INDEX(BDD_enquete_terrain_publique!G:G, MATCH(A658, BDD_enquete_terrain_publique!C:C, 0))</f>
        <v>0</v>
      </c>
      <c r="F658" s="6">
        <f>INDEX(BDD_enquete_terrain_publique!H:H, MATCH(A658, BDD_enquete_terrain_publique!C:C, 0))</f>
        <v>13</v>
      </c>
      <c r="G658" s="6">
        <f>INDEX(BDD_enquete_terrain_publique!I:I, MATCH(A658, BDD_enquete_terrain_publique!C:C, 0))</f>
        <v>1</v>
      </c>
      <c r="H658" s="6" t="str">
        <f>INDEX(BDD_enquete_terrain_publique!J:J, MATCH(A658, BDD_enquete_terrain_publique!C:C, 0))</f>
        <v>O</v>
      </c>
      <c r="I658" s="6" t="str">
        <f>INDEX(BDD_enquete_terrain_publique!K:K, MATCH(A658, BDD_enquete_terrain_publique!C:C, 0))</f>
        <v>O</v>
      </c>
      <c r="J658" s="6" t="str">
        <f>INDEX(BDD_enquete_terrain_publique!L:L, MATCH(A658, BDD_enquete_terrain_publique!C:C, 0))</f>
        <v>75_100</v>
      </c>
      <c r="K658" s="6" t="str">
        <f>INDEX(BDD_enquete_terrain_publique!M:M, MATCH(A658, BDD_enquete_terrain_publique!C:C, 0))</f>
        <v>pre_quart</v>
      </c>
      <c r="L658" s="105" t="s">
        <v>22</v>
      </c>
      <c r="M658" s="105" t="s">
        <v>22</v>
      </c>
      <c r="N658" s="105" t="s">
        <v>22</v>
      </c>
      <c r="O658" s="8">
        <v>42.959200000000003</v>
      </c>
      <c r="P658" s="105" t="s">
        <v>22</v>
      </c>
      <c r="Q658" s="105" t="s">
        <v>22</v>
      </c>
      <c r="R658" s="105" t="s">
        <v>22</v>
      </c>
      <c r="S658" s="6">
        <v>9.4548000000000005</v>
      </c>
      <c r="T658" s="101">
        <f>INDEX(BDD_enquete_terrain_publique!AE:AE, MATCH(A658, BDD_enquete_terrain_publique!C:C, 0))</f>
        <v>0.41666666666666669</v>
      </c>
      <c r="U658" s="101">
        <f>INDEX(BDD_enquete_terrain_publique!AF:AF, MATCH(A658, BDD_enquete_terrain_publique!C:C, 0))</f>
        <v>0.625</v>
      </c>
      <c r="V658" s="6" t="s">
        <v>39</v>
      </c>
      <c r="W658" s="101">
        <v>0.47916666666666669</v>
      </c>
      <c r="X658" s="6">
        <v>1</v>
      </c>
      <c r="Y658" s="6">
        <v>1</v>
      </c>
      <c r="Z658" s="105" t="s">
        <v>22</v>
      </c>
      <c r="AA658" s="6"/>
      <c r="GU658" s="163"/>
    </row>
    <row r="659" spans="1:203">
      <c r="A659" s="106" t="s">
        <v>1656</v>
      </c>
      <c r="B659" s="100">
        <f>INDEX(BDD_enquete_terrain_publique!E:E, MATCH(A659, BDD_enquete_terrain_publique!C:C, 0))</f>
        <v>45260</v>
      </c>
      <c r="C659" s="6">
        <v>9</v>
      </c>
      <c r="D659" s="105" t="s">
        <v>22</v>
      </c>
      <c r="E659" s="6">
        <f>INDEX(BDD_enquete_terrain_publique!G:G, MATCH(A659, BDD_enquete_terrain_publique!C:C, 0))</f>
        <v>1</v>
      </c>
      <c r="F659" s="6">
        <f>INDEX(BDD_enquete_terrain_publique!H:H, MATCH(A659, BDD_enquete_terrain_publique!C:C, 0))</f>
        <v>16</v>
      </c>
      <c r="G659" s="6">
        <f>INDEX(BDD_enquete_terrain_publique!I:I, MATCH(A659, BDD_enquete_terrain_publique!C:C, 0))</f>
        <v>0</v>
      </c>
      <c r="H659" s="6" t="str">
        <f>INDEX(BDD_enquete_terrain_publique!J:J, MATCH(A659, BDD_enquete_terrain_publique!C:C, 0))</f>
        <v>NA</v>
      </c>
      <c r="I659" s="6" t="str">
        <f>INDEX(BDD_enquete_terrain_publique!K:K, MATCH(A659, BDD_enquete_terrain_publique!C:C, 0))</f>
        <v>NO</v>
      </c>
      <c r="J659" s="6" t="str">
        <f>INDEX(BDD_enquete_terrain_publique!L:L, MATCH(A659, BDD_enquete_terrain_publique!C:C, 0))</f>
        <v>75_100</v>
      </c>
      <c r="K659" s="6" t="str">
        <f>INDEX(BDD_enquete_terrain_publique!M:M, MATCH(A659, BDD_enquete_terrain_publique!C:C, 0))</f>
        <v>pre_quart</v>
      </c>
      <c r="L659" s="105" t="s">
        <v>22</v>
      </c>
      <c r="M659" s="105" t="s">
        <v>22</v>
      </c>
      <c r="N659" s="105" t="s">
        <v>22</v>
      </c>
      <c r="O659" s="8">
        <v>42.71</v>
      </c>
      <c r="P659" s="6" t="s">
        <v>22</v>
      </c>
      <c r="Q659" s="6" t="s">
        <v>22</v>
      </c>
      <c r="R659" s="7" t="s">
        <v>22</v>
      </c>
      <c r="S659" s="6">
        <v>9.4550000000000001</v>
      </c>
      <c r="T659" s="101">
        <f>INDEX(BDD_enquete_terrain_publique!AE:AE, MATCH(A659, BDD_enquete_terrain_publique!C:C, 0))</f>
        <v>0.375</v>
      </c>
      <c r="U659" s="101">
        <f>INDEX(BDD_enquete_terrain_publique!AF:AF, MATCH(A659, BDD_enquete_terrain_publique!C:C, 0))</f>
        <v>0.66666666666666663</v>
      </c>
      <c r="V659" s="6" t="s">
        <v>39</v>
      </c>
      <c r="W659" s="101">
        <v>0.375</v>
      </c>
      <c r="X659" s="6">
        <v>1</v>
      </c>
      <c r="Y659" s="6">
        <v>1</v>
      </c>
      <c r="Z659" s="105" t="s">
        <v>22</v>
      </c>
      <c r="AA659" s="6"/>
      <c r="GU659" s="163"/>
    </row>
    <row r="660" spans="1:203">
      <c r="A660" s="106" t="s">
        <v>1656</v>
      </c>
      <c r="B660" s="100">
        <f>INDEX(BDD_enquete_terrain_publique!E:E, MATCH(A660, BDD_enquete_terrain_publique!C:C, 0))</f>
        <v>45260</v>
      </c>
      <c r="C660" s="6">
        <v>60</v>
      </c>
      <c r="D660" s="105" t="s">
        <v>22</v>
      </c>
      <c r="E660" s="6">
        <f>INDEX(BDD_enquete_terrain_publique!G:G, MATCH(A660, BDD_enquete_terrain_publique!C:C, 0))</f>
        <v>1</v>
      </c>
      <c r="F660" s="6">
        <f>INDEX(BDD_enquete_terrain_publique!H:H, MATCH(A660, BDD_enquete_terrain_publique!C:C, 0))</f>
        <v>16</v>
      </c>
      <c r="G660" s="6">
        <f>INDEX(BDD_enquete_terrain_publique!I:I, MATCH(A660, BDD_enquete_terrain_publique!C:C, 0))</f>
        <v>0</v>
      </c>
      <c r="H660" s="6" t="str">
        <f>INDEX(BDD_enquete_terrain_publique!J:J, MATCH(A660, BDD_enquete_terrain_publique!C:C, 0))</f>
        <v>NA</v>
      </c>
      <c r="I660" s="6" t="str">
        <f>INDEX(BDD_enquete_terrain_publique!K:K, MATCH(A660, BDD_enquete_terrain_publique!C:C, 0))</f>
        <v>NO</v>
      </c>
      <c r="J660" s="6" t="str">
        <f>INDEX(BDD_enquete_terrain_publique!L:L, MATCH(A660, BDD_enquete_terrain_publique!C:C, 0))</f>
        <v>75_100</v>
      </c>
      <c r="K660" s="6" t="str">
        <f>INDEX(BDD_enquete_terrain_publique!M:M, MATCH(A660, BDD_enquete_terrain_publique!C:C, 0))</f>
        <v>pre_quart</v>
      </c>
      <c r="L660" s="105" t="s">
        <v>22</v>
      </c>
      <c r="M660" s="105" t="s">
        <v>22</v>
      </c>
      <c r="N660" s="105" t="s">
        <v>22</v>
      </c>
      <c r="O660" s="8" t="s">
        <v>22</v>
      </c>
      <c r="P660" s="105" t="s">
        <v>22</v>
      </c>
      <c r="Q660" s="105" t="s">
        <v>22</v>
      </c>
      <c r="R660" s="105" t="s">
        <v>22</v>
      </c>
      <c r="S660" s="6" t="s">
        <v>22</v>
      </c>
      <c r="T660" s="101">
        <f>INDEX(BDD_enquete_terrain_publique!AE:AE, MATCH(A660, BDD_enquete_terrain_publique!C:C, 0))</f>
        <v>0.375</v>
      </c>
      <c r="U660" s="101">
        <f>INDEX(BDD_enquete_terrain_publique!AF:AF, MATCH(A660, BDD_enquete_terrain_publique!C:C, 0))</f>
        <v>0.66666666666666663</v>
      </c>
      <c r="V660" s="6" t="s">
        <v>22</v>
      </c>
      <c r="W660" s="6" t="s">
        <v>22</v>
      </c>
      <c r="X660" s="6" t="s">
        <v>22</v>
      </c>
      <c r="Y660" s="6" t="s">
        <v>22</v>
      </c>
      <c r="Z660" s="105" t="s">
        <v>22</v>
      </c>
      <c r="AA660" s="6"/>
      <c r="GU660" s="163"/>
    </row>
    <row r="661" spans="1:203">
      <c r="A661" s="106" t="s">
        <v>1656</v>
      </c>
      <c r="B661" s="100">
        <f>INDEX(BDD_enquete_terrain_publique!E:E, MATCH(A661, BDD_enquete_terrain_publique!C:C, 0))</f>
        <v>45260</v>
      </c>
      <c r="C661" s="6">
        <v>61</v>
      </c>
      <c r="D661" s="105" t="s">
        <v>22</v>
      </c>
      <c r="E661" s="6">
        <f>INDEX(BDD_enquete_terrain_publique!G:G, MATCH(A661, BDD_enquete_terrain_publique!C:C, 0))</f>
        <v>1</v>
      </c>
      <c r="F661" s="6">
        <f>INDEX(BDD_enquete_terrain_publique!H:H, MATCH(A661, BDD_enquete_terrain_publique!C:C, 0))</f>
        <v>16</v>
      </c>
      <c r="G661" s="6">
        <f>INDEX(BDD_enquete_terrain_publique!I:I, MATCH(A661, BDD_enquete_terrain_publique!C:C, 0))</f>
        <v>0</v>
      </c>
      <c r="H661" s="6" t="str">
        <f>INDEX(BDD_enquete_terrain_publique!J:J, MATCH(A661, BDD_enquete_terrain_publique!C:C, 0))</f>
        <v>NA</v>
      </c>
      <c r="I661" s="6" t="str">
        <f>INDEX(BDD_enquete_terrain_publique!K:K, MATCH(A661, BDD_enquete_terrain_publique!C:C, 0))</f>
        <v>NO</v>
      </c>
      <c r="J661" s="6" t="str">
        <f>INDEX(BDD_enquete_terrain_publique!L:L, MATCH(A661, BDD_enquete_terrain_publique!C:C, 0))</f>
        <v>75_100</v>
      </c>
      <c r="K661" s="6" t="str">
        <f>INDEX(BDD_enquete_terrain_publique!M:M, MATCH(A661, BDD_enquete_terrain_publique!C:C, 0))</f>
        <v>pre_quart</v>
      </c>
      <c r="L661" s="105" t="s">
        <v>22</v>
      </c>
      <c r="M661" s="105" t="s">
        <v>22</v>
      </c>
      <c r="N661" s="105" t="s">
        <v>22</v>
      </c>
      <c r="O661" s="8" t="s">
        <v>22</v>
      </c>
      <c r="P661" s="105" t="s">
        <v>22</v>
      </c>
      <c r="Q661" s="105" t="s">
        <v>22</v>
      </c>
      <c r="R661" s="105" t="s">
        <v>22</v>
      </c>
      <c r="S661" s="6" t="s">
        <v>22</v>
      </c>
      <c r="T661" s="101">
        <f>INDEX(BDD_enquete_terrain_publique!AE:AE, MATCH(A661, BDD_enquete_terrain_publique!C:C, 0))</f>
        <v>0.375</v>
      </c>
      <c r="U661" s="101">
        <f>INDEX(BDD_enquete_terrain_publique!AF:AF, MATCH(A661, BDD_enquete_terrain_publique!C:C, 0))</f>
        <v>0.66666666666666663</v>
      </c>
      <c r="V661" s="6" t="s">
        <v>22</v>
      </c>
      <c r="W661" s="6" t="s">
        <v>22</v>
      </c>
      <c r="X661" s="6" t="s">
        <v>22</v>
      </c>
      <c r="Y661" s="6" t="s">
        <v>22</v>
      </c>
      <c r="Z661" s="105" t="s">
        <v>22</v>
      </c>
      <c r="AA661" s="6"/>
      <c r="GU661" s="163"/>
    </row>
    <row r="662" spans="1:203">
      <c r="A662" s="106" t="s">
        <v>1656</v>
      </c>
      <c r="B662" s="100">
        <f>INDEX(BDD_enquete_terrain_publique!E:E, MATCH(A662, BDD_enquete_terrain_publique!C:C, 0))</f>
        <v>45260</v>
      </c>
      <c r="C662" s="6">
        <v>1</v>
      </c>
      <c r="D662" s="105" t="s">
        <v>22</v>
      </c>
      <c r="E662" s="6">
        <f>INDEX(BDD_enquete_terrain_publique!G:G, MATCH(A662, BDD_enquete_terrain_publique!C:C, 0))</f>
        <v>1</v>
      </c>
      <c r="F662" s="6">
        <f>INDEX(BDD_enquete_terrain_publique!H:H, MATCH(A662, BDD_enquete_terrain_publique!C:C, 0))</f>
        <v>16</v>
      </c>
      <c r="G662" s="6">
        <f>INDEX(BDD_enquete_terrain_publique!I:I, MATCH(A662, BDD_enquete_terrain_publique!C:C, 0))</f>
        <v>0</v>
      </c>
      <c r="H662" s="6" t="str">
        <f>INDEX(BDD_enquete_terrain_publique!J:J, MATCH(A662, BDD_enquete_terrain_publique!C:C, 0))</f>
        <v>NA</v>
      </c>
      <c r="I662" s="6" t="str">
        <f>INDEX(BDD_enquete_terrain_publique!K:K, MATCH(A662, BDD_enquete_terrain_publique!C:C, 0))</f>
        <v>NO</v>
      </c>
      <c r="J662" s="6" t="str">
        <f>INDEX(BDD_enquete_terrain_publique!L:L, MATCH(A662, BDD_enquete_terrain_publique!C:C, 0))</f>
        <v>75_100</v>
      </c>
      <c r="K662" s="6" t="str">
        <f>INDEX(BDD_enquete_terrain_publique!M:M, MATCH(A662, BDD_enquete_terrain_publique!C:C, 0))</f>
        <v>pre_quart</v>
      </c>
      <c r="L662" s="105" t="s">
        <v>22</v>
      </c>
      <c r="M662" s="105" t="s">
        <v>22</v>
      </c>
      <c r="N662" s="105" t="s">
        <v>22</v>
      </c>
      <c r="O662" s="8" t="s">
        <v>22</v>
      </c>
      <c r="P662" s="105" t="s">
        <v>22</v>
      </c>
      <c r="Q662" s="105" t="s">
        <v>22</v>
      </c>
      <c r="R662" s="105" t="s">
        <v>22</v>
      </c>
      <c r="S662" s="6" t="s">
        <v>22</v>
      </c>
      <c r="T662" s="101">
        <f>INDEX(BDD_enquete_terrain_publique!AE:AE, MATCH(A662, BDD_enquete_terrain_publique!C:C, 0))</f>
        <v>0.375</v>
      </c>
      <c r="U662" s="101">
        <f>INDEX(BDD_enquete_terrain_publique!AF:AF, MATCH(A662, BDD_enquete_terrain_publique!C:C, 0))</f>
        <v>0.66666666666666663</v>
      </c>
      <c r="V662" s="6" t="s">
        <v>22</v>
      </c>
      <c r="W662" s="6" t="s">
        <v>22</v>
      </c>
      <c r="X662" s="6" t="s">
        <v>22</v>
      </c>
      <c r="Y662" s="6" t="s">
        <v>22</v>
      </c>
      <c r="Z662" s="105" t="s">
        <v>22</v>
      </c>
      <c r="AA662" s="6"/>
      <c r="GU662" s="163"/>
    </row>
    <row r="663" spans="1:203">
      <c r="A663" s="106" t="s">
        <v>1656</v>
      </c>
      <c r="B663" s="100">
        <f>INDEX(BDD_enquete_terrain_publique!E:E, MATCH(A663, BDD_enquete_terrain_publique!C:C, 0))</f>
        <v>45260</v>
      </c>
      <c r="C663" s="6">
        <v>2</v>
      </c>
      <c r="D663" s="105" t="s">
        <v>22</v>
      </c>
      <c r="E663" s="6">
        <f>INDEX(BDD_enquete_terrain_publique!G:G, MATCH(A663, BDD_enquete_terrain_publique!C:C, 0))</f>
        <v>1</v>
      </c>
      <c r="F663" s="6">
        <f>INDEX(BDD_enquete_terrain_publique!H:H, MATCH(A663, BDD_enquete_terrain_publique!C:C, 0))</f>
        <v>16</v>
      </c>
      <c r="G663" s="6">
        <f>INDEX(BDD_enquete_terrain_publique!I:I, MATCH(A663, BDD_enquete_terrain_publique!C:C, 0))</f>
        <v>0</v>
      </c>
      <c r="H663" s="6" t="str">
        <f>INDEX(BDD_enquete_terrain_publique!J:J, MATCH(A663, BDD_enquete_terrain_publique!C:C, 0))</f>
        <v>NA</v>
      </c>
      <c r="I663" s="6" t="str">
        <f>INDEX(BDD_enquete_terrain_publique!K:K, MATCH(A663, BDD_enquete_terrain_publique!C:C, 0))</f>
        <v>NO</v>
      </c>
      <c r="J663" s="6" t="str">
        <f>INDEX(BDD_enquete_terrain_publique!L:L, MATCH(A663, BDD_enquete_terrain_publique!C:C, 0))</f>
        <v>75_100</v>
      </c>
      <c r="K663" s="6" t="str">
        <f>INDEX(BDD_enquete_terrain_publique!M:M, MATCH(A663, BDD_enquete_terrain_publique!C:C, 0))</f>
        <v>pre_quart</v>
      </c>
      <c r="L663" s="105" t="s">
        <v>22</v>
      </c>
      <c r="M663" s="105" t="s">
        <v>22</v>
      </c>
      <c r="N663" s="105" t="s">
        <v>22</v>
      </c>
      <c r="O663" s="8" t="s">
        <v>22</v>
      </c>
      <c r="P663" s="105" t="s">
        <v>22</v>
      </c>
      <c r="Q663" s="105" t="s">
        <v>22</v>
      </c>
      <c r="R663" s="105" t="s">
        <v>22</v>
      </c>
      <c r="S663" s="6" t="s">
        <v>22</v>
      </c>
      <c r="T663" s="101">
        <f>INDEX(BDD_enquete_terrain_publique!AE:AE, MATCH(A663, BDD_enquete_terrain_publique!C:C, 0))</f>
        <v>0.375</v>
      </c>
      <c r="U663" s="101">
        <f>INDEX(BDD_enquete_terrain_publique!AF:AF, MATCH(A663, BDD_enquete_terrain_publique!C:C, 0))</f>
        <v>0.66666666666666663</v>
      </c>
      <c r="V663" s="6" t="s">
        <v>22</v>
      </c>
      <c r="W663" s="6" t="s">
        <v>22</v>
      </c>
      <c r="X663" s="6" t="s">
        <v>22</v>
      </c>
      <c r="Y663" s="6" t="s">
        <v>22</v>
      </c>
      <c r="Z663" s="105" t="s">
        <v>22</v>
      </c>
      <c r="AA663" s="6"/>
      <c r="GU663" s="163"/>
    </row>
    <row r="664" spans="1:203">
      <c r="A664" s="106" t="s">
        <v>1656</v>
      </c>
      <c r="B664" s="100">
        <f>INDEX(BDD_enquete_terrain_publique!E:E, MATCH(A664, BDD_enquete_terrain_publique!C:C, 0))</f>
        <v>45260</v>
      </c>
      <c r="C664" s="6">
        <v>3</v>
      </c>
      <c r="D664" s="105" t="s">
        <v>22</v>
      </c>
      <c r="E664" s="6">
        <f>INDEX(BDD_enquete_terrain_publique!G:G, MATCH(A664, BDD_enquete_terrain_publique!C:C, 0))</f>
        <v>1</v>
      </c>
      <c r="F664" s="6">
        <f>INDEX(BDD_enquete_terrain_publique!H:H, MATCH(A664, BDD_enquete_terrain_publique!C:C, 0))</f>
        <v>16</v>
      </c>
      <c r="G664" s="6">
        <f>INDEX(BDD_enquete_terrain_publique!I:I, MATCH(A664, BDD_enquete_terrain_publique!C:C, 0))</f>
        <v>0</v>
      </c>
      <c r="H664" s="6" t="str">
        <f>INDEX(BDD_enquete_terrain_publique!J:J, MATCH(A664, BDD_enquete_terrain_publique!C:C, 0))</f>
        <v>NA</v>
      </c>
      <c r="I664" s="6" t="str">
        <f>INDEX(BDD_enquete_terrain_publique!K:K, MATCH(A664, BDD_enquete_terrain_publique!C:C, 0))</f>
        <v>NO</v>
      </c>
      <c r="J664" s="6" t="str">
        <f>INDEX(BDD_enquete_terrain_publique!L:L, MATCH(A664, BDD_enquete_terrain_publique!C:C, 0))</f>
        <v>75_100</v>
      </c>
      <c r="K664" s="6" t="str">
        <f>INDEX(BDD_enquete_terrain_publique!M:M, MATCH(A664, BDD_enquete_terrain_publique!C:C, 0))</f>
        <v>pre_quart</v>
      </c>
      <c r="L664" s="105" t="s">
        <v>22</v>
      </c>
      <c r="M664" s="105" t="s">
        <v>22</v>
      </c>
      <c r="N664" s="105" t="s">
        <v>22</v>
      </c>
      <c r="O664" s="8" t="s">
        <v>22</v>
      </c>
      <c r="P664" s="105" t="s">
        <v>22</v>
      </c>
      <c r="Q664" s="105" t="s">
        <v>22</v>
      </c>
      <c r="R664" s="105" t="s">
        <v>22</v>
      </c>
      <c r="S664" s="6" t="s">
        <v>22</v>
      </c>
      <c r="T664" s="101">
        <f>INDEX(BDD_enquete_terrain_publique!AE:AE, MATCH(A664, BDD_enquete_terrain_publique!C:C, 0))</f>
        <v>0.375</v>
      </c>
      <c r="U664" s="101">
        <f>INDEX(BDD_enquete_terrain_publique!AF:AF, MATCH(A664, BDD_enquete_terrain_publique!C:C, 0))</f>
        <v>0.66666666666666663</v>
      </c>
      <c r="V664" s="6" t="s">
        <v>22</v>
      </c>
      <c r="W664" s="6" t="s">
        <v>22</v>
      </c>
      <c r="X664" s="6" t="s">
        <v>22</v>
      </c>
      <c r="Y664" s="6" t="s">
        <v>22</v>
      </c>
      <c r="Z664" s="105" t="s">
        <v>22</v>
      </c>
      <c r="AA664" s="6"/>
      <c r="GU664" s="163"/>
    </row>
    <row r="665" spans="1:203">
      <c r="A665" s="106" t="s">
        <v>1658</v>
      </c>
      <c r="B665" s="100">
        <f>INDEX(BDD_enquete_terrain_publique!E:E, MATCH(A665, BDD_enquete_terrain_publique!C:C, 0))</f>
        <v>45261</v>
      </c>
      <c r="C665" s="6">
        <v>59</v>
      </c>
      <c r="D665" s="105" t="s">
        <v>22</v>
      </c>
      <c r="E665" s="6">
        <f>INDEX(BDD_enquete_terrain_publique!G:G, MATCH(A665, BDD_enquete_terrain_publique!C:C, 0))</f>
        <v>0</v>
      </c>
      <c r="F665" s="6">
        <f>INDEX(BDD_enquete_terrain_publique!H:H, MATCH(A665, BDD_enquete_terrain_publique!C:C, 0))</f>
        <v>19</v>
      </c>
      <c r="G665" s="6" t="str">
        <f>INDEX(BDD_enquete_terrain_publique!I:I, MATCH(A665, BDD_enquete_terrain_publique!C:C, 0))</f>
        <v>NA</v>
      </c>
      <c r="H665" s="6" t="str">
        <f>INDEX(BDD_enquete_terrain_publique!J:J, MATCH(A665, BDD_enquete_terrain_publique!C:C, 0))</f>
        <v>NA</v>
      </c>
      <c r="I665" s="6" t="str">
        <f>INDEX(BDD_enquete_terrain_publique!K:K, MATCH(A665, BDD_enquete_terrain_publique!C:C, 0))</f>
        <v>E</v>
      </c>
      <c r="J665" s="6" t="str">
        <f>INDEX(BDD_enquete_terrain_publique!L:L, MATCH(A665, BDD_enquete_terrain_publique!C:C, 0))</f>
        <v>50_75</v>
      </c>
      <c r="K665" s="6" t="str">
        <f>INDEX(BDD_enquete_terrain_publique!M:M, MATCH(A665, BDD_enquete_terrain_publique!C:C, 0))</f>
        <v>pln_lune</v>
      </c>
      <c r="L665" s="105" t="s">
        <v>22</v>
      </c>
      <c r="M665" s="105" t="s">
        <v>22</v>
      </c>
      <c r="N665" s="105" t="s">
        <v>22</v>
      </c>
      <c r="O665" s="6">
        <v>42.68</v>
      </c>
      <c r="P665" s="105" t="s">
        <v>22</v>
      </c>
      <c r="Q665" s="105" t="s">
        <v>22</v>
      </c>
      <c r="R665" s="105" t="s">
        <v>22</v>
      </c>
      <c r="S665" s="6">
        <v>9.2970000000000006</v>
      </c>
      <c r="T665" s="101">
        <f>INDEX(BDD_enquete_terrain_publique!AE:AE, MATCH(A665, BDD_enquete_terrain_publique!C:C, 0))</f>
        <v>0.625</v>
      </c>
      <c r="U665" s="101">
        <f>INDEX(BDD_enquete_terrain_publique!AF:AF, MATCH(A665, BDD_enquete_terrain_publique!C:C, 0))</f>
        <v>0.75</v>
      </c>
      <c r="V665" s="6" t="s">
        <v>39</v>
      </c>
      <c r="W665" s="101">
        <v>0.66666666666666663</v>
      </c>
      <c r="X665" s="6">
        <v>3</v>
      </c>
      <c r="Y665" s="6">
        <v>6</v>
      </c>
      <c r="Z665" s="105" t="s">
        <v>22</v>
      </c>
      <c r="AA665" s="6"/>
      <c r="GU665" s="163"/>
    </row>
    <row r="666" spans="1:203">
      <c r="A666" s="102" t="s">
        <v>2620</v>
      </c>
      <c r="B666" s="100">
        <f>INDEX(BDD_enquete_terrain_publique!E:E, MATCH(A666, BDD_enquete_terrain_publique!C:C, 0))</f>
        <v>45265</v>
      </c>
      <c r="C666" s="6">
        <v>59</v>
      </c>
      <c r="D666" s="105" t="s">
        <v>22</v>
      </c>
      <c r="E666" s="6">
        <f>INDEX(BDD_enquete_terrain_publique!G:G, MATCH(A666, BDD_enquete_terrain_publique!C:C, 0))</f>
        <v>2</v>
      </c>
      <c r="F666" s="6">
        <f>INDEX(BDD_enquete_terrain_publique!H:H, MATCH(A666, BDD_enquete_terrain_publique!C:C, 0))</f>
        <v>10</v>
      </c>
      <c r="G666" s="6">
        <f>INDEX(BDD_enquete_terrain_publique!I:I, MATCH(A666, BDD_enquete_terrain_publique!C:C, 0))</f>
        <v>2</v>
      </c>
      <c r="H666" s="6" t="str">
        <f>INDEX(BDD_enquete_terrain_publique!J:J, MATCH(A666, BDD_enquete_terrain_publique!C:C, 0))</f>
        <v>O</v>
      </c>
      <c r="I666" s="6" t="str">
        <f>INDEX(BDD_enquete_terrain_publique!K:K, MATCH(A666, BDD_enquete_terrain_publique!C:C, 0))</f>
        <v>SE</v>
      </c>
      <c r="J666" s="6" t="str">
        <f>INDEX(BDD_enquete_terrain_publique!L:L, MATCH(A666, BDD_enquete_terrain_publique!C:C, 0))</f>
        <v>25_50</v>
      </c>
      <c r="K666" s="6" t="str">
        <f>INDEX(BDD_enquete_terrain_publique!M:M, MATCH(A666, BDD_enquete_terrain_publique!C:C, 0))</f>
        <v>pln_lune</v>
      </c>
      <c r="L666" s="105" t="s">
        <v>22</v>
      </c>
      <c r="M666" s="105" t="s">
        <v>22</v>
      </c>
      <c r="N666" s="105" t="s">
        <v>22</v>
      </c>
      <c r="O666" s="6">
        <v>42.68</v>
      </c>
      <c r="P666" s="105" t="s">
        <v>22</v>
      </c>
      <c r="Q666" s="105" t="s">
        <v>22</v>
      </c>
      <c r="R666" s="105" t="s">
        <v>22</v>
      </c>
      <c r="S666" s="6">
        <v>9.2970000000000006</v>
      </c>
      <c r="T666" s="101">
        <f>INDEX(BDD_enquete_terrain_publique!AE:AE, MATCH(A666, BDD_enquete_terrain_publique!C:C, 0))</f>
        <v>0.625</v>
      </c>
      <c r="U666" s="101">
        <f>INDEX(BDD_enquete_terrain_publique!AF:AF, MATCH(A666, BDD_enquete_terrain_publique!C:C, 0))</f>
        <v>0.70833333333333337</v>
      </c>
      <c r="V666" s="6" t="s">
        <v>39</v>
      </c>
      <c r="W666" s="101">
        <v>0.66666666666666663</v>
      </c>
      <c r="X666" s="6">
        <v>2</v>
      </c>
      <c r="Y666" s="6">
        <v>3</v>
      </c>
      <c r="Z666" s="105" t="s">
        <v>22</v>
      </c>
      <c r="AA666" s="6"/>
      <c r="GU666" s="163"/>
    </row>
    <row r="667" spans="1:203">
      <c r="A667" s="102" t="s">
        <v>2623</v>
      </c>
      <c r="B667" s="100">
        <f>INDEX(BDD_enquete_terrain_publique!E:E, MATCH(A667, BDD_enquete_terrain_publique!C:C, 0))</f>
        <v>45266</v>
      </c>
      <c r="C667" s="6">
        <v>9</v>
      </c>
      <c r="D667" s="105" t="s">
        <v>22</v>
      </c>
      <c r="E667" s="6">
        <f>INDEX(BDD_enquete_terrain_publique!G:G, MATCH(A667, BDD_enquete_terrain_publique!C:C, 0))</f>
        <v>2</v>
      </c>
      <c r="F667" s="6">
        <f>INDEX(BDD_enquete_terrain_publique!H:H, MATCH(A667, BDD_enquete_terrain_publique!C:C, 0))</f>
        <v>16</v>
      </c>
      <c r="G667" s="6">
        <f>INDEX(BDD_enquete_terrain_publique!I:I, MATCH(A667, BDD_enquete_terrain_publique!C:C, 0))</f>
        <v>0</v>
      </c>
      <c r="H667" s="6" t="str">
        <f>INDEX(BDD_enquete_terrain_publique!J:J, MATCH(A667, BDD_enquete_terrain_publique!C:C, 0))</f>
        <v>NA</v>
      </c>
      <c r="I667" s="6" t="str">
        <f>INDEX(BDD_enquete_terrain_publique!K:K, MATCH(A667, BDD_enquete_terrain_publique!C:C, 0))</f>
        <v>E</v>
      </c>
      <c r="J667" s="6" t="str">
        <f>INDEX(BDD_enquete_terrain_publique!L:L, MATCH(A667, BDD_enquete_terrain_publique!C:C, 0))</f>
        <v>0_25</v>
      </c>
      <c r="K667" s="6" t="str">
        <f>INDEX(BDD_enquete_terrain_publique!M:M, MATCH(A667, BDD_enquete_terrain_publique!C:C, 0))</f>
        <v>pln_lune</v>
      </c>
      <c r="L667" s="105" t="s">
        <v>22</v>
      </c>
      <c r="M667" s="105" t="s">
        <v>22</v>
      </c>
      <c r="N667" s="105" t="s">
        <v>22</v>
      </c>
      <c r="O667" s="6">
        <v>42.9666</v>
      </c>
      <c r="P667" s="6" t="s">
        <v>22</v>
      </c>
      <c r="Q667" s="6" t="s">
        <v>22</v>
      </c>
      <c r="R667" s="7" t="s">
        <v>22</v>
      </c>
      <c r="S667" s="6">
        <v>9.3486999999999991</v>
      </c>
      <c r="T667" s="101">
        <v>0.41666666666666669</v>
      </c>
      <c r="U667" s="101">
        <f>INDEX(BDD_enquete_terrain_publique!AF:AF, MATCH(A667, BDD_enquete_terrain_publique!C:C, 0))</f>
        <v>0.70833333333333337</v>
      </c>
      <c r="V667" s="6" t="s">
        <v>39</v>
      </c>
      <c r="W667" s="101">
        <v>0.58333333333333337</v>
      </c>
      <c r="X667" s="6">
        <v>1</v>
      </c>
      <c r="Y667" s="6">
        <v>1</v>
      </c>
      <c r="Z667" s="105" t="s">
        <v>22</v>
      </c>
      <c r="AA667" s="6"/>
      <c r="GU667" s="163"/>
    </row>
    <row r="668" spans="1:203">
      <c r="A668" s="102" t="s">
        <v>2623</v>
      </c>
      <c r="B668" s="100">
        <f>INDEX(BDD_enquete_terrain_publique!E:E, MATCH(A668, BDD_enquete_terrain_publique!C:C, 0))</f>
        <v>45266</v>
      </c>
      <c r="C668" s="6">
        <v>8</v>
      </c>
      <c r="D668" s="105" t="s">
        <v>22</v>
      </c>
      <c r="E668" s="6">
        <f>INDEX(BDD_enquete_terrain_publique!G:G, MATCH(A668, BDD_enquete_terrain_publique!C:C, 0))</f>
        <v>2</v>
      </c>
      <c r="F668" s="6">
        <f>INDEX(BDD_enquete_terrain_publique!H:H, MATCH(A668, BDD_enquete_terrain_publique!C:C, 0))</f>
        <v>16</v>
      </c>
      <c r="G668" s="6">
        <f>INDEX(BDD_enquete_terrain_publique!I:I, MATCH(A668, BDD_enquete_terrain_publique!C:C, 0))</f>
        <v>0</v>
      </c>
      <c r="H668" s="6" t="str">
        <f>INDEX(BDD_enquete_terrain_publique!J:J, MATCH(A668, BDD_enquete_terrain_publique!C:C, 0))</f>
        <v>NA</v>
      </c>
      <c r="I668" s="6" t="str">
        <f>INDEX(BDD_enquete_terrain_publique!K:K, MATCH(A668, BDD_enquete_terrain_publique!C:C, 0))</f>
        <v>E</v>
      </c>
      <c r="J668" s="6" t="str">
        <f>INDEX(BDD_enquete_terrain_publique!L:L, MATCH(A668, BDD_enquete_terrain_publique!C:C, 0))</f>
        <v>0_25</v>
      </c>
      <c r="K668" s="6" t="str">
        <f>INDEX(BDD_enquete_terrain_publique!M:M, MATCH(A668, BDD_enquete_terrain_publique!C:C, 0))</f>
        <v>pln_lune</v>
      </c>
      <c r="L668" s="105" t="s">
        <v>22</v>
      </c>
      <c r="M668" s="105" t="s">
        <v>22</v>
      </c>
      <c r="N668" s="105" t="s">
        <v>22</v>
      </c>
      <c r="O668" s="6" t="s">
        <v>22</v>
      </c>
      <c r="P668" s="105" t="s">
        <v>22</v>
      </c>
      <c r="Q668" s="105" t="s">
        <v>22</v>
      </c>
      <c r="R668" s="105" t="s">
        <v>22</v>
      </c>
      <c r="S668" s="6" t="s">
        <v>22</v>
      </c>
      <c r="T668" s="101">
        <f>INDEX(BDD_enquete_terrain_publique!AE:AE, MATCH(A668, BDD_enquete_terrain_publique!C:C, 0))</f>
        <v>0.41666666666666669</v>
      </c>
      <c r="U668" s="101">
        <f>INDEX(BDD_enquete_terrain_publique!AF:AF, MATCH(A668, BDD_enquete_terrain_publique!C:C, 0))</f>
        <v>0.70833333333333337</v>
      </c>
      <c r="V668" s="6" t="s">
        <v>22</v>
      </c>
      <c r="W668" s="6" t="s">
        <v>22</v>
      </c>
      <c r="X668" s="6" t="s">
        <v>22</v>
      </c>
      <c r="Y668" s="6" t="s">
        <v>22</v>
      </c>
      <c r="Z668" s="105" t="s">
        <v>22</v>
      </c>
      <c r="AA668" s="6"/>
      <c r="GU668" s="163"/>
    </row>
    <row r="669" spans="1:203">
      <c r="A669" s="102" t="s">
        <v>2623</v>
      </c>
      <c r="B669" s="100">
        <f>INDEX(BDD_enquete_terrain_publique!E:E, MATCH(A669, BDD_enquete_terrain_publique!C:C, 0))</f>
        <v>45266</v>
      </c>
      <c r="C669" s="6">
        <v>7</v>
      </c>
      <c r="D669" s="105" t="s">
        <v>22</v>
      </c>
      <c r="E669" s="6">
        <f>INDEX(BDD_enquete_terrain_publique!G:G, MATCH(A669, BDD_enquete_terrain_publique!C:C, 0))</f>
        <v>2</v>
      </c>
      <c r="F669" s="6">
        <f>INDEX(BDD_enquete_terrain_publique!H:H, MATCH(A669, BDD_enquete_terrain_publique!C:C, 0))</f>
        <v>16</v>
      </c>
      <c r="G669" s="6">
        <f>INDEX(BDD_enquete_terrain_publique!I:I, MATCH(A669, BDD_enquete_terrain_publique!C:C, 0))</f>
        <v>0</v>
      </c>
      <c r="H669" s="6" t="str">
        <f>INDEX(BDD_enquete_terrain_publique!J:J, MATCH(A669, BDD_enquete_terrain_publique!C:C, 0))</f>
        <v>NA</v>
      </c>
      <c r="I669" s="6" t="str">
        <f>INDEX(BDD_enquete_terrain_publique!K:K, MATCH(A669, BDD_enquete_terrain_publique!C:C, 0))</f>
        <v>E</v>
      </c>
      <c r="J669" s="6" t="str">
        <f>INDEX(BDD_enquete_terrain_publique!L:L, MATCH(A669, BDD_enquete_terrain_publique!C:C, 0))</f>
        <v>0_25</v>
      </c>
      <c r="K669" s="6" t="str">
        <f>INDEX(BDD_enquete_terrain_publique!M:M, MATCH(A669, BDD_enquete_terrain_publique!C:C, 0))</f>
        <v>pln_lune</v>
      </c>
      <c r="L669" s="105" t="s">
        <v>22</v>
      </c>
      <c r="M669" s="105" t="s">
        <v>22</v>
      </c>
      <c r="N669" s="105" t="s">
        <v>22</v>
      </c>
      <c r="O669" s="6" t="s">
        <v>22</v>
      </c>
      <c r="P669" s="105" t="s">
        <v>22</v>
      </c>
      <c r="Q669" s="105" t="s">
        <v>22</v>
      </c>
      <c r="R669" s="105" t="s">
        <v>22</v>
      </c>
      <c r="S669" s="6" t="s">
        <v>22</v>
      </c>
      <c r="T669" s="101">
        <f>INDEX(BDD_enquete_terrain_publique!AE:AE, MATCH(A669, BDD_enquete_terrain_publique!C:C, 0))</f>
        <v>0.41666666666666669</v>
      </c>
      <c r="U669" s="101">
        <f>INDEX(BDD_enquete_terrain_publique!AF:AF, MATCH(A669, BDD_enquete_terrain_publique!C:C, 0))</f>
        <v>0.70833333333333337</v>
      </c>
      <c r="V669" s="6" t="s">
        <v>22</v>
      </c>
      <c r="W669" s="6" t="s">
        <v>22</v>
      </c>
      <c r="X669" s="6" t="s">
        <v>22</v>
      </c>
      <c r="Y669" s="6" t="s">
        <v>22</v>
      </c>
      <c r="Z669" s="105" t="s">
        <v>22</v>
      </c>
      <c r="AA669" s="6"/>
      <c r="GU669" s="163"/>
    </row>
    <row r="670" spans="1:203">
      <c r="A670" s="102" t="s">
        <v>2623</v>
      </c>
      <c r="B670" s="100">
        <f>INDEX(BDD_enquete_terrain_publique!E:E, MATCH(A670, BDD_enquete_terrain_publique!C:C, 0))</f>
        <v>45266</v>
      </c>
      <c r="C670" s="6">
        <v>6</v>
      </c>
      <c r="D670" s="105" t="s">
        <v>22</v>
      </c>
      <c r="E670" s="6">
        <f>INDEX(BDD_enquete_terrain_publique!G:G, MATCH(A670, BDD_enquete_terrain_publique!C:C, 0))</f>
        <v>2</v>
      </c>
      <c r="F670" s="6">
        <f>INDEX(BDD_enquete_terrain_publique!H:H, MATCH(A670, BDD_enquete_terrain_publique!C:C, 0))</f>
        <v>16</v>
      </c>
      <c r="G670" s="6">
        <f>INDEX(BDD_enquete_terrain_publique!I:I, MATCH(A670, BDD_enquete_terrain_publique!C:C, 0))</f>
        <v>0</v>
      </c>
      <c r="H670" s="6" t="str">
        <f>INDEX(BDD_enquete_terrain_publique!J:J, MATCH(A670, BDD_enquete_terrain_publique!C:C, 0))</f>
        <v>NA</v>
      </c>
      <c r="I670" s="6" t="str">
        <f>INDEX(BDD_enquete_terrain_publique!K:K, MATCH(A670, BDD_enquete_terrain_publique!C:C, 0))</f>
        <v>E</v>
      </c>
      <c r="J670" s="6" t="str">
        <f>INDEX(BDD_enquete_terrain_publique!L:L, MATCH(A670, BDD_enquete_terrain_publique!C:C, 0))</f>
        <v>0_25</v>
      </c>
      <c r="K670" s="6" t="str">
        <f>INDEX(BDD_enquete_terrain_publique!M:M, MATCH(A670, BDD_enquete_terrain_publique!C:C, 0))</f>
        <v>pln_lune</v>
      </c>
      <c r="L670" s="105" t="s">
        <v>22</v>
      </c>
      <c r="M670" s="105" t="s">
        <v>22</v>
      </c>
      <c r="N670" s="105" t="s">
        <v>22</v>
      </c>
      <c r="O670" s="6">
        <v>42.829965999999999</v>
      </c>
      <c r="P670" s="6" t="s">
        <v>22</v>
      </c>
      <c r="Q670" s="6" t="s">
        <v>22</v>
      </c>
      <c r="R670" s="7" t="s">
        <v>22</v>
      </c>
      <c r="S670" s="6">
        <v>9.3117000000000001</v>
      </c>
      <c r="T670" s="101">
        <v>0.41666666666666669</v>
      </c>
      <c r="U670" s="101">
        <f>INDEX(BDD_enquete_terrain_publique!AF:AF, MATCH(A670, BDD_enquete_terrain_publique!C:C, 0))</f>
        <v>0.70833333333333337</v>
      </c>
      <c r="V670" s="6" t="s">
        <v>39</v>
      </c>
      <c r="W670" s="101">
        <v>0.45833333333333331</v>
      </c>
      <c r="X670" s="6">
        <v>1</v>
      </c>
      <c r="Y670" s="6">
        <v>1</v>
      </c>
      <c r="Z670" s="105" t="s">
        <v>22</v>
      </c>
      <c r="AA670" s="6"/>
      <c r="GU670" s="163"/>
    </row>
    <row r="671" spans="1:203">
      <c r="A671" s="102" t="s">
        <v>2625</v>
      </c>
      <c r="B671" s="100">
        <f>INDEX(BDD_enquete_terrain_publique!E:E, MATCH(A671, BDD_enquete_terrain_publique!C:C, 0))</f>
        <v>45267</v>
      </c>
      <c r="C671" s="6">
        <v>60</v>
      </c>
      <c r="D671" s="105" t="s">
        <v>22</v>
      </c>
      <c r="E671" s="6">
        <f>INDEX(BDD_enquete_terrain_publique!G:G, MATCH(A671, BDD_enquete_terrain_publique!C:C, 0))</f>
        <v>0</v>
      </c>
      <c r="F671" s="6">
        <f>INDEX(BDD_enquete_terrain_publique!H:H, MATCH(A671, BDD_enquete_terrain_publique!C:C, 0))</f>
        <v>17</v>
      </c>
      <c r="G671" s="6">
        <f>INDEX(BDD_enquete_terrain_publique!I:I, MATCH(A671, BDD_enquete_terrain_publique!C:C, 0))</f>
        <v>0</v>
      </c>
      <c r="H671" s="6" t="str">
        <f>INDEX(BDD_enquete_terrain_publique!J:J, MATCH(A671, BDD_enquete_terrain_publique!C:C, 0))</f>
        <v>NA</v>
      </c>
      <c r="I671" s="6" t="str">
        <f>INDEX(BDD_enquete_terrain_publique!K:K, MATCH(A671, BDD_enquete_terrain_publique!C:C, 0))</f>
        <v>E</v>
      </c>
      <c r="J671" s="6" t="str">
        <f>INDEX(BDD_enquete_terrain_publique!L:L, MATCH(A671, BDD_enquete_terrain_publique!C:C, 0))</f>
        <v>0_25</v>
      </c>
      <c r="K671" s="6" t="str">
        <f>INDEX(BDD_enquete_terrain_publique!M:M, MATCH(A671, BDD_enquete_terrain_publique!C:C, 0))</f>
        <v>pln_lune</v>
      </c>
      <c r="L671" s="105" t="s">
        <v>22</v>
      </c>
      <c r="M671" s="105" t="s">
        <v>22</v>
      </c>
      <c r="N671" s="105" t="s">
        <v>22</v>
      </c>
      <c r="O671" s="6">
        <v>42.71</v>
      </c>
      <c r="P671" s="105" t="s">
        <v>22</v>
      </c>
      <c r="Q671" s="105" t="s">
        <v>22</v>
      </c>
      <c r="R671" s="105" t="s">
        <v>22</v>
      </c>
      <c r="S671" s="6">
        <v>9.4550000000000001</v>
      </c>
      <c r="T671" s="101">
        <f>INDEX(BDD_enquete_terrain_publique!AE:AE, MATCH(A671, BDD_enquete_terrain_publique!C:C, 0))</f>
        <v>0.58333333333333337</v>
      </c>
      <c r="U671" s="101">
        <f>INDEX(BDD_enquete_terrain_publique!AF:AF, MATCH(A671, BDD_enquete_terrain_publique!C:C, 0))</f>
        <v>0.70833333333333337</v>
      </c>
      <c r="V671" s="6" t="s">
        <v>39</v>
      </c>
      <c r="W671" s="101">
        <v>0.66666666666666663</v>
      </c>
      <c r="X671" s="6">
        <v>2</v>
      </c>
      <c r="Y671" s="6">
        <v>4</v>
      </c>
      <c r="Z671" s="105" t="s">
        <v>22</v>
      </c>
      <c r="AA671" s="6"/>
      <c r="GU671" s="163"/>
    </row>
    <row r="672" spans="1:203">
      <c r="A672" s="102" t="s">
        <v>2625</v>
      </c>
      <c r="B672" s="100">
        <f>INDEX(BDD_enquete_terrain_publique!E:E, MATCH(A672, BDD_enquete_terrain_publique!C:C, 0))</f>
        <v>45267</v>
      </c>
      <c r="C672" s="6">
        <v>61</v>
      </c>
      <c r="D672" s="105" t="s">
        <v>22</v>
      </c>
      <c r="E672" s="6">
        <f>INDEX(BDD_enquete_terrain_publique!G:G, MATCH(A672, BDD_enquete_terrain_publique!C:C, 0))</f>
        <v>0</v>
      </c>
      <c r="F672" s="6">
        <f>INDEX(BDD_enquete_terrain_publique!H:H, MATCH(A672, BDD_enquete_terrain_publique!C:C, 0))</f>
        <v>17</v>
      </c>
      <c r="G672" s="6">
        <f>INDEX(BDD_enquete_terrain_publique!I:I, MATCH(A672, BDD_enquete_terrain_publique!C:C, 0))</f>
        <v>0</v>
      </c>
      <c r="H672" s="6" t="str">
        <f>INDEX(BDD_enquete_terrain_publique!J:J, MATCH(A672, BDD_enquete_terrain_publique!C:C, 0))</f>
        <v>NA</v>
      </c>
      <c r="I672" s="6" t="str">
        <f>INDEX(BDD_enquete_terrain_publique!K:K, MATCH(A672, BDD_enquete_terrain_publique!C:C, 0))</f>
        <v>E</v>
      </c>
      <c r="J672" s="6" t="str">
        <f>INDEX(BDD_enquete_terrain_publique!L:L, MATCH(A672, BDD_enquete_terrain_publique!C:C, 0))</f>
        <v>0_25</v>
      </c>
      <c r="K672" s="6" t="str">
        <f>INDEX(BDD_enquete_terrain_publique!M:M, MATCH(A672, BDD_enquete_terrain_publique!C:C, 0))</f>
        <v>pln_lune</v>
      </c>
      <c r="L672" s="105" t="s">
        <v>22</v>
      </c>
      <c r="M672" s="105" t="s">
        <v>22</v>
      </c>
      <c r="N672" s="105" t="s">
        <v>22</v>
      </c>
      <c r="O672" s="6" t="s">
        <v>22</v>
      </c>
      <c r="P672" s="105" t="s">
        <v>22</v>
      </c>
      <c r="Q672" s="105" t="s">
        <v>22</v>
      </c>
      <c r="R672" s="105" t="s">
        <v>22</v>
      </c>
      <c r="S672" s="6" t="s">
        <v>22</v>
      </c>
      <c r="T672" s="101">
        <f>INDEX(BDD_enquete_terrain_publique!AE:AE, MATCH(A672, BDD_enquete_terrain_publique!C:C, 0))</f>
        <v>0.58333333333333337</v>
      </c>
      <c r="U672" s="101">
        <f>INDEX(BDD_enquete_terrain_publique!AF:AF, MATCH(A672, BDD_enquete_terrain_publique!C:C, 0))</f>
        <v>0.70833333333333337</v>
      </c>
      <c r="V672" s="6" t="s">
        <v>22</v>
      </c>
      <c r="W672" s="6" t="s">
        <v>22</v>
      </c>
      <c r="X672" s="6" t="s">
        <v>22</v>
      </c>
      <c r="Y672" s="6" t="s">
        <v>22</v>
      </c>
      <c r="Z672" s="105" t="s">
        <v>22</v>
      </c>
      <c r="AA672" s="6"/>
      <c r="GU672" s="163"/>
    </row>
    <row r="673" spans="1:203">
      <c r="A673" s="102" t="s">
        <v>2629</v>
      </c>
      <c r="B673" s="100">
        <v>45273</v>
      </c>
      <c r="C673" s="6">
        <v>60</v>
      </c>
      <c r="D673" s="105" t="s">
        <v>22</v>
      </c>
      <c r="E673" s="6">
        <v>2</v>
      </c>
      <c r="F673" s="6">
        <v>16</v>
      </c>
      <c r="G673" s="6">
        <v>2</v>
      </c>
      <c r="H673" s="6" t="s">
        <v>352</v>
      </c>
      <c r="I673" s="6" t="s">
        <v>410</v>
      </c>
      <c r="J673" s="6" t="s">
        <v>1193</v>
      </c>
      <c r="K673" s="6" t="s">
        <v>411</v>
      </c>
      <c r="L673" s="105" t="s">
        <v>22</v>
      </c>
      <c r="M673" s="105" t="s">
        <v>22</v>
      </c>
      <c r="N673" s="105" t="s">
        <v>22</v>
      </c>
      <c r="O673" s="6" t="s">
        <v>22</v>
      </c>
      <c r="P673" s="105" t="s">
        <v>22</v>
      </c>
      <c r="Q673" s="105" t="s">
        <v>22</v>
      </c>
      <c r="R673" s="105" t="s">
        <v>22</v>
      </c>
      <c r="S673" s="6" t="s">
        <v>22</v>
      </c>
      <c r="T673" s="101">
        <v>0.58333333333333337</v>
      </c>
      <c r="U673" s="101">
        <v>0.70833333333333337</v>
      </c>
      <c r="V673" s="6" t="s">
        <v>22</v>
      </c>
      <c r="W673" s="6" t="s">
        <v>22</v>
      </c>
      <c r="X673" s="6" t="s">
        <v>22</v>
      </c>
      <c r="Y673" s="6" t="s">
        <v>22</v>
      </c>
      <c r="Z673" s="105" t="s">
        <v>22</v>
      </c>
      <c r="AA673" s="6"/>
      <c r="GU673" s="163"/>
    </row>
    <row r="674" spans="1:203">
      <c r="A674" s="102" t="s">
        <v>2630</v>
      </c>
      <c r="B674" s="100">
        <f>INDEX(BDD_enquete_terrain_publique!E:E, MATCH(A674, BDD_enquete_terrain_publique!C:C, 0))</f>
        <v>45273</v>
      </c>
      <c r="C674" s="6">
        <v>61</v>
      </c>
      <c r="D674" s="105" t="s">
        <v>22</v>
      </c>
      <c r="E674" s="6">
        <f>INDEX(BDD_enquete_terrain_publique!G:G, MATCH(A674, BDD_enquete_terrain_publique!C:C, 0))</f>
        <v>1</v>
      </c>
      <c r="F674" s="6">
        <f>INDEX(BDD_enquete_terrain_publique!H:H, MATCH(A674, BDD_enquete_terrain_publique!C:C, 0))</f>
        <v>18</v>
      </c>
      <c r="G674" s="6">
        <f>INDEX(BDD_enquete_terrain_publique!I:I, MATCH(A674, BDD_enquete_terrain_publique!C:C, 0))</f>
        <v>1</v>
      </c>
      <c r="H674" s="6" t="str">
        <f>INDEX(BDD_enquete_terrain_publique!J:J, MATCH(A674, BDD_enquete_terrain_publique!C:C, 0))</f>
        <v>O</v>
      </c>
      <c r="I674" s="6" t="str">
        <f>INDEX(BDD_enquete_terrain_publique!K:K, MATCH(A674, BDD_enquete_terrain_publique!C:C, 0))</f>
        <v>O</v>
      </c>
      <c r="J674" s="6" t="str">
        <f>INDEX(BDD_enquete_terrain_publique!L:L, MATCH(A674, BDD_enquete_terrain_publique!C:C, 0))</f>
        <v>25_50</v>
      </c>
      <c r="K674" s="6" t="str">
        <f>INDEX(BDD_enquete_terrain_publique!M:M, MATCH(A674, BDD_enquete_terrain_publique!C:C, 0))</f>
        <v>pre_quart</v>
      </c>
      <c r="L674" s="105" t="s">
        <v>22</v>
      </c>
      <c r="M674" s="105" t="s">
        <v>22</v>
      </c>
      <c r="N674" s="105" t="s">
        <v>22</v>
      </c>
      <c r="O674" s="6">
        <v>42.71</v>
      </c>
      <c r="P674" s="105" t="s">
        <v>22</v>
      </c>
      <c r="Q674" s="105" t="s">
        <v>22</v>
      </c>
      <c r="R674" s="105" t="s">
        <v>22</v>
      </c>
      <c r="S674" s="6">
        <v>9.4550000000000001</v>
      </c>
      <c r="T674" s="101">
        <f>INDEX(BDD_enquete_terrain_publique!AE:AE, MATCH(A674, BDD_enquete_terrain_publique!C:C, 0))</f>
        <v>0.45833333333333331</v>
      </c>
      <c r="U674" s="101">
        <f>INDEX(BDD_enquete_terrain_publique!AF:AF, MATCH(A674, BDD_enquete_terrain_publique!C:C, 0))</f>
        <v>0.66666666666666663</v>
      </c>
      <c r="V674" s="6" t="s">
        <v>22</v>
      </c>
      <c r="W674" s="101">
        <v>0.46875</v>
      </c>
      <c r="X674" s="6">
        <v>1</v>
      </c>
      <c r="Y674" s="6">
        <v>1</v>
      </c>
      <c r="Z674" s="105" t="s">
        <v>22</v>
      </c>
      <c r="AA674" s="6"/>
      <c r="GU674" s="163"/>
    </row>
    <row r="675" spans="1:203">
      <c r="A675" s="102" t="s">
        <v>2630</v>
      </c>
      <c r="B675" s="100">
        <f>INDEX(BDD_enquete_terrain_publique!E:E, MATCH(A675, BDD_enquete_terrain_publique!C:C, 0))</f>
        <v>45273</v>
      </c>
      <c r="C675" s="6">
        <v>1</v>
      </c>
      <c r="D675" s="105" t="s">
        <v>22</v>
      </c>
      <c r="E675" s="6">
        <f>INDEX(BDD_enquete_terrain_publique!G:G, MATCH(A675, BDD_enquete_terrain_publique!C:C, 0))</f>
        <v>1</v>
      </c>
      <c r="F675" s="6">
        <f>INDEX(BDD_enquete_terrain_publique!H:H, MATCH(A675, BDD_enquete_terrain_publique!C:C, 0))</f>
        <v>18</v>
      </c>
      <c r="G675" s="6">
        <f>INDEX(BDD_enquete_terrain_publique!I:I, MATCH(A675, BDD_enquete_terrain_publique!C:C, 0))</f>
        <v>1</v>
      </c>
      <c r="H675" s="6" t="str">
        <f>INDEX(BDD_enquete_terrain_publique!J:J, MATCH(A675, BDD_enquete_terrain_publique!C:C, 0))</f>
        <v>O</v>
      </c>
      <c r="I675" s="6" t="str">
        <f>INDEX(BDD_enquete_terrain_publique!K:K, MATCH(A675, BDD_enquete_terrain_publique!C:C, 0))</f>
        <v>O</v>
      </c>
      <c r="J675" s="6" t="str">
        <f>INDEX(BDD_enquete_terrain_publique!L:L, MATCH(A675, BDD_enquete_terrain_publique!C:C, 0))</f>
        <v>25_50</v>
      </c>
      <c r="K675" s="6" t="str">
        <f>INDEX(BDD_enquete_terrain_publique!M:M, MATCH(A675, BDD_enquete_terrain_publique!C:C, 0))</f>
        <v>pre_quart</v>
      </c>
      <c r="L675" s="105" t="s">
        <v>22</v>
      </c>
      <c r="M675" s="105" t="s">
        <v>22</v>
      </c>
      <c r="N675" s="105" t="s">
        <v>22</v>
      </c>
      <c r="O675" s="8" t="s">
        <v>22</v>
      </c>
      <c r="P675" s="105" t="s">
        <v>22</v>
      </c>
      <c r="Q675" s="105" t="s">
        <v>22</v>
      </c>
      <c r="R675" s="105" t="s">
        <v>22</v>
      </c>
      <c r="S675" s="6" t="s">
        <v>22</v>
      </c>
      <c r="T675" s="101">
        <f>INDEX(BDD_enquete_terrain_publique!AE:AE, MATCH(A675, BDD_enquete_terrain_publique!C:C, 0))</f>
        <v>0.45833333333333331</v>
      </c>
      <c r="U675" s="101">
        <f>INDEX(BDD_enquete_terrain_publique!AF:AF, MATCH(A675, BDD_enquete_terrain_publique!C:C, 0))</f>
        <v>0.66666666666666663</v>
      </c>
      <c r="V675" s="6" t="s">
        <v>22</v>
      </c>
      <c r="W675" s="6" t="s">
        <v>22</v>
      </c>
      <c r="X675" s="6" t="s">
        <v>22</v>
      </c>
      <c r="Y675" s="6" t="s">
        <v>22</v>
      </c>
      <c r="Z675" s="105" t="s">
        <v>22</v>
      </c>
      <c r="AA675" s="6"/>
      <c r="GU675" s="163"/>
    </row>
    <row r="676" spans="1:203">
      <c r="A676" s="102" t="s">
        <v>2630</v>
      </c>
      <c r="B676" s="100">
        <f>INDEX(BDD_enquete_terrain_publique!E:E, MATCH(A676, BDD_enquete_terrain_publique!C:C, 0))</f>
        <v>45273</v>
      </c>
      <c r="C676" s="6">
        <v>2</v>
      </c>
      <c r="D676" s="105" t="s">
        <v>22</v>
      </c>
      <c r="E676" s="6">
        <f>INDEX(BDD_enquete_terrain_publique!G:G, MATCH(A676, BDD_enquete_terrain_publique!C:C, 0))</f>
        <v>1</v>
      </c>
      <c r="F676" s="6">
        <f>INDEX(BDD_enquete_terrain_publique!H:H, MATCH(A676, BDD_enquete_terrain_publique!C:C, 0))</f>
        <v>18</v>
      </c>
      <c r="G676" s="6">
        <f>INDEX(BDD_enquete_terrain_publique!I:I, MATCH(A676, BDD_enquete_terrain_publique!C:C, 0))</f>
        <v>1</v>
      </c>
      <c r="H676" s="6" t="str">
        <f>INDEX(BDD_enquete_terrain_publique!J:J, MATCH(A676, BDD_enquete_terrain_publique!C:C, 0))</f>
        <v>O</v>
      </c>
      <c r="I676" s="6" t="str">
        <f>INDEX(BDD_enquete_terrain_publique!K:K, MATCH(A676, BDD_enquete_terrain_publique!C:C, 0))</f>
        <v>O</v>
      </c>
      <c r="J676" s="6" t="str">
        <f>INDEX(BDD_enquete_terrain_publique!L:L, MATCH(A676, BDD_enquete_terrain_publique!C:C, 0))</f>
        <v>25_50</v>
      </c>
      <c r="K676" s="6" t="str">
        <f>INDEX(BDD_enquete_terrain_publique!M:M, MATCH(A676, BDD_enquete_terrain_publique!C:C, 0))</f>
        <v>pre_quart</v>
      </c>
      <c r="L676" s="105" t="s">
        <v>22</v>
      </c>
      <c r="M676" s="105" t="s">
        <v>22</v>
      </c>
      <c r="N676" s="105" t="s">
        <v>22</v>
      </c>
      <c r="O676" s="8" t="s">
        <v>22</v>
      </c>
      <c r="P676" s="105" t="s">
        <v>22</v>
      </c>
      <c r="Q676" s="105" t="s">
        <v>22</v>
      </c>
      <c r="R676" s="105" t="s">
        <v>22</v>
      </c>
      <c r="S676" s="6" t="s">
        <v>22</v>
      </c>
      <c r="T676" s="101">
        <f>INDEX(BDD_enquete_terrain_publique!AE:AE, MATCH(A676, BDD_enquete_terrain_publique!C:C, 0))</f>
        <v>0.45833333333333331</v>
      </c>
      <c r="U676" s="101">
        <f>INDEX(BDD_enquete_terrain_publique!AF:AF, MATCH(A676, BDD_enquete_terrain_publique!C:C, 0))</f>
        <v>0.66666666666666663</v>
      </c>
      <c r="V676" s="6" t="s">
        <v>22</v>
      </c>
      <c r="W676" s="6" t="s">
        <v>22</v>
      </c>
      <c r="X676" s="6" t="s">
        <v>22</v>
      </c>
      <c r="Y676" s="6" t="s">
        <v>22</v>
      </c>
      <c r="Z676" s="105" t="s">
        <v>22</v>
      </c>
      <c r="AA676" s="6"/>
      <c r="GU676" s="163"/>
    </row>
    <row r="677" spans="1:203">
      <c r="A677" s="102" t="s">
        <v>2630</v>
      </c>
      <c r="B677" s="100">
        <f>INDEX(BDD_enquete_terrain_publique!E:E, MATCH(A677, BDD_enquete_terrain_publique!C:C, 0))</f>
        <v>45273</v>
      </c>
      <c r="C677" s="6">
        <v>3</v>
      </c>
      <c r="D677" s="105" t="s">
        <v>22</v>
      </c>
      <c r="E677" s="6">
        <f>INDEX(BDD_enquete_terrain_publique!G:G, MATCH(A677, BDD_enquete_terrain_publique!C:C, 0))</f>
        <v>1</v>
      </c>
      <c r="F677" s="6">
        <f>INDEX(BDD_enquete_terrain_publique!H:H, MATCH(A677, BDD_enquete_terrain_publique!C:C, 0))</f>
        <v>18</v>
      </c>
      <c r="G677" s="6">
        <f>INDEX(BDD_enquete_terrain_publique!I:I, MATCH(A677, BDD_enquete_terrain_publique!C:C, 0))</f>
        <v>1</v>
      </c>
      <c r="H677" s="6" t="str">
        <f>INDEX(BDD_enquete_terrain_publique!J:J, MATCH(A677, BDD_enquete_terrain_publique!C:C, 0))</f>
        <v>O</v>
      </c>
      <c r="I677" s="6" t="str">
        <f>INDEX(BDD_enquete_terrain_publique!K:K, MATCH(A677, BDD_enquete_terrain_publique!C:C, 0))</f>
        <v>O</v>
      </c>
      <c r="J677" s="6" t="str">
        <f>INDEX(BDD_enquete_terrain_publique!L:L, MATCH(A677, BDD_enquete_terrain_publique!C:C, 0))</f>
        <v>25_50</v>
      </c>
      <c r="K677" s="6" t="str">
        <f>INDEX(BDD_enquete_terrain_publique!M:M, MATCH(A677, BDD_enquete_terrain_publique!C:C, 0))</f>
        <v>pre_quart</v>
      </c>
      <c r="L677" s="105" t="s">
        <v>22</v>
      </c>
      <c r="M677" s="105" t="s">
        <v>22</v>
      </c>
      <c r="N677" s="105" t="s">
        <v>22</v>
      </c>
      <c r="O677" s="8" t="s">
        <v>22</v>
      </c>
      <c r="P677" s="105" t="s">
        <v>22</v>
      </c>
      <c r="Q677" s="105" t="s">
        <v>22</v>
      </c>
      <c r="R677" s="105" t="s">
        <v>22</v>
      </c>
      <c r="S677" s="6" t="s">
        <v>22</v>
      </c>
      <c r="T677" s="101">
        <v>0.41666666666666669</v>
      </c>
      <c r="U677" s="101">
        <v>0.625</v>
      </c>
      <c r="V677" s="6" t="s">
        <v>22</v>
      </c>
      <c r="W677" s="6" t="s">
        <v>22</v>
      </c>
      <c r="X677" s="6" t="s">
        <v>22</v>
      </c>
      <c r="Y677" s="6" t="s">
        <v>22</v>
      </c>
      <c r="Z677" s="105" t="s">
        <v>22</v>
      </c>
      <c r="AA677" s="6"/>
      <c r="GU677" s="163"/>
    </row>
    <row r="678" spans="1:203">
      <c r="A678" s="102" t="s">
        <v>2632</v>
      </c>
      <c r="B678" s="100">
        <v>45274</v>
      </c>
      <c r="C678" s="6">
        <v>59</v>
      </c>
      <c r="D678" s="105" t="s">
        <v>22</v>
      </c>
      <c r="E678" s="6">
        <v>2</v>
      </c>
      <c r="F678" s="6">
        <v>14</v>
      </c>
      <c r="G678" s="6">
        <v>2</v>
      </c>
      <c r="H678" s="6" t="s">
        <v>352</v>
      </c>
      <c r="I678" s="6" t="s">
        <v>410</v>
      </c>
      <c r="J678" s="6" t="s">
        <v>1250</v>
      </c>
      <c r="K678" s="6" t="s">
        <v>411</v>
      </c>
      <c r="L678" s="105" t="s">
        <v>22</v>
      </c>
      <c r="M678" s="105" t="s">
        <v>22</v>
      </c>
      <c r="N678" s="105" t="s">
        <v>22</v>
      </c>
      <c r="O678" s="8" t="s">
        <v>22</v>
      </c>
      <c r="P678" s="105" t="s">
        <v>22</v>
      </c>
      <c r="Q678" s="105" t="s">
        <v>22</v>
      </c>
      <c r="R678" s="105" t="s">
        <v>22</v>
      </c>
      <c r="S678" s="6" t="s">
        <v>22</v>
      </c>
      <c r="T678" s="101">
        <v>0.45833333333333331</v>
      </c>
      <c r="U678" s="101">
        <v>0.70833333333333337</v>
      </c>
      <c r="V678" s="6" t="s">
        <v>22</v>
      </c>
      <c r="W678" s="6" t="s">
        <v>22</v>
      </c>
      <c r="X678" s="6" t="s">
        <v>22</v>
      </c>
      <c r="Y678" s="6" t="s">
        <v>22</v>
      </c>
      <c r="Z678" s="105" t="s">
        <v>22</v>
      </c>
      <c r="AA678" s="6"/>
      <c r="GU678" s="163"/>
    </row>
    <row r="679" spans="1:203">
      <c r="A679" s="102" t="s">
        <v>2668</v>
      </c>
      <c r="B679" s="100">
        <v>45275</v>
      </c>
      <c r="C679" s="6">
        <v>9</v>
      </c>
      <c r="D679" s="105" t="s">
        <v>22</v>
      </c>
      <c r="E679" s="6">
        <v>2</v>
      </c>
      <c r="F679" s="6">
        <v>17</v>
      </c>
      <c r="G679" s="6">
        <v>0</v>
      </c>
      <c r="H679" s="6" t="s">
        <v>22</v>
      </c>
      <c r="I679" s="6" t="s">
        <v>410</v>
      </c>
      <c r="J679" s="6" t="s">
        <v>396</v>
      </c>
      <c r="K679" s="6" t="s">
        <v>411</v>
      </c>
      <c r="L679" s="105" t="s">
        <v>22</v>
      </c>
      <c r="M679" s="105" t="s">
        <v>22</v>
      </c>
      <c r="N679" s="105" t="s">
        <v>22</v>
      </c>
      <c r="O679" s="8" t="s">
        <v>22</v>
      </c>
      <c r="P679" s="105" t="s">
        <v>22</v>
      </c>
      <c r="Q679" s="105" t="s">
        <v>22</v>
      </c>
      <c r="R679" s="105" t="s">
        <v>22</v>
      </c>
      <c r="S679" s="6" t="s">
        <v>22</v>
      </c>
      <c r="T679" s="101">
        <v>0.45833333333333331</v>
      </c>
      <c r="U679" s="101">
        <v>0.70833333333333337</v>
      </c>
      <c r="V679" s="6" t="s">
        <v>22</v>
      </c>
      <c r="W679" s="6" t="s">
        <v>22</v>
      </c>
      <c r="X679" s="6" t="s">
        <v>22</v>
      </c>
      <c r="Y679" s="6" t="s">
        <v>22</v>
      </c>
      <c r="Z679" s="105" t="s">
        <v>22</v>
      </c>
      <c r="AA679" s="6"/>
      <c r="GU679" s="163"/>
    </row>
    <row r="680" spans="1:203">
      <c r="A680" s="102" t="s">
        <v>2668</v>
      </c>
      <c r="B680" s="100">
        <v>45275</v>
      </c>
      <c r="C680" s="6">
        <v>8</v>
      </c>
      <c r="D680" s="105" t="s">
        <v>22</v>
      </c>
      <c r="E680" s="6">
        <v>2</v>
      </c>
      <c r="F680" s="6">
        <v>17</v>
      </c>
      <c r="G680" s="6">
        <v>0</v>
      </c>
      <c r="H680" s="6" t="s">
        <v>22</v>
      </c>
      <c r="I680" s="6" t="s">
        <v>410</v>
      </c>
      <c r="J680" s="6" t="s">
        <v>396</v>
      </c>
      <c r="K680" s="6" t="s">
        <v>411</v>
      </c>
      <c r="L680" s="105" t="s">
        <v>22</v>
      </c>
      <c r="M680" s="105" t="s">
        <v>22</v>
      </c>
      <c r="N680" s="105" t="s">
        <v>22</v>
      </c>
      <c r="O680" s="8" t="s">
        <v>22</v>
      </c>
      <c r="P680" s="105" t="s">
        <v>22</v>
      </c>
      <c r="Q680" s="105" t="s">
        <v>22</v>
      </c>
      <c r="R680" s="105" t="s">
        <v>22</v>
      </c>
      <c r="S680" s="6" t="s">
        <v>22</v>
      </c>
      <c r="T680" s="101">
        <v>0.45833333333333331</v>
      </c>
      <c r="U680" s="101">
        <v>0.70833333333333337</v>
      </c>
      <c r="V680" s="6" t="s">
        <v>22</v>
      </c>
      <c r="W680" s="6" t="s">
        <v>22</v>
      </c>
      <c r="X680" s="6" t="s">
        <v>22</v>
      </c>
      <c r="Y680" s="6" t="s">
        <v>22</v>
      </c>
      <c r="Z680" s="105" t="s">
        <v>22</v>
      </c>
      <c r="AA680" s="6"/>
      <c r="GU680" s="163"/>
    </row>
    <row r="681" spans="1:203">
      <c r="A681" s="102" t="s">
        <v>2668</v>
      </c>
      <c r="B681" s="100">
        <v>45275</v>
      </c>
      <c r="C681" s="6">
        <v>7</v>
      </c>
      <c r="D681" s="105" t="s">
        <v>22</v>
      </c>
      <c r="E681" s="6">
        <v>2</v>
      </c>
      <c r="F681" s="6">
        <v>17</v>
      </c>
      <c r="G681" s="6">
        <v>0</v>
      </c>
      <c r="H681" s="6" t="s">
        <v>22</v>
      </c>
      <c r="I681" s="6" t="s">
        <v>410</v>
      </c>
      <c r="J681" s="6" t="s">
        <v>396</v>
      </c>
      <c r="K681" s="6" t="s">
        <v>411</v>
      </c>
      <c r="L681" s="105" t="s">
        <v>22</v>
      </c>
      <c r="M681" s="105" t="s">
        <v>22</v>
      </c>
      <c r="N681" s="105" t="s">
        <v>22</v>
      </c>
      <c r="O681" s="8" t="s">
        <v>22</v>
      </c>
      <c r="P681" s="105" t="s">
        <v>22</v>
      </c>
      <c r="Q681" s="105" t="s">
        <v>22</v>
      </c>
      <c r="R681" s="105" t="s">
        <v>22</v>
      </c>
      <c r="S681" s="6" t="s">
        <v>22</v>
      </c>
      <c r="T681" s="101">
        <v>0.45833333333333331</v>
      </c>
      <c r="U681" s="101">
        <v>0.70833333333333337</v>
      </c>
      <c r="V681" s="6" t="s">
        <v>22</v>
      </c>
      <c r="W681" s="6" t="s">
        <v>22</v>
      </c>
      <c r="X681" s="6" t="s">
        <v>22</v>
      </c>
      <c r="Y681" s="6" t="s">
        <v>22</v>
      </c>
      <c r="Z681" s="105" t="s">
        <v>22</v>
      </c>
      <c r="AA681" s="6"/>
      <c r="GU681" s="163"/>
    </row>
    <row r="682" spans="1:203">
      <c r="A682" s="102" t="s">
        <v>2668</v>
      </c>
      <c r="B682" s="100">
        <v>45275</v>
      </c>
      <c r="C682" s="6">
        <v>6</v>
      </c>
      <c r="D682" s="105" t="s">
        <v>22</v>
      </c>
      <c r="E682" s="6">
        <v>2</v>
      </c>
      <c r="F682" s="6">
        <v>17</v>
      </c>
      <c r="G682" s="6">
        <v>0</v>
      </c>
      <c r="H682" s="6" t="s">
        <v>22</v>
      </c>
      <c r="I682" s="6" t="s">
        <v>410</v>
      </c>
      <c r="J682" s="6" t="s">
        <v>396</v>
      </c>
      <c r="K682" s="6" t="s">
        <v>411</v>
      </c>
      <c r="L682" s="105" t="s">
        <v>22</v>
      </c>
      <c r="M682" s="105" t="s">
        <v>22</v>
      </c>
      <c r="N682" s="105" t="s">
        <v>22</v>
      </c>
      <c r="O682" s="8" t="s">
        <v>22</v>
      </c>
      <c r="P682" s="105" t="s">
        <v>22</v>
      </c>
      <c r="Q682" s="105" t="s">
        <v>22</v>
      </c>
      <c r="R682" s="105" t="s">
        <v>22</v>
      </c>
      <c r="S682" s="6" t="s">
        <v>22</v>
      </c>
      <c r="T682" s="101">
        <v>0.45833333333333331</v>
      </c>
      <c r="U682" s="101">
        <v>0.70833333333333337</v>
      </c>
      <c r="V682" s="6" t="s">
        <v>22</v>
      </c>
      <c r="W682" s="6" t="s">
        <v>22</v>
      </c>
      <c r="X682" s="6" t="s">
        <v>22</v>
      </c>
      <c r="Y682" s="6" t="s">
        <v>22</v>
      </c>
      <c r="Z682" s="105" t="s">
        <v>22</v>
      </c>
      <c r="AA682" s="6"/>
      <c r="GU682" s="163"/>
    </row>
    <row r="683" spans="1:203">
      <c r="A683" s="102" t="s">
        <v>2663</v>
      </c>
      <c r="B683" s="100">
        <f>INDEX(BDD_enquete_terrain_publique!E:E, MATCH(A683, BDD_enquete_terrain_publique!C:C, 0))</f>
        <v>45278</v>
      </c>
      <c r="C683" s="6">
        <v>59</v>
      </c>
      <c r="D683" s="105" t="s">
        <v>22</v>
      </c>
      <c r="E683" s="6">
        <f>INDEX(BDD_enquete_terrain_publique!G:G, MATCH(A683, BDD_enquete_terrain_publique!C:C, 0))</f>
        <v>0</v>
      </c>
      <c r="F683" s="6">
        <f>INDEX(BDD_enquete_terrain_publique!H:H, MATCH(A683, BDD_enquete_terrain_publique!C:C, 0))</f>
        <v>18</v>
      </c>
      <c r="G683" s="6">
        <f>INDEX(BDD_enquete_terrain_publique!I:I, MATCH(A683, BDD_enquete_terrain_publique!C:C, 0))</f>
        <v>0</v>
      </c>
      <c r="H683" s="6" t="str">
        <f>INDEX(BDD_enquete_terrain_publique!J:J, MATCH(A683, BDD_enquete_terrain_publique!C:C, 0))</f>
        <v>NA</v>
      </c>
      <c r="I683" s="6" t="str">
        <f>INDEX(BDD_enquete_terrain_publique!K:K, MATCH(A683, BDD_enquete_terrain_publique!C:C, 0))</f>
        <v>NA</v>
      </c>
      <c r="J683" s="6" t="str">
        <f>INDEX(BDD_enquete_terrain_publique!L:L, MATCH(A683, BDD_enquete_terrain_publique!C:C, 0))</f>
        <v>0_10</v>
      </c>
      <c r="K683" s="6" t="str">
        <f>INDEX(BDD_enquete_terrain_publique!M:M, MATCH(A683, BDD_enquete_terrain_publique!C:C, 0))</f>
        <v>pre_quart</v>
      </c>
      <c r="L683" s="105" t="s">
        <v>22</v>
      </c>
      <c r="M683" s="105" t="s">
        <v>22</v>
      </c>
      <c r="N683" s="105" t="s">
        <v>22</v>
      </c>
      <c r="O683" s="6">
        <v>42.677999999999997</v>
      </c>
      <c r="P683" s="105" t="s">
        <v>22</v>
      </c>
      <c r="Q683" s="105" t="s">
        <v>22</v>
      </c>
      <c r="R683" s="105" t="s">
        <v>22</v>
      </c>
      <c r="S683" s="6">
        <v>9.2989999999999995</v>
      </c>
      <c r="T683" s="101">
        <f>INDEX(BDD_enquete_terrain_publique!AE:AE, MATCH(A683, BDD_enquete_terrain_publique!C:C, 0))</f>
        <v>0.41666666666666669</v>
      </c>
      <c r="U683" s="101">
        <f>INDEX(BDD_enquete_terrain_publique!AF:AF, MATCH(A683, BDD_enquete_terrain_publique!C:C, 0))</f>
        <v>0.60416666666666663</v>
      </c>
      <c r="V683" s="6" t="s">
        <v>39</v>
      </c>
      <c r="W683" s="101">
        <v>0.4236111111111111</v>
      </c>
      <c r="X683" s="6">
        <v>4</v>
      </c>
      <c r="Y683" s="6">
        <v>5</v>
      </c>
      <c r="Z683" s="105" t="s">
        <v>22</v>
      </c>
      <c r="AA683" s="6"/>
      <c r="GU683" s="163"/>
    </row>
    <row r="684" spans="1:203">
      <c r="A684" s="102" t="s">
        <v>2669</v>
      </c>
      <c r="B684" s="100">
        <v>45279</v>
      </c>
      <c r="C684" s="6">
        <v>9</v>
      </c>
      <c r="D684" s="105" t="s">
        <v>22</v>
      </c>
      <c r="E684" s="6">
        <v>0</v>
      </c>
      <c r="F684" s="6">
        <v>18</v>
      </c>
      <c r="G684" s="6">
        <v>0</v>
      </c>
      <c r="H684" s="6" t="s">
        <v>22</v>
      </c>
      <c r="I684" s="6" t="s">
        <v>22</v>
      </c>
      <c r="J684" s="6" t="s">
        <v>396</v>
      </c>
      <c r="K684" s="6" t="s">
        <v>411</v>
      </c>
      <c r="L684" s="105" t="s">
        <v>22</v>
      </c>
      <c r="M684" s="105" t="s">
        <v>22</v>
      </c>
      <c r="N684" s="105" t="s">
        <v>22</v>
      </c>
      <c r="O684" s="6" t="s">
        <v>22</v>
      </c>
      <c r="P684" s="105" t="s">
        <v>22</v>
      </c>
      <c r="Q684" s="105" t="s">
        <v>22</v>
      </c>
      <c r="R684" s="105" t="s">
        <v>22</v>
      </c>
      <c r="S684" s="6" t="s">
        <v>22</v>
      </c>
      <c r="T684" s="101">
        <v>0.45833333333333331</v>
      </c>
      <c r="U684" s="101">
        <v>0.70833333333333337</v>
      </c>
      <c r="V684" s="6" t="s">
        <v>22</v>
      </c>
      <c r="W684" s="6" t="s">
        <v>22</v>
      </c>
      <c r="X684" s="6" t="s">
        <v>22</v>
      </c>
      <c r="Y684" s="6" t="s">
        <v>22</v>
      </c>
      <c r="Z684" s="105" t="s">
        <v>22</v>
      </c>
      <c r="AA684" s="6"/>
      <c r="GU684" s="163"/>
    </row>
    <row r="685" spans="1:203">
      <c r="A685" s="102" t="s">
        <v>2669</v>
      </c>
      <c r="B685" s="100">
        <v>45279</v>
      </c>
      <c r="C685" s="6">
        <v>8</v>
      </c>
      <c r="D685" s="105" t="s">
        <v>22</v>
      </c>
      <c r="E685" s="6">
        <v>0</v>
      </c>
      <c r="F685" s="6">
        <v>18</v>
      </c>
      <c r="G685" s="6">
        <v>0</v>
      </c>
      <c r="H685" s="6" t="s">
        <v>22</v>
      </c>
      <c r="I685" s="6" t="s">
        <v>22</v>
      </c>
      <c r="J685" s="6" t="s">
        <v>396</v>
      </c>
      <c r="K685" s="6" t="s">
        <v>411</v>
      </c>
      <c r="L685" s="105" t="s">
        <v>22</v>
      </c>
      <c r="M685" s="105" t="s">
        <v>22</v>
      </c>
      <c r="N685" s="105" t="s">
        <v>22</v>
      </c>
      <c r="O685" s="6" t="s">
        <v>22</v>
      </c>
      <c r="P685" s="105" t="s">
        <v>22</v>
      </c>
      <c r="Q685" s="105" t="s">
        <v>22</v>
      </c>
      <c r="R685" s="105" t="s">
        <v>22</v>
      </c>
      <c r="S685" s="6" t="s">
        <v>22</v>
      </c>
      <c r="T685" s="101">
        <v>0.45833333333333331</v>
      </c>
      <c r="U685" s="101">
        <v>0.70833333333333337</v>
      </c>
      <c r="V685" s="6" t="s">
        <v>22</v>
      </c>
      <c r="W685" s="6" t="s">
        <v>22</v>
      </c>
      <c r="X685" s="6" t="s">
        <v>22</v>
      </c>
      <c r="Y685" s="6" t="s">
        <v>22</v>
      </c>
      <c r="Z685" s="105" t="s">
        <v>22</v>
      </c>
      <c r="AA685" s="6"/>
      <c r="GU685" s="163"/>
    </row>
    <row r="686" spans="1:203">
      <c r="A686" s="102" t="s">
        <v>2669</v>
      </c>
      <c r="B686" s="100">
        <v>45279</v>
      </c>
      <c r="C686" s="6">
        <v>7</v>
      </c>
      <c r="D686" s="105" t="s">
        <v>22</v>
      </c>
      <c r="E686" s="6">
        <v>0</v>
      </c>
      <c r="F686" s="6">
        <v>18</v>
      </c>
      <c r="G686" s="6">
        <v>0</v>
      </c>
      <c r="H686" s="6" t="s">
        <v>22</v>
      </c>
      <c r="I686" s="6" t="s">
        <v>22</v>
      </c>
      <c r="J686" s="6" t="s">
        <v>396</v>
      </c>
      <c r="K686" s="6" t="s">
        <v>411</v>
      </c>
      <c r="L686" s="105" t="s">
        <v>22</v>
      </c>
      <c r="M686" s="105" t="s">
        <v>22</v>
      </c>
      <c r="N686" s="105" t="s">
        <v>22</v>
      </c>
      <c r="O686" s="6" t="s">
        <v>22</v>
      </c>
      <c r="P686" s="105" t="s">
        <v>22</v>
      </c>
      <c r="Q686" s="105" t="s">
        <v>22</v>
      </c>
      <c r="R686" s="105" t="s">
        <v>22</v>
      </c>
      <c r="S686" s="6" t="s">
        <v>22</v>
      </c>
      <c r="T686" s="101">
        <v>0.45833333333333331</v>
      </c>
      <c r="U686" s="101">
        <v>0.70833333333333337</v>
      </c>
      <c r="V686" s="6" t="s">
        <v>22</v>
      </c>
      <c r="W686" s="6" t="s">
        <v>22</v>
      </c>
      <c r="X686" s="6" t="s">
        <v>22</v>
      </c>
      <c r="Y686" s="6" t="s">
        <v>22</v>
      </c>
      <c r="Z686" s="105" t="s">
        <v>22</v>
      </c>
      <c r="AA686" s="6"/>
      <c r="GU686" s="163"/>
    </row>
    <row r="687" spans="1:203">
      <c r="A687" s="102" t="s">
        <v>2669</v>
      </c>
      <c r="B687" s="100">
        <v>45279</v>
      </c>
      <c r="C687" s="6">
        <v>6</v>
      </c>
      <c r="D687" s="105" t="s">
        <v>22</v>
      </c>
      <c r="E687" s="6">
        <v>0</v>
      </c>
      <c r="F687" s="6">
        <v>18</v>
      </c>
      <c r="G687" s="6">
        <v>0</v>
      </c>
      <c r="H687" s="6" t="s">
        <v>22</v>
      </c>
      <c r="I687" s="6" t="s">
        <v>22</v>
      </c>
      <c r="J687" s="6" t="s">
        <v>396</v>
      </c>
      <c r="K687" s="6" t="s">
        <v>411</v>
      </c>
      <c r="L687" s="105" t="s">
        <v>22</v>
      </c>
      <c r="M687" s="105" t="s">
        <v>22</v>
      </c>
      <c r="N687" s="105" t="s">
        <v>22</v>
      </c>
      <c r="O687" s="6" t="s">
        <v>22</v>
      </c>
      <c r="P687" s="105" t="s">
        <v>22</v>
      </c>
      <c r="Q687" s="105" t="s">
        <v>22</v>
      </c>
      <c r="R687" s="105" t="s">
        <v>22</v>
      </c>
      <c r="S687" s="6" t="s">
        <v>22</v>
      </c>
      <c r="T687" s="101">
        <v>0.45833333333333331</v>
      </c>
      <c r="U687" s="101">
        <v>0.70833333333333337</v>
      </c>
      <c r="V687" s="6" t="s">
        <v>22</v>
      </c>
      <c r="W687" s="6" t="s">
        <v>22</v>
      </c>
      <c r="X687" s="6" t="s">
        <v>22</v>
      </c>
      <c r="Y687" s="6" t="s">
        <v>22</v>
      </c>
      <c r="Z687" s="105" t="s">
        <v>22</v>
      </c>
      <c r="AA687" s="6"/>
      <c r="GU687" s="163"/>
    </row>
    <row r="688" spans="1:203">
      <c r="A688" s="102" t="s">
        <v>2658</v>
      </c>
      <c r="B688" s="100">
        <f>INDEX(BDD_enquete_terrain_publique!E:E, MATCH(A688, BDD_enquete_terrain_publique!C:C, 0))</f>
        <v>45281</v>
      </c>
      <c r="C688" s="6">
        <v>9</v>
      </c>
      <c r="D688" s="105" t="s">
        <v>22</v>
      </c>
      <c r="E688" s="6">
        <f>INDEX(BDD_enquete_terrain_publique!G:G, MATCH(A688, BDD_enquete_terrain_publique!C:C, 0))</f>
        <v>1</v>
      </c>
      <c r="F688" s="6">
        <f>INDEX(BDD_enquete_terrain_publique!H:H, MATCH(A688, BDD_enquete_terrain_publique!C:C, 0))</f>
        <v>14</v>
      </c>
      <c r="G688" s="6">
        <f>INDEX(BDD_enquete_terrain_publique!I:I, MATCH(A688, BDD_enquete_terrain_publique!C:C, 0))</f>
        <v>1</v>
      </c>
      <c r="H688" s="6" t="str">
        <f>INDEX(BDD_enquete_terrain_publique!J:J, MATCH(A688, BDD_enquete_terrain_publique!C:C, 0))</f>
        <v>O</v>
      </c>
      <c r="I688" s="6" t="str">
        <f>INDEX(BDD_enquete_terrain_publique!K:K, MATCH(A688, BDD_enquete_terrain_publique!C:C, 0))</f>
        <v>O</v>
      </c>
      <c r="J688" s="6" t="str">
        <f>INDEX(BDD_enquete_terrain_publique!L:L, MATCH(A688, BDD_enquete_terrain_publique!C:C, 0))</f>
        <v>10_25</v>
      </c>
      <c r="K688" s="6" t="str">
        <f>INDEX(BDD_enquete_terrain_publique!M:M, MATCH(A688, BDD_enquete_terrain_publique!C:C, 0))</f>
        <v>pre_quart</v>
      </c>
      <c r="L688" s="105" t="s">
        <v>22</v>
      </c>
      <c r="M688" s="105" t="s">
        <v>22</v>
      </c>
      <c r="N688" s="105" t="s">
        <v>22</v>
      </c>
      <c r="O688" s="6">
        <v>42.71</v>
      </c>
      <c r="P688" s="105" t="s">
        <v>22</v>
      </c>
      <c r="Q688" s="105" t="s">
        <v>22</v>
      </c>
      <c r="R688" s="105" t="s">
        <v>22</v>
      </c>
      <c r="S688" s="6">
        <v>9.4529999999999994</v>
      </c>
      <c r="T688" s="101">
        <f>INDEX(BDD_enquete_terrain_publique!AE:AE, MATCH(A688, BDD_enquete_terrain_publique!C:C, 0))</f>
        <v>0.41666666666666669</v>
      </c>
      <c r="U688" s="101">
        <f>INDEX(BDD_enquete_terrain_publique!AF:AF, MATCH(A688, BDD_enquete_terrain_publique!C:C, 0))</f>
        <v>0.70833333333333337</v>
      </c>
      <c r="V688" s="6" t="s">
        <v>39</v>
      </c>
      <c r="W688" s="101">
        <v>0.6875</v>
      </c>
      <c r="X688" s="6">
        <v>2</v>
      </c>
      <c r="Y688" s="6">
        <v>2</v>
      </c>
      <c r="Z688" s="105" t="s">
        <v>22</v>
      </c>
      <c r="AA688" s="6"/>
      <c r="GU688" s="163"/>
    </row>
    <row r="689" spans="1:203">
      <c r="A689" s="102" t="s">
        <v>2658</v>
      </c>
      <c r="B689" s="100">
        <f>INDEX(BDD_enquete_terrain_publique!E:E, MATCH(A689, BDD_enquete_terrain_publique!C:C, 0))</f>
        <v>45281</v>
      </c>
      <c r="C689" s="6">
        <v>8</v>
      </c>
      <c r="D689" s="105" t="s">
        <v>22</v>
      </c>
      <c r="E689" s="6">
        <f>INDEX(BDD_enquete_terrain_publique!G:G, MATCH(A689, BDD_enquete_terrain_publique!C:C, 0))</f>
        <v>1</v>
      </c>
      <c r="F689" s="6">
        <f>INDEX(BDD_enquete_terrain_publique!H:H, MATCH(A689, BDD_enquete_terrain_publique!C:C, 0))</f>
        <v>14</v>
      </c>
      <c r="G689" s="6">
        <f>INDEX(BDD_enquete_terrain_publique!I:I, MATCH(A689, BDD_enquete_terrain_publique!C:C, 0))</f>
        <v>1</v>
      </c>
      <c r="H689" s="6" t="str">
        <f>INDEX(BDD_enquete_terrain_publique!J:J, MATCH(A689, BDD_enquete_terrain_publique!C:C, 0))</f>
        <v>O</v>
      </c>
      <c r="I689" s="6" t="str">
        <f>INDEX(BDD_enquete_terrain_publique!K:K, MATCH(A689, BDD_enquete_terrain_publique!C:C, 0))</f>
        <v>O</v>
      </c>
      <c r="J689" s="6" t="str">
        <f>INDEX(BDD_enquete_terrain_publique!L:L, MATCH(A689, BDD_enquete_terrain_publique!C:C, 0))</f>
        <v>10_25</v>
      </c>
      <c r="K689" s="6" t="str">
        <f>INDEX(BDD_enquete_terrain_publique!M:M, MATCH(A689, BDD_enquete_terrain_publique!C:C, 0))</f>
        <v>pre_quart</v>
      </c>
      <c r="L689" s="105" t="s">
        <v>22</v>
      </c>
      <c r="M689" s="105" t="s">
        <v>22</v>
      </c>
      <c r="N689" s="105" t="s">
        <v>22</v>
      </c>
      <c r="O689" s="8" t="s">
        <v>22</v>
      </c>
      <c r="P689" s="105" t="s">
        <v>22</v>
      </c>
      <c r="Q689" s="105" t="s">
        <v>22</v>
      </c>
      <c r="R689" s="105" t="s">
        <v>22</v>
      </c>
      <c r="S689" s="6" t="s">
        <v>22</v>
      </c>
      <c r="T689" s="101">
        <f>INDEX(BDD_enquete_terrain_publique!AE:AE, MATCH(A689, BDD_enquete_terrain_publique!C:C, 0))</f>
        <v>0.41666666666666669</v>
      </c>
      <c r="U689" s="101">
        <f>INDEX(BDD_enquete_terrain_publique!AF:AF, MATCH(A689, BDD_enquete_terrain_publique!C:C, 0))</f>
        <v>0.70833333333333337</v>
      </c>
      <c r="V689" s="6" t="s">
        <v>22</v>
      </c>
      <c r="W689" s="6" t="s">
        <v>22</v>
      </c>
      <c r="X689" s="6" t="s">
        <v>22</v>
      </c>
      <c r="Y689" s="6" t="s">
        <v>22</v>
      </c>
      <c r="Z689" s="105" t="s">
        <v>22</v>
      </c>
      <c r="AA689" s="6"/>
      <c r="GU689" s="163"/>
    </row>
    <row r="690" spans="1:203">
      <c r="A690" s="102" t="s">
        <v>2658</v>
      </c>
      <c r="B690" s="100">
        <f>INDEX(BDD_enquete_terrain_publique!E:E, MATCH(A690, BDD_enquete_terrain_publique!C:C, 0))</f>
        <v>45281</v>
      </c>
      <c r="C690" s="6">
        <v>7</v>
      </c>
      <c r="D690" s="105" t="s">
        <v>22</v>
      </c>
      <c r="E690" s="6">
        <f>INDEX(BDD_enquete_terrain_publique!G:G, MATCH(A690, BDD_enquete_terrain_publique!C:C, 0))</f>
        <v>1</v>
      </c>
      <c r="F690" s="6">
        <f>INDEX(BDD_enquete_terrain_publique!H:H, MATCH(A690, BDD_enquete_terrain_publique!C:C, 0))</f>
        <v>14</v>
      </c>
      <c r="G690" s="6">
        <f>INDEX(BDD_enquete_terrain_publique!I:I, MATCH(A690, BDD_enquete_terrain_publique!C:C, 0))</f>
        <v>1</v>
      </c>
      <c r="H690" s="6" t="str">
        <f>INDEX(BDD_enquete_terrain_publique!J:J, MATCH(A690, BDD_enquete_terrain_publique!C:C, 0))</f>
        <v>O</v>
      </c>
      <c r="I690" s="6" t="str">
        <f>INDEX(BDD_enquete_terrain_publique!K:K, MATCH(A690, BDD_enquete_terrain_publique!C:C, 0))</f>
        <v>O</v>
      </c>
      <c r="J690" s="6" t="str">
        <f>INDEX(BDD_enquete_terrain_publique!L:L, MATCH(A690, BDD_enquete_terrain_publique!C:C, 0))</f>
        <v>10_25</v>
      </c>
      <c r="K690" s="6" t="str">
        <f>INDEX(BDD_enquete_terrain_publique!M:M, MATCH(A690, BDD_enquete_terrain_publique!C:C, 0))</f>
        <v>pre_quart</v>
      </c>
      <c r="L690" s="105" t="s">
        <v>22</v>
      </c>
      <c r="M690" s="105" t="s">
        <v>22</v>
      </c>
      <c r="N690" s="105" t="s">
        <v>22</v>
      </c>
      <c r="O690" s="8">
        <v>42.677999999999997</v>
      </c>
      <c r="P690" s="105" t="s">
        <v>22</v>
      </c>
      <c r="Q690" s="105" t="s">
        <v>22</v>
      </c>
      <c r="R690" s="105" t="s">
        <v>22</v>
      </c>
      <c r="S690" s="6">
        <v>9.2989999999999995</v>
      </c>
      <c r="T690" s="101">
        <f>INDEX(BDD_enquete_terrain_publique!AE:AE, MATCH(A690, BDD_enquete_terrain_publique!C:C, 0))</f>
        <v>0.41666666666666669</v>
      </c>
      <c r="U690" s="101">
        <f>INDEX(BDD_enquete_terrain_publique!AF:AF, MATCH(A690, BDD_enquete_terrain_publique!C:C, 0))</f>
        <v>0.70833333333333337</v>
      </c>
      <c r="V690" s="6" t="s">
        <v>39</v>
      </c>
      <c r="W690" s="101">
        <v>0.47916666666666669</v>
      </c>
      <c r="X690" s="6">
        <v>2</v>
      </c>
      <c r="Y690" s="6">
        <v>2</v>
      </c>
      <c r="Z690" s="105" t="s">
        <v>22</v>
      </c>
      <c r="AA690" s="6"/>
      <c r="GU690" s="163"/>
    </row>
    <row r="691" spans="1:203">
      <c r="A691" s="102" t="s">
        <v>2658</v>
      </c>
      <c r="B691" s="100">
        <f>INDEX(BDD_enquete_terrain_publique!E:E, MATCH(A691, BDD_enquete_terrain_publique!C:C, 0))</f>
        <v>45281</v>
      </c>
      <c r="C691" s="6">
        <v>6</v>
      </c>
      <c r="D691" s="105" t="s">
        <v>22</v>
      </c>
      <c r="E691" s="6">
        <f>INDEX(BDD_enquete_terrain_publique!G:G, MATCH(A691, BDD_enquete_terrain_publique!C:C, 0))</f>
        <v>1</v>
      </c>
      <c r="F691" s="6">
        <f>INDEX(BDD_enquete_terrain_publique!H:H, MATCH(A691, BDD_enquete_terrain_publique!C:C, 0))</f>
        <v>14</v>
      </c>
      <c r="G691" s="6">
        <f>INDEX(BDD_enquete_terrain_publique!I:I, MATCH(A691, BDD_enquete_terrain_publique!C:C, 0))</f>
        <v>1</v>
      </c>
      <c r="H691" s="6" t="str">
        <f>INDEX(BDD_enquete_terrain_publique!J:J, MATCH(A691, BDD_enquete_terrain_publique!C:C, 0))</f>
        <v>O</v>
      </c>
      <c r="I691" s="6" t="str">
        <f>INDEX(BDD_enquete_terrain_publique!K:K, MATCH(A691, BDD_enquete_terrain_publique!C:C, 0))</f>
        <v>O</v>
      </c>
      <c r="J691" s="6" t="str">
        <f>INDEX(BDD_enquete_terrain_publique!L:L, MATCH(A691, BDD_enquete_terrain_publique!C:C, 0))</f>
        <v>10_25</v>
      </c>
      <c r="K691" s="6" t="str">
        <f>INDEX(BDD_enquete_terrain_publique!M:M, MATCH(A691, BDD_enquete_terrain_publique!C:C, 0))</f>
        <v>pre_quart</v>
      </c>
      <c r="L691" s="105" t="s">
        <v>22</v>
      </c>
      <c r="M691" s="105" t="s">
        <v>22</v>
      </c>
      <c r="N691" s="105" t="s">
        <v>22</v>
      </c>
      <c r="O691" s="8" t="s">
        <v>22</v>
      </c>
      <c r="P691" s="105" t="s">
        <v>22</v>
      </c>
      <c r="Q691" s="105" t="s">
        <v>22</v>
      </c>
      <c r="R691" s="105" t="s">
        <v>22</v>
      </c>
      <c r="S691" s="6" t="s">
        <v>22</v>
      </c>
      <c r="T691" s="101">
        <f>INDEX(BDD_enquete_terrain_publique!AE:AE, MATCH(A691, BDD_enquete_terrain_publique!C:C, 0))</f>
        <v>0.41666666666666669</v>
      </c>
      <c r="U691" s="101">
        <f>INDEX(BDD_enquete_terrain_publique!AF:AF, MATCH(A691, BDD_enquete_terrain_publique!C:C, 0))</f>
        <v>0.70833333333333337</v>
      </c>
      <c r="V691" s="6" t="s">
        <v>22</v>
      </c>
      <c r="W691" s="6" t="s">
        <v>22</v>
      </c>
      <c r="X691" s="6" t="s">
        <v>22</v>
      </c>
      <c r="Y691" s="6" t="s">
        <v>22</v>
      </c>
      <c r="Z691" s="105" t="s">
        <v>22</v>
      </c>
      <c r="AA691" s="6"/>
      <c r="GU691" s="163"/>
    </row>
    <row r="692" spans="1:203">
      <c r="A692" s="102" t="s">
        <v>3343</v>
      </c>
      <c r="B692" s="100">
        <f>INDEX(BDD_enquete_terrain_publique!E:E, MATCH(A692, BDD_enquete_terrain_publique!C:C, 0))</f>
        <v>45287</v>
      </c>
      <c r="C692" s="6">
        <v>59</v>
      </c>
      <c r="D692" s="105" t="s">
        <v>22</v>
      </c>
      <c r="E692" s="6">
        <f>INDEX(BDD_enquete_terrain_publique!G:G, MATCH(A692, BDD_enquete_terrain_publique!C:C, 0))</f>
        <v>0</v>
      </c>
      <c r="F692" s="6">
        <f>INDEX(BDD_enquete_terrain_publique!H:H, MATCH(A692, BDD_enquete_terrain_publique!C:C, 0))</f>
        <v>13</v>
      </c>
      <c r="G692" s="6">
        <f>INDEX(BDD_enquete_terrain_publique!I:I, MATCH(A692, BDD_enquete_terrain_publique!C:C, 0))</f>
        <v>1</v>
      </c>
      <c r="H692" s="6" t="str">
        <f>INDEX(BDD_enquete_terrain_publique!J:J, MATCH(A692, BDD_enquete_terrain_publique!C:C, 0))</f>
        <v>E</v>
      </c>
      <c r="I692" s="6" t="str">
        <f>INDEX(BDD_enquete_terrain_publique!K:K, MATCH(A692, BDD_enquete_terrain_publique!C:C, 0))</f>
        <v>NA</v>
      </c>
      <c r="J692" s="6" t="str">
        <f>INDEX(BDD_enquete_terrain_publique!L:L, MATCH(A692, BDD_enquete_terrain_publique!C:C, 0))</f>
        <v>0_10</v>
      </c>
      <c r="K692" s="6" t="str">
        <f>INDEX(BDD_enquete_terrain_publique!M:M, MATCH(A692, BDD_enquete_terrain_publique!C:C, 0))</f>
        <v>pln_lune</v>
      </c>
      <c r="L692" s="105" t="s">
        <v>22</v>
      </c>
      <c r="M692" s="105" t="s">
        <v>22</v>
      </c>
      <c r="N692" s="105" t="s">
        <v>22</v>
      </c>
      <c r="O692" s="8">
        <v>42.681100000000001</v>
      </c>
      <c r="P692" s="105" t="s">
        <v>22</v>
      </c>
      <c r="Q692" s="105" t="s">
        <v>22</v>
      </c>
      <c r="R692" s="105" t="s">
        <v>22</v>
      </c>
      <c r="S692" s="6">
        <v>9.2970000000000006</v>
      </c>
      <c r="T692" s="101">
        <f>INDEX(BDD_enquete_terrain_publique!AE:AE, MATCH(A692, BDD_enquete_terrain_publique!C:C, 0))</f>
        <v>0.41666666666666669</v>
      </c>
      <c r="U692" s="101">
        <f>INDEX(BDD_enquete_terrain_publique!AF:AF, MATCH(A692, BDD_enquete_terrain_publique!C:C, 0))</f>
        <v>0.70833333333333337</v>
      </c>
      <c r="V692" s="6" t="s">
        <v>39</v>
      </c>
      <c r="W692" s="101">
        <v>0.4375</v>
      </c>
      <c r="X692" s="6">
        <v>4</v>
      </c>
      <c r="Y692" s="6">
        <v>7</v>
      </c>
      <c r="Z692" s="105" t="s">
        <v>22</v>
      </c>
      <c r="AA692" s="6"/>
      <c r="GU692" s="163"/>
    </row>
    <row r="693" spans="1:203">
      <c r="A693" s="102" t="s">
        <v>3382</v>
      </c>
      <c r="B693" s="100">
        <f>INDEX(BDD_enquete_terrain_publique!E:E, MATCH(A693, BDD_enquete_terrain_publique!C:C, 0))</f>
        <v>45307</v>
      </c>
      <c r="C693" s="6">
        <v>59</v>
      </c>
      <c r="D693" s="105" t="s">
        <v>22</v>
      </c>
      <c r="E693" s="6">
        <f>INDEX(BDD_enquete_terrain_publique!G:G, MATCH(A693, BDD_enquete_terrain_publique!C:C, 0))</f>
        <v>0</v>
      </c>
      <c r="F693" s="6">
        <f>INDEX(BDD_enquete_terrain_publique!H:H, MATCH(A693, BDD_enquete_terrain_publique!C:C, 0))</f>
        <v>15</v>
      </c>
      <c r="G693" s="6">
        <f>INDEX(BDD_enquete_terrain_publique!I:I, MATCH(A693, BDD_enquete_terrain_publique!C:C, 0))</f>
        <v>1</v>
      </c>
      <c r="H693" s="6" t="str">
        <f>INDEX(BDD_enquete_terrain_publique!J:J, MATCH(A693, BDD_enquete_terrain_publique!C:C, 0))</f>
        <v>O</v>
      </c>
      <c r="I693" s="6" t="str">
        <f>INDEX(BDD_enquete_terrain_publique!K:K, MATCH(A693, BDD_enquete_terrain_publique!C:C, 0))</f>
        <v>E</v>
      </c>
      <c r="J693" s="6" t="str">
        <f>INDEX(BDD_enquete_terrain_publique!L:L, MATCH(A693, BDD_enquete_terrain_publique!C:C, 0))</f>
        <v>10_25</v>
      </c>
      <c r="K693" s="6" t="str">
        <f>INDEX(BDD_enquete_terrain_publique!M:M, MATCH(A693, BDD_enquete_terrain_publique!C:C, 0))</f>
        <v>pre_quart</v>
      </c>
      <c r="L693" s="105" t="s">
        <v>22</v>
      </c>
      <c r="M693" s="105" t="s">
        <v>22</v>
      </c>
      <c r="N693" s="105" t="s">
        <v>22</v>
      </c>
      <c r="O693" s="8">
        <v>42.672600000000003</v>
      </c>
      <c r="P693" s="105" t="s">
        <v>22</v>
      </c>
      <c r="Q693" s="105" t="s">
        <v>22</v>
      </c>
      <c r="R693" s="105" t="s">
        <v>22</v>
      </c>
      <c r="S693" s="6">
        <v>9.3015500000000007</v>
      </c>
      <c r="T693" s="101">
        <f>INDEX(BDD_enquete_terrain_publique!AE:AE, MATCH(A693, BDD_enquete_terrain_publique!C:C, 0))</f>
        <v>0.39583333333333331</v>
      </c>
      <c r="U693" s="101">
        <f>INDEX(BDD_enquete_terrain_publique!AF:AF, MATCH(A693, BDD_enquete_terrain_publique!C:C, 0))</f>
        <v>0.6875</v>
      </c>
      <c r="V693" s="6" t="s">
        <v>39</v>
      </c>
      <c r="W693" s="101">
        <v>0.49305555555555558</v>
      </c>
      <c r="X693" s="6">
        <v>2</v>
      </c>
      <c r="Y693" s="6">
        <v>2</v>
      </c>
      <c r="Z693" s="105" t="s">
        <v>22</v>
      </c>
      <c r="AA693" s="6"/>
      <c r="GU693" s="163"/>
    </row>
    <row r="694" spans="1:203">
      <c r="A694" s="102" t="s">
        <v>3527</v>
      </c>
      <c r="B694" s="100">
        <v>45308</v>
      </c>
      <c r="C694" s="6">
        <v>60</v>
      </c>
      <c r="D694" s="105" t="s">
        <v>22</v>
      </c>
      <c r="E694" s="6">
        <v>1</v>
      </c>
      <c r="F694" s="6">
        <v>16</v>
      </c>
      <c r="G694" s="6">
        <v>2</v>
      </c>
      <c r="H694" s="6" t="s">
        <v>352</v>
      </c>
      <c r="I694" s="6" t="s">
        <v>410</v>
      </c>
      <c r="J694" s="6" t="s">
        <v>1062</v>
      </c>
      <c r="K694" s="6" t="s">
        <v>411</v>
      </c>
      <c r="L694" s="105" t="s">
        <v>22</v>
      </c>
      <c r="M694" s="105" t="s">
        <v>22</v>
      </c>
      <c r="N694" s="105" t="s">
        <v>22</v>
      </c>
      <c r="O694" s="8" t="s">
        <v>22</v>
      </c>
      <c r="P694" s="105" t="s">
        <v>22</v>
      </c>
      <c r="Q694" s="105" t="s">
        <v>22</v>
      </c>
      <c r="R694" s="105" t="s">
        <v>22</v>
      </c>
      <c r="S694" s="6" t="s">
        <v>22</v>
      </c>
      <c r="T694" s="101">
        <v>0.375</v>
      </c>
      <c r="U694" s="101">
        <v>0.60416666666666663</v>
      </c>
      <c r="V694" s="6" t="s">
        <v>22</v>
      </c>
      <c r="W694" s="105" t="s">
        <v>22</v>
      </c>
      <c r="X694" s="105" t="s">
        <v>22</v>
      </c>
      <c r="Y694" s="105" t="s">
        <v>22</v>
      </c>
      <c r="Z694" s="105" t="s">
        <v>22</v>
      </c>
      <c r="AA694" s="6"/>
      <c r="GU694" s="163"/>
    </row>
    <row r="695" spans="1:203">
      <c r="A695" s="102" t="s">
        <v>3527</v>
      </c>
      <c r="B695" s="100">
        <v>45308</v>
      </c>
      <c r="C695" s="107">
        <v>61</v>
      </c>
      <c r="D695" s="170" t="s">
        <v>22</v>
      </c>
      <c r="E695" s="6">
        <v>1</v>
      </c>
      <c r="F695" s="6">
        <v>16</v>
      </c>
      <c r="G695" s="6">
        <v>2</v>
      </c>
      <c r="H695" s="6" t="s">
        <v>352</v>
      </c>
      <c r="I695" s="6" t="s">
        <v>410</v>
      </c>
      <c r="J695" s="6" t="s">
        <v>1062</v>
      </c>
      <c r="K695" s="6" t="s">
        <v>411</v>
      </c>
      <c r="L695" s="170" t="s">
        <v>22</v>
      </c>
      <c r="M695" s="170" t="s">
        <v>22</v>
      </c>
      <c r="N695" s="170" t="s">
        <v>22</v>
      </c>
      <c r="O695" s="8" t="s">
        <v>22</v>
      </c>
      <c r="P695" s="170" t="s">
        <v>22</v>
      </c>
      <c r="Q695" s="170" t="s">
        <v>22</v>
      </c>
      <c r="R695" s="170" t="s">
        <v>22</v>
      </c>
      <c r="S695" s="107" t="s">
        <v>22</v>
      </c>
      <c r="T695" s="101">
        <v>0.375</v>
      </c>
      <c r="U695" s="101">
        <v>0.60416666666666663</v>
      </c>
      <c r="V695" s="107" t="s">
        <v>22</v>
      </c>
      <c r="W695" s="105" t="s">
        <v>22</v>
      </c>
      <c r="X695" s="105" t="s">
        <v>22</v>
      </c>
      <c r="Y695" s="105" t="s">
        <v>22</v>
      </c>
      <c r="Z695" s="105" t="s">
        <v>22</v>
      </c>
      <c r="AA695" s="107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  <c r="AS695" s="171"/>
      <c r="AT695" s="171"/>
      <c r="AU695" s="171"/>
      <c r="AV695" s="171"/>
      <c r="AW695" s="171"/>
      <c r="AX695" s="171"/>
      <c r="AY695" s="171"/>
      <c r="AZ695" s="171"/>
      <c r="BA695" s="171"/>
      <c r="BB695" s="171"/>
      <c r="BC695" s="171"/>
      <c r="BD695" s="171"/>
      <c r="BE695" s="171"/>
      <c r="BF695" s="171"/>
      <c r="BG695" s="171"/>
      <c r="BH695" s="171"/>
      <c r="BI695" s="171"/>
      <c r="BJ695" s="171"/>
      <c r="BK695" s="171"/>
      <c r="BL695" s="171"/>
      <c r="BM695" s="171"/>
      <c r="BN695" s="171"/>
      <c r="BO695" s="171"/>
      <c r="BP695" s="171"/>
      <c r="BQ695" s="171"/>
      <c r="BR695" s="171"/>
      <c r="BS695" s="171"/>
      <c r="BT695" s="171"/>
      <c r="BU695" s="171"/>
      <c r="BV695" s="171"/>
      <c r="BW695" s="171"/>
      <c r="BX695" s="171"/>
      <c r="BY695" s="171"/>
      <c r="BZ695" s="171"/>
      <c r="CA695" s="171"/>
      <c r="CB695" s="171"/>
      <c r="CC695" s="171"/>
      <c r="CD695" s="171"/>
      <c r="CE695" s="171"/>
      <c r="CF695" s="171"/>
      <c r="CG695" s="171"/>
      <c r="CH695" s="171"/>
      <c r="CI695" s="171"/>
      <c r="CJ695" s="171"/>
      <c r="CK695" s="171"/>
      <c r="CL695" s="171"/>
      <c r="CM695" s="171"/>
      <c r="CN695" s="171"/>
      <c r="CO695" s="171"/>
      <c r="CP695" s="171"/>
      <c r="CQ695" s="171"/>
      <c r="CR695" s="171"/>
      <c r="CS695" s="171"/>
      <c r="CT695" s="171"/>
      <c r="CU695" s="171"/>
      <c r="CV695" s="171"/>
      <c r="CW695" s="171"/>
      <c r="CX695" s="171"/>
      <c r="CY695" s="171"/>
      <c r="CZ695" s="171"/>
      <c r="DA695" s="171"/>
      <c r="DB695" s="171"/>
      <c r="DC695" s="171"/>
      <c r="DD695" s="171"/>
      <c r="DE695" s="171"/>
      <c r="DF695" s="171"/>
      <c r="DG695" s="171"/>
      <c r="DH695" s="171"/>
      <c r="DI695" s="171"/>
      <c r="DJ695" s="171"/>
      <c r="DK695" s="171"/>
      <c r="DL695" s="171"/>
      <c r="DM695" s="171"/>
      <c r="DN695" s="171"/>
      <c r="DO695" s="171"/>
      <c r="DP695" s="171"/>
      <c r="DQ695" s="171"/>
      <c r="DR695" s="171"/>
      <c r="DS695" s="171"/>
      <c r="DT695" s="171"/>
      <c r="DU695" s="171"/>
      <c r="DV695" s="171"/>
      <c r="DW695" s="171"/>
      <c r="DX695" s="171"/>
      <c r="DY695" s="171"/>
      <c r="DZ695" s="171"/>
      <c r="EA695" s="171"/>
      <c r="EB695" s="171"/>
      <c r="EC695" s="171"/>
      <c r="ED695" s="171"/>
      <c r="EE695" s="171"/>
      <c r="EF695" s="171"/>
      <c r="EG695" s="171"/>
      <c r="EH695" s="171"/>
      <c r="EI695" s="171"/>
      <c r="EJ695" s="171"/>
      <c r="EK695" s="171"/>
      <c r="EL695" s="171"/>
      <c r="EM695" s="171"/>
      <c r="EN695" s="171"/>
      <c r="EO695" s="171"/>
      <c r="EP695" s="171"/>
      <c r="EQ695" s="171"/>
      <c r="ER695" s="171"/>
      <c r="ES695" s="171"/>
      <c r="ET695" s="171"/>
      <c r="EU695" s="171"/>
      <c r="EV695" s="171"/>
      <c r="EW695" s="171"/>
      <c r="EX695" s="171"/>
      <c r="EY695" s="171"/>
      <c r="EZ695" s="171"/>
      <c r="FA695" s="171"/>
      <c r="FB695" s="171"/>
      <c r="FC695" s="171"/>
      <c r="FD695" s="171"/>
      <c r="FE695" s="171"/>
      <c r="FF695" s="171"/>
      <c r="FG695" s="171"/>
      <c r="FH695" s="171"/>
      <c r="FI695" s="171"/>
      <c r="FJ695" s="171"/>
      <c r="FK695" s="171"/>
      <c r="FL695" s="171"/>
      <c r="FM695" s="171"/>
      <c r="FN695" s="171"/>
      <c r="FO695" s="171"/>
      <c r="FP695" s="171"/>
      <c r="FQ695" s="171"/>
      <c r="FR695" s="171"/>
      <c r="FS695" s="171"/>
      <c r="FT695" s="171"/>
      <c r="FU695" s="171"/>
      <c r="FV695" s="171"/>
      <c r="FW695" s="171"/>
      <c r="FX695" s="171"/>
      <c r="FY695" s="171"/>
      <c r="FZ695" s="171"/>
      <c r="GA695" s="171"/>
      <c r="GB695" s="171"/>
      <c r="GC695" s="171"/>
      <c r="GD695" s="171"/>
      <c r="GE695" s="171"/>
      <c r="GF695" s="171"/>
      <c r="GG695" s="171"/>
      <c r="GH695" s="171"/>
      <c r="GI695" s="171"/>
      <c r="GJ695" s="171"/>
      <c r="GK695" s="171"/>
      <c r="GL695" s="171"/>
      <c r="GM695" s="171"/>
      <c r="GN695" s="171"/>
      <c r="GO695" s="171"/>
      <c r="GP695" s="171"/>
      <c r="GQ695" s="171"/>
      <c r="GR695" s="171"/>
      <c r="GS695" s="171"/>
      <c r="GT695" s="171"/>
      <c r="GU695" s="172"/>
    </row>
    <row r="696" spans="1:203">
      <c r="A696" s="102" t="s">
        <v>3527</v>
      </c>
      <c r="B696" s="100">
        <v>45308</v>
      </c>
      <c r="C696" s="107">
        <v>1</v>
      </c>
      <c r="D696" s="170" t="s">
        <v>22</v>
      </c>
      <c r="E696" s="6">
        <v>1</v>
      </c>
      <c r="F696" s="6">
        <v>16</v>
      </c>
      <c r="G696" s="6">
        <v>2</v>
      </c>
      <c r="H696" s="6" t="s">
        <v>352</v>
      </c>
      <c r="I696" s="6" t="s">
        <v>410</v>
      </c>
      <c r="J696" s="6" t="s">
        <v>1062</v>
      </c>
      <c r="K696" s="6" t="s">
        <v>411</v>
      </c>
      <c r="L696" s="170" t="s">
        <v>22</v>
      </c>
      <c r="M696" s="170" t="s">
        <v>22</v>
      </c>
      <c r="N696" s="170" t="s">
        <v>22</v>
      </c>
      <c r="O696" s="173" t="s">
        <v>22</v>
      </c>
      <c r="P696" s="170" t="s">
        <v>22</v>
      </c>
      <c r="Q696" s="170" t="s">
        <v>22</v>
      </c>
      <c r="R696" s="170" t="s">
        <v>22</v>
      </c>
      <c r="S696" s="173" t="s">
        <v>22</v>
      </c>
      <c r="T696" s="101">
        <v>0.375</v>
      </c>
      <c r="U696" s="101">
        <v>0.60416666666666663</v>
      </c>
      <c r="V696" s="107" t="s">
        <v>22</v>
      </c>
      <c r="W696" s="105" t="s">
        <v>22</v>
      </c>
      <c r="X696" s="105" t="s">
        <v>22</v>
      </c>
      <c r="Y696" s="105" t="s">
        <v>22</v>
      </c>
      <c r="Z696" s="105" t="s">
        <v>22</v>
      </c>
      <c r="AA696" s="107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1"/>
      <c r="AT696" s="171"/>
      <c r="AU696" s="171"/>
      <c r="AV696" s="171"/>
      <c r="AW696" s="171"/>
      <c r="AX696" s="171"/>
      <c r="AY696" s="171"/>
      <c r="AZ696" s="171"/>
      <c r="BA696" s="171"/>
      <c r="BB696" s="171"/>
      <c r="BC696" s="171"/>
      <c r="BD696" s="171"/>
      <c r="BE696" s="171"/>
      <c r="BF696" s="171"/>
      <c r="BG696" s="171"/>
      <c r="BH696" s="171"/>
      <c r="BI696" s="171"/>
      <c r="BJ696" s="171"/>
      <c r="BK696" s="171"/>
      <c r="BL696" s="171"/>
      <c r="BM696" s="171"/>
      <c r="BN696" s="171"/>
      <c r="BO696" s="171"/>
      <c r="BP696" s="171"/>
      <c r="BQ696" s="171"/>
      <c r="BR696" s="171"/>
      <c r="BS696" s="171"/>
      <c r="BT696" s="171"/>
      <c r="BU696" s="171"/>
      <c r="BV696" s="171"/>
      <c r="BW696" s="171"/>
      <c r="BX696" s="171"/>
      <c r="BY696" s="171"/>
      <c r="BZ696" s="171"/>
      <c r="CA696" s="171"/>
      <c r="CB696" s="171"/>
      <c r="CC696" s="171"/>
      <c r="CD696" s="171"/>
      <c r="CE696" s="171"/>
      <c r="CF696" s="171"/>
      <c r="CG696" s="171"/>
      <c r="CH696" s="171"/>
      <c r="CI696" s="171"/>
      <c r="CJ696" s="171"/>
      <c r="CK696" s="171"/>
      <c r="CL696" s="171"/>
      <c r="CM696" s="171"/>
      <c r="CN696" s="171"/>
      <c r="CO696" s="171"/>
      <c r="CP696" s="171"/>
      <c r="CQ696" s="171"/>
      <c r="CR696" s="171"/>
      <c r="CS696" s="171"/>
      <c r="CT696" s="171"/>
      <c r="CU696" s="171"/>
      <c r="CV696" s="171"/>
      <c r="CW696" s="171"/>
      <c r="CX696" s="171"/>
      <c r="CY696" s="171"/>
      <c r="CZ696" s="171"/>
      <c r="DA696" s="171"/>
      <c r="DB696" s="171"/>
      <c r="DC696" s="171"/>
      <c r="DD696" s="171"/>
      <c r="DE696" s="171"/>
      <c r="DF696" s="171"/>
      <c r="DG696" s="171"/>
      <c r="DH696" s="171"/>
      <c r="DI696" s="171"/>
      <c r="DJ696" s="171"/>
      <c r="DK696" s="171"/>
      <c r="DL696" s="171"/>
      <c r="DM696" s="171"/>
      <c r="DN696" s="171"/>
      <c r="DO696" s="171"/>
      <c r="DP696" s="171"/>
      <c r="DQ696" s="171"/>
      <c r="DR696" s="171"/>
      <c r="DS696" s="171"/>
      <c r="DT696" s="171"/>
      <c r="DU696" s="171"/>
      <c r="DV696" s="171"/>
      <c r="DW696" s="171"/>
      <c r="DX696" s="171"/>
      <c r="DY696" s="171"/>
      <c r="DZ696" s="171"/>
      <c r="EA696" s="171"/>
      <c r="EB696" s="171"/>
      <c r="EC696" s="171"/>
      <c r="ED696" s="171"/>
      <c r="EE696" s="171"/>
      <c r="EF696" s="171"/>
      <c r="EG696" s="171"/>
      <c r="EH696" s="171"/>
      <c r="EI696" s="171"/>
      <c r="EJ696" s="171"/>
      <c r="EK696" s="171"/>
      <c r="EL696" s="171"/>
      <c r="EM696" s="171"/>
      <c r="EN696" s="171"/>
      <c r="EO696" s="171"/>
      <c r="EP696" s="171"/>
      <c r="EQ696" s="171"/>
      <c r="ER696" s="171"/>
      <c r="ES696" s="171"/>
      <c r="ET696" s="171"/>
      <c r="EU696" s="171"/>
      <c r="EV696" s="171"/>
      <c r="EW696" s="171"/>
      <c r="EX696" s="171"/>
      <c r="EY696" s="171"/>
      <c r="EZ696" s="171"/>
      <c r="FA696" s="171"/>
      <c r="FB696" s="171"/>
      <c r="FC696" s="171"/>
      <c r="FD696" s="171"/>
      <c r="FE696" s="171"/>
      <c r="FF696" s="171"/>
      <c r="FG696" s="171"/>
      <c r="FH696" s="171"/>
      <c r="FI696" s="171"/>
      <c r="FJ696" s="171"/>
      <c r="FK696" s="171"/>
      <c r="FL696" s="171"/>
      <c r="FM696" s="171"/>
      <c r="FN696" s="171"/>
      <c r="FO696" s="171"/>
      <c r="FP696" s="171"/>
      <c r="FQ696" s="171"/>
      <c r="FR696" s="171"/>
      <c r="FS696" s="171"/>
      <c r="FT696" s="171"/>
      <c r="FU696" s="171"/>
      <c r="FV696" s="171"/>
      <c r="FW696" s="171"/>
      <c r="FX696" s="171"/>
      <c r="FY696" s="171"/>
      <c r="FZ696" s="171"/>
      <c r="GA696" s="171"/>
      <c r="GB696" s="171"/>
      <c r="GC696" s="171"/>
      <c r="GD696" s="171"/>
      <c r="GE696" s="171"/>
      <c r="GF696" s="171"/>
      <c r="GG696" s="171"/>
      <c r="GH696" s="171"/>
      <c r="GI696" s="171"/>
      <c r="GJ696" s="171"/>
      <c r="GK696" s="171"/>
      <c r="GL696" s="171"/>
      <c r="GM696" s="171"/>
      <c r="GN696" s="171"/>
      <c r="GO696" s="171"/>
      <c r="GP696" s="171"/>
      <c r="GQ696" s="171"/>
      <c r="GR696" s="171"/>
      <c r="GS696" s="171"/>
      <c r="GT696" s="171"/>
      <c r="GU696" s="172"/>
    </row>
    <row r="697" spans="1:203">
      <c r="A697" s="102" t="s">
        <v>3527</v>
      </c>
      <c r="B697" s="100">
        <v>45308</v>
      </c>
      <c r="C697" s="107">
        <v>2</v>
      </c>
      <c r="D697" s="170" t="s">
        <v>22</v>
      </c>
      <c r="E697" s="6">
        <v>1</v>
      </c>
      <c r="F697" s="6">
        <v>16</v>
      </c>
      <c r="G697" s="6">
        <v>2</v>
      </c>
      <c r="H697" s="6" t="s">
        <v>352</v>
      </c>
      <c r="I697" s="6" t="s">
        <v>410</v>
      </c>
      <c r="J697" s="6" t="s">
        <v>1062</v>
      </c>
      <c r="K697" s="6" t="s">
        <v>411</v>
      </c>
      <c r="L697" s="170" t="s">
        <v>22</v>
      </c>
      <c r="M697" s="170" t="s">
        <v>22</v>
      </c>
      <c r="N697" s="170" t="s">
        <v>22</v>
      </c>
      <c r="O697" s="173" t="s">
        <v>22</v>
      </c>
      <c r="P697" s="170" t="s">
        <v>22</v>
      </c>
      <c r="Q697" s="170" t="s">
        <v>22</v>
      </c>
      <c r="R697" s="170" t="s">
        <v>22</v>
      </c>
      <c r="S697" s="173" t="s">
        <v>22</v>
      </c>
      <c r="T697" s="101">
        <v>0.375</v>
      </c>
      <c r="U697" s="101">
        <v>0.60416666666666663</v>
      </c>
      <c r="V697" s="107" t="s">
        <v>22</v>
      </c>
      <c r="W697" s="105" t="s">
        <v>22</v>
      </c>
      <c r="X697" s="105" t="s">
        <v>22</v>
      </c>
      <c r="Y697" s="105" t="s">
        <v>22</v>
      </c>
      <c r="Z697" s="105" t="s">
        <v>22</v>
      </c>
      <c r="AA697" s="107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  <c r="AS697" s="171"/>
      <c r="AT697" s="171"/>
      <c r="AU697" s="171"/>
      <c r="AV697" s="171"/>
      <c r="AW697" s="171"/>
      <c r="AX697" s="171"/>
      <c r="AY697" s="171"/>
      <c r="AZ697" s="171"/>
      <c r="BA697" s="171"/>
      <c r="BB697" s="171"/>
      <c r="BC697" s="171"/>
      <c r="BD697" s="171"/>
      <c r="BE697" s="171"/>
      <c r="BF697" s="171"/>
      <c r="BG697" s="171"/>
      <c r="BH697" s="171"/>
      <c r="BI697" s="171"/>
      <c r="BJ697" s="171"/>
      <c r="BK697" s="171"/>
      <c r="BL697" s="171"/>
      <c r="BM697" s="171"/>
      <c r="BN697" s="171"/>
      <c r="BO697" s="171"/>
      <c r="BP697" s="171"/>
      <c r="BQ697" s="171"/>
      <c r="BR697" s="171"/>
      <c r="BS697" s="171"/>
      <c r="BT697" s="171"/>
      <c r="BU697" s="171"/>
      <c r="BV697" s="171"/>
      <c r="BW697" s="171"/>
      <c r="BX697" s="171"/>
      <c r="BY697" s="171"/>
      <c r="BZ697" s="171"/>
      <c r="CA697" s="171"/>
      <c r="CB697" s="171"/>
      <c r="CC697" s="171"/>
      <c r="CD697" s="171"/>
      <c r="CE697" s="171"/>
      <c r="CF697" s="171"/>
      <c r="CG697" s="171"/>
      <c r="CH697" s="171"/>
      <c r="CI697" s="171"/>
      <c r="CJ697" s="171"/>
      <c r="CK697" s="171"/>
      <c r="CL697" s="171"/>
      <c r="CM697" s="171"/>
      <c r="CN697" s="171"/>
      <c r="CO697" s="171"/>
      <c r="CP697" s="171"/>
      <c r="CQ697" s="171"/>
      <c r="CR697" s="171"/>
      <c r="CS697" s="171"/>
      <c r="CT697" s="171"/>
      <c r="CU697" s="171"/>
      <c r="CV697" s="171"/>
      <c r="CW697" s="171"/>
      <c r="CX697" s="171"/>
      <c r="CY697" s="171"/>
      <c r="CZ697" s="171"/>
      <c r="DA697" s="171"/>
      <c r="DB697" s="171"/>
      <c r="DC697" s="171"/>
      <c r="DD697" s="171"/>
      <c r="DE697" s="171"/>
      <c r="DF697" s="171"/>
      <c r="DG697" s="171"/>
      <c r="DH697" s="171"/>
      <c r="DI697" s="171"/>
      <c r="DJ697" s="171"/>
      <c r="DK697" s="171"/>
      <c r="DL697" s="171"/>
      <c r="DM697" s="171"/>
      <c r="DN697" s="171"/>
      <c r="DO697" s="171"/>
      <c r="DP697" s="171"/>
      <c r="DQ697" s="171"/>
      <c r="DR697" s="171"/>
      <c r="DS697" s="171"/>
      <c r="DT697" s="171"/>
      <c r="DU697" s="171"/>
      <c r="DV697" s="171"/>
      <c r="DW697" s="171"/>
      <c r="DX697" s="171"/>
      <c r="DY697" s="171"/>
      <c r="DZ697" s="171"/>
      <c r="EA697" s="171"/>
      <c r="EB697" s="171"/>
      <c r="EC697" s="171"/>
      <c r="ED697" s="171"/>
      <c r="EE697" s="171"/>
      <c r="EF697" s="171"/>
      <c r="EG697" s="171"/>
      <c r="EH697" s="171"/>
      <c r="EI697" s="171"/>
      <c r="EJ697" s="171"/>
      <c r="EK697" s="171"/>
      <c r="EL697" s="171"/>
      <c r="EM697" s="171"/>
      <c r="EN697" s="171"/>
      <c r="EO697" s="171"/>
      <c r="EP697" s="171"/>
      <c r="EQ697" s="171"/>
      <c r="ER697" s="171"/>
      <c r="ES697" s="171"/>
      <c r="ET697" s="171"/>
      <c r="EU697" s="171"/>
      <c r="EV697" s="171"/>
      <c r="EW697" s="171"/>
      <c r="EX697" s="171"/>
      <c r="EY697" s="171"/>
      <c r="EZ697" s="171"/>
      <c r="FA697" s="171"/>
      <c r="FB697" s="171"/>
      <c r="FC697" s="171"/>
      <c r="FD697" s="171"/>
      <c r="FE697" s="171"/>
      <c r="FF697" s="171"/>
      <c r="FG697" s="171"/>
      <c r="FH697" s="171"/>
      <c r="FI697" s="171"/>
      <c r="FJ697" s="171"/>
      <c r="FK697" s="171"/>
      <c r="FL697" s="171"/>
      <c r="FM697" s="171"/>
      <c r="FN697" s="171"/>
      <c r="FO697" s="171"/>
      <c r="FP697" s="171"/>
      <c r="FQ697" s="171"/>
      <c r="FR697" s="171"/>
      <c r="FS697" s="171"/>
      <c r="FT697" s="171"/>
      <c r="FU697" s="171"/>
      <c r="FV697" s="171"/>
      <c r="FW697" s="171"/>
      <c r="FX697" s="171"/>
      <c r="FY697" s="171"/>
      <c r="FZ697" s="171"/>
      <c r="GA697" s="171"/>
      <c r="GB697" s="171"/>
      <c r="GC697" s="171"/>
      <c r="GD697" s="171"/>
      <c r="GE697" s="171"/>
      <c r="GF697" s="171"/>
      <c r="GG697" s="171"/>
      <c r="GH697" s="171"/>
      <c r="GI697" s="171"/>
      <c r="GJ697" s="171"/>
      <c r="GK697" s="171"/>
      <c r="GL697" s="171"/>
      <c r="GM697" s="171"/>
      <c r="GN697" s="171"/>
      <c r="GO697" s="171"/>
      <c r="GP697" s="171"/>
      <c r="GQ697" s="171"/>
      <c r="GR697" s="171"/>
      <c r="GS697" s="171"/>
      <c r="GT697" s="171"/>
      <c r="GU697" s="172"/>
    </row>
    <row r="698" spans="1:203">
      <c r="A698" s="102" t="s">
        <v>3528</v>
      </c>
      <c r="B698" s="100">
        <v>45314</v>
      </c>
      <c r="C698" s="6">
        <v>60</v>
      </c>
      <c r="D698" s="170" t="s">
        <v>22</v>
      </c>
      <c r="E698" s="6">
        <v>2</v>
      </c>
      <c r="F698" s="6">
        <v>14</v>
      </c>
      <c r="G698" s="6">
        <v>2</v>
      </c>
      <c r="H698" s="6" t="s">
        <v>352</v>
      </c>
      <c r="I698" s="6" t="s">
        <v>410</v>
      </c>
      <c r="J698" s="6" t="s">
        <v>1152</v>
      </c>
      <c r="K698" s="6" t="s">
        <v>1023</v>
      </c>
      <c r="L698" s="170" t="s">
        <v>22</v>
      </c>
      <c r="M698" s="170" t="s">
        <v>22</v>
      </c>
      <c r="N698" s="170" t="s">
        <v>22</v>
      </c>
      <c r="O698" s="173" t="s">
        <v>22</v>
      </c>
      <c r="P698" s="170" t="s">
        <v>22</v>
      </c>
      <c r="Q698" s="170" t="s">
        <v>22</v>
      </c>
      <c r="R698" s="170" t="s">
        <v>22</v>
      </c>
      <c r="S698" s="173" t="s">
        <v>22</v>
      </c>
      <c r="T698" s="101">
        <v>0.35416666666666669</v>
      </c>
      <c r="U698" s="101">
        <v>0.60416666666666663</v>
      </c>
      <c r="V698" s="107" t="s">
        <v>22</v>
      </c>
      <c r="W698" s="107" t="s">
        <v>22</v>
      </c>
      <c r="X698" s="107" t="s">
        <v>22</v>
      </c>
      <c r="Y698" s="107" t="s">
        <v>22</v>
      </c>
      <c r="Z698" s="107" t="s">
        <v>22</v>
      </c>
      <c r="AA698" s="6"/>
      <c r="GU698" s="163"/>
    </row>
    <row r="699" spans="1:203">
      <c r="A699" s="102" t="s">
        <v>3528</v>
      </c>
      <c r="B699" s="100">
        <v>45314</v>
      </c>
      <c r="C699" s="6">
        <v>61</v>
      </c>
      <c r="D699" s="170" t="s">
        <v>22</v>
      </c>
      <c r="E699" s="6">
        <v>2</v>
      </c>
      <c r="F699" s="6">
        <v>14</v>
      </c>
      <c r="G699" s="6">
        <v>2</v>
      </c>
      <c r="H699" s="6" t="s">
        <v>352</v>
      </c>
      <c r="I699" s="6" t="s">
        <v>410</v>
      </c>
      <c r="J699" s="6" t="s">
        <v>1152</v>
      </c>
      <c r="K699" s="6" t="s">
        <v>1023</v>
      </c>
      <c r="L699" s="170" t="s">
        <v>22</v>
      </c>
      <c r="M699" s="170" t="s">
        <v>22</v>
      </c>
      <c r="N699" s="170" t="s">
        <v>22</v>
      </c>
      <c r="O699" s="173" t="s">
        <v>22</v>
      </c>
      <c r="P699" s="170" t="s">
        <v>22</v>
      </c>
      <c r="Q699" s="170" t="s">
        <v>22</v>
      </c>
      <c r="R699" s="170" t="s">
        <v>22</v>
      </c>
      <c r="S699" s="173" t="s">
        <v>22</v>
      </c>
      <c r="T699" s="101">
        <v>0.35416666666666669</v>
      </c>
      <c r="U699" s="101">
        <v>0.60416666666666663</v>
      </c>
      <c r="V699" s="107" t="s">
        <v>22</v>
      </c>
      <c r="W699" s="107" t="s">
        <v>22</v>
      </c>
      <c r="X699" s="107" t="s">
        <v>22</v>
      </c>
      <c r="Y699" s="107" t="s">
        <v>22</v>
      </c>
      <c r="Z699" s="107" t="s">
        <v>22</v>
      </c>
      <c r="AA699" s="6"/>
      <c r="GU699" s="163"/>
    </row>
    <row r="700" spans="1:203">
      <c r="A700" s="102" t="s">
        <v>3528</v>
      </c>
      <c r="B700" s="100">
        <v>45314</v>
      </c>
      <c r="C700" s="6">
        <v>1</v>
      </c>
      <c r="D700" s="170" t="s">
        <v>22</v>
      </c>
      <c r="E700" s="6">
        <v>2</v>
      </c>
      <c r="F700" s="6">
        <v>14</v>
      </c>
      <c r="G700" s="6">
        <v>2</v>
      </c>
      <c r="H700" s="6" t="s">
        <v>352</v>
      </c>
      <c r="I700" s="6" t="s">
        <v>410</v>
      </c>
      <c r="J700" s="6" t="s">
        <v>1152</v>
      </c>
      <c r="K700" s="6" t="s">
        <v>1023</v>
      </c>
      <c r="L700" s="170" t="s">
        <v>22</v>
      </c>
      <c r="M700" s="170" t="s">
        <v>22</v>
      </c>
      <c r="N700" s="170" t="s">
        <v>22</v>
      </c>
      <c r="O700" s="173" t="s">
        <v>22</v>
      </c>
      <c r="P700" s="170" t="s">
        <v>22</v>
      </c>
      <c r="Q700" s="170" t="s">
        <v>22</v>
      </c>
      <c r="R700" s="170" t="s">
        <v>22</v>
      </c>
      <c r="S700" s="173" t="s">
        <v>22</v>
      </c>
      <c r="T700" s="101">
        <v>0.35416666666666669</v>
      </c>
      <c r="U700" s="101">
        <v>0.60416666666666663</v>
      </c>
      <c r="V700" s="107" t="s">
        <v>22</v>
      </c>
      <c r="W700" s="107" t="s">
        <v>22</v>
      </c>
      <c r="X700" s="107" t="s">
        <v>22</v>
      </c>
      <c r="Y700" s="107" t="s">
        <v>22</v>
      </c>
      <c r="Z700" s="107" t="s">
        <v>22</v>
      </c>
      <c r="AA700" s="6"/>
      <c r="GU700" s="163"/>
    </row>
    <row r="701" spans="1:203">
      <c r="A701" s="102" t="s">
        <v>3528</v>
      </c>
      <c r="B701" s="100">
        <v>45314</v>
      </c>
      <c r="C701" s="6">
        <v>2</v>
      </c>
      <c r="D701" s="170" t="s">
        <v>22</v>
      </c>
      <c r="E701" s="6">
        <v>2</v>
      </c>
      <c r="F701" s="6">
        <v>14</v>
      </c>
      <c r="G701" s="6">
        <v>2</v>
      </c>
      <c r="H701" s="6" t="s">
        <v>352</v>
      </c>
      <c r="I701" s="6" t="s">
        <v>410</v>
      </c>
      <c r="J701" s="6" t="s">
        <v>1152</v>
      </c>
      <c r="K701" s="6" t="s">
        <v>1023</v>
      </c>
      <c r="L701" s="170" t="s">
        <v>22</v>
      </c>
      <c r="M701" s="170" t="s">
        <v>22</v>
      </c>
      <c r="N701" s="170" t="s">
        <v>22</v>
      </c>
      <c r="O701" s="173" t="s">
        <v>22</v>
      </c>
      <c r="P701" s="170" t="s">
        <v>22</v>
      </c>
      <c r="Q701" s="170" t="s">
        <v>22</v>
      </c>
      <c r="R701" s="170" t="s">
        <v>22</v>
      </c>
      <c r="S701" s="173" t="s">
        <v>22</v>
      </c>
      <c r="T701" s="101">
        <v>0.35416666666666669</v>
      </c>
      <c r="U701" s="101">
        <v>0.60416666666666663</v>
      </c>
      <c r="V701" s="107" t="s">
        <v>22</v>
      </c>
      <c r="W701" s="107" t="s">
        <v>22</v>
      </c>
      <c r="X701" s="107" t="s">
        <v>22</v>
      </c>
      <c r="Y701" s="107" t="s">
        <v>22</v>
      </c>
      <c r="Z701" s="107" t="s">
        <v>22</v>
      </c>
      <c r="AA701" s="6"/>
      <c r="GU701" s="163"/>
    </row>
    <row r="702" spans="1:203">
      <c r="A702" s="102" t="s">
        <v>3383</v>
      </c>
      <c r="B702" s="100">
        <v>45316</v>
      </c>
      <c r="C702" s="6">
        <v>9</v>
      </c>
      <c r="D702" s="170" t="s">
        <v>22</v>
      </c>
      <c r="E702" s="6">
        <f>INDEX(BDD_enquete_terrain_publique!G:G, MATCH(A702, BDD_enquete_terrain_publique!C:C, 0))</f>
        <v>1</v>
      </c>
      <c r="F702" s="6">
        <f>INDEX(BDD_enquete_terrain_publique!H:H, MATCH(A702, BDD_enquete_terrain_publique!C:C, 0))</f>
        <v>15</v>
      </c>
      <c r="G702" s="6">
        <f>INDEX(BDD_enquete_terrain_publique!I:I, MATCH(A702, BDD_enquete_terrain_publique!C:C, 0))</f>
        <v>1</v>
      </c>
      <c r="H702" s="6" t="str">
        <f>INDEX(BDD_enquete_terrain_publique!J:J, MATCH(A702, BDD_enquete_terrain_publique!C:C, 0))</f>
        <v>SE</v>
      </c>
      <c r="I702" s="6" t="str">
        <f>INDEX(BDD_enquete_terrain_publique!K:K, MATCH(A702, BDD_enquete_terrain_publique!C:C, 0))</f>
        <v>NA</v>
      </c>
      <c r="J702" s="6" t="str">
        <f>INDEX(BDD_enquete_terrain_publique!L:L, MATCH(A702, BDD_enquete_terrain_publique!C:C, 0))</f>
        <v>50_75</v>
      </c>
      <c r="K702" s="6" t="str">
        <f>INDEX(BDD_enquete_terrain_publique!M:M, MATCH(A702, BDD_enquete_terrain_publique!C:C, 0))</f>
        <v>pln_lune</v>
      </c>
      <c r="L702" s="170" t="s">
        <v>22</v>
      </c>
      <c r="M702" s="170" t="s">
        <v>22</v>
      </c>
      <c r="N702" s="170" t="s">
        <v>22</v>
      </c>
      <c r="O702" s="173">
        <v>42.71</v>
      </c>
      <c r="P702" s="170" t="s">
        <v>22</v>
      </c>
      <c r="Q702" s="170" t="s">
        <v>22</v>
      </c>
      <c r="R702" s="170" t="s">
        <v>22</v>
      </c>
      <c r="S702" s="173">
        <v>9.4529999999999994</v>
      </c>
      <c r="T702" s="101">
        <f>INDEX(BDD_enquete_terrain_publique!AE:AE, MATCH(A702, BDD_enquete_terrain_publique!C:C, 0))</f>
        <v>0.41666666666666669</v>
      </c>
      <c r="U702" s="101">
        <f>INDEX(BDD_enquete_terrain_publique!AF:AF, MATCH(A702, BDD_enquete_terrain_publique!C:C, 0))</f>
        <v>0.66666666666666663</v>
      </c>
      <c r="V702" s="6" t="s">
        <v>39</v>
      </c>
      <c r="W702" s="101">
        <v>0.4375</v>
      </c>
      <c r="X702" s="6">
        <v>2</v>
      </c>
      <c r="Y702" s="6">
        <v>2</v>
      </c>
      <c r="Z702" s="107" t="s">
        <v>22</v>
      </c>
      <c r="AA702" s="6"/>
      <c r="GU702" s="163"/>
    </row>
    <row r="703" spans="1:203">
      <c r="A703" s="102" t="s">
        <v>3383</v>
      </c>
      <c r="B703" s="100">
        <v>45316</v>
      </c>
      <c r="C703" s="6">
        <v>8</v>
      </c>
      <c r="D703" s="170" t="s">
        <v>22</v>
      </c>
      <c r="E703" s="6">
        <f>INDEX(BDD_enquete_terrain_publique!G:G, MATCH(A703, BDD_enquete_terrain_publique!C:C, 0))</f>
        <v>1</v>
      </c>
      <c r="F703" s="6">
        <f>INDEX(BDD_enquete_terrain_publique!H:H, MATCH(A703, BDD_enquete_terrain_publique!C:C, 0))</f>
        <v>15</v>
      </c>
      <c r="G703" s="6">
        <f>INDEX(BDD_enquete_terrain_publique!I:I, MATCH(A703, BDD_enquete_terrain_publique!C:C, 0))</f>
        <v>1</v>
      </c>
      <c r="H703" s="6" t="str">
        <f>INDEX(BDD_enquete_terrain_publique!J:J, MATCH(A703, BDD_enquete_terrain_publique!C:C, 0))</f>
        <v>SE</v>
      </c>
      <c r="I703" s="6" t="str">
        <f>INDEX(BDD_enquete_terrain_publique!K:K, MATCH(A703, BDD_enquete_terrain_publique!C:C, 0))</f>
        <v>NA</v>
      </c>
      <c r="J703" s="6" t="str">
        <f>INDEX(BDD_enquete_terrain_publique!L:L, MATCH(A703, BDD_enquete_terrain_publique!C:C, 0))</f>
        <v>50_75</v>
      </c>
      <c r="K703" s="6" t="str">
        <f>INDEX(BDD_enquete_terrain_publique!M:M, MATCH(A703, BDD_enquete_terrain_publique!C:C, 0))</f>
        <v>pln_lune</v>
      </c>
      <c r="L703" s="170" t="s">
        <v>22</v>
      </c>
      <c r="M703" s="170" t="s">
        <v>22</v>
      </c>
      <c r="N703" s="170" t="s">
        <v>22</v>
      </c>
      <c r="O703" s="173" t="s">
        <v>22</v>
      </c>
      <c r="P703" s="170" t="s">
        <v>22</v>
      </c>
      <c r="Q703" s="170" t="s">
        <v>22</v>
      </c>
      <c r="R703" s="170" t="s">
        <v>22</v>
      </c>
      <c r="S703" s="173" t="s">
        <v>22</v>
      </c>
      <c r="T703" s="101">
        <f>INDEX(BDD_enquete_terrain_publique!AE:AE, MATCH(A703, BDD_enquete_terrain_publique!C:C, 0))</f>
        <v>0.41666666666666669</v>
      </c>
      <c r="U703" s="101">
        <f>INDEX(BDD_enquete_terrain_publique!AF:AF, MATCH(A703, BDD_enquete_terrain_publique!C:C, 0))</f>
        <v>0.66666666666666663</v>
      </c>
      <c r="V703" s="107" t="s">
        <v>22</v>
      </c>
      <c r="W703" s="107" t="s">
        <v>22</v>
      </c>
      <c r="X703" s="107" t="s">
        <v>22</v>
      </c>
      <c r="Y703" s="107" t="s">
        <v>22</v>
      </c>
      <c r="Z703" s="107" t="s">
        <v>22</v>
      </c>
      <c r="AA703" s="6"/>
      <c r="GU703" s="163"/>
    </row>
    <row r="704" spans="1:203">
      <c r="A704" s="102" t="s">
        <v>3383</v>
      </c>
      <c r="B704" s="100">
        <v>45316</v>
      </c>
      <c r="C704" s="6">
        <v>7</v>
      </c>
      <c r="D704" s="170" t="s">
        <v>22</v>
      </c>
      <c r="E704" s="6">
        <f>INDEX(BDD_enquete_terrain_publique!G:G, MATCH(A704, BDD_enquete_terrain_publique!C:C, 0))</f>
        <v>1</v>
      </c>
      <c r="F704" s="6">
        <f>INDEX(BDD_enquete_terrain_publique!H:H, MATCH(A704, BDD_enquete_terrain_publique!C:C, 0))</f>
        <v>15</v>
      </c>
      <c r="G704" s="6">
        <f>INDEX(BDD_enquete_terrain_publique!I:I, MATCH(A704, BDD_enquete_terrain_publique!C:C, 0))</f>
        <v>1</v>
      </c>
      <c r="H704" s="6" t="str">
        <f>INDEX(BDD_enquete_terrain_publique!J:J, MATCH(A704, BDD_enquete_terrain_publique!C:C, 0))</f>
        <v>SE</v>
      </c>
      <c r="I704" s="6" t="str">
        <f>INDEX(BDD_enquete_terrain_publique!K:K, MATCH(A704, BDD_enquete_terrain_publique!C:C, 0))</f>
        <v>NA</v>
      </c>
      <c r="J704" s="6" t="str">
        <f>INDEX(BDD_enquete_terrain_publique!L:L, MATCH(A704, BDD_enquete_terrain_publique!C:C, 0))</f>
        <v>50_75</v>
      </c>
      <c r="K704" s="6" t="str">
        <f>INDEX(BDD_enquete_terrain_publique!M:M, MATCH(A704, BDD_enquete_terrain_publique!C:C, 0))</f>
        <v>pln_lune</v>
      </c>
      <c r="L704" s="170" t="s">
        <v>22</v>
      </c>
      <c r="M704" s="170" t="s">
        <v>22</v>
      </c>
      <c r="N704" s="170" t="s">
        <v>22</v>
      </c>
      <c r="O704" s="173" t="s">
        <v>22</v>
      </c>
      <c r="P704" s="170" t="s">
        <v>22</v>
      </c>
      <c r="Q704" s="170" t="s">
        <v>22</v>
      </c>
      <c r="R704" s="170" t="s">
        <v>22</v>
      </c>
      <c r="S704" s="173" t="s">
        <v>22</v>
      </c>
      <c r="T704" s="101">
        <f>INDEX(BDD_enquete_terrain_publique!AE:AE, MATCH(A704, BDD_enquete_terrain_publique!C:C, 0))</f>
        <v>0.41666666666666669</v>
      </c>
      <c r="U704" s="101">
        <f>INDEX(BDD_enquete_terrain_publique!AF:AF, MATCH(A704, BDD_enquete_terrain_publique!C:C, 0))</f>
        <v>0.66666666666666663</v>
      </c>
      <c r="V704" s="107" t="s">
        <v>22</v>
      </c>
      <c r="W704" s="107" t="s">
        <v>22</v>
      </c>
      <c r="X704" s="107" t="s">
        <v>22</v>
      </c>
      <c r="Y704" s="107" t="s">
        <v>22</v>
      </c>
      <c r="Z704" s="107" t="s">
        <v>22</v>
      </c>
      <c r="AA704" s="6"/>
      <c r="GU704" s="163"/>
    </row>
    <row r="705" spans="1:203">
      <c r="A705" s="102" t="s">
        <v>3383</v>
      </c>
      <c r="B705" s="100">
        <v>45316</v>
      </c>
      <c r="C705" s="6">
        <v>6</v>
      </c>
      <c r="D705" s="170" t="s">
        <v>22</v>
      </c>
      <c r="E705" s="6">
        <f>INDEX(BDD_enquete_terrain_publique!G:G, MATCH(A705, BDD_enquete_terrain_publique!C:C, 0))</f>
        <v>1</v>
      </c>
      <c r="F705" s="6">
        <f>INDEX(BDD_enquete_terrain_publique!H:H, MATCH(A705, BDD_enquete_terrain_publique!C:C, 0))</f>
        <v>15</v>
      </c>
      <c r="G705" s="6">
        <f>INDEX(BDD_enquete_terrain_publique!I:I, MATCH(A705, BDD_enquete_terrain_publique!C:C, 0))</f>
        <v>1</v>
      </c>
      <c r="H705" s="6" t="str">
        <f>INDEX(BDD_enquete_terrain_publique!J:J, MATCH(A705, BDD_enquete_terrain_publique!C:C, 0))</f>
        <v>SE</v>
      </c>
      <c r="I705" s="6" t="str">
        <f>INDEX(BDD_enquete_terrain_publique!K:K, MATCH(A705, BDD_enquete_terrain_publique!C:C, 0))</f>
        <v>NA</v>
      </c>
      <c r="J705" s="6" t="str">
        <f>INDEX(BDD_enquete_terrain_publique!L:L, MATCH(A705, BDD_enquete_terrain_publique!C:C, 0))</f>
        <v>50_75</v>
      </c>
      <c r="K705" s="6" t="str">
        <f>INDEX(BDD_enquete_terrain_publique!M:M, MATCH(A705, BDD_enquete_terrain_publique!C:C, 0))</f>
        <v>pln_lune</v>
      </c>
      <c r="L705" s="170" t="s">
        <v>22</v>
      </c>
      <c r="M705" s="170" t="s">
        <v>22</v>
      </c>
      <c r="N705" s="170" t="s">
        <v>22</v>
      </c>
      <c r="O705" s="173" t="s">
        <v>22</v>
      </c>
      <c r="P705" s="170" t="s">
        <v>22</v>
      </c>
      <c r="Q705" s="170" t="s">
        <v>22</v>
      </c>
      <c r="R705" s="170" t="s">
        <v>22</v>
      </c>
      <c r="S705" s="173" t="s">
        <v>22</v>
      </c>
      <c r="T705" s="101">
        <f>INDEX(BDD_enquete_terrain_publique!AE:AE, MATCH(A705, BDD_enquete_terrain_publique!C:C, 0))</f>
        <v>0.41666666666666669</v>
      </c>
      <c r="U705" s="101">
        <f>INDEX(BDD_enquete_terrain_publique!AF:AF, MATCH(A705, BDD_enquete_terrain_publique!C:C, 0))</f>
        <v>0.66666666666666663</v>
      </c>
      <c r="V705" s="107" t="s">
        <v>22</v>
      </c>
      <c r="W705" s="107" t="s">
        <v>22</v>
      </c>
      <c r="X705" s="107" t="s">
        <v>22</v>
      </c>
      <c r="Y705" s="107" t="s">
        <v>22</v>
      </c>
      <c r="Z705" s="107" t="s">
        <v>22</v>
      </c>
      <c r="AA705" s="6"/>
      <c r="GU705" s="163"/>
    </row>
    <row r="706" spans="1:203">
      <c r="A706" s="102" t="s">
        <v>3384</v>
      </c>
      <c r="B706" s="100">
        <f>INDEX(BDD_enquete_terrain_publique!E:E, MATCH(A706, BDD_enquete_terrain_publique!C:C, 0))</f>
        <v>45317</v>
      </c>
      <c r="C706" s="6">
        <v>59</v>
      </c>
      <c r="D706" s="105" t="s">
        <v>22</v>
      </c>
      <c r="E706" s="6">
        <v>1</v>
      </c>
      <c r="F706" s="6">
        <v>16</v>
      </c>
      <c r="G706" s="6">
        <v>1</v>
      </c>
      <c r="H706" s="6" t="s">
        <v>352</v>
      </c>
      <c r="I706" s="6" t="str">
        <f>INDEX(BDD_enquete_terrain_publique!K:K, MATCH(A706, BDD_enquete_terrain_publique!C:C, 0))</f>
        <v>NA</v>
      </c>
      <c r="J706" s="6" t="s">
        <v>1193</v>
      </c>
      <c r="K706" s="6" t="str">
        <f>INDEX(BDD_enquete_terrain_publique!M:M, MATCH(A706, BDD_enquete_terrain_publique!C:C, 0))</f>
        <v>pln_lune</v>
      </c>
      <c r="L706" s="170" t="s">
        <v>22</v>
      </c>
      <c r="M706" s="170" t="s">
        <v>22</v>
      </c>
      <c r="N706" s="170" t="s">
        <v>22</v>
      </c>
      <c r="O706" s="173">
        <v>42.68</v>
      </c>
      <c r="P706" s="170" t="s">
        <v>22</v>
      </c>
      <c r="Q706" s="170" t="s">
        <v>22</v>
      </c>
      <c r="R706" s="170" t="s">
        <v>22</v>
      </c>
      <c r="S706" s="173">
        <v>9.2970000000000006</v>
      </c>
      <c r="T706" s="101">
        <f>INDEX(BDD_enquete_terrain_publique!AE:AE, MATCH(A706, BDD_enquete_terrain_publique!C:C, 0))</f>
        <v>0.41666666666666669</v>
      </c>
      <c r="U706" s="101">
        <f>INDEX(BDD_enquete_terrain_publique!AF:AF, MATCH(A706, BDD_enquete_terrain_publique!C:C, 0))</f>
        <v>0.70833333333333337</v>
      </c>
      <c r="V706" s="107" t="s">
        <v>39</v>
      </c>
      <c r="W706" s="108">
        <v>0.66666666666666663</v>
      </c>
      <c r="X706" s="107">
        <v>1</v>
      </c>
      <c r="Y706" s="107">
        <v>1</v>
      </c>
      <c r="Z706" s="107" t="s">
        <v>22</v>
      </c>
      <c r="AA706" s="6"/>
      <c r="GU706" s="163"/>
    </row>
    <row r="707" spans="1:203">
      <c r="A707" s="102" t="s">
        <v>3385</v>
      </c>
      <c r="B707" s="100">
        <f>INDEX(BDD_enquete_terrain_publique!E:E, MATCH(A707, BDD_enquete_terrain_publique!C:C, 0))</f>
        <v>45321</v>
      </c>
      <c r="C707" s="6">
        <v>59</v>
      </c>
      <c r="D707" s="105" t="s">
        <v>22</v>
      </c>
      <c r="E707" s="6">
        <f>INDEX(BDD_enquete_terrain_publique!G:G, MATCH(A707, BDD_enquete_terrain_publique!C:C, 0))</f>
        <v>1</v>
      </c>
      <c r="F707" s="6">
        <f>INDEX(BDD_enquete_terrain_publique!H:H, MATCH(A707, BDD_enquete_terrain_publique!C:C, 0))</f>
        <v>14</v>
      </c>
      <c r="G707" s="6">
        <f>INDEX(BDD_enquete_terrain_publique!I:I, MATCH(A707, BDD_enquete_terrain_publique!C:C, 0))</f>
        <v>1</v>
      </c>
      <c r="H707" s="6" t="str">
        <f>INDEX(BDD_enquete_terrain_publique!J:J, MATCH(A707, BDD_enquete_terrain_publique!C:C, 0))</f>
        <v>E</v>
      </c>
      <c r="I707" s="6" t="str">
        <f>INDEX(BDD_enquete_terrain_publique!K:K, MATCH(A707, BDD_enquete_terrain_publique!C:C, 0))</f>
        <v>NA</v>
      </c>
      <c r="J707" s="6" t="str">
        <f>INDEX(BDD_enquete_terrain_publique!L:L, MATCH(A707, BDD_enquete_terrain_publique!C:C, 0))</f>
        <v>0_10</v>
      </c>
      <c r="K707" s="6" t="str">
        <f>INDEX(BDD_enquete_terrain_publique!M:M, MATCH(A707, BDD_enquete_terrain_publique!C:C, 0))</f>
        <v>dern_quart</v>
      </c>
      <c r="L707" s="170" t="s">
        <v>22</v>
      </c>
      <c r="M707" s="170" t="s">
        <v>22</v>
      </c>
      <c r="N707" s="170" t="s">
        <v>22</v>
      </c>
      <c r="O707" s="6">
        <v>42.676000000000002</v>
      </c>
      <c r="P707" s="170" t="s">
        <v>22</v>
      </c>
      <c r="Q707" s="170" t="s">
        <v>22</v>
      </c>
      <c r="R707" s="170" t="s">
        <v>22</v>
      </c>
      <c r="S707" s="6">
        <v>9.3010000000000002</v>
      </c>
      <c r="T707" s="101">
        <f>INDEX(BDD_enquete_terrain_publique!AE:AE, MATCH(A707, BDD_enquete_terrain_publique!C:C, 0))</f>
        <v>0.66666666666666663</v>
      </c>
      <c r="U707" s="101">
        <f>INDEX(BDD_enquete_terrain_publique!AF:AF, MATCH(A707, BDD_enquete_terrain_publique!C:C, 0))</f>
        <v>0.75</v>
      </c>
      <c r="V707" s="107" t="s">
        <v>41</v>
      </c>
      <c r="W707" s="108">
        <v>0.71527777777777779</v>
      </c>
      <c r="X707" s="107">
        <v>3</v>
      </c>
      <c r="Y707" s="107">
        <v>6</v>
      </c>
      <c r="Z707" s="107" t="s">
        <v>22</v>
      </c>
      <c r="AA707" s="6"/>
      <c r="GU707" s="163"/>
    </row>
    <row r="708" spans="1:203">
      <c r="A708" s="102" t="s">
        <v>3529</v>
      </c>
      <c r="B708" s="100">
        <v>45323</v>
      </c>
      <c r="C708" s="6">
        <v>9</v>
      </c>
      <c r="D708" s="105" t="s">
        <v>22</v>
      </c>
      <c r="E708" s="6">
        <v>1</v>
      </c>
      <c r="F708" s="6">
        <v>15</v>
      </c>
      <c r="G708" s="6">
        <v>0</v>
      </c>
      <c r="H708" s="6" t="s">
        <v>22</v>
      </c>
      <c r="I708" s="6" t="s">
        <v>22</v>
      </c>
      <c r="J708" s="6" t="s">
        <v>1152</v>
      </c>
      <c r="K708" s="6" t="s">
        <v>1041</v>
      </c>
      <c r="L708" s="170" t="s">
        <v>22</v>
      </c>
      <c r="M708" s="170" t="s">
        <v>22</v>
      </c>
      <c r="N708" s="170" t="s">
        <v>22</v>
      </c>
      <c r="O708" s="173" t="s">
        <v>22</v>
      </c>
      <c r="P708" s="170" t="s">
        <v>22</v>
      </c>
      <c r="Q708" s="170" t="s">
        <v>22</v>
      </c>
      <c r="R708" s="170" t="s">
        <v>22</v>
      </c>
      <c r="S708" s="173" t="s">
        <v>22</v>
      </c>
      <c r="T708" s="101">
        <v>0.375</v>
      </c>
      <c r="U708" s="101">
        <v>0.58333333333333337</v>
      </c>
      <c r="V708" s="170" t="s">
        <v>22</v>
      </c>
      <c r="W708" s="170" t="s">
        <v>22</v>
      </c>
      <c r="X708" s="170" t="s">
        <v>22</v>
      </c>
      <c r="Y708" s="170" t="s">
        <v>22</v>
      </c>
      <c r="Z708" s="107" t="s">
        <v>22</v>
      </c>
      <c r="AA708" s="6"/>
      <c r="GU708" s="163"/>
    </row>
    <row r="709" spans="1:203">
      <c r="A709" s="102" t="s">
        <v>3529</v>
      </c>
      <c r="B709" s="100">
        <v>45323</v>
      </c>
      <c r="C709" s="6">
        <v>8</v>
      </c>
      <c r="D709" s="105" t="s">
        <v>22</v>
      </c>
      <c r="E709" s="6">
        <v>1</v>
      </c>
      <c r="F709" s="6">
        <v>15</v>
      </c>
      <c r="G709" s="6">
        <v>0</v>
      </c>
      <c r="H709" s="6" t="s">
        <v>22</v>
      </c>
      <c r="I709" s="6" t="s">
        <v>22</v>
      </c>
      <c r="J709" s="6" t="s">
        <v>1152</v>
      </c>
      <c r="K709" s="6" t="s">
        <v>1041</v>
      </c>
      <c r="L709" s="170" t="s">
        <v>22</v>
      </c>
      <c r="M709" s="170" t="s">
        <v>22</v>
      </c>
      <c r="N709" s="170" t="s">
        <v>22</v>
      </c>
      <c r="O709" s="173" t="s">
        <v>22</v>
      </c>
      <c r="P709" s="170" t="s">
        <v>22</v>
      </c>
      <c r="Q709" s="170" t="s">
        <v>22</v>
      </c>
      <c r="R709" s="170" t="s">
        <v>22</v>
      </c>
      <c r="S709" s="173" t="s">
        <v>22</v>
      </c>
      <c r="T709" s="101">
        <v>0.375</v>
      </c>
      <c r="U709" s="101">
        <v>0.58333333333333337</v>
      </c>
      <c r="V709" s="170" t="s">
        <v>22</v>
      </c>
      <c r="W709" s="170" t="s">
        <v>22</v>
      </c>
      <c r="X709" s="170" t="s">
        <v>22</v>
      </c>
      <c r="Y709" s="170" t="s">
        <v>22</v>
      </c>
      <c r="Z709" s="107" t="s">
        <v>22</v>
      </c>
      <c r="AA709" s="6"/>
      <c r="GU709" s="163"/>
    </row>
    <row r="710" spans="1:203">
      <c r="A710" s="102" t="s">
        <v>3529</v>
      </c>
      <c r="B710" s="100">
        <v>45323</v>
      </c>
      <c r="C710" s="6">
        <v>7</v>
      </c>
      <c r="D710" s="105" t="s">
        <v>22</v>
      </c>
      <c r="E710" s="6">
        <v>1</v>
      </c>
      <c r="F710" s="6">
        <v>15</v>
      </c>
      <c r="G710" s="6">
        <v>0</v>
      </c>
      <c r="H710" s="6" t="s">
        <v>22</v>
      </c>
      <c r="I710" s="6" t="s">
        <v>22</v>
      </c>
      <c r="J710" s="6" t="s">
        <v>1152</v>
      </c>
      <c r="K710" s="6" t="s">
        <v>1041</v>
      </c>
      <c r="L710" s="170" t="s">
        <v>22</v>
      </c>
      <c r="M710" s="170" t="s">
        <v>22</v>
      </c>
      <c r="N710" s="170" t="s">
        <v>22</v>
      </c>
      <c r="O710" s="173" t="s">
        <v>22</v>
      </c>
      <c r="P710" s="170" t="s">
        <v>22</v>
      </c>
      <c r="Q710" s="170" t="s">
        <v>22</v>
      </c>
      <c r="R710" s="170" t="s">
        <v>22</v>
      </c>
      <c r="S710" s="173" t="s">
        <v>22</v>
      </c>
      <c r="T710" s="101">
        <v>0.375</v>
      </c>
      <c r="U710" s="101">
        <v>0.58333333333333337</v>
      </c>
      <c r="V710" s="170" t="s">
        <v>22</v>
      </c>
      <c r="W710" s="170" t="s">
        <v>22</v>
      </c>
      <c r="X710" s="170" t="s">
        <v>22</v>
      </c>
      <c r="Y710" s="170" t="s">
        <v>22</v>
      </c>
      <c r="Z710" s="107" t="s">
        <v>22</v>
      </c>
      <c r="AA710" s="6"/>
      <c r="GU710" s="163"/>
    </row>
    <row r="711" spans="1:203">
      <c r="A711" s="102" t="s">
        <v>3529</v>
      </c>
      <c r="B711" s="100">
        <v>45323</v>
      </c>
      <c r="C711" s="6">
        <v>6</v>
      </c>
      <c r="D711" s="105" t="s">
        <v>22</v>
      </c>
      <c r="E711" s="6">
        <v>1</v>
      </c>
      <c r="F711" s="6">
        <v>15</v>
      </c>
      <c r="G711" s="6">
        <v>0</v>
      </c>
      <c r="H711" s="6" t="s">
        <v>22</v>
      </c>
      <c r="I711" s="6" t="s">
        <v>22</v>
      </c>
      <c r="J711" s="6" t="s">
        <v>1152</v>
      </c>
      <c r="K711" s="6" t="s">
        <v>1041</v>
      </c>
      <c r="L711" s="170" t="s">
        <v>22</v>
      </c>
      <c r="M711" s="170" t="s">
        <v>22</v>
      </c>
      <c r="N711" s="170" t="s">
        <v>22</v>
      </c>
      <c r="O711" s="173" t="s">
        <v>22</v>
      </c>
      <c r="P711" s="170" t="s">
        <v>22</v>
      </c>
      <c r="Q711" s="170" t="s">
        <v>22</v>
      </c>
      <c r="R711" s="170" t="s">
        <v>22</v>
      </c>
      <c r="S711" s="173" t="s">
        <v>22</v>
      </c>
      <c r="T711" s="101">
        <v>0.375</v>
      </c>
      <c r="U711" s="101">
        <v>0.58333333333333337</v>
      </c>
      <c r="V711" s="170" t="s">
        <v>22</v>
      </c>
      <c r="W711" s="170" t="s">
        <v>22</v>
      </c>
      <c r="X711" s="170" t="s">
        <v>22</v>
      </c>
      <c r="Y711" s="170" t="s">
        <v>22</v>
      </c>
      <c r="Z711" s="107" t="s">
        <v>22</v>
      </c>
      <c r="AA711" s="6"/>
      <c r="GU711" s="163"/>
    </row>
    <row r="712" spans="1:203">
      <c r="A712" s="102" t="s">
        <v>3530</v>
      </c>
      <c r="B712" s="100">
        <v>45324</v>
      </c>
      <c r="C712" s="6">
        <v>60</v>
      </c>
      <c r="D712" s="105" t="s">
        <v>22</v>
      </c>
      <c r="E712" s="6">
        <v>1</v>
      </c>
      <c r="F712" s="6">
        <v>16</v>
      </c>
      <c r="G712" s="6">
        <v>1</v>
      </c>
      <c r="H712" s="6" t="s">
        <v>352</v>
      </c>
      <c r="I712" s="6" t="s">
        <v>352</v>
      </c>
      <c r="J712" s="6" t="s">
        <v>396</v>
      </c>
      <c r="K712" s="6" t="s">
        <v>1041</v>
      </c>
      <c r="L712" s="170" t="s">
        <v>22</v>
      </c>
      <c r="M712" s="170" t="s">
        <v>22</v>
      </c>
      <c r="N712" s="170" t="s">
        <v>22</v>
      </c>
      <c r="O712" s="173" t="s">
        <v>22</v>
      </c>
      <c r="P712" s="170" t="s">
        <v>22</v>
      </c>
      <c r="Q712" s="170" t="s">
        <v>22</v>
      </c>
      <c r="R712" s="170" t="s">
        <v>22</v>
      </c>
      <c r="S712" s="173" t="s">
        <v>22</v>
      </c>
      <c r="T712" s="174">
        <v>0.33333333333333331</v>
      </c>
      <c r="U712" s="174">
        <v>0.625</v>
      </c>
      <c r="V712" s="170" t="s">
        <v>22</v>
      </c>
      <c r="W712" s="170" t="s">
        <v>22</v>
      </c>
      <c r="X712" s="170" t="s">
        <v>22</v>
      </c>
      <c r="Y712" s="170" t="s">
        <v>22</v>
      </c>
      <c r="Z712" s="107" t="s">
        <v>22</v>
      </c>
      <c r="AA712" s="6"/>
      <c r="GU712" s="163"/>
    </row>
    <row r="713" spans="1:203">
      <c r="A713" s="102" t="s">
        <v>3530</v>
      </c>
      <c r="B713" s="100">
        <v>45324</v>
      </c>
      <c r="C713" s="6">
        <v>61</v>
      </c>
      <c r="D713" s="105" t="s">
        <v>22</v>
      </c>
      <c r="E713" s="6">
        <v>1</v>
      </c>
      <c r="F713" s="6">
        <v>16</v>
      </c>
      <c r="G713" s="6">
        <v>1</v>
      </c>
      <c r="H713" s="6" t="s">
        <v>352</v>
      </c>
      <c r="I713" s="6" t="s">
        <v>352</v>
      </c>
      <c r="J713" s="6" t="s">
        <v>396</v>
      </c>
      <c r="K713" s="6" t="s">
        <v>1041</v>
      </c>
      <c r="L713" s="170" t="s">
        <v>22</v>
      </c>
      <c r="M713" s="170" t="s">
        <v>22</v>
      </c>
      <c r="N713" s="170" t="s">
        <v>22</v>
      </c>
      <c r="O713" s="173" t="s">
        <v>22</v>
      </c>
      <c r="P713" s="170" t="s">
        <v>22</v>
      </c>
      <c r="Q713" s="170" t="s">
        <v>22</v>
      </c>
      <c r="R713" s="170" t="s">
        <v>22</v>
      </c>
      <c r="S713" s="173" t="s">
        <v>22</v>
      </c>
      <c r="T713" s="174">
        <v>0.33333333333333331</v>
      </c>
      <c r="U713" s="174">
        <v>0.625</v>
      </c>
      <c r="V713" s="170" t="s">
        <v>22</v>
      </c>
      <c r="W713" s="170" t="s">
        <v>22</v>
      </c>
      <c r="X713" s="170" t="s">
        <v>22</v>
      </c>
      <c r="Y713" s="170" t="s">
        <v>22</v>
      </c>
      <c r="Z713" s="107" t="s">
        <v>22</v>
      </c>
      <c r="AA713" s="6"/>
      <c r="GU713" s="163"/>
    </row>
    <row r="714" spans="1:203">
      <c r="A714" s="102" t="s">
        <v>3530</v>
      </c>
      <c r="B714" s="100">
        <v>45324</v>
      </c>
      <c r="C714" s="6">
        <v>1</v>
      </c>
      <c r="D714" s="105" t="s">
        <v>22</v>
      </c>
      <c r="E714" s="6">
        <v>1</v>
      </c>
      <c r="F714" s="6">
        <v>16</v>
      </c>
      <c r="G714" s="6">
        <v>1</v>
      </c>
      <c r="H714" s="6" t="s">
        <v>352</v>
      </c>
      <c r="I714" s="6" t="s">
        <v>352</v>
      </c>
      <c r="J714" s="6" t="s">
        <v>396</v>
      </c>
      <c r="K714" s="6" t="s">
        <v>1041</v>
      </c>
      <c r="L714" s="170" t="s">
        <v>22</v>
      </c>
      <c r="M714" s="170" t="s">
        <v>22</v>
      </c>
      <c r="N714" s="170" t="s">
        <v>22</v>
      </c>
      <c r="O714" s="173" t="s">
        <v>22</v>
      </c>
      <c r="P714" s="170" t="s">
        <v>22</v>
      </c>
      <c r="Q714" s="170" t="s">
        <v>22</v>
      </c>
      <c r="R714" s="170" t="s">
        <v>22</v>
      </c>
      <c r="S714" s="173" t="s">
        <v>22</v>
      </c>
      <c r="T714" s="174">
        <v>0.33333333333333331</v>
      </c>
      <c r="U714" s="174">
        <v>0.625</v>
      </c>
      <c r="V714" s="170" t="s">
        <v>22</v>
      </c>
      <c r="W714" s="170" t="s">
        <v>22</v>
      </c>
      <c r="X714" s="170" t="s">
        <v>22</v>
      </c>
      <c r="Y714" s="170" t="s">
        <v>22</v>
      </c>
      <c r="Z714" s="107" t="s">
        <v>22</v>
      </c>
      <c r="AA714" s="6"/>
      <c r="GU714" s="163"/>
    </row>
    <row r="715" spans="1:203">
      <c r="A715" s="102" t="s">
        <v>3386</v>
      </c>
      <c r="B715" s="100">
        <f>INDEX(BDD_enquete_terrain_publique!E:E, MATCH(A715, BDD_enquete_terrain_publique!C:C, 0))</f>
        <v>45328</v>
      </c>
      <c r="C715" s="6">
        <v>59</v>
      </c>
      <c r="D715" s="105" t="s">
        <v>22</v>
      </c>
      <c r="E715" s="6">
        <f>INDEX(BDD_enquete_terrain_publique!G:G, MATCH(A715, BDD_enquete_terrain_publique!C:C, 0))</f>
        <v>0</v>
      </c>
      <c r="F715" s="6">
        <f>INDEX(BDD_enquete_terrain_publique!H:H, MATCH(A715, BDD_enquete_terrain_publique!C:C, 0))</f>
        <v>15</v>
      </c>
      <c r="G715" s="6">
        <f>INDEX(BDD_enquete_terrain_publique!I:I, MATCH(A715, BDD_enquete_terrain_publique!C:C, 0))</f>
        <v>0</v>
      </c>
      <c r="H715" s="6" t="str">
        <f>INDEX(BDD_enquete_terrain_publique!J:J, MATCH(A715, BDD_enquete_terrain_publique!C:C, 0))</f>
        <v>NA</v>
      </c>
      <c r="I715" s="6" t="str">
        <f>INDEX(BDD_enquete_terrain_publique!K:K, MATCH(A715, BDD_enquete_terrain_publique!C:C, 0))</f>
        <v>NA</v>
      </c>
      <c r="J715" s="6" t="str">
        <f>INDEX(BDD_enquete_terrain_publique!L:L, MATCH(A715, BDD_enquete_terrain_publique!C:C, 0))</f>
        <v>25_50</v>
      </c>
      <c r="K715" s="6" t="str">
        <f>INDEX(BDD_enquete_terrain_publique!M:M, MATCH(A715, BDD_enquete_terrain_publique!C:C, 0))</f>
        <v>pre_quart</v>
      </c>
      <c r="L715" s="170" t="s">
        <v>22</v>
      </c>
      <c r="M715" s="170" t="s">
        <v>22</v>
      </c>
      <c r="N715" s="170" t="s">
        <v>22</v>
      </c>
      <c r="O715" s="6">
        <v>42.683599999999998</v>
      </c>
      <c r="P715" s="170" t="s">
        <v>22</v>
      </c>
      <c r="Q715" s="170" t="s">
        <v>22</v>
      </c>
      <c r="R715" s="170" t="s">
        <v>22</v>
      </c>
      <c r="S715" s="6">
        <v>9.3000000000000007</v>
      </c>
      <c r="T715" s="101">
        <f>INDEX(BDD_enquete_terrain_publique!AE:AE, MATCH(A715, BDD_enquete_terrain_publique!C:C, 0))</f>
        <v>0.375</v>
      </c>
      <c r="U715" s="101">
        <f>INDEX(BDD_enquete_terrain_publique!AF:AF, MATCH(A715, BDD_enquete_terrain_publique!C:C, 0))</f>
        <v>0.58333333333333337</v>
      </c>
      <c r="V715" s="6" t="s">
        <v>39</v>
      </c>
      <c r="W715" s="101">
        <v>0.45833333333333331</v>
      </c>
      <c r="X715" s="6">
        <v>3</v>
      </c>
      <c r="Y715" s="6">
        <v>3</v>
      </c>
      <c r="Z715" s="107" t="s">
        <v>22</v>
      </c>
      <c r="AA715" s="6"/>
      <c r="GU715" s="163"/>
    </row>
    <row r="716" spans="1:203">
      <c r="A716" s="102" t="s">
        <v>3531</v>
      </c>
      <c r="B716" s="100">
        <v>45329</v>
      </c>
      <c r="C716" s="6">
        <v>60</v>
      </c>
      <c r="D716" s="105" t="s">
        <v>22</v>
      </c>
      <c r="E716" s="6">
        <v>1</v>
      </c>
      <c r="F716" s="6">
        <v>16</v>
      </c>
      <c r="G716" s="6">
        <v>1</v>
      </c>
      <c r="H716" s="6" t="s">
        <v>294</v>
      </c>
      <c r="I716" s="6" t="s">
        <v>352</v>
      </c>
      <c r="J716" s="6" t="s">
        <v>396</v>
      </c>
      <c r="K716" s="6" t="s">
        <v>411</v>
      </c>
      <c r="L716" s="170" t="s">
        <v>22</v>
      </c>
      <c r="M716" s="170" t="s">
        <v>22</v>
      </c>
      <c r="N716" s="170" t="s">
        <v>22</v>
      </c>
      <c r="O716" s="173" t="s">
        <v>22</v>
      </c>
      <c r="P716" s="170" t="s">
        <v>22</v>
      </c>
      <c r="Q716" s="170" t="s">
        <v>22</v>
      </c>
      <c r="R716" s="170" t="s">
        <v>22</v>
      </c>
      <c r="S716" s="173" t="s">
        <v>22</v>
      </c>
      <c r="T716" s="174">
        <v>0.33333333333333331</v>
      </c>
      <c r="U716" s="174">
        <v>0.625</v>
      </c>
      <c r="V716" s="170" t="s">
        <v>22</v>
      </c>
      <c r="W716" s="170" t="s">
        <v>22</v>
      </c>
      <c r="X716" s="170" t="s">
        <v>22</v>
      </c>
      <c r="Y716" s="170" t="s">
        <v>22</v>
      </c>
      <c r="Z716" s="107" t="s">
        <v>22</v>
      </c>
      <c r="AA716" s="6"/>
      <c r="GU716" s="163"/>
    </row>
    <row r="717" spans="1:203">
      <c r="A717" s="102" t="s">
        <v>3531</v>
      </c>
      <c r="B717" s="100">
        <v>45329</v>
      </c>
      <c r="C717" s="6">
        <v>61</v>
      </c>
      <c r="D717" s="105" t="s">
        <v>22</v>
      </c>
      <c r="E717" s="6">
        <v>1</v>
      </c>
      <c r="F717" s="6">
        <v>16</v>
      </c>
      <c r="G717" s="6">
        <v>1</v>
      </c>
      <c r="H717" s="6" t="s">
        <v>294</v>
      </c>
      <c r="I717" s="6" t="s">
        <v>352</v>
      </c>
      <c r="J717" s="6" t="s">
        <v>396</v>
      </c>
      <c r="K717" s="6" t="s">
        <v>411</v>
      </c>
      <c r="L717" s="170" t="s">
        <v>22</v>
      </c>
      <c r="M717" s="170" t="s">
        <v>22</v>
      </c>
      <c r="N717" s="170" t="s">
        <v>22</v>
      </c>
      <c r="O717" s="173" t="s">
        <v>22</v>
      </c>
      <c r="P717" s="170" t="s">
        <v>22</v>
      </c>
      <c r="Q717" s="170" t="s">
        <v>22</v>
      </c>
      <c r="R717" s="170" t="s">
        <v>22</v>
      </c>
      <c r="S717" s="173" t="s">
        <v>22</v>
      </c>
      <c r="T717" s="174">
        <v>0.33333333333333331</v>
      </c>
      <c r="U717" s="174">
        <v>0.625</v>
      </c>
      <c r="V717" s="170" t="s">
        <v>22</v>
      </c>
      <c r="W717" s="170" t="s">
        <v>22</v>
      </c>
      <c r="X717" s="170" t="s">
        <v>22</v>
      </c>
      <c r="Y717" s="170" t="s">
        <v>22</v>
      </c>
      <c r="Z717" s="107" t="s">
        <v>22</v>
      </c>
      <c r="AA717" s="6"/>
      <c r="GU717" s="163"/>
    </row>
    <row r="718" spans="1:203">
      <c r="A718" s="102" t="s">
        <v>3531</v>
      </c>
      <c r="B718" s="100">
        <v>45329</v>
      </c>
      <c r="C718" s="6">
        <v>1</v>
      </c>
      <c r="D718" s="105" t="s">
        <v>22</v>
      </c>
      <c r="E718" s="6">
        <v>1</v>
      </c>
      <c r="F718" s="6">
        <v>16</v>
      </c>
      <c r="G718" s="6">
        <v>1</v>
      </c>
      <c r="H718" s="6" t="s">
        <v>294</v>
      </c>
      <c r="I718" s="6" t="s">
        <v>352</v>
      </c>
      <c r="J718" s="6" t="s">
        <v>396</v>
      </c>
      <c r="K718" s="6" t="s">
        <v>411</v>
      </c>
      <c r="L718" s="170" t="s">
        <v>22</v>
      </c>
      <c r="M718" s="170" t="s">
        <v>22</v>
      </c>
      <c r="N718" s="170" t="s">
        <v>22</v>
      </c>
      <c r="O718" s="173" t="s">
        <v>22</v>
      </c>
      <c r="P718" s="170" t="s">
        <v>22</v>
      </c>
      <c r="Q718" s="170" t="s">
        <v>22</v>
      </c>
      <c r="R718" s="170" t="s">
        <v>22</v>
      </c>
      <c r="S718" s="173" t="s">
        <v>22</v>
      </c>
      <c r="T718" s="174">
        <v>0.33333333333333331</v>
      </c>
      <c r="U718" s="174">
        <v>0.625</v>
      </c>
      <c r="V718" s="170" t="s">
        <v>22</v>
      </c>
      <c r="W718" s="170" t="s">
        <v>22</v>
      </c>
      <c r="X718" s="170" t="s">
        <v>22</v>
      </c>
      <c r="Y718" s="170" t="s">
        <v>22</v>
      </c>
      <c r="Z718" s="107" t="s">
        <v>22</v>
      </c>
      <c r="AA718" s="6"/>
      <c r="GU718" s="163"/>
    </row>
    <row r="719" spans="1:203">
      <c r="A719" s="102" t="s">
        <v>3387</v>
      </c>
      <c r="B719" s="100">
        <f>INDEX(BDD_enquete_terrain_publique!E:E, MATCH(A719, BDD_enquete_terrain_publique!C:C, 0))</f>
        <v>45335</v>
      </c>
      <c r="C719" s="6">
        <v>59</v>
      </c>
      <c r="D719" s="105" t="s">
        <v>22</v>
      </c>
      <c r="E719" s="6">
        <f>INDEX(BDD_enquete_terrain_publique!G:G, MATCH(A719, BDD_enquete_terrain_publique!C:C, 0))</f>
        <v>0</v>
      </c>
      <c r="F719" s="6">
        <f>INDEX(BDD_enquete_terrain_publique!H:H, MATCH(A719, BDD_enquete_terrain_publique!C:C, 0))</f>
        <v>16</v>
      </c>
      <c r="G719" s="6">
        <f>INDEX(BDD_enquete_terrain_publique!I:I, MATCH(A719, BDD_enquete_terrain_publique!C:C, 0))</f>
        <v>0</v>
      </c>
      <c r="H719" s="6" t="str">
        <f>INDEX(BDD_enquete_terrain_publique!J:J, MATCH(A719, BDD_enquete_terrain_publique!C:C, 0))</f>
        <v>NA</v>
      </c>
      <c r="I719" s="6" t="str">
        <f>INDEX(BDD_enquete_terrain_publique!K:K, MATCH(A719, BDD_enquete_terrain_publique!C:C, 0))</f>
        <v>NA</v>
      </c>
      <c r="J719" s="6" t="str">
        <f>INDEX(BDD_enquete_terrain_publique!L:L, MATCH(A719, BDD_enquete_terrain_publique!C:C, 0))</f>
        <v>0_10</v>
      </c>
      <c r="K719" s="6" t="str">
        <f>INDEX(BDD_enquete_terrain_publique!M:M, MATCH(A719, BDD_enquete_terrain_publique!C:C, 0))</f>
        <v>pre_quart</v>
      </c>
      <c r="L719" s="170" t="s">
        <v>22</v>
      </c>
      <c r="M719" s="170" t="s">
        <v>22</v>
      </c>
      <c r="N719" s="170" t="s">
        <v>22</v>
      </c>
      <c r="O719" s="6">
        <v>42.68</v>
      </c>
      <c r="P719" s="170" t="s">
        <v>22</v>
      </c>
      <c r="Q719" s="170" t="s">
        <v>22</v>
      </c>
      <c r="R719" s="170" t="s">
        <v>22</v>
      </c>
      <c r="S719" s="6">
        <v>9.2970000000000006</v>
      </c>
      <c r="T719" s="101">
        <f>INDEX(BDD_enquete_terrain_publique!AE:AE, MATCH(A719, BDD_enquete_terrain_publique!C:C, 0))</f>
        <v>0.625</v>
      </c>
      <c r="U719" s="101">
        <f>INDEX(BDD_enquete_terrain_publique!AF:AF, MATCH(A719, BDD_enquete_terrain_publique!C:C, 0))</f>
        <v>0.75</v>
      </c>
      <c r="V719" s="6" t="s">
        <v>39</v>
      </c>
      <c r="W719" s="101">
        <v>0.72916666666666663</v>
      </c>
      <c r="X719" s="6">
        <v>2</v>
      </c>
      <c r="Y719" s="6">
        <v>3</v>
      </c>
      <c r="Z719" s="107" t="s">
        <v>22</v>
      </c>
      <c r="AA719" s="6"/>
      <c r="GU719" s="163"/>
    </row>
    <row r="720" spans="1:203">
      <c r="A720" s="102" t="s">
        <v>3388</v>
      </c>
      <c r="B720" s="100">
        <f>INDEX(BDD_enquete_terrain_publique!E:E, MATCH(A720, BDD_enquete_terrain_publique!C:C, 0))</f>
        <v>45336</v>
      </c>
      <c r="C720" s="6">
        <v>60</v>
      </c>
      <c r="D720" s="105" t="s">
        <v>22</v>
      </c>
      <c r="E720" s="6">
        <f>INDEX(BDD_enquete_terrain_publique!G:G, MATCH(A720, BDD_enquete_terrain_publique!C:C, 0))</f>
        <v>1</v>
      </c>
      <c r="F720" s="6">
        <f>INDEX(BDD_enquete_terrain_publique!H:H, MATCH(A720, BDD_enquete_terrain_publique!C:C, 0))</f>
        <v>18</v>
      </c>
      <c r="G720" s="6">
        <f>INDEX(BDD_enquete_terrain_publique!I:I, MATCH(A720, BDD_enquete_terrain_publique!C:C, 0))</f>
        <v>1</v>
      </c>
      <c r="H720" s="6" t="str">
        <f>INDEX(BDD_enquete_terrain_publique!J:J, MATCH(A720, BDD_enquete_terrain_publique!C:C, 0))</f>
        <v>O</v>
      </c>
      <c r="I720" s="6" t="str">
        <f>INDEX(BDD_enquete_terrain_publique!K:K, MATCH(A720, BDD_enquete_terrain_publique!C:C, 0))</f>
        <v>O</v>
      </c>
      <c r="J720" s="6" t="str">
        <f>INDEX(BDD_enquete_terrain_publique!L:L, MATCH(A720, BDD_enquete_terrain_publique!C:C, 0))</f>
        <v>0_10</v>
      </c>
      <c r="K720" s="6" t="str">
        <f>INDEX(BDD_enquete_terrain_publique!M:M, MATCH(A720, BDD_enquete_terrain_publique!C:C, 0))</f>
        <v>pre_quart</v>
      </c>
      <c r="L720" s="170" t="s">
        <v>22</v>
      </c>
      <c r="M720" s="170" t="s">
        <v>22</v>
      </c>
      <c r="N720" s="170" t="s">
        <v>22</v>
      </c>
      <c r="O720" s="173">
        <v>42.724400000000003</v>
      </c>
      <c r="P720" s="170" t="s">
        <v>22</v>
      </c>
      <c r="Q720" s="170" t="s">
        <v>22</v>
      </c>
      <c r="R720" s="170" t="s">
        <v>22</v>
      </c>
      <c r="S720" s="173">
        <v>9.3339999999999996</v>
      </c>
      <c r="T720" s="101">
        <f>INDEX(BDD_enquete_terrain_publique!AE:AE, MATCH(A720, BDD_enquete_terrain_publique!C:C, 0))</f>
        <v>0.375</v>
      </c>
      <c r="U720" s="101">
        <f>INDEX(BDD_enquete_terrain_publique!AF:AF, MATCH(A720, BDD_enquete_terrain_publique!C:C, 0))</f>
        <v>0.66666666666666663</v>
      </c>
      <c r="V720" s="6" t="s">
        <v>39</v>
      </c>
      <c r="W720" s="101">
        <v>0.45833333333333331</v>
      </c>
      <c r="X720" s="6">
        <v>2</v>
      </c>
      <c r="Y720" s="6">
        <v>4</v>
      </c>
      <c r="Z720" s="107" t="s">
        <v>22</v>
      </c>
      <c r="AA720" s="6"/>
      <c r="GU720" s="163"/>
    </row>
    <row r="721" spans="1:203">
      <c r="A721" s="102" t="s">
        <v>3388</v>
      </c>
      <c r="B721" s="100">
        <f>INDEX(BDD_enquete_terrain_publique!E:E, MATCH(A721, BDD_enquete_terrain_publique!C:C, 0))</f>
        <v>45336</v>
      </c>
      <c r="C721" s="6">
        <v>61</v>
      </c>
      <c r="D721" s="105" t="s">
        <v>22</v>
      </c>
      <c r="E721" s="6">
        <f>INDEX(BDD_enquete_terrain_publique!G:G, MATCH(A721, BDD_enquete_terrain_publique!C:C, 0))</f>
        <v>1</v>
      </c>
      <c r="F721" s="6">
        <f>INDEX(BDD_enquete_terrain_publique!H:H, MATCH(A721, BDD_enquete_terrain_publique!C:C, 0))</f>
        <v>18</v>
      </c>
      <c r="G721" s="6">
        <f>INDEX(BDD_enquete_terrain_publique!I:I, MATCH(A721, BDD_enquete_terrain_publique!C:C, 0))</f>
        <v>1</v>
      </c>
      <c r="H721" s="6" t="str">
        <f>INDEX(BDD_enquete_terrain_publique!J:J, MATCH(A721, BDD_enquete_terrain_publique!C:C, 0))</f>
        <v>O</v>
      </c>
      <c r="I721" s="6" t="str">
        <f>INDEX(BDD_enquete_terrain_publique!K:K, MATCH(A721, BDD_enquete_terrain_publique!C:C, 0))</f>
        <v>O</v>
      </c>
      <c r="J721" s="6" t="str">
        <f>INDEX(BDD_enquete_terrain_publique!L:L, MATCH(A721, BDD_enquete_terrain_publique!C:C, 0))</f>
        <v>0_10</v>
      </c>
      <c r="K721" s="6" t="str">
        <f>INDEX(BDD_enquete_terrain_publique!M:M, MATCH(A721, BDD_enquete_terrain_publique!C:C, 0))</f>
        <v>pre_quart</v>
      </c>
      <c r="L721" s="170" t="s">
        <v>22</v>
      </c>
      <c r="M721" s="170" t="s">
        <v>22</v>
      </c>
      <c r="N721" s="170" t="s">
        <v>22</v>
      </c>
      <c r="O721" s="173" t="s">
        <v>22</v>
      </c>
      <c r="P721" s="170" t="s">
        <v>22</v>
      </c>
      <c r="Q721" s="170" t="s">
        <v>22</v>
      </c>
      <c r="R721" s="170" t="s">
        <v>22</v>
      </c>
      <c r="S721" s="173" t="s">
        <v>22</v>
      </c>
      <c r="T721" s="101">
        <f>INDEX(BDD_enquete_terrain_publique!AE:AE, MATCH(A721, BDD_enquete_terrain_publique!C:C, 0))</f>
        <v>0.375</v>
      </c>
      <c r="U721" s="101">
        <f>INDEX(BDD_enquete_terrain_publique!AF:AF, MATCH(A721, BDD_enquete_terrain_publique!C:C, 0))</f>
        <v>0.66666666666666663</v>
      </c>
      <c r="V721" s="6" t="s">
        <v>22</v>
      </c>
      <c r="W721" s="6" t="s">
        <v>22</v>
      </c>
      <c r="X721" s="6" t="s">
        <v>22</v>
      </c>
      <c r="Y721" s="6" t="s">
        <v>22</v>
      </c>
      <c r="Z721" s="107" t="s">
        <v>22</v>
      </c>
      <c r="AA721" s="6"/>
      <c r="GU721" s="163"/>
    </row>
    <row r="722" spans="1:203">
      <c r="A722" s="102" t="s">
        <v>3388</v>
      </c>
      <c r="B722" s="100">
        <f>INDEX(BDD_enquete_terrain_publique!E:E, MATCH(A722, BDD_enquete_terrain_publique!C:C, 0))</f>
        <v>45336</v>
      </c>
      <c r="C722" s="6">
        <v>1</v>
      </c>
      <c r="D722" s="105" t="s">
        <v>22</v>
      </c>
      <c r="E722" s="6">
        <f>INDEX(BDD_enquete_terrain_publique!G:G, MATCH(A722, BDD_enquete_terrain_publique!C:C, 0))</f>
        <v>1</v>
      </c>
      <c r="F722" s="6">
        <f>INDEX(BDD_enquete_terrain_publique!H:H, MATCH(A722, BDD_enquete_terrain_publique!C:C, 0))</f>
        <v>18</v>
      </c>
      <c r="G722" s="6">
        <f>INDEX(BDD_enquete_terrain_publique!I:I, MATCH(A722, BDD_enquete_terrain_publique!C:C, 0))</f>
        <v>1</v>
      </c>
      <c r="H722" s="6" t="str">
        <f>INDEX(BDD_enquete_terrain_publique!J:J, MATCH(A722, BDD_enquete_terrain_publique!C:C, 0))</f>
        <v>O</v>
      </c>
      <c r="I722" s="6" t="str">
        <f>INDEX(BDD_enquete_terrain_publique!K:K, MATCH(A722, BDD_enquete_terrain_publique!C:C, 0))</f>
        <v>O</v>
      </c>
      <c r="J722" s="6" t="str">
        <f>INDEX(BDD_enquete_terrain_publique!L:L, MATCH(A722, BDD_enquete_terrain_publique!C:C, 0))</f>
        <v>0_10</v>
      </c>
      <c r="K722" s="6" t="str">
        <f>INDEX(BDD_enquete_terrain_publique!M:M, MATCH(A722, BDD_enquete_terrain_publique!C:C, 0))</f>
        <v>pre_quart</v>
      </c>
      <c r="L722" s="170" t="s">
        <v>22</v>
      </c>
      <c r="M722" s="170" t="s">
        <v>22</v>
      </c>
      <c r="N722" s="170" t="s">
        <v>22</v>
      </c>
      <c r="O722" s="173" t="s">
        <v>22</v>
      </c>
      <c r="P722" s="170" t="s">
        <v>22</v>
      </c>
      <c r="Q722" s="170" t="s">
        <v>22</v>
      </c>
      <c r="R722" s="170" t="s">
        <v>22</v>
      </c>
      <c r="S722" s="173" t="s">
        <v>22</v>
      </c>
      <c r="T722" s="101">
        <f>INDEX(BDD_enquete_terrain_publique!AE:AE, MATCH(A722, BDD_enquete_terrain_publique!C:C, 0))</f>
        <v>0.375</v>
      </c>
      <c r="U722" s="101">
        <f>INDEX(BDD_enquete_terrain_publique!AF:AF, MATCH(A722, BDD_enquete_terrain_publique!C:C, 0))</f>
        <v>0.66666666666666663</v>
      </c>
      <c r="V722" s="6" t="s">
        <v>22</v>
      </c>
      <c r="W722" s="6" t="s">
        <v>22</v>
      </c>
      <c r="X722" s="6" t="s">
        <v>22</v>
      </c>
      <c r="Y722" s="6" t="s">
        <v>22</v>
      </c>
      <c r="Z722" s="107" t="s">
        <v>22</v>
      </c>
      <c r="AA722" s="6"/>
      <c r="GU722" s="163"/>
    </row>
    <row r="723" spans="1:203">
      <c r="A723" s="102" t="s">
        <v>3389</v>
      </c>
      <c r="B723" s="100">
        <f>INDEX(BDD_enquete_terrain_publique!E:E, MATCH(A723, BDD_enquete_terrain_publique!C:C, 0))</f>
        <v>45337</v>
      </c>
      <c r="C723" s="6">
        <v>9</v>
      </c>
      <c r="D723" s="105" t="s">
        <v>22</v>
      </c>
      <c r="E723" s="6">
        <f>INDEX(BDD_enquete_terrain_publique!G:G, MATCH(A723, BDD_enquete_terrain_publique!C:C, 0))</f>
        <v>0</v>
      </c>
      <c r="F723" s="6">
        <f>INDEX(BDD_enquete_terrain_publique!H:H, MATCH(A723, BDD_enquete_terrain_publique!C:C, 0))</f>
        <v>17</v>
      </c>
      <c r="G723" s="6">
        <f>INDEX(BDD_enquete_terrain_publique!I:I, MATCH(A723, BDD_enquete_terrain_publique!C:C, 0))</f>
        <v>0</v>
      </c>
      <c r="H723" s="6" t="str">
        <f>INDEX(BDD_enquete_terrain_publique!J:J, MATCH(A723, BDD_enquete_terrain_publique!C:C, 0))</f>
        <v>NA</v>
      </c>
      <c r="I723" s="6" t="str">
        <f>INDEX(BDD_enquete_terrain_publique!K:K, MATCH(A723, BDD_enquete_terrain_publique!C:C, 0))</f>
        <v>NA</v>
      </c>
      <c r="J723" s="6" t="str">
        <f>INDEX(BDD_enquete_terrain_publique!L:L, MATCH(A723, BDD_enquete_terrain_publique!C:C, 0))</f>
        <v>0_10</v>
      </c>
      <c r="K723" s="6" t="str">
        <f>INDEX(BDD_enquete_terrain_publique!M:M, MATCH(A723, BDD_enquete_terrain_publique!C:C, 0))</f>
        <v>pre_quart</v>
      </c>
      <c r="L723" s="170" t="s">
        <v>22</v>
      </c>
      <c r="M723" s="170" t="s">
        <v>22</v>
      </c>
      <c r="N723" s="170" t="s">
        <v>22</v>
      </c>
      <c r="O723" s="173" t="s">
        <v>22</v>
      </c>
      <c r="P723" s="170" t="s">
        <v>22</v>
      </c>
      <c r="Q723" s="170" t="s">
        <v>22</v>
      </c>
      <c r="R723" s="170" t="s">
        <v>22</v>
      </c>
      <c r="S723" s="173" t="s">
        <v>22</v>
      </c>
      <c r="T723" s="101">
        <f>INDEX(BDD_enquete_terrain_publique!AE:AE, MATCH(A723, BDD_enquete_terrain_publique!C:C, 0))</f>
        <v>0.375</v>
      </c>
      <c r="U723" s="101">
        <f>INDEX(BDD_enquete_terrain_publique!AF:AF, MATCH(A723, BDD_enquete_terrain_publique!C:C, 0))</f>
        <v>0.58333333333333337</v>
      </c>
      <c r="V723" s="6" t="s">
        <v>22</v>
      </c>
      <c r="W723" s="6" t="s">
        <v>22</v>
      </c>
      <c r="X723" s="6" t="s">
        <v>22</v>
      </c>
      <c r="Y723" s="6" t="s">
        <v>22</v>
      </c>
      <c r="Z723" s="6" t="s">
        <v>22</v>
      </c>
      <c r="AA723" s="6"/>
      <c r="GU723" s="163"/>
    </row>
    <row r="724" spans="1:203">
      <c r="A724" s="102" t="s">
        <v>3389</v>
      </c>
      <c r="B724" s="100">
        <f>INDEX(BDD_enquete_terrain_publique!E:E, MATCH(A724, BDD_enquete_terrain_publique!C:C, 0))</f>
        <v>45337</v>
      </c>
      <c r="C724" s="6">
        <v>8</v>
      </c>
      <c r="D724" s="105" t="s">
        <v>22</v>
      </c>
      <c r="E724" s="6">
        <f>INDEX(BDD_enquete_terrain_publique!G:G, MATCH(A724, BDD_enquete_terrain_publique!C:C, 0))</f>
        <v>0</v>
      </c>
      <c r="F724" s="6">
        <f>INDEX(BDD_enquete_terrain_publique!H:H, MATCH(A724, BDD_enquete_terrain_publique!C:C, 0))</f>
        <v>17</v>
      </c>
      <c r="G724" s="6">
        <f>INDEX(BDD_enquete_terrain_publique!I:I, MATCH(A724, BDD_enquete_terrain_publique!C:C, 0))</f>
        <v>0</v>
      </c>
      <c r="H724" s="6" t="str">
        <f>INDEX(BDD_enquete_terrain_publique!J:J, MATCH(A724, BDD_enquete_terrain_publique!C:C, 0))</f>
        <v>NA</v>
      </c>
      <c r="I724" s="6" t="str">
        <f>INDEX(BDD_enquete_terrain_publique!K:K, MATCH(A724, BDD_enquete_terrain_publique!C:C, 0))</f>
        <v>NA</v>
      </c>
      <c r="J724" s="6" t="str">
        <f>INDEX(BDD_enquete_terrain_publique!L:L, MATCH(A724, BDD_enquete_terrain_publique!C:C, 0))</f>
        <v>0_10</v>
      </c>
      <c r="K724" s="6" t="str">
        <f>INDEX(BDD_enquete_terrain_publique!M:M, MATCH(A724, BDD_enquete_terrain_publique!C:C, 0))</f>
        <v>pre_quart</v>
      </c>
      <c r="L724" s="170" t="s">
        <v>22</v>
      </c>
      <c r="M724" s="170" t="s">
        <v>22</v>
      </c>
      <c r="N724" s="170" t="s">
        <v>22</v>
      </c>
      <c r="O724" s="173" t="s">
        <v>22</v>
      </c>
      <c r="P724" s="170" t="s">
        <v>22</v>
      </c>
      <c r="Q724" s="170" t="s">
        <v>22</v>
      </c>
      <c r="R724" s="170" t="s">
        <v>22</v>
      </c>
      <c r="S724" s="173" t="s">
        <v>22</v>
      </c>
      <c r="T724" s="101">
        <f>INDEX(BDD_enquete_terrain_publique!AE:AE, MATCH(A724, BDD_enquete_terrain_publique!C:C, 0))</f>
        <v>0.375</v>
      </c>
      <c r="U724" s="101">
        <f>INDEX(BDD_enquete_terrain_publique!AF:AF, MATCH(A724, BDD_enquete_terrain_publique!C:C, 0))</f>
        <v>0.58333333333333337</v>
      </c>
      <c r="V724" s="6" t="s">
        <v>22</v>
      </c>
      <c r="W724" s="6" t="s">
        <v>22</v>
      </c>
      <c r="X724" s="6" t="s">
        <v>22</v>
      </c>
      <c r="Y724" s="6" t="s">
        <v>22</v>
      </c>
      <c r="Z724" s="6" t="s">
        <v>22</v>
      </c>
      <c r="AA724" s="6"/>
      <c r="GU724" s="163"/>
    </row>
    <row r="725" spans="1:203">
      <c r="A725" s="102" t="s">
        <v>3389</v>
      </c>
      <c r="B725" s="100">
        <f>INDEX(BDD_enquete_terrain_publique!E:E, MATCH(A725, BDD_enquete_terrain_publique!C:C, 0))</f>
        <v>45337</v>
      </c>
      <c r="C725" s="6">
        <v>7</v>
      </c>
      <c r="D725" s="105" t="s">
        <v>22</v>
      </c>
      <c r="E725" s="6">
        <f>INDEX(BDD_enquete_terrain_publique!G:G, MATCH(A725, BDD_enquete_terrain_publique!C:C, 0))</f>
        <v>0</v>
      </c>
      <c r="F725" s="6">
        <f>INDEX(BDD_enquete_terrain_publique!H:H, MATCH(A725, BDD_enquete_terrain_publique!C:C, 0))</f>
        <v>17</v>
      </c>
      <c r="G725" s="6">
        <f>INDEX(BDD_enquete_terrain_publique!I:I, MATCH(A725, BDD_enquete_terrain_publique!C:C, 0))</f>
        <v>0</v>
      </c>
      <c r="H725" s="6" t="str">
        <f>INDEX(BDD_enquete_terrain_publique!J:J, MATCH(A725, BDD_enquete_terrain_publique!C:C, 0))</f>
        <v>NA</v>
      </c>
      <c r="I725" s="6" t="str">
        <f>INDEX(BDD_enquete_terrain_publique!K:K, MATCH(A725, BDD_enquete_terrain_publique!C:C, 0))</f>
        <v>NA</v>
      </c>
      <c r="J725" s="6" t="str">
        <f>INDEX(BDD_enquete_terrain_publique!L:L, MATCH(A725, BDD_enquete_terrain_publique!C:C, 0))</f>
        <v>0_10</v>
      </c>
      <c r="K725" s="6" t="str">
        <f>INDEX(BDD_enquete_terrain_publique!M:M, MATCH(A725, BDD_enquete_terrain_publique!C:C, 0))</f>
        <v>pre_quart</v>
      </c>
      <c r="L725" s="170" t="s">
        <v>22</v>
      </c>
      <c r="M725" s="170" t="s">
        <v>22</v>
      </c>
      <c r="N725" s="170" t="s">
        <v>22</v>
      </c>
      <c r="O725" s="6">
        <v>42.841299999999997</v>
      </c>
      <c r="P725" s="170" t="s">
        <v>22</v>
      </c>
      <c r="Q725" s="170" t="s">
        <v>22</v>
      </c>
      <c r="R725" s="170" t="s">
        <v>22</v>
      </c>
      <c r="S725" s="6">
        <v>9.48414</v>
      </c>
      <c r="T725" s="101">
        <f>INDEX(BDD_enquete_terrain_publique!AE:AE, MATCH(A725, BDD_enquete_terrain_publique!C:C, 0))</f>
        <v>0.375</v>
      </c>
      <c r="U725" s="101">
        <f>INDEX(BDD_enquete_terrain_publique!AF:AF, MATCH(A725, BDD_enquete_terrain_publique!C:C, 0))</f>
        <v>0.58333333333333337</v>
      </c>
      <c r="V725" s="6" t="s">
        <v>39</v>
      </c>
      <c r="W725" s="101">
        <v>0.41666666666666669</v>
      </c>
      <c r="X725" s="6">
        <v>2</v>
      </c>
      <c r="Y725" s="6">
        <v>3</v>
      </c>
      <c r="Z725" s="6" t="s">
        <v>22</v>
      </c>
      <c r="AA725" s="6"/>
      <c r="GU725" s="163"/>
    </row>
    <row r="726" spans="1:203">
      <c r="A726" s="102" t="s">
        <v>3389</v>
      </c>
      <c r="B726" s="100">
        <f>INDEX(BDD_enquete_terrain_publique!E:E, MATCH(A726, BDD_enquete_terrain_publique!C:C, 0))</f>
        <v>45337</v>
      </c>
      <c r="C726" s="6">
        <v>6</v>
      </c>
      <c r="D726" s="105" t="s">
        <v>22</v>
      </c>
      <c r="E726" s="6">
        <f>INDEX(BDD_enquete_terrain_publique!G:G, MATCH(A726, BDD_enquete_terrain_publique!C:C, 0))</f>
        <v>0</v>
      </c>
      <c r="F726" s="6">
        <f>INDEX(BDD_enquete_terrain_publique!H:H, MATCH(A726, BDD_enquete_terrain_publique!C:C, 0))</f>
        <v>17</v>
      </c>
      <c r="G726" s="6">
        <f>INDEX(BDD_enquete_terrain_publique!I:I, MATCH(A726, BDD_enquete_terrain_publique!C:C, 0))</f>
        <v>0</v>
      </c>
      <c r="H726" s="6" t="str">
        <f>INDEX(BDD_enquete_terrain_publique!J:J, MATCH(A726, BDD_enquete_terrain_publique!C:C, 0))</f>
        <v>NA</v>
      </c>
      <c r="I726" s="6" t="str">
        <f>INDEX(BDD_enquete_terrain_publique!K:K, MATCH(A726, BDD_enquete_terrain_publique!C:C, 0))</f>
        <v>NA</v>
      </c>
      <c r="J726" s="6" t="str">
        <f>INDEX(BDD_enquete_terrain_publique!L:L, MATCH(A726, BDD_enquete_terrain_publique!C:C, 0))</f>
        <v>0_10</v>
      </c>
      <c r="K726" s="6" t="str">
        <f>INDEX(BDD_enquete_terrain_publique!M:M, MATCH(A726, BDD_enquete_terrain_publique!C:C, 0))</f>
        <v>pre_quart</v>
      </c>
      <c r="L726" s="170" t="s">
        <v>22</v>
      </c>
      <c r="M726" s="170" t="s">
        <v>22</v>
      </c>
      <c r="N726" s="170" t="s">
        <v>22</v>
      </c>
      <c r="O726" s="173" t="s">
        <v>22</v>
      </c>
      <c r="P726" s="170" t="s">
        <v>22</v>
      </c>
      <c r="Q726" s="170" t="s">
        <v>22</v>
      </c>
      <c r="R726" s="170" t="s">
        <v>22</v>
      </c>
      <c r="S726" s="173" t="s">
        <v>22</v>
      </c>
      <c r="T726" s="101">
        <f>INDEX(BDD_enquete_terrain_publique!AE:AE, MATCH(A726, BDD_enquete_terrain_publique!C:C, 0))</f>
        <v>0.375</v>
      </c>
      <c r="U726" s="101">
        <f>INDEX(BDD_enquete_terrain_publique!AF:AF, MATCH(A726, BDD_enquete_terrain_publique!C:C, 0))</f>
        <v>0.58333333333333337</v>
      </c>
      <c r="V726" s="6" t="s">
        <v>22</v>
      </c>
      <c r="W726" s="6" t="s">
        <v>22</v>
      </c>
      <c r="X726" s="6" t="s">
        <v>22</v>
      </c>
      <c r="Y726" s="6" t="s">
        <v>22</v>
      </c>
      <c r="Z726" s="6" t="s">
        <v>22</v>
      </c>
      <c r="AA726" s="6"/>
      <c r="GU726" s="163"/>
    </row>
    <row r="727" spans="1:203">
      <c r="A727" s="102" t="s">
        <v>3390</v>
      </c>
      <c r="B727" s="100">
        <f>INDEX(BDD_enquete_terrain_publique!E:E, MATCH(A727, BDD_enquete_terrain_publique!C:C, 0))</f>
        <v>45341</v>
      </c>
      <c r="C727" s="6">
        <v>59</v>
      </c>
      <c r="D727" s="105" t="s">
        <v>22</v>
      </c>
      <c r="E727" s="6">
        <f>INDEX(BDD_enquete_terrain_publique!G:G, MATCH(A727, BDD_enquete_terrain_publique!C:C, 0))</f>
        <v>1</v>
      </c>
      <c r="F727" s="6">
        <f>INDEX(BDD_enquete_terrain_publique!H:H, MATCH(A727, BDD_enquete_terrain_publique!C:C, 0))</f>
        <v>18</v>
      </c>
      <c r="G727" s="6">
        <f>INDEX(BDD_enquete_terrain_publique!I:I, MATCH(A727, BDD_enquete_terrain_publique!C:C, 0))</f>
        <v>1</v>
      </c>
      <c r="H727" s="6" t="str">
        <f>INDEX(BDD_enquete_terrain_publique!J:J, MATCH(A727, BDD_enquete_terrain_publique!C:C, 0))</f>
        <v>O</v>
      </c>
      <c r="I727" s="6" t="str">
        <f>INDEX(BDD_enquete_terrain_publique!K:K, MATCH(A727, BDD_enquete_terrain_publique!C:C, 0))</f>
        <v>O</v>
      </c>
      <c r="J727" s="6" t="str">
        <f>INDEX(BDD_enquete_terrain_publique!L:L, MATCH(A727, BDD_enquete_terrain_publique!C:C, 0))</f>
        <v>0_10</v>
      </c>
      <c r="K727" s="6" t="str">
        <f>INDEX(BDD_enquete_terrain_publique!M:M, MATCH(A727, BDD_enquete_terrain_publique!C:C, 0))</f>
        <v>pre_quart</v>
      </c>
      <c r="L727" s="170" t="s">
        <v>22</v>
      </c>
      <c r="M727" s="170" t="s">
        <v>22</v>
      </c>
      <c r="N727" s="170" t="s">
        <v>22</v>
      </c>
      <c r="O727" s="6">
        <v>42.676000000000002</v>
      </c>
      <c r="P727" s="170" t="s">
        <v>22</v>
      </c>
      <c r="Q727" s="170" t="s">
        <v>22</v>
      </c>
      <c r="R727" s="170" t="s">
        <v>22</v>
      </c>
      <c r="S727" s="6">
        <v>9.3010000000000002</v>
      </c>
      <c r="T727" s="101">
        <f>INDEX(BDD_enquete_terrain_publique!AE:AE, MATCH(A727, BDD_enquete_terrain_publique!C:C, 0))</f>
        <v>0.625</v>
      </c>
      <c r="U727" s="101">
        <f>INDEX(BDD_enquete_terrain_publique!AF:AF, MATCH(A727, BDD_enquete_terrain_publique!C:C, 0))</f>
        <v>0.75</v>
      </c>
      <c r="V727" s="6" t="s">
        <v>39</v>
      </c>
      <c r="W727" s="101">
        <v>0.41666666666666669</v>
      </c>
      <c r="X727" s="6">
        <v>3</v>
      </c>
      <c r="Y727" s="6">
        <v>3</v>
      </c>
      <c r="Z727" s="6" t="s">
        <v>22</v>
      </c>
      <c r="AA727" s="6"/>
      <c r="GU727" s="163"/>
    </row>
    <row r="728" spans="1:203">
      <c r="A728" s="102" t="s">
        <v>3391</v>
      </c>
      <c r="B728" s="100">
        <f>INDEX(BDD_enquete_terrain_publique!E:E, MATCH(A728, BDD_enquete_terrain_publique!C:C, 0))</f>
        <v>45342</v>
      </c>
      <c r="C728" s="6">
        <v>59</v>
      </c>
      <c r="D728" s="105" t="s">
        <v>22</v>
      </c>
      <c r="E728" s="6">
        <f>INDEX(BDD_enquete_terrain_publique!G:G, MATCH(A728, BDD_enquete_terrain_publique!C:C, 0))</f>
        <v>2</v>
      </c>
      <c r="F728" s="6">
        <f>INDEX(BDD_enquete_terrain_publique!H:H, MATCH(A728, BDD_enquete_terrain_publique!C:C, 0))</f>
        <v>13</v>
      </c>
      <c r="G728" s="6">
        <f>INDEX(BDD_enquete_terrain_publique!I:I, MATCH(A728, BDD_enquete_terrain_publique!C:C, 0))</f>
        <v>1</v>
      </c>
      <c r="H728" s="6" t="str">
        <f>INDEX(BDD_enquete_terrain_publique!J:J, MATCH(A728, BDD_enquete_terrain_publique!C:C, 0))</f>
        <v>O</v>
      </c>
      <c r="I728" s="6" t="str">
        <f>INDEX(BDD_enquete_terrain_publique!K:K, MATCH(A728, BDD_enquete_terrain_publique!C:C, 0))</f>
        <v>E</v>
      </c>
      <c r="J728" s="6" t="str">
        <f>INDEX(BDD_enquete_terrain_publique!L:L, MATCH(A728, BDD_enquete_terrain_publique!C:C, 0))</f>
        <v>0_10</v>
      </c>
      <c r="K728" s="6" t="str">
        <f>INDEX(BDD_enquete_terrain_publique!M:M, MATCH(A728, BDD_enquete_terrain_publique!C:C, 0))</f>
        <v>pln_lune</v>
      </c>
      <c r="L728" s="170" t="s">
        <v>22</v>
      </c>
      <c r="M728" s="170" t="s">
        <v>22</v>
      </c>
      <c r="N728" s="170" t="s">
        <v>22</v>
      </c>
      <c r="O728" s="6">
        <v>42.68</v>
      </c>
      <c r="P728" s="170" t="s">
        <v>22</v>
      </c>
      <c r="Q728" s="170" t="s">
        <v>22</v>
      </c>
      <c r="R728" s="170" t="s">
        <v>22</v>
      </c>
      <c r="S728" s="6">
        <v>9.2970000000000006</v>
      </c>
      <c r="T728" s="101">
        <f>INDEX(BDD_enquete_terrain_publique!AE:AE, MATCH(A728, BDD_enquete_terrain_publique!C:C, 0))</f>
        <v>0.70833333333333337</v>
      </c>
      <c r="U728" s="101">
        <f>INDEX(BDD_enquete_terrain_publique!AF:AF, MATCH(A728, BDD_enquete_terrain_publique!C:C, 0))</f>
        <v>0.79166666666666663</v>
      </c>
      <c r="V728" s="6" t="s">
        <v>2605</v>
      </c>
      <c r="W728" s="101">
        <v>0.75</v>
      </c>
      <c r="X728" s="6">
        <v>8</v>
      </c>
      <c r="Y728" s="6">
        <v>13</v>
      </c>
      <c r="Z728" s="6" t="s">
        <v>22</v>
      </c>
      <c r="AA728" s="6"/>
      <c r="GU728" s="163"/>
    </row>
    <row r="729" spans="1:203">
      <c r="A729" s="6" t="s">
        <v>3392</v>
      </c>
      <c r="B729" s="100">
        <f>INDEX(BDD_enquete_terrain_publique!E:E, MATCH(A729, BDD_enquete_terrain_publique!C:C, 0))</f>
        <v>45342</v>
      </c>
      <c r="C729" s="6">
        <v>9</v>
      </c>
      <c r="D729" s="105" t="s">
        <v>22</v>
      </c>
      <c r="E729" s="6">
        <f>INDEX(BDD_enquete_terrain_publique!G:G, MATCH(A729, BDD_enquete_terrain_publique!C:C, 0))</f>
        <v>1</v>
      </c>
      <c r="F729" s="6">
        <f>INDEX(BDD_enquete_terrain_publique!H:H, MATCH(A729, BDD_enquete_terrain_publique!C:C, 0))</f>
        <v>19</v>
      </c>
      <c r="G729" s="6">
        <f>INDEX(BDD_enquete_terrain_publique!I:I, MATCH(A729, BDD_enquete_terrain_publique!C:C, 0))</f>
        <v>1</v>
      </c>
      <c r="H729" s="6" t="str">
        <f>INDEX(BDD_enquete_terrain_publique!J:J, MATCH(A729, BDD_enquete_terrain_publique!C:C, 0))</f>
        <v>E</v>
      </c>
      <c r="I729" s="6" t="str">
        <f>INDEX(BDD_enquete_terrain_publique!K:K, MATCH(A729, BDD_enquete_terrain_publique!C:C, 0))</f>
        <v>E</v>
      </c>
      <c r="J729" s="6" t="str">
        <f>INDEX(BDD_enquete_terrain_publique!L:L, MATCH(A729, BDD_enquete_terrain_publique!C:C, 0))</f>
        <v>0_10</v>
      </c>
      <c r="K729" s="6" t="str">
        <f>INDEX(BDD_enquete_terrain_publique!M:M, MATCH(A729, BDD_enquete_terrain_publique!C:C, 0))</f>
        <v>pln_lune</v>
      </c>
      <c r="L729" s="170" t="s">
        <v>22</v>
      </c>
      <c r="M729" s="170" t="s">
        <v>22</v>
      </c>
      <c r="N729" s="170" t="s">
        <v>22</v>
      </c>
      <c r="O729" s="6" t="s">
        <v>22</v>
      </c>
      <c r="P729" s="170" t="s">
        <v>22</v>
      </c>
      <c r="Q729" s="170" t="s">
        <v>22</v>
      </c>
      <c r="R729" s="170" t="s">
        <v>22</v>
      </c>
      <c r="S729" s="6" t="s">
        <v>22</v>
      </c>
      <c r="T729" s="101">
        <f>INDEX(BDD_enquete_terrain_publique!AE:AE, MATCH(A729, BDD_enquete_terrain_publique!C:C, 0))</f>
        <v>0.375</v>
      </c>
      <c r="U729" s="101">
        <f>INDEX(BDD_enquete_terrain_publique!AF:AF, MATCH(A729, BDD_enquete_terrain_publique!C:C, 0))</f>
        <v>0.91666666666666663</v>
      </c>
      <c r="V729" s="6" t="s">
        <v>22</v>
      </c>
      <c r="W729" s="6" t="s">
        <v>22</v>
      </c>
      <c r="X729" s="6" t="s">
        <v>22</v>
      </c>
      <c r="Y729" s="6" t="s">
        <v>22</v>
      </c>
      <c r="Z729" s="6" t="s">
        <v>22</v>
      </c>
      <c r="AA729" s="6"/>
      <c r="GU729" s="163"/>
    </row>
    <row r="730" spans="1:203">
      <c r="A730" s="6" t="s">
        <v>3392</v>
      </c>
      <c r="B730" s="100">
        <f>INDEX(BDD_enquete_terrain_publique!E:E, MATCH(A730, BDD_enquete_terrain_publique!C:C, 0))</f>
        <v>45342</v>
      </c>
      <c r="C730" s="6">
        <v>8</v>
      </c>
      <c r="D730" s="105" t="s">
        <v>22</v>
      </c>
      <c r="E730" s="6">
        <f>INDEX(BDD_enquete_terrain_publique!G:G, MATCH(A730, BDD_enquete_terrain_publique!C:C, 0))</f>
        <v>1</v>
      </c>
      <c r="F730" s="6">
        <f>INDEX(BDD_enquete_terrain_publique!H:H, MATCH(A730, BDD_enquete_terrain_publique!C:C, 0))</f>
        <v>19</v>
      </c>
      <c r="G730" s="6">
        <f>INDEX(BDD_enquete_terrain_publique!I:I, MATCH(A730, BDD_enquete_terrain_publique!C:C, 0))</f>
        <v>1</v>
      </c>
      <c r="H730" s="6" t="str">
        <f>INDEX(BDD_enquete_terrain_publique!J:J, MATCH(A730, BDD_enquete_terrain_publique!C:C, 0))</f>
        <v>E</v>
      </c>
      <c r="I730" s="6" t="str">
        <f>INDEX(BDD_enquete_terrain_publique!K:K, MATCH(A730, BDD_enquete_terrain_publique!C:C, 0))</f>
        <v>E</v>
      </c>
      <c r="J730" s="6" t="str">
        <f>INDEX(BDD_enquete_terrain_publique!L:L, MATCH(A730, BDD_enquete_terrain_publique!C:C, 0))</f>
        <v>0_10</v>
      </c>
      <c r="K730" s="6" t="str">
        <f>INDEX(BDD_enquete_terrain_publique!M:M, MATCH(A730, BDD_enquete_terrain_publique!C:C, 0))</f>
        <v>pln_lune</v>
      </c>
      <c r="L730" s="170" t="s">
        <v>22</v>
      </c>
      <c r="M730" s="170" t="s">
        <v>22</v>
      </c>
      <c r="N730" s="170" t="s">
        <v>22</v>
      </c>
      <c r="O730" s="6" t="s">
        <v>22</v>
      </c>
      <c r="P730" s="170" t="s">
        <v>22</v>
      </c>
      <c r="Q730" s="170" t="s">
        <v>22</v>
      </c>
      <c r="R730" s="170" t="s">
        <v>22</v>
      </c>
      <c r="S730" s="6" t="s">
        <v>22</v>
      </c>
      <c r="T730" s="101">
        <f>INDEX(BDD_enquete_terrain_publique!AE:AE, MATCH(A730, BDD_enquete_terrain_publique!C:C, 0))</f>
        <v>0.375</v>
      </c>
      <c r="U730" s="101">
        <f>INDEX(BDD_enquete_terrain_publique!AF:AF, MATCH(A730, BDD_enquete_terrain_publique!C:C, 0))</f>
        <v>0.91666666666666663</v>
      </c>
      <c r="V730" s="6" t="s">
        <v>22</v>
      </c>
      <c r="W730" s="6" t="s">
        <v>22</v>
      </c>
      <c r="X730" s="6" t="s">
        <v>22</v>
      </c>
      <c r="Y730" s="6" t="s">
        <v>22</v>
      </c>
      <c r="Z730" s="6" t="s">
        <v>22</v>
      </c>
      <c r="AA730" s="6"/>
      <c r="GU730" s="163"/>
    </row>
    <row r="731" spans="1:203">
      <c r="A731" s="6" t="s">
        <v>3392</v>
      </c>
      <c r="B731" s="100">
        <f>INDEX(BDD_enquete_terrain_publique!E:E, MATCH(A731, BDD_enquete_terrain_publique!C:C, 0))</f>
        <v>45342</v>
      </c>
      <c r="C731" s="6">
        <v>7</v>
      </c>
      <c r="D731" s="105" t="s">
        <v>22</v>
      </c>
      <c r="E731" s="6">
        <f>INDEX(BDD_enquete_terrain_publique!G:G, MATCH(A731, BDD_enquete_terrain_publique!C:C, 0))</f>
        <v>1</v>
      </c>
      <c r="F731" s="6">
        <f>INDEX(BDD_enquete_terrain_publique!H:H, MATCH(A731, BDD_enquete_terrain_publique!C:C, 0))</f>
        <v>19</v>
      </c>
      <c r="G731" s="6">
        <f>INDEX(BDD_enquete_terrain_publique!I:I, MATCH(A731, BDD_enquete_terrain_publique!C:C, 0))</f>
        <v>1</v>
      </c>
      <c r="H731" s="6" t="str">
        <f>INDEX(BDD_enquete_terrain_publique!J:J, MATCH(A731, BDD_enquete_terrain_publique!C:C, 0))</f>
        <v>E</v>
      </c>
      <c r="I731" s="6" t="str">
        <f>INDEX(BDD_enquete_terrain_publique!K:K, MATCH(A731, BDD_enquete_terrain_publique!C:C, 0))</f>
        <v>E</v>
      </c>
      <c r="J731" s="6" t="str">
        <f>INDEX(BDD_enquete_terrain_publique!L:L, MATCH(A731, BDD_enquete_terrain_publique!C:C, 0))</f>
        <v>0_10</v>
      </c>
      <c r="K731" s="6" t="str">
        <f>INDEX(BDD_enquete_terrain_publique!M:M, MATCH(A731, BDD_enquete_terrain_publique!C:C, 0))</f>
        <v>pln_lune</v>
      </c>
      <c r="L731" s="170" t="s">
        <v>22</v>
      </c>
      <c r="M731" s="170" t="s">
        <v>22</v>
      </c>
      <c r="N731" s="170" t="s">
        <v>22</v>
      </c>
      <c r="O731" s="6">
        <v>42.83</v>
      </c>
      <c r="P731" s="170" t="s">
        <v>22</v>
      </c>
      <c r="Q731" s="170" t="s">
        <v>22</v>
      </c>
      <c r="R731" s="170" t="s">
        <v>22</v>
      </c>
      <c r="S731" s="6">
        <v>9.48</v>
      </c>
      <c r="T731" s="101">
        <f>INDEX(BDD_enquete_terrain_publique!AE:AE, MATCH(A731, BDD_enquete_terrain_publique!C:C, 0))</f>
        <v>0.375</v>
      </c>
      <c r="U731" s="101">
        <f>INDEX(BDD_enquete_terrain_publique!AF:AF, MATCH(A731, BDD_enquete_terrain_publique!C:C, 0))</f>
        <v>0.91666666666666663</v>
      </c>
      <c r="V731" s="6" t="s">
        <v>39</v>
      </c>
      <c r="W731" s="101">
        <v>0.41666666666666669</v>
      </c>
      <c r="X731" s="6">
        <v>4</v>
      </c>
      <c r="Y731" s="6">
        <v>4</v>
      </c>
      <c r="Z731" s="6" t="s">
        <v>22</v>
      </c>
      <c r="AA731" s="6"/>
      <c r="GU731" s="163"/>
    </row>
    <row r="732" spans="1:203">
      <c r="A732" s="6" t="s">
        <v>3392</v>
      </c>
      <c r="B732" s="100">
        <f>INDEX(BDD_enquete_terrain_publique!E:E, MATCH(A732, BDD_enquete_terrain_publique!C:C, 0))</f>
        <v>45342</v>
      </c>
      <c r="C732" s="6">
        <v>6</v>
      </c>
      <c r="D732" s="105" t="s">
        <v>22</v>
      </c>
      <c r="E732" s="6">
        <f>INDEX(BDD_enquete_terrain_publique!G:G, MATCH(A732, BDD_enquete_terrain_publique!C:C, 0))</f>
        <v>1</v>
      </c>
      <c r="F732" s="6">
        <f>INDEX(BDD_enquete_terrain_publique!H:H, MATCH(A732, BDD_enquete_terrain_publique!C:C, 0))</f>
        <v>19</v>
      </c>
      <c r="G732" s="6">
        <f>INDEX(BDD_enquete_terrain_publique!I:I, MATCH(A732, BDD_enquete_terrain_publique!C:C, 0))</f>
        <v>1</v>
      </c>
      <c r="H732" s="6" t="str">
        <f>INDEX(BDD_enquete_terrain_publique!J:J, MATCH(A732, BDD_enquete_terrain_publique!C:C, 0))</f>
        <v>E</v>
      </c>
      <c r="I732" s="6" t="str">
        <f>INDEX(BDD_enquete_terrain_publique!K:K, MATCH(A732, BDD_enquete_terrain_publique!C:C, 0))</f>
        <v>E</v>
      </c>
      <c r="J732" s="6" t="str">
        <f>INDEX(BDD_enquete_terrain_publique!L:L, MATCH(A732, BDD_enquete_terrain_publique!C:C, 0))</f>
        <v>0_10</v>
      </c>
      <c r="K732" s="6" t="str">
        <f>INDEX(BDD_enquete_terrain_publique!M:M, MATCH(A732, BDD_enquete_terrain_publique!C:C, 0))</f>
        <v>pln_lune</v>
      </c>
      <c r="L732" s="170" t="s">
        <v>22</v>
      </c>
      <c r="M732" s="170" t="s">
        <v>22</v>
      </c>
      <c r="N732" s="170" t="s">
        <v>22</v>
      </c>
      <c r="O732" s="6">
        <v>42.96</v>
      </c>
      <c r="P732" s="170" t="s">
        <v>22</v>
      </c>
      <c r="Q732" s="170" t="s">
        <v>22</v>
      </c>
      <c r="R732" s="170" t="s">
        <v>22</v>
      </c>
      <c r="S732" s="6">
        <v>9.4499999999999993</v>
      </c>
      <c r="T732" s="101">
        <f>INDEX(BDD_enquete_terrain_publique!AE:AE, MATCH(A732, BDD_enquete_terrain_publique!C:C, 0))</f>
        <v>0.375</v>
      </c>
      <c r="U732" s="101">
        <f>INDEX(BDD_enquete_terrain_publique!AF:AF, MATCH(A732, BDD_enquete_terrain_publique!C:C, 0))</f>
        <v>0.91666666666666663</v>
      </c>
      <c r="V732" s="6" t="s">
        <v>39</v>
      </c>
      <c r="W732" s="101">
        <v>0.875</v>
      </c>
      <c r="X732" s="6">
        <v>1</v>
      </c>
      <c r="Y732" s="6">
        <v>3</v>
      </c>
      <c r="Z732" s="6" t="s">
        <v>22</v>
      </c>
      <c r="AA732" s="6"/>
      <c r="GU732" s="163"/>
    </row>
    <row r="733" spans="1:203">
      <c r="A733" s="6" t="s">
        <v>3393</v>
      </c>
      <c r="B733" s="100">
        <f>INDEX(BDD_enquete_terrain_publique!E:E, MATCH(A733, BDD_enquete_terrain_publique!C:C, 0))</f>
        <v>45312</v>
      </c>
      <c r="C733" s="6">
        <v>59</v>
      </c>
      <c r="D733" s="105" t="s">
        <v>22</v>
      </c>
      <c r="E733" s="6">
        <f>INDEX(BDD_enquete_terrain_publique!G:G, MATCH(A733, BDD_enquete_terrain_publique!C:C, 0))</f>
        <v>1</v>
      </c>
      <c r="F733" s="6">
        <f>INDEX(BDD_enquete_terrain_publique!H:H, MATCH(A733, BDD_enquete_terrain_publique!C:C, 0))</f>
        <v>18</v>
      </c>
      <c r="G733" s="6">
        <f>INDEX(BDD_enquete_terrain_publique!I:I, MATCH(A733, BDD_enquete_terrain_publique!C:C, 0))</f>
        <v>1</v>
      </c>
      <c r="H733" s="6" t="str">
        <f>INDEX(BDD_enquete_terrain_publique!J:J, MATCH(A733, BDD_enquete_terrain_publique!C:C, 0))</f>
        <v>NO</v>
      </c>
      <c r="I733" s="6" t="str">
        <f>INDEX(BDD_enquete_terrain_publique!K:K, MATCH(A733, BDD_enquete_terrain_publique!C:C, 0))</f>
        <v>SE</v>
      </c>
      <c r="J733" s="6" t="str">
        <f>INDEX(BDD_enquete_terrain_publique!L:L, MATCH(A733, BDD_enquete_terrain_publique!C:C, 0))</f>
        <v>0_10</v>
      </c>
      <c r="K733" s="6" t="str">
        <f>INDEX(BDD_enquete_terrain_publique!M:M, MATCH(A733, BDD_enquete_terrain_publique!C:C, 0))</f>
        <v>pl lune</v>
      </c>
      <c r="L733" s="170" t="s">
        <v>22</v>
      </c>
      <c r="M733" s="170" t="s">
        <v>22</v>
      </c>
      <c r="N733" s="170" t="s">
        <v>22</v>
      </c>
      <c r="O733" s="6">
        <v>42.68</v>
      </c>
      <c r="P733" s="170" t="s">
        <v>22</v>
      </c>
      <c r="Q733" s="170" t="s">
        <v>22</v>
      </c>
      <c r="R733" s="170" t="s">
        <v>22</v>
      </c>
      <c r="S733" s="6">
        <v>9.2899999999999991</v>
      </c>
      <c r="T733" s="101">
        <f>INDEX(BDD_enquete_terrain_publique!AE:AE, MATCH(A733, BDD_enquete_terrain_publique!C:C, 0))</f>
        <v>0.58333333333333337</v>
      </c>
      <c r="U733" s="101">
        <f>INDEX(BDD_enquete_terrain_publique!AF:AF, MATCH(A733, BDD_enquete_terrain_publique!C:C, 0))</f>
        <v>0.79166666666666663</v>
      </c>
      <c r="V733" s="6" t="s">
        <v>39</v>
      </c>
      <c r="W733" s="101">
        <v>0.625</v>
      </c>
      <c r="X733" s="6">
        <v>7</v>
      </c>
      <c r="Y733" s="6">
        <v>7</v>
      </c>
      <c r="Z733" s="6" t="s">
        <v>22</v>
      </c>
      <c r="AA733" s="6"/>
      <c r="GU733" s="163"/>
    </row>
    <row r="734" spans="1:203">
      <c r="A734" s="18" t="s">
        <v>3394</v>
      </c>
      <c r="B734" s="100">
        <f>INDEX(BDD_enquete_terrain_publique!E:E, MATCH(A734, BDD_enquete_terrain_publique!C:C, 0))</f>
        <v>45355</v>
      </c>
      <c r="C734" s="6">
        <v>9</v>
      </c>
      <c r="D734" s="105" t="s">
        <v>22</v>
      </c>
      <c r="E734" s="6">
        <f>INDEX(BDD_enquete_terrain_publique!G:G, MATCH(A734, BDD_enquete_terrain_publique!C:C, 0))</f>
        <v>3</v>
      </c>
      <c r="F734" s="6">
        <f>INDEX(BDD_enquete_terrain_publique!H:H, MATCH(A734, BDD_enquete_terrain_publique!C:C, 0))</f>
        <v>14</v>
      </c>
      <c r="G734" s="6">
        <f>INDEX(BDD_enquete_terrain_publique!I:I, MATCH(A734, BDD_enquete_terrain_publique!C:C, 0))</f>
        <v>3</v>
      </c>
      <c r="H734" s="6" t="str">
        <f>INDEX(BDD_enquete_terrain_publique!J:J, MATCH(A734, BDD_enquete_terrain_publique!C:C, 0))</f>
        <v>O</v>
      </c>
      <c r="I734" s="6" t="str">
        <f>INDEX(BDD_enquete_terrain_publique!K:K, MATCH(A734, BDD_enquete_terrain_publique!C:C, 0))</f>
        <v>E</v>
      </c>
      <c r="J734" s="6" t="str">
        <f>INDEX(BDD_enquete_terrain_publique!L:L, MATCH(A734, BDD_enquete_terrain_publique!C:C, 0))</f>
        <v>10_25</v>
      </c>
      <c r="K734" s="6" t="str">
        <f>INDEX(BDD_enquete_terrain_publique!M:M, MATCH(A734, BDD_enquete_terrain_publique!C:C, 0))</f>
        <v>NA</v>
      </c>
      <c r="L734" s="170" t="s">
        <v>22</v>
      </c>
      <c r="M734" s="170" t="s">
        <v>22</v>
      </c>
      <c r="N734" s="170" t="s">
        <v>22</v>
      </c>
      <c r="O734" s="173" t="s">
        <v>22</v>
      </c>
      <c r="P734" s="170" t="s">
        <v>22</v>
      </c>
      <c r="Q734" s="170" t="s">
        <v>22</v>
      </c>
      <c r="R734" s="170" t="s">
        <v>22</v>
      </c>
      <c r="S734" s="173" t="s">
        <v>22</v>
      </c>
      <c r="T734" s="101">
        <f>INDEX(BDD_enquete_terrain_publique!AE:AE, MATCH(A734, BDD_enquete_terrain_publique!C:C, 0))</f>
        <v>0.58333333333333337</v>
      </c>
      <c r="U734" s="101">
        <f>INDEX(BDD_enquete_terrain_publique!AF:AF, MATCH(A734, BDD_enquete_terrain_publique!C:C, 0))</f>
        <v>0.75</v>
      </c>
      <c r="V734" s="170" t="s">
        <v>22</v>
      </c>
      <c r="W734" s="170" t="s">
        <v>22</v>
      </c>
      <c r="X734" s="170" t="s">
        <v>22</v>
      </c>
      <c r="Y734" s="170" t="s">
        <v>22</v>
      </c>
      <c r="Z734" s="6" t="s">
        <v>22</v>
      </c>
      <c r="AA734" s="6"/>
      <c r="GU734" s="163"/>
    </row>
    <row r="735" spans="1:203">
      <c r="A735" s="18" t="s">
        <v>3394</v>
      </c>
      <c r="B735" s="100">
        <f>INDEX(BDD_enquete_terrain_publique!E:E, MATCH(A735, BDD_enquete_terrain_publique!C:C, 0))</f>
        <v>45355</v>
      </c>
      <c r="C735" s="6">
        <v>8</v>
      </c>
      <c r="D735" s="105" t="s">
        <v>22</v>
      </c>
      <c r="E735" s="6">
        <f>INDEX(BDD_enquete_terrain_publique!G:G, MATCH(A735, BDD_enquete_terrain_publique!C:C, 0))</f>
        <v>3</v>
      </c>
      <c r="F735" s="6">
        <f>INDEX(BDD_enquete_terrain_publique!H:H, MATCH(A735, BDD_enquete_terrain_publique!C:C, 0))</f>
        <v>14</v>
      </c>
      <c r="G735" s="6">
        <f>INDEX(BDD_enquete_terrain_publique!I:I, MATCH(A735, BDD_enquete_terrain_publique!C:C, 0))</f>
        <v>3</v>
      </c>
      <c r="H735" s="6" t="str">
        <f>INDEX(BDD_enquete_terrain_publique!J:J, MATCH(A735, BDD_enquete_terrain_publique!C:C, 0))</f>
        <v>O</v>
      </c>
      <c r="I735" s="6" t="str">
        <f>INDEX(BDD_enquete_terrain_publique!K:K, MATCH(A735, BDD_enquete_terrain_publique!C:C, 0))</f>
        <v>E</v>
      </c>
      <c r="J735" s="6" t="str">
        <f>INDEX(BDD_enquete_terrain_publique!L:L, MATCH(A735, BDD_enquete_terrain_publique!C:C, 0))</f>
        <v>10_25</v>
      </c>
      <c r="K735" s="6" t="str">
        <f>INDEX(BDD_enquete_terrain_publique!M:M, MATCH(A735, BDD_enquete_terrain_publique!C:C, 0))</f>
        <v>NA</v>
      </c>
      <c r="L735" s="170" t="s">
        <v>22</v>
      </c>
      <c r="M735" s="170" t="s">
        <v>22</v>
      </c>
      <c r="N735" s="170" t="s">
        <v>22</v>
      </c>
      <c r="O735" s="173" t="s">
        <v>22</v>
      </c>
      <c r="P735" s="170" t="s">
        <v>22</v>
      </c>
      <c r="Q735" s="170" t="s">
        <v>22</v>
      </c>
      <c r="R735" s="170" t="s">
        <v>22</v>
      </c>
      <c r="S735" s="173" t="s">
        <v>22</v>
      </c>
      <c r="T735" s="101">
        <f>INDEX(BDD_enquete_terrain_publique!AE:AE, MATCH(A735, BDD_enquete_terrain_publique!C:C, 0))</f>
        <v>0.58333333333333337</v>
      </c>
      <c r="U735" s="101">
        <f>INDEX(BDD_enquete_terrain_publique!AF:AF, MATCH(A735, BDD_enquete_terrain_publique!C:C, 0))</f>
        <v>0.75</v>
      </c>
      <c r="V735" s="170" t="s">
        <v>22</v>
      </c>
      <c r="W735" s="170" t="s">
        <v>22</v>
      </c>
      <c r="X735" s="170" t="s">
        <v>22</v>
      </c>
      <c r="Y735" s="170" t="s">
        <v>22</v>
      </c>
      <c r="Z735" s="6" t="s">
        <v>22</v>
      </c>
      <c r="AA735" s="6"/>
      <c r="GU735" s="163"/>
    </row>
    <row r="736" spans="1:203">
      <c r="A736" s="18" t="s">
        <v>3394</v>
      </c>
      <c r="B736" s="100">
        <f>INDEX(BDD_enquete_terrain_publique!E:E, MATCH(A736, BDD_enquete_terrain_publique!C:C, 0))</f>
        <v>45355</v>
      </c>
      <c r="C736" s="6">
        <v>7</v>
      </c>
      <c r="D736" s="105" t="s">
        <v>22</v>
      </c>
      <c r="E736" s="6">
        <f>INDEX(BDD_enquete_terrain_publique!G:G, MATCH(A736, BDD_enquete_terrain_publique!C:C, 0))</f>
        <v>3</v>
      </c>
      <c r="F736" s="6">
        <f>INDEX(BDD_enquete_terrain_publique!H:H, MATCH(A736, BDD_enquete_terrain_publique!C:C, 0))</f>
        <v>14</v>
      </c>
      <c r="G736" s="6">
        <f>INDEX(BDD_enquete_terrain_publique!I:I, MATCH(A736, BDD_enquete_terrain_publique!C:C, 0))</f>
        <v>3</v>
      </c>
      <c r="H736" s="6" t="str">
        <f>INDEX(BDD_enquete_terrain_publique!J:J, MATCH(A736, BDD_enquete_terrain_publique!C:C, 0))</f>
        <v>O</v>
      </c>
      <c r="I736" s="6" t="str">
        <f>INDEX(BDD_enquete_terrain_publique!K:K, MATCH(A736, BDD_enquete_terrain_publique!C:C, 0))</f>
        <v>E</v>
      </c>
      <c r="J736" s="6" t="str">
        <f>INDEX(BDD_enquete_terrain_publique!L:L, MATCH(A736, BDD_enquete_terrain_publique!C:C, 0))</f>
        <v>10_25</v>
      </c>
      <c r="K736" s="6" t="str">
        <f>INDEX(BDD_enquete_terrain_publique!M:M, MATCH(A736, BDD_enquete_terrain_publique!C:C, 0))</f>
        <v>NA</v>
      </c>
      <c r="L736" s="170" t="s">
        <v>22</v>
      </c>
      <c r="M736" s="170" t="s">
        <v>22</v>
      </c>
      <c r="N736" s="170" t="s">
        <v>22</v>
      </c>
      <c r="O736" s="6">
        <v>42.83</v>
      </c>
      <c r="P736" s="170" t="s">
        <v>22</v>
      </c>
      <c r="Q736" s="170" t="s">
        <v>22</v>
      </c>
      <c r="R736" s="170" t="s">
        <v>22</v>
      </c>
      <c r="S736" s="6">
        <v>9.48</v>
      </c>
      <c r="T736" s="101">
        <f>INDEX(BDD_enquete_terrain_publique!AE:AE, MATCH(A736, BDD_enquete_terrain_publique!C:C, 0))</f>
        <v>0.58333333333333337</v>
      </c>
      <c r="U736" s="101">
        <f>INDEX(BDD_enquete_terrain_publique!AF:AF, MATCH(A736, BDD_enquete_terrain_publique!C:C, 0))</f>
        <v>0.75</v>
      </c>
      <c r="V736" s="6" t="s">
        <v>39</v>
      </c>
      <c r="W736" s="101">
        <v>0.625</v>
      </c>
      <c r="X736" s="6">
        <v>3</v>
      </c>
      <c r="Y736" s="6">
        <v>5</v>
      </c>
      <c r="Z736" s="6" t="s">
        <v>22</v>
      </c>
      <c r="AA736" s="6"/>
      <c r="GU736" s="163"/>
    </row>
    <row r="737" spans="1:203">
      <c r="A737" s="18" t="s">
        <v>3394</v>
      </c>
      <c r="B737" s="100">
        <f>INDEX(BDD_enquete_terrain_publique!E:E, MATCH(A737, BDD_enquete_terrain_publique!C:C, 0))</f>
        <v>45355</v>
      </c>
      <c r="C737" s="6">
        <v>6</v>
      </c>
      <c r="D737" s="105" t="s">
        <v>22</v>
      </c>
      <c r="E737" s="6">
        <f>INDEX(BDD_enquete_terrain_publique!G:G, MATCH(A737, BDD_enquete_terrain_publique!C:C, 0))</f>
        <v>3</v>
      </c>
      <c r="F737" s="6">
        <f>INDEX(BDD_enquete_terrain_publique!H:H, MATCH(A737, BDD_enquete_terrain_publique!C:C, 0))</f>
        <v>14</v>
      </c>
      <c r="G737" s="6">
        <f>INDEX(BDD_enquete_terrain_publique!I:I, MATCH(A737, BDD_enquete_terrain_publique!C:C, 0))</f>
        <v>3</v>
      </c>
      <c r="H737" s="6" t="str">
        <f>INDEX(BDD_enquete_terrain_publique!J:J, MATCH(A737, BDD_enquete_terrain_publique!C:C, 0))</f>
        <v>O</v>
      </c>
      <c r="I737" s="6" t="str">
        <f>INDEX(BDD_enquete_terrain_publique!K:K, MATCH(A737, BDD_enquete_terrain_publique!C:C, 0))</f>
        <v>E</v>
      </c>
      <c r="J737" s="6" t="str">
        <f>INDEX(BDD_enquete_terrain_publique!L:L, MATCH(A737, BDD_enquete_terrain_publique!C:C, 0))</f>
        <v>10_25</v>
      </c>
      <c r="K737" s="6" t="str">
        <f>INDEX(BDD_enquete_terrain_publique!M:M, MATCH(A737, BDD_enquete_terrain_publique!C:C, 0))</f>
        <v>NA</v>
      </c>
      <c r="L737" s="170" t="s">
        <v>22</v>
      </c>
      <c r="M737" s="170" t="s">
        <v>22</v>
      </c>
      <c r="N737" s="170" t="s">
        <v>22</v>
      </c>
      <c r="O737" s="6">
        <v>42.95</v>
      </c>
      <c r="P737" s="170" t="s">
        <v>22</v>
      </c>
      <c r="Q737" s="170" t="s">
        <v>22</v>
      </c>
      <c r="R737" s="170" t="s">
        <v>22</v>
      </c>
      <c r="S737" s="6">
        <v>9.4499999999999993</v>
      </c>
      <c r="T737" s="101">
        <f>INDEX(BDD_enquete_terrain_publique!AE:AE, MATCH(A737, BDD_enquete_terrain_publique!C:C, 0))</f>
        <v>0.58333333333333337</v>
      </c>
      <c r="U737" s="101">
        <f>INDEX(BDD_enquete_terrain_publique!AF:AF, MATCH(A737, BDD_enquete_terrain_publique!C:C, 0))</f>
        <v>0.75</v>
      </c>
      <c r="V737" s="6" t="s">
        <v>39</v>
      </c>
      <c r="W737" s="101">
        <v>0.70138888888888884</v>
      </c>
      <c r="X737" s="6">
        <v>1</v>
      </c>
      <c r="Y737" s="6">
        <v>3</v>
      </c>
      <c r="Z737" s="6" t="s">
        <v>22</v>
      </c>
      <c r="AA737" s="6"/>
      <c r="GU737" s="163"/>
    </row>
    <row r="738" spans="1:203">
      <c r="A738" s="18" t="s">
        <v>3395</v>
      </c>
      <c r="B738" s="100">
        <f>INDEX(BDD_enquete_terrain_publique!E:E, MATCH(A738, BDD_enquete_terrain_publique!C:C, 0))</f>
        <v>45356</v>
      </c>
      <c r="C738" s="6">
        <v>59</v>
      </c>
      <c r="D738" s="105" t="s">
        <v>22</v>
      </c>
      <c r="E738" s="6">
        <f>INDEX(BDD_enquete_terrain_publique!G:G, MATCH(A738, BDD_enquete_terrain_publique!C:C, 0))</f>
        <v>1</v>
      </c>
      <c r="F738" s="6">
        <f>INDEX(BDD_enquete_terrain_publique!H:H, MATCH(A738, BDD_enquete_terrain_publique!C:C, 0))</f>
        <v>19</v>
      </c>
      <c r="G738" s="6">
        <f>INDEX(BDD_enquete_terrain_publique!I:I, MATCH(A738, BDD_enquete_terrain_publique!C:C, 0))</f>
        <v>1</v>
      </c>
      <c r="H738" s="6" t="str">
        <f>INDEX(BDD_enquete_terrain_publique!J:J, MATCH(A738, BDD_enquete_terrain_publique!C:C, 0))</f>
        <v>E</v>
      </c>
      <c r="I738" s="6" t="str">
        <f>INDEX(BDD_enquete_terrain_publique!K:K, MATCH(A738, BDD_enquete_terrain_publique!C:C, 0))</f>
        <v>O</v>
      </c>
      <c r="J738" s="6" t="str">
        <f>INDEX(BDD_enquete_terrain_publique!L:L, MATCH(A738, BDD_enquete_terrain_publique!C:C, 0))</f>
        <v>0_10</v>
      </c>
      <c r="K738" s="6" t="str">
        <f>INDEX(BDD_enquete_terrain_publique!M:M, MATCH(A738, BDD_enquete_terrain_publique!C:C, 0))</f>
        <v>NA</v>
      </c>
      <c r="L738" s="170" t="s">
        <v>22</v>
      </c>
      <c r="M738" s="105" t="s">
        <v>22</v>
      </c>
      <c r="N738" s="105" t="s">
        <v>22</v>
      </c>
      <c r="O738" s="6" t="s">
        <v>22</v>
      </c>
      <c r="P738" s="105" t="s">
        <v>22</v>
      </c>
      <c r="Q738" s="105" t="s">
        <v>22</v>
      </c>
      <c r="R738" s="105" t="s">
        <v>22</v>
      </c>
      <c r="S738" s="6" t="s">
        <v>22</v>
      </c>
      <c r="T738" s="101">
        <f>INDEX(BDD_enquete_terrain_publique!AE:AE, MATCH(A738, BDD_enquete_terrain_publique!C:C, 0))</f>
        <v>0.33333333333333331</v>
      </c>
      <c r="U738" s="101">
        <f>INDEX(BDD_enquete_terrain_publique!AF:AF, MATCH(A738, BDD_enquete_terrain_publique!C:C, 0))</f>
        <v>0.58333333333333337</v>
      </c>
      <c r="V738" s="6" t="s">
        <v>39</v>
      </c>
      <c r="W738" s="101">
        <v>0.44791666666666669</v>
      </c>
      <c r="X738" s="6">
        <v>1</v>
      </c>
      <c r="Y738" s="6">
        <v>4</v>
      </c>
      <c r="Z738" s="6" t="s">
        <v>22</v>
      </c>
      <c r="AA738" s="6"/>
      <c r="GU738" s="163"/>
    </row>
    <row r="739" spans="1:203">
      <c r="A739" s="18" t="s">
        <v>3437</v>
      </c>
      <c r="B739" s="100">
        <f>INDEX(BDD_enquete_terrain_publique!E:E, MATCH(A739, BDD_enquete_terrain_publique!C:C, 0))</f>
        <v>45359</v>
      </c>
      <c r="C739" s="6">
        <v>9</v>
      </c>
      <c r="D739" s="105" t="s">
        <v>22</v>
      </c>
      <c r="E739" s="6">
        <f>INDEX(BDD_enquete_terrain_publique!G:G, MATCH(A739, BDD_enquete_terrain_publique!C:C, 0))</f>
        <v>3</v>
      </c>
      <c r="F739" s="6">
        <f>INDEX(BDD_enquete_terrain_publique!H:H, MATCH(A739, BDD_enquete_terrain_publique!C:C, 0))</f>
        <v>13</v>
      </c>
      <c r="G739" s="6">
        <f>INDEX(BDD_enquete_terrain_publique!I:I, MATCH(A739, BDD_enquete_terrain_publique!C:C, 0))</f>
        <v>2</v>
      </c>
      <c r="H739" s="6" t="str">
        <f>INDEX(BDD_enquete_terrain_publique!J:J, MATCH(A739, BDD_enquete_terrain_publique!C:C, 0))</f>
        <v>E</v>
      </c>
      <c r="I739" s="6" t="str">
        <f>INDEX(BDD_enquete_terrain_publique!K:K, MATCH(A739, BDD_enquete_terrain_publique!C:C, 0))</f>
        <v>O</v>
      </c>
      <c r="J739" s="6" t="str">
        <f>INDEX(BDD_enquete_terrain_publique!L:L, MATCH(A739, BDD_enquete_terrain_publique!C:C, 0))</f>
        <v>10_25</v>
      </c>
      <c r="K739" s="6" t="str">
        <f>INDEX(BDD_enquete_terrain_publique!M:M, MATCH(A739, BDD_enquete_terrain_publique!C:C, 0))</f>
        <v>NA</v>
      </c>
      <c r="L739" s="170" t="s">
        <v>22</v>
      </c>
      <c r="M739" s="170" t="s">
        <v>22</v>
      </c>
      <c r="N739" s="170" t="s">
        <v>22</v>
      </c>
      <c r="O739" s="6" t="s">
        <v>22</v>
      </c>
      <c r="P739" s="105" t="s">
        <v>22</v>
      </c>
      <c r="Q739" s="105" t="s">
        <v>22</v>
      </c>
      <c r="R739" s="105" t="s">
        <v>22</v>
      </c>
      <c r="S739" s="6" t="s">
        <v>22</v>
      </c>
      <c r="T739" s="101">
        <f>INDEX(BDD_enquete_terrain_publique!AE:AE, MATCH(A739, BDD_enquete_terrain_publique!C:C, 0))</f>
        <v>0.34722222222222227</v>
      </c>
      <c r="U739" s="101">
        <f>INDEX(BDD_enquete_terrain_publique!AF:AF, MATCH(A739, BDD_enquete_terrain_publique!C:C, 0))</f>
        <v>0.79166666666666663</v>
      </c>
      <c r="V739" s="6" t="s">
        <v>22</v>
      </c>
      <c r="W739" s="6" t="s">
        <v>22</v>
      </c>
      <c r="X739" s="6" t="s">
        <v>22</v>
      </c>
      <c r="Y739" s="6" t="s">
        <v>22</v>
      </c>
      <c r="Z739" s="6" t="s">
        <v>22</v>
      </c>
      <c r="AA739" s="6"/>
      <c r="GU739" s="163"/>
    </row>
    <row r="740" spans="1:203">
      <c r="A740" s="18" t="s">
        <v>3437</v>
      </c>
      <c r="B740" s="100">
        <f>INDEX(BDD_enquete_terrain_publique!E:E, MATCH(A740, BDD_enquete_terrain_publique!C:C, 0))</f>
        <v>45359</v>
      </c>
      <c r="C740" s="6">
        <v>8</v>
      </c>
      <c r="D740" s="105" t="s">
        <v>22</v>
      </c>
      <c r="E740" s="6">
        <f>INDEX(BDD_enquete_terrain_publique!G:G, MATCH(A740, BDD_enquete_terrain_publique!C:C, 0))</f>
        <v>3</v>
      </c>
      <c r="F740" s="6">
        <f>INDEX(BDD_enquete_terrain_publique!H:H, MATCH(A740, BDD_enquete_terrain_publique!C:C, 0))</f>
        <v>13</v>
      </c>
      <c r="G740" s="6">
        <f>INDEX(BDD_enquete_terrain_publique!I:I, MATCH(A740, BDD_enquete_terrain_publique!C:C, 0))</f>
        <v>2</v>
      </c>
      <c r="H740" s="6" t="str">
        <f>INDEX(BDD_enquete_terrain_publique!J:J, MATCH(A740, BDD_enquete_terrain_publique!C:C, 0))</f>
        <v>E</v>
      </c>
      <c r="I740" s="6" t="str">
        <f>INDEX(BDD_enquete_terrain_publique!K:K, MATCH(A740, BDD_enquete_terrain_publique!C:C, 0))</f>
        <v>O</v>
      </c>
      <c r="J740" s="6" t="str">
        <f>INDEX(BDD_enquete_terrain_publique!L:L, MATCH(A740, BDD_enquete_terrain_publique!C:C, 0))</f>
        <v>10_25</v>
      </c>
      <c r="K740" s="6" t="str">
        <f>INDEX(BDD_enquete_terrain_publique!M:M, MATCH(A740, BDD_enquete_terrain_publique!C:C, 0))</f>
        <v>NA</v>
      </c>
      <c r="L740" s="170" t="s">
        <v>22</v>
      </c>
      <c r="M740" s="170" t="s">
        <v>22</v>
      </c>
      <c r="N740" s="170" t="s">
        <v>22</v>
      </c>
      <c r="O740" s="6" t="s">
        <v>22</v>
      </c>
      <c r="P740" s="105" t="s">
        <v>22</v>
      </c>
      <c r="Q740" s="105" t="s">
        <v>22</v>
      </c>
      <c r="R740" s="105" t="s">
        <v>22</v>
      </c>
      <c r="S740" s="6" t="s">
        <v>22</v>
      </c>
      <c r="T740" s="101">
        <f>INDEX(BDD_enquete_terrain_publique!AE:AE, MATCH(A740, BDD_enquete_terrain_publique!C:C, 0))</f>
        <v>0.34722222222222227</v>
      </c>
      <c r="U740" s="101">
        <f>INDEX(BDD_enquete_terrain_publique!AF:AF, MATCH(A740, BDD_enquete_terrain_publique!C:C, 0))</f>
        <v>0.79166666666666663</v>
      </c>
      <c r="V740" s="6" t="s">
        <v>22</v>
      </c>
      <c r="W740" s="6" t="s">
        <v>22</v>
      </c>
      <c r="X740" s="6" t="s">
        <v>22</v>
      </c>
      <c r="Y740" s="6" t="s">
        <v>22</v>
      </c>
      <c r="Z740" s="6" t="s">
        <v>22</v>
      </c>
      <c r="AA740" s="6"/>
      <c r="GU740" s="163"/>
    </row>
    <row r="741" spans="1:203">
      <c r="A741" s="18" t="s">
        <v>3437</v>
      </c>
      <c r="B741" s="100">
        <f>INDEX(BDD_enquete_terrain_publique!E:E, MATCH(A741, BDD_enquete_terrain_publique!C:C, 0))</f>
        <v>45359</v>
      </c>
      <c r="C741" s="6">
        <v>7</v>
      </c>
      <c r="D741" s="105" t="s">
        <v>22</v>
      </c>
      <c r="E741" s="6">
        <f>INDEX(BDD_enquete_terrain_publique!G:G, MATCH(A741, BDD_enquete_terrain_publique!C:C, 0))</f>
        <v>3</v>
      </c>
      <c r="F741" s="6">
        <f>INDEX(BDD_enquete_terrain_publique!H:H, MATCH(A741, BDD_enquete_terrain_publique!C:C, 0))</f>
        <v>13</v>
      </c>
      <c r="G741" s="6">
        <f>INDEX(BDD_enquete_terrain_publique!I:I, MATCH(A741, BDD_enquete_terrain_publique!C:C, 0))</f>
        <v>2</v>
      </c>
      <c r="H741" s="6" t="str">
        <f>INDEX(BDD_enquete_terrain_publique!J:J, MATCH(A741, BDD_enquete_terrain_publique!C:C, 0))</f>
        <v>E</v>
      </c>
      <c r="I741" s="6" t="str">
        <f>INDEX(BDD_enquete_terrain_publique!K:K, MATCH(A741, BDD_enquete_terrain_publique!C:C, 0))</f>
        <v>O</v>
      </c>
      <c r="J741" s="6" t="str">
        <f>INDEX(BDD_enquete_terrain_publique!L:L, MATCH(A741, BDD_enquete_terrain_publique!C:C, 0))</f>
        <v>10_25</v>
      </c>
      <c r="K741" s="6" t="str">
        <f>INDEX(BDD_enquete_terrain_publique!M:M, MATCH(A741, BDD_enquete_terrain_publique!C:C, 0))</f>
        <v>NA</v>
      </c>
      <c r="L741" s="170" t="s">
        <v>22</v>
      </c>
      <c r="M741" s="170" t="s">
        <v>22</v>
      </c>
      <c r="N741" s="170" t="s">
        <v>22</v>
      </c>
      <c r="O741" s="6">
        <v>42.83</v>
      </c>
      <c r="P741" s="105" t="s">
        <v>22</v>
      </c>
      <c r="Q741" s="105" t="s">
        <v>22</v>
      </c>
      <c r="R741" s="105" t="s">
        <v>22</v>
      </c>
      <c r="S741" s="6">
        <v>9.48</v>
      </c>
      <c r="T741" s="101">
        <f>INDEX(BDD_enquete_terrain_publique!AE:AE, MATCH(A741, BDD_enquete_terrain_publique!C:C, 0))</f>
        <v>0.34722222222222227</v>
      </c>
      <c r="U741" s="101">
        <f>INDEX(BDD_enquete_terrain_publique!AF:AF, MATCH(A741, BDD_enquete_terrain_publique!C:C, 0))</f>
        <v>0.79166666666666663</v>
      </c>
      <c r="V741" s="6" t="s">
        <v>39</v>
      </c>
      <c r="W741" s="101">
        <v>0.625</v>
      </c>
      <c r="X741" s="6">
        <v>2</v>
      </c>
      <c r="Y741" s="6">
        <v>2</v>
      </c>
      <c r="Z741" s="6" t="s">
        <v>22</v>
      </c>
      <c r="AA741" s="6"/>
      <c r="GU741" s="163"/>
    </row>
    <row r="742" spans="1:203">
      <c r="A742" s="18" t="s">
        <v>3437</v>
      </c>
      <c r="B742" s="100">
        <f>INDEX(BDD_enquete_terrain_publique!E:E, MATCH(A742, BDD_enquete_terrain_publique!C:C, 0))</f>
        <v>45359</v>
      </c>
      <c r="C742" s="6">
        <v>6</v>
      </c>
      <c r="D742" s="105" t="s">
        <v>22</v>
      </c>
      <c r="E742" s="6">
        <f>INDEX(BDD_enquete_terrain_publique!G:G, MATCH(A742, BDD_enquete_terrain_publique!C:C, 0))</f>
        <v>3</v>
      </c>
      <c r="F742" s="6">
        <f>INDEX(BDD_enquete_terrain_publique!H:H, MATCH(A742, BDD_enquete_terrain_publique!C:C, 0))</f>
        <v>13</v>
      </c>
      <c r="G742" s="6">
        <f>INDEX(BDD_enquete_terrain_publique!I:I, MATCH(A742, BDD_enquete_terrain_publique!C:C, 0))</f>
        <v>2</v>
      </c>
      <c r="H742" s="6" t="str">
        <f>INDEX(BDD_enquete_terrain_publique!J:J, MATCH(A742, BDD_enquete_terrain_publique!C:C, 0))</f>
        <v>E</v>
      </c>
      <c r="I742" s="6" t="str">
        <f>INDEX(BDD_enquete_terrain_publique!K:K, MATCH(A742, BDD_enquete_terrain_publique!C:C, 0))</f>
        <v>O</v>
      </c>
      <c r="J742" s="6" t="str">
        <f>INDEX(BDD_enquete_terrain_publique!L:L, MATCH(A742, BDD_enquete_terrain_publique!C:C, 0))</f>
        <v>10_25</v>
      </c>
      <c r="K742" s="6" t="str">
        <f>INDEX(BDD_enquete_terrain_publique!M:M, MATCH(A742, BDD_enquete_terrain_publique!C:C, 0))</f>
        <v>NA</v>
      </c>
      <c r="L742" s="170" t="s">
        <v>22</v>
      </c>
      <c r="M742" s="170" t="s">
        <v>22</v>
      </c>
      <c r="N742" s="170" t="s">
        <v>22</v>
      </c>
      <c r="O742" s="6" t="s">
        <v>22</v>
      </c>
      <c r="P742" s="105" t="s">
        <v>22</v>
      </c>
      <c r="Q742" s="105" t="s">
        <v>22</v>
      </c>
      <c r="R742" s="105" t="s">
        <v>22</v>
      </c>
      <c r="S742" s="6" t="s">
        <v>22</v>
      </c>
      <c r="T742" s="101">
        <f>INDEX(BDD_enquete_terrain_publique!AE:AE, MATCH(A742, BDD_enquete_terrain_publique!C:C, 0))</f>
        <v>0.34722222222222227</v>
      </c>
      <c r="U742" s="101">
        <f>INDEX(BDD_enquete_terrain_publique!AF:AF, MATCH(A742, BDD_enquete_terrain_publique!C:C, 0))</f>
        <v>0.79166666666666663</v>
      </c>
      <c r="V742" s="6" t="s">
        <v>22</v>
      </c>
      <c r="W742" s="6" t="s">
        <v>22</v>
      </c>
      <c r="X742" s="6" t="s">
        <v>22</v>
      </c>
      <c r="Y742" s="6" t="s">
        <v>22</v>
      </c>
      <c r="Z742" s="6" t="s">
        <v>22</v>
      </c>
      <c r="AA742" s="6"/>
      <c r="GU742" s="163"/>
    </row>
    <row r="743" spans="1:203">
      <c r="A743" s="18" t="s">
        <v>3437</v>
      </c>
      <c r="B743" s="100">
        <f>INDEX(BDD_enquete_terrain_publique!E:E, MATCH(A743, BDD_enquete_terrain_publique!C:C, 0))</f>
        <v>45359</v>
      </c>
      <c r="C743" s="6">
        <v>59</v>
      </c>
      <c r="D743" s="105" t="s">
        <v>22</v>
      </c>
      <c r="E743" s="6">
        <f>INDEX(BDD_enquete_terrain_publique!G:G, MATCH(A743, BDD_enquete_terrain_publique!C:C, 0))</f>
        <v>3</v>
      </c>
      <c r="F743" s="6">
        <f>INDEX(BDD_enquete_terrain_publique!H:H, MATCH(A743, BDD_enquete_terrain_publique!C:C, 0))</f>
        <v>13</v>
      </c>
      <c r="G743" s="6">
        <f>INDEX(BDD_enquete_terrain_publique!I:I, MATCH(A743, BDD_enquete_terrain_publique!C:C, 0))</f>
        <v>2</v>
      </c>
      <c r="H743" s="6" t="str">
        <f>INDEX(BDD_enquete_terrain_publique!J:J, MATCH(A743, BDD_enquete_terrain_publique!C:C, 0))</f>
        <v>E</v>
      </c>
      <c r="I743" s="6" t="str">
        <f>INDEX(BDD_enquete_terrain_publique!K:K, MATCH(A743, BDD_enquete_terrain_publique!C:C, 0))</f>
        <v>O</v>
      </c>
      <c r="J743" s="6" t="str">
        <f>INDEX(BDD_enquete_terrain_publique!L:L, MATCH(A743, BDD_enquete_terrain_publique!C:C, 0))</f>
        <v>10_25</v>
      </c>
      <c r="K743" s="6" t="str">
        <f>INDEX(BDD_enquete_terrain_publique!M:M, MATCH(A743, BDD_enquete_terrain_publique!C:C, 0))</f>
        <v>NA</v>
      </c>
      <c r="L743" s="170" t="s">
        <v>22</v>
      </c>
      <c r="M743" s="170" t="s">
        <v>22</v>
      </c>
      <c r="N743" s="170" t="s">
        <v>22</v>
      </c>
      <c r="O743" s="6">
        <v>42.67</v>
      </c>
      <c r="P743" s="105" t="s">
        <v>22</v>
      </c>
      <c r="Q743" s="105" t="s">
        <v>22</v>
      </c>
      <c r="R743" s="105" t="s">
        <v>22</v>
      </c>
      <c r="S743" s="6">
        <v>9.3000000000000007</v>
      </c>
      <c r="T743" s="101">
        <f>INDEX(BDD_enquete_terrain_publique!AE:AE, MATCH(A743, BDD_enquete_terrain_publique!C:C, 0))</f>
        <v>0.34722222222222227</v>
      </c>
      <c r="U743" s="101">
        <f>INDEX(BDD_enquete_terrain_publique!AF:AF, MATCH(A743, BDD_enquete_terrain_publique!C:C, 0))</f>
        <v>0.79166666666666663</v>
      </c>
      <c r="V743" s="6" t="s">
        <v>39</v>
      </c>
      <c r="W743" s="101">
        <v>0.42708333333333331</v>
      </c>
      <c r="X743" s="6">
        <v>3</v>
      </c>
      <c r="Y743" s="6">
        <v>3</v>
      </c>
      <c r="Z743" s="6" t="s">
        <v>22</v>
      </c>
      <c r="AA743" s="6"/>
      <c r="GU743" s="163"/>
    </row>
    <row r="744" spans="1:203">
      <c r="A744" s="18" t="s">
        <v>3437</v>
      </c>
      <c r="B744" s="100">
        <f>INDEX(BDD_enquete_terrain_publique!E:E, MATCH(A744, BDD_enquete_terrain_publique!C:C, 0))</f>
        <v>45359</v>
      </c>
      <c r="C744" s="6">
        <v>60</v>
      </c>
      <c r="D744" s="105" t="s">
        <v>22</v>
      </c>
      <c r="E744" s="6">
        <f>INDEX(BDD_enquete_terrain_publique!G:G, MATCH(A744, BDD_enquete_terrain_publique!C:C, 0))</f>
        <v>3</v>
      </c>
      <c r="F744" s="6">
        <f>INDEX(BDD_enquete_terrain_publique!H:H, MATCH(A744, BDD_enquete_terrain_publique!C:C, 0))</f>
        <v>13</v>
      </c>
      <c r="G744" s="6">
        <f>INDEX(BDD_enquete_terrain_publique!I:I, MATCH(A744, BDD_enquete_terrain_publique!C:C, 0))</f>
        <v>2</v>
      </c>
      <c r="H744" s="6" t="str">
        <f>INDEX(BDD_enquete_terrain_publique!J:J, MATCH(A744, BDD_enquete_terrain_publique!C:C, 0))</f>
        <v>E</v>
      </c>
      <c r="I744" s="6" t="str">
        <f>INDEX(BDD_enquete_terrain_publique!K:K, MATCH(A744, BDD_enquete_terrain_publique!C:C, 0))</f>
        <v>O</v>
      </c>
      <c r="J744" s="6" t="str">
        <f>INDEX(BDD_enquete_terrain_publique!L:L, MATCH(A744, BDD_enquete_terrain_publique!C:C, 0))</f>
        <v>10_25</v>
      </c>
      <c r="K744" s="6" t="str">
        <f>INDEX(BDD_enquete_terrain_publique!M:M, MATCH(A744, BDD_enquete_terrain_publique!C:C, 0))</f>
        <v>NA</v>
      </c>
      <c r="L744" s="170" t="s">
        <v>22</v>
      </c>
      <c r="M744" s="170" t="s">
        <v>22</v>
      </c>
      <c r="N744" s="170" t="s">
        <v>22</v>
      </c>
      <c r="O744" s="6">
        <v>42.72</v>
      </c>
      <c r="P744" s="105" t="s">
        <v>22</v>
      </c>
      <c r="Q744" s="105" t="s">
        <v>22</v>
      </c>
      <c r="R744" s="105" t="s">
        <v>22</v>
      </c>
      <c r="S744" s="6">
        <v>9.32</v>
      </c>
      <c r="T744" s="101">
        <f>INDEX(BDD_enquete_terrain_publique!AE:AE, MATCH(A744, BDD_enquete_terrain_publique!C:C, 0))</f>
        <v>0.34722222222222227</v>
      </c>
      <c r="U744" s="101">
        <f>INDEX(BDD_enquete_terrain_publique!AF:AF, MATCH(A744, BDD_enquete_terrain_publique!C:C, 0))</f>
        <v>0.79166666666666663</v>
      </c>
      <c r="V744" s="6" t="s">
        <v>39</v>
      </c>
      <c r="W744" s="101">
        <v>0.47916666666666669</v>
      </c>
      <c r="X744" s="6">
        <v>1</v>
      </c>
      <c r="Y744" s="6">
        <v>2</v>
      </c>
      <c r="Z744" s="6" t="s">
        <v>22</v>
      </c>
      <c r="AA744" s="6"/>
      <c r="GU744" s="163"/>
    </row>
    <row r="745" spans="1:203">
      <c r="A745" s="18" t="s">
        <v>3438</v>
      </c>
      <c r="B745" s="100">
        <f>INDEX(BDD_enquete_terrain_publique!E:E, MATCH(A745, BDD_enquete_terrain_publique!C:C, 0))</f>
        <v>45364</v>
      </c>
      <c r="C745" s="6">
        <v>59</v>
      </c>
      <c r="D745" s="105" t="s">
        <v>22</v>
      </c>
      <c r="E745" s="6">
        <f>INDEX(BDD_enquete_terrain_publique!G:G, MATCH(A745, BDD_enquete_terrain_publique!C:C, 0))</f>
        <v>2</v>
      </c>
      <c r="F745" s="6">
        <f>INDEX(BDD_enquete_terrain_publique!H:H, MATCH(A745, BDD_enquete_terrain_publique!C:C, 0))</f>
        <v>17</v>
      </c>
      <c r="G745" s="6">
        <f>INDEX(BDD_enquete_terrain_publique!I:I, MATCH(A745, BDD_enquete_terrain_publique!C:C, 0))</f>
        <v>2</v>
      </c>
      <c r="H745" s="6" t="str">
        <f>INDEX(BDD_enquete_terrain_publique!J:J, MATCH(A745, BDD_enquete_terrain_publique!C:C, 0))</f>
        <v>NE</v>
      </c>
      <c r="I745" s="6" t="str">
        <f>INDEX(BDD_enquete_terrain_publique!K:K, MATCH(A745, BDD_enquete_terrain_publique!C:C, 0))</f>
        <v>SO</v>
      </c>
      <c r="J745" s="6" t="str">
        <f>INDEX(BDD_enquete_terrain_publique!L:L, MATCH(A745, BDD_enquete_terrain_publique!C:C, 0))</f>
        <v>0_10</v>
      </c>
      <c r="K745" s="6" t="str">
        <f>INDEX(BDD_enquete_terrain_publique!M:M, MATCH(A745, BDD_enquete_terrain_publique!C:C, 0))</f>
        <v>NA</v>
      </c>
      <c r="L745" s="170" t="s">
        <v>22</v>
      </c>
      <c r="M745" s="170" t="s">
        <v>22</v>
      </c>
      <c r="N745" s="170" t="s">
        <v>22</v>
      </c>
      <c r="O745" s="6">
        <v>42.67</v>
      </c>
      <c r="P745" s="105" t="s">
        <v>22</v>
      </c>
      <c r="Q745" s="105" t="s">
        <v>22</v>
      </c>
      <c r="R745" s="105" t="s">
        <v>22</v>
      </c>
      <c r="S745" s="6">
        <v>9.3000000000000007</v>
      </c>
      <c r="T745" s="101">
        <f>INDEX(BDD_enquete_terrain_publique!AE:AE, MATCH(A745, BDD_enquete_terrain_publique!C:C, 0))</f>
        <v>0.34722222222222227</v>
      </c>
      <c r="U745" s="101">
        <f>INDEX(BDD_enquete_terrain_publique!AF:AF, MATCH(A745, BDD_enquete_terrain_publique!C:C, 0))</f>
        <v>0.79166666666666663</v>
      </c>
      <c r="V745" s="6" t="s">
        <v>39</v>
      </c>
      <c r="W745" s="101">
        <v>0.38541666666666669</v>
      </c>
      <c r="X745" s="6">
        <v>7</v>
      </c>
      <c r="Y745" s="6">
        <v>14</v>
      </c>
      <c r="Z745" s="6" t="s">
        <v>22</v>
      </c>
      <c r="AA745" s="6"/>
      <c r="GU745" s="163"/>
    </row>
    <row r="746" spans="1:203">
      <c r="A746" s="18" t="s">
        <v>3456</v>
      </c>
      <c r="B746" s="100">
        <f>INDEX(BDD_enquete_terrain_publique!E:E, MATCH(A746, BDD_enquete_terrain_publique!C:C, 0))</f>
        <v>45365</v>
      </c>
      <c r="C746" s="6">
        <v>9</v>
      </c>
      <c r="D746" s="105" t="s">
        <v>22</v>
      </c>
      <c r="E746" s="6">
        <f>INDEX(BDD_enquete_terrain_publique!G:G, MATCH(A746, BDD_enquete_terrain_publique!C:C, 0))</f>
        <v>2</v>
      </c>
      <c r="F746" s="6">
        <f>INDEX(BDD_enquete_terrain_publique!H:H, MATCH(A746, BDD_enquete_terrain_publique!C:C, 0))</f>
        <v>16</v>
      </c>
      <c r="G746" s="6">
        <f>INDEX(BDD_enquete_terrain_publique!I:I, MATCH(A746, BDD_enquete_terrain_publique!C:C, 0))</f>
        <v>1</v>
      </c>
      <c r="H746" s="6" t="str">
        <f>INDEX(BDD_enquete_terrain_publique!J:J, MATCH(A746, BDD_enquete_terrain_publique!C:C, 0))</f>
        <v>E</v>
      </c>
      <c r="I746" s="6" t="str">
        <f>INDEX(BDD_enquete_terrain_publique!K:K, MATCH(A746, BDD_enquete_terrain_publique!C:C, 0))</f>
        <v>O</v>
      </c>
      <c r="J746" s="6" t="str">
        <f>INDEX(BDD_enquete_terrain_publique!L:L, MATCH(A746, BDD_enquete_terrain_publique!C:C, 0))</f>
        <v>0_10</v>
      </c>
      <c r="K746" s="6" t="str">
        <f>INDEX(BDD_enquete_terrain_publique!M:M, MATCH(A746, BDD_enquete_terrain_publique!C:C, 0))</f>
        <v>NA</v>
      </c>
      <c r="L746" s="170" t="s">
        <v>22</v>
      </c>
      <c r="M746" s="170" t="s">
        <v>22</v>
      </c>
      <c r="N746" s="170" t="s">
        <v>22</v>
      </c>
      <c r="O746" s="6">
        <v>42.71</v>
      </c>
      <c r="P746" s="105" t="s">
        <v>22</v>
      </c>
      <c r="Q746" s="105" t="s">
        <v>22</v>
      </c>
      <c r="R746" s="105" t="s">
        <v>22</v>
      </c>
      <c r="S746" s="6">
        <v>9.4600000000000009</v>
      </c>
      <c r="T746" s="101">
        <f>INDEX(BDD_enquete_terrain_publique!AE:AE, MATCH(A746, BDD_enquete_terrain_publique!C:C, 0))</f>
        <v>0.34722222222222227</v>
      </c>
      <c r="U746" s="101">
        <f>INDEX(BDD_enquete_terrain_publique!AF:AF, MATCH(A746, BDD_enquete_terrain_publique!C:C, 0))</f>
        <v>0.79166666666666663</v>
      </c>
      <c r="V746" s="6" t="s">
        <v>39</v>
      </c>
      <c r="W746" s="101">
        <v>0.625</v>
      </c>
      <c r="X746" s="6">
        <v>1</v>
      </c>
      <c r="Y746" s="6">
        <v>1</v>
      </c>
      <c r="Z746" s="6" t="s">
        <v>22</v>
      </c>
      <c r="AA746" s="6"/>
      <c r="GU746" s="163"/>
    </row>
    <row r="747" spans="1:203">
      <c r="A747" s="18" t="s">
        <v>3470</v>
      </c>
      <c r="B747" s="100">
        <f>INDEX(BDD_enquete_terrain_publique!E:E, MATCH(A747, BDD_enquete_terrain_publique!C:C, 0))</f>
        <v>45370</v>
      </c>
      <c r="C747" s="6">
        <v>6</v>
      </c>
      <c r="D747" s="105" t="s">
        <v>22</v>
      </c>
      <c r="E747" s="6">
        <f>INDEX(BDD_enquete_terrain_publique!G:G, MATCH(A747, BDD_enquete_terrain_publique!C:C, 0))</f>
        <v>1</v>
      </c>
      <c r="F747" s="6">
        <f>INDEX(BDD_enquete_terrain_publique!H:H, MATCH(A747, BDD_enquete_terrain_publique!C:C, 0))</f>
        <v>19</v>
      </c>
      <c r="G747" s="6">
        <f>INDEX(BDD_enquete_terrain_publique!I:I, MATCH(A747, BDD_enquete_terrain_publique!C:C, 0))</f>
        <v>1</v>
      </c>
      <c r="H747" s="6" t="str">
        <f>INDEX(BDD_enquete_terrain_publique!J:J, MATCH(A747, BDD_enquete_terrain_publique!C:C, 0))</f>
        <v>E</v>
      </c>
      <c r="I747" s="6" t="str">
        <f>INDEX(BDD_enquete_terrain_publique!K:K, MATCH(A747, BDD_enquete_terrain_publique!C:C, 0))</f>
        <v>O</v>
      </c>
      <c r="J747" s="6" t="str">
        <f>INDEX(BDD_enquete_terrain_publique!L:L, MATCH(A747, BDD_enquete_terrain_publique!C:C, 0))</f>
        <v>0_10</v>
      </c>
      <c r="K747" s="6" t="str">
        <f>INDEX(BDD_enquete_terrain_publique!M:M, MATCH(A747, BDD_enquete_terrain_publique!C:C, 0))</f>
        <v>NA</v>
      </c>
      <c r="L747" s="170" t="s">
        <v>22</v>
      </c>
      <c r="M747" s="170" t="s">
        <v>22</v>
      </c>
      <c r="N747" s="170" t="s">
        <v>22</v>
      </c>
      <c r="O747" s="6">
        <v>42.95</v>
      </c>
      <c r="P747" s="105" t="s">
        <v>22</v>
      </c>
      <c r="Q747" s="105" t="s">
        <v>22</v>
      </c>
      <c r="R747" s="105" t="s">
        <v>22</v>
      </c>
      <c r="S747" s="6">
        <v>9.4499999999999993</v>
      </c>
      <c r="T747" s="101">
        <f>INDEX(BDD_enquete_terrain_publique!AE:AE, MATCH(A747, BDD_enquete_terrain_publique!C:C, 0))</f>
        <v>0.34722222222222227</v>
      </c>
      <c r="U747" s="101">
        <f>INDEX(BDD_enquete_terrain_publique!AF:AF, MATCH(A747, BDD_enquete_terrain_publique!C:C, 0))</f>
        <v>0.79166666666666663</v>
      </c>
      <c r="V747" s="6" t="s">
        <v>39</v>
      </c>
      <c r="W747" s="101">
        <v>0.50694444444444442</v>
      </c>
      <c r="X747" s="6">
        <v>1</v>
      </c>
      <c r="Y747" s="6">
        <v>2</v>
      </c>
      <c r="Z747" s="6" t="s">
        <v>22</v>
      </c>
      <c r="AA747" s="6"/>
      <c r="GU747" s="163"/>
    </row>
    <row r="748" spans="1:203">
      <c r="A748" s="18" t="s">
        <v>3470</v>
      </c>
      <c r="B748" s="100">
        <f>INDEX(BDD_enquete_terrain_publique!E:E, MATCH(A748, BDD_enquete_terrain_publique!C:C, 0))</f>
        <v>45370</v>
      </c>
      <c r="C748" s="6">
        <v>59</v>
      </c>
      <c r="D748" s="105" t="s">
        <v>22</v>
      </c>
      <c r="E748" s="6">
        <f>INDEX(BDD_enquete_terrain_publique!G:G, MATCH(A748, BDD_enquete_terrain_publique!C:C, 0))</f>
        <v>1</v>
      </c>
      <c r="F748" s="6">
        <f>INDEX(BDD_enquete_terrain_publique!H:H, MATCH(A748, BDD_enquete_terrain_publique!C:C, 0))</f>
        <v>19</v>
      </c>
      <c r="G748" s="6">
        <f>INDEX(BDD_enquete_terrain_publique!I:I, MATCH(A748, BDD_enquete_terrain_publique!C:C, 0))</f>
        <v>1</v>
      </c>
      <c r="H748" s="6" t="str">
        <f>INDEX(BDD_enquete_terrain_publique!J:J, MATCH(A748, BDD_enquete_terrain_publique!C:C, 0))</f>
        <v>E</v>
      </c>
      <c r="I748" s="6" t="str">
        <f>INDEX(BDD_enquete_terrain_publique!K:K, MATCH(A748, BDD_enquete_terrain_publique!C:C, 0))</f>
        <v>O</v>
      </c>
      <c r="J748" s="6" t="str">
        <f>INDEX(BDD_enquete_terrain_publique!L:L, MATCH(A748, BDD_enquete_terrain_publique!C:C, 0))</f>
        <v>0_10</v>
      </c>
      <c r="K748" s="6" t="str">
        <f>INDEX(BDD_enquete_terrain_publique!M:M, MATCH(A748, BDD_enquete_terrain_publique!C:C, 0))</f>
        <v>NA</v>
      </c>
      <c r="L748" s="170" t="s">
        <v>22</v>
      </c>
      <c r="M748" s="170" t="s">
        <v>22</v>
      </c>
      <c r="N748" s="170" t="s">
        <v>22</v>
      </c>
      <c r="O748" s="6">
        <v>42.69</v>
      </c>
      <c r="P748" s="105" t="s">
        <v>22</v>
      </c>
      <c r="Q748" s="105" t="s">
        <v>22</v>
      </c>
      <c r="R748" s="105" t="s">
        <v>22</v>
      </c>
      <c r="S748" s="6">
        <v>9.32</v>
      </c>
      <c r="T748" s="101">
        <f>INDEX(BDD_enquete_terrain_publique!AE:AE, MATCH(A748, BDD_enquete_terrain_publique!C:C, 0))</f>
        <v>0.34722222222222227</v>
      </c>
      <c r="U748" s="101">
        <f>INDEX(BDD_enquete_terrain_publique!AF:AF, MATCH(A748, BDD_enquete_terrain_publique!C:C, 0))</f>
        <v>0.79166666666666663</v>
      </c>
      <c r="V748" s="6" t="s">
        <v>39</v>
      </c>
      <c r="W748" s="101">
        <v>0.625</v>
      </c>
      <c r="X748" s="6">
        <v>2</v>
      </c>
      <c r="Y748" s="6">
        <v>3</v>
      </c>
      <c r="Z748" s="6" t="s">
        <v>22</v>
      </c>
      <c r="AA748" s="6"/>
      <c r="GU748" s="163"/>
    </row>
    <row r="749" spans="1:203">
      <c r="A749" s="18" t="s">
        <v>3473</v>
      </c>
      <c r="B749" s="100">
        <f>INDEX(BDD_enquete_terrain_publique!E:E, MATCH(A749, BDD_enquete_terrain_publique!C:C, 0))</f>
        <v>45371</v>
      </c>
      <c r="C749" s="6">
        <v>59</v>
      </c>
      <c r="D749" s="105" t="s">
        <v>22</v>
      </c>
      <c r="E749" s="6">
        <f>INDEX(BDD_enquete_terrain_publique!G:G, MATCH(A749, BDD_enquete_terrain_publique!C:C, 0))</f>
        <v>0</v>
      </c>
      <c r="F749" s="6">
        <f>INDEX(BDD_enquete_terrain_publique!H:H, MATCH(A749, BDD_enquete_terrain_publique!C:C, 0))</f>
        <v>17</v>
      </c>
      <c r="G749" s="6">
        <f>INDEX(BDD_enquete_terrain_publique!I:I, MATCH(A749, BDD_enquete_terrain_publique!C:C, 0))</f>
        <v>0</v>
      </c>
      <c r="H749" s="6" t="str">
        <f>INDEX(BDD_enquete_terrain_publique!J:J, MATCH(A749, BDD_enquete_terrain_publique!C:C, 0))</f>
        <v>NA</v>
      </c>
      <c r="I749" s="6" t="str">
        <f>INDEX(BDD_enquete_terrain_publique!K:K, MATCH(A749, BDD_enquete_terrain_publique!C:C, 0))</f>
        <v>NA</v>
      </c>
      <c r="J749" s="6" t="str">
        <f>INDEX(BDD_enquete_terrain_publique!L:L, MATCH(A749, BDD_enquete_terrain_publique!C:C, 0))</f>
        <v>0_10</v>
      </c>
      <c r="K749" s="6" t="str">
        <f>INDEX(BDD_enquete_terrain_publique!M:M, MATCH(A749, BDD_enquete_terrain_publique!C:C, 0))</f>
        <v>NA</v>
      </c>
      <c r="L749" s="170" t="s">
        <v>22</v>
      </c>
      <c r="M749" s="170" t="s">
        <v>22</v>
      </c>
      <c r="N749" s="170" t="s">
        <v>22</v>
      </c>
      <c r="O749" s="6">
        <v>42.67</v>
      </c>
      <c r="P749" s="105" t="s">
        <v>22</v>
      </c>
      <c r="Q749" s="105" t="s">
        <v>22</v>
      </c>
      <c r="R749" s="105" t="s">
        <v>22</v>
      </c>
      <c r="S749" s="6">
        <v>9.2799999999999994</v>
      </c>
      <c r="T749" s="101">
        <f>INDEX(BDD_enquete_terrain_publique!AE:AE, MATCH(A749, BDD_enquete_terrain_publique!C:C, 0))</f>
        <v>0.34722222222222227</v>
      </c>
      <c r="U749" s="101">
        <f>INDEX(BDD_enquete_terrain_publique!AF:AF, MATCH(A749, BDD_enquete_terrain_publique!C:C, 0))</f>
        <v>0.79166666666666663</v>
      </c>
      <c r="V749" s="6" t="s">
        <v>39</v>
      </c>
      <c r="W749" s="101">
        <v>0.5</v>
      </c>
      <c r="X749" s="6">
        <v>7</v>
      </c>
      <c r="Y749" s="6">
        <v>9</v>
      </c>
      <c r="Z749" s="6" t="s">
        <v>22</v>
      </c>
      <c r="AA749" s="6"/>
      <c r="GU749" s="163"/>
    </row>
    <row r="750" spans="1:203">
      <c r="A750" s="18" t="s">
        <v>3491</v>
      </c>
      <c r="B750" s="100">
        <f>INDEX(BDD_enquete_terrain_publique!E:E, MATCH(A750, BDD_enquete_terrain_publique!C:C, 0))</f>
        <v>45385</v>
      </c>
      <c r="C750" s="6">
        <v>59</v>
      </c>
      <c r="D750" s="105" t="s">
        <v>22</v>
      </c>
      <c r="E750" s="6">
        <f>INDEX(BDD_enquete_terrain_publique!G:G, MATCH(A750, BDD_enquete_terrain_publique!C:C, 0))</f>
        <v>0</v>
      </c>
      <c r="F750" s="6">
        <f>INDEX(BDD_enquete_terrain_publique!H:H, MATCH(A750, BDD_enquete_terrain_publique!C:C, 0))</f>
        <v>17</v>
      </c>
      <c r="G750" s="6">
        <f>INDEX(BDD_enquete_terrain_publique!I:I, MATCH(A750, BDD_enquete_terrain_publique!C:C, 0))</f>
        <v>0</v>
      </c>
      <c r="H750" s="6" t="str">
        <f>INDEX(BDD_enquete_terrain_publique!J:J, MATCH(A750, BDD_enquete_terrain_publique!C:C, 0))</f>
        <v>NA</v>
      </c>
      <c r="I750" s="6" t="str">
        <f>INDEX(BDD_enquete_terrain_publique!K:K, MATCH(A750, BDD_enquete_terrain_publique!C:C, 0))</f>
        <v>NA</v>
      </c>
      <c r="J750" s="6" t="str">
        <f>INDEX(BDD_enquete_terrain_publique!L:L, MATCH(A750, BDD_enquete_terrain_publique!C:C, 0))</f>
        <v>0_10</v>
      </c>
      <c r="K750" s="6" t="str">
        <f>INDEX(BDD_enquete_terrain_publique!M:M, MATCH(A750, BDD_enquete_terrain_publique!C:C, 0))</f>
        <v>NA</v>
      </c>
      <c r="L750" s="170" t="s">
        <v>22</v>
      </c>
      <c r="M750" s="170" t="s">
        <v>22</v>
      </c>
      <c r="N750" s="170" t="s">
        <v>22</v>
      </c>
      <c r="O750" s="6">
        <v>42.67</v>
      </c>
      <c r="P750" s="105" t="s">
        <v>22</v>
      </c>
      <c r="Q750" s="105" t="s">
        <v>22</v>
      </c>
      <c r="R750" s="105" t="s">
        <v>22</v>
      </c>
      <c r="S750" s="6">
        <v>9.2799999999999994</v>
      </c>
      <c r="T750" s="101">
        <f>INDEX(BDD_enquete_terrain_publique!AE:AE, MATCH(A750, BDD_enquete_terrain_publique!C:C, 0))</f>
        <v>0.34722222222222227</v>
      </c>
      <c r="U750" s="101">
        <f>INDEX(BDD_enquete_terrain_publique!AF:AF, MATCH(A750, BDD_enquete_terrain_publique!C:C, 0))</f>
        <v>0.75</v>
      </c>
      <c r="V750" s="6" t="s">
        <v>39</v>
      </c>
      <c r="W750" s="101">
        <v>0.375</v>
      </c>
      <c r="X750" s="6">
        <v>6</v>
      </c>
      <c r="Y750" s="6">
        <v>9</v>
      </c>
      <c r="Z750" s="6" t="s">
        <v>22</v>
      </c>
      <c r="AA750" s="6"/>
      <c r="GU750" s="163"/>
    </row>
    <row r="751" spans="1:203">
      <c r="A751" s="18" t="s">
        <v>3499</v>
      </c>
      <c r="B751" s="100">
        <f>INDEX(BDD_enquete_terrain_publique!E:E, MATCH(A751, BDD_enquete_terrain_publique!C:C, 0))</f>
        <v>45386</v>
      </c>
      <c r="C751" s="6">
        <v>59</v>
      </c>
      <c r="D751" s="105" t="s">
        <v>22</v>
      </c>
      <c r="E751" s="6">
        <f>INDEX(BDD_enquete_terrain_publique!G:G, MATCH(A751, BDD_enquete_terrain_publique!C:C, 0))</f>
        <v>1</v>
      </c>
      <c r="F751" s="6">
        <f>INDEX(BDD_enquete_terrain_publique!H:H, MATCH(A751, BDD_enquete_terrain_publique!C:C, 0))</f>
        <v>1</v>
      </c>
      <c r="G751" s="6" t="str">
        <f>INDEX(BDD_enquete_terrain_publique!I:I, MATCH(A751, BDD_enquete_terrain_publique!C:C, 0))</f>
        <v>SE</v>
      </c>
      <c r="H751" s="6" t="str">
        <f>INDEX(BDD_enquete_terrain_publique!J:J, MATCH(A751, BDD_enquete_terrain_publique!C:C, 0))</f>
        <v xml:space="preserve"> NE</v>
      </c>
      <c r="I751" s="6" t="str">
        <f>INDEX(BDD_enquete_terrain_publique!K:K, MATCH(A751, BDD_enquete_terrain_publique!C:C, 0))</f>
        <v>NA</v>
      </c>
      <c r="J751" s="6" t="str">
        <f>INDEX(BDD_enquete_terrain_publique!L:L, MATCH(A751, BDD_enquete_terrain_publique!C:C, 0))</f>
        <v>0_10</v>
      </c>
      <c r="K751" s="6" t="str">
        <f>INDEX(BDD_enquete_terrain_publique!M:M, MATCH(A751, BDD_enquete_terrain_publique!C:C, 0))</f>
        <v>NA</v>
      </c>
      <c r="L751" s="170" t="s">
        <v>22</v>
      </c>
      <c r="M751" s="170" t="s">
        <v>22</v>
      </c>
      <c r="N751" s="170" t="s">
        <v>22</v>
      </c>
      <c r="O751" s="6">
        <v>42.68</v>
      </c>
      <c r="P751" s="105" t="s">
        <v>22</v>
      </c>
      <c r="Q751" s="105" t="s">
        <v>22</v>
      </c>
      <c r="R751" s="105" t="s">
        <v>22</v>
      </c>
      <c r="S751" s="6">
        <v>9.3000000000000007</v>
      </c>
      <c r="T751" s="101">
        <f>INDEX(BDD_enquete_terrain_publique!AE:AE, MATCH(A751, BDD_enquete_terrain_publique!C:C, 0))</f>
        <v>0.34722222222222227</v>
      </c>
      <c r="U751" s="101">
        <f>INDEX(BDD_enquete_terrain_publique!AF:AF, MATCH(A751, BDD_enquete_terrain_publique!C:C, 0))</f>
        <v>0.75</v>
      </c>
      <c r="V751" s="6" t="s">
        <v>39</v>
      </c>
      <c r="W751" s="101">
        <v>0.41666666666666669</v>
      </c>
      <c r="X751" s="6">
        <v>3</v>
      </c>
      <c r="Y751" s="6">
        <v>3</v>
      </c>
      <c r="Z751" s="6" t="s">
        <v>22</v>
      </c>
      <c r="AA751" s="6"/>
      <c r="GU751" s="163"/>
    </row>
    <row r="752" spans="1:203">
      <c r="A752" s="18" t="s">
        <v>3505</v>
      </c>
      <c r="B752" s="100">
        <f>INDEX(BDD_enquete_terrain_publique!E:E, MATCH(A752, BDD_enquete_terrain_publique!C:C, 0))</f>
        <v>45397</v>
      </c>
      <c r="C752" s="6">
        <v>9</v>
      </c>
      <c r="D752" s="105" t="s">
        <v>22</v>
      </c>
      <c r="E752" s="6">
        <f>INDEX(BDD_enquete_terrain_publique!G:G, MATCH(A752, BDD_enquete_terrain_publique!C:C, 0))</f>
        <v>2</v>
      </c>
      <c r="F752" s="6">
        <f>INDEX(BDD_enquete_terrain_publique!H:H, MATCH(A752, BDD_enquete_terrain_publique!C:C, 0))</f>
        <v>17</v>
      </c>
      <c r="G752" s="6">
        <f>INDEX(BDD_enquete_terrain_publique!I:I, MATCH(A752, BDD_enquete_terrain_publique!C:C, 0))</f>
        <v>2</v>
      </c>
      <c r="H752" s="6" t="str">
        <f>INDEX(BDD_enquete_terrain_publique!J:J, MATCH(A752, BDD_enquete_terrain_publique!C:C, 0))</f>
        <v>O</v>
      </c>
      <c r="I752" s="6" t="str">
        <f>INDEX(BDD_enquete_terrain_publique!K:K, MATCH(A752, BDD_enquete_terrain_publique!C:C, 0))</f>
        <v>SE</v>
      </c>
      <c r="J752" s="6" t="str">
        <f>INDEX(BDD_enquete_terrain_publique!L:L, MATCH(A752, BDD_enquete_terrain_publique!C:C, 0))</f>
        <v>10_25</v>
      </c>
      <c r="K752" s="6" t="str">
        <f>INDEX(BDD_enquete_terrain_publique!M:M, MATCH(A752, BDD_enquete_terrain_publique!C:C, 0))</f>
        <v>NA</v>
      </c>
      <c r="L752" s="170" t="s">
        <v>22</v>
      </c>
      <c r="M752" s="170" t="s">
        <v>22</v>
      </c>
      <c r="N752" s="170" t="s">
        <v>22</v>
      </c>
      <c r="O752" s="173" t="s">
        <v>22</v>
      </c>
      <c r="P752" s="170" t="s">
        <v>22</v>
      </c>
      <c r="Q752" s="170" t="s">
        <v>22</v>
      </c>
      <c r="R752" s="170" t="s">
        <v>22</v>
      </c>
      <c r="S752" s="173" t="s">
        <v>22</v>
      </c>
      <c r="T752" s="101">
        <f>INDEX(BDD_enquete_terrain_publique!AE:AE, MATCH(A752, BDD_enquete_terrain_publique!C:C, 0))</f>
        <v>0.4375</v>
      </c>
      <c r="U752" s="101">
        <f>INDEX(BDD_enquete_terrain_publique!AF:AF, MATCH(A752, BDD_enquete_terrain_publique!C:C, 0))</f>
        <v>0.625</v>
      </c>
      <c r="V752" s="170" t="s">
        <v>22</v>
      </c>
      <c r="W752" s="170" t="s">
        <v>22</v>
      </c>
      <c r="X752" s="170" t="s">
        <v>22</v>
      </c>
      <c r="Y752" s="170" t="s">
        <v>22</v>
      </c>
      <c r="Z752" s="170" t="s">
        <v>22</v>
      </c>
      <c r="AA752" s="6"/>
      <c r="GU752" s="163"/>
    </row>
    <row r="753" spans="1:203">
      <c r="A753" s="18" t="s">
        <v>3505</v>
      </c>
      <c r="B753" s="100">
        <f>INDEX(BDD_enquete_terrain_publique!E:E, MATCH(A753, BDD_enquete_terrain_publique!C:C, 0))</f>
        <v>45397</v>
      </c>
      <c r="C753" s="6">
        <v>8</v>
      </c>
      <c r="D753" s="105" t="s">
        <v>22</v>
      </c>
      <c r="E753" s="6">
        <f>INDEX(BDD_enquete_terrain_publique!G:G, MATCH(A753, BDD_enquete_terrain_publique!C:C, 0))</f>
        <v>2</v>
      </c>
      <c r="F753" s="6">
        <f>INDEX(BDD_enquete_terrain_publique!H:H, MATCH(A753, BDD_enquete_terrain_publique!C:C, 0))</f>
        <v>17</v>
      </c>
      <c r="G753" s="6">
        <f>INDEX(BDD_enquete_terrain_publique!I:I, MATCH(A753, BDD_enquete_terrain_publique!C:C, 0))</f>
        <v>2</v>
      </c>
      <c r="H753" s="6" t="str">
        <f>INDEX(BDD_enquete_terrain_publique!J:J, MATCH(A753, BDD_enquete_terrain_publique!C:C, 0))</f>
        <v>O</v>
      </c>
      <c r="I753" s="6" t="str">
        <f>INDEX(BDD_enquete_terrain_publique!K:K, MATCH(A753, BDD_enquete_terrain_publique!C:C, 0))</f>
        <v>SE</v>
      </c>
      <c r="J753" s="6" t="str">
        <f>INDEX(BDD_enquete_terrain_publique!L:L, MATCH(A753, BDD_enquete_terrain_publique!C:C, 0))</f>
        <v>10_25</v>
      </c>
      <c r="K753" s="6" t="str">
        <f>INDEX(BDD_enquete_terrain_publique!M:M, MATCH(A753, BDD_enquete_terrain_publique!C:C, 0))</f>
        <v>NA</v>
      </c>
      <c r="L753" s="170" t="s">
        <v>22</v>
      </c>
      <c r="M753" s="170" t="s">
        <v>22</v>
      </c>
      <c r="N753" s="170" t="s">
        <v>22</v>
      </c>
      <c r="O753" s="173" t="s">
        <v>22</v>
      </c>
      <c r="P753" s="170" t="s">
        <v>22</v>
      </c>
      <c r="Q753" s="170" t="s">
        <v>22</v>
      </c>
      <c r="R753" s="170" t="s">
        <v>22</v>
      </c>
      <c r="S753" s="173" t="s">
        <v>22</v>
      </c>
      <c r="T753" s="101">
        <f>INDEX(BDD_enquete_terrain_publique!AE:AE, MATCH(A753, BDD_enquete_terrain_publique!C:C, 0))</f>
        <v>0.4375</v>
      </c>
      <c r="U753" s="101">
        <f>INDEX(BDD_enquete_terrain_publique!AF:AF, MATCH(A753, BDD_enquete_terrain_publique!C:C, 0))</f>
        <v>0.625</v>
      </c>
      <c r="V753" s="170" t="s">
        <v>22</v>
      </c>
      <c r="W753" s="170" t="s">
        <v>22</v>
      </c>
      <c r="X753" s="170" t="s">
        <v>22</v>
      </c>
      <c r="Y753" s="170" t="s">
        <v>22</v>
      </c>
      <c r="Z753" s="170" t="s">
        <v>22</v>
      </c>
      <c r="AA753" s="6"/>
      <c r="GU753" s="163"/>
    </row>
    <row r="754" spans="1:203">
      <c r="A754" s="18" t="s">
        <v>3505</v>
      </c>
      <c r="B754" s="100">
        <f>INDEX(BDD_enquete_terrain_publique!E:E, MATCH(A754, BDD_enquete_terrain_publique!C:C, 0))</f>
        <v>45397</v>
      </c>
      <c r="C754" s="6">
        <v>7</v>
      </c>
      <c r="D754" s="105" t="s">
        <v>22</v>
      </c>
      <c r="E754" s="6">
        <f>INDEX(BDD_enquete_terrain_publique!G:G, MATCH(A754, BDD_enquete_terrain_publique!C:C, 0))</f>
        <v>2</v>
      </c>
      <c r="F754" s="6">
        <f>INDEX(BDD_enquete_terrain_publique!H:H, MATCH(A754, BDD_enquete_terrain_publique!C:C, 0))</f>
        <v>17</v>
      </c>
      <c r="G754" s="6">
        <f>INDEX(BDD_enquete_terrain_publique!I:I, MATCH(A754, BDD_enquete_terrain_publique!C:C, 0))</f>
        <v>2</v>
      </c>
      <c r="H754" s="6" t="str">
        <f>INDEX(BDD_enquete_terrain_publique!J:J, MATCH(A754, BDD_enquete_terrain_publique!C:C, 0))</f>
        <v>O</v>
      </c>
      <c r="I754" s="6" t="str">
        <f>INDEX(BDD_enquete_terrain_publique!K:K, MATCH(A754, BDD_enquete_terrain_publique!C:C, 0))</f>
        <v>SE</v>
      </c>
      <c r="J754" s="6" t="str">
        <f>INDEX(BDD_enquete_terrain_publique!L:L, MATCH(A754, BDD_enquete_terrain_publique!C:C, 0))</f>
        <v>10_25</v>
      </c>
      <c r="K754" s="6" t="str">
        <f>INDEX(BDD_enquete_terrain_publique!M:M, MATCH(A754, BDD_enquete_terrain_publique!C:C, 0))</f>
        <v>NA</v>
      </c>
      <c r="L754" s="170" t="s">
        <v>22</v>
      </c>
      <c r="M754" s="170" t="s">
        <v>22</v>
      </c>
      <c r="N754" s="170" t="s">
        <v>22</v>
      </c>
      <c r="O754" s="6">
        <v>42.898000000000003</v>
      </c>
      <c r="P754" s="6" t="s">
        <v>22</v>
      </c>
      <c r="Q754" s="6" t="s">
        <v>22</v>
      </c>
      <c r="R754" s="6" t="s">
        <v>22</v>
      </c>
      <c r="S754" s="6">
        <v>9.4700000000000006</v>
      </c>
      <c r="T754" s="101">
        <f>INDEX(BDD_enquete_terrain_publique!AE:AE, MATCH(A754, BDD_enquete_terrain_publique!C:C, 0))</f>
        <v>0.4375</v>
      </c>
      <c r="U754" s="101">
        <f>INDEX(BDD_enquete_terrain_publique!AF:AF, MATCH(A754, BDD_enquete_terrain_publique!C:C, 0))</f>
        <v>0.625</v>
      </c>
      <c r="V754" s="6" t="s">
        <v>41</v>
      </c>
      <c r="W754" s="101">
        <v>0.46527777777777773</v>
      </c>
      <c r="X754" s="6">
        <v>1</v>
      </c>
      <c r="Y754" s="6">
        <v>1</v>
      </c>
      <c r="Z754" s="6" t="s">
        <v>22</v>
      </c>
      <c r="AA754" s="6"/>
      <c r="GU754" s="163"/>
    </row>
    <row r="755" spans="1:203">
      <c r="A755" s="18" t="s">
        <v>3505</v>
      </c>
      <c r="B755" s="100">
        <f>INDEX(BDD_enquete_terrain_publique!E:E, MATCH(A755, BDD_enquete_terrain_publique!C:C, 0))</f>
        <v>45397</v>
      </c>
      <c r="C755" s="6">
        <v>6</v>
      </c>
      <c r="D755" s="105" t="s">
        <v>22</v>
      </c>
      <c r="E755" s="6">
        <f>INDEX(BDD_enquete_terrain_publique!G:G, MATCH(A755, BDD_enquete_terrain_publique!C:C, 0))</f>
        <v>2</v>
      </c>
      <c r="F755" s="6">
        <f>INDEX(BDD_enquete_terrain_publique!H:H, MATCH(A755, BDD_enquete_terrain_publique!C:C, 0))</f>
        <v>17</v>
      </c>
      <c r="G755" s="6">
        <f>INDEX(BDD_enquete_terrain_publique!I:I, MATCH(A755, BDD_enquete_terrain_publique!C:C, 0))</f>
        <v>2</v>
      </c>
      <c r="H755" s="6" t="str">
        <f>INDEX(BDD_enquete_terrain_publique!J:J, MATCH(A755, BDD_enquete_terrain_publique!C:C, 0))</f>
        <v>O</v>
      </c>
      <c r="I755" s="6" t="str">
        <f>INDEX(BDD_enquete_terrain_publique!K:K, MATCH(A755, BDD_enquete_terrain_publique!C:C, 0))</f>
        <v>SE</v>
      </c>
      <c r="J755" s="6" t="str">
        <f>INDEX(BDD_enquete_terrain_publique!L:L, MATCH(A755, BDD_enquete_terrain_publique!C:C, 0))</f>
        <v>10_25</v>
      </c>
      <c r="K755" s="6" t="str">
        <f>INDEX(BDD_enquete_terrain_publique!M:M, MATCH(A755, BDD_enquete_terrain_publique!C:C, 0))</f>
        <v>NA</v>
      </c>
      <c r="L755" s="170" t="s">
        <v>22</v>
      </c>
      <c r="M755" s="170" t="s">
        <v>22</v>
      </c>
      <c r="N755" s="170" t="s">
        <v>22</v>
      </c>
      <c r="O755" s="6" t="s">
        <v>22</v>
      </c>
      <c r="P755" s="6" t="s">
        <v>22</v>
      </c>
      <c r="Q755" s="6" t="s">
        <v>22</v>
      </c>
      <c r="R755" s="6" t="s">
        <v>22</v>
      </c>
      <c r="S755" s="6" t="s">
        <v>22</v>
      </c>
      <c r="T755" s="101">
        <f>INDEX(BDD_enquete_terrain_publique!AE:AE, MATCH(A755, BDD_enquete_terrain_publique!C:C, 0))</f>
        <v>0.4375</v>
      </c>
      <c r="U755" s="101">
        <f>INDEX(BDD_enquete_terrain_publique!AF:AF, MATCH(A755, BDD_enquete_terrain_publique!C:C, 0))</f>
        <v>0.625</v>
      </c>
      <c r="V755" s="170" t="s">
        <v>22</v>
      </c>
      <c r="W755" s="170" t="s">
        <v>22</v>
      </c>
      <c r="X755" s="170" t="s">
        <v>22</v>
      </c>
      <c r="Y755" s="170" t="s">
        <v>22</v>
      </c>
      <c r="Z755" s="170" t="s">
        <v>22</v>
      </c>
      <c r="AA755" s="6"/>
      <c r="GU755" s="163"/>
    </row>
    <row r="756" spans="1:203">
      <c r="A756" s="18" t="s">
        <v>3505</v>
      </c>
      <c r="B756" s="100">
        <f>INDEX(BDD_enquete_terrain_publique!E:E, MATCH(A756, BDD_enquete_terrain_publique!C:C, 0))</f>
        <v>45397</v>
      </c>
      <c r="C756" s="6">
        <v>4</v>
      </c>
      <c r="D756" s="105" t="s">
        <v>22</v>
      </c>
      <c r="E756" s="6">
        <f>INDEX(BDD_enquete_terrain_publique!G:G, MATCH(A756, BDD_enquete_terrain_publique!C:C, 0))</f>
        <v>2</v>
      </c>
      <c r="F756" s="6">
        <f>INDEX(BDD_enquete_terrain_publique!H:H, MATCH(A756, BDD_enquete_terrain_publique!C:C, 0))</f>
        <v>17</v>
      </c>
      <c r="G756" s="6">
        <f>INDEX(BDD_enquete_terrain_publique!I:I, MATCH(A756, BDD_enquete_terrain_publique!C:C, 0))</f>
        <v>2</v>
      </c>
      <c r="H756" s="6" t="str">
        <f>INDEX(BDD_enquete_terrain_publique!J:J, MATCH(A756, BDD_enquete_terrain_publique!C:C, 0))</f>
        <v>O</v>
      </c>
      <c r="I756" s="6" t="str">
        <f>INDEX(BDD_enquete_terrain_publique!K:K, MATCH(A756, BDD_enquete_terrain_publique!C:C, 0))</f>
        <v>SE</v>
      </c>
      <c r="J756" s="6" t="str">
        <f>INDEX(BDD_enquete_terrain_publique!L:L, MATCH(A756, BDD_enquete_terrain_publique!C:C, 0))</f>
        <v>10_25</v>
      </c>
      <c r="K756" s="6" t="str">
        <f>INDEX(BDD_enquete_terrain_publique!M:M, MATCH(A756, BDD_enquete_terrain_publique!C:C, 0))</f>
        <v>NA</v>
      </c>
      <c r="L756" s="170" t="s">
        <v>22</v>
      </c>
      <c r="M756" s="170" t="s">
        <v>22</v>
      </c>
      <c r="N756" s="170" t="s">
        <v>22</v>
      </c>
      <c r="O756" s="6">
        <v>43.027999999999999</v>
      </c>
      <c r="P756" s="6" t="s">
        <v>22</v>
      </c>
      <c r="Q756" s="6" t="s">
        <v>22</v>
      </c>
      <c r="R756" s="6" t="s">
        <v>22</v>
      </c>
      <c r="S756" s="6">
        <v>9.4589999999999996</v>
      </c>
      <c r="T756" s="101">
        <f>INDEX(BDD_enquete_terrain_publique!AE:AE, MATCH(A756, BDD_enquete_terrain_publique!C:C, 0))</f>
        <v>0.4375</v>
      </c>
      <c r="U756" s="101">
        <f>INDEX(BDD_enquete_terrain_publique!AF:AF, MATCH(A756, BDD_enquete_terrain_publique!C:C, 0))</f>
        <v>0.625</v>
      </c>
      <c r="V756" s="6" t="s">
        <v>41</v>
      </c>
      <c r="W756" s="101">
        <v>0.5</v>
      </c>
      <c r="X756" s="6">
        <v>2</v>
      </c>
      <c r="Y756" s="6">
        <v>5</v>
      </c>
      <c r="Z756" s="6" t="s">
        <v>22</v>
      </c>
      <c r="AA756" s="6"/>
      <c r="GU756" s="163"/>
    </row>
    <row r="757" spans="1:203">
      <c r="A757" s="106"/>
      <c r="B757" s="100" t="e">
        <f>INDEX(BDD_enquete_terrain_publique!E:E, MATCH(A757, BDD_enquete_terrain_publique!C:C, 0))</f>
        <v>#N/A</v>
      </c>
      <c r="C757" s="6"/>
      <c r="D757" s="105"/>
      <c r="E757" s="6" t="e">
        <f>INDEX(BDD_enquete_terrain_publique!G:G, MATCH(A757, BDD_enquete_terrain_publique!C:C, 0))</f>
        <v>#N/A</v>
      </c>
      <c r="F757" s="6" t="e">
        <f>INDEX(BDD_enquete_terrain_publique!H:H, MATCH(A757, BDD_enquete_terrain_publique!C:C, 0))</f>
        <v>#N/A</v>
      </c>
      <c r="G757" s="6" t="e">
        <f>INDEX(BDD_enquete_terrain_publique!I:I, MATCH(A757, BDD_enquete_terrain_publique!C:C, 0))</f>
        <v>#N/A</v>
      </c>
      <c r="H757" s="6" t="e">
        <f>INDEX(BDD_enquete_terrain_publique!J:J, MATCH(A757, BDD_enquete_terrain_publique!C:C, 0))</f>
        <v>#N/A</v>
      </c>
      <c r="I757" s="6" t="e">
        <f>INDEX(BDD_enquete_terrain_publique!K:K, MATCH(A757, BDD_enquete_terrain_publique!C:C, 0))</f>
        <v>#N/A</v>
      </c>
      <c r="J757" s="6" t="e">
        <f>INDEX(BDD_enquete_terrain_publique!L:L, MATCH(A757, BDD_enquete_terrain_publique!C:C, 0))</f>
        <v>#N/A</v>
      </c>
      <c r="K757" s="6" t="e">
        <f>INDEX(BDD_enquete_terrain_publique!M:M, MATCH(A757, BDD_enquete_terrain_publique!C:C, 0))</f>
        <v>#N/A</v>
      </c>
      <c r="L757" s="170" t="s">
        <v>22</v>
      </c>
      <c r="M757" s="170" t="s">
        <v>22</v>
      </c>
      <c r="N757" s="170" t="s">
        <v>22</v>
      </c>
      <c r="O757" s="6"/>
      <c r="P757" s="105" t="s">
        <v>22</v>
      </c>
      <c r="Q757" s="105" t="s">
        <v>22</v>
      </c>
      <c r="R757" s="105" t="s">
        <v>22</v>
      </c>
      <c r="S757" s="6"/>
      <c r="T757" s="101" t="e">
        <f>INDEX(BDD_enquete_terrain_publique!AE:AE, MATCH(A757, BDD_enquete_terrain_publique!C:C, 0))</f>
        <v>#N/A</v>
      </c>
      <c r="U757" s="101" t="e">
        <f>INDEX(BDD_enquete_terrain_publique!AF:AF, MATCH(A757, BDD_enquete_terrain_publique!C:C, 0))</f>
        <v>#N/A</v>
      </c>
      <c r="V757" s="6"/>
      <c r="W757" s="6"/>
      <c r="X757" s="6"/>
      <c r="Y757" s="6"/>
      <c r="Z757" s="6"/>
      <c r="AA757" s="6"/>
      <c r="GU757" s="163"/>
    </row>
    <row r="758" spans="1:203">
      <c r="A758" s="106"/>
      <c r="B758" s="100" t="e">
        <f>INDEX(BDD_enquete_terrain_publique!E:E, MATCH(A758, BDD_enquete_terrain_publique!C:C, 0))</f>
        <v>#N/A</v>
      </c>
      <c r="C758" s="6"/>
      <c r="D758" s="105"/>
      <c r="E758" s="6" t="e">
        <f>INDEX(BDD_enquete_terrain_publique!G:G, MATCH(A758, BDD_enquete_terrain_publique!C:C, 0))</f>
        <v>#N/A</v>
      </c>
      <c r="F758" s="6" t="e">
        <f>INDEX(BDD_enquete_terrain_publique!H:H, MATCH(A758, BDD_enquete_terrain_publique!C:C, 0))</f>
        <v>#N/A</v>
      </c>
      <c r="G758" s="6" t="e">
        <f>INDEX(BDD_enquete_terrain_publique!I:I, MATCH(A758, BDD_enquete_terrain_publique!C:C, 0))</f>
        <v>#N/A</v>
      </c>
      <c r="H758" s="6" t="e">
        <f>INDEX(BDD_enquete_terrain_publique!J:J, MATCH(A758, BDD_enquete_terrain_publique!C:C, 0))</f>
        <v>#N/A</v>
      </c>
      <c r="I758" s="6" t="e">
        <f>INDEX(BDD_enquete_terrain_publique!K:K, MATCH(A758, BDD_enquete_terrain_publique!C:C, 0))</f>
        <v>#N/A</v>
      </c>
      <c r="J758" s="6" t="e">
        <f>INDEX(BDD_enquete_terrain_publique!L:L, MATCH(A758, BDD_enquete_terrain_publique!C:C, 0))</f>
        <v>#N/A</v>
      </c>
      <c r="K758" s="6" t="e">
        <f>INDEX(BDD_enquete_terrain_publique!M:M, MATCH(A758, BDD_enquete_terrain_publique!C:C, 0))</f>
        <v>#N/A</v>
      </c>
      <c r="L758" s="170" t="s">
        <v>22</v>
      </c>
      <c r="M758" s="170" t="s">
        <v>22</v>
      </c>
      <c r="N758" s="170" t="s">
        <v>22</v>
      </c>
      <c r="O758" s="6"/>
      <c r="P758" s="105" t="s">
        <v>22</v>
      </c>
      <c r="Q758" s="105" t="s">
        <v>22</v>
      </c>
      <c r="R758" s="105" t="s">
        <v>22</v>
      </c>
      <c r="S758" s="6"/>
      <c r="T758" s="101" t="e">
        <f>INDEX(BDD_enquete_terrain_publique!AE:AE, MATCH(A758, BDD_enquete_terrain_publique!C:C, 0))</f>
        <v>#N/A</v>
      </c>
      <c r="U758" s="101" t="e">
        <f>INDEX(BDD_enquete_terrain_publique!AF:AF, MATCH(A758, BDD_enquete_terrain_publique!C:C, 0))</f>
        <v>#N/A</v>
      </c>
      <c r="V758" s="6"/>
      <c r="W758" s="6"/>
      <c r="X758" s="6"/>
      <c r="Y758" s="6"/>
      <c r="Z758" s="6"/>
      <c r="AA758" s="6"/>
      <c r="GU758" s="163"/>
    </row>
    <row r="759" spans="1:203">
      <c r="A759" s="106"/>
      <c r="B759" s="100" t="e">
        <f>INDEX(BDD_enquete_terrain_publique!E:E, MATCH(A759, BDD_enquete_terrain_publique!C:C, 0))</f>
        <v>#N/A</v>
      </c>
      <c r="C759" s="6"/>
      <c r="D759" s="105"/>
      <c r="E759" s="6" t="e">
        <f>INDEX(BDD_enquete_terrain_publique!G:G, MATCH(A759, BDD_enquete_terrain_publique!C:C, 0))</f>
        <v>#N/A</v>
      </c>
      <c r="F759" s="6" t="e">
        <f>INDEX(BDD_enquete_terrain_publique!H:H, MATCH(A759, BDD_enquete_terrain_publique!C:C, 0))</f>
        <v>#N/A</v>
      </c>
      <c r="G759" s="6" t="e">
        <f>INDEX(BDD_enquete_terrain_publique!I:I, MATCH(A759, BDD_enquete_terrain_publique!C:C, 0))</f>
        <v>#N/A</v>
      </c>
      <c r="H759" s="6" t="e">
        <f>INDEX(BDD_enquete_terrain_publique!J:J, MATCH(A759, BDD_enquete_terrain_publique!C:C, 0))</f>
        <v>#N/A</v>
      </c>
      <c r="I759" s="6" t="e">
        <f>INDEX(BDD_enquete_terrain_publique!K:K, MATCH(A759, BDD_enquete_terrain_publique!C:C, 0))</f>
        <v>#N/A</v>
      </c>
      <c r="J759" s="6" t="e">
        <f>INDEX(BDD_enquete_terrain_publique!L:L, MATCH(A759, BDD_enquete_terrain_publique!C:C, 0))</f>
        <v>#N/A</v>
      </c>
      <c r="K759" s="6" t="e">
        <f>INDEX(BDD_enquete_terrain_publique!M:M, MATCH(A759, BDD_enquete_terrain_publique!C:C, 0))</f>
        <v>#N/A</v>
      </c>
      <c r="L759" s="170" t="s">
        <v>22</v>
      </c>
      <c r="M759" s="170" t="s">
        <v>22</v>
      </c>
      <c r="N759" s="170" t="s">
        <v>22</v>
      </c>
      <c r="O759" s="6"/>
      <c r="P759" s="105" t="s">
        <v>22</v>
      </c>
      <c r="Q759" s="105" t="s">
        <v>22</v>
      </c>
      <c r="R759" s="105" t="s">
        <v>22</v>
      </c>
      <c r="S759" s="6"/>
      <c r="T759" s="101" t="e">
        <f>INDEX(BDD_enquete_terrain_publique!AE:AE, MATCH(A759, BDD_enquete_terrain_publique!C:C, 0))</f>
        <v>#N/A</v>
      </c>
      <c r="U759" s="101" t="e">
        <f>INDEX(BDD_enquete_terrain_publique!AF:AF, MATCH(A759, BDD_enquete_terrain_publique!C:C, 0))</f>
        <v>#N/A</v>
      </c>
      <c r="V759" s="6"/>
      <c r="W759" s="6"/>
      <c r="X759" s="6"/>
      <c r="Y759" s="6"/>
      <c r="Z759" s="6"/>
      <c r="AA759" s="6"/>
      <c r="GU759" s="163"/>
    </row>
    <row r="760" spans="1:203">
      <c r="A760" s="106"/>
      <c r="B760" s="100" t="e">
        <f>INDEX(BDD_enquete_terrain_publique!E:E, MATCH(A760, BDD_enquete_terrain_publique!C:C, 0))</f>
        <v>#N/A</v>
      </c>
      <c r="C760" s="6"/>
      <c r="D760" s="105"/>
      <c r="E760" s="6" t="e">
        <f>INDEX(BDD_enquete_terrain_publique!G:G, MATCH(A760, BDD_enquete_terrain_publique!C:C, 0))</f>
        <v>#N/A</v>
      </c>
      <c r="F760" s="6" t="e">
        <f>INDEX(BDD_enquete_terrain_publique!H:H, MATCH(A760, BDD_enquete_terrain_publique!C:C, 0))</f>
        <v>#N/A</v>
      </c>
      <c r="G760" s="6" t="e">
        <f>INDEX(BDD_enquete_terrain_publique!I:I, MATCH(A760, BDD_enquete_terrain_publique!C:C, 0))</f>
        <v>#N/A</v>
      </c>
      <c r="H760" s="6" t="e">
        <f>INDEX(BDD_enquete_terrain_publique!J:J, MATCH(A760, BDD_enquete_terrain_publique!C:C, 0))</f>
        <v>#N/A</v>
      </c>
      <c r="I760" s="6" t="e">
        <f>INDEX(BDD_enquete_terrain_publique!K:K, MATCH(A760, BDD_enquete_terrain_publique!C:C, 0))</f>
        <v>#N/A</v>
      </c>
      <c r="J760" s="6" t="e">
        <f>INDEX(BDD_enquete_terrain_publique!L:L, MATCH(A760, BDD_enquete_terrain_publique!C:C, 0))</f>
        <v>#N/A</v>
      </c>
      <c r="K760" s="6" t="e">
        <f>INDEX(BDD_enquete_terrain_publique!M:M, MATCH(A760, BDD_enquete_terrain_publique!C:C, 0))</f>
        <v>#N/A</v>
      </c>
      <c r="L760" s="170" t="s">
        <v>22</v>
      </c>
      <c r="M760" s="170" t="s">
        <v>22</v>
      </c>
      <c r="N760" s="170" t="s">
        <v>22</v>
      </c>
      <c r="O760" s="6"/>
      <c r="P760" s="105" t="s">
        <v>22</v>
      </c>
      <c r="Q760" s="105" t="s">
        <v>22</v>
      </c>
      <c r="R760" s="105" t="s">
        <v>22</v>
      </c>
      <c r="S760" s="6"/>
      <c r="T760" s="101" t="e">
        <f>INDEX(BDD_enquete_terrain_publique!AE:AE, MATCH(A760, BDD_enquete_terrain_publique!C:C, 0))</f>
        <v>#N/A</v>
      </c>
      <c r="U760" s="101" t="e">
        <f>INDEX(BDD_enquete_terrain_publique!AF:AF, MATCH(A760, BDD_enquete_terrain_publique!C:C, 0))</f>
        <v>#N/A</v>
      </c>
      <c r="V760" s="6"/>
      <c r="W760" s="6"/>
      <c r="X760" s="6"/>
      <c r="Y760" s="6"/>
      <c r="Z760" s="6"/>
      <c r="AA760" s="6"/>
      <c r="GU760" s="163"/>
    </row>
    <row r="761" spans="1:203">
      <c r="A761" s="106"/>
      <c r="B761" s="100" t="e">
        <f>INDEX(BDD_enquete_terrain_publique!E:E, MATCH(A761, BDD_enquete_terrain_publique!C:C, 0))</f>
        <v>#N/A</v>
      </c>
      <c r="C761" s="6"/>
      <c r="D761" s="105"/>
      <c r="E761" s="6" t="e">
        <f>INDEX(BDD_enquete_terrain_publique!G:G, MATCH(A761, BDD_enquete_terrain_publique!C:C, 0))</f>
        <v>#N/A</v>
      </c>
      <c r="F761" s="6" t="e">
        <f>INDEX(BDD_enquete_terrain_publique!H:H, MATCH(A761, BDD_enquete_terrain_publique!C:C, 0))</f>
        <v>#N/A</v>
      </c>
      <c r="G761" s="6" t="e">
        <f>INDEX(BDD_enquete_terrain_publique!I:I, MATCH(A761, BDD_enquete_terrain_publique!C:C, 0))</f>
        <v>#N/A</v>
      </c>
      <c r="H761" s="6" t="e">
        <f>INDEX(BDD_enquete_terrain_publique!J:J, MATCH(A761, BDD_enquete_terrain_publique!C:C, 0))</f>
        <v>#N/A</v>
      </c>
      <c r="I761" s="6" t="e">
        <f>INDEX(BDD_enquete_terrain_publique!K:K, MATCH(A761, BDD_enquete_terrain_publique!C:C, 0))</f>
        <v>#N/A</v>
      </c>
      <c r="J761" s="6" t="e">
        <f>INDEX(BDD_enquete_terrain_publique!L:L, MATCH(A761, BDD_enquete_terrain_publique!C:C, 0))</f>
        <v>#N/A</v>
      </c>
      <c r="K761" s="6" t="e">
        <f>INDEX(BDD_enquete_terrain_publique!M:M, MATCH(A761, BDD_enquete_terrain_publique!C:C, 0))</f>
        <v>#N/A</v>
      </c>
      <c r="L761" s="170" t="s">
        <v>22</v>
      </c>
      <c r="M761" s="170" t="s">
        <v>22</v>
      </c>
      <c r="N761" s="170" t="s">
        <v>22</v>
      </c>
      <c r="O761" s="6"/>
      <c r="P761" s="105" t="s">
        <v>22</v>
      </c>
      <c r="Q761" s="105" t="s">
        <v>22</v>
      </c>
      <c r="R761" s="105" t="s">
        <v>22</v>
      </c>
      <c r="S761" s="6"/>
      <c r="T761" s="101" t="e">
        <f>INDEX(BDD_enquete_terrain_publique!AE:AE, MATCH(A761, BDD_enquete_terrain_publique!C:C, 0))</f>
        <v>#N/A</v>
      </c>
      <c r="U761" s="101" t="e">
        <f>INDEX(BDD_enquete_terrain_publique!AF:AF, MATCH(A761, BDD_enquete_terrain_publique!C:C, 0))</f>
        <v>#N/A</v>
      </c>
      <c r="V761" s="6"/>
      <c r="W761" s="6"/>
      <c r="X761" s="6"/>
      <c r="Y761" s="6"/>
      <c r="Z761" s="6"/>
      <c r="AA761" s="6"/>
      <c r="GU761" s="163"/>
    </row>
    <row r="762" spans="1:203">
      <c r="A762" s="106"/>
      <c r="B762" s="100" t="e">
        <f>INDEX(BDD_enquete_terrain_publique!E:E, MATCH(A762, BDD_enquete_terrain_publique!C:C, 0))</f>
        <v>#N/A</v>
      </c>
      <c r="C762" s="6"/>
      <c r="D762" s="105"/>
      <c r="E762" s="6" t="e">
        <f>INDEX(BDD_enquete_terrain_publique!G:G, MATCH(A762, BDD_enquete_terrain_publique!C:C, 0))</f>
        <v>#N/A</v>
      </c>
      <c r="F762" s="6" t="e">
        <f>INDEX(BDD_enquete_terrain_publique!H:H, MATCH(A762, BDD_enquete_terrain_publique!C:C, 0))</f>
        <v>#N/A</v>
      </c>
      <c r="G762" s="6" t="e">
        <f>INDEX(BDD_enquete_terrain_publique!I:I, MATCH(A762, BDD_enquete_terrain_publique!C:C, 0))</f>
        <v>#N/A</v>
      </c>
      <c r="H762" s="6" t="e">
        <f>INDEX(BDD_enquete_terrain_publique!J:J, MATCH(A762, BDD_enquete_terrain_publique!C:C, 0))</f>
        <v>#N/A</v>
      </c>
      <c r="I762" s="6" t="e">
        <f>INDEX(BDD_enquete_terrain_publique!K:K, MATCH(A762, BDD_enquete_terrain_publique!C:C, 0))</f>
        <v>#N/A</v>
      </c>
      <c r="J762" s="6" t="e">
        <f>INDEX(BDD_enquete_terrain_publique!L:L, MATCH(A762, BDD_enquete_terrain_publique!C:C, 0))</f>
        <v>#N/A</v>
      </c>
      <c r="K762" s="6" t="e">
        <f>INDEX(BDD_enquete_terrain_publique!M:M, MATCH(A762, BDD_enquete_terrain_publique!C:C, 0))</f>
        <v>#N/A</v>
      </c>
      <c r="L762" s="170" t="s">
        <v>22</v>
      </c>
      <c r="M762" s="170" t="s">
        <v>22</v>
      </c>
      <c r="N762" s="170" t="s">
        <v>22</v>
      </c>
      <c r="O762" s="6"/>
      <c r="P762" s="105" t="s">
        <v>22</v>
      </c>
      <c r="Q762" s="105" t="s">
        <v>22</v>
      </c>
      <c r="R762" s="105" t="s">
        <v>22</v>
      </c>
      <c r="S762" s="6"/>
      <c r="T762" s="101" t="e">
        <f>INDEX(BDD_enquete_terrain_publique!AE:AE, MATCH(A762, BDD_enquete_terrain_publique!C:C, 0))</f>
        <v>#N/A</v>
      </c>
      <c r="U762" s="101" t="e">
        <f>INDEX(BDD_enquete_terrain_publique!AF:AF, MATCH(A762, BDD_enquete_terrain_publique!C:C, 0))</f>
        <v>#N/A</v>
      </c>
      <c r="V762" s="6"/>
      <c r="W762" s="6"/>
      <c r="X762" s="6"/>
      <c r="Y762" s="6"/>
      <c r="Z762" s="6"/>
      <c r="AA762" s="6"/>
      <c r="GU762" s="163"/>
    </row>
    <row r="763" spans="1:203">
      <c r="A763" s="106"/>
      <c r="B763" s="100" t="e">
        <f>INDEX(BDD_enquete_terrain_publique!E:E, MATCH(A763, BDD_enquete_terrain_publique!C:C, 0))</f>
        <v>#N/A</v>
      </c>
      <c r="C763" s="6"/>
      <c r="D763" s="105"/>
      <c r="E763" s="6" t="e">
        <f>INDEX(BDD_enquete_terrain_publique!G:G, MATCH(A763, BDD_enquete_terrain_publique!C:C, 0))</f>
        <v>#N/A</v>
      </c>
      <c r="F763" s="6" t="e">
        <f>INDEX(BDD_enquete_terrain_publique!H:H, MATCH(A763, BDD_enquete_terrain_publique!C:C, 0))</f>
        <v>#N/A</v>
      </c>
      <c r="G763" s="6" t="e">
        <f>INDEX(BDD_enquete_terrain_publique!I:I, MATCH(A763, BDD_enquete_terrain_publique!C:C, 0))</f>
        <v>#N/A</v>
      </c>
      <c r="H763" s="6" t="e">
        <f>INDEX(BDD_enquete_terrain_publique!J:J, MATCH(A763, BDD_enquete_terrain_publique!C:C, 0))</f>
        <v>#N/A</v>
      </c>
      <c r="I763" s="6" t="e">
        <f>INDEX(BDD_enquete_terrain_publique!K:K, MATCH(A763, BDD_enquete_terrain_publique!C:C, 0))</f>
        <v>#N/A</v>
      </c>
      <c r="J763" s="6" t="e">
        <f>INDEX(BDD_enquete_terrain_publique!L:L, MATCH(A763, BDD_enquete_terrain_publique!C:C, 0))</f>
        <v>#N/A</v>
      </c>
      <c r="K763" s="6" t="e">
        <f>INDEX(BDD_enquete_terrain_publique!M:M, MATCH(A763, BDD_enquete_terrain_publique!C:C, 0))</f>
        <v>#N/A</v>
      </c>
      <c r="L763" s="170" t="s">
        <v>22</v>
      </c>
      <c r="M763" s="170" t="s">
        <v>22</v>
      </c>
      <c r="N763" s="170" t="s">
        <v>22</v>
      </c>
      <c r="O763" s="6"/>
      <c r="P763" s="105" t="s">
        <v>22</v>
      </c>
      <c r="Q763" s="105" t="s">
        <v>22</v>
      </c>
      <c r="R763" s="105" t="s">
        <v>22</v>
      </c>
      <c r="S763" s="6"/>
      <c r="T763" s="101" t="e">
        <f>INDEX(BDD_enquete_terrain_publique!AE:AE, MATCH(A763, BDD_enquete_terrain_publique!C:C, 0))</f>
        <v>#N/A</v>
      </c>
      <c r="U763" s="101" t="e">
        <f>INDEX(BDD_enquete_terrain_publique!AF:AF, MATCH(A763, BDD_enquete_terrain_publique!C:C, 0))</f>
        <v>#N/A</v>
      </c>
      <c r="V763" s="6"/>
      <c r="W763" s="6"/>
      <c r="X763" s="6"/>
      <c r="Y763" s="6"/>
      <c r="Z763" s="6"/>
      <c r="AA763" s="6"/>
      <c r="GU763" s="163"/>
    </row>
    <row r="764" spans="1:203">
      <c r="A764" s="106"/>
      <c r="B764" s="100" t="e">
        <f>INDEX(BDD_enquete_terrain_publique!E:E, MATCH(A764, BDD_enquete_terrain_publique!C:C, 0))</f>
        <v>#N/A</v>
      </c>
      <c r="C764" s="6"/>
      <c r="D764" s="105"/>
      <c r="E764" s="6" t="e">
        <f>INDEX(BDD_enquete_terrain_publique!G:G, MATCH(A764, BDD_enquete_terrain_publique!C:C, 0))</f>
        <v>#N/A</v>
      </c>
      <c r="F764" s="6" t="e">
        <f>INDEX(BDD_enquete_terrain_publique!H:H, MATCH(A764, BDD_enquete_terrain_publique!C:C, 0))</f>
        <v>#N/A</v>
      </c>
      <c r="G764" s="6" t="e">
        <f>INDEX(BDD_enquete_terrain_publique!I:I, MATCH(A764, BDD_enquete_terrain_publique!C:C, 0))</f>
        <v>#N/A</v>
      </c>
      <c r="H764" s="6" t="e">
        <f>INDEX(BDD_enquete_terrain_publique!J:J, MATCH(A764, BDD_enquete_terrain_publique!C:C, 0))</f>
        <v>#N/A</v>
      </c>
      <c r="I764" s="6" t="e">
        <f>INDEX(BDD_enquete_terrain_publique!K:K, MATCH(A764, BDD_enquete_terrain_publique!C:C, 0))</f>
        <v>#N/A</v>
      </c>
      <c r="J764" s="6" t="e">
        <f>INDEX(BDD_enquete_terrain_publique!L:L, MATCH(A764, BDD_enquete_terrain_publique!C:C, 0))</f>
        <v>#N/A</v>
      </c>
      <c r="K764" s="6" t="e">
        <f>INDEX(BDD_enquete_terrain_publique!M:M, MATCH(A764, BDD_enquete_terrain_publique!C:C, 0))</f>
        <v>#N/A</v>
      </c>
      <c r="L764" s="170" t="s">
        <v>22</v>
      </c>
      <c r="M764" s="170" t="s">
        <v>22</v>
      </c>
      <c r="N764" s="170" t="s">
        <v>22</v>
      </c>
      <c r="O764" s="6"/>
      <c r="P764" s="105" t="s">
        <v>22</v>
      </c>
      <c r="Q764" s="105" t="s">
        <v>22</v>
      </c>
      <c r="R764" s="105" t="s">
        <v>22</v>
      </c>
      <c r="S764" s="6"/>
      <c r="T764" s="101" t="e">
        <f>INDEX(BDD_enquete_terrain_publique!AE:AE, MATCH(A764, BDD_enquete_terrain_publique!C:C, 0))</f>
        <v>#N/A</v>
      </c>
      <c r="U764" s="101" t="e">
        <f>INDEX(BDD_enquete_terrain_publique!AF:AF, MATCH(A764, BDD_enquete_terrain_publique!C:C, 0))</f>
        <v>#N/A</v>
      </c>
      <c r="V764" s="6"/>
      <c r="W764" s="6"/>
      <c r="X764" s="6"/>
      <c r="Y764" s="6"/>
      <c r="Z764" s="6"/>
      <c r="AA764" s="6"/>
      <c r="GU764" s="163"/>
    </row>
    <row r="765" spans="1:203">
      <c r="A765" s="106"/>
      <c r="B765" s="100" t="e">
        <f>INDEX(BDD_enquete_terrain_publique!E:E, MATCH(A765, BDD_enquete_terrain_publique!C:C, 0))</f>
        <v>#N/A</v>
      </c>
      <c r="C765" s="6"/>
      <c r="D765" s="105"/>
      <c r="E765" s="6" t="e">
        <f>INDEX(BDD_enquete_terrain_publique!G:G, MATCH(A765, BDD_enquete_terrain_publique!C:C, 0))</f>
        <v>#N/A</v>
      </c>
      <c r="F765" s="6" t="e">
        <f>INDEX(BDD_enquete_terrain_publique!H:H, MATCH(A765, BDD_enquete_terrain_publique!C:C, 0))</f>
        <v>#N/A</v>
      </c>
      <c r="G765" s="6" t="e">
        <f>INDEX(BDD_enquete_terrain_publique!I:I, MATCH(A765, BDD_enquete_terrain_publique!C:C, 0))</f>
        <v>#N/A</v>
      </c>
      <c r="H765" s="6" t="e">
        <f>INDEX(BDD_enquete_terrain_publique!J:J, MATCH(A765, BDD_enquete_terrain_publique!C:C, 0))</f>
        <v>#N/A</v>
      </c>
      <c r="I765" s="6" t="e">
        <f>INDEX(BDD_enquete_terrain_publique!K:K, MATCH(A765, BDD_enquete_terrain_publique!C:C, 0))</f>
        <v>#N/A</v>
      </c>
      <c r="J765" s="6" t="e">
        <f>INDEX(BDD_enquete_terrain_publique!L:L, MATCH(A765, BDD_enquete_terrain_publique!C:C, 0))</f>
        <v>#N/A</v>
      </c>
      <c r="K765" s="6" t="e">
        <f>INDEX(BDD_enquete_terrain_publique!M:M, MATCH(A765, BDD_enquete_terrain_publique!C:C, 0))</f>
        <v>#N/A</v>
      </c>
      <c r="L765" s="170" t="s">
        <v>22</v>
      </c>
      <c r="M765" s="170" t="s">
        <v>22</v>
      </c>
      <c r="N765" s="170" t="s">
        <v>22</v>
      </c>
      <c r="O765" s="6"/>
      <c r="P765" s="105" t="s">
        <v>22</v>
      </c>
      <c r="Q765" s="105" t="s">
        <v>22</v>
      </c>
      <c r="R765" s="105" t="s">
        <v>22</v>
      </c>
      <c r="S765" s="6"/>
      <c r="T765" s="101" t="e">
        <f>INDEX(BDD_enquete_terrain_publique!AE:AE, MATCH(A765, BDD_enquete_terrain_publique!C:C, 0))</f>
        <v>#N/A</v>
      </c>
      <c r="U765" s="101" t="e">
        <f>INDEX(BDD_enquete_terrain_publique!AF:AF, MATCH(A765, BDD_enquete_terrain_publique!C:C, 0))</f>
        <v>#N/A</v>
      </c>
      <c r="V765" s="6"/>
      <c r="W765" s="6"/>
      <c r="X765" s="6"/>
      <c r="Y765" s="6"/>
      <c r="Z765" s="6"/>
      <c r="AA765" s="6"/>
      <c r="GU765" s="163"/>
    </row>
    <row r="766" spans="1:203">
      <c r="A766" s="106"/>
      <c r="B766" s="100" t="e">
        <f>INDEX(BDD_enquete_terrain_publique!E:E, MATCH(A766, BDD_enquete_terrain_publique!C:C, 0))</f>
        <v>#N/A</v>
      </c>
      <c r="C766" s="6"/>
      <c r="D766" s="105"/>
      <c r="E766" s="6" t="e">
        <f>INDEX(BDD_enquete_terrain_publique!G:G, MATCH(A766, BDD_enquete_terrain_publique!C:C, 0))</f>
        <v>#N/A</v>
      </c>
      <c r="F766" s="6" t="e">
        <f>INDEX(BDD_enquete_terrain_publique!H:H, MATCH(A766, BDD_enquete_terrain_publique!C:C, 0))</f>
        <v>#N/A</v>
      </c>
      <c r="G766" s="6" t="e">
        <f>INDEX(BDD_enquete_terrain_publique!I:I, MATCH(A766, BDD_enquete_terrain_publique!C:C, 0))</f>
        <v>#N/A</v>
      </c>
      <c r="H766" s="6" t="e">
        <f>INDEX(BDD_enquete_terrain_publique!J:J, MATCH(A766, BDD_enquete_terrain_publique!C:C, 0))</f>
        <v>#N/A</v>
      </c>
      <c r="I766" s="6" t="e">
        <f>INDEX(BDD_enquete_terrain_publique!K:K, MATCH(A766, BDD_enquete_terrain_publique!C:C, 0))</f>
        <v>#N/A</v>
      </c>
      <c r="J766" s="6" t="e">
        <f>INDEX(BDD_enquete_terrain_publique!L:L, MATCH(A766, BDD_enquete_terrain_publique!C:C, 0))</f>
        <v>#N/A</v>
      </c>
      <c r="K766" s="6" t="e">
        <f>INDEX(BDD_enquete_terrain_publique!M:M, MATCH(A766, BDD_enquete_terrain_publique!C:C, 0))</f>
        <v>#N/A</v>
      </c>
      <c r="L766" s="170" t="s">
        <v>22</v>
      </c>
      <c r="M766" s="170" t="s">
        <v>22</v>
      </c>
      <c r="N766" s="170" t="s">
        <v>22</v>
      </c>
      <c r="O766" s="6"/>
      <c r="P766" s="105" t="s">
        <v>22</v>
      </c>
      <c r="Q766" s="105" t="s">
        <v>22</v>
      </c>
      <c r="R766" s="105" t="s">
        <v>22</v>
      </c>
      <c r="S766" s="6"/>
      <c r="T766" s="101" t="e">
        <f>INDEX(BDD_enquete_terrain_publique!AE:AE, MATCH(A766, BDD_enquete_terrain_publique!C:C, 0))</f>
        <v>#N/A</v>
      </c>
      <c r="U766" s="101" t="e">
        <f>INDEX(BDD_enquete_terrain_publique!AF:AF, MATCH(A766, BDD_enquete_terrain_publique!C:C, 0))</f>
        <v>#N/A</v>
      </c>
      <c r="V766" s="6"/>
      <c r="W766" s="6"/>
      <c r="X766" s="6"/>
      <c r="Y766" s="6"/>
      <c r="Z766" s="6"/>
      <c r="AA766" s="6"/>
      <c r="GU766" s="163"/>
    </row>
    <row r="767" spans="1:203">
      <c r="A767" s="106"/>
      <c r="B767" s="100" t="e">
        <f>INDEX(BDD_enquete_terrain_publique!E:E, MATCH(A767, BDD_enquete_terrain_publique!C:C, 0))</f>
        <v>#N/A</v>
      </c>
      <c r="C767" s="6"/>
      <c r="D767" s="105"/>
      <c r="E767" s="6" t="e">
        <f>INDEX(BDD_enquete_terrain_publique!G:G, MATCH(A767, BDD_enquete_terrain_publique!C:C, 0))</f>
        <v>#N/A</v>
      </c>
      <c r="F767" s="6" t="e">
        <f>INDEX(BDD_enquete_terrain_publique!H:H, MATCH(A767, BDD_enquete_terrain_publique!C:C, 0))</f>
        <v>#N/A</v>
      </c>
      <c r="G767" s="6" t="e">
        <f>INDEX(BDD_enquete_terrain_publique!I:I, MATCH(A767, BDD_enquete_terrain_publique!C:C, 0))</f>
        <v>#N/A</v>
      </c>
      <c r="H767" s="6" t="e">
        <f>INDEX(BDD_enquete_terrain_publique!J:J, MATCH(A767, BDD_enquete_terrain_publique!C:C, 0))</f>
        <v>#N/A</v>
      </c>
      <c r="I767" s="6" t="e">
        <f>INDEX(BDD_enquete_terrain_publique!K:K, MATCH(A767, BDD_enquete_terrain_publique!C:C, 0))</f>
        <v>#N/A</v>
      </c>
      <c r="J767" s="6" t="e">
        <f>INDEX(BDD_enquete_terrain_publique!L:L, MATCH(A767, BDD_enquete_terrain_publique!C:C, 0))</f>
        <v>#N/A</v>
      </c>
      <c r="K767" s="6" t="e">
        <f>INDEX(BDD_enquete_terrain_publique!M:M, MATCH(A767, BDD_enquete_terrain_publique!C:C, 0))</f>
        <v>#N/A</v>
      </c>
      <c r="L767" s="170" t="s">
        <v>22</v>
      </c>
      <c r="M767" s="170" t="s">
        <v>22</v>
      </c>
      <c r="N767" s="170" t="s">
        <v>22</v>
      </c>
      <c r="O767" s="6"/>
      <c r="P767" s="105" t="s">
        <v>22</v>
      </c>
      <c r="Q767" s="105" t="s">
        <v>22</v>
      </c>
      <c r="R767" s="105" t="s">
        <v>22</v>
      </c>
      <c r="S767" s="6"/>
      <c r="T767" s="101" t="e">
        <f>INDEX(BDD_enquete_terrain_publique!AE:AE, MATCH(A767, BDD_enquete_terrain_publique!C:C, 0))</f>
        <v>#N/A</v>
      </c>
      <c r="U767" s="101" t="e">
        <f>INDEX(BDD_enquete_terrain_publique!AF:AF, MATCH(A767, BDD_enquete_terrain_publique!C:C, 0))</f>
        <v>#N/A</v>
      </c>
      <c r="V767" s="6"/>
      <c r="W767" s="6"/>
      <c r="X767" s="6"/>
      <c r="Y767" s="6"/>
      <c r="Z767" s="6"/>
      <c r="AA767" s="6"/>
      <c r="GU767" s="163"/>
    </row>
    <row r="768" spans="1:203">
      <c r="A768" s="106"/>
      <c r="B768" s="100" t="e">
        <f>INDEX(BDD_enquete_terrain_publique!E:E, MATCH(A768, BDD_enquete_terrain_publique!C:C, 0))</f>
        <v>#N/A</v>
      </c>
      <c r="C768" s="6"/>
      <c r="D768" s="105"/>
      <c r="E768" s="6" t="e">
        <f>INDEX(BDD_enquete_terrain_publique!G:G, MATCH(A768, BDD_enquete_terrain_publique!C:C, 0))</f>
        <v>#N/A</v>
      </c>
      <c r="F768" s="6" t="e">
        <f>INDEX(BDD_enquete_terrain_publique!H:H, MATCH(A768, BDD_enquete_terrain_publique!C:C, 0))</f>
        <v>#N/A</v>
      </c>
      <c r="G768" s="6" t="e">
        <f>INDEX(BDD_enquete_terrain_publique!I:I, MATCH(A768, BDD_enquete_terrain_publique!C:C, 0))</f>
        <v>#N/A</v>
      </c>
      <c r="H768" s="6" t="e">
        <f>INDEX(BDD_enquete_terrain_publique!J:J, MATCH(A768, BDD_enquete_terrain_publique!C:C, 0))</f>
        <v>#N/A</v>
      </c>
      <c r="I768" s="6" t="e">
        <f>INDEX(BDD_enquete_terrain_publique!K:K, MATCH(A768, BDD_enquete_terrain_publique!C:C, 0))</f>
        <v>#N/A</v>
      </c>
      <c r="J768" s="6" t="e">
        <f>INDEX(BDD_enquete_terrain_publique!L:L, MATCH(A768, BDD_enquete_terrain_publique!C:C, 0))</f>
        <v>#N/A</v>
      </c>
      <c r="K768" s="6" t="e">
        <f>INDEX(BDD_enquete_terrain_publique!M:M, MATCH(A768, BDD_enquete_terrain_publique!C:C, 0))</f>
        <v>#N/A</v>
      </c>
      <c r="L768" s="170" t="s">
        <v>22</v>
      </c>
      <c r="M768" s="170" t="s">
        <v>22</v>
      </c>
      <c r="N768" s="170" t="s">
        <v>22</v>
      </c>
      <c r="O768" s="6"/>
      <c r="P768" s="105" t="s">
        <v>22</v>
      </c>
      <c r="Q768" s="105" t="s">
        <v>22</v>
      </c>
      <c r="R768" s="105" t="s">
        <v>22</v>
      </c>
      <c r="S768" s="6"/>
      <c r="T768" s="101" t="e">
        <f>INDEX(BDD_enquete_terrain_publique!AE:AE, MATCH(A768, BDD_enquete_terrain_publique!C:C, 0))</f>
        <v>#N/A</v>
      </c>
      <c r="U768" s="101" t="e">
        <f>INDEX(BDD_enquete_terrain_publique!AF:AF, MATCH(A768, BDD_enquete_terrain_publique!C:C, 0))</f>
        <v>#N/A</v>
      </c>
      <c r="V768" s="6"/>
      <c r="W768" s="6"/>
      <c r="X768" s="6"/>
      <c r="Y768" s="6"/>
      <c r="Z768" s="6"/>
      <c r="AA768" s="6"/>
      <c r="GU768" s="163"/>
    </row>
    <row r="769" spans="1:203">
      <c r="A769" s="106"/>
      <c r="B769" s="100" t="e">
        <f>INDEX(BDD_enquete_terrain_publique!E:E, MATCH(A769, BDD_enquete_terrain_publique!C:C, 0))</f>
        <v>#N/A</v>
      </c>
      <c r="C769" s="6"/>
      <c r="D769" s="105"/>
      <c r="E769" s="6" t="e">
        <f>INDEX(BDD_enquete_terrain_publique!G:G, MATCH(A769, BDD_enquete_terrain_publique!C:C, 0))</f>
        <v>#N/A</v>
      </c>
      <c r="F769" s="6" t="e">
        <f>INDEX(BDD_enquete_terrain_publique!H:H, MATCH(A769, BDD_enquete_terrain_publique!C:C, 0))</f>
        <v>#N/A</v>
      </c>
      <c r="G769" s="6" t="e">
        <f>INDEX(BDD_enquete_terrain_publique!I:I, MATCH(A769, BDD_enquete_terrain_publique!C:C, 0))</f>
        <v>#N/A</v>
      </c>
      <c r="H769" s="6" t="e">
        <f>INDEX(BDD_enquete_terrain_publique!J:J, MATCH(A769, BDD_enquete_terrain_publique!C:C, 0))</f>
        <v>#N/A</v>
      </c>
      <c r="I769" s="6" t="e">
        <f>INDEX(BDD_enquete_terrain_publique!K:K, MATCH(A769, BDD_enquete_terrain_publique!C:C, 0))</f>
        <v>#N/A</v>
      </c>
      <c r="J769" s="6" t="e">
        <f>INDEX(BDD_enquete_terrain_publique!L:L, MATCH(A769, BDD_enquete_terrain_publique!C:C, 0))</f>
        <v>#N/A</v>
      </c>
      <c r="K769" s="6" t="e">
        <f>INDEX(BDD_enquete_terrain_publique!M:M, MATCH(A769, BDD_enquete_terrain_publique!C:C, 0))</f>
        <v>#N/A</v>
      </c>
      <c r="L769" s="170" t="s">
        <v>22</v>
      </c>
      <c r="M769" s="170" t="s">
        <v>22</v>
      </c>
      <c r="N769" s="170" t="s">
        <v>22</v>
      </c>
      <c r="O769" s="6"/>
      <c r="P769" s="105" t="s">
        <v>22</v>
      </c>
      <c r="Q769" s="105" t="s">
        <v>22</v>
      </c>
      <c r="R769" s="105" t="s">
        <v>22</v>
      </c>
      <c r="S769" s="6"/>
      <c r="T769" s="101" t="e">
        <f>INDEX(BDD_enquete_terrain_publique!AE:AE, MATCH(A769, BDD_enquete_terrain_publique!C:C, 0))</f>
        <v>#N/A</v>
      </c>
      <c r="U769" s="101" t="e">
        <f>INDEX(BDD_enquete_terrain_publique!AF:AF, MATCH(A769, BDD_enquete_terrain_publique!C:C, 0))</f>
        <v>#N/A</v>
      </c>
      <c r="V769" s="6"/>
      <c r="W769" s="6"/>
      <c r="X769" s="6"/>
      <c r="Y769" s="6"/>
      <c r="Z769" s="6"/>
      <c r="AA769" s="6"/>
      <c r="GU769" s="163"/>
    </row>
    <row r="770" spans="1:203">
      <c r="A770" s="106"/>
      <c r="B770" s="100" t="e">
        <f>INDEX(BDD_enquete_terrain_publique!E:E, MATCH(A770, BDD_enquete_terrain_publique!C:C, 0))</f>
        <v>#N/A</v>
      </c>
      <c r="C770" s="6"/>
      <c r="D770" s="105"/>
      <c r="E770" s="6" t="e">
        <f>INDEX(BDD_enquete_terrain_publique!G:G, MATCH(A770, BDD_enquete_terrain_publique!C:C, 0))</f>
        <v>#N/A</v>
      </c>
      <c r="F770" s="6" t="e">
        <f>INDEX(BDD_enquete_terrain_publique!H:H, MATCH(A770, BDD_enquete_terrain_publique!C:C, 0))</f>
        <v>#N/A</v>
      </c>
      <c r="G770" s="6" t="e">
        <f>INDEX(BDD_enquete_terrain_publique!I:I, MATCH(A770, BDD_enquete_terrain_publique!C:C, 0))</f>
        <v>#N/A</v>
      </c>
      <c r="H770" s="6" t="e">
        <f>INDEX(BDD_enquete_terrain_publique!J:J, MATCH(A770, BDD_enquete_terrain_publique!C:C, 0))</f>
        <v>#N/A</v>
      </c>
      <c r="I770" s="6" t="e">
        <f>INDEX(BDD_enquete_terrain_publique!K:K, MATCH(A770, BDD_enquete_terrain_publique!C:C, 0))</f>
        <v>#N/A</v>
      </c>
      <c r="J770" s="6" t="e">
        <f>INDEX(BDD_enquete_terrain_publique!L:L, MATCH(A770, BDD_enquete_terrain_publique!C:C, 0))</f>
        <v>#N/A</v>
      </c>
      <c r="K770" s="6" t="e">
        <f>INDEX(BDD_enquete_terrain_publique!M:M, MATCH(A770, BDD_enquete_terrain_publique!C:C, 0))</f>
        <v>#N/A</v>
      </c>
      <c r="L770" s="170" t="s">
        <v>22</v>
      </c>
      <c r="M770" s="170" t="s">
        <v>22</v>
      </c>
      <c r="N770" s="170" t="s">
        <v>22</v>
      </c>
      <c r="O770" s="6"/>
      <c r="P770" s="105" t="s">
        <v>22</v>
      </c>
      <c r="Q770" s="105" t="s">
        <v>22</v>
      </c>
      <c r="R770" s="105" t="s">
        <v>22</v>
      </c>
      <c r="S770" s="6"/>
      <c r="T770" s="101" t="e">
        <f>INDEX(BDD_enquete_terrain_publique!AE:AE, MATCH(A770, BDD_enquete_terrain_publique!C:C, 0))</f>
        <v>#N/A</v>
      </c>
      <c r="U770" s="101" t="e">
        <f>INDEX(BDD_enquete_terrain_publique!AF:AF, MATCH(A770, BDD_enquete_terrain_publique!C:C, 0))</f>
        <v>#N/A</v>
      </c>
      <c r="V770" s="6"/>
      <c r="W770" s="6"/>
      <c r="X770" s="6"/>
      <c r="Y770" s="6"/>
      <c r="Z770" s="6"/>
      <c r="AA770" s="6"/>
      <c r="GU770" s="163"/>
    </row>
    <row r="771" spans="1:203">
      <c r="A771" s="106"/>
      <c r="B771" s="100"/>
      <c r="C771" s="6"/>
      <c r="D771" s="105"/>
      <c r="E771" s="6" t="e">
        <f>INDEX(BDD_enquete_terrain_publique!G:G, MATCH(A771, BDD_enquete_terrain_publique!C:C, 0))</f>
        <v>#N/A</v>
      </c>
      <c r="F771" s="6" t="e">
        <f>INDEX(BDD_enquete_terrain_publique!H:H, MATCH(A771, BDD_enquete_terrain_publique!C:C, 0))</f>
        <v>#N/A</v>
      </c>
      <c r="G771" s="6" t="e">
        <f>INDEX(BDD_enquete_terrain_publique!I:I, MATCH(A771, BDD_enquete_terrain_publique!C:C, 0))</f>
        <v>#N/A</v>
      </c>
      <c r="H771" s="6" t="e">
        <f>INDEX(BDD_enquete_terrain_publique!J:J, MATCH(A771, BDD_enquete_terrain_publique!C:C, 0))</f>
        <v>#N/A</v>
      </c>
      <c r="I771" s="6" t="e">
        <f>INDEX(BDD_enquete_terrain_publique!K:K, MATCH(A771, BDD_enquete_terrain_publique!C:C, 0))</f>
        <v>#N/A</v>
      </c>
      <c r="J771" s="6" t="e">
        <f>INDEX(BDD_enquete_terrain_publique!L:L, MATCH(A771, BDD_enquete_terrain_publique!C:C, 0))</f>
        <v>#N/A</v>
      </c>
      <c r="K771" s="6" t="e">
        <f>INDEX(BDD_enquete_terrain_publique!M:M, MATCH(A771, BDD_enquete_terrain_publique!C:C, 0))</f>
        <v>#N/A</v>
      </c>
      <c r="L771" s="105"/>
      <c r="M771" s="170" t="s">
        <v>22</v>
      </c>
      <c r="N771" s="170" t="s">
        <v>22</v>
      </c>
      <c r="O771" s="6"/>
      <c r="P771" s="105" t="s">
        <v>22</v>
      </c>
      <c r="Q771" s="105" t="s">
        <v>22</v>
      </c>
      <c r="R771" s="105" t="s">
        <v>22</v>
      </c>
      <c r="S771" s="6"/>
      <c r="T771" s="101" t="e">
        <f>INDEX(BDD_enquete_terrain_publique!AE:AE, MATCH(A771, BDD_enquete_terrain_publique!C:C, 0))</f>
        <v>#N/A</v>
      </c>
      <c r="U771" s="101" t="e">
        <f>INDEX(BDD_enquete_terrain_publique!AF:AF, MATCH(A771, BDD_enquete_terrain_publique!C:C, 0))</f>
        <v>#N/A</v>
      </c>
      <c r="V771" s="6"/>
      <c r="W771" s="6"/>
      <c r="X771" s="6"/>
      <c r="Y771" s="6"/>
      <c r="Z771" s="6"/>
      <c r="AA771" s="6"/>
      <c r="GU771" s="163"/>
    </row>
    <row r="772" spans="1:203">
      <c r="A772" s="106"/>
      <c r="B772" s="100"/>
      <c r="C772" s="6"/>
      <c r="D772" s="105"/>
      <c r="E772" s="6" t="e">
        <f>INDEX(BDD_enquete_terrain_publique!G:G, MATCH(A772, BDD_enquete_terrain_publique!C:C, 0))</f>
        <v>#N/A</v>
      </c>
      <c r="F772" s="6" t="e">
        <f>INDEX(BDD_enquete_terrain_publique!H:H, MATCH(A772, BDD_enquete_terrain_publique!C:C, 0))</f>
        <v>#N/A</v>
      </c>
      <c r="G772" s="6" t="e">
        <f>INDEX(BDD_enquete_terrain_publique!I:I, MATCH(A772, BDD_enquete_terrain_publique!C:C, 0))</f>
        <v>#N/A</v>
      </c>
      <c r="H772" s="6" t="e">
        <f>INDEX(BDD_enquete_terrain_publique!J:J, MATCH(A772, BDD_enquete_terrain_publique!C:C, 0))</f>
        <v>#N/A</v>
      </c>
      <c r="I772" s="6" t="e">
        <f>INDEX(BDD_enquete_terrain_publique!K:K, MATCH(A772, BDD_enquete_terrain_publique!C:C, 0))</f>
        <v>#N/A</v>
      </c>
      <c r="J772" s="6" t="e">
        <f>INDEX(BDD_enquete_terrain_publique!L:L, MATCH(A772, BDD_enquete_terrain_publique!C:C, 0))</f>
        <v>#N/A</v>
      </c>
      <c r="K772" s="6" t="e">
        <f>INDEX(BDD_enquete_terrain_publique!M:M, MATCH(A772, BDD_enquete_terrain_publique!C:C, 0))</f>
        <v>#N/A</v>
      </c>
      <c r="L772" s="105"/>
      <c r="M772" s="105"/>
      <c r="N772" s="105"/>
      <c r="O772" s="6"/>
      <c r="P772" s="105" t="s">
        <v>22</v>
      </c>
      <c r="Q772" s="105" t="s">
        <v>22</v>
      </c>
      <c r="R772" s="105" t="s">
        <v>22</v>
      </c>
      <c r="S772" s="6"/>
      <c r="T772" s="101" t="e">
        <f>INDEX(BDD_enquete_terrain_publique!AE:AE, MATCH(A772, BDD_enquete_terrain_publique!C:C, 0))</f>
        <v>#N/A</v>
      </c>
      <c r="U772" s="101" t="e">
        <f>INDEX(BDD_enquete_terrain_publique!AF:AF, MATCH(A772, BDD_enquete_terrain_publique!C:C, 0))</f>
        <v>#N/A</v>
      </c>
      <c r="V772" s="6"/>
      <c r="W772" s="6"/>
      <c r="X772" s="6"/>
      <c r="Y772" s="6"/>
      <c r="Z772" s="6"/>
      <c r="AA772" s="6"/>
      <c r="GU772" s="163"/>
    </row>
    <row r="773" spans="1:203">
      <c r="A773" s="106"/>
      <c r="B773" s="100"/>
      <c r="C773" s="6"/>
      <c r="D773" s="105"/>
      <c r="E773" s="6" t="e">
        <f>INDEX(BDD_enquete_terrain_publique!G:G, MATCH(A773, BDD_enquete_terrain_publique!C:C, 0))</f>
        <v>#N/A</v>
      </c>
      <c r="F773" s="6" t="e">
        <f>INDEX(BDD_enquete_terrain_publique!H:H, MATCH(A773, BDD_enquete_terrain_publique!C:C, 0))</f>
        <v>#N/A</v>
      </c>
      <c r="G773" s="6" t="e">
        <f>INDEX(BDD_enquete_terrain_publique!I:I, MATCH(A773, BDD_enquete_terrain_publique!C:C, 0))</f>
        <v>#N/A</v>
      </c>
      <c r="H773" s="6" t="e">
        <f>INDEX(BDD_enquete_terrain_publique!J:J, MATCH(A773, BDD_enquete_terrain_publique!C:C, 0))</f>
        <v>#N/A</v>
      </c>
      <c r="I773" s="6" t="e">
        <f>INDEX(BDD_enquete_terrain_publique!K:K, MATCH(A773, BDD_enquete_terrain_publique!C:C, 0))</f>
        <v>#N/A</v>
      </c>
      <c r="J773" s="6" t="e">
        <f>INDEX(BDD_enquete_terrain_publique!L:L, MATCH(A773, BDD_enquete_terrain_publique!C:C, 0))</f>
        <v>#N/A</v>
      </c>
      <c r="K773" s="6" t="e">
        <f>INDEX(BDD_enquete_terrain_publique!M:M, MATCH(A773, BDD_enquete_terrain_publique!C:C, 0))</f>
        <v>#N/A</v>
      </c>
      <c r="L773" s="105"/>
      <c r="M773" s="105"/>
      <c r="N773" s="105"/>
      <c r="O773" s="6"/>
      <c r="P773" s="105" t="s">
        <v>22</v>
      </c>
      <c r="Q773" s="105" t="s">
        <v>22</v>
      </c>
      <c r="R773" s="105" t="s">
        <v>22</v>
      </c>
      <c r="S773" s="6"/>
      <c r="T773" s="101" t="e">
        <f>INDEX(BDD_enquete_terrain_publique!AE:AE, MATCH(A773, BDD_enquete_terrain_publique!C:C, 0))</f>
        <v>#N/A</v>
      </c>
      <c r="U773" s="101" t="e">
        <f>INDEX(BDD_enquete_terrain_publique!AF:AF, MATCH(A773, BDD_enquete_terrain_publique!C:C, 0))</f>
        <v>#N/A</v>
      </c>
      <c r="V773" s="6"/>
      <c r="W773" s="6"/>
      <c r="X773" s="6"/>
      <c r="Y773" s="6"/>
      <c r="Z773" s="6"/>
      <c r="AA773" s="6"/>
      <c r="GU773" s="163"/>
    </row>
    <row r="774" spans="1:203">
      <c r="A774" s="106"/>
      <c r="B774" s="100"/>
      <c r="C774" s="6"/>
      <c r="D774" s="105"/>
      <c r="E774" s="6" t="e">
        <f>INDEX(BDD_enquete_terrain_publique!G:G, MATCH(A774, BDD_enquete_terrain_publique!C:C, 0))</f>
        <v>#N/A</v>
      </c>
      <c r="F774" s="6" t="e">
        <f>INDEX(BDD_enquete_terrain_publique!H:H, MATCH(A774, BDD_enquete_terrain_publique!C:C, 0))</f>
        <v>#N/A</v>
      </c>
      <c r="G774" s="6" t="e">
        <f>INDEX(BDD_enquete_terrain_publique!I:I, MATCH(A774, BDD_enquete_terrain_publique!C:C, 0))</f>
        <v>#N/A</v>
      </c>
      <c r="H774" s="6" t="e">
        <f>INDEX(BDD_enquete_terrain_publique!J:J, MATCH(A774, BDD_enquete_terrain_publique!C:C, 0))</f>
        <v>#N/A</v>
      </c>
      <c r="I774" s="6" t="e">
        <f>INDEX(BDD_enquete_terrain_publique!K:K, MATCH(A774, BDD_enquete_terrain_publique!C:C, 0))</f>
        <v>#N/A</v>
      </c>
      <c r="J774" s="6" t="e">
        <f>INDEX(BDD_enquete_terrain_publique!L:L, MATCH(A774, BDD_enquete_terrain_publique!C:C, 0))</f>
        <v>#N/A</v>
      </c>
      <c r="K774" s="6" t="e">
        <f>INDEX(BDD_enquete_terrain_publique!M:M, MATCH(A774, BDD_enquete_terrain_publique!C:C, 0))</f>
        <v>#N/A</v>
      </c>
      <c r="L774" s="105"/>
      <c r="M774" s="105"/>
      <c r="N774" s="105"/>
      <c r="O774" s="6"/>
      <c r="P774" s="105" t="s">
        <v>22</v>
      </c>
      <c r="Q774" s="105" t="s">
        <v>22</v>
      </c>
      <c r="R774" s="105" t="s">
        <v>22</v>
      </c>
      <c r="S774" s="6"/>
      <c r="T774" s="101" t="e">
        <f>INDEX(BDD_enquete_terrain_publique!AE:AE, MATCH(A774, BDD_enquete_terrain_publique!C:C, 0))</f>
        <v>#N/A</v>
      </c>
      <c r="U774" s="101" t="e">
        <f>INDEX(BDD_enquete_terrain_publique!AF:AF, MATCH(A774, BDD_enquete_terrain_publique!C:C, 0))</f>
        <v>#N/A</v>
      </c>
      <c r="V774" s="6"/>
      <c r="W774" s="6"/>
      <c r="X774" s="6"/>
      <c r="Y774" s="6"/>
      <c r="Z774" s="6"/>
      <c r="AA774" s="6"/>
      <c r="GU774" s="163"/>
    </row>
    <row r="775" spans="1:203">
      <c r="A775" s="106"/>
      <c r="B775" s="100"/>
      <c r="C775" s="6"/>
      <c r="D775" s="105"/>
      <c r="E775" s="6" t="e">
        <f>INDEX(BDD_enquete_terrain_publique!G:G, MATCH(A775, BDD_enquete_terrain_publique!C:C, 0))</f>
        <v>#N/A</v>
      </c>
      <c r="F775" s="6" t="e">
        <f>INDEX(BDD_enquete_terrain_publique!H:H, MATCH(A775, BDD_enquete_terrain_publique!C:C, 0))</f>
        <v>#N/A</v>
      </c>
      <c r="G775" s="6" t="e">
        <f>INDEX(BDD_enquete_terrain_publique!I:I, MATCH(A775, BDD_enquete_terrain_publique!C:C, 0))</f>
        <v>#N/A</v>
      </c>
      <c r="H775" s="6" t="e">
        <f>INDEX(BDD_enquete_terrain_publique!J:J, MATCH(A775, BDD_enquete_terrain_publique!C:C, 0))</f>
        <v>#N/A</v>
      </c>
      <c r="I775" s="6" t="e">
        <f>INDEX(BDD_enquete_terrain_publique!K:K, MATCH(A775, BDD_enquete_terrain_publique!C:C, 0))</f>
        <v>#N/A</v>
      </c>
      <c r="J775" s="6" t="e">
        <f>INDEX(BDD_enquete_terrain_publique!L:L, MATCH(A775, BDD_enquete_terrain_publique!C:C, 0))</f>
        <v>#N/A</v>
      </c>
      <c r="K775" s="6" t="e">
        <f>INDEX(BDD_enquete_terrain_publique!M:M, MATCH(A775, BDD_enquete_terrain_publique!C:C, 0))</f>
        <v>#N/A</v>
      </c>
      <c r="L775" s="105"/>
      <c r="M775" s="105"/>
      <c r="N775" s="105"/>
      <c r="O775" s="6"/>
      <c r="P775" s="105" t="s">
        <v>22</v>
      </c>
      <c r="Q775" s="105" t="s">
        <v>22</v>
      </c>
      <c r="R775" s="105" t="s">
        <v>22</v>
      </c>
      <c r="S775" s="6"/>
      <c r="T775" s="101" t="e">
        <f>INDEX(BDD_enquete_terrain_publique!AE:AE, MATCH(A775, BDD_enquete_terrain_publique!C:C, 0))</f>
        <v>#N/A</v>
      </c>
      <c r="U775" s="101" t="e">
        <f>INDEX(BDD_enquete_terrain_publique!AF:AF, MATCH(A775, BDD_enquete_terrain_publique!C:C, 0))</f>
        <v>#N/A</v>
      </c>
      <c r="V775" s="6"/>
      <c r="W775" s="6"/>
      <c r="X775" s="6"/>
      <c r="Y775" s="6"/>
      <c r="Z775" s="6"/>
      <c r="AA775" s="6"/>
      <c r="GU775" s="163"/>
    </row>
    <row r="776" spans="1:203">
      <c r="A776" s="106"/>
      <c r="B776" s="100"/>
      <c r="C776" s="6"/>
      <c r="D776" s="105"/>
      <c r="E776" s="6" t="e">
        <f>INDEX(BDD_enquete_terrain_publique!G:G, MATCH(A776, BDD_enquete_terrain_publique!C:C, 0))</f>
        <v>#N/A</v>
      </c>
      <c r="F776" s="6" t="e">
        <f>INDEX(BDD_enquete_terrain_publique!H:H, MATCH(A776, BDD_enquete_terrain_publique!C:C, 0))</f>
        <v>#N/A</v>
      </c>
      <c r="G776" s="6" t="e">
        <f>INDEX(BDD_enquete_terrain_publique!I:I, MATCH(A776, BDD_enquete_terrain_publique!C:C, 0))</f>
        <v>#N/A</v>
      </c>
      <c r="H776" s="6" t="e">
        <f>INDEX(BDD_enquete_terrain_publique!J:J, MATCH(A776, BDD_enquete_terrain_publique!C:C, 0))</f>
        <v>#N/A</v>
      </c>
      <c r="I776" s="6" t="e">
        <f>INDEX(BDD_enquete_terrain_publique!K:K, MATCH(A776, BDD_enquete_terrain_publique!C:C, 0))</f>
        <v>#N/A</v>
      </c>
      <c r="J776" s="6" t="e">
        <f>INDEX(BDD_enquete_terrain_publique!L:L, MATCH(A776, BDD_enquete_terrain_publique!C:C, 0))</f>
        <v>#N/A</v>
      </c>
      <c r="K776" s="6" t="e">
        <f>INDEX(BDD_enquete_terrain_publique!M:M, MATCH(A776, BDD_enquete_terrain_publique!C:C, 0))</f>
        <v>#N/A</v>
      </c>
      <c r="L776" s="105"/>
      <c r="M776" s="105"/>
      <c r="N776" s="105"/>
      <c r="O776" s="6"/>
      <c r="P776" s="105" t="s">
        <v>22</v>
      </c>
      <c r="Q776" s="105" t="s">
        <v>22</v>
      </c>
      <c r="R776" s="105" t="s">
        <v>22</v>
      </c>
      <c r="S776" s="6"/>
      <c r="T776" s="101" t="e">
        <f>INDEX(BDD_enquete_terrain_publique!AE:AE, MATCH(A776, BDD_enquete_terrain_publique!C:C, 0))</f>
        <v>#N/A</v>
      </c>
      <c r="U776" s="101" t="e">
        <f>INDEX(BDD_enquete_terrain_publique!AF:AF, MATCH(A776, BDD_enquete_terrain_publique!C:C, 0))</f>
        <v>#N/A</v>
      </c>
      <c r="V776" s="6"/>
      <c r="W776" s="6"/>
      <c r="X776" s="6"/>
      <c r="Y776" s="6"/>
      <c r="Z776" s="6"/>
      <c r="AA776" s="6"/>
      <c r="GU776" s="163"/>
    </row>
    <row r="777" spans="1:203">
      <c r="A777" s="106"/>
      <c r="B777" s="100"/>
      <c r="C777" s="6"/>
      <c r="D777" s="105"/>
      <c r="E777" s="6" t="e">
        <f>INDEX(BDD_enquete_terrain_publique!G:G, MATCH(A777, BDD_enquete_terrain_publique!C:C, 0))</f>
        <v>#N/A</v>
      </c>
      <c r="F777" s="6" t="e">
        <f>INDEX(BDD_enquete_terrain_publique!H:H, MATCH(A777, BDD_enquete_terrain_publique!C:C, 0))</f>
        <v>#N/A</v>
      </c>
      <c r="G777" s="6" t="e">
        <f>INDEX(BDD_enquete_terrain_publique!I:I, MATCH(A777, BDD_enquete_terrain_publique!C:C, 0))</f>
        <v>#N/A</v>
      </c>
      <c r="H777" s="6" t="e">
        <f>INDEX(BDD_enquete_terrain_publique!J:J, MATCH(A777, BDD_enquete_terrain_publique!C:C, 0))</f>
        <v>#N/A</v>
      </c>
      <c r="I777" s="6" t="e">
        <f>INDEX(BDD_enquete_terrain_publique!K:K, MATCH(A777, BDD_enquete_terrain_publique!C:C, 0))</f>
        <v>#N/A</v>
      </c>
      <c r="J777" s="6" t="e">
        <f>INDEX(BDD_enquete_terrain_publique!L:L, MATCH(A777, BDD_enquete_terrain_publique!C:C, 0))</f>
        <v>#N/A</v>
      </c>
      <c r="K777" s="6" t="e">
        <f>INDEX(BDD_enquete_terrain_publique!M:M, MATCH(A777, BDD_enquete_terrain_publique!C:C, 0))</f>
        <v>#N/A</v>
      </c>
      <c r="L777" s="105"/>
      <c r="M777" s="105"/>
      <c r="N777" s="105"/>
      <c r="O777" s="6"/>
      <c r="P777" s="105" t="s">
        <v>22</v>
      </c>
      <c r="Q777" s="105" t="s">
        <v>22</v>
      </c>
      <c r="R777" s="105" t="s">
        <v>22</v>
      </c>
      <c r="S777" s="6"/>
      <c r="T777" s="101" t="e">
        <f>INDEX(BDD_enquete_terrain_publique!AE:AE, MATCH(A777, BDD_enquete_terrain_publique!C:C, 0))</f>
        <v>#N/A</v>
      </c>
      <c r="U777" s="101" t="e">
        <f>INDEX(BDD_enquete_terrain_publique!AF:AF, MATCH(A777, BDD_enquete_terrain_publique!C:C, 0))</f>
        <v>#N/A</v>
      </c>
      <c r="V777" s="6"/>
      <c r="W777" s="6"/>
      <c r="X777" s="6"/>
      <c r="Y777" s="6"/>
      <c r="Z777" s="6"/>
      <c r="AA777" s="6"/>
      <c r="GU777" s="163"/>
    </row>
    <row r="778" spans="1:203">
      <c r="A778" s="106"/>
      <c r="B778" s="100"/>
      <c r="C778" s="6"/>
      <c r="D778" s="105"/>
      <c r="E778" s="6" t="e">
        <f>INDEX(BDD_enquete_terrain_publique!G:G, MATCH(A778, BDD_enquete_terrain_publique!C:C, 0))</f>
        <v>#N/A</v>
      </c>
      <c r="F778" s="6" t="e">
        <f>INDEX(BDD_enquete_terrain_publique!H:H, MATCH(A778, BDD_enquete_terrain_publique!C:C, 0))</f>
        <v>#N/A</v>
      </c>
      <c r="G778" s="6" t="e">
        <f>INDEX(BDD_enquete_terrain_publique!I:I, MATCH(A778, BDD_enquete_terrain_publique!C:C, 0))</f>
        <v>#N/A</v>
      </c>
      <c r="H778" s="6" t="e">
        <f>INDEX(BDD_enquete_terrain_publique!J:J, MATCH(A778, BDD_enquete_terrain_publique!C:C, 0))</f>
        <v>#N/A</v>
      </c>
      <c r="I778" s="6" t="e">
        <f>INDEX(BDD_enquete_terrain_publique!K:K, MATCH(A778, BDD_enquete_terrain_publique!C:C, 0))</f>
        <v>#N/A</v>
      </c>
      <c r="J778" s="6" t="e">
        <f>INDEX(BDD_enquete_terrain_publique!L:L, MATCH(A778, BDD_enquete_terrain_publique!C:C, 0))</f>
        <v>#N/A</v>
      </c>
      <c r="K778" s="6" t="e">
        <f>INDEX(BDD_enquete_terrain_publique!M:M, MATCH(A778, BDD_enquete_terrain_publique!C:C, 0))</f>
        <v>#N/A</v>
      </c>
      <c r="L778" s="105"/>
      <c r="M778" s="105"/>
      <c r="N778" s="105"/>
      <c r="O778" s="6"/>
      <c r="P778" s="105" t="s">
        <v>22</v>
      </c>
      <c r="Q778" s="105" t="s">
        <v>22</v>
      </c>
      <c r="R778" s="105" t="s">
        <v>22</v>
      </c>
      <c r="S778" s="6"/>
      <c r="T778" s="101" t="e">
        <f>INDEX(BDD_enquete_terrain_publique!AE:AE, MATCH(A778, BDD_enquete_terrain_publique!C:C, 0))</f>
        <v>#N/A</v>
      </c>
      <c r="U778" s="101" t="e">
        <f>INDEX(BDD_enquete_terrain_publique!AF:AF, MATCH(A778, BDD_enquete_terrain_publique!C:C, 0))</f>
        <v>#N/A</v>
      </c>
      <c r="V778" s="6"/>
      <c r="W778" s="6"/>
      <c r="X778" s="6"/>
      <c r="Y778" s="6"/>
      <c r="Z778" s="6"/>
      <c r="AA778" s="6"/>
      <c r="GU778" s="163"/>
    </row>
    <row r="779" spans="1:203">
      <c r="A779" s="106"/>
      <c r="B779" s="100"/>
      <c r="C779" s="6"/>
      <c r="D779" s="105"/>
      <c r="E779" s="6" t="e">
        <f>INDEX(BDD_enquete_terrain_publique!G:G, MATCH(A779, BDD_enquete_terrain_publique!C:C, 0))</f>
        <v>#N/A</v>
      </c>
      <c r="F779" s="6" t="e">
        <f>INDEX(BDD_enquete_terrain_publique!H:H, MATCH(A779, BDD_enquete_terrain_publique!C:C, 0))</f>
        <v>#N/A</v>
      </c>
      <c r="G779" s="6" t="e">
        <f>INDEX(BDD_enquete_terrain_publique!I:I, MATCH(A779, BDD_enquete_terrain_publique!C:C, 0))</f>
        <v>#N/A</v>
      </c>
      <c r="H779" s="6" t="e">
        <f>INDEX(BDD_enquete_terrain_publique!J:J, MATCH(A779, BDD_enquete_terrain_publique!C:C, 0))</f>
        <v>#N/A</v>
      </c>
      <c r="I779" s="6" t="e">
        <f>INDEX(BDD_enquete_terrain_publique!K:K, MATCH(A779, BDD_enquete_terrain_publique!C:C, 0))</f>
        <v>#N/A</v>
      </c>
      <c r="J779" s="6" t="e">
        <f>INDEX(BDD_enquete_terrain_publique!L:L, MATCH(A779, BDD_enquete_terrain_publique!C:C, 0))</f>
        <v>#N/A</v>
      </c>
      <c r="K779" s="6" t="e">
        <f>INDEX(BDD_enquete_terrain_publique!M:M, MATCH(A779, BDD_enquete_terrain_publique!C:C, 0))</f>
        <v>#N/A</v>
      </c>
      <c r="L779" s="105"/>
      <c r="M779" s="105"/>
      <c r="N779" s="105"/>
      <c r="O779" s="6"/>
      <c r="P779" s="105" t="s">
        <v>22</v>
      </c>
      <c r="Q779" s="105" t="s">
        <v>22</v>
      </c>
      <c r="R779" s="105" t="s">
        <v>22</v>
      </c>
      <c r="S779" s="6"/>
      <c r="T779" s="101" t="e">
        <f>INDEX(BDD_enquete_terrain_publique!AE:AE, MATCH(A779, BDD_enquete_terrain_publique!C:C, 0))</f>
        <v>#N/A</v>
      </c>
      <c r="U779" s="101" t="e">
        <f>INDEX(BDD_enquete_terrain_publique!AF:AF, MATCH(A779, BDD_enquete_terrain_publique!C:C, 0))</f>
        <v>#N/A</v>
      </c>
      <c r="V779" s="6"/>
      <c r="W779" s="6"/>
      <c r="X779" s="6"/>
      <c r="Y779" s="6"/>
      <c r="Z779" s="6"/>
      <c r="AA779" s="6"/>
      <c r="GU779" s="163"/>
    </row>
    <row r="780" spans="1:203">
      <c r="A780" s="106"/>
      <c r="B780" s="100"/>
      <c r="C780" s="6"/>
      <c r="D780" s="105"/>
      <c r="E780" s="6" t="e">
        <f>INDEX(BDD_enquete_terrain_publique!G:G, MATCH(A780, BDD_enquete_terrain_publique!C:C, 0))</f>
        <v>#N/A</v>
      </c>
      <c r="F780" s="6" t="e">
        <f>INDEX(BDD_enquete_terrain_publique!H:H, MATCH(A780, BDD_enquete_terrain_publique!C:C, 0))</f>
        <v>#N/A</v>
      </c>
      <c r="G780" s="6" t="e">
        <f>INDEX(BDD_enquete_terrain_publique!I:I, MATCH(A780, BDD_enquete_terrain_publique!C:C, 0))</f>
        <v>#N/A</v>
      </c>
      <c r="H780" s="6" t="e">
        <f>INDEX(BDD_enquete_terrain_publique!J:J, MATCH(A780, BDD_enquete_terrain_publique!C:C, 0))</f>
        <v>#N/A</v>
      </c>
      <c r="I780" s="6" t="e">
        <f>INDEX(BDD_enquete_terrain_publique!K:K, MATCH(A780, BDD_enquete_terrain_publique!C:C, 0))</f>
        <v>#N/A</v>
      </c>
      <c r="J780" s="6" t="e">
        <f>INDEX(BDD_enquete_terrain_publique!L:L, MATCH(A780, BDD_enquete_terrain_publique!C:C, 0))</f>
        <v>#N/A</v>
      </c>
      <c r="K780" s="6" t="e">
        <f>INDEX(BDD_enquete_terrain_publique!M:M, MATCH(A780, BDD_enquete_terrain_publique!C:C, 0))</f>
        <v>#N/A</v>
      </c>
      <c r="L780" s="105"/>
      <c r="M780" s="105"/>
      <c r="N780" s="105"/>
      <c r="O780" s="6"/>
      <c r="P780" s="105" t="s">
        <v>22</v>
      </c>
      <c r="Q780" s="105" t="s">
        <v>22</v>
      </c>
      <c r="R780" s="105" t="s">
        <v>22</v>
      </c>
      <c r="S780" s="6"/>
      <c r="T780" s="101" t="e">
        <f>INDEX(BDD_enquete_terrain_publique!AE:AE, MATCH(A780, BDD_enquete_terrain_publique!C:C, 0))</f>
        <v>#N/A</v>
      </c>
      <c r="U780" s="101" t="e">
        <f>INDEX(BDD_enquete_terrain_publique!AF:AF, MATCH(A780, BDD_enquete_terrain_publique!C:C, 0))</f>
        <v>#N/A</v>
      </c>
      <c r="V780" s="6"/>
      <c r="W780" s="6"/>
      <c r="X780" s="6"/>
      <c r="Y780" s="6"/>
      <c r="Z780" s="6"/>
      <c r="AA780" s="6"/>
      <c r="GU780" s="163"/>
    </row>
    <row r="781" spans="1:203">
      <c r="A781" s="106"/>
      <c r="B781" s="100"/>
      <c r="C781" s="6"/>
      <c r="D781" s="105"/>
      <c r="E781" s="6" t="e">
        <f>INDEX(BDD_enquete_terrain_publique!G:G, MATCH(A781, BDD_enquete_terrain_publique!C:C, 0))</f>
        <v>#N/A</v>
      </c>
      <c r="F781" s="6" t="e">
        <f>INDEX(BDD_enquete_terrain_publique!H:H, MATCH(A781, BDD_enquete_terrain_publique!C:C, 0))</f>
        <v>#N/A</v>
      </c>
      <c r="G781" s="6" t="e">
        <f>INDEX(BDD_enquete_terrain_publique!I:I, MATCH(A781, BDD_enquete_terrain_publique!C:C, 0))</f>
        <v>#N/A</v>
      </c>
      <c r="H781" s="6" t="e">
        <f>INDEX(BDD_enquete_terrain_publique!J:J, MATCH(A781, BDD_enquete_terrain_publique!C:C, 0))</f>
        <v>#N/A</v>
      </c>
      <c r="I781" s="6" t="e">
        <f>INDEX(BDD_enquete_terrain_publique!K:K, MATCH(A781, BDD_enquete_terrain_publique!C:C, 0))</f>
        <v>#N/A</v>
      </c>
      <c r="J781" s="6" t="e">
        <f>INDEX(BDD_enquete_terrain_publique!L:L, MATCH(A781, BDD_enquete_terrain_publique!C:C, 0))</f>
        <v>#N/A</v>
      </c>
      <c r="K781" s="6" t="e">
        <f>INDEX(BDD_enquete_terrain_publique!M:M, MATCH(A781, BDD_enquete_terrain_publique!C:C, 0))</f>
        <v>#N/A</v>
      </c>
      <c r="L781" s="105"/>
      <c r="M781" s="105"/>
      <c r="N781" s="105"/>
      <c r="O781" s="6"/>
      <c r="P781" s="105" t="s">
        <v>22</v>
      </c>
      <c r="Q781" s="105" t="s">
        <v>22</v>
      </c>
      <c r="R781" s="105" t="s">
        <v>22</v>
      </c>
      <c r="S781" s="6"/>
      <c r="T781" s="101" t="e">
        <f>INDEX(BDD_enquete_terrain_publique!AE:AE, MATCH(A781, BDD_enquete_terrain_publique!C:C, 0))</f>
        <v>#N/A</v>
      </c>
      <c r="U781" s="101" t="e">
        <f>INDEX(BDD_enquete_terrain_publique!AF:AF, MATCH(A781, BDD_enquete_terrain_publique!C:C, 0))</f>
        <v>#N/A</v>
      </c>
      <c r="V781" s="6"/>
      <c r="W781" s="6"/>
      <c r="X781" s="6"/>
      <c r="Y781" s="6"/>
      <c r="Z781" s="6"/>
      <c r="AA781" s="6"/>
      <c r="GU781" s="163"/>
    </row>
    <row r="782" spans="1:203">
      <c r="A782" s="106"/>
      <c r="B782" s="100"/>
      <c r="C782" s="6"/>
      <c r="D782" s="105"/>
      <c r="E782" s="6" t="e">
        <f>INDEX(BDD_enquete_terrain_publique!G:G, MATCH(A782, BDD_enquete_terrain_publique!C:C, 0))</f>
        <v>#N/A</v>
      </c>
      <c r="F782" s="6" t="e">
        <f>INDEX(BDD_enquete_terrain_publique!H:H, MATCH(A782, BDD_enquete_terrain_publique!C:C, 0))</f>
        <v>#N/A</v>
      </c>
      <c r="G782" s="6" t="e">
        <f>INDEX(BDD_enquete_terrain_publique!I:I, MATCH(A782, BDD_enquete_terrain_publique!C:C, 0))</f>
        <v>#N/A</v>
      </c>
      <c r="H782" s="6" t="e">
        <f>INDEX(BDD_enquete_terrain_publique!J:J, MATCH(A782, BDD_enquete_terrain_publique!C:C, 0))</f>
        <v>#N/A</v>
      </c>
      <c r="I782" s="6" t="e">
        <f>INDEX(BDD_enquete_terrain_publique!K:K, MATCH(A782, BDD_enquete_terrain_publique!C:C, 0))</f>
        <v>#N/A</v>
      </c>
      <c r="J782" s="6" t="e">
        <f>INDEX(BDD_enquete_terrain_publique!L:L, MATCH(A782, BDD_enquete_terrain_publique!C:C, 0))</f>
        <v>#N/A</v>
      </c>
      <c r="K782" s="6" t="e">
        <f>INDEX(BDD_enquete_terrain_publique!M:M, MATCH(A782, BDD_enquete_terrain_publique!C:C, 0))</f>
        <v>#N/A</v>
      </c>
      <c r="L782" s="105"/>
      <c r="M782" s="105"/>
      <c r="N782" s="105"/>
      <c r="O782" s="6"/>
      <c r="P782" s="105" t="s">
        <v>22</v>
      </c>
      <c r="Q782" s="105" t="s">
        <v>22</v>
      </c>
      <c r="R782" s="105" t="s">
        <v>22</v>
      </c>
      <c r="S782" s="6"/>
      <c r="T782" s="101" t="e">
        <f>INDEX(BDD_enquete_terrain_publique!AE:AE, MATCH(A782, BDD_enquete_terrain_publique!C:C, 0))</f>
        <v>#N/A</v>
      </c>
      <c r="U782" s="101" t="e">
        <f>INDEX(BDD_enquete_terrain_publique!AF:AF, MATCH(A782, BDD_enquete_terrain_publique!C:C, 0))</f>
        <v>#N/A</v>
      </c>
      <c r="V782" s="6"/>
      <c r="W782" s="6"/>
      <c r="X782" s="6"/>
      <c r="Y782" s="6"/>
      <c r="Z782" s="6"/>
      <c r="AA782" s="6"/>
      <c r="GU782" s="163"/>
    </row>
    <row r="783" spans="1:203">
      <c r="A783" s="106"/>
      <c r="B783" s="100"/>
      <c r="C783" s="6"/>
      <c r="D783" s="105"/>
      <c r="E783" s="6" t="e">
        <f>INDEX(BDD_enquete_terrain_publique!G:G, MATCH(A783, BDD_enquete_terrain_publique!C:C, 0))</f>
        <v>#N/A</v>
      </c>
      <c r="F783" s="6" t="e">
        <f>INDEX(BDD_enquete_terrain_publique!H:H, MATCH(A783, BDD_enquete_terrain_publique!C:C, 0))</f>
        <v>#N/A</v>
      </c>
      <c r="G783" s="6" t="e">
        <f>INDEX(BDD_enquete_terrain_publique!I:I, MATCH(A783, BDD_enquete_terrain_publique!C:C, 0))</f>
        <v>#N/A</v>
      </c>
      <c r="H783" s="6" t="e">
        <f>INDEX(BDD_enquete_terrain_publique!J:J, MATCH(A783, BDD_enquete_terrain_publique!C:C, 0))</f>
        <v>#N/A</v>
      </c>
      <c r="I783" s="6" t="e">
        <f>INDEX(BDD_enquete_terrain_publique!K:K, MATCH(A783, BDD_enquete_terrain_publique!C:C, 0))</f>
        <v>#N/A</v>
      </c>
      <c r="J783" s="6" t="e">
        <f>INDEX(BDD_enquete_terrain_publique!L:L, MATCH(A783, BDD_enquete_terrain_publique!C:C, 0))</f>
        <v>#N/A</v>
      </c>
      <c r="K783" s="6" t="e">
        <f>INDEX(BDD_enquete_terrain_publique!M:M, MATCH(A783, BDD_enquete_terrain_publique!C:C, 0))</f>
        <v>#N/A</v>
      </c>
      <c r="L783" s="105"/>
      <c r="M783" s="105"/>
      <c r="N783" s="105"/>
      <c r="O783" s="6"/>
      <c r="P783" s="105" t="s">
        <v>22</v>
      </c>
      <c r="Q783" s="105" t="s">
        <v>22</v>
      </c>
      <c r="R783" s="105" t="s">
        <v>22</v>
      </c>
      <c r="S783" s="6"/>
      <c r="T783" s="101" t="e">
        <f>INDEX(BDD_enquete_terrain_publique!AE:AE, MATCH(A783, BDD_enquete_terrain_publique!C:C, 0))</f>
        <v>#N/A</v>
      </c>
      <c r="U783" s="101" t="e">
        <f>INDEX(BDD_enquete_terrain_publique!AF:AF, MATCH(A783, BDD_enquete_terrain_publique!C:C, 0))</f>
        <v>#N/A</v>
      </c>
      <c r="V783" s="6"/>
      <c r="W783" s="6"/>
      <c r="X783" s="6"/>
      <c r="Y783" s="6"/>
      <c r="Z783" s="6"/>
      <c r="AA783" s="6"/>
      <c r="GU783" s="163"/>
    </row>
    <row r="784" spans="1:203">
      <c r="A784" s="106"/>
      <c r="B784" s="100"/>
      <c r="C784" s="6"/>
      <c r="D784" s="105"/>
      <c r="E784" s="6" t="e">
        <f>INDEX(BDD_enquete_terrain_publique!G:G, MATCH(A784, BDD_enquete_terrain_publique!C:C, 0))</f>
        <v>#N/A</v>
      </c>
      <c r="F784" s="6" t="e">
        <f>INDEX(BDD_enquete_terrain_publique!H:H, MATCH(A784, BDD_enquete_terrain_publique!C:C, 0))</f>
        <v>#N/A</v>
      </c>
      <c r="G784" s="6" t="e">
        <f>INDEX(BDD_enquete_terrain_publique!I:I, MATCH(A784, BDD_enquete_terrain_publique!C:C, 0))</f>
        <v>#N/A</v>
      </c>
      <c r="H784" s="6" t="e">
        <f>INDEX(BDD_enquete_terrain_publique!J:J, MATCH(A784, BDD_enquete_terrain_publique!C:C, 0))</f>
        <v>#N/A</v>
      </c>
      <c r="I784" s="6" t="e">
        <f>INDEX(BDD_enquete_terrain_publique!K:K, MATCH(A784, BDD_enquete_terrain_publique!C:C, 0))</f>
        <v>#N/A</v>
      </c>
      <c r="J784" s="6" t="e">
        <f>INDEX(BDD_enquete_terrain_publique!L:L, MATCH(A784, BDD_enquete_terrain_publique!C:C, 0))</f>
        <v>#N/A</v>
      </c>
      <c r="K784" s="6" t="e">
        <f>INDEX(BDD_enquete_terrain_publique!M:M, MATCH(A784, BDD_enquete_terrain_publique!C:C, 0))</f>
        <v>#N/A</v>
      </c>
      <c r="L784" s="105"/>
      <c r="M784" s="105"/>
      <c r="N784" s="105"/>
      <c r="O784" s="6"/>
      <c r="P784" s="105" t="s">
        <v>22</v>
      </c>
      <c r="Q784" s="105" t="s">
        <v>22</v>
      </c>
      <c r="R784" s="105" t="s">
        <v>22</v>
      </c>
      <c r="S784" s="6"/>
      <c r="T784" s="101" t="e">
        <f>INDEX(BDD_enquete_terrain_publique!AE:AE, MATCH(A784, BDD_enquete_terrain_publique!C:C, 0))</f>
        <v>#N/A</v>
      </c>
      <c r="U784" s="101" t="e">
        <f>INDEX(BDD_enquete_terrain_publique!AF:AF, MATCH(A784, BDD_enquete_terrain_publique!C:C, 0))</f>
        <v>#N/A</v>
      </c>
      <c r="V784" s="6"/>
      <c r="W784" s="6"/>
      <c r="X784" s="6"/>
      <c r="Y784" s="6"/>
      <c r="Z784" s="6"/>
      <c r="AA784" s="6"/>
      <c r="GU784" s="163"/>
    </row>
    <row r="785" spans="1:203">
      <c r="A785" s="106"/>
      <c r="B785" s="100"/>
      <c r="C785" s="6"/>
      <c r="D785" s="105"/>
      <c r="E785" s="6" t="e">
        <f>INDEX(BDD_enquete_terrain_publique!G:G, MATCH(A785, BDD_enquete_terrain_publique!C:C, 0))</f>
        <v>#N/A</v>
      </c>
      <c r="F785" s="6" t="e">
        <f>INDEX(BDD_enquete_terrain_publique!H:H, MATCH(A785, BDD_enquete_terrain_publique!C:C, 0))</f>
        <v>#N/A</v>
      </c>
      <c r="G785" s="6" t="e">
        <f>INDEX(BDD_enquete_terrain_publique!I:I, MATCH(A785, BDD_enquete_terrain_publique!C:C, 0))</f>
        <v>#N/A</v>
      </c>
      <c r="H785" s="6" t="e">
        <f>INDEX(BDD_enquete_terrain_publique!J:J, MATCH(A785, BDD_enquete_terrain_publique!C:C, 0))</f>
        <v>#N/A</v>
      </c>
      <c r="I785" s="6" t="e">
        <f>INDEX(BDD_enquete_terrain_publique!K:K, MATCH(A785, BDD_enquete_terrain_publique!C:C, 0))</f>
        <v>#N/A</v>
      </c>
      <c r="J785" s="6" t="e">
        <f>INDEX(BDD_enquete_terrain_publique!L:L, MATCH(A785, BDD_enquete_terrain_publique!C:C, 0))</f>
        <v>#N/A</v>
      </c>
      <c r="K785" s="6" t="e">
        <f>INDEX(BDD_enquete_terrain_publique!M:M, MATCH(A785, BDD_enquete_terrain_publique!C:C, 0))</f>
        <v>#N/A</v>
      </c>
      <c r="L785" s="105"/>
      <c r="M785" s="105"/>
      <c r="N785" s="105"/>
      <c r="O785" s="6"/>
      <c r="P785" s="105" t="s">
        <v>22</v>
      </c>
      <c r="Q785" s="105" t="s">
        <v>22</v>
      </c>
      <c r="R785" s="105" t="s">
        <v>22</v>
      </c>
      <c r="S785" s="6"/>
      <c r="T785" s="101" t="e">
        <f>INDEX(BDD_enquete_terrain_publique!AE:AE, MATCH(A785, BDD_enquete_terrain_publique!C:C, 0))</f>
        <v>#N/A</v>
      </c>
      <c r="U785" s="101" t="e">
        <f>INDEX(BDD_enquete_terrain_publique!AF:AF, MATCH(A785, BDD_enquete_terrain_publique!C:C, 0))</f>
        <v>#N/A</v>
      </c>
      <c r="V785" s="6"/>
      <c r="W785" s="6"/>
      <c r="X785" s="6"/>
      <c r="Y785" s="6"/>
      <c r="Z785" s="6"/>
      <c r="AA785" s="6"/>
      <c r="GU785" s="163"/>
    </row>
    <row r="786" spans="1:203">
      <c r="A786" s="106"/>
      <c r="B786" s="100"/>
      <c r="C786" s="6"/>
      <c r="D786" s="105"/>
      <c r="E786" s="6" t="e">
        <f>INDEX(BDD_enquete_terrain_publique!G:G, MATCH(A786, BDD_enquete_terrain_publique!C:C, 0))</f>
        <v>#N/A</v>
      </c>
      <c r="F786" s="6" t="e">
        <f>INDEX(BDD_enquete_terrain_publique!H:H, MATCH(A786, BDD_enquete_terrain_publique!C:C, 0))</f>
        <v>#N/A</v>
      </c>
      <c r="G786" s="6" t="e">
        <f>INDEX(BDD_enquete_terrain_publique!I:I, MATCH(A786, BDD_enquete_terrain_publique!C:C, 0))</f>
        <v>#N/A</v>
      </c>
      <c r="H786" s="6" t="e">
        <f>INDEX(BDD_enquete_terrain_publique!J:J, MATCH(A786, BDD_enquete_terrain_publique!C:C, 0))</f>
        <v>#N/A</v>
      </c>
      <c r="I786" s="6" t="e">
        <f>INDEX(BDD_enquete_terrain_publique!K:K, MATCH(A786, BDD_enquete_terrain_publique!C:C, 0))</f>
        <v>#N/A</v>
      </c>
      <c r="J786" s="6" t="e">
        <f>INDEX(BDD_enquete_terrain_publique!L:L, MATCH(A786, BDD_enquete_terrain_publique!C:C, 0))</f>
        <v>#N/A</v>
      </c>
      <c r="K786" s="6" t="e">
        <f>INDEX(BDD_enquete_terrain_publique!M:M, MATCH(A786, BDD_enquete_terrain_publique!C:C, 0))</f>
        <v>#N/A</v>
      </c>
      <c r="L786" s="105"/>
      <c r="M786" s="105"/>
      <c r="N786" s="105"/>
      <c r="O786" s="6"/>
      <c r="P786" s="105" t="s">
        <v>22</v>
      </c>
      <c r="Q786" s="105" t="s">
        <v>22</v>
      </c>
      <c r="R786" s="105" t="s">
        <v>22</v>
      </c>
      <c r="S786" s="6"/>
      <c r="T786" s="101" t="e">
        <f>INDEX(BDD_enquete_terrain_publique!AE:AE, MATCH(A786, BDD_enquete_terrain_publique!C:C, 0))</f>
        <v>#N/A</v>
      </c>
      <c r="U786" s="101" t="e">
        <f>INDEX(BDD_enquete_terrain_publique!AF:AF, MATCH(A786, BDD_enquete_terrain_publique!C:C, 0))</f>
        <v>#N/A</v>
      </c>
      <c r="V786" s="6"/>
      <c r="W786" s="6"/>
      <c r="X786" s="6"/>
      <c r="Y786" s="6"/>
      <c r="Z786" s="6"/>
      <c r="AA786" s="6"/>
      <c r="GU786" s="163"/>
    </row>
    <row r="787" spans="1:203">
      <c r="A787" s="106"/>
      <c r="B787" s="100"/>
      <c r="C787" s="6"/>
      <c r="D787" s="105"/>
      <c r="E787" s="6" t="e">
        <f>INDEX(BDD_enquete_terrain_publique!G:G, MATCH(A787, BDD_enquete_terrain_publique!C:C, 0))</f>
        <v>#N/A</v>
      </c>
      <c r="F787" s="6" t="e">
        <f>INDEX(BDD_enquete_terrain_publique!H:H, MATCH(A787, BDD_enquete_terrain_publique!C:C, 0))</f>
        <v>#N/A</v>
      </c>
      <c r="G787" s="6" t="e">
        <f>INDEX(BDD_enquete_terrain_publique!I:I, MATCH(A787, BDD_enquete_terrain_publique!C:C, 0))</f>
        <v>#N/A</v>
      </c>
      <c r="H787" s="6" t="e">
        <f>INDEX(BDD_enquete_terrain_publique!J:J, MATCH(A787, BDD_enquete_terrain_publique!C:C, 0))</f>
        <v>#N/A</v>
      </c>
      <c r="I787" s="6" t="e">
        <f>INDEX(BDD_enquete_terrain_publique!K:K, MATCH(A787, BDD_enquete_terrain_publique!C:C, 0))</f>
        <v>#N/A</v>
      </c>
      <c r="J787" s="6" t="e">
        <f>INDEX(BDD_enquete_terrain_publique!L:L, MATCH(A787, BDD_enquete_terrain_publique!C:C, 0))</f>
        <v>#N/A</v>
      </c>
      <c r="K787" s="6" t="e">
        <f>INDEX(BDD_enquete_terrain_publique!M:M, MATCH(A787, BDD_enquete_terrain_publique!C:C, 0))</f>
        <v>#N/A</v>
      </c>
      <c r="L787" s="105"/>
      <c r="M787" s="105"/>
      <c r="N787" s="105"/>
      <c r="O787" s="6"/>
      <c r="P787" s="105" t="s">
        <v>22</v>
      </c>
      <c r="Q787" s="105" t="s">
        <v>22</v>
      </c>
      <c r="R787" s="105" t="s">
        <v>22</v>
      </c>
      <c r="S787" s="6"/>
      <c r="T787" s="101" t="e">
        <f>INDEX(BDD_enquete_terrain_publique!AE:AE, MATCH(A787, BDD_enquete_terrain_publique!C:C, 0))</f>
        <v>#N/A</v>
      </c>
      <c r="U787" s="101" t="e">
        <f>INDEX(BDD_enquete_terrain_publique!AF:AF, MATCH(A787, BDD_enquete_terrain_publique!C:C, 0))</f>
        <v>#N/A</v>
      </c>
      <c r="V787" s="6"/>
      <c r="W787" s="6"/>
      <c r="X787" s="6"/>
      <c r="Y787" s="6"/>
      <c r="Z787" s="6"/>
      <c r="AA787" s="6"/>
      <c r="GU787" s="163"/>
    </row>
    <row r="788" spans="1:203">
      <c r="A788" s="106"/>
      <c r="B788" s="100"/>
      <c r="C788" s="6"/>
      <c r="D788" s="105"/>
      <c r="E788" s="6" t="e">
        <f>INDEX(BDD_enquete_terrain_publique!G:G, MATCH(A788, BDD_enquete_terrain_publique!C:C, 0))</f>
        <v>#N/A</v>
      </c>
      <c r="F788" s="6" t="e">
        <f>INDEX(BDD_enquete_terrain_publique!H:H, MATCH(A788, BDD_enquete_terrain_publique!C:C, 0))</f>
        <v>#N/A</v>
      </c>
      <c r="G788" s="6" t="e">
        <f>INDEX(BDD_enquete_terrain_publique!I:I, MATCH(A788, BDD_enquete_terrain_publique!C:C, 0))</f>
        <v>#N/A</v>
      </c>
      <c r="H788" s="6" t="e">
        <f>INDEX(BDD_enquete_terrain_publique!J:J, MATCH(A788, BDD_enquete_terrain_publique!C:C, 0))</f>
        <v>#N/A</v>
      </c>
      <c r="I788" s="6" t="e">
        <f>INDEX(BDD_enquete_terrain_publique!K:K, MATCH(A788, BDD_enquete_terrain_publique!C:C, 0))</f>
        <v>#N/A</v>
      </c>
      <c r="J788" s="6" t="e">
        <f>INDEX(BDD_enquete_terrain_publique!L:L, MATCH(A788, BDD_enquete_terrain_publique!C:C, 0))</f>
        <v>#N/A</v>
      </c>
      <c r="K788" s="6" t="e">
        <f>INDEX(BDD_enquete_terrain_publique!M:M, MATCH(A788, BDD_enquete_terrain_publique!C:C, 0))</f>
        <v>#N/A</v>
      </c>
      <c r="L788" s="105"/>
      <c r="M788" s="105"/>
      <c r="N788" s="105"/>
      <c r="O788" s="6"/>
      <c r="P788" s="105" t="s">
        <v>22</v>
      </c>
      <c r="Q788" s="105" t="s">
        <v>22</v>
      </c>
      <c r="R788" s="105" t="s">
        <v>22</v>
      </c>
      <c r="S788" s="6"/>
      <c r="T788" s="101" t="e">
        <f>INDEX(BDD_enquete_terrain_publique!AE:AE, MATCH(A788, BDD_enquete_terrain_publique!C:C, 0))</f>
        <v>#N/A</v>
      </c>
      <c r="U788" s="101" t="e">
        <f>INDEX(BDD_enquete_terrain_publique!AF:AF, MATCH(A788, BDD_enquete_terrain_publique!C:C, 0))</f>
        <v>#N/A</v>
      </c>
      <c r="V788" s="6"/>
      <c r="W788" s="6"/>
      <c r="X788" s="6"/>
      <c r="Y788" s="6"/>
      <c r="Z788" s="6"/>
      <c r="AA788" s="6"/>
      <c r="GU788" s="163"/>
    </row>
    <row r="789" spans="1:203">
      <c r="A789" s="106"/>
      <c r="B789" s="100"/>
      <c r="C789" s="6"/>
      <c r="D789" s="105"/>
      <c r="E789" s="6" t="e">
        <f>INDEX(BDD_enquete_terrain_publique!G:G, MATCH(A789, BDD_enquete_terrain_publique!C:C, 0))</f>
        <v>#N/A</v>
      </c>
      <c r="F789" s="6" t="e">
        <f>INDEX(BDD_enquete_terrain_publique!H:H, MATCH(A789, BDD_enquete_terrain_publique!C:C, 0))</f>
        <v>#N/A</v>
      </c>
      <c r="G789" s="6" t="e">
        <f>INDEX(BDD_enquete_terrain_publique!I:I, MATCH(A789, BDD_enquete_terrain_publique!C:C, 0))</f>
        <v>#N/A</v>
      </c>
      <c r="H789" s="6" t="e">
        <f>INDEX(BDD_enquete_terrain_publique!J:J, MATCH(A789, BDD_enquete_terrain_publique!C:C, 0))</f>
        <v>#N/A</v>
      </c>
      <c r="I789" s="6" t="e">
        <f>INDEX(BDD_enquete_terrain_publique!K:K, MATCH(A789, BDD_enquete_terrain_publique!C:C, 0))</f>
        <v>#N/A</v>
      </c>
      <c r="J789" s="6" t="e">
        <f>INDEX(BDD_enquete_terrain_publique!L:L, MATCH(A789, BDD_enquete_terrain_publique!C:C, 0))</f>
        <v>#N/A</v>
      </c>
      <c r="K789" s="6" t="e">
        <f>INDEX(BDD_enquete_terrain_publique!M:M, MATCH(A789, BDD_enquete_terrain_publique!C:C, 0))</f>
        <v>#N/A</v>
      </c>
      <c r="L789" s="105"/>
      <c r="M789" s="105"/>
      <c r="N789" s="105"/>
      <c r="O789" s="6"/>
      <c r="P789" s="105" t="s">
        <v>22</v>
      </c>
      <c r="Q789" s="105" t="s">
        <v>22</v>
      </c>
      <c r="R789" s="105" t="s">
        <v>22</v>
      </c>
      <c r="S789" s="6"/>
      <c r="T789" s="101" t="e">
        <f>INDEX(BDD_enquete_terrain_publique!AE:AE, MATCH(A789, BDD_enquete_terrain_publique!C:C, 0))</f>
        <v>#N/A</v>
      </c>
      <c r="U789" s="101" t="e">
        <f>INDEX(BDD_enquete_terrain_publique!AF:AF, MATCH(A789, BDD_enquete_terrain_publique!C:C, 0))</f>
        <v>#N/A</v>
      </c>
      <c r="V789" s="6"/>
      <c r="W789" s="6"/>
      <c r="X789" s="6"/>
      <c r="Y789" s="6"/>
      <c r="Z789" s="6"/>
      <c r="AA789" s="6"/>
      <c r="GU789" s="163"/>
    </row>
    <row r="790" spans="1:203">
      <c r="A790" s="106"/>
      <c r="B790" s="100"/>
      <c r="C790" s="6"/>
      <c r="D790" s="105"/>
      <c r="E790" s="6" t="e">
        <f>INDEX(BDD_enquete_terrain_publique!G:G, MATCH(A790, BDD_enquete_terrain_publique!C:C, 0))</f>
        <v>#N/A</v>
      </c>
      <c r="F790" s="6" t="e">
        <f>INDEX(BDD_enquete_terrain_publique!H:H, MATCH(A790, BDD_enquete_terrain_publique!C:C, 0))</f>
        <v>#N/A</v>
      </c>
      <c r="G790" s="6" t="e">
        <f>INDEX(BDD_enquete_terrain_publique!I:I, MATCH(A790, BDD_enquete_terrain_publique!C:C, 0))</f>
        <v>#N/A</v>
      </c>
      <c r="H790" s="6" t="e">
        <f>INDEX(BDD_enquete_terrain_publique!J:J, MATCH(A790, BDD_enquete_terrain_publique!C:C, 0))</f>
        <v>#N/A</v>
      </c>
      <c r="I790" s="6" t="e">
        <f>INDEX(BDD_enquete_terrain_publique!K:K, MATCH(A790, BDD_enquete_terrain_publique!C:C, 0))</f>
        <v>#N/A</v>
      </c>
      <c r="J790" s="6" t="e">
        <f>INDEX(BDD_enquete_terrain_publique!L:L, MATCH(A790, BDD_enquete_terrain_publique!C:C, 0))</f>
        <v>#N/A</v>
      </c>
      <c r="K790" s="6" t="e">
        <f>INDEX(BDD_enquete_terrain_publique!M:M, MATCH(A790, BDD_enquete_terrain_publique!C:C, 0))</f>
        <v>#N/A</v>
      </c>
      <c r="L790" s="105"/>
      <c r="M790" s="105"/>
      <c r="N790" s="105"/>
      <c r="O790" s="6"/>
      <c r="P790" s="105" t="s">
        <v>22</v>
      </c>
      <c r="Q790" s="105" t="s">
        <v>22</v>
      </c>
      <c r="R790" s="105" t="s">
        <v>22</v>
      </c>
      <c r="S790" s="6"/>
      <c r="T790" s="101" t="e">
        <f>INDEX(BDD_enquete_terrain_publique!AE:AE, MATCH(A790, BDD_enquete_terrain_publique!C:C, 0))</f>
        <v>#N/A</v>
      </c>
      <c r="U790" s="101" t="e">
        <f>INDEX(BDD_enquete_terrain_publique!AF:AF, MATCH(A790, BDD_enquete_terrain_publique!C:C, 0))</f>
        <v>#N/A</v>
      </c>
      <c r="V790" s="6"/>
      <c r="W790" s="6"/>
      <c r="X790" s="6"/>
      <c r="Y790" s="6"/>
      <c r="Z790" s="6"/>
      <c r="AA790" s="6"/>
      <c r="GU790" s="163"/>
    </row>
    <row r="791" spans="1:203">
      <c r="A791" s="106"/>
      <c r="B791" s="100"/>
      <c r="C791" s="6"/>
      <c r="D791" s="105"/>
      <c r="E791" s="6" t="e">
        <f>INDEX(BDD_enquete_terrain_publique!G:G, MATCH(A791, BDD_enquete_terrain_publique!C:C, 0))</f>
        <v>#N/A</v>
      </c>
      <c r="F791" s="6" t="e">
        <f>INDEX(BDD_enquete_terrain_publique!H:H, MATCH(A791, BDD_enquete_terrain_publique!C:C, 0))</f>
        <v>#N/A</v>
      </c>
      <c r="G791" s="6" t="e">
        <f>INDEX(BDD_enquete_terrain_publique!I:I, MATCH(A791, BDD_enquete_terrain_publique!C:C, 0))</f>
        <v>#N/A</v>
      </c>
      <c r="H791" s="6" t="e">
        <f>INDEX(BDD_enquete_terrain_publique!J:J, MATCH(A791, BDD_enquete_terrain_publique!C:C, 0))</f>
        <v>#N/A</v>
      </c>
      <c r="I791" s="6" t="e">
        <f>INDEX(BDD_enquete_terrain_publique!K:K, MATCH(A791, BDD_enquete_terrain_publique!C:C, 0))</f>
        <v>#N/A</v>
      </c>
      <c r="J791" s="6" t="e">
        <f>INDEX(BDD_enquete_terrain_publique!L:L, MATCH(A791, BDD_enquete_terrain_publique!C:C, 0))</f>
        <v>#N/A</v>
      </c>
      <c r="K791" s="6" t="e">
        <f>INDEX(BDD_enquete_terrain_publique!M:M, MATCH(A791, BDD_enquete_terrain_publique!C:C, 0))</f>
        <v>#N/A</v>
      </c>
      <c r="L791" s="105"/>
      <c r="M791" s="105"/>
      <c r="N791" s="105"/>
      <c r="O791" s="6"/>
      <c r="P791" s="105" t="s">
        <v>22</v>
      </c>
      <c r="Q791" s="105" t="s">
        <v>22</v>
      </c>
      <c r="R791" s="105" t="s">
        <v>22</v>
      </c>
      <c r="S791" s="6"/>
      <c r="T791" s="101" t="e">
        <f>INDEX(BDD_enquete_terrain_publique!AE:AE, MATCH(A791, BDD_enquete_terrain_publique!C:C, 0))</f>
        <v>#N/A</v>
      </c>
      <c r="U791" s="101" t="e">
        <f>INDEX(BDD_enquete_terrain_publique!AF:AF, MATCH(A791, BDD_enquete_terrain_publique!C:C, 0))</f>
        <v>#N/A</v>
      </c>
      <c r="V791" s="6"/>
      <c r="W791" s="6"/>
      <c r="X791" s="6"/>
      <c r="Y791" s="6"/>
      <c r="Z791" s="6"/>
      <c r="AA791" s="6"/>
      <c r="GU791" s="163"/>
    </row>
    <row r="792" spans="1:203">
      <c r="A792" s="106"/>
      <c r="B792" s="100"/>
      <c r="C792" s="6"/>
      <c r="D792" s="105"/>
      <c r="E792" s="6" t="e">
        <f>INDEX(BDD_enquete_terrain_publique!G:G, MATCH(A792, BDD_enquete_terrain_publique!C:C, 0))</f>
        <v>#N/A</v>
      </c>
      <c r="F792" s="6" t="e">
        <f>INDEX(BDD_enquete_terrain_publique!H:H, MATCH(A792, BDD_enquete_terrain_publique!C:C, 0))</f>
        <v>#N/A</v>
      </c>
      <c r="G792" s="6" t="e">
        <f>INDEX(BDD_enquete_terrain_publique!I:I, MATCH(A792, BDD_enquete_terrain_publique!C:C, 0))</f>
        <v>#N/A</v>
      </c>
      <c r="H792" s="6" t="e">
        <f>INDEX(BDD_enquete_terrain_publique!J:J, MATCH(A792, BDD_enquete_terrain_publique!C:C, 0))</f>
        <v>#N/A</v>
      </c>
      <c r="I792" s="6" t="e">
        <f>INDEX(BDD_enquete_terrain_publique!K:K, MATCH(A792, BDD_enquete_terrain_publique!C:C, 0))</f>
        <v>#N/A</v>
      </c>
      <c r="J792" s="6" t="e">
        <f>INDEX(BDD_enquete_terrain_publique!L:L, MATCH(A792, BDD_enquete_terrain_publique!C:C, 0))</f>
        <v>#N/A</v>
      </c>
      <c r="K792" s="6" t="e">
        <f>INDEX(BDD_enquete_terrain_publique!M:M, MATCH(A792, BDD_enquete_terrain_publique!C:C, 0))</f>
        <v>#N/A</v>
      </c>
      <c r="L792" s="105"/>
      <c r="M792" s="105"/>
      <c r="N792" s="105"/>
      <c r="O792" s="6"/>
      <c r="P792" s="105" t="s">
        <v>22</v>
      </c>
      <c r="Q792" s="105" t="s">
        <v>22</v>
      </c>
      <c r="R792" s="105" t="s">
        <v>22</v>
      </c>
      <c r="S792" s="6"/>
      <c r="T792" s="101" t="e">
        <f>INDEX(BDD_enquete_terrain_publique!AE:AE, MATCH(A792, BDD_enquete_terrain_publique!C:C, 0))</f>
        <v>#N/A</v>
      </c>
      <c r="U792" s="101" t="e">
        <f>INDEX(BDD_enquete_terrain_publique!AF:AF, MATCH(A792, BDD_enquete_terrain_publique!C:C, 0))</f>
        <v>#N/A</v>
      </c>
      <c r="V792" s="6"/>
      <c r="W792" s="6"/>
      <c r="X792" s="6"/>
      <c r="Y792" s="6"/>
      <c r="Z792" s="6"/>
      <c r="AA792" s="6"/>
      <c r="GU792" s="163"/>
    </row>
    <row r="793" spans="1:203">
      <c r="A793" s="106"/>
      <c r="B793" s="100"/>
      <c r="C793" s="6"/>
      <c r="D793" s="105"/>
      <c r="E793" s="6" t="e">
        <f>INDEX(BDD_enquete_terrain_publique!G:G, MATCH(A793, BDD_enquete_terrain_publique!C:C, 0))</f>
        <v>#N/A</v>
      </c>
      <c r="F793" s="6" t="e">
        <f>INDEX(BDD_enquete_terrain_publique!H:H, MATCH(A793, BDD_enquete_terrain_publique!C:C, 0))</f>
        <v>#N/A</v>
      </c>
      <c r="G793" s="6" t="e">
        <f>INDEX(BDD_enquete_terrain_publique!I:I, MATCH(A793, BDD_enquete_terrain_publique!C:C, 0))</f>
        <v>#N/A</v>
      </c>
      <c r="H793" s="6" t="e">
        <f>INDEX(BDD_enquete_terrain_publique!J:J, MATCH(A793, BDD_enquete_terrain_publique!C:C, 0))</f>
        <v>#N/A</v>
      </c>
      <c r="I793" s="6" t="e">
        <f>INDEX(BDD_enquete_terrain_publique!K:K, MATCH(A793, BDD_enquete_terrain_publique!C:C, 0))</f>
        <v>#N/A</v>
      </c>
      <c r="J793" s="6" t="e">
        <f>INDEX(BDD_enquete_terrain_publique!L:L, MATCH(A793, BDD_enquete_terrain_publique!C:C, 0))</f>
        <v>#N/A</v>
      </c>
      <c r="K793" s="6" t="e">
        <f>INDEX(BDD_enquete_terrain_publique!M:M, MATCH(A793, BDD_enquete_terrain_publique!C:C, 0))</f>
        <v>#N/A</v>
      </c>
      <c r="L793" s="105"/>
      <c r="M793" s="105"/>
      <c r="N793" s="105"/>
      <c r="O793" s="6"/>
      <c r="P793" s="105" t="s">
        <v>22</v>
      </c>
      <c r="Q793" s="105" t="s">
        <v>22</v>
      </c>
      <c r="R793" s="105" t="s">
        <v>22</v>
      </c>
      <c r="S793" s="6"/>
      <c r="T793" s="101" t="e">
        <f>INDEX(BDD_enquete_terrain_publique!AE:AE, MATCH(A793, BDD_enquete_terrain_publique!C:C, 0))</f>
        <v>#N/A</v>
      </c>
      <c r="U793" s="101" t="e">
        <f>INDEX(BDD_enquete_terrain_publique!AF:AF, MATCH(A793, BDD_enquete_terrain_publique!C:C, 0))</f>
        <v>#N/A</v>
      </c>
      <c r="V793" s="6"/>
      <c r="W793" s="6"/>
      <c r="X793" s="6"/>
      <c r="Y793" s="6"/>
      <c r="Z793" s="6"/>
      <c r="AA793" s="6"/>
      <c r="GU793" s="163"/>
    </row>
    <row r="794" spans="1:203">
      <c r="A794" s="106"/>
      <c r="B794" s="100"/>
      <c r="C794" s="6"/>
      <c r="D794" s="105"/>
      <c r="E794" s="6" t="e">
        <f>INDEX(BDD_enquete_terrain_publique!G:G, MATCH(A794, BDD_enquete_terrain_publique!C:C, 0))</f>
        <v>#N/A</v>
      </c>
      <c r="F794" s="6" t="e">
        <f>INDEX(BDD_enquete_terrain_publique!H:H, MATCH(A794, BDD_enquete_terrain_publique!C:C, 0))</f>
        <v>#N/A</v>
      </c>
      <c r="G794" s="6" t="e">
        <f>INDEX(BDD_enquete_terrain_publique!I:I, MATCH(A794, BDD_enquete_terrain_publique!C:C, 0))</f>
        <v>#N/A</v>
      </c>
      <c r="H794" s="6" t="e">
        <f>INDEX(BDD_enquete_terrain_publique!J:J, MATCH(A794, BDD_enquete_terrain_publique!C:C, 0))</f>
        <v>#N/A</v>
      </c>
      <c r="I794" s="6" t="e">
        <f>INDEX(BDD_enquete_terrain_publique!K:K, MATCH(A794, BDD_enquete_terrain_publique!C:C, 0))</f>
        <v>#N/A</v>
      </c>
      <c r="J794" s="6" t="e">
        <f>INDEX(BDD_enquete_terrain_publique!L:L, MATCH(A794, BDD_enquete_terrain_publique!C:C, 0))</f>
        <v>#N/A</v>
      </c>
      <c r="K794" s="6" t="e">
        <f>INDEX(BDD_enquete_terrain_publique!M:M, MATCH(A794, BDD_enquete_terrain_publique!C:C, 0))</f>
        <v>#N/A</v>
      </c>
      <c r="L794" s="105"/>
      <c r="M794" s="105"/>
      <c r="N794" s="105"/>
      <c r="O794" s="6"/>
      <c r="P794" s="105" t="s">
        <v>22</v>
      </c>
      <c r="Q794" s="105" t="s">
        <v>22</v>
      </c>
      <c r="R794" s="105" t="s">
        <v>22</v>
      </c>
      <c r="S794" s="6"/>
      <c r="T794" s="101" t="e">
        <f>INDEX(BDD_enquete_terrain_publique!AE:AE, MATCH(A794, BDD_enquete_terrain_publique!C:C, 0))</f>
        <v>#N/A</v>
      </c>
      <c r="U794" s="101" t="e">
        <f>INDEX(BDD_enquete_terrain_publique!AF:AF, MATCH(A794, BDD_enquete_terrain_publique!C:C, 0))</f>
        <v>#N/A</v>
      </c>
      <c r="V794" s="6"/>
      <c r="W794" s="6"/>
      <c r="X794" s="6"/>
      <c r="Y794" s="6"/>
      <c r="Z794" s="6"/>
      <c r="AA794" s="6"/>
      <c r="GU794" s="163"/>
    </row>
    <row r="795" spans="1:203">
      <c r="A795" s="106"/>
      <c r="B795" s="100"/>
      <c r="C795" s="6"/>
      <c r="D795" s="105"/>
      <c r="E795" s="6" t="e">
        <f>INDEX(BDD_enquete_terrain_publique!G:G, MATCH(A795, BDD_enquete_terrain_publique!C:C, 0))</f>
        <v>#N/A</v>
      </c>
      <c r="F795" s="6" t="e">
        <f>INDEX(BDD_enquete_terrain_publique!H:H, MATCH(A795, BDD_enquete_terrain_publique!C:C, 0))</f>
        <v>#N/A</v>
      </c>
      <c r="G795" s="6" t="e">
        <f>INDEX(BDD_enquete_terrain_publique!I:I, MATCH(A795, BDD_enquete_terrain_publique!C:C, 0))</f>
        <v>#N/A</v>
      </c>
      <c r="H795" s="6" t="e">
        <f>INDEX(BDD_enquete_terrain_publique!J:J, MATCH(A795, BDD_enquete_terrain_publique!C:C, 0))</f>
        <v>#N/A</v>
      </c>
      <c r="I795" s="6" t="e">
        <f>INDEX(BDD_enquete_terrain_publique!K:K, MATCH(A795, BDD_enquete_terrain_publique!C:C, 0))</f>
        <v>#N/A</v>
      </c>
      <c r="J795" s="6" t="e">
        <f>INDEX(BDD_enquete_terrain_publique!L:L, MATCH(A795, BDD_enquete_terrain_publique!C:C, 0))</f>
        <v>#N/A</v>
      </c>
      <c r="K795" s="6" t="e">
        <f>INDEX(BDD_enquete_terrain_publique!M:M, MATCH(A795, BDD_enquete_terrain_publique!C:C, 0))</f>
        <v>#N/A</v>
      </c>
      <c r="L795" s="105"/>
      <c r="M795" s="105"/>
      <c r="N795" s="105"/>
      <c r="O795" s="6"/>
      <c r="P795" s="105" t="s">
        <v>22</v>
      </c>
      <c r="Q795" s="105" t="s">
        <v>22</v>
      </c>
      <c r="R795" s="105" t="s">
        <v>22</v>
      </c>
      <c r="S795" s="6"/>
      <c r="T795" s="101" t="e">
        <f>INDEX(BDD_enquete_terrain_publique!AE:AE, MATCH(A795, BDD_enquete_terrain_publique!C:C, 0))</f>
        <v>#N/A</v>
      </c>
      <c r="U795" s="101" t="e">
        <f>INDEX(BDD_enquete_terrain_publique!AF:AF, MATCH(A795, BDD_enquete_terrain_publique!C:C, 0))</f>
        <v>#N/A</v>
      </c>
      <c r="V795" s="6"/>
      <c r="W795" s="6"/>
      <c r="X795" s="6"/>
      <c r="Y795" s="6"/>
      <c r="Z795" s="6"/>
      <c r="AA795" s="6"/>
      <c r="GU795" s="163"/>
    </row>
    <row r="796" spans="1:203">
      <c r="A796" s="106"/>
      <c r="B796" s="100"/>
      <c r="C796" s="6"/>
      <c r="D796" s="105"/>
      <c r="E796" s="6" t="e">
        <f>INDEX(BDD_enquete_terrain_publique!G:G, MATCH(A796, BDD_enquete_terrain_publique!C:C, 0))</f>
        <v>#N/A</v>
      </c>
      <c r="F796" s="6" t="e">
        <f>INDEX(BDD_enquete_terrain_publique!H:H, MATCH(A796, BDD_enquete_terrain_publique!C:C, 0))</f>
        <v>#N/A</v>
      </c>
      <c r="G796" s="6" t="e">
        <f>INDEX(BDD_enquete_terrain_publique!I:I, MATCH(A796, BDD_enquete_terrain_publique!C:C, 0))</f>
        <v>#N/A</v>
      </c>
      <c r="H796" s="6" t="e">
        <f>INDEX(BDD_enquete_terrain_publique!J:J, MATCH(A796, BDD_enquete_terrain_publique!C:C, 0))</f>
        <v>#N/A</v>
      </c>
      <c r="I796" s="6" t="e">
        <f>INDEX(BDD_enquete_terrain_publique!K:K, MATCH(A796, BDD_enquete_terrain_publique!C:C, 0))</f>
        <v>#N/A</v>
      </c>
      <c r="J796" s="6" t="e">
        <f>INDEX(BDD_enquete_terrain_publique!L:L, MATCH(A796, BDD_enquete_terrain_publique!C:C, 0))</f>
        <v>#N/A</v>
      </c>
      <c r="K796" s="6" t="e">
        <f>INDEX(BDD_enquete_terrain_publique!M:M, MATCH(A796, BDD_enquete_terrain_publique!C:C, 0))</f>
        <v>#N/A</v>
      </c>
      <c r="L796" s="105"/>
      <c r="M796" s="105"/>
      <c r="N796" s="105"/>
      <c r="O796" s="6"/>
      <c r="P796" s="105" t="s">
        <v>22</v>
      </c>
      <c r="Q796" s="105" t="s">
        <v>22</v>
      </c>
      <c r="R796" s="105" t="s">
        <v>22</v>
      </c>
      <c r="S796" s="6"/>
      <c r="T796" s="101" t="e">
        <f>INDEX(BDD_enquete_terrain_publique!AE:AE, MATCH(A796, BDD_enquete_terrain_publique!C:C, 0))</f>
        <v>#N/A</v>
      </c>
      <c r="U796" s="101" t="e">
        <f>INDEX(BDD_enquete_terrain_publique!AF:AF, MATCH(A796, BDD_enquete_terrain_publique!C:C, 0))</f>
        <v>#N/A</v>
      </c>
      <c r="V796" s="6"/>
      <c r="W796" s="6"/>
      <c r="X796" s="6"/>
      <c r="Y796" s="6"/>
      <c r="Z796" s="6"/>
      <c r="AA796" s="6"/>
      <c r="GU796" s="163"/>
    </row>
    <row r="797" spans="1:203">
      <c r="A797" s="106"/>
      <c r="B797" s="100"/>
      <c r="C797" s="6"/>
      <c r="D797" s="105"/>
      <c r="E797" s="6" t="e">
        <f>INDEX(BDD_enquete_terrain_publique!G:G, MATCH(A797, BDD_enquete_terrain_publique!C:C, 0))</f>
        <v>#N/A</v>
      </c>
      <c r="F797" s="6" t="e">
        <f>INDEX(BDD_enquete_terrain_publique!H:H, MATCH(A797, BDD_enquete_terrain_publique!C:C, 0))</f>
        <v>#N/A</v>
      </c>
      <c r="G797" s="6" t="e">
        <f>INDEX(BDD_enquete_terrain_publique!I:I, MATCH(A797, BDD_enquete_terrain_publique!C:C, 0))</f>
        <v>#N/A</v>
      </c>
      <c r="H797" s="6" t="e">
        <f>INDEX(BDD_enquete_terrain_publique!J:J, MATCH(A797, BDD_enquete_terrain_publique!C:C, 0))</f>
        <v>#N/A</v>
      </c>
      <c r="I797" s="6" t="e">
        <f>INDEX(BDD_enquete_terrain_publique!K:K, MATCH(A797, BDD_enquete_terrain_publique!C:C, 0))</f>
        <v>#N/A</v>
      </c>
      <c r="J797" s="6" t="e">
        <f>INDEX(BDD_enquete_terrain_publique!L:L, MATCH(A797, BDD_enquete_terrain_publique!C:C, 0))</f>
        <v>#N/A</v>
      </c>
      <c r="K797" s="6" t="e">
        <f>INDEX(BDD_enquete_terrain_publique!M:M, MATCH(A797, BDD_enquete_terrain_publique!C:C, 0))</f>
        <v>#N/A</v>
      </c>
      <c r="L797" s="105"/>
      <c r="M797" s="105"/>
      <c r="N797" s="105"/>
      <c r="O797" s="6"/>
      <c r="P797" s="105" t="s">
        <v>22</v>
      </c>
      <c r="Q797" s="105" t="s">
        <v>22</v>
      </c>
      <c r="R797" s="105" t="s">
        <v>22</v>
      </c>
      <c r="S797" s="6"/>
      <c r="T797" s="101" t="e">
        <f>INDEX(BDD_enquete_terrain_publique!AE:AE, MATCH(A797, BDD_enquete_terrain_publique!C:C, 0))</f>
        <v>#N/A</v>
      </c>
      <c r="U797" s="101" t="e">
        <f>INDEX(BDD_enquete_terrain_publique!AF:AF, MATCH(A797, BDD_enquete_terrain_publique!C:C, 0))</f>
        <v>#N/A</v>
      </c>
      <c r="V797" s="6"/>
      <c r="W797" s="6"/>
      <c r="X797" s="6"/>
      <c r="Y797" s="6"/>
      <c r="Z797" s="6"/>
      <c r="AA797" s="6"/>
      <c r="GU797" s="163"/>
    </row>
    <row r="798" spans="1:203">
      <c r="A798" s="106"/>
      <c r="B798" s="100"/>
      <c r="C798" s="6"/>
      <c r="D798" s="105"/>
      <c r="E798" s="6" t="e">
        <f>INDEX(BDD_enquete_terrain_publique!G:G, MATCH(A798, BDD_enquete_terrain_publique!C:C, 0))</f>
        <v>#N/A</v>
      </c>
      <c r="F798" s="6" t="e">
        <f>INDEX(BDD_enquete_terrain_publique!H:H, MATCH(A798, BDD_enquete_terrain_publique!C:C, 0))</f>
        <v>#N/A</v>
      </c>
      <c r="G798" s="6" t="e">
        <f>INDEX(BDD_enquete_terrain_publique!I:I, MATCH(A798, BDD_enquete_terrain_publique!C:C, 0))</f>
        <v>#N/A</v>
      </c>
      <c r="H798" s="6" t="e">
        <f>INDEX(BDD_enquete_terrain_publique!J:J, MATCH(A798, BDD_enquete_terrain_publique!C:C, 0))</f>
        <v>#N/A</v>
      </c>
      <c r="I798" s="6" t="e">
        <f>INDEX(BDD_enquete_terrain_publique!K:K, MATCH(A798, BDD_enquete_terrain_publique!C:C, 0))</f>
        <v>#N/A</v>
      </c>
      <c r="J798" s="6" t="e">
        <f>INDEX(BDD_enquete_terrain_publique!L:L, MATCH(A798, BDD_enquete_terrain_publique!C:C, 0))</f>
        <v>#N/A</v>
      </c>
      <c r="K798" s="6" t="e">
        <f>INDEX(BDD_enquete_terrain_publique!M:M, MATCH(A798, BDD_enquete_terrain_publique!C:C, 0))</f>
        <v>#N/A</v>
      </c>
      <c r="L798" s="105"/>
      <c r="M798" s="105"/>
      <c r="N798" s="105"/>
      <c r="O798" s="6"/>
      <c r="P798" s="105" t="s">
        <v>22</v>
      </c>
      <c r="Q798" s="105" t="s">
        <v>22</v>
      </c>
      <c r="R798" s="105" t="s">
        <v>22</v>
      </c>
      <c r="S798" s="6"/>
      <c r="T798" s="101" t="e">
        <f>INDEX(BDD_enquete_terrain_publique!AE:AE, MATCH(A798, BDD_enquete_terrain_publique!C:C, 0))</f>
        <v>#N/A</v>
      </c>
      <c r="U798" s="101" t="e">
        <f>INDEX(BDD_enquete_terrain_publique!AF:AF, MATCH(A798, BDD_enquete_terrain_publique!C:C, 0))</f>
        <v>#N/A</v>
      </c>
      <c r="V798" s="6"/>
      <c r="W798" s="6"/>
      <c r="X798" s="6"/>
      <c r="Y798" s="6"/>
      <c r="Z798" s="6"/>
      <c r="AA798" s="6"/>
      <c r="GU798" s="163"/>
    </row>
    <row r="799" spans="1:203">
      <c r="A799" s="106"/>
      <c r="B799" s="100"/>
      <c r="C799" s="6"/>
      <c r="D799" s="105"/>
      <c r="E799" s="6" t="e">
        <f>INDEX(BDD_enquete_terrain_publique!G:G, MATCH(A799, BDD_enquete_terrain_publique!C:C, 0))</f>
        <v>#N/A</v>
      </c>
      <c r="F799" s="6" t="e">
        <f>INDEX(BDD_enquete_terrain_publique!H:H, MATCH(A799, BDD_enquete_terrain_publique!C:C, 0))</f>
        <v>#N/A</v>
      </c>
      <c r="G799" s="6" t="e">
        <f>INDEX(BDD_enquete_terrain_publique!I:I, MATCH(A799, BDD_enquete_terrain_publique!C:C, 0))</f>
        <v>#N/A</v>
      </c>
      <c r="H799" s="6" t="e">
        <f>INDEX(BDD_enquete_terrain_publique!J:J, MATCH(A799, BDD_enquete_terrain_publique!C:C, 0))</f>
        <v>#N/A</v>
      </c>
      <c r="I799" s="6" t="e">
        <f>INDEX(BDD_enquete_terrain_publique!K:K, MATCH(A799, BDD_enquete_terrain_publique!C:C, 0))</f>
        <v>#N/A</v>
      </c>
      <c r="J799" s="6" t="e">
        <f>INDEX(BDD_enquete_terrain_publique!L:L, MATCH(A799, BDD_enquete_terrain_publique!C:C, 0))</f>
        <v>#N/A</v>
      </c>
      <c r="K799" s="6" t="e">
        <f>INDEX(BDD_enquete_terrain_publique!M:M, MATCH(A799, BDD_enquete_terrain_publique!C:C, 0))</f>
        <v>#N/A</v>
      </c>
      <c r="L799" s="105"/>
      <c r="M799" s="105"/>
      <c r="N799" s="105"/>
      <c r="O799" s="6"/>
      <c r="P799" s="105" t="s">
        <v>22</v>
      </c>
      <c r="Q799" s="105" t="s">
        <v>22</v>
      </c>
      <c r="R799" s="105" t="s">
        <v>22</v>
      </c>
      <c r="S799" s="6"/>
      <c r="T799" s="101" t="e">
        <f>INDEX(BDD_enquete_terrain_publique!AE:AE, MATCH(A799, BDD_enquete_terrain_publique!C:C, 0))</f>
        <v>#N/A</v>
      </c>
      <c r="U799" s="101" t="e">
        <f>INDEX(BDD_enquete_terrain_publique!AF:AF, MATCH(A799, BDD_enquete_terrain_publique!C:C, 0))</f>
        <v>#N/A</v>
      </c>
      <c r="V799" s="6"/>
      <c r="W799" s="6"/>
      <c r="X799" s="6"/>
      <c r="Y799" s="6"/>
      <c r="Z799" s="6"/>
      <c r="AA799" s="6"/>
      <c r="GU799" s="163"/>
    </row>
    <row r="800" spans="1:203">
      <c r="A800" s="106"/>
      <c r="B800" s="100"/>
      <c r="C800" s="6"/>
      <c r="D800" s="105"/>
      <c r="E800" s="6" t="e">
        <f>INDEX(BDD_enquete_terrain_publique!G:G, MATCH(A800, BDD_enquete_terrain_publique!C:C, 0))</f>
        <v>#N/A</v>
      </c>
      <c r="F800" s="6" t="e">
        <f>INDEX(BDD_enquete_terrain_publique!H:H, MATCH(A800, BDD_enquete_terrain_publique!C:C, 0))</f>
        <v>#N/A</v>
      </c>
      <c r="G800" s="6" t="e">
        <f>INDEX(BDD_enquete_terrain_publique!I:I, MATCH(A800, BDD_enquete_terrain_publique!C:C, 0))</f>
        <v>#N/A</v>
      </c>
      <c r="H800" s="6" t="e">
        <f>INDEX(BDD_enquete_terrain_publique!J:J, MATCH(A800, BDD_enquete_terrain_publique!C:C, 0))</f>
        <v>#N/A</v>
      </c>
      <c r="I800" s="6" t="e">
        <f>INDEX(BDD_enquete_terrain_publique!K:K, MATCH(A800, BDD_enquete_terrain_publique!C:C, 0))</f>
        <v>#N/A</v>
      </c>
      <c r="J800" s="6" t="e">
        <f>INDEX(BDD_enquete_terrain_publique!L:L, MATCH(A800, BDD_enquete_terrain_publique!C:C, 0))</f>
        <v>#N/A</v>
      </c>
      <c r="K800" s="6" t="e">
        <f>INDEX(BDD_enquete_terrain_publique!M:M, MATCH(A800, BDD_enquete_terrain_publique!C:C, 0))</f>
        <v>#N/A</v>
      </c>
      <c r="L800" s="105"/>
      <c r="M800" s="105"/>
      <c r="N800" s="105"/>
      <c r="O800" s="6"/>
      <c r="P800" s="105" t="s">
        <v>22</v>
      </c>
      <c r="Q800" s="105" t="s">
        <v>22</v>
      </c>
      <c r="R800" s="105" t="s">
        <v>22</v>
      </c>
      <c r="S800" s="6"/>
      <c r="T800" s="101" t="e">
        <f>INDEX(BDD_enquete_terrain_publique!AE:AE, MATCH(A800, BDD_enquete_terrain_publique!C:C, 0))</f>
        <v>#N/A</v>
      </c>
      <c r="U800" s="101" t="e">
        <f>INDEX(BDD_enquete_terrain_publique!AF:AF, MATCH(A800, BDD_enquete_terrain_publique!C:C, 0))</f>
        <v>#N/A</v>
      </c>
      <c r="V800" s="6"/>
      <c r="W800" s="6"/>
      <c r="X800" s="6"/>
      <c r="Y800" s="6"/>
      <c r="Z800" s="6"/>
      <c r="AA800" s="6"/>
      <c r="GU800" s="163"/>
    </row>
    <row r="801" spans="1:203">
      <c r="A801" s="106"/>
      <c r="B801" s="100"/>
      <c r="C801" s="6"/>
      <c r="D801" s="105"/>
      <c r="E801" s="6" t="e">
        <f>INDEX(BDD_enquete_terrain_publique!G:G, MATCH(A801, BDD_enquete_terrain_publique!C:C, 0))</f>
        <v>#N/A</v>
      </c>
      <c r="F801" s="6" t="e">
        <f>INDEX(BDD_enquete_terrain_publique!H:H, MATCH(A801, BDD_enquete_terrain_publique!C:C, 0))</f>
        <v>#N/A</v>
      </c>
      <c r="G801" s="6" t="e">
        <f>INDEX(BDD_enquete_terrain_publique!I:I, MATCH(A801, BDD_enquete_terrain_publique!C:C, 0))</f>
        <v>#N/A</v>
      </c>
      <c r="H801" s="6" t="e">
        <f>INDEX(BDD_enquete_terrain_publique!J:J, MATCH(A801, BDD_enquete_terrain_publique!C:C, 0))</f>
        <v>#N/A</v>
      </c>
      <c r="I801" s="6" t="e">
        <f>INDEX(BDD_enquete_terrain_publique!K:K, MATCH(A801, BDD_enquete_terrain_publique!C:C, 0))</f>
        <v>#N/A</v>
      </c>
      <c r="J801" s="6" t="e">
        <f>INDEX(BDD_enquete_terrain_publique!L:L, MATCH(A801, BDD_enquete_terrain_publique!C:C, 0))</f>
        <v>#N/A</v>
      </c>
      <c r="K801" s="6" t="e">
        <f>INDEX(BDD_enquete_terrain_publique!M:M, MATCH(A801, BDD_enquete_terrain_publique!C:C, 0))</f>
        <v>#N/A</v>
      </c>
      <c r="L801" s="105"/>
      <c r="M801" s="105"/>
      <c r="N801" s="105"/>
      <c r="O801" s="6"/>
      <c r="P801" s="105" t="s">
        <v>22</v>
      </c>
      <c r="Q801" s="105" t="s">
        <v>22</v>
      </c>
      <c r="R801" s="105" t="s">
        <v>22</v>
      </c>
      <c r="S801" s="6"/>
      <c r="T801" s="101" t="e">
        <f>INDEX(BDD_enquete_terrain_publique!AE:AE, MATCH(A801, BDD_enquete_terrain_publique!C:C, 0))</f>
        <v>#N/A</v>
      </c>
      <c r="U801" s="101" t="e">
        <f>INDEX(BDD_enquete_terrain_publique!AF:AF, MATCH(A801, BDD_enquete_terrain_publique!C:C, 0))</f>
        <v>#N/A</v>
      </c>
      <c r="V801" s="6"/>
      <c r="W801" s="6"/>
      <c r="X801" s="6"/>
      <c r="Y801" s="6"/>
      <c r="Z801" s="6"/>
      <c r="AA801" s="6"/>
      <c r="GU801" s="163"/>
    </row>
    <row r="802" spans="1:203">
      <c r="A802" s="106"/>
      <c r="B802" s="100"/>
      <c r="C802" s="6"/>
      <c r="D802" s="105"/>
      <c r="E802" s="6" t="e">
        <f>INDEX(BDD_enquete_terrain_publique!G:G, MATCH(A802, BDD_enquete_terrain_publique!C:C, 0))</f>
        <v>#N/A</v>
      </c>
      <c r="F802" s="6" t="e">
        <f>INDEX(BDD_enquete_terrain_publique!H:H, MATCH(A802, BDD_enquete_terrain_publique!C:C, 0))</f>
        <v>#N/A</v>
      </c>
      <c r="G802" s="6" t="e">
        <f>INDEX(BDD_enquete_terrain_publique!I:I, MATCH(A802, BDD_enquete_terrain_publique!C:C, 0))</f>
        <v>#N/A</v>
      </c>
      <c r="H802" s="6" t="e">
        <f>INDEX(BDD_enquete_terrain_publique!J:J, MATCH(A802, BDD_enquete_terrain_publique!C:C, 0))</f>
        <v>#N/A</v>
      </c>
      <c r="I802" s="6" t="e">
        <f>INDEX(BDD_enquete_terrain_publique!K:K, MATCH(A802, BDD_enquete_terrain_publique!C:C, 0))</f>
        <v>#N/A</v>
      </c>
      <c r="J802" s="6" t="e">
        <f>INDEX(BDD_enquete_terrain_publique!L:L, MATCH(A802, BDD_enquete_terrain_publique!C:C, 0))</f>
        <v>#N/A</v>
      </c>
      <c r="K802" s="6" t="e">
        <f>INDEX(BDD_enquete_terrain_publique!M:M, MATCH(A802, BDD_enquete_terrain_publique!C:C, 0))</f>
        <v>#N/A</v>
      </c>
      <c r="L802" s="105"/>
      <c r="M802" s="105"/>
      <c r="N802" s="105"/>
      <c r="O802" s="6"/>
      <c r="P802" s="105" t="s">
        <v>22</v>
      </c>
      <c r="Q802" s="105" t="s">
        <v>22</v>
      </c>
      <c r="R802" s="105" t="s">
        <v>22</v>
      </c>
      <c r="S802" s="6"/>
      <c r="T802" s="101" t="e">
        <f>INDEX(BDD_enquete_terrain_publique!AE:AE, MATCH(A802, BDD_enquete_terrain_publique!C:C, 0))</f>
        <v>#N/A</v>
      </c>
      <c r="U802" s="101" t="e">
        <f>INDEX(BDD_enquete_terrain_publique!AF:AF, MATCH(A802, BDD_enquete_terrain_publique!C:C, 0))</f>
        <v>#N/A</v>
      </c>
      <c r="V802" s="6"/>
      <c r="W802" s="6"/>
      <c r="X802" s="6"/>
      <c r="Y802" s="6"/>
      <c r="Z802" s="6"/>
      <c r="AA802" s="6"/>
      <c r="GU802" s="163"/>
    </row>
    <row r="803" spans="1:203">
      <c r="A803" s="106"/>
      <c r="B803" s="100"/>
      <c r="C803" s="6"/>
      <c r="D803" s="105"/>
      <c r="E803" s="6" t="e">
        <f>INDEX(BDD_enquete_terrain_publique!G:G, MATCH(A803, BDD_enquete_terrain_publique!C:C, 0))</f>
        <v>#N/A</v>
      </c>
      <c r="F803" s="6" t="e">
        <f>INDEX(BDD_enquete_terrain_publique!H:H, MATCH(A803, BDD_enquete_terrain_publique!C:C, 0))</f>
        <v>#N/A</v>
      </c>
      <c r="G803" s="6" t="e">
        <f>INDEX(BDD_enquete_terrain_publique!I:I, MATCH(A803, BDD_enquete_terrain_publique!C:C, 0))</f>
        <v>#N/A</v>
      </c>
      <c r="H803" s="6" t="e">
        <f>INDEX(BDD_enquete_terrain_publique!J:J, MATCH(A803, BDD_enquete_terrain_publique!C:C, 0))</f>
        <v>#N/A</v>
      </c>
      <c r="I803" s="6" t="e">
        <f>INDEX(BDD_enquete_terrain_publique!K:K, MATCH(A803, BDD_enquete_terrain_publique!C:C, 0))</f>
        <v>#N/A</v>
      </c>
      <c r="J803" s="6" t="e">
        <f>INDEX(BDD_enquete_terrain_publique!L:L, MATCH(A803, BDD_enquete_terrain_publique!C:C, 0))</f>
        <v>#N/A</v>
      </c>
      <c r="K803" s="6" t="e">
        <f>INDEX(BDD_enquete_terrain_publique!M:M, MATCH(A803, BDD_enquete_terrain_publique!C:C, 0))</f>
        <v>#N/A</v>
      </c>
      <c r="L803" s="105"/>
      <c r="M803" s="105"/>
      <c r="N803" s="105"/>
      <c r="O803" s="6"/>
      <c r="P803" s="105" t="s">
        <v>22</v>
      </c>
      <c r="Q803" s="105" t="s">
        <v>22</v>
      </c>
      <c r="R803" s="105" t="s">
        <v>22</v>
      </c>
      <c r="S803" s="6"/>
      <c r="T803" s="101" t="e">
        <f>INDEX(BDD_enquete_terrain_publique!AE:AE, MATCH(A803, BDD_enquete_terrain_publique!C:C, 0))</f>
        <v>#N/A</v>
      </c>
      <c r="U803" s="101" t="e">
        <f>INDEX(BDD_enquete_terrain_publique!AF:AF, MATCH(A803, BDD_enquete_terrain_publique!C:C, 0))</f>
        <v>#N/A</v>
      </c>
      <c r="V803" s="6"/>
      <c r="W803" s="6"/>
      <c r="X803" s="6"/>
      <c r="Y803" s="6"/>
      <c r="Z803" s="6"/>
      <c r="AA803" s="6"/>
      <c r="GU803" s="163"/>
    </row>
    <row r="804" spans="1:203">
      <c r="A804" s="106"/>
      <c r="B804" s="100"/>
      <c r="C804" s="6"/>
      <c r="D804" s="105"/>
      <c r="E804" s="6" t="e">
        <f>INDEX(BDD_enquete_terrain_publique!G:G, MATCH(A804, BDD_enquete_terrain_publique!C:C, 0))</f>
        <v>#N/A</v>
      </c>
      <c r="F804" s="6" t="e">
        <f>INDEX(BDD_enquete_terrain_publique!H:H, MATCH(A804, BDD_enquete_terrain_publique!C:C, 0))</f>
        <v>#N/A</v>
      </c>
      <c r="G804" s="6" t="e">
        <f>INDEX(BDD_enquete_terrain_publique!I:I, MATCH(A804, BDD_enquete_terrain_publique!C:C, 0))</f>
        <v>#N/A</v>
      </c>
      <c r="H804" s="6" t="e">
        <f>INDEX(BDD_enquete_terrain_publique!J:J, MATCH(A804, BDD_enquete_terrain_publique!C:C, 0))</f>
        <v>#N/A</v>
      </c>
      <c r="I804" s="6" t="e">
        <f>INDEX(BDD_enquete_terrain_publique!K:K, MATCH(A804, BDD_enquete_terrain_publique!C:C, 0))</f>
        <v>#N/A</v>
      </c>
      <c r="J804" s="6" t="e">
        <f>INDEX(BDD_enquete_terrain_publique!L:L, MATCH(A804, BDD_enquete_terrain_publique!C:C, 0))</f>
        <v>#N/A</v>
      </c>
      <c r="K804" s="6" t="e">
        <f>INDEX(BDD_enquete_terrain_publique!M:M, MATCH(A804, BDD_enquete_terrain_publique!C:C, 0))</f>
        <v>#N/A</v>
      </c>
      <c r="L804" s="105"/>
      <c r="M804" s="105"/>
      <c r="N804" s="105"/>
      <c r="O804" s="6"/>
      <c r="P804" s="105" t="s">
        <v>22</v>
      </c>
      <c r="Q804" s="105" t="s">
        <v>22</v>
      </c>
      <c r="R804" s="105" t="s">
        <v>22</v>
      </c>
      <c r="S804" s="6"/>
      <c r="T804" s="101" t="e">
        <f>INDEX(BDD_enquete_terrain_publique!AE:AE, MATCH(A804, BDD_enquete_terrain_publique!C:C, 0))</f>
        <v>#N/A</v>
      </c>
      <c r="U804" s="101" t="e">
        <f>INDEX(BDD_enquete_terrain_publique!AF:AF, MATCH(A804, BDD_enquete_terrain_publique!C:C, 0))</f>
        <v>#N/A</v>
      </c>
      <c r="V804" s="6"/>
      <c r="W804" s="6"/>
      <c r="X804" s="6"/>
      <c r="Y804" s="6"/>
      <c r="Z804" s="6"/>
      <c r="AA804" s="6"/>
      <c r="GU804" s="163"/>
    </row>
    <row r="805" spans="1:203">
      <c r="A805" s="106"/>
      <c r="B805" s="100"/>
      <c r="C805" s="6"/>
      <c r="D805" s="105"/>
      <c r="E805" s="6" t="e">
        <f>INDEX(BDD_enquete_terrain_publique!G:G, MATCH(A805, BDD_enquete_terrain_publique!C:C, 0))</f>
        <v>#N/A</v>
      </c>
      <c r="F805" s="6" t="e">
        <f>INDEX(BDD_enquete_terrain_publique!H:H, MATCH(A805, BDD_enquete_terrain_publique!C:C, 0))</f>
        <v>#N/A</v>
      </c>
      <c r="G805" s="6" t="e">
        <f>INDEX(BDD_enquete_terrain_publique!I:I, MATCH(A805, BDD_enquete_terrain_publique!C:C, 0))</f>
        <v>#N/A</v>
      </c>
      <c r="H805" s="6" t="e">
        <f>INDEX(BDD_enquete_terrain_publique!J:J, MATCH(A805, BDD_enquete_terrain_publique!C:C, 0))</f>
        <v>#N/A</v>
      </c>
      <c r="I805" s="6" t="e">
        <f>INDEX(BDD_enquete_terrain_publique!K:K, MATCH(A805, BDD_enquete_terrain_publique!C:C, 0))</f>
        <v>#N/A</v>
      </c>
      <c r="J805" s="6" t="e">
        <f>INDEX(BDD_enquete_terrain_publique!L:L, MATCH(A805, BDD_enquete_terrain_publique!C:C, 0))</f>
        <v>#N/A</v>
      </c>
      <c r="K805" s="6" t="e">
        <f>INDEX(BDD_enquete_terrain_publique!M:M, MATCH(A805, BDD_enquete_terrain_publique!C:C, 0))</f>
        <v>#N/A</v>
      </c>
      <c r="L805" s="105"/>
      <c r="M805" s="105"/>
      <c r="N805" s="105"/>
      <c r="O805" s="6"/>
      <c r="P805" s="105" t="s">
        <v>22</v>
      </c>
      <c r="Q805" s="105" t="s">
        <v>22</v>
      </c>
      <c r="R805" s="105" t="s">
        <v>22</v>
      </c>
      <c r="S805" s="6"/>
      <c r="T805" s="101" t="e">
        <f>INDEX(BDD_enquete_terrain_publique!AE:AE, MATCH(A805, BDD_enquete_terrain_publique!C:C, 0))</f>
        <v>#N/A</v>
      </c>
      <c r="U805" s="101" t="e">
        <f>INDEX(BDD_enquete_terrain_publique!AF:AF, MATCH(A805, BDD_enquete_terrain_publique!C:C, 0))</f>
        <v>#N/A</v>
      </c>
      <c r="V805" s="6"/>
      <c r="W805" s="6"/>
      <c r="X805" s="6"/>
      <c r="Y805" s="6"/>
      <c r="Z805" s="6"/>
      <c r="AA805" s="6"/>
      <c r="GU805" s="163"/>
    </row>
    <row r="806" spans="1:203">
      <c r="A806" s="106"/>
      <c r="B806" s="100"/>
      <c r="C806" s="6"/>
      <c r="D806" s="105"/>
      <c r="E806" s="6" t="e">
        <f>INDEX(BDD_enquete_terrain_publique!G:G, MATCH(A806, BDD_enquete_terrain_publique!C:C, 0))</f>
        <v>#N/A</v>
      </c>
      <c r="F806" s="6" t="e">
        <f>INDEX(BDD_enquete_terrain_publique!H:H, MATCH(A806, BDD_enquete_terrain_publique!C:C, 0))</f>
        <v>#N/A</v>
      </c>
      <c r="G806" s="6" t="e">
        <f>INDEX(BDD_enquete_terrain_publique!I:I, MATCH(A806, BDD_enquete_terrain_publique!C:C, 0))</f>
        <v>#N/A</v>
      </c>
      <c r="H806" s="6" t="e">
        <f>INDEX(BDD_enquete_terrain_publique!J:J, MATCH(A806, BDD_enquete_terrain_publique!C:C, 0))</f>
        <v>#N/A</v>
      </c>
      <c r="I806" s="6" t="e">
        <f>INDEX(BDD_enquete_terrain_publique!K:K, MATCH(A806, BDD_enquete_terrain_publique!C:C, 0))</f>
        <v>#N/A</v>
      </c>
      <c r="J806" s="6" t="e">
        <f>INDEX(BDD_enquete_terrain_publique!L:L, MATCH(A806, BDD_enquete_terrain_publique!C:C, 0))</f>
        <v>#N/A</v>
      </c>
      <c r="K806" s="6" t="e">
        <f>INDEX(BDD_enquete_terrain_publique!M:M, MATCH(A806, BDD_enquete_terrain_publique!C:C, 0))</f>
        <v>#N/A</v>
      </c>
      <c r="L806" s="105"/>
      <c r="M806" s="105"/>
      <c r="N806" s="105"/>
      <c r="O806" s="6"/>
      <c r="P806" s="105" t="s">
        <v>22</v>
      </c>
      <c r="Q806" s="105" t="s">
        <v>22</v>
      </c>
      <c r="R806" s="105" t="s">
        <v>22</v>
      </c>
      <c r="S806" s="6"/>
      <c r="T806" s="101" t="e">
        <f>INDEX(BDD_enquete_terrain_publique!AE:AE, MATCH(A806, BDD_enquete_terrain_publique!C:C, 0))</f>
        <v>#N/A</v>
      </c>
      <c r="U806" s="101" t="e">
        <f>INDEX(BDD_enquete_terrain_publique!AF:AF, MATCH(A806, BDD_enquete_terrain_publique!C:C, 0))</f>
        <v>#N/A</v>
      </c>
      <c r="V806" s="6"/>
      <c r="W806" s="6"/>
      <c r="X806" s="6"/>
      <c r="Y806" s="6"/>
      <c r="Z806" s="6"/>
      <c r="AA806" s="6"/>
      <c r="GU806" s="163"/>
    </row>
    <row r="807" spans="1:203">
      <c r="A807" s="106"/>
      <c r="B807" s="100"/>
      <c r="C807" s="6"/>
      <c r="D807" s="105"/>
      <c r="E807" s="6" t="e">
        <f>INDEX(BDD_enquete_terrain_publique!G:G, MATCH(A807, BDD_enquete_terrain_publique!C:C, 0))</f>
        <v>#N/A</v>
      </c>
      <c r="F807" s="6" t="e">
        <f>INDEX(BDD_enquete_terrain_publique!H:H, MATCH(A807, BDD_enquete_terrain_publique!C:C, 0))</f>
        <v>#N/A</v>
      </c>
      <c r="G807" s="6" t="e">
        <f>INDEX(BDD_enquete_terrain_publique!I:I, MATCH(A807, BDD_enquete_terrain_publique!C:C, 0))</f>
        <v>#N/A</v>
      </c>
      <c r="H807" s="6" t="e">
        <f>INDEX(BDD_enquete_terrain_publique!J:J, MATCH(A807, BDD_enquete_terrain_publique!C:C, 0))</f>
        <v>#N/A</v>
      </c>
      <c r="I807" s="6" t="e">
        <f>INDEX(BDD_enquete_terrain_publique!K:K, MATCH(A807, BDD_enquete_terrain_publique!C:C, 0))</f>
        <v>#N/A</v>
      </c>
      <c r="J807" s="6" t="e">
        <f>INDEX(BDD_enquete_terrain_publique!L:L, MATCH(A807, BDD_enquete_terrain_publique!C:C, 0))</f>
        <v>#N/A</v>
      </c>
      <c r="K807" s="6" t="e">
        <f>INDEX(BDD_enquete_terrain_publique!M:M, MATCH(A807, BDD_enquete_terrain_publique!C:C, 0))</f>
        <v>#N/A</v>
      </c>
      <c r="L807" s="105"/>
      <c r="M807" s="105"/>
      <c r="N807" s="105"/>
      <c r="O807" s="6"/>
      <c r="P807" s="105" t="s">
        <v>22</v>
      </c>
      <c r="Q807" s="105" t="s">
        <v>22</v>
      </c>
      <c r="R807" s="105" t="s">
        <v>22</v>
      </c>
      <c r="S807" s="6"/>
      <c r="T807" s="101" t="e">
        <f>INDEX(BDD_enquete_terrain_publique!AE:AE, MATCH(A807, BDD_enquete_terrain_publique!C:C, 0))</f>
        <v>#N/A</v>
      </c>
      <c r="U807" s="101" t="e">
        <f>INDEX(BDD_enquete_terrain_publique!AF:AF, MATCH(A807, BDD_enquete_terrain_publique!C:C, 0))</f>
        <v>#N/A</v>
      </c>
      <c r="V807" s="6"/>
      <c r="W807" s="6"/>
      <c r="X807" s="6"/>
      <c r="Y807" s="6"/>
      <c r="Z807" s="6"/>
      <c r="AA807" s="6"/>
      <c r="GU807" s="163"/>
    </row>
    <row r="808" spans="1:203">
      <c r="A808" s="106"/>
      <c r="B808" s="100"/>
      <c r="C808" s="6"/>
      <c r="D808" s="105"/>
      <c r="E808" s="6" t="e">
        <f>INDEX(BDD_enquete_terrain_publique!G:G, MATCH(A808, BDD_enquete_terrain_publique!C:C, 0))</f>
        <v>#N/A</v>
      </c>
      <c r="F808" s="6" t="e">
        <f>INDEX(BDD_enquete_terrain_publique!H:H, MATCH(A808, BDD_enquete_terrain_publique!C:C, 0))</f>
        <v>#N/A</v>
      </c>
      <c r="G808" s="6" t="e">
        <f>INDEX(BDD_enquete_terrain_publique!I:I, MATCH(A808, BDD_enquete_terrain_publique!C:C, 0))</f>
        <v>#N/A</v>
      </c>
      <c r="H808" s="6" t="e">
        <f>INDEX(BDD_enquete_terrain_publique!J:J, MATCH(A808, BDD_enquete_terrain_publique!C:C, 0))</f>
        <v>#N/A</v>
      </c>
      <c r="I808" s="6" t="e">
        <f>INDEX(BDD_enquete_terrain_publique!K:K, MATCH(A808, BDD_enquete_terrain_publique!C:C, 0))</f>
        <v>#N/A</v>
      </c>
      <c r="J808" s="6" t="e">
        <f>INDEX(BDD_enquete_terrain_publique!L:L, MATCH(A808, BDD_enquete_terrain_publique!C:C, 0))</f>
        <v>#N/A</v>
      </c>
      <c r="K808" s="6" t="e">
        <f>INDEX(BDD_enquete_terrain_publique!M:M, MATCH(A808, BDD_enquete_terrain_publique!C:C, 0))</f>
        <v>#N/A</v>
      </c>
      <c r="L808" s="105"/>
      <c r="M808" s="105"/>
      <c r="N808" s="105"/>
      <c r="O808" s="6"/>
      <c r="P808" s="105" t="s">
        <v>22</v>
      </c>
      <c r="Q808" s="105" t="s">
        <v>22</v>
      </c>
      <c r="R808" s="105" t="s">
        <v>22</v>
      </c>
      <c r="S808" s="6"/>
      <c r="T808" s="101" t="e">
        <f>INDEX(BDD_enquete_terrain_publique!AE:AE, MATCH(A808, BDD_enquete_terrain_publique!C:C, 0))</f>
        <v>#N/A</v>
      </c>
      <c r="U808" s="101" t="e">
        <f>INDEX(BDD_enquete_terrain_publique!AF:AF, MATCH(A808, BDD_enquete_terrain_publique!C:C, 0))</f>
        <v>#N/A</v>
      </c>
      <c r="V808" s="6"/>
      <c r="W808" s="6"/>
      <c r="X808" s="6"/>
      <c r="Y808" s="6"/>
      <c r="Z808" s="6"/>
      <c r="AA808" s="6"/>
      <c r="GU808" s="163"/>
    </row>
    <row r="809" spans="1:203">
      <c r="A809" s="106"/>
      <c r="B809" s="100"/>
      <c r="C809" s="6"/>
      <c r="D809" s="105"/>
      <c r="E809" s="6" t="e">
        <f>INDEX(BDD_enquete_terrain_publique!G:G, MATCH(A809, BDD_enquete_terrain_publique!C:C, 0))</f>
        <v>#N/A</v>
      </c>
      <c r="F809" s="6" t="e">
        <f>INDEX(BDD_enquete_terrain_publique!H:H, MATCH(A809, BDD_enquete_terrain_publique!C:C, 0))</f>
        <v>#N/A</v>
      </c>
      <c r="G809" s="6" t="e">
        <f>INDEX(BDD_enquete_terrain_publique!I:I, MATCH(A809, BDD_enquete_terrain_publique!C:C, 0))</f>
        <v>#N/A</v>
      </c>
      <c r="H809" s="6" t="e">
        <f>INDEX(BDD_enquete_terrain_publique!J:J, MATCH(A809, BDD_enquete_terrain_publique!C:C, 0))</f>
        <v>#N/A</v>
      </c>
      <c r="I809" s="6" t="e">
        <f>INDEX(BDD_enquete_terrain_publique!K:K, MATCH(A809, BDD_enquete_terrain_publique!C:C, 0))</f>
        <v>#N/A</v>
      </c>
      <c r="J809" s="6" t="e">
        <f>INDEX(BDD_enquete_terrain_publique!L:L, MATCH(A809, BDD_enquete_terrain_publique!C:C, 0))</f>
        <v>#N/A</v>
      </c>
      <c r="K809" s="6" t="e">
        <f>INDEX(BDD_enquete_terrain_publique!M:M, MATCH(A809, BDD_enquete_terrain_publique!C:C, 0))</f>
        <v>#N/A</v>
      </c>
      <c r="L809" s="105"/>
      <c r="M809" s="105"/>
      <c r="N809" s="105"/>
      <c r="O809" s="6"/>
      <c r="P809" s="105" t="s">
        <v>22</v>
      </c>
      <c r="Q809" s="105" t="s">
        <v>22</v>
      </c>
      <c r="R809" s="105" t="s">
        <v>22</v>
      </c>
      <c r="S809" s="6"/>
      <c r="T809" s="101" t="e">
        <f>INDEX(BDD_enquete_terrain_publique!AE:AE, MATCH(A809, BDD_enquete_terrain_publique!C:C, 0))</f>
        <v>#N/A</v>
      </c>
      <c r="U809" s="101" t="e">
        <f>INDEX(BDD_enquete_terrain_publique!AF:AF, MATCH(A809, BDD_enquete_terrain_publique!C:C, 0))</f>
        <v>#N/A</v>
      </c>
      <c r="V809" s="6"/>
      <c r="W809" s="6"/>
      <c r="X809" s="6"/>
      <c r="Y809" s="6"/>
      <c r="Z809" s="6"/>
      <c r="AA809" s="6"/>
      <c r="GU809" s="163"/>
    </row>
    <row r="810" spans="1:203">
      <c r="A810" s="106"/>
      <c r="B810" s="100"/>
      <c r="C810" s="6"/>
      <c r="D810" s="105"/>
      <c r="E810" s="6" t="e">
        <f>INDEX(BDD_enquete_terrain_publique!G:G, MATCH(A810, BDD_enquete_terrain_publique!C:C, 0))</f>
        <v>#N/A</v>
      </c>
      <c r="F810" s="6" t="e">
        <f>INDEX(BDD_enquete_terrain_publique!H:H, MATCH(A810, BDD_enquete_terrain_publique!C:C, 0))</f>
        <v>#N/A</v>
      </c>
      <c r="G810" s="6" t="e">
        <f>INDEX(BDD_enquete_terrain_publique!I:I, MATCH(A810, BDD_enquete_terrain_publique!C:C, 0))</f>
        <v>#N/A</v>
      </c>
      <c r="H810" s="6" t="e">
        <f>INDEX(BDD_enquete_terrain_publique!J:J, MATCH(A810, BDD_enquete_terrain_publique!C:C, 0))</f>
        <v>#N/A</v>
      </c>
      <c r="I810" s="6" t="e">
        <f>INDEX(BDD_enquete_terrain_publique!K:K, MATCH(A810, BDD_enquete_terrain_publique!C:C, 0))</f>
        <v>#N/A</v>
      </c>
      <c r="J810" s="6" t="e">
        <f>INDEX(BDD_enquete_terrain_publique!L:L, MATCH(A810, BDD_enquete_terrain_publique!C:C, 0))</f>
        <v>#N/A</v>
      </c>
      <c r="K810" s="6" t="e">
        <f>INDEX(BDD_enquete_terrain_publique!M:M, MATCH(A810, BDD_enquete_terrain_publique!C:C, 0))</f>
        <v>#N/A</v>
      </c>
      <c r="L810" s="105"/>
      <c r="M810" s="105"/>
      <c r="N810" s="105"/>
      <c r="O810" s="6"/>
      <c r="P810" s="105" t="s">
        <v>22</v>
      </c>
      <c r="Q810" s="105" t="s">
        <v>22</v>
      </c>
      <c r="R810" s="105" t="s">
        <v>22</v>
      </c>
      <c r="S810" s="6"/>
      <c r="T810" s="101" t="e">
        <f>INDEX(BDD_enquete_terrain_publique!AE:AE, MATCH(A810, BDD_enquete_terrain_publique!C:C, 0))</f>
        <v>#N/A</v>
      </c>
      <c r="U810" s="101" t="e">
        <f>INDEX(BDD_enquete_terrain_publique!AF:AF, MATCH(A810, BDD_enquete_terrain_publique!C:C, 0))</f>
        <v>#N/A</v>
      </c>
      <c r="V810" s="6"/>
      <c r="W810" s="6"/>
      <c r="X810" s="6"/>
      <c r="Y810" s="6"/>
      <c r="Z810" s="6"/>
      <c r="AA810" s="6"/>
      <c r="GU810" s="163"/>
    </row>
    <row r="811" spans="1:203">
      <c r="A811" s="106"/>
      <c r="B811" s="100"/>
      <c r="C811" s="6"/>
      <c r="D811" s="105"/>
      <c r="E811" s="6" t="e">
        <f>INDEX(BDD_enquete_terrain_publique!G:G, MATCH(A811, BDD_enquete_terrain_publique!C:C, 0))</f>
        <v>#N/A</v>
      </c>
      <c r="F811" s="6" t="e">
        <f>INDEX(BDD_enquete_terrain_publique!H:H, MATCH(A811, BDD_enquete_terrain_publique!C:C, 0))</f>
        <v>#N/A</v>
      </c>
      <c r="G811" s="6" t="e">
        <f>INDEX(BDD_enquete_terrain_publique!I:I, MATCH(A811, BDD_enquete_terrain_publique!C:C, 0))</f>
        <v>#N/A</v>
      </c>
      <c r="H811" s="6" t="e">
        <f>INDEX(BDD_enquete_terrain_publique!J:J, MATCH(A811, BDD_enquete_terrain_publique!C:C, 0))</f>
        <v>#N/A</v>
      </c>
      <c r="I811" s="6" t="e">
        <f>INDEX(BDD_enquete_terrain_publique!K:K, MATCH(A811, BDD_enquete_terrain_publique!C:C, 0))</f>
        <v>#N/A</v>
      </c>
      <c r="J811" s="6" t="e">
        <f>INDEX(BDD_enquete_terrain_publique!L:L, MATCH(A811, BDD_enquete_terrain_publique!C:C, 0))</f>
        <v>#N/A</v>
      </c>
      <c r="K811" s="6" t="e">
        <f>INDEX(BDD_enquete_terrain_publique!M:M, MATCH(A811, BDD_enquete_terrain_publique!C:C, 0))</f>
        <v>#N/A</v>
      </c>
      <c r="L811" s="105"/>
      <c r="M811" s="105"/>
      <c r="N811" s="105"/>
      <c r="O811" s="6"/>
      <c r="P811" s="105" t="s">
        <v>22</v>
      </c>
      <c r="Q811" s="105" t="s">
        <v>22</v>
      </c>
      <c r="R811" s="105" t="s">
        <v>22</v>
      </c>
      <c r="S811" s="6"/>
      <c r="T811" s="101" t="e">
        <f>INDEX(BDD_enquete_terrain_publique!AE:AE, MATCH(A811, BDD_enquete_terrain_publique!C:C, 0))</f>
        <v>#N/A</v>
      </c>
      <c r="U811" s="101" t="e">
        <f>INDEX(BDD_enquete_terrain_publique!AF:AF, MATCH(A811, BDD_enquete_terrain_publique!C:C, 0))</f>
        <v>#N/A</v>
      </c>
      <c r="V811" s="6"/>
      <c r="W811" s="6"/>
      <c r="X811" s="6"/>
      <c r="Y811" s="6"/>
      <c r="Z811" s="6"/>
      <c r="AA811" s="6"/>
      <c r="GU811" s="163"/>
    </row>
    <row r="812" spans="1:203">
      <c r="A812" s="106"/>
      <c r="B812" s="100"/>
      <c r="C812" s="6"/>
      <c r="D812" s="105"/>
      <c r="E812" s="6" t="e">
        <f>INDEX(BDD_enquete_terrain_publique!G:G, MATCH(A812, BDD_enquete_terrain_publique!C:C, 0))</f>
        <v>#N/A</v>
      </c>
      <c r="F812" s="6" t="e">
        <f>INDEX(BDD_enquete_terrain_publique!H:H, MATCH(A812, BDD_enquete_terrain_publique!C:C, 0))</f>
        <v>#N/A</v>
      </c>
      <c r="G812" s="6" t="e">
        <f>INDEX(BDD_enquete_terrain_publique!I:I, MATCH(A812, BDD_enquete_terrain_publique!C:C, 0))</f>
        <v>#N/A</v>
      </c>
      <c r="H812" s="6" t="e">
        <f>INDEX(BDD_enquete_terrain_publique!J:J, MATCH(A812, BDD_enquete_terrain_publique!C:C, 0))</f>
        <v>#N/A</v>
      </c>
      <c r="I812" s="6" t="e">
        <f>INDEX(BDD_enquete_terrain_publique!K:K, MATCH(A812, BDD_enquete_terrain_publique!C:C, 0))</f>
        <v>#N/A</v>
      </c>
      <c r="J812" s="6" t="e">
        <f>INDEX(BDD_enquete_terrain_publique!L:L, MATCH(A812, BDD_enquete_terrain_publique!C:C, 0))</f>
        <v>#N/A</v>
      </c>
      <c r="K812" s="6" t="e">
        <f>INDEX(BDD_enquete_terrain_publique!M:M, MATCH(A812, BDD_enquete_terrain_publique!C:C, 0))</f>
        <v>#N/A</v>
      </c>
      <c r="L812" s="105"/>
      <c r="M812" s="105"/>
      <c r="N812" s="105"/>
      <c r="O812" s="6"/>
      <c r="P812" s="105" t="s">
        <v>22</v>
      </c>
      <c r="Q812" s="105" t="s">
        <v>22</v>
      </c>
      <c r="R812" s="105" t="s">
        <v>22</v>
      </c>
      <c r="S812" s="6"/>
      <c r="T812" s="101" t="e">
        <f>INDEX(BDD_enquete_terrain_publique!AE:AE, MATCH(A812, BDD_enquete_terrain_publique!C:C, 0))</f>
        <v>#N/A</v>
      </c>
      <c r="U812" s="101" t="e">
        <f>INDEX(BDD_enquete_terrain_publique!AF:AF, MATCH(A812, BDD_enquete_terrain_publique!C:C, 0))</f>
        <v>#N/A</v>
      </c>
      <c r="V812" s="6"/>
      <c r="W812" s="6"/>
      <c r="X812" s="6"/>
      <c r="Y812" s="6"/>
      <c r="Z812" s="6"/>
      <c r="AA812" s="6"/>
      <c r="GU812" s="163"/>
    </row>
    <row r="813" spans="1:203">
      <c r="A813" s="106"/>
      <c r="B813" s="100"/>
      <c r="C813" s="6"/>
      <c r="D813" s="105"/>
      <c r="E813" s="6" t="e">
        <f>INDEX(BDD_enquete_terrain_publique!G:G, MATCH(A813, BDD_enquete_terrain_publique!C:C, 0))</f>
        <v>#N/A</v>
      </c>
      <c r="F813" s="6" t="e">
        <f>INDEX(BDD_enquete_terrain_publique!H:H, MATCH(A813, BDD_enquete_terrain_publique!C:C, 0))</f>
        <v>#N/A</v>
      </c>
      <c r="G813" s="6" t="e">
        <f>INDEX(BDD_enquete_terrain_publique!I:I, MATCH(A813, BDD_enquete_terrain_publique!C:C, 0))</f>
        <v>#N/A</v>
      </c>
      <c r="H813" s="6" t="e">
        <f>INDEX(BDD_enquete_terrain_publique!J:J, MATCH(A813, BDD_enquete_terrain_publique!C:C, 0))</f>
        <v>#N/A</v>
      </c>
      <c r="I813" s="6" t="e">
        <f>INDEX(BDD_enquete_terrain_publique!K:K, MATCH(A813, BDD_enquete_terrain_publique!C:C, 0))</f>
        <v>#N/A</v>
      </c>
      <c r="J813" s="6" t="e">
        <f>INDEX(BDD_enquete_terrain_publique!L:L, MATCH(A813, BDD_enquete_terrain_publique!C:C, 0))</f>
        <v>#N/A</v>
      </c>
      <c r="K813" s="6" t="e">
        <f>INDEX(BDD_enquete_terrain_publique!M:M, MATCH(A813, BDD_enquete_terrain_publique!C:C, 0))</f>
        <v>#N/A</v>
      </c>
      <c r="L813" s="105"/>
      <c r="M813" s="105"/>
      <c r="N813" s="105"/>
      <c r="O813" s="6"/>
      <c r="P813" s="105" t="s">
        <v>22</v>
      </c>
      <c r="Q813" s="105" t="s">
        <v>22</v>
      </c>
      <c r="R813" s="105" t="s">
        <v>22</v>
      </c>
      <c r="S813" s="6"/>
      <c r="T813" s="101" t="e">
        <f>INDEX(BDD_enquete_terrain_publique!AE:AE, MATCH(A813, BDD_enquete_terrain_publique!C:C, 0))</f>
        <v>#N/A</v>
      </c>
      <c r="U813" s="101" t="e">
        <f>INDEX(BDD_enquete_terrain_publique!AF:AF, MATCH(A813, BDD_enquete_terrain_publique!C:C, 0))</f>
        <v>#N/A</v>
      </c>
      <c r="V813" s="6"/>
      <c r="W813" s="6"/>
      <c r="X813" s="6"/>
      <c r="Y813" s="6"/>
      <c r="Z813" s="6"/>
      <c r="AA813" s="6"/>
      <c r="GU813" s="163"/>
    </row>
    <row r="814" spans="1:203">
      <c r="A814" s="106"/>
      <c r="B814" s="100"/>
      <c r="C814" s="6"/>
      <c r="D814" s="105"/>
      <c r="E814" s="6" t="e">
        <f>INDEX(BDD_enquete_terrain_publique!G:G, MATCH(A814, BDD_enquete_terrain_publique!C:C, 0))</f>
        <v>#N/A</v>
      </c>
      <c r="F814" s="6" t="e">
        <f>INDEX(BDD_enquete_terrain_publique!H:H, MATCH(A814, BDD_enquete_terrain_publique!C:C, 0))</f>
        <v>#N/A</v>
      </c>
      <c r="G814" s="6" t="e">
        <f>INDEX(BDD_enquete_terrain_publique!I:I, MATCH(A814, BDD_enquete_terrain_publique!C:C, 0))</f>
        <v>#N/A</v>
      </c>
      <c r="H814" s="6" t="e">
        <f>INDEX(BDD_enquete_terrain_publique!J:J, MATCH(A814, BDD_enquete_terrain_publique!C:C, 0))</f>
        <v>#N/A</v>
      </c>
      <c r="I814" s="6" t="e">
        <f>INDEX(BDD_enquete_terrain_publique!K:K, MATCH(A814, BDD_enquete_terrain_publique!C:C, 0))</f>
        <v>#N/A</v>
      </c>
      <c r="J814" s="6" t="e">
        <f>INDEX(BDD_enquete_terrain_publique!L:L, MATCH(A814, BDD_enquete_terrain_publique!C:C, 0))</f>
        <v>#N/A</v>
      </c>
      <c r="K814" s="6" t="e">
        <f>INDEX(BDD_enquete_terrain_publique!M:M, MATCH(A814, BDD_enquete_terrain_publique!C:C, 0))</f>
        <v>#N/A</v>
      </c>
      <c r="L814" s="105"/>
      <c r="M814" s="105"/>
      <c r="N814" s="105"/>
      <c r="O814" s="6"/>
      <c r="P814" s="105" t="s">
        <v>22</v>
      </c>
      <c r="Q814" s="105" t="s">
        <v>22</v>
      </c>
      <c r="R814" s="105" t="s">
        <v>22</v>
      </c>
      <c r="S814" s="6"/>
      <c r="T814" s="101" t="e">
        <f>INDEX(BDD_enquete_terrain_publique!AE:AE, MATCH(A814, BDD_enquete_terrain_publique!C:C, 0))</f>
        <v>#N/A</v>
      </c>
      <c r="U814" s="101" t="e">
        <f>INDEX(BDD_enquete_terrain_publique!AF:AF, MATCH(A814, BDD_enquete_terrain_publique!C:C, 0))</f>
        <v>#N/A</v>
      </c>
      <c r="V814" s="6"/>
      <c r="W814" s="6"/>
      <c r="X814" s="6"/>
      <c r="Y814" s="6"/>
      <c r="Z814" s="6"/>
      <c r="AA814" s="6"/>
      <c r="GU814" s="163"/>
    </row>
    <row r="815" spans="1:203">
      <c r="A815" s="106"/>
      <c r="B815" s="100"/>
      <c r="C815" s="6"/>
      <c r="D815" s="105"/>
      <c r="E815" s="6" t="e">
        <f>INDEX(BDD_enquete_terrain_publique!G:G, MATCH(A815, BDD_enquete_terrain_publique!C:C, 0))</f>
        <v>#N/A</v>
      </c>
      <c r="F815" s="6" t="e">
        <f>INDEX(BDD_enquete_terrain_publique!H:H, MATCH(A815, BDD_enquete_terrain_publique!C:C, 0))</f>
        <v>#N/A</v>
      </c>
      <c r="G815" s="6" t="e">
        <f>INDEX(BDD_enquete_terrain_publique!I:I, MATCH(A815, BDD_enquete_terrain_publique!C:C, 0))</f>
        <v>#N/A</v>
      </c>
      <c r="H815" s="6" t="e">
        <f>INDEX(BDD_enquete_terrain_publique!J:J, MATCH(A815, BDD_enquete_terrain_publique!C:C, 0))</f>
        <v>#N/A</v>
      </c>
      <c r="I815" s="6" t="e">
        <f>INDEX(BDD_enquete_terrain_publique!K:K, MATCH(A815, BDD_enquete_terrain_publique!C:C, 0))</f>
        <v>#N/A</v>
      </c>
      <c r="J815" s="6" t="e">
        <f>INDEX(BDD_enquete_terrain_publique!L:L, MATCH(A815, BDD_enquete_terrain_publique!C:C, 0))</f>
        <v>#N/A</v>
      </c>
      <c r="K815" s="6" t="e">
        <f>INDEX(BDD_enquete_terrain_publique!M:M, MATCH(A815, BDD_enquete_terrain_publique!C:C, 0))</f>
        <v>#N/A</v>
      </c>
      <c r="L815" s="105"/>
      <c r="M815" s="105"/>
      <c r="N815" s="105"/>
      <c r="O815" s="6"/>
      <c r="P815" s="105" t="s">
        <v>22</v>
      </c>
      <c r="Q815" s="105" t="s">
        <v>22</v>
      </c>
      <c r="R815" s="105" t="s">
        <v>22</v>
      </c>
      <c r="S815" s="6"/>
      <c r="T815" s="101" t="e">
        <f>INDEX(BDD_enquete_terrain_publique!AE:AE, MATCH(A815, BDD_enquete_terrain_publique!C:C, 0))</f>
        <v>#N/A</v>
      </c>
      <c r="U815" s="101" t="e">
        <f>INDEX(BDD_enquete_terrain_publique!AF:AF, MATCH(A815, BDD_enquete_terrain_publique!C:C, 0))</f>
        <v>#N/A</v>
      </c>
      <c r="V815" s="6"/>
      <c r="W815" s="6"/>
      <c r="X815" s="6"/>
      <c r="Y815" s="6"/>
      <c r="Z815" s="6"/>
      <c r="AA815" s="6"/>
      <c r="GU815" s="163"/>
    </row>
    <row r="816" spans="1:203">
      <c r="A816" s="106"/>
      <c r="B816" s="100"/>
      <c r="C816" s="6"/>
      <c r="D816" s="105"/>
      <c r="E816" s="6" t="e">
        <f>INDEX(BDD_enquete_terrain_publique!G:G, MATCH(A816, BDD_enquete_terrain_publique!C:C, 0))</f>
        <v>#N/A</v>
      </c>
      <c r="F816" s="6" t="e">
        <f>INDEX(BDD_enquete_terrain_publique!H:H, MATCH(A816, BDD_enquete_terrain_publique!C:C, 0))</f>
        <v>#N/A</v>
      </c>
      <c r="G816" s="6" t="e">
        <f>INDEX(BDD_enquete_terrain_publique!I:I, MATCH(A816, BDD_enquete_terrain_publique!C:C, 0))</f>
        <v>#N/A</v>
      </c>
      <c r="H816" s="6" t="e">
        <f>INDEX(BDD_enquete_terrain_publique!J:J, MATCH(A816, BDD_enquete_terrain_publique!C:C, 0))</f>
        <v>#N/A</v>
      </c>
      <c r="I816" s="6" t="e">
        <f>INDEX(BDD_enquete_terrain_publique!K:K, MATCH(A816, BDD_enquete_terrain_publique!C:C, 0))</f>
        <v>#N/A</v>
      </c>
      <c r="J816" s="6" t="e">
        <f>INDEX(BDD_enquete_terrain_publique!L:L, MATCH(A816, BDD_enquete_terrain_publique!C:C, 0))</f>
        <v>#N/A</v>
      </c>
      <c r="K816" s="6" t="e">
        <f>INDEX(BDD_enquete_terrain_publique!M:M, MATCH(A816, BDD_enquete_terrain_publique!C:C, 0))</f>
        <v>#N/A</v>
      </c>
      <c r="L816" s="105"/>
      <c r="M816" s="105"/>
      <c r="N816" s="105"/>
      <c r="O816" s="6"/>
      <c r="P816" s="105" t="s">
        <v>22</v>
      </c>
      <c r="Q816" s="105" t="s">
        <v>22</v>
      </c>
      <c r="R816" s="105" t="s">
        <v>22</v>
      </c>
      <c r="S816" s="6"/>
      <c r="T816" s="101" t="e">
        <f>INDEX(BDD_enquete_terrain_publique!AE:AE, MATCH(A816, BDD_enquete_terrain_publique!C:C, 0))</f>
        <v>#N/A</v>
      </c>
      <c r="U816" s="101" t="e">
        <f>INDEX(BDD_enquete_terrain_publique!AF:AF, MATCH(A816, BDD_enquete_terrain_publique!C:C, 0))</f>
        <v>#N/A</v>
      </c>
      <c r="V816" s="6"/>
      <c r="W816" s="6"/>
      <c r="X816" s="6"/>
      <c r="Y816" s="6"/>
      <c r="Z816" s="6"/>
      <c r="AA816" s="6"/>
      <c r="GU816" s="163"/>
    </row>
    <row r="817" spans="1:203">
      <c r="A817" s="106"/>
      <c r="B817" s="100"/>
      <c r="C817" s="6"/>
      <c r="D817" s="105"/>
      <c r="E817" s="6" t="e">
        <f>INDEX(BDD_enquete_terrain_publique!G:G, MATCH(A817, BDD_enquete_terrain_publique!C:C, 0))</f>
        <v>#N/A</v>
      </c>
      <c r="F817" s="6" t="e">
        <f>INDEX(BDD_enquete_terrain_publique!H:H, MATCH(A817, BDD_enquete_terrain_publique!C:C, 0))</f>
        <v>#N/A</v>
      </c>
      <c r="G817" s="6" t="e">
        <f>INDEX(BDD_enquete_terrain_publique!I:I, MATCH(A817, BDD_enquete_terrain_publique!C:C, 0))</f>
        <v>#N/A</v>
      </c>
      <c r="H817" s="6" t="e">
        <f>INDEX(BDD_enquete_terrain_publique!J:J, MATCH(A817, BDD_enquete_terrain_publique!C:C, 0))</f>
        <v>#N/A</v>
      </c>
      <c r="I817" s="6" t="e">
        <f>INDEX(BDD_enquete_terrain_publique!K:K, MATCH(A817, BDD_enquete_terrain_publique!C:C, 0))</f>
        <v>#N/A</v>
      </c>
      <c r="J817" s="6" t="e">
        <f>INDEX(BDD_enquete_terrain_publique!L:L, MATCH(A817, BDD_enquete_terrain_publique!C:C, 0))</f>
        <v>#N/A</v>
      </c>
      <c r="K817" s="6" t="e">
        <f>INDEX(BDD_enquete_terrain_publique!M:M, MATCH(A817, BDD_enquete_terrain_publique!C:C, 0))</f>
        <v>#N/A</v>
      </c>
      <c r="L817" s="105"/>
      <c r="M817" s="105"/>
      <c r="N817" s="105"/>
      <c r="O817" s="6"/>
      <c r="P817" s="105" t="s">
        <v>22</v>
      </c>
      <c r="Q817" s="105" t="s">
        <v>22</v>
      </c>
      <c r="R817" s="105" t="s">
        <v>22</v>
      </c>
      <c r="S817" s="6"/>
      <c r="T817" s="101" t="e">
        <f>INDEX(BDD_enquete_terrain_publique!AE:AE, MATCH(A817, BDD_enquete_terrain_publique!C:C, 0))</f>
        <v>#N/A</v>
      </c>
      <c r="U817" s="101" t="e">
        <f>INDEX(BDD_enquete_terrain_publique!AF:AF, MATCH(A817, BDD_enquete_terrain_publique!C:C, 0))</f>
        <v>#N/A</v>
      </c>
      <c r="V817" s="6"/>
      <c r="W817" s="6"/>
      <c r="X817" s="6"/>
      <c r="Y817" s="6"/>
      <c r="Z817" s="6"/>
      <c r="AA817" s="6"/>
      <c r="GU817" s="163"/>
    </row>
    <row r="818" spans="1:203">
      <c r="A818" s="106"/>
      <c r="B818" s="100"/>
      <c r="C818" s="6"/>
      <c r="D818" s="105"/>
      <c r="E818" s="6" t="e">
        <f>INDEX(BDD_enquete_terrain_publique!G:G, MATCH(A818, BDD_enquete_terrain_publique!C:C, 0))</f>
        <v>#N/A</v>
      </c>
      <c r="F818" s="6" t="e">
        <f>INDEX(BDD_enquete_terrain_publique!H:H, MATCH(A818, BDD_enquete_terrain_publique!C:C, 0))</f>
        <v>#N/A</v>
      </c>
      <c r="G818" s="6" t="e">
        <f>INDEX(BDD_enquete_terrain_publique!I:I, MATCH(A818, BDD_enquete_terrain_publique!C:C, 0))</f>
        <v>#N/A</v>
      </c>
      <c r="H818" s="6" t="e">
        <f>INDEX(BDD_enquete_terrain_publique!J:J, MATCH(A818, BDD_enquete_terrain_publique!C:C, 0))</f>
        <v>#N/A</v>
      </c>
      <c r="I818" s="6" t="e">
        <f>INDEX(BDD_enquete_terrain_publique!K:K, MATCH(A818, BDD_enquete_terrain_publique!C:C, 0))</f>
        <v>#N/A</v>
      </c>
      <c r="J818" s="6" t="e">
        <f>INDEX(BDD_enquete_terrain_publique!L:L, MATCH(A818, BDD_enquete_terrain_publique!C:C, 0))</f>
        <v>#N/A</v>
      </c>
      <c r="K818" s="6" t="e">
        <f>INDEX(BDD_enquete_terrain_publique!M:M, MATCH(A818, BDD_enquete_terrain_publique!C:C, 0))</f>
        <v>#N/A</v>
      </c>
      <c r="L818" s="105"/>
      <c r="M818" s="105"/>
      <c r="N818" s="105"/>
      <c r="O818" s="6"/>
      <c r="P818" s="105" t="s">
        <v>22</v>
      </c>
      <c r="Q818" s="105" t="s">
        <v>22</v>
      </c>
      <c r="R818" s="105" t="s">
        <v>22</v>
      </c>
      <c r="S818" s="6"/>
      <c r="T818" s="101" t="e">
        <f>INDEX(BDD_enquete_terrain_publique!AE:AE, MATCH(A818, BDD_enquete_terrain_publique!C:C, 0))</f>
        <v>#N/A</v>
      </c>
      <c r="U818" s="101" t="e">
        <f>INDEX(BDD_enquete_terrain_publique!AF:AF, MATCH(A818, BDD_enquete_terrain_publique!C:C, 0))</f>
        <v>#N/A</v>
      </c>
      <c r="V818" s="6"/>
      <c r="W818" s="6"/>
      <c r="X818" s="6"/>
      <c r="Y818" s="6"/>
      <c r="Z818" s="6"/>
      <c r="AA818" s="6"/>
      <c r="GU818" s="163"/>
    </row>
    <row r="819" spans="1:203">
      <c r="A819" s="106"/>
      <c r="B819" s="100"/>
      <c r="C819" s="6"/>
      <c r="D819" s="105"/>
      <c r="E819" s="6" t="e">
        <f>INDEX(BDD_enquete_terrain_publique!G:G, MATCH(A819, BDD_enquete_terrain_publique!C:C, 0))</f>
        <v>#N/A</v>
      </c>
      <c r="F819" s="6" t="e">
        <f>INDEX(BDD_enquete_terrain_publique!H:H, MATCH(A819, BDD_enquete_terrain_publique!C:C, 0))</f>
        <v>#N/A</v>
      </c>
      <c r="G819" s="6" t="e">
        <f>INDEX(BDD_enquete_terrain_publique!I:I, MATCH(A819, BDD_enquete_terrain_publique!C:C, 0))</f>
        <v>#N/A</v>
      </c>
      <c r="H819" s="6" t="e">
        <f>INDEX(BDD_enquete_terrain_publique!J:J, MATCH(A819, BDD_enquete_terrain_publique!C:C, 0))</f>
        <v>#N/A</v>
      </c>
      <c r="I819" s="6" t="e">
        <f>INDEX(BDD_enquete_terrain_publique!K:K, MATCH(A819, BDD_enquete_terrain_publique!C:C, 0))</f>
        <v>#N/A</v>
      </c>
      <c r="J819" s="6" t="e">
        <f>INDEX(BDD_enquete_terrain_publique!L:L, MATCH(A819, BDD_enquete_terrain_publique!C:C, 0))</f>
        <v>#N/A</v>
      </c>
      <c r="K819" s="6" t="e">
        <f>INDEX(BDD_enquete_terrain_publique!M:M, MATCH(A819, BDD_enquete_terrain_publique!C:C, 0))</f>
        <v>#N/A</v>
      </c>
      <c r="L819" s="105"/>
      <c r="M819" s="105"/>
      <c r="N819" s="105"/>
      <c r="O819" s="6"/>
      <c r="P819" s="105" t="s">
        <v>22</v>
      </c>
      <c r="Q819" s="105" t="s">
        <v>22</v>
      </c>
      <c r="R819" s="105" t="s">
        <v>22</v>
      </c>
      <c r="S819" s="6"/>
      <c r="T819" s="101" t="e">
        <f>INDEX(BDD_enquete_terrain_publique!AE:AE, MATCH(A819, BDD_enquete_terrain_publique!C:C, 0))</f>
        <v>#N/A</v>
      </c>
      <c r="U819" s="101" t="e">
        <f>INDEX(BDD_enquete_terrain_publique!AF:AF, MATCH(A819, BDD_enquete_terrain_publique!C:C, 0))</f>
        <v>#N/A</v>
      </c>
      <c r="V819" s="6"/>
      <c r="W819" s="6"/>
      <c r="X819" s="6"/>
      <c r="Y819" s="6"/>
      <c r="Z819" s="6"/>
      <c r="AA819" s="6"/>
      <c r="GU819" s="163"/>
    </row>
    <row r="820" spans="1:203">
      <c r="A820" s="106"/>
      <c r="B820" s="100"/>
      <c r="C820" s="6"/>
      <c r="D820" s="105"/>
      <c r="E820" s="6" t="e">
        <f>INDEX(BDD_enquete_terrain_publique!G:G, MATCH(A820, BDD_enquete_terrain_publique!C:C, 0))</f>
        <v>#N/A</v>
      </c>
      <c r="F820" s="6" t="e">
        <f>INDEX(BDD_enquete_terrain_publique!H:H, MATCH(A820, BDD_enquete_terrain_publique!C:C, 0))</f>
        <v>#N/A</v>
      </c>
      <c r="G820" s="6" t="e">
        <f>INDEX(BDD_enquete_terrain_publique!I:I, MATCH(A820, BDD_enquete_terrain_publique!C:C, 0))</f>
        <v>#N/A</v>
      </c>
      <c r="H820" s="6" t="e">
        <f>INDEX(BDD_enquete_terrain_publique!J:J, MATCH(A820, BDD_enquete_terrain_publique!C:C, 0))</f>
        <v>#N/A</v>
      </c>
      <c r="I820" s="6" t="e">
        <f>INDEX(BDD_enquete_terrain_publique!K:K, MATCH(A820, BDD_enquete_terrain_publique!C:C, 0))</f>
        <v>#N/A</v>
      </c>
      <c r="J820" s="6" t="e">
        <f>INDEX(BDD_enquete_terrain_publique!L:L, MATCH(A820, BDD_enquete_terrain_publique!C:C, 0))</f>
        <v>#N/A</v>
      </c>
      <c r="K820" s="6" t="e">
        <f>INDEX(BDD_enquete_terrain_publique!M:M, MATCH(A820, BDD_enquete_terrain_publique!C:C, 0))</f>
        <v>#N/A</v>
      </c>
      <c r="L820" s="105"/>
      <c r="M820" s="105"/>
      <c r="N820" s="105"/>
      <c r="O820" s="6"/>
      <c r="P820" s="105" t="s">
        <v>22</v>
      </c>
      <c r="Q820" s="105" t="s">
        <v>22</v>
      </c>
      <c r="R820" s="105" t="s">
        <v>22</v>
      </c>
      <c r="S820" s="6"/>
      <c r="T820" s="101" t="e">
        <f>INDEX(BDD_enquete_terrain_publique!AE:AE, MATCH(A820, BDD_enquete_terrain_publique!C:C, 0))</f>
        <v>#N/A</v>
      </c>
      <c r="U820" s="101" t="e">
        <f>INDEX(BDD_enquete_terrain_publique!AF:AF, MATCH(A820, BDD_enquete_terrain_publique!C:C, 0))</f>
        <v>#N/A</v>
      </c>
      <c r="V820" s="6"/>
      <c r="W820" s="6"/>
      <c r="X820" s="6"/>
      <c r="Y820" s="6"/>
      <c r="Z820" s="6"/>
      <c r="AA820" s="6"/>
      <c r="GU820" s="163"/>
    </row>
    <row r="821" spans="1:203">
      <c r="A821" s="106"/>
      <c r="B821" s="100"/>
      <c r="C821" s="6"/>
      <c r="D821" s="105"/>
      <c r="E821" s="6" t="e">
        <f>INDEX(BDD_enquete_terrain_publique!G:G, MATCH(A821, BDD_enquete_terrain_publique!C:C, 0))</f>
        <v>#N/A</v>
      </c>
      <c r="F821" s="6" t="e">
        <f>INDEX(BDD_enquete_terrain_publique!H:H, MATCH(A821, BDD_enquete_terrain_publique!C:C, 0))</f>
        <v>#N/A</v>
      </c>
      <c r="G821" s="6" t="e">
        <f>INDEX(BDD_enquete_terrain_publique!I:I, MATCH(A821, BDD_enquete_terrain_publique!C:C, 0))</f>
        <v>#N/A</v>
      </c>
      <c r="H821" s="6" t="e">
        <f>INDEX(BDD_enquete_terrain_publique!J:J, MATCH(A821, BDD_enquete_terrain_publique!C:C, 0))</f>
        <v>#N/A</v>
      </c>
      <c r="I821" s="6" t="e">
        <f>INDEX(BDD_enquete_terrain_publique!K:K, MATCH(A821, BDD_enquete_terrain_publique!C:C, 0))</f>
        <v>#N/A</v>
      </c>
      <c r="J821" s="6" t="e">
        <f>INDEX(BDD_enquete_terrain_publique!L:L, MATCH(A821, BDD_enquete_terrain_publique!C:C, 0))</f>
        <v>#N/A</v>
      </c>
      <c r="K821" s="6" t="e">
        <f>INDEX(BDD_enquete_terrain_publique!M:M, MATCH(A821, BDD_enquete_terrain_publique!C:C, 0))</f>
        <v>#N/A</v>
      </c>
      <c r="L821" s="105"/>
      <c r="M821" s="105"/>
      <c r="N821" s="105"/>
      <c r="O821" s="6"/>
      <c r="P821" s="105" t="s">
        <v>22</v>
      </c>
      <c r="Q821" s="105" t="s">
        <v>22</v>
      </c>
      <c r="R821" s="105" t="s">
        <v>22</v>
      </c>
      <c r="S821" s="6"/>
      <c r="T821" s="101" t="e">
        <f>INDEX(BDD_enquete_terrain_publique!AE:AE, MATCH(A821, BDD_enquete_terrain_publique!C:C, 0))</f>
        <v>#N/A</v>
      </c>
      <c r="U821" s="101" t="e">
        <f>INDEX(BDD_enquete_terrain_publique!AF:AF, MATCH(A821, BDD_enquete_terrain_publique!C:C, 0))</f>
        <v>#N/A</v>
      </c>
      <c r="V821" s="6"/>
      <c r="W821" s="6"/>
      <c r="X821" s="6"/>
      <c r="Y821" s="6"/>
      <c r="Z821" s="6"/>
      <c r="AA821" s="6"/>
      <c r="GU821" s="163"/>
    </row>
    <row r="822" spans="1:203">
      <c r="A822" s="106"/>
      <c r="B822" s="100"/>
      <c r="C822" s="6"/>
      <c r="D822" s="105"/>
      <c r="E822" s="6" t="e">
        <f>INDEX(BDD_enquete_terrain_publique!G:G, MATCH(A822, BDD_enquete_terrain_publique!C:C, 0))</f>
        <v>#N/A</v>
      </c>
      <c r="F822" s="6" t="e">
        <f>INDEX(BDD_enquete_terrain_publique!H:H, MATCH(A822, BDD_enquete_terrain_publique!C:C, 0))</f>
        <v>#N/A</v>
      </c>
      <c r="G822" s="6" t="e">
        <f>INDEX(BDD_enquete_terrain_publique!I:I, MATCH(A822, BDD_enquete_terrain_publique!C:C, 0))</f>
        <v>#N/A</v>
      </c>
      <c r="H822" s="6" t="e">
        <f>INDEX(BDD_enquete_terrain_publique!J:J, MATCH(A822, BDD_enquete_terrain_publique!C:C, 0))</f>
        <v>#N/A</v>
      </c>
      <c r="I822" s="6" t="e">
        <f>INDEX(BDD_enquete_terrain_publique!K:K, MATCH(A822, BDD_enquete_terrain_publique!C:C, 0))</f>
        <v>#N/A</v>
      </c>
      <c r="J822" s="6" t="e">
        <f>INDEX(BDD_enquete_terrain_publique!L:L, MATCH(A822, BDD_enquete_terrain_publique!C:C, 0))</f>
        <v>#N/A</v>
      </c>
      <c r="K822" s="6" t="e">
        <f>INDEX(BDD_enquete_terrain_publique!M:M, MATCH(A822, BDD_enquete_terrain_publique!C:C, 0))</f>
        <v>#N/A</v>
      </c>
      <c r="L822" s="105"/>
      <c r="M822" s="105"/>
      <c r="N822" s="105"/>
      <c r="O822" s="6"/>
      <c r="P822" s="105" t="s">
        <v>22</v>
      </c>
      <c r="Q822" s="105" t="s">
        <v>22</v>
      </c>
      <c r="R822" s="105" t="s">
        <v>22</v>
      </c>
      <c r="S822" s="6"/>
      <c r="T822" s="101" t="e">
        <f>INDEX(BDD_enquete_terrain_publique!AE:AE, MATCH(A822, BDD_enquete_terrain_publique!C:C, 0))</f>
        <v>#N/A</v>
      </c>
      <c r="U822" s="101" t="e">
        <f>INDEX(BDD_enquete_terrain_publique!AF:AF, MATCH(A822, BDD_enquete_terrain_publique!C:C, 0))</f>
        <v>#N/A</v>
      </c>
      <c r="V822" s="6"/>
      <c r="W822" s="6"/>
      <c r="X822" s="6"/>
      <c r="Y822" s="6"/>
      <c r="Z822" s="6"/>
      <c r="AA822" s="6"/>
      <c r="GU822" s="163"/>
    </row>
    <row r="823" spans="1:203">
      <c r="A823" s="106"/>
      <c r="B823" s="100"/>
      <c r="C823" s="6"/>
      <c r="D823" s="105"/>
      <c r="E823" s="6" t="e">
        <f>INDEX(BDD_enquete_terrain_publique!G:G, MATCH(A823, BDD_enquete_terrain_publique!C:C, 0))</f>
        <v>#N/A</v>
      </c>
      <c r="F823" s="6" t="e">
        <f>INDEX(BDD_enquete_terrain_publique!H:H, MATCH(A823, BDD_enquete_terrain_publique!C:C, 0))</f>
        <v>#N/A</v>
      </c>
      <c r="G823" s="6" t="e">
        <f>INDEX(BDD_enquete_terrain_publique!I:I, MATCH(A823, BDD_enquete_terrain_publique!C:C, 0))</f>
        <v>#N/A</v>
      </c>
      <c r="H823" s="6" t="e">
        <f>INDEX(BDD_enquete_terrain_publique!J:J, MATCH(A823, BDD_enquete_terrain_publique!C:C, 0))</f>
        <v>#N/A</v>
      </c>
      <c r="I823" s="6" t="e">
        <f>INDEX(BDD_enquete_terrain_publique!K:K, MATCH(A823, BDD_enquete_terrain_publique!C:C, 0))</f>
        <v>#N/A</v>
      </c>
      <c r="J823" s="6" t="e">
        <f>INDEX(BDD_enquete_terrain_publique!L:L, MATCH(A823, BDD_enquete_terrain_publique!C:C, 0))</f>
        <v>#N/A</v>
      </c>
      <c r="K823" s="6" t="e">
        <f>INDEX(BDD_enquete_terrain_publique!M:M, MATCH(A823, BDD_enquete_terrain_publique!C:C, 0))</f>
        <v>#N/A</v>
      </c>
      <c r="L823" s="105"/>
      <c r="M823" s="105"/>
      <c r="N823" s="105"/>
      <c r="O823" s="6"/>
      <c r="P823" s="105" t="s">
        <v>22</v>
      </c>
      <c r="Q823" s="105" t="s">
        <v>22</v>
      </c>
      <c r="R823" s="105" t="s">
        <v>22</v>
      </c>
      <c r="S823" s="6"/>
      <c r="T823" s="101" t="e">
        <f>INDEX(BDD_enquete_terrain_publique!AE:AE, MATCH(A823, BDD_enquete_terrain_publique!C:C, 0))</f>
        <v>#N/A</v>
      </c>
      <c r="U823" s="101" t="e">
        <f>INDEX(BDD_enquete_terrain_publique!AF:AF, MATCH(A823, BDD_enquete_terrain_publique!C:C, 0))</f>
        <v>#N/A</v>
      </c>
      <c r="V823" s="6"/>
      <c r="W823" s="6"/>
      <c r="X823" s="6"/>
      <c r="Y823" s="6"/>
      <c r="Z823" s="6"/>
      <c r="AA823" s="6"/>
      <c r="GU823" s="163"/>
    </row>
    <row r="824" spans="1:203">
      <c r="A824" s="106"/>
      <c r="B824" s="100"/>
      <c r="C824" s="6"/>
      <c r="D824" s="105"/>
      <c r="E824" s="6" t="e">
        <f>INDEX(BDD_enquete_terrain_publique!G:G, MATCH(A824, BDD_enquete_terrain_publique!C:C, 0))</f>
        <v>#N/A</v>
      </c>
      <c r="F824" s="6" t="e">
        <f>INDEX(BDD_enquete_terrain_publique!H:H, MATCH(A824, BDD_enquete_terrain_publique!C:C, 0))</f>
        <v>#N/A</v>
      </c>
      <c r="G824" s="6" t="e">
        <f>INDEX(BDD_enquete_terrain_publique!I:I, MATCH(A824, BDD_enquete_terrain_publique!C:C, 0))</f>
        <v>#N/A</v>
      </c>
      <c r="H824" s="6" t="e">
        <f>INDEX(BDD_enquete_terrain_publique!J:J, MATCH(A824, BDD_enquete_terrain_publique!C:C, 0))</f>
        <v>#N/A</v>
      </c>
      <c r="I824" s="6" t="e">
        <f>INDEX(BDD_enquete_terrain_publique!K:K, MATCH(A824, BDD_enquete_terrain_publique!C:C, 0))</f>
        <v>#N/A</v>
      </c>
      <c r="J824" s="6" t="e">
        <f>INDEX(BDD_enquete_terrain_publique!L:L, MATCH(A824, BDD_enquete_terrain_publique!C:C, 0))</f>
        <v>#N/A</v>
      </c>
      <c r="K824" s="6" t="e">
        <f>INDEX(BDD_enquete_terrain_publique!M:M, MATCH(A824, BDD_enquete_terrain_publique!C:C, 0))</f>
        <v>#N/A</v>
      </c>
      <c r="L824" s="105"/>
      <c r="M824" s="105"/>
      <c r="N824" s="105"/>
      <c r="O824" s="6"/>
      <c r="P824" s="105" t="s">
        <v>22</v>
      </c>
      <c r="Q824" s="105" t="s">
        <v>22</v>
      </c>
      <c r="R824" s="105" t="s">
        <v>22</v>
      </c>
      <c r="S824" s="6"/>
      <c r="T824" s="101" t="e">
        <f>INDEX(BDD_enquete_terrain_publique!AE:AE, MATCH(A824, BDD_enquete_terrain_publique!C:C, 0))</f>
        <v>#N/A</v>
      </c>
      <c r="U824" s="101" t="e">
        <f>INDEX(BDD_enquete_terrain_publique!AF:AF, MATCH(A824, BDD_enquete_terrain_publique!C:C, 0))</f>
        <v>#N/A</v>
      </c>
      <c r="V824" s="6"/>
      <c r="W824" s="6"/>
      <c r="X824" s="6"/>
      <c r="Y824" s="6"/>
      <c r="Z824" s="6"/>
      <c r="AA824" s="6"/>
      <c r="GU824" s="163"/>
    </row>
    <row r="825" spans="1:203">
      <c r="A825" s="106"/>
      <c r="B825" s="100"/>
      <c r="C825" s="6"/>
      <c r="D825" s="105"/>
      <c r="E825" s="6" t="e">
        <f>INDEX(BDD_enquete_terrain_publique!G:G, MATCH(A825, BDD_enquete_terrain_publique!C:C, 0))</f>
        <v>#N/A</v>
      </c>
      <c r="F825" s="6" t="e">
        <f>INDEX(BDD_enquete_terrain_publique!H:H, MATCH(A825, BDD_enquete_terrain_publique!C:C, 0))</f>
        <v>#N/A</v>
      </c>
      <c r="G825" s="6" t="e">
        <f>INDEX(BDD_enquete_terrain_publique!I:I, MATCH(A825, BDD_enquete_terrain_publique!C:C, 0))</f>
        <v>#N/A</v>
      </c>
      <c r="H825" s="6" t="e">
        <f>INDEX(BDD_enquete_terrain_publique!J:J, MATCH(A825, BDD_enquete_terrain_publique!C:C, 0))</f>
        <v>#N/A</v>
      </c>
      <c r="I825" s="6" t="e">
        <f>INDEX(BDD_enquete_terrain_publique!K:K, MATCH(A825, BDD_enquete_terrain_publique!C:C, 0))</f>
        <v>#N/A</v>
      </c>
      <c r="J825" s="6" t="e">
        <f>INDEX(BDD_enquete_terrain_publique!L:L, MATCH(A825, BDD_enquete_terrain_publique!C:C, 0))</f>
        <v>#N/A</v>
      </c>
      <c r="K825" s="6" t="e">
        <f>INDEX(BDD_enquete_terrain_publique!M:M, MATCH(A825, BDD_enquete_terrain_publique!C:C, 0))</f>
        <v>#N/A</v>
      </c>
      <c r="L825" s="105"/>
      <c r="M825" s="105"/>
      <c r="N825" s="105"/>
      <c r="O825" s="6"/>
      <c r="P825" s="105" t="s">
        <v>22</v>
      </c>
      <c r="Q825" s="105" t="s">
        <v>22</v>
      </c>
      <c r="R825" s="105" t="s">
        <v>22</v>
      </c>
      <c r="S825" s="6"/>
      <c r="T825" s="101" t="e">
        <f>INDEX(BDD_enquete_terrain_publique!AE:AE, MATCH(A825, BDD_enquete_terrain_publique!C:C, 0))</f>
        <v>#N/A</v>
      </c>
      <c r="U825" s="101" t="e">
        <f>INDEX(BDD_enquete_terrain_publique!AF:AF, MATCH(A825, BDD_enquete_terrain_publique!C:C, 0))</f>
        <v>#N/A</v>
      </c>
      <c r="V825" s="6"/>
      <c r="W825" s="6"/>
      <c r="X825" s="6"/>
      <c r="Y825" s="6"/>
      <c r="Z825" s="6"/>
      <c r="AA825" s="6"/>
      <c r="GU825" s="163"/>
    </row>
    <row r="826" spans="1:203">
      <c r="A826" s="106"/>
      <c r="B826" s="100"/>
      <c r="C826" s="6"/>
      <c r="D826" s="105"/>
      <c r="E826" s="6" t="e">
        <f>INDEX(BDD_enquete_terrain_publique!G:G, MATCH(A826, BDD_enquete_terrain_publique!C:C, 0))</f>
        <v>#N/A</v>
      </c>
      <c r="F826" s="6" t="e">
        <f>INDEX(BDD_enquete_terrain_publique!H:H, MATCH(A826, BDD_enquete_terrain_publique!C:C, 0))</f>
        <v>#N/A</v>
      </c>
      <c r="G826" s="6" t="e">
        <f>INDEX(BDD_enquete_terrain_publique!I:I, MATCH(A826, BDD_enquete_terrain_publique!C:C, 0))</f>
        <v>#N/A</v>
      </c>
      <c r="H826" s="6" t="e">
        <f>INDEX(BDD_enquete_terrain_publique!J:J, MATCH(A826, BDD_enquete_terrain_publique!C:C, 0))</f>
        <v>#N/A</v>
      </c>
      <c r="I826" s="6" t="e">
        <f>INDEX(BDD_enquete_terrain_publique!K:K, MATCH(A826, BDD_enquete_terrain_publique!C:C, 0))</f>
        <v>#N/A</v>
      </c>
      <c r="J826" s="6" t="e">
        <f>INDEX(BDD_enquete_terrain_publique!L:L, MATCH(A826, BDD_enquete_terrain_publique!C:C, 0))</f>
        <v>#N/A</v>
      </c>
      <c r="K826" s="6" t="e">
        <f>INDEX(BDD_enquete_terrain_publique!M:M, MATCH(A826, BDD_enquete_terrain_publique!C:C, 0))</f>
        <v>#N/A</v>
      </c>
      <c r="L826" s="105"/>
      <c r="M826" s="105"/>
      <c r="N826" s="105"/>
      <c r="O826" s="6"/>
      <c r="P826" s="105" t="s">
        <v>22</v>
      </c>
      <c r="Q826" s="105" t="s">
        <v>22</v>
      </c>
      <c r="R826" s="105" t="s">
        <v>22</v>
      </c>
      <c r="S826" s="6"/>
      <c r="T826" s="101" t="e">
        <f>INDEX(BDD_enquete_terrain_publique!AE:AE, MATCH(A826, BDD_enquete_terrain_publique!C:C, 0))</f>
        <v>#N/A</v>
      </c>
      <c r="U826" s="101" t="e">
        <f>INDEX(BDD_enquete_terrain_publique!AF:AF, MATCH(A826, BDD_enquete_terrain_publique!C:C, 0))</f>
        <v>#N/A</v>
      </c>
      <c r="V826" s="6"/>
      <c r="W826" s="6"/>
      <c r="X826" s="6"/>
      <c r="Y826" s="6"/>
      <c r="Z826" s="6"/>
      <c r="AA826" s="6"/>
      <c r="GU826" s="163"/>
    </row>
    <row r="827" spans="1:203">
      <c r="A827" s="106"/>
      <c r="B827" s="100"/>
      <c r="C827" s="6"/>
      <c r="D827" s="105"/>
      <c r="E827" s="6" t="e">
        <f>INDEX(BDD_enquete_terrain_publique!G:G, MATCH(A827, BDD_enquete_terrain_publique!C:C, 0))</f>
        <v>#N/A</v>
      </c>
      <c r="F827" s="6" t="e">
        <f>INDEX(BDD_enquete_terrain_publique!H:H, MATCH(A827, BDD_enquete_terrain_publique!C:C, 0))</f>
        <v>#N/A</v>
      </c>
      <c r="G827" s="6" t="e">
        <f>INDEX(BDD_enquete_terrain_publique!I:I, MATCH(A827, BDD_enquete_terrain_publique!C:C, 0))</f>
        <v>#N/A</v>
      </c>
      <c r="H827" s="6" t="e">
        <f>INDEX(BDD_enquete_terrain_publique!J:J, MATCH(A827, BDD_enquete_terrain_publique!C:C, 0))</f>
        <v>#N/A</v>
      </c>
      <c r="I827" s="6" t="e">
        <f>INDEX(BDD_enquete_terrain_publique!K:K, MATCH(A827, BDD_enquete_terrain_publique!C:C, 0))</f>
        <v>#N/A</v>
      </c>
      <c r="J827" s="6" t="e">
        <f>INDEX(BDD_enquete_terrain_publique!L:L, MATCH(A827, BDD_enquete_terrain_publique!C:C, 0))</f>
        <v>#N/A</v>
      </c>
      <c r="K827" s="6" t="e">
        <f>INDEX(BDD_enquete_terrain_publique!M:M, MATCH(A827, BDD_enquete_terrain_publique!C:C, 0))</f>
        <v>#N/A</v>
      </c>
      <c r="L827" s="105"/>
      <c r="M827" s="105"/>
      <c r="N827" s="105"/>
      <c r="O827" s="6"/>
      <c r="P827" s="105" t="s">
        <v>22</v>
      </c>
      <c r="Q827" s="105" t="s">
        <v>22</v>
      </c>
      <c r="R827" s="105" t="s">
        <v>22</v>
      </c>
      <c r="S827" s="6"/>
      <c r="T827" s="101" t="e">
        <f>INDEX(BDD_enquete_terrain_publique!AE:AE, MATCH(A827, BDD_enquete_terrain_publique!C:C, 0))</f>
        <v>#N/A</v>
      </c>
      <c r="U827" s="101" t="e">
        <f>INDEX(BDD_enquete_terrain_publique!AF:AF, MATCH(A827, BDD_enquete_terrain_publique!C:C, 0))</f>
        <v>#N/A</v>
      </c>
      <c r="V827" s="6"/>
      <c r="W827" s="6"/>
      <c r="X827" s="6"/>
      <c r="Y827" s="6"/>
      <c r="Z827" s="6"/>
      <c r="AA827" s="6"/>
      <c r="GU827" s="163"/>
    </row>
    <row r="828" spans="1:203">
      <c r="A828" s="106"/>
      <c r="B828" s="100"/>
      <c r="C828" s="6"/>
      <c r="D828" s="105"/>
      <c r="E828" s="6" t="e">
        <f>INDEX(BDD_enquete_terrain_publique!G:G, MATCH(A828, BDD_enquete_terrain_publique!C:C, 0))</f>
        <v>#N/A</v>
      </c>
      <c r="F828" s="6" t="e">
        <f>INDEX(BDD_enquete_terrain_publique!H:H, MATCH(A828, BDD_enquete_terrain_publique!C:C, 0))</f>
        <v>#N/A</v>
      </c>
      <c r="G828" s="6" t="e">
        <f>INDEX(BDD_enquete_terrain_publique!I:I, MATCH(A828, BDD_enquete_terrain_publique!C:C, 0))</f>
        <v>#N/A</v>
      </c>
      <c r="H828" s="6" t="e">
        <f>INDEX(BDD_enquete_terrain_publique!J:J, MATCH(A828, BDD_enquete_terrain_publique!C:C, 0))</f>
        <v>#N/A</v>
      </c>
      <c r="I828" s="6" t="e">
        <f>INDEX(BDD_enquete_terrain_publique!K:K, MATCH(A828, BDD_enquete_terrain_publique!C:C, 0))</f>
        <v>#N/A</v>
      </c>
      <c r="J828" s="6" t="e">
        <f>INDEX(BDD_enquete_terrain_publique!L:L, MATCH(A828, BDD_enquete_terrain_publique!C:C, 0))</f>
        <v>#N/A</v>
      </c>
      <c r="K828" s="6" t="e">
        <f>INDEX(BDD_enquete_terrain_publique!M:M, MATCH(A828, BDD_enquete_terrain_publique!C:C, 0))</f>
        <v>#N/A</v>
      </c>
      <c r="L828" s="105"/>
      <c r="M828" s="105"/>
      <c r="N828" s="105"/>
      <c r="O828" s="6"/>
      <c r="P828" s="105" t="s">
        <v>22</v>
      </c>
      <c r="Q828" s="105" t="s">
        <v>22</v>
      </c>
      <c r="R828" s="105" t="s">
        <v>22</v>
      </c>
      <c r="S828" s="6"/>
      <c r="T828" s="101" t="e">
        <f>INDEX(BDD_enquete_terrain_publique!AE:AE, MATCH(A828, BDD_enquete_terrain_publique!C:C, 0))</f>
        <v>#N/A</v>
      </c>
      <c r="U828" s="101" t="e">
        <f>INDEX(BDD_enquete_terrain_publique!AF:AF, MATCH(A828, BDD_enquete_terrain_publique!C:C, 0))</f>
        <v>#N/A</v>
      </c>
      <c r="V828" s="6"/>
      <c r="W828" s="6"/>
      <c r="X828" s="6"/>
      <c r="Y828" s="6"/>
      <c r="Z828" s="6"/>
      <c r="AA828" s="6"/>
      <c r="GU828" s="163"/>
    </row>
    <row r="829" spans="1:203">
      <c r="A829" s="106"/>
      <c r="B829" s="100"/>
      <c r="C829" s="6"/>
      <c r="D829" s="105"/>
      <c r="E829" s="6" t="e">
        <f>INDEX(BDD_enquete_terrain_publique!G:G, MATCH(A829, BDD_enquete_terrain_publique!C:C, 0))</f>
        <v>#N/A</v>
      </c>
      <c r="F829" s="6" t="e">
        <f>INDEX(BDD_enquete_terrain_publique!H:H, MATCH(A829, BDD_enquete_terrain_publique!C:C, 0))</f>
        <v>#N/A</v>
      </c>
      <c r="G829" s="6" t="e">
        <f>INDEX(BDD_enquete_terrain_publique!I:I, MATCH(A829, BDD_enquete_terrain_publique!C:C, 0))</f>
        <v>#N/A</v>
      </c>
      <c r="H829" s="6" t="e">
        <f>INDEX(BDD_enquete_terrain_publique!J:J, MATCH(A829, BDD_enquete_terrain_publique!C:C, 0))</f>
        <v>#N/A</v>
      </c>
      <c r="I829" s="6" t="e">
        <f>INDEX(BDD_enquete_terrain_publique!K:K, MATCH(A829, BDD_enquete_terrain_publique!C:C, 0))</f>
        <v>#N/A</v>
      </c>
      <c r="J829" s="6" t="e">
        <f>INDEX(BDD_enquete_terrain_publique!L:L, MATCH(A829, BDD_enquete_terrain_publique!C:C, 0))</f>
        <v>#N/A</v>
      </c>
      <c r="K829" s="6" t="e">
        <f>INDEX(BDD_enquete_terrain_publique!M:M, MATCH(A829, BDD_enquete_terrain_publique!C:C, 0))</f>
        <v>#N/A</v>
      </c>
      <c r="L829" s="105"/>
      <c r="M829" s="105"/>
      <c r="N829" s="105"/>
      <c r="O829" s="6"/>
      <c r="P829" s="105" t="s">
        <v>22</v>
      </c>
      <c r="Q829" s="105" t="s">
        <v>22</v>
      </c>
      <c r="R829" s="105" t="s">
        <v>22</v>
      </c>
      <c r="S829" s="6"/>
      <c r="T829" s="101" t="e">
        <f>INDEX(BDD_enquete_terrain_publique!AE:AE, MATCH(A829, BDD_enquete_terrain_publique!C:C, 0))</f>
        <v>#N/A</v>
      </c>
      <c r="U829" s="101" t="e">
        <f>INDEX(BDD_enquete_terrain_publique!AF:AF, MATCH(A829, BDD_enquete_terrain_publique!C:C, 0))</f>
        <v>#N/A</v>
      </c>
      <c r="V829" s="6"/>
      <c r="W829" s="6"/>
      <c r="X829" s="6"/>
      <c r="Y829" s="6"/>
      <c r="Z829" s="6"/>
      <c r="AA829" s="6"/>
      <c r="GU829" s="163"/>
    </row>
    <row r="830" spans="1:203">
      <c r="A830" s="106"/>
      <c r="B830" s="100"/>
      <c r="C830" s="6"/>
      <c r="D830" s="105"/>
      <c r="E830" s="6" t="e">
        <f>INDEX(BDD_enquete_terrain_publique!G:G, MATCH(A830, BDD_enquete_terrain_publique!C:C, 0))</f>
        <v>#N/A</v>
      </c>
      <c r="F830" s="6" t="e">
        <f>INDEX(BDD_enquete_terrain_publique!H:H, MATCH(A830, BDD_enquete_terrain_publique!C:C, 0))</f>
        <v>#N/A</v>
      </c>
      <c r="G830" s="6" t="e">
        <f>INDEX(BDD_enquete_terrain_publique!I:I, MATCH(A830, BDD_enquete_terrain_publique!C:C, 0))</f>
        <v>#N/A</v>
      </c>
      <c r="H830" s="6" t="e">
        <f>INDEX(BDD_enquete_terrain_publique!J:J, MATCH(A830, BDD_enquete_terrain_publique!C:C, 0))</f>
        <v>#N/A</v>
      </c>
      <c r="I830" s="6" t="e">
        <f>INDEX(BDD_enquete_terrain_publique!K:K, MATCH(A830, BDD_enquete_terrain_publique!C:C, 0))</f>
        <v>#N/A</v>
      </c>
      <c r="J830" s="6" t="e">
        <f>INDEX(BDD_enquete_terrain_publique!L:L, MATCH(A830, BDD_enquete_terrain_publique!C:C, 0))</f>
        <v>#N/A</v>
      </c>
      <c r="K830" s="6" t="e">
        <f>INDEX(BDD_enquete_terrain_publique!M:M, MATCH(A830, BDD_enquete_terrain_publique!C:C, 0))</f>
        <v>#N/A</v>
      </c>
      <c r="L830" s="105"/>
      <c r="M830" s="105"/>
      <c r="N830" s="105"/>
      <c r="O830" s="6"/>
      <c r="P830" s="105" t="s">
        <v>22</v>
      </c>
      <c r="Q830" s="105" t="s">
        <v>22</v>
      </c>
      <c r="R830" s="105" t="s">
        <v>22</v>
      </c>
      <c r="S830" s="6"/>
      <c r="T830" s="101" t="e">
        <f>INDEX(BDD_enquete_terrain_publique!AE:AE, MATCH(A830, BDD_enquete_terrain_publique!C:C, 0))</f>
        <v>#N/A</v>
      </c>
      <c r="U830" s="101" t="e">
        <f>INDEX(BDD_enquete_terrain_publique!AF:AF, MATCH(A830, BDD_enquete_terrain_publique!C:C, 0))</f>
        <v>#N/A</v>
      </c>
      <c r="V830" s="6"/>
      <c r="W830" s="6"/>
      <c r="X830" s="6"/>
      <c r="Y830" s="6"/>
      <c r="Z830" s="6"/>
      <c r="AA830" s="6"/>
      <c r="GU830" s="163"/>
    </row>
    <row r="831" spans="1:203">
      <c r="A831" s="106"/>
      <c r="B831" s="100"/>
      <c r="C831" s="6"/>
      <c r="D831" s="105"/>
      <c r="E831" s="6" t="e">
        <f>INDEX(BDD_enquete_terrain_publique!G:G, MATCH(A831, BDD_enquete_terrain_publique!C:C, 0))</f>
        <v>#N/A</v>
      </c>
      <c r="F831" s="6" t="e">
        <f>INDEX(BDD_enquete_terrain_publique!H:H, MATCH(A831, BDD_enquete_terrain_publique!C:C, 0))</f>
        <v>#N/A</v>
      </c>
      <c r="G831" s="6" t="e">
        <f>INDEX(BDD_enquete_terrain_publique!I:I, MATCH(A831, BDD_enquete_terrain_publique!C:C, 0))</f>
        <v>#N/A</v>
      </c>
      <c r="H831" s="6" t="e">
        <f>INDEX(BDD_enquete_terrain_publique!J:J, MATCH(A831, BDD_enquete_terrain_publique!C:C, 0))</f>
        <v>#N/A</v>
      </c>
      <c r="I831" s="6" t="e">
        <f>INDEX(BDD_enquete_terrain_publique!K:K, MATCH(A831, BDD_enquete_terrain_publique!C:C, 0))</f>
        <v>#N/A</v>
      </c>
      <c r="J831" s="6" t="e">
        <f>INDEX(BDD_enquete_terrain_publique!L:L, MATCH(A831, BDD_enquete_terrain_publique!C:C, 0))</f>
        <v>#N/A</v>
      </c>
      <c r="K831" s="6" t="e">
        <f>INDEX(BDD_enquete_terrain_publique!M:M, MATCH(A831, BDD_enquete_terrain_publique!C:C, 0))</f>
        <v>#N/A</v>
      </c>
      <c r="L831" s="105"/>
      <c r="M831" s="105"/>
      <c r="N831" s="105"/>
      <c r="O831" s="6"/>
      <c r="P831" s="105" t="s">
        <v>22</v>
      </c>
      <c r="Q831" s="105" t="s">
        <v>22</v>
      </c>
      <c r="R831" s="105" t="s">
        <v>22</v>
      </c>
      <c r="S831" s="6"/>
      <c r="T831" s="101" t="e">
        <f>INDEX(BDD_enquete_terrain_publique!AE:AE, MATCH(A831, BDD_enquete_terrain_publique!C:C, 0))</f>
        <v>#N/A</v>
      </c>
      <c r="U831" s="101" t="e">
        <f>INDEX(BDD_enquete_terrain_publique!AF:AF, MATCH(A831, BDD_enquete_terrain_publique!C:C, 0))</f>
        <v>#N/A</v>
      </c>
      <c r="V831" s="6"/>
      <c r="W831" s="6"/>
      <c r="X831" s="6"/>
      <c r="Y831" s="6"/>
      <c r="Z831" s="6"/>
      <c r="AA831" s="6"/>
      <c r="GU831" s="163"/>
    </row>
    <row r="832" spans="1:203">
      <c r="A832" s="106"/>
      <c r="B832" s="100"/>
      <c r="C832" s="6"/>
      <c r="D832" s="105"/>
      <c r="E832" s="6" t="e">
        <f>INDEX(BDD_enquete_terrain_publique!G:G, MATCH(A832, BDD_enquete_terrain_publique!C:C, 0))</f>
        <v>#N/A</v>
      </c>
      <c r="F832" s="6" t="e">
        <f>INDEX(BDD_enquete_terrain_publique!H:H, MATCH(A832, BDD_enquete_terrain_publique!C:C, 0))</f>
        <v>#N/A</v>
      </c>
      <c r="G832" s="6" t="e">
        <f>INDEX(BDD_enquete_terrain_publique!I:I, MATCH(A832, BDD_enquete_terrain_publique!C:C, 0))</f>
        <v>#N/A</v>
      </c>
      <c r="H832" s="6" t="e">
        <f>INDEX(BDD_enquete_terrain_publique!J:J, MATCH(A832, BDD_enquete_terrain_publique!C:C, 0))</f>
        <v>#N/A</v>
      </c>
      <c r="I832" s="6" t="e">
        <f>INDEX(BDD_enquete_terrain_publique!K:K, MATCH(A832, BDD_enquete_terrain_publique!C:C, 0))</f>
        <v>#N/A</v>
      </c>
      <c r="J832" s="6" t="e">
        <f>INDEX(BDD_enquete_terrain_publique!L:L, MATCH(A832, BDD_enquete_terrain_publique!C:C, 0))</f>
        <v>#N/A</v>
      </c>
      <c r="K832" s="6" t="e">
        <f>INDEX(BDD_enquete_terrain_publique!M:M, MATCH(A832, BDD_enquete_terrain_publique!C:C, 0))</f>
        <v>#N/A</v>
      </c>
      <c r="L832" s="105"/>
      <c r="M832" s="105"/>
      <c r="N832" s="105"/>
      <c r="O832" s="6"/>
      <c r="P832" s="105" t="s">
        <v>22</v>
      </c>
      <c r="Q832" s="105" t="s">
        <v>22</v>
      </c>
      <c r="R832" s="105" t="s">
        <v>22</v>
      </c>
      <c r="S832" s="6"/>
      <c r="T832" s="101" t="e">
        <f>INDEX(BDD_enquete_terrain_publique!AE:AE, MATCH(A832, BDD_enquete_terrain_publique!C:C, 0))</f>
        <v>#N/A</v>
      </c>
      <c r="U832" s="101" t="e">
        <f>INDEX(BDD_enquete_terrain_publique!AF:AF, MATCH(A832, BDD_enquete_terrain_publique!C:C, 0))</f>
        <v>#N/A</v>
      </c>
      <c r="V832" s="6"/>
      <c r="W832" s="6"/>
      <c r="X832" s="6"/>
      <c r="Y832" s="6"/>
      <c r="Z832" s="6"/>
      <c r="AA832" s="6"/>
      <c r="GU832" s="163"/>
    </row>
    <row r="833" spans="1:203">
      <c r="A833" s="106"/>
      <c r="B833" s="100"/>
      <c r="C833" s="6"/>
      <c r="D833" s="105"/>
      <c r="E833" s="6" t="e">
        <f>INDEX(BDD_enquete_terrain_publique!G:G, MATCH(A833, BDD_enquete_terrain_publique!C:C, 0))</f>
        <v>#N/A</v>
      </c>
      <c r="F833" s="6" t="e">
        <f>INDEX(BDD_enquete_terrain_publique!H:H, MATCH(A833, BDD_enquete_terrain_publique!C:C, 0))</f>
        <v>#N/A</v>
      </c>
      <c r="G833" s="6" t="e">
        <f>INDEX(BDD_enquete_terrain_publique!I:I, MATCH(A833, BDD_enquete_terrain_publique!C:C, 0))</f>
        <v>#N/A</v>
      </c>
      <c r="H833" s="6" t="e">
        <f>INDEX(BDD_enquete_terrain_publique!J:J, MATCH(A833, BDD_enquete_terrain_publique!C:C, 0))</f>
        <v>#N/A</v>
      </c>
      <c r="I833" s="6" t="e">
        <f>INDEX(BDD_enquete_terrain_publique!K:K, MATCH(A833, BDD_enquete_terrain_publique!C:C, 0))</f>
        <v>#N/A</v>
      </c>
      <c r="J833" s="6" t="e">
        <f>INDEX(BDD_enquete_terrain_publique!L:L, MATCH(A833, BDD_enquete_terrain_publique!C:C, 0))</f>
        <v>#N/A</v>
      </c>
      <c r="K833" s="6" t="e">
        <f>INDEX(BDD_enquete_terrain_publique!M:M, MATCH(A833, BDD_enquete_terrain_publique!C:C, 0))</f>
        <v>#N/A</v>
      </c>
      <c r="L833" s="105"/>
      <c r="M833" s="105"/>
      <c r="N833" s="105"/>
      <c r="O833" s="6"/>
      <c r="P833" s="105" t="s">
        <v>22</v>
      </c>
      <c r="Q833" s="105" t="s">
        <v>22</v>
      </c>
      <c r="R833" s="105" t="s">
        <v>22</v>
      </c>
      <c r="S833" s="6"/>
      <c r="T833" s="101" t="e">
        <f>INDEX(BDD_enquete_terrain_publique!AE:AE, MATCH(A833, BDD_enquete_terrain_publique!C:C, 0))</f>
        <v>#N/A</v>
      </c>
      <c r="U833" s="101" t="e">
        <f>INDEX(BDD_enquete_terrain_publique!AF:AF, MATCH(A833, BDD_enquete_terrain_publique!C:C, 0))</f>
        <v>#N/A</v>
      </c>
      <c r="V833" s="6"/>
      <c r="W833" s="6"/>
      <c r="X833" s="6"/>
      <c r="Y833" s="6"/>
      <c r="Z833" s="6"/>
      <c r="AA833" s="6"/>
      <c r="GU833" s="163"/>
    </row>
    <row r="834" spans="1:203">
      <c r="A834" s="106"/>
      <c r="B834" s="100"/>
      <c r="C834" s="6"/>
      <c r="D834" s="105"/>
      <c r="E834" s="6" t="e">
        <f>INDEX(BDD_enquete_terrain_publique!G:G, MATCH(A834, BDD_enquete_terrain_publique!C:C, 0))</f>
        <v>#N/A</v>
      </c>
      <c r="F834" s="6" t="e">
        <f>INDEX(BDD_enquete_terrain_publique!H:H, MATCH(A834, BDD_enquete_terrain_publique!C:C, 0))</f>
        <v>#N/A</v>
      </c>
      <c r="G834" s="6" t="e">
        <f>INDEX(BDD_enquete_terrain_publique!I:I, MATCH(A834, BDD_enquete_terrain_publique!C:C, 0))</f>
        <v>#N/A</v>
      </c>
      <c r="H834" s="6" t="e">
        <f>INDEX(BDD_enquete_terrain_publique!J:J, MATCH(A834, BDD_enquete_terrain_publique!C:C, 0))</f>
        <v>#N/A</v>
      </c>
      <c r="I834" s="6" t="e">
        <f>INDEX(BDD_enquete_terrain_publique!K:K, MATCH(A834, BDD_enquete_terrain_publique!C:C, 0))</f>
        <v>#N/A</v>
      </c>
      <c r="J834" s="6" t="e">
        <f>INDEX(BDD_enquete_terrain_publique!L:L, MATCH(A834, BDD_enquete_terrain_publique!C:C, 0))</f>
        <v>#N/A</v>
      </c>
      <c r="K834" s="6" t="e">
        <f>INDEX(BDD_enquete_terrain_publique!M:M, MATCH(A834, BDD_enquete_terrain_publique!C:C, 0))</f>
        <v>#N/A</v>
      </c>
      <c r="L834" s="105"/>
      <c r="M834" s="105"/>
      <c r="N834" s="105"/>
      <c r="O834" s="6"/>
      <c r="P834" s="105" t="s">
        <v>22</v>
      </c>
      <c r="Q834" s="105" t="s">
        <v>22</v>
      </c>
      <c r="R834" s="105" t="s">
        <v>22</v>
      </c>
      <c r="S834" s="6"/>
      <c r="T834" s="101" t="e">
        <f>INDEX(BDD_enquete_terrain_publique!AE:AE, MATCH(A834, BDD_enquete_terrain_publique!C:C, 0))</f>
        <v>#N/A</v>
      </c>
      <c r="U834" s="101" t="e">
        <f>INDEX(BDD_enquete_terrain_publique!AF:AF, MATCH(A834, BDD_enquete_terrain_publique!C:C, 0))</f>
        <v>#N/A</v>
      </c>
      <c r="V834" s="6"/>
      <c r="W834" s="6"/>
      <c r="X834" s="6"/>
      <c r="Y834" s="6"/>
      <c r="Z834" s="6"/>
      <c r="AA834" s="6"/>
      <c r="GU834" s="163"/>
    </row>
    <row r="835" spans="1:203">
      <c r="A835" s="106"/>
      <c r="B835" s="100"/>
      <c r="C835" s="6"/>
      <c r="D835" s="105"/>
      <c r="E835" s="6" t="e">
        <f>INDEX(BDD_enquete_terrain_publique!G:G, MATCH(A835, BDD_enquete_terrain_publique!C:C, 0))</f>
        <v>#N/A</v>
      </c>
      <c r="F835" s="6" t="e">
        <f>INDEX(BDD_enquete_terrain_publique!H:H, MATCH(A835, BDD_enquete_terrain_publique!C:C, 0))</f>
        <v>#N/A</v>
      </c>
      <c r="G835" s="6" t="e">
        <f>INDEX(BDD_enquete_terrain_publique!I:I, MATCH(A835, BDD_enquete_terrain_publique!C:C, 0))</f>
        <v>#N/A</v>
      </c>
      <c r="H835" s="6" t="e">
        <f>INDEX(BDD_enquete_terrain_publique!J:J, MATCH(A835, BDD_enquete_terrain_publique!C:C, 0))</f>
        <v>#N/A</v>
      </c>
      <c r="I835" s="6" t="e">
        <f>INDEX(BDD_enquete_terrain_publique!K:K, MATCH(A835, BDD_enquete_terrain_publique!C:C, 0))</f>
        <v>#N/A</v>
      </c>
      <c r="J835" s="6" t="e">
        <f>INDEX(BDD_enquete_terrain_publique!L:L, MATCH(A835, BDD_enquete_terrain_publique!C:C, 0))</f>
        <v>#N/A</v>
      </c>
      <c r="K835" s="6" t="e">
        <f>INDEX(BDD_enquete_terrain_publique!M:M, MATCH(A835, BDD_enquete_terrain_publique!C:C, 0))</f>
        <v>#N/A</v>
      </c>
      <c r="L835" s="105"/>
      <c r="M835" s="105"/>
      <c r="N835" s="105"/>
      <c r="O835" s="6"/>
      <c r="P835" s="105" t="s">
        <v>22</v>
      </c>
      <c r="Q835" s="105" t="s">
        <v>22</v>
      </c>
      <c r="R835" s="105" t="s">
        <v>22</v>
      </c>
      <c r="S835" s="6"/>
      <c r="T835" s="101" t="e">
        <f>INDEX(BDD_enquete_terrain_publique!AE:AE, MATCH(A835, BDD_enquete_terrain_publique!C:C, 0))</f>
        <v>#N/A</v>
      </c>
      <c r="U835" s="101" t="e">
        <f>INDEX(BDD_enquete_terrain_publique!AF:AF, MATCH(A835, BDD_enquete_terrain_publique!C:C, 0))</f>
        <v>#N/A</v>
      </c>
      <c r="V835" s="6"/>
      <c r="W835" s="6"/>
      <c r="X835" s="6"/>
      <c r="Y835" s="6"/>
      <c r="Z835" s="6"/>
      <c r="AA835" s="6"/>
      <c r="GU835" s="163"/>
    </row>
    <row r="836" spans="1:203">
      <c r="A836" s="106"/>
      <c r="B836" s="100"/>
      <c r="C836" s="6"/>
      <c r="D836" s="105"/>
      <c r="E836" s="6" t="e">
        <f>INDEX(BDD_enquete_terrain_publique!G:G, MATCH(A836, BDD_enquete_terrain_publique!C:C, 0))</f>
        <v>#N/A</v>
      </c>
      <c r="F836" s="6" t="e">
        <f>INDEX(BDD_enquete_terrain_publique!H:H, MATCH(A836, BDD_enquete_terrain_publique!C:C, 0))</f>
        <v>#N/A</v>
      </c>
      <c r="G836" s="6" t="e">
        <f>INDEX(BDD_enquete_terrain_publique!I:I, MATCH(A836, BDD_enquete_terrain_publique!C:C, 0))</f>
        <v>#N/A</v>
      </c>
      <c r="H836" s="6" t="e">
        <f>INDEX(BDD_enquete_terrain_publique!J:J, MATCH(A836, BDD_enquete_terrain_publique!C:C, 0))</f>
        <v>#N/A</v>
      </c>
      <c r="I836" s="6" t="e">
        <f>INDEX(BDD_enquete_terrain_publique!K:K, MATCH(A836, BDD_enquete_terrain_publique!C:C, 0))</f>
        <v>#N/A</v>
      </c>
      <c r="J836" s="6" t="e">
        <f>INDEX(BDD_enquete_terrain_publique!L:L, MATCH(A836, BDD_enquete_terrain_publique!C:C, 0))</f>
        <v>#N/A</v>
      </c>
      <c r="K836" s="6" t="e">
        <f>INDEX(BDD_enquete_terrain_publique!M:M, MATCH(A836, BDD_enquete_terrain_publique!C:C, 0))</f>
        <v>#N/A</v>
      </c>
      <c r="L836" s="105"/>
      <c r="M836" s="105"/>
      <c r="N836" s="105"/>
      <c r="O836" s="6"/>
      <c r="P836" s="105" t="s">
        <v>22</v>
      </c>
      <c r="Q836" s="105" t="s">
        <v>22</v>
      </c>
      <c r="R836" s="105" t="s">
        <v>22</v>
      </c>
      <c r="S836" s="6"/>
      <c r="T836" s="101" t="e">
        <f>INDEX(BDD_enquete_terrain_publique!AE:AE, MATCH(A836, BDD_enquete_terrain_publique!C:C, 0))</f>
        <v>#N/A</v>
      </c>
      <c r="U836" s="101" t="e">
        <f>INDEX(BDD_enquete_terrain_publique!AF:AF, MATCH(A836, BDD_enquete_terrain_publique!C:C, 0))</f>
        <v>#N/A</v>
      </c>
      <c r="V836" s="6"/>
      <c r="W836" s="6"/>
      <c r="X836" s="6"/>
      <c r="Y836" s="6"/>
      <c r="Z836" s="6"/>
      <c r="AA836" s="6"/>
      <c r="GU836" s="163"/>
    </row>
    <row r="837" spans="1:203">
      <c r="A837" s="106"/>
      <c r="B837" s="100"/>
      <c r="C837" s="6"/>
      <c r="D837" s="105"/>
      <c r="E837" s="6" t="e">
        <f>INDEX(BDD_enquete_terrain_publique!G:G, MATCH(A837, BDD_enquete_terrain_publique!C:C, 0))</f>
        <v>#N/A</v>
      </c>
      <c r="F837" s="6" t="e">
        <f>INDEX(BDD_enquete_terrain_publique!H:H, MATCH(A837, BDD_enquete_terrain_publique!C:C, 0))</f>
        <v>#N/A</v>
      </c>
      <c r="G837" s="6" t="e">
        <f>INDEX(BDD_enquete_terrain_publique!I:I, MATCH(A837, BDD_enquete_terrain_publique!C:C, 0))</f>
        <v>#N/A</v>
      </c>
      <c r="H837" s="6" t="e">
        <f>INDEX(BDD_enquete_terrain_publique!J:J, MATCH(A837, BDD_enquete_terrain_publique!C:C, 0))</f>
        <v>#N/A</v>
      </c>
      <c r="I837" s="6" t="e">
        <f>INDEX(BDD_enquete_terrain_publique!K:K, MATCH(A837, BDD_enquete_terrain_publique!C:C, 0))</f>
        <v>#N/A</v>
      </c>
      <c r="J837" s="6" t="e">
        <f>INDEX(BDD_enquete_terrain_publique!L:L, MATCH(A837, BDD_enquete_terrain_publique!C:C, 0))</f>
        <v>#N/A</v>
      </c>
      <c r="K837" s="6" t="e">
        <f>INDEX(BDD_enquete_terrain_publique!M:M, MATCH(A837, BDD_enquete_terrain_publique!C:C, 0))</f>
        <v>#N/A</v>
      </c>
      <c r="L837" s="105"/>
      <c r="M837" s="105"/>
      <c r="N837" s="105"/>
      <c r="O837" s="6"/>
      <c r="P837" s="105" t="s">
        <v>22</v>
      </c>
      <c r="Q837" s="105" t="s">
        <v>22</v>
      </c>
      <c r="R837" s="105" t="s">
        <v>22</v>
      </c>
      <c r="S837" s="6"/>
      <c r="T837" s="101" t="e">
        <f>INDEX(BDD_enquete_terrain_publique!AE:AE, MATCH(A837, BDD_enquete_terrain_publique!C:C, 0))</f>
        <v>#N/A</v>
      </c>
      <c r="U837" s="101" t="e">
        <f>INDEX(BDD_enquete_terrain_publique!AF:AF, MATCH(A837, BDD_enquete_terrain_publique!C:C, 0))</f>
        <v>#N/A</v>
      </c>
      <c r="V837" s="6"/>
      <c r="W837" s="6"/>
      <c r="X837" s="6"/>
      <c r="Y837" s="6"/>
      <c r="Z837" s="6"/>
      <c r="AA837" s="6"/>
      <c r="GU837" s="163"/>
    </row>
    <row r="838" spans="1:203">
      <c r="A838" s="106"/>
      <c r="B838" s="100"/>
      <c r="C838" s="6"/>
      <c r="D838" s="105"/>
      <c r="E838" s="6" t="e">
        <f>INDEX(BDD_enquete_terrain_publique!G:G, MATCH(A838, BDD_enquete_terrain_publique!C:C, 0))</f>
        <v>#N/A</v>
      </c>
      <c r="F838" s="6" t="e">
        <f>INDEX(BDD_enquete_terrain_publique!H:H, MATCH(A838, BDD_enquete_terrain_publique!C:C, 0))</f>
        <v>#N/A</v>
      </c>
      <c r="G838" s="6" t="e">
        <f>INDEX(BDD_enquete_terrain_publique!I:I, MATCH(A838, BDD_enquete_terrain_publique!C:C, 0))</f>
        <v>#N/A</v>
      </c>
      <c r="H838" s="6" t="e">
        <f>INDEX(BDD_enquete_terrain_publique!J:J, MATCH(A838, BDD_enquete_terrain_publique!C:C, 0))</f>
        <v>#N/A</v>
      </c>
      <c r="I838" s="6" t="e">
        <f>INDEX(BDD_enquete_terrain_publique!K:K, MATCH(A838, BDD_enquete_terrain_publique!C:C, 0))</f>
        <v>#N/A</v>
      </c>
      <c r="J838" s="6" t="e">
        <f>INDEX(BDD_enquete_terrain_publique!L:L, MATCH(A838, BDD_enquete_terrain_publique!C:C, 0))</f>
        <v>#N/A</v>
      </c>
      <c r="K838" s="6" t="e">
        <f>INDEX(BDD_enquete_terrain_publique!M:M, MATCH(A838, BDD_enquete_terrain_publique!C:C, 0))</f>
        <v>#N/A</v>
      </c>
      <c r="L838" s="105"/>
      <c r="M838" s="105"/>
      <c r="N838" s="105"/>
      <c r="O838" s="6"/>
      <c r="P838" s="105" t="s">
        <v>22</v>
      </c>
      <c r="Q838" s="105" t="s">
        <v>22</v>
      </c>
      <c r="R838" s="105" t="s">
        <v>22</v>
      </c>
      <c r="S838" s="6"/>
      <c r="T838" s="101" t="e">
        <f>INDEX(BDD_enquete_terrain_publique!AE:AE, MATCH(A838, BDD_enquete_terrain_publique!C:C, 0))</f>
        <v>#N/A</v>
      </c>
      <c r="U838" s="101" t="e">
        <f>INDEX(BDD_enquete_terrain_publique!AF:AF, MATCH(A838, BDD_enquete_terrain_publique!C:C, 0))</f>
        <v>#N/A</v>
      </c>
      <c r="V838" s="6"/>
      <c r="W838" s="6"/>
      <c r="X838" s="6"/>
      <c r="Y838" s="6"/>
      <c r="Z838" s="6"/>
      <c r="AA838" s="6"/>
      <c r="GU838" s="163"/>
    </row>
    <row r="839" spans="1:203">
      <c r="A839" s="106"/>
      <c r="B839" s="100"/>
      <c r="C839" s="6"/>
      <c r="D839" s="105"/>
      <c r="E839" s="6" t="e">
        <f>INDEX(BDD_enquete_terrain_publique!G:G, MATCH(A839, BDD_enquete_terrain_publique!C:C, 0))</f>
        <v>#N/A</v>
      </c>
      <c r="F839" s="6" t="e">
        <f>INDEX(BDD_enquete_terrain_publique!H:H, MATCH(A839, BDD_enquete_terrain_publique!C:C, 0))</f>
        <v>#N/A</v>
      </c>
      <c r="G839" s="6" t="e">
        <f>INDEX(BDD_enquete_terrain_publique!I:I, MATCH(A839, BDD_enquete_terrain_publique!C:C, 0))</f>
        <v>#N/A</v>
      </c>
      <c r="H839" s="6" t="e">
        <f>INDEX(BDD_enquete_terrain_publique!J:J, MATCH(A839, BDD_enquete_terrain_publique!C:C, 0))</f>
        <v>#N/A</v>
      </c>
      <c r="I839" s="6" t="e">
        <f>INDEX(BDD_enquete_terrain_publique!K:K, MATCH(A839, BDD_enquete_terrain_publique!C:C, 0))</f>
        <v>#N/A</v>
      </c>
      <c r="J839" s="6" t="e">
        <f>INDEX(BDD_enquete_terrain_publique!L:L, MATCH(A839, BDD_enquete_terrain_publique!C:C, 0))</f>
        <v>#N/A</v>
      </c>
      <c r="K839" s="6" t="e">
        <f>INDEX(BDD_enquete_terrain_publique!M:M, MATCH(A839, BDD_enquete_terrain_publique!C:C, 0))</f>
        <v>#N/A</v>
      </c>
      <c r="L839" s="105"/>
      <c r="M839" s="105"/>
      <c r="N839" s="105"/>
      <c r="O839" s="6"/>
      <c r="P839" s="105" t="s">
        <v>22</v>
      </c>
      <c r="Q839" s="105" t="s">
        <v>22</v>
      </c>
      <c r="R839" s="105" t="s">
        <v>22</v>
      </c>
      <c r="S839" s="6"/>
      <c r="T839" s="101" t="e">
        <f>INDEX(BDD_enquete_terrain_publique!AE:AE, MATCH(A839, BDD_enquete_terrain_publique!C:C, 0))</f>
        <v>#N/A</v>
      </c>
      <c r="U839" s="101" t="e">
        <f>INDEX(BDD_enquete_terrain_publique!AF:AF, MATCH(A839, BDD_enquete_terrain_publique!C:C, 0))</f>
        <v>#N/A</v>
      </c>
      <c r="V839" s="6"/>
      <c r="W839" s="6"/>
      <c r="X839" s="6"/>
      <c r="Y839" s="6"/>
      <c r="Z839" s="6"/>
      <c r="AA839" s="6"/>
      <c r="GU839" s="163"/>
    </row>
    <row r="840" spans="1:203">
      <c r="A840" s="106"/>
      <c r="B840" s="100"/>
      <c r="C840" s="6"/>
      <c r="D840" s="105"/>
      <c r="E840" s="6" t="e">
        <f>INDEX(BDD_enquete_terrain_publique!G:G, MATCH(A840, BDD_enquete_terrain_publique!C:C, 0))</f>
        <v>#N/A</v>
      </c>
      <c r="F840" s="6" t="e">
        <f>INDEX(BDD_enquete_terrain_publique!H:H, MATCH(A840, BDD_enquete_terrain_publique!C:C, 0))</f>
        <v>#N/A</v>
      </c>
      <c r="G840" s="6" t="e">
        <f>INDEX(BDD_enquete_terrain_publique!I:I, MATCH(A840, BDD_enquete_terrain_publique!C:C, 0))</f>
        <v>#N/A</v>
      </c>
      <c r="H840" s="6" t="e">
        <f>INDEX(BDD_enquete_terrain_publique!J:J, MATCH(A840, BDD_enquete_terrain_publique!C:C, 0))</f>
        <v>#N/A</v>
      </c>
      <c r="I840" s="6" t="e">
        <f>INDEX(BDD_enquete_terrain_publique!K:K, MATCH(A840, BDD_enquete_terrain_publique!C:C, 0))</f>
        <v>#N/A</v>
      </c>
      <c r="J840" s="6" t="e">
        <f>INDEX(BDD_enquete_terrain_publique!L:L, MATCH(A840, BDD_enquete_terrain_publique!C:C, 0))</f>
        <v>#N/A</v>
      </c>
      <c r="K840" s="6" t="e">
        <f>INDEX(BDD_enquete_terrain_publique!M:M, MATCH(A840, BDD_enquete_terrain_publique!C:C, 0))</f>
        <v>#N/A</v>
      </c>
      <c r="L840" s="105"/>
      <c r="M840" s="105"/>
      <c r="N840" s="105"/>
      <c r="O840" s="6"/>
      <c r="P840" s="105" t="s">
        <v>22</v>
      </c>
      <c r="Q840" s="105" t="s">
        <v>22</v>
      </c>
      <c r="R840" s="105" t="s">
        <v>22</v>
      </c>
      <c r="S840" s="6"/>
      <c r="T840" s="101" t="e">
        <f>INDEX(BDD_enquete_terrain_publique!AE:AE, MATCH(A840, BDD_enquete_terrain_publique!C:C, 0))</f>
        <v>#N/A</v>
      </c>
      <c r="U840" s="6"/>
      <c r="V840" s="6"/>
      <c r="W840" s="6"/>
      <c r="X840" s="6"/>
      <c r="Y840" s="6"/>
      <c r="Z840" s="6"/>
      <c r="AA840" s="6"/>
      <c r="GU840" s="163"/>
    </row>
    <row r="841" spans="1:203">
      <c r="A841" s="106"/>
      <c r="B841" s="100"/>
      <c r="C841" s="6"/>
      <c r="D841" s="105"/>
      <c r="E841" s="6" t="e">
        <f>INDEX(BDD_enquete_terrain_publique!G:G, MATCH(A841, BDD_enquete_terrain_publique!C:C, 0))</f>
        <v>#N/A</v>
      </c>
      <c r="F841" s="6" t="e">
        <f>INDEX(BDD_enquete_terrain_publique!H:H, MATCH(A841, BDD_enquete_terrain_publique!C:C, 0))</f>
        <v>#N/A</v>
      </c>
      <c r="G841" s="6" t="e">
        <f>INDEX(BDD_enquete_terrain_publique!I:I, MATCH(A841, BDD_enquete_terrain_publique!C:C, 0))</f>
        <v>#N/A</v>
      </c>
      <c r="H841" s="6" t="e">
        <f>INDEX(BDD_enquete_terrain_publique!J:J, MATCH(A841, BDD_enquete_terrain_publique!C:C, 0))</f>
        <v>#N/A</v>
      </c>
      <c r="I841" s="6" t="e">
        <f>INDEX(BDD_enquete_terrain_publique!K:K, MATCH(A841, BDD_enquete_terrain_publique!C:C, 0))</f>
        <v>#N/A</v>
      </c>
      <c r="J841" s="6" t="e">
        <f>INDEX(BDD_enquete_terrain_publique!L:L, MATCH(A841, BDD_enquete_terrain_publique!C:C, 0))</f>
        <v>#N/A</v>
      </c>
      <c r="K841" s="6" t="e">
        <f>INDEX(BDD_enquete_terrain_publique!M:M, MATCH(A841, BDD_enquete_terrain_publique!C:C, 0))</f>
        <v>#N/A</v>
      </c>
      <c r="L841" s="105"/>
      <c r="M841" s="105"/>
      <c r="N841" s="105"/>
      <c r="O841" s="6"/>
      <c r="P841" s="105" t="s">
        <v>22</v>
      </c>
      <c r="Q841" s="105" t="s">
        <v>22</v>
      </c>
      <c r="R841" s="105" t="s">
        <v>22</v>
      </c>
      <c r="S841" s="6"/>
      <c r="T841" s="101" t="e">
        <f>INDEX(BDD_enquete_terrain_publique!AE:AE, MATCH(A841, BDD_enquete_terrain_publique!C:C, 0))</f>
        <v>#N/A</v>
      </c>
      <c r="U841" s="6"/>
      <c r="V841" s="6"/>
      <c r="W841" s="6"/>
      <c r="X841" s="6"/>
      <c r="Y841" s="6"/>
      <c r="Z841" s="6"/>
      <c r="AA841" s="6"/>
      <c r="GU841" s="163"/>
    </row>
    <row r="842" spans="1:203">
      <c r="A842" s="106"/>
      <c r="B842" s="100"/>
      <c r="C842" s="6"/>
      <c r="D842" s="105"/>
      <c r="E842" s="6" t="e">
        <f>INDEX(BDD_enquete_terrain_publique!G:G, MATCH(A842, BDD_enquete_terrain_publique!C:C, 0))</f>
        <v>#N/A</v>
      </c>
      <c r="F842" s="6" t="e">
        <f>INDEX(BDD_enquete_terrain_publique!H:H, MATCH(A842, BDD_enquete_terrain_publique!C:C, 0))</f>
        <v>#N/A</v>
      </c>
      <c r="G842" s="6" t="e">
        <f>INDEX(BDD_enquete_terrain_publique!I:I, MATCH(A842, BDD_enquete_terrain_publique!C:C, 0))</f>
        <v>#N/A</v>
      </c>
      <c r="H842" s="6" t="e">
        <f>INDEX(BDD_enquete_terrain_publique!J:J, MATCH(A842, BDD_enquete_terrain_publique!C:C, 0))</f>
        <v>#N/A</v>
      </c>
      <c r="I842" s="6" t="e">
        <f>INDEX(BDD_enquete_terrain_publique!K:K, MATCH(A842, BDD_enquete_terrain_publique!C:C, 0))</f>
        <v>#N/A</v>
      </c>
      <c r="J842" s="6" t="e">
        <f>INDEX(BDD_enquete_terrain_publique!L:L, MATCH(A842, BDD_enquete_terrain_publique!C:C, 0))</f>
        <v>#N/A</v>
      </c>
      <c r="K842" s="6" t="e">
        <f>INDEX(BDD_enquete_terrain_publique!M:M, MATCH(A842, BDD_enquete_terrain_publique!C:C, 0))</f>
        <v>#N/A</v>
      </c>
      <c r="L842" s="105"/>
      <c r="M842" s="105"/>
      <c r="N842" s="105"/>
      <c r="O842" s="6"/>
      <c r="P842" s="105" t="s">
        <v>22</v>
      </c>
      <c r="Q842" s="105" t="s">
        <v>22</v>
      </c>
      <c r="R842" s="105" t="s">
        <v>22</v>
      </c>
      <c r="S842" s="6"/>
      <c r="T842" s="101" t="e">
        <f>INDEX(BDD_enquete_terrain_publique!AE:AE, MATCH(A842, BDD_enquete_terrain_publique!C:C, 0))</f>
        <v>#N/A</v>
      </c>
      <c r="U842" s="6"/>
      <c r="V842" s="6"/>
      <c r="W842" s="6"/>
      <c r="X842" s="6"/>
      <c r="Y842" s="6"/>
      <c r="Z842" s="6"/>
      <c r="AA842" s="6"/>
      <c r="GU842" s="163"/>
    </row>
    <row r="843" spans="1:203">
      <c r="A843" s="106"/>
      <c r="B843" s="100"/>
      <c r="C843" s="6"/>
      <c r="D843" s="105"/>
      <c r="E843" s="6" t="e">
        <f>INDEX(BDD_enquete_terrain_publique!G:G, MATCH(A843, BDD_enquete_terrain_publique!C:C, 0))</f>
        <v>#N/A</v>
      </c>
      <c r="F843" s="6" t="e">
        <f>INDEX(BDD_enquete_terrain_publique!H:H, MATCH(A843, BDD_enquete_terrain_publique!C:C, 0))</f>
        <v>#N/A</v>
      </c>
      <c r="G843" s="6" t="e">
        <f>INDEX(BDD_enquete_terrain_publique!I:I, MATCH(A843, BDD_enquete_terrain_publique!C:C, 0))</f>
        <v>#N/A</v>
      </c>
      <c r="H843" s="6" t="e">
        <f>INDEX(BDD_enquete_terrain_publique!J:J, MATCH(A843, BDD_enquete_terrain_publique!C:C, 0))</f>
        <v>#N/A</v>
      </c>
      <c r="I843" s="6" t="e">
        <f>INDEX(BDD_enquete_terrain_publique!K:K, MATCH(A843, BDD_enquete_terrain_publique!C:C, 0))</f>
        <v>#N/A</v>
      </c>
      <c r="J843" s="6" t="e">
        <f>INDEX(BDD_enquete_terrain_publique!L:L, MATCH(A843, BDD_enquete_terrain_publique!C:C, 0))</f>
        <v>#N/A</v>
      </c>
      <c r="K843" s="6" t="e">
        <f>INDEX(BDD_enquete_terrain_publique!M:M, MATCH(A843, BDD_enquete_terrain_publique!C:C, 0))</f>
        <v>#N/A</v>
      </c>
      <c r="L843" s="105"/>
      <c r="M843" s="105"/>
      <c r="N843" s="105"/>
      <c r="O843" s="6"/>
      <c r="P843" s="105" t="s">
        <v>22</v>
      </c>
      <c r="Q843" s="105" t="s">
        <v>22</v>
      </c>
      <c r="R843" s="105" t="s">
        <v>22</v>
      </c>
      <c r="S843" s="6"/>
      <c r="T843" s="101" t="e">
        <f>INDEX(BDD_enquete_terrain_publique!AE:AE, MATCH(A843, BDD_enquete_terrain_publique!C:C, 0))</f>
        <v>#N/A</v>
      </c>
      <c r="U843" s="6"/>
      <c r="V843" s="6"/>
      <c r="W843" s="6"/>
      <c r="X843" s="6"/>
      <c r="Y843" s="6"/>
      <c r="Z843" s="6"/>
      <c r="AA843" s="6"/>
      <c r="GU843" s="163"/>
    </row>
    <row r="844" spans="1:203">
      <c r="A844" s="106"/>
      <c r="B844" s="100"/>
      <c r="C844" s="6"/>
      <c r="D844" s="105"/>
      <c r="E844" s="6" t="e">
        <f>INDEX(BDD_enquete_terrain_publique!G:G, MATCH(A844, BDD_enquete_terrain_publique!C:C, 0))</f>
        <v>#N/A</v>
      </c>
      <c r="F844" s="6" t="e">
        <f>INDEX(BDD_enquete_terrain_publique!H:H, MATCH(A844, BDD_enquete_terrain_publique!C:C, 0))</f>
        <v>#N/A</v>
      </c>
      <c r="G844" s="6" t="e">
        <f>INDEX(BDD_enquete_terrain_publique!I:I, MATCH(A844, BDD_enquete_terrain_publique!C:C, 0))</f>
        <v>#N/A</v>
      </c>
      <c r="H844" s="6" t="e">
        <f>INDEX(BDD_enquete_terrain_publique!J:J, MATCH(A844, BDD_enquete_terrain_publique!C:C, 0))</f>
        <v>#N/A</v>
      </c>
      <c r="I844" s="6" t="e">
        <f>INDEX(BDD_enquete_terrain_publique!K:K, MATCH(A844, BDD_enquete_terrain_publique!C:C, 0))</f>
        <v>#N/A</v>
      </c>
      <c r="J844" s="6" t="e">
        <f>INDEX(BDD_enquete_terrain_publique!L:L, MATCH(A844, BDD_enquete_terrain_publique!C:C, 0))</f>
        <v>#N/A</v>
      </c>
      <c r="K844" s="6" t="e">
        <f>INDEX(BDD_enquete_terrain_publique!M:M, MATCH(A844, BDD_enquete_terrain_publique!C:C, 0))</f>
        <v>#N/A</v>
      </c>
      <c r="L844" s="105"/>
      <c r="M844" s="105"/>
      <c r="N844" s="105"/>
      <c r="O844" s="6"/>
      <c r="P844" s="105" t="s">
        <v>22</v>
      </c>
      <c r="Q844" s="105" t="s">
        <v>22</v>
      </c>
      <c r="R844" s="105" t="s">
        <v>22</v>
      </c>
      <c r="S844" s="6"/>
      <c r="T844" s="101" t="e">
        <f>INDEX(BDD_enquete_terrain_publique!AE:AE, MATCH(A844, BDD_enquete_terrain_publique!C:C, 0))</f>
        <v>#N/A</v>
      </c>
      <c r="U844" s="6"/>
      <c r="V844" s="6"/>
      <c r="W844" s="6"/>
      <c r="X844" s="6"/>
      <c r="Y844" s="6"/>
      <c r="Z844" s="6"/>
      <c r="AA844" s="6"/>
      <c r="GU844" s="163"/>
    </row>
    <row r="845" spans="1:203">
      <c r="A845" s="106"/>
      <c r="B845" s="100"/>
      <c r="C845" s="6"/>
      <c r="D845" s="105"/>
      <c r="E845" s="6" t="e">
        <f>INDEX(BDD_enquete_terrain_publique!G:G, MATCH(A845, BDD_enquete_terrain_publique!C:C, 0))</f>
        <v>#N/A</v>
      </c>
      <c r="F845" s="6" t="e">
        <f>INDEX(BDD_enquete_terrain_publique!H:H, MATCH(A845, BDD_enquete_terrain_publique!C:C, 0))</f>
        <v>#N/A</v>
      </c>
      <c r="G845" s="6" t="e">
        <f>INDEX(BDD_enquete_terrain_publique!I:I, MATCH(A845, BDD_enquete_terrain_publique!C:C, 0))</f>
        <v>#N/A</v>
      </c>
      <c r="H845" s="6" t="e">
        <f>INDEX(BDD_enquete_terrain_publique!J:J, MATCH(A845, BDD_enquete_terrain_publique!C:C, 0))</f>
        <v>#N/A</v>
      </c>
      <c r="I845" s="6" t="e">
        <f>INDEX(BDD_enquete_terrain_publique!K:K, MATCH(A845, BDD_enquete_terrain_publique!C:C, 0))</f>
        <v>#N/A</v>
      </c>
      <c r="J845" s="6" t="e">
        <f>INDEX(BDD_enquete_terrain_publique!L:L, MATCH(A845, BDD_enquete_terrain_publique!C:C, 0))</f>
        <v>#N/A</v>
      </c>
      <c r="K845" s="6" t="e">
        <f>INDEX(BDD_enquete_terrain_publique!M:M, MATCH(A845, BDD_enquete_terrain_publique!C:C, 0))</f>
        <v>#N/A</v>
      </c>
      <c r="L845" s="105"/>
      <c r="M845" s="105"/>
      <c r="N845" s="105"/>
      <c r="O845" s="6"/>
      <c r="P845" s="105" t="s">
        <v>22</v>
      </c>
      <c r="Q845" s="105" t="s">
        <v>22</v>
      </c>
      <c r="R845" s="105" t="s">
        <v>22</v>
      </c>
      <c r="S845" s="6"/>
      <c r="T845" s="101" t="e">
        <f>INDEX(BDD_enquete_terrain_publique!AE:AE, MATCH(A845, BDD_enquete_terrain_publique!C:C, 0))</f>
        <v>#N/A</v>
      </c>
      <c r="U845" s="6"/>
      <c r="V845" s="6"/>
      <c r="W845" s="6"/>
      <c r="X845" s="6"/>
      <c r="Y845" s="6"/>
      <c r="Z845" s="6"/>
      <c r="AA845" s="6"/>
      <c r="GU845" s="163"/>
    </row>
    <row r="846" spans="1:203">
      <c r="A846" s="106"/>
      <c r="B846" s="100"/>
      <c r="C846" s="6"/>
      <c r="D846" s="105"/>
      <c r="E846" s="6" t="e">
        <f>INDEX(BDD_enquete_terrain_publique!G:G, MATCH(A846, BDD_enquete_terrain_publique!C:C, 0))</f>
        <v>#N/A</v>
      </c>
      <c r="F846" s="6" t="e">
        <f>INDEX(BDD_enquete_terrain_publique!H:H, MATCH(A846, BDD_enquete_terrain_publique!C:C, 0))</f>
        <v>#N/A</v>
      </c>
      <c r="G846" s="6" t="e">
        <f>INDEX(BDD_enquete_terrain_publique!I:I, MATCH(A846, BDD_enquete_terrain_publique!C:C, 0))</f>
        <v>#N/A</v>
      </c>
      <c r="H846" s="6" t="e">
        <f>INDEX(BDD_enquete_terrain_publique!J:J, MATCH(A846, BDD_enquete_terrain_publique!C:C, 0))</f>
        <v>#N/A</v>
      </c>
      <c r="I846" s="6" t="e">
        <f>INDEX(BDD_enquete_terrain_publique!K:K, MATCH(A846, BDD_enquete_terrain_publique!C:C, 0))</f>
        <v>#N/A</v>
      </c>
      <c r="J846" s="6" t="e">
        <f>INDEX(BDD_enquete_terrain_publique!L:L, MATCH(A846, BDD_enquete_terrain_publique!C:C, 0))</f>
        <v>#N/A</v>
      </c>
      <c r="K846" s="6" t="e">
        <f>INDEX(BDD_enquete_terrain_publique!M:M, MATCH(A846, BDD_enquete_terrain_publique!C:C, 0))</f>
        <v>#N/A</v>
      </c>
      <c r="L846" s="105"/>
      <c r="M846" s="105"/>
      <c r="N846" s="105"/>
      <c r="O846" s="6"/>
      <c r="P846" s="105" t="s">
        <v>22</v>
      </c>
      <c r="Q846" s="105" t="s">
        <v>22</v>
      </c>
      <c r="R846" s="105" t="s">
        <v>22</v>
      </c>
      <c r="S846" s="6"/>
      <c r="T846" s="101" t="e">
        <f>INDEX(BDD_enquete_terrain_publique!AE:AE, MATCH(A846, BDD_enquete_terrain_publique!C:C, 0))</f>
        <v>#N/A</v>
      </c>
      <c r="U846" s="6"/>
      <c r="V846" s="6"/>
      <c r="W846" s="6"/>
      <c r="X846" s="6"/>
      <c r="Y846" s="6"/>
      <c r="Z846" s="6"/>
      <c r="AA846" s="6"/>
      <c r="GU846" s="163"/>
    </row>
    <row r="847" spans="1:203">
      <c r="A847" s="106"/>
      <c r="B847" s="100"/>
      <c r="C847" s="6"/>
      <c r="D847" s="105"/>
      <c r="E847" s="6" t="e">
        <f>INDEX(BDD_enquete_terrain_publique!G:G, MATCH(A847, BDD_enquete_terrain_publique!C:C, 0))</f>
        <v>#N/A</v>
      </c>
      <c r="F847" s="6" t="e">
        <f>INDEX(BDD_enquete_terrain_publique!H:H, MATCH(A847, BDD_enquete_terrain_publique!C:C, 0))</f>
        <v>#N/A</v>
      </c>
      <c r="G847" s="6" t="e">
        <f>INDEX(BDD_enquete_terrain_publique!I:I, MATCH(A847, BDD_enquete_terrain_publique!C:C, 0))</f>
        <v>#N/A</v>
      </c>
      <c r="H847" s="6" t="e">
        <f>INDEX(BDD_enquete_terrain_publique!J:J, MATCH(A847, BDD_enquete_terrain_publique!C:C, 0))</f>
        <v>#N/A</v>
      </c>
      <c r="I847" s="6" t="e">
        <f>INDEX(BDD_enquete_terrain_publique!K:K, MATCH(A847, BDD_enquete_terrain_publique!C:C, 0))</f>
        <v>#N/A</v>
      </c>
      <c r="J847" s="6" t="e">
        <f>INDEX(BDD_enquete_terrain_publique!L:L, MATCH(A847, BDD_enquete_terrain_publique!C:C, 0))</f>
        <v>#N/A</v>
      </c>
      <c r="K847" s="6" t="e">
        <f>INDEX(BDD_enquete_terrain_publique!M:M, MATCH(A847, BDD_enquete_terrain_publique!C:C, 0))</f>
        <v>#N/A</v>
      </c>
      <c r="L847" s="105"/>
      <c r="M847" s="105"/>
      <c r="N847" s="105"/>
      <c r="O847" s="6"/>
      <c r="P847" s="105" t="s">
        <v>22</v>
      </c>
      <c r="Q847" s="105" t="s">
        <v>22</v>
      </c>
      <c r="R847" s="105" t="s">
        <v>22</v>
      </c>
      <c r="S847" s="6"/>
      <c r="T847" s="6"/>
      <c r="U847" s="6"/>
      <c r="V847" s="6"/>
      <c r="W847" s="6"/>
      <c r="X847" s="6"/>
      <c r="Y847" s="6"/>
      <c r="Z847" s="6"/>
      <c r="AA847" s="6"/>
      <c r="GU847" s="163"/>
    </row>
    <row r="848" spans="1:203">
      <c r="A848" s="106"/>
      <c r="B848" s="100"/>
      <c r="C848" s="6"/>
      <c r="D848" s="105"/>
      <c r="E848" s="6" t="e">
        <f>INDEX(BDD_enquete_terrain_publique!G:G, MATCH(A848, BDD_enquete_terrain_publique!C:C, 0))</f>
        <v>#N/A</v>
      </c>
      <c r="F848" s="6" t="e">
        <f>INDEX(BDD_enquete_terrain_publique!H:H, MATCH(A848, BDD_enquete_terrain_publique!C:C, 0))</f>
        <v>#N/A</v>
      </c>
      <c r="G848" s="6" t="e">
        <f>INDEX(BDD_enquete_terrain_publique!I:I, MATCH(A848, BDD_enquete_terrain_publique!C:C, 0))</f>
        <v>#N/A</v>
      </c>
      <c r="H848" s="6" t="e">
        <f>INDEX(BDD_enquete_terrain_publique!J:J, MATCH(A848, BDD_enquete_terrain_publique!C:C, 0))</f>
        <v>#N/A</v>
      </c>
      <c r="I848" s="6" t="e">
        <f>INDEX(BDD_enquete_terrain_publique!K:K, MATCH(A848, BDD_enquete_terrain_publique!C:C, 0))</f>
        <v>#N/A</v>
      </c>
      <c r="J848" s="6" t="e">
        <f>INDEX(BDD_enquete_terrain_publique!L:L, MATCH(A848, BDD_enquete_terrain_publique!C:C, 0))</f>
        <v>#N/A</v>
      </c>
      <c r="K848" s="6" t="e">
        <f>INDEX(BDD_enquete_terrain_publique!M:M, MATCH(A848, BDD_enquete_terrain_publique!C:C, 0))</f>
        <v>#N/A</v>
      </c>
      <c r="L848" s="105"/>
      <c r="M848" s="105"/>
      <c r="N848" s="105"/>
      <c r="O848" s="6"/>
      <c r="P848" s="105" t="s">
        <v>22</v>
      </c>
      <c r="Q848" s="105" t="s">
        <v>22</v>
      </c>
      <c r="R848" s="105" t="s">
        <v>22</v>
      </c>
      <c r="S848" s="6"/>
      <c r="T848" s="6"/>
      <c r="U848" s="6"/>
      <c r="V848" s="6"/>
      <c r="W848" s="6"/>
      <c r="X848" s="6"/>
      <c r="Y848" s="6"/>
      <c r="Z848" s="6"/>
      <c r="AA848" s="6"/>
      <c r="GU848" s="163"/>
    </row>
    <row r="849" spans="1:203">
      <c r="A849" s="106"/>
      <c r="B849" s="100"/>
      <c r="C849" s="6"/>
      <c r="D849" s="105"/>
      <c r="E849" s="6" t="e">
        <f>INDEX(BDD_enquete_terrain_publique!G:G, MATCH(A849, BDD_enquete_terrain_publique!C:C, 0))</f>
        <v>#N/A</v>
      </c>
      <c r="F849" s="6" t="e">
        <f>INDEX(BDD_enquete_terrain_publique!H:H, MATCH(A849, BDD_enquete_terrain_publique!C:C, 0))</f>
        <v>#N/A</v>
      </c>
      <c r="G849" s="6" t="e">
        <f>INDEX(BDD_enquete_terrain_publique!I:I, MATCH(A849, BDD_enquete_terrain_publique!C:C, 0))</f>
        <v>#N/A</v>
      </c>
      <c r="H849" s="6" t="e">
        <f>INDEX(BDD_enquete_terrain_publique!J:J, MATCH(A849, BDD_enquete_terrain_publique!C:C, 0))</f>
        <v>#N/A</v>
      </c>
      <c r="I849" s="6" t="e">
        <f>INDEX(BDD_enquete_terrain_publique!K:K, MATCH(A849, BDD_enquete_terrain_publique!C:C, 0))</f>
        <v>#N/A</v>
      </c>
      <c r="J849" s="6" t="e">
        <f>INDEX(BDD_enquete_terrain_publique!L:L, MATCH(A849, BDD_enquete_terrain_publique!C:C, 0))</f>
        <v>#N/A</v>
      </c>
      <c r="K849" s="6" t="e">
        <f>INDEX(BDD_enquete_terrain_publique!M:M, MATCH(A849, BDD_enquete_terrain_publique!C:C, 0))</f>
        <v>#N/A</v>
      </c>
      <c r="L849" s="105"/>
      <c r="M849" s="105"/>
      <c r="N849" s="105"/>
      <c r="O849" s="6"/>
      <c r="P849" s="105" t="s">
        <v>22</v>
      </c>
      <c r="Q849" s="105" t="s">
        <v>22</v>
      </c>
      <c r="R849" s="105" t="s">
        <v>22</v>
      </c>
      <c r="S849" s="6"/>
      <c r="T849" s="6"/>
      <c r="U849" s="6"/>
      <c r="V849" s="6"/>
      <c r="W849" s="6"/>
      <c r="X849" s="6"/>
      <c r="Y849" s="6"/>
      <c r="Z849" s="6"/>
      <c r="AA849" s="6"/>
      <c r="GU849" s="163"/>
    </row>
    <row r="850" spans="1:203">
      <c r="A850" s="106"/>
      <c r="B850" s="100"/>
      <c r="C850" s="6"/>
      <c r="D850" s="105"/>
      <c r="E850" s="6" t="e">
        <f>INDEX(BDD_enquete_terrain_publique!G:G, MATCH(A850, BDD_enquete_terrain_publique!C:C, 0))</f>
        <v>#N/A</v>
      </c>
      <c r="F850" s="6" t="e">
        <f>INDEX(BDD_enquete_terrain_publique!H:H, MATCH(A850, BDD_enquete_terrain_publique!C:C, 0))</f>
        <v>#N/A</v>
      </c>
      <c r="G850" s="6" t="e">
        <f>INDEX(BDD_enquete_terrain_publique!I:I, MATCH(A850, BDD_enquete_terrain_publique!C:C, 0))</f>
        <v>#N/A</v>
      </c>
      <c r="H850" s="6" t="e">
        <f>INDEX(BDD_enquete_terrain_publique!J:J, MATCH(A850, BDD_enquete_terrain_publique!C:C, 0))</f>
        <v>#N/A</v>
      </c>
      <c r="I850" s="6" t="e">
        <f>INDEX(BDD_enquete_terrain_publique!K:K, MATCH(A850, BDD_enquete_terrain_publique!C:C, 0))</f>
        <v>#N/A</v>
      </c>
      <c r="J850" s="6" t="e">
        <f>INDEX(BDD_enquete_terrain_publique!L:L, MATCH(A850, BDD_enquete_terrain_publique!C:C, 0))</f>
        <v>#N/A</v>
      </c>
      <c r="K850" s="6" t="e">
        <f>INDEX(BDD_enquete_terrain_publique!M:M, MATCH(A850, BDD_enquete_terrain_publique!C:C, 0))</f>
        <v>#N/A</v>
      </c>
      <c r="L850" s="105"/>
      <c r="M850" s="105"/>
      <c r="N850" s="105"/>
      <c r="O850" s="6"/>
      <c r="P850" s="105" t="s">
        <v>22</v>
      </c>
      <c r="Q850" s="105" t="s">
        <v>22</v>
      </c>
      <c r="R850" s="105" t="s">
        <v>22</v>
      </c>
      <c r="S850" s="6"/>
      <c r="T850" s="6"/>
      <c r="U850" s="6"/>
      <c r="V850" s="6"/>
      <c r="W850" s="6"/>
      <c r="X850" s="6"/>
      <c r="Y850" s="6"/>
      <c r="Z850" s="6"/>
      <c r="AA850" s="6"/>
      <c r="GU850" s="163"/>
    </row>
    <row r="851" spans="1:203">
      <c r="A851" s="106"/>
      <c r="B851" s="100"/>
      <c r="C851" s="6"/>
      <c r="D851" s="105"/>
      <c r="E851" s="6" t="e">
        <f>INDEX(BDD_enquete_terrain_publique!G:G, MATCH(A851, BDD_enquete_terrain_publique!C:C, 0))</f>
        <v>#N/A</v>
      </c>
      <c r="F851" s="6" t="e">
        <f>INDEX(BDD_enquete_terrain_publique!H:H, MATCH(A851, BDD_enquete_terrain_publique!C:C, 0))</f>
        <v>#N/A</v>
      </c>
      <c r="G851" s="6" t="e">
        <f>INDEX(BDD_enquete_terrain_publique!I:I, MATCH(A851, BDD_enquete_terrain_publique!C:C, 0))</f>
        <v>#N/A</v>
      </c>
      <c r="H851" s="6" t="e">
        <f>INDEX(BDD_enquete_terrain_publique!J:J, MATCH(A851, BDD_enquete_terrain_publique!C:C, 0))</f>
        <v>#N/A</v>
      </c>
      <c r="I851" s="6" t="e">
        <f>INDEX(BDD_enquete_terrain_publique!K:K, MATCH(A851, BDD_enquete_terrain_publique!C:C, 0))</f>
        <v>#N/A</v>
      </c>
      <c r="J851" s="6" t="e">
        <f>INDEX(BDD_enquete_terrain_publique!L:L, MATCH(A851, BDD_enquete_terrain_publique!C:C, 0))</f>
        <v>#N/A</v>
      </c>
      <c r="K851" s="6" t="e">
        <f>INDEX(BDD_enquete_terrain_publique!M:M, MATCH(A851, BDD_enquete_terrain_publique!C:C, 0))</f>
        <v>#N/A</v>
      </c>
      <c r="L851" s="105"/>
      <c r="M851" s="105"/>
      <c r="N851" s="105"/>
      <c r="O851" s="6"/>
      <c r="P851" s="105" t="s">
        <v>22</v>
      </c>
      <c r="Q851" s="105" t="s">
        <v>22</v>
      </c>
      <c r="R851" s="105" t="s">
        <v>22</v>
      </c>
      <c r="S851" s="6"/>
      <c r="T851" s="6"/>
      <c r="U851" s="6"/>
      <c r="V851" s="6"/>
      <c r="W851" s="6"/>
      <c r="X851" s="6"/>
      <c r="Y851" s="6"/>
      <c r="Z851" s="6"/>
      <c r="AA851" s="6"/>
      <c r="GU851" s="163"/>
    </row>
    <row r="852" spans="1:203">
      <c r="A852" s="106"/>
      <c r="B852" s="100"/>
      <c r="C852" s="6"/>
      <c r="D852" s="105"/>
      <c r="E852" s="6" t="e">
        <f>INDEX(BDD_enquete_terrain_publique!G:G, MATCH(A852, BDD_enquete_terrain_publique!C:C, 0))</f>
        <v>#N/A</v>
      </c>
      <c r="F852" s="6" t="e">
        <f>INDEX(BDD_enquete_terrain_publique!H:H, MATCH(A852, BDD_enquete_terrain_publique!C:C, 0))</f>
        <v>#N/A</v>
      </c>
      <c r="G852" s="6" t="e">
        <f>INDEX(BDD_enquete_terrain_publique!I:I, MATCH(A852, BDD_enquete_terrain_publique!C:C, 0))</f>
        <v>#N/A</v>
      </c>
      <c r="H852" s="6" t="e">
        <f>INDEX(BDD_enquete_terrain_publique!J:J, MATCH(A852, BDD_enquete_terrain_publique!C:C, 0))</f>
        <v>#N/A</v>
      </c>
      <c r="I852" s="6" t="e">
        <f>INDEX(BDD_enquete_terrain_publique!K:K, MATCH(A852, BDD_enquete_terrain_publique!C:C, 0))</f>
        <v>#N/A</v>
      </c>
      <c r="J852" s="6" t="e">
        <f>INDEX(BDD_enquete_terrain_publique!L:L, MATCH(A852, BDD_enquete_terrain_publique!C:C, 0))</f>
        <v>#N/A</v>
      </c>
      <c r="K852" s="6" t="e">
        <f>INDEX(BDD_enquete_terrain_publique!M:M, MATCH(A852, BDD_enquete_terrain_publique!C:C, 0))</f>
        <v>#N/A</v>
      </c>
      <c r="L852" s="105"/>
      <c r="M852" s="105"/>
      <c r="N852" s="105"/>
      <c r="O852" s="6"/>
      <c r="P852" s="105" t="s">
        <v>22</v>
      </c>
      <c r="Q852" s="105" t="s">
        <v>22</v>
      </c>
      <c r="R852" s="105" t="s">
        <v>22</v>
      </c>
      <c r="S852" s="6"/>
      <c r="T852" s="6"/>
      <c r="U852" s="6"/>
      <c r="V852" s="6"/>
      <c r="W852" s="6"/>
      <c r="X852" s="6"/>
      <c r="Y852" s="6"/>
      <c r="Z852" s="6"/>
      <c r="AA852" s="6"/>
      <c r="GU852" s="163"/>
    </row>
    <row r="853" spans="1:203">
      <c r="A853" s="106"/>
      <c r="B853" s="100"/>
      <c r="C853" s="6"/>
      <c r="D853" s="105"/>
      <c r="E853" s="6" t="e">
        <f>INDEX(BDD_enquete_terrain_publique!G:G, MATCH(A853, BDD_enquete_terrain_publique!C:C, 0))</f>
        <v>#N/A</v>
      </c>
      <c r="F853" s="6" t="e">
        <f>INDEX(BDD_enquete_terrain_publique!H:H, MATCH(A853, BDD_enquete_terrain_publique!C:C, 0))</f>
        <v>#N/A</v>
      </c>
      <c r="G853" s="6" t="e">
        <f>INDEX(BDD_enquete_terrain_publique!I:I, MATCH(A853, BDD_enquete_terrain_publique!C:C, 0))</f>
        <v>#N/A</v>
      </c>
      <c r="H853" s="6" t="e">
        <f>INDEX(BDD_enquete_terrain_publique!J:J, MATCH(A853, BDD_enquete_terrain_publique!C:C, 0))</f>
        <v>#N/A</v>
      </c>
      <c r="I853" s="6" t="e">
        <f>INDEX(BDD_enquete_terrain_publique!K:K, MATCH(A853, BDD_enquete_terrain_publique!C:C, 0))</f>
        <v>#N/A</v>
      </c>
      <c r="J853" s="6" t="e">
        <f>INDEX(BDD_enquete_terrain_publique!L:L, MATCH(A853, BDD_enquete_terrain_publique!C:C, 0))</f>
        <v>#N/A</v>
      </c>
      <c r="K853" s="6" t="e">
        <f>INDEX(BDD_enquete_terrain_publique!M:M, MATCH(A853, BDD_enquete_terrain_publique!C:C, 0))</f>
        <v>#N/A</v>
      </c>
      <c r="L853" s="105"/>
      <c r="M853" s="105"/>
      <c r="N853" s="105"/>
      <c r="O853" s="6"/>
      <c r="P853" s="105" t="s">
        <v>22</v>
      </c>
      <c r="Q853" s="105" t="s">
        <v>22</v>
      </c>
      <c r="R853" s="105" t="s">
        <v>22</v>
      </c>
      <c r="S853" s="6"/>
      <c r="T853" s="6"/>
      <c r="U853" s="6"/>
      <c r="V853" s="6"/>
      <c r="W853" s="6"/>
      <c r="X853" s="6"/>
      <c r="Y853" s="6"/>
      <c r="Z853" s="6"/>
      <c r="AA853" s="6"/>
      <c r="GU853" s="163"/>
    </row>
    <row r="854" spans="1:203">
      <c r="A854" s="106"/>
      <c r="B854" s="100"/>
      <c r="C854" s="6"/>
      <c r="D854" s="105"/>
      <c r="E854" s="6" t="e">
        <f>INDEX(BDD_enquete_terrain_publique!G:G, MATCH(A854, BDD_enquete_terrain_publique!C:C, 0))</f>
        <v>#N/A</v>
      </c>
      <c r="F854" s="6" t="e">
        <f>INDEX(BDD_enquete_terrain_publique!H:H, MATCH(A854, BDD_enquete_terrain_publique!C:C, 0))</f>
        <v>#N/A</v>
      </c>
      <c r="G854" s="6" t="e">
        <f>INDEX(BDD_enquete_terrain_publique!I:I, MATCH(A854, BDD_enquete_terrain_publique!C:C, 0))</f>
        <v>#N/A</v>
      </c>
      <c r="H854" s="6" t="e">
        <f>INDEX(BDD_enquete_terrain_publique!J:J, MATCH(A854, BDD_enquete_terrain_publique!C:C, 0))</f>
        <v>#N/A</v>
      </c>
      <c r="I854" s="6" t="e">
        <f>INDEX(BDD_enquete_terrain_publique!K:K, MATCH(A854, BDD_enquete_terrain_publique!C:C, 0))</f>
        <v>#N/A</v>
      </c>
      <c r="J854" s="6" t="e">
        <f>INDEX(BDD_enquete_terrain_publique!L:L, MATCH(A854, BDD_enquete_terrain_publique!C:C, 0))</f>
        <v>#N/A</v>
      </c>
      <c r="K854" s="6" t="e">
        <f>INDEX(BDD_enquete_terrain_publique!M:M, MATCH(A854, BDD_enquete_terrain_publique!C:C, 0))</f>
        <v>#N/A</v>
      </c>
      <c r="L854" s="105"/>
      <c r="M854" s="105"/>
      <c r="N854" s="105"/>
      <c r="O854" s="6"/>
      <c r="P854" s="105" t="s">
        <v>22</v>
      </c>
      <c r="Q854" s="105" t="s">
        <v>22</v>
      </c>
      <c r="R854" s="105" t="s">
        <v>22</v>
      </c>
      <c r="S854" s="6"/>
      <c r="T854" s="6"/>
      <c r="U854" s="6"/>
      <c r="V854" s="6"/>
      <c r="W854" s="6"/>
      <c r="X854" s="6"/>
      <c r="Y854" s="6"/>
      <c r="Z854" s="6"/>
      <c r="AA854" s="6"/>
      <c r="GU854" s="163"/>
    </row>
    <row r="855" spans="1:203">
      <c r="A855" s="106"/>
      <c r="B855" s="100"/>
      <c r="C855" s="6"/>
      <c r="D855" s="105"/>
      <c r="E855" s="6" t="e">
        <f>INDEX(BDD_enquete_terrain_publique!G:G, MATCH(A855, BDD_enquete_terrain_publique!C:C, 0))</f>
        <v>#N/A</v>
      </c>
      <c r="F855" s="6" t="e">
        <f>INDEX(BDD_enquete_terrain_publique!H:H, MATCH(A855, BDD_enquete_terrain_publique!C:C, 0))</f>
        <v>#N/A</v>
      </c>
      <c r="G855" s="6" t="e">
        <f>INDEX(BDD_enquete_terrain_publique!I:I, MATCH(A855, BDD_enquete_terrain_publique!C:C, 0))</f>
        <v>#N/A</v>
      </c>
      <c r="H855" s="6" t="e">
        <f>INDEX(BDD_enquete_terrain_publique!J:J, MATCH(A855, BDD_enquete_terrain_publique!C:C, 0))</f>
        <v>#N/A</v>
      </c>
      <c r="I855" s="6" t="e">
        <f>INDEX(BDD_enquete_terrain_publique!K:K, MATCH(A855, BDD_enquete_terrain_publique!C:C, 0))</f>
        <v>#N/A</v>
      </c>
      <c r="J855" s="6" t="e">
        <f>INDEX(BDD_enquete_terrain_publique!L:L, MATCH(A855, BDD_enquete_terrain_publique!C:C, 0))</f>
        <v>#N/A</v>
      </c>
      <c r="K855" s="6" t="e">
        <f>INDEX(BDD_enquete_terrain_publique!M:M, MATCH(A855, BDD_enquete_terrain_publique!C:C, 0))</f>
        <v>#N/A</v>
      </c>
      <c r="L855" s="105"/>
      <c r="M855" s="105"/>
      <c r="N855" s="105"/>
      <c r="O855" s="6"/>
      <c r="P855" s="105" t="s">
        <v>22</v>
      </c>
      <c r="Q855" s="105" t="s">
        <v>22</v>
      </c>
      <c r="R855" s="105" t="s">
        <v>22</v>
      </c>
      <c r="S855" s="6"/>
      <c r="T855" s="6"/>
      <c r="U855" s="6"/>
      <c r="V855" s="6"/>
      <c r="W855" s="6"/>
      <c r="X855" s="6"/>
      <c r="Y855" s="6"/>
      <c r="Z855" s="6"/>
      <c r="AA855" s="6"/>
      <c r="GU855" s="163"/>
    </row>
    <row r="856" spans="1:203">
      <c r="A856" s="106"/>
      <c r="B856" s="100"/>
      <c r="C856" s="6"/>
      <c r="D856" s="105"/>
      <c r="E856" s="6" t="e">
        <f>INDEX(BDD_enquete_terrain_publique!G:G, MATCH(A856, BDD_enquete_terrain_publique!C:C, 0))</f>
        <v>#N/A</v>
      </c>
      <c r="F856" s="6" t="e">
        <f>INDEX(BDD_enquete_terrain_publique!H:H, MATCH(A856, BDD_enquete_terrain_publique!C:C, 0))</f>
        <v>#N/A</v>
      </c>
      <c r="G856" s="6" t="e">
        <f>INDEX(BDD_enquete_terrain_publique!I:I, MATCH(A856, BDD_enquete_terrain_publique!C:C, 0))</f>
        <v>#N/A</v>
      </c>
      <c r="H856" s="6" t="e">
        <f>INDEX(BDD_enquete_terrain_publique!J:J, MATCH(A856, BDD_enquete_terrain_publique!C:C, 0))</f>
        <v>#N/A</v>
      </c>
      <c r="I856" s="6" t="e">
        <f>INDEX(BDD_enquete_terrain_publique!K:K, MATCH(A856, BDD_enquete_terrain_publique!C:C, 0))</f>
        <v>#N/A</v>
      </c>
      <c r="J856" s="6" t="e">
        <f>INDEX(BDD_enquete_terrain_publique!L:L, MATCH(A856, BDD_enquete_terrain_publique!C:C, 0))</f>
        <v>#N/A</v>
      </c>
      <c r="K856" s="6" t="e">
        <f>INDEX(BDD_enquete_terrain_publique!M:M, MATCH(A856, BDD_enquete_terrain_publique!C:C, 0))</f>
        <v>#N/A</v>
      </c>
      <c r="L856" s="105"/>
      <c r="M856" s="105"/>
      <c r="N856" s="105"/>
      <c r="O856" s="6"/>
      <c r="P856" s="105" t="s">
        <v>22</v>
      </c>
      <c r="Q856" s="105" t="s">
        <v>22</v>
      </c>
      <c r="R856" s="105" t="s">
        <v>22</v>
      </c>
      <c r="S856" s="6"/>
      <c r="T856" s="6"/>
      <c r="U856" s="6"/>
      <c r="V856" s="6"/>
      <c r="W856" s="6"/>
      <c r="X856" s="6"/>
      <c r="Y856" s="6"/>
      <c r="Z856" s="6"/>
      <c r="AA856" s="6"/>
      <c r="GU856" s="163"/>
    </row>
    <row r="857" spans="1:203">
      <c r="A857" s="106"/>
      <c r="B857" s="100"/>
      <c r="C857" s="6"/>
      <c r="D857" s="105"/>
      <c r="E857" s="6" t="e">
        <f>INDEX(BDD_enquete_terrain_publique!G:G, MATCH(A857, BDD_enquete_terrain_publique!C:C, 0))</f>
        <v>#N/A</v>
      </c>
      <c r="F857" s="6" t="e">
        <f>INDEX(BDD_enquete_terrain_publique!H:H, MATCH(A857, BDD_enquete_terrain_publique!C:C, 0))</f>
        <v>#N/A</v>
      </c>
      <c r="G857" s="6" t="e">
        <f>INDEX(BDD_enquete_terrain_publique!I:I, MATCH(A857, BDD_enquete_terrain_publique!C:C, 0))</f>
        <v>#N/A</v>
      </c>
      <c r="H857" s="6" t="e">
        <f>INDEX(BDD_enquete_terrain_publique!J:J, MATCH(A857, BDD_enquete_terrain_publique!C:C, 0))</f>
        <v>#N/A</v>
      </c>
      <c r="I857" s="6" t="e">
        <f>INDEX(BDD_enquete_terrain_publique!K:K, MATCH(A857, BDD_enquete_terrain_publique!C:C, 0))</f>
        <v>#N/A</v>
      </c>
      <c r="J857" s="6" t="e">
        <f>INDEX(BDD_enquete_terrain_publique!L:L, MATCH(A857, BDD_enquete_terrain_publique!C:C, 0))</f>
        <v>#N/A</v>
      </c>
      <c r="K857" s="6" t="e">
        <f>INDEX(BDD_enquete_terrain_publique!M:M, MATCH(A857, BDD_enquete_terrain_publique!C:C, 0))</f>
        <v>#N/A</v>
      </c>
      <c r="L857" s="105"/>
      <c r="M857" s="105"/>
      <c r="N857" s="105"/>
      <c r="O857" s="6"/>
      <c r="P857" s="105" t="s">
        <v>22</v>
      </c>
      <c r="Q857" s="105" t="s">
        <v>22</v>
      </c>
      <c r="R857" s="105" t="s">
        <v>22</v>
      </c>
      <c r="S857" s="6"/>
      <c r="T857" s="6"/>
      <c r="U857" s="6"/>
      <c r="V857" s="6"/>
      <c r="W857" s="6"/>
      <c r="X857" s="6"/>
      <c r="Y857" s="6"/>
      <c r="Z857" s="6"/>
      <c r="AA857" s="6"/>
      <c r="GU857" s="163"/>
    </row>
    <row r="858" spans="1:203">
      <c r="A858" s="106"/>
      <c r="B858" s="100"/>
      <c r="C858" s="6"/>
      <c r="D858" s="105"/>
      <c r="E858" s="6" t="e">
        <f>INDEX(BDD_enquete_terrain_publique!G:G, MATCH(A858, BDD_enquete_terrain_publique!C:C, 0))</f>
        <v>#N/A</v>
      </c>
      <c r="F858" s="6" t="e">
        <f>INDEX(BDD_enquete_terrain_publique!H:H, MATCH(A858, BDD_enquete_terrain_publique!C:C, 0))</f>
        <v>#N/A</v>
      </c>
      <c r="G858" s="6" t="e">
        <f>INDEX(BDD_enquete_terrain_publique!I:I, MATCH(A858, BDD_enquete_terrain_publique!C:C, 0))</f>
        <v>#N/A</v>
      </c>
      <c r="H858" s="6" t="e">
        <f>INDEX(BDD_enquete_terrain_publique!J:J, MATCH(A858, BDD_enquete_terrain_publique!C:C, 0))</f>
        <v>#N/A</v>
      </c>
      <c r="I858" s="6" t="e">
        <f>INDEX(BDD_enquete_terrain_publique!K:K, MATCH(A858, BDD_enquete_terrain_publique!C:C, 0))</f>
        <v>#N/A</v>
      </c>
      <c r="J858" s="6" t="e">
        <f>INDEX(BDD_enquete_terrain_publique!L:L, MATCH(A858, BDD_enquete_terrain_publique!C:C, 0))</f>
        <v>#N/A</v>
      </c>
      <c r="K858" s="6" t="e">
        <f>INDEX(BDD_enquete_terrain_publique!M:M, MATCH(A858, BDD_enquete_terrain_publique!C:C, 0))</f>
        <v>#N/A</v>
      </c>
      <c r="L858" s="105"/>
      <c r="M858" s="105"/>
      <c r="N858" s="105"/>
      <c r="O858" s="6"/>
      <c r="P858" s="105" t="s">
        <v>22</v>
      </c>
      <c r="Q858" s="105" t="s">
        <v>22</v>
      </c>
      <c r="R858" s="105" t="s">
        <v>22</v>
      </c>
      <c r="S858" s="6"/>
      <c r="T858" s="6"/>
      <c r="U858" s="6"/>
      <c r="V858" s="6"/>
      <c r="W858" s="6"/>
      <c r="X858" s="6"/>
      <c r="Y858" s="6"/>
      <c r="Z858" s="6"/>
      <c r="AA858" s="6"/>
      <c r="GU858" s="163"/>
    </row>
    <row r="859" spans="1:203">
      <c r="A859" s="106"/>
      <c r="B859" s="100"/>
      <c r="C859" s="6"/>
      <c r="D859" s="105"/>
      <c r="E859" s="6" t="e">
        <f>INDEX(BDD_enquete_terrain_publique!G:G, MATCH(A859, BDD_enquete_terrain_publique!C:C, 0))</f>
        <v>#N/A</v>
      </c>
      <c r="F859" s="6" t="e">
        <f>INDEX(BDD_enquete_terrain_publique!H:H, MATCH(A859, BDD_enquete_terrain_publique!C:C, 0))</f>
        <v>#N/A</v>
      </c>
      <c r="G859" s="6" t="e">
        <f>INDEX(BDD_enquete_terrain_publique!I:I, MATCH(A859, BDD_enquete_terrain_publique!C:C, 0))</f>
        <v>#N/A</v>
      </c>
      <c r="H859" s="6" t="e">
        <f>INDEX(BDD_enquete_terrain_publique!J:J, MATCH(A859, BDD_enquete_terrain_publique!C:C, 0))</f>
        <v>#N/A</v>
      </c>
      <c r="I859" s="6" t="e">
        <f>INDEX(BDD_enquete_terrain_publique!K:K, MATCH(A859, BDD_enquete_terrain_publique!C:C, 0))</f>
        <v>#N/A</v>
      </c>
      <c r="J859" s="6" t="e">
        <f>INDEX(BDD_enquete_terrain_publique!L:L, MATCH(A859, BDD_enquete_terrain_publique!C:C, 0))</f>
        <v>#N/A</v>
      </c>
      <c r="K859" s="6" t="e">
        <f>INDEX(BDD_enquete_terrain_publique!M:M, MATCH(A859, BDD_enquete_terrain_publique!C:C, 0))</f>
        <v>#N/A</v>
      </c>
      <c r="L859" s="105"/>
      <c r="M859" s="105"/>
      <c r="N859" s="105"/>
      <c r="O859" s="6"/>
      <c r="P859" s="105" t="s">
        <v>22</v>
      </c>
      <c r="Q859" s="105" t="s">
        <v>22</v>
      </c>
      <c r="R859" s="105" t="s">
        <v>22</v>
      </c>
      <c r="S859" s="6"/>
      <c r="T859" s="6"/>
      <c r="U859" s="6"/>
      <c r="V859" s="6"/>
      <c r="W859" s="6"/>
      <c r="X859" s="6"/>
      <c r="Y859" s="6"/>
      <c r="Z859" s="6"/>
      <c r="AA859" s="6"/>
      <c r="GU859" s="163"/>
    </row>
    <row r="860" spans="1:203">
      <c r="A860" s="106"/>
      <c r="B860" s="100"/>
      <c r="C860" s="6"/>
      <c r="D860" s="105"/>
      <c r="E860" s="6" t="e">
        <f>INDEX(BDD_enquete_terrain_publique!G:G, MATCH(A860, BDD_enquete_terrain_publique!C:C, 0))</f>
        <v>#N/A</v>
      </c>
      <c r="F860" s="6" t="e">
        <f>INDEX(BDD_enquete_terrain_publique!H:H, MATCH(A860, BDD_enquete_terrain_publique!C:C, 0))</f>
        <v>#N/A</v>
      </c>
      <c r="G860" s="6" t="e">
        <f>INDEX(BDD_enquete_terrain_publique!I:I, MATCH(A860, BDD_enquete_terrain_publique!C:C, 0))</f>
        <v>#N/A</v>
      </c>
      <c r="H860" s="6" t="e">
        <f>INDEX(BDD_enquete_terrain_publique!J:J, MATCH(A860, BDD_enquete_terrain_publique!C:C, 0))</f>
        <v>#N/A</v>
      </c>
      <c r="I860" s="6" t="e">
        <f>INDEX(BDD_enquete_terrain_publique!K:K, MATCH(A860, BDD_enquete_terrain_publique!C:C, 0))</f>
        <v>#N/A</v>
      </c>
      <c r="J860" s="6" t="e">
        <f>INDEX(BDD_enquete_terrain_publique!L:L, MATCH(A860, BDD_enquete_terrain_publique!C:C, 0))</f>
        <v>#N/A</v>
      </c>
      <c r="K860" s="6" t="e">
        <f>INDEX(BDD_enquete_terrain_publique!M:M, MATCH(A860, BDD_enquete_terrain_publique!C:C, 0))</f>
        <v>#N/A</v>
      </c>
      <c r="L860" s="105"/>
      <c r="M860" s="105"/>
      <c r="N860" s="105"/>
      <c r="O860" s="6"/>
      <c r="P860" s="105" t="s">
        <v>22</v>
      </c>
      <c r="Q860" s="105" t="s">
        <v>22</v>
      </c>
      <c r="R860" s="105" t="s">
        <v>22</v>
      </c>
      <c r="S860" s="6"/>
      <c r="T860" s="6"/>
      <c r="U860" s="6"/>
      <c r="V860" s="6"/>
      <c r="W860" s="6"/>
      <c r="X860" s="6"/>
      <c r="Y860" s="6"/>
      <c r="Z860" s="6"/>
      <c r="AA860" s="6"/>
      <c r="GU860" s="163"/>
    </row>
    <row r="861" spans="1:203">
      <c r="A861" s="106"/>
      <c r="B861" s="100"/>
      <c r="C861" s="6"/>
      <c r="D861" s="105"/>
      <c r="E861" s="6" t="e">
        <f>INDEX(BDD_enquete_terrain_publique!G:G, MATCH(A861, BDD_enquete_terrain_publique!C:C, 0))</f>
        <v>#N/A</v>
      </c>
      <c r="F861" s="6" t="e">
        <f>INDEX(BDD_enquete_terrain_publique!H:H, MATCH(A861, BDD_enquete_terrain_publique!C:C, 0))</f>
        <v>#N/A</v>
      </c>
      <c r="G861" s="6" t="e">
        <f>INDEX(BDD_enquete_terrain_publique!I:I, MATCH(A861, BDD_enquete_terrain_publique!C:C, 0))</f>
        <v>#N/A</v>
      </c>
      <c r="H861" s="6" t="e">
        <f>INDEX(BDD_enquete_terrain_publique!J:J, MATCH(A861, BDD_enquete_terrain_publique!C:C, 0))</f>
        <v>#N/A</v>
      </c>
      <c r="I861" s="6" t="e">
        <f>INDEX(BDD_enquete_terrain_publique!K:K, MATCH(A861, BDD_enquete_terrain_publique!C:C, 0))</f>
        <v>#N/A</v>
      </c>
      <c r="J861" s="6" t="e">
        <f>INDEX(BDD_enquete_terrain_publique!L:L, MATCH(A861, BDD_enquete_terrain_publique!C:C, 0))</f>
        <v>#N/A</v>
      </c>
      <c r="K861" s="6" t="e">
        <f>INDEX(BDD_enquete_terrain_publique!M:M, MATCH(A861, BDD_enquete_terrain_publique!C:C, 0))</f>
        <v>#N/A</v>
      </c>
      <c r="L861" s="105"/>
      <c r="M861" s="105"/>
      <c r="N861" s="105"/>
      <c r="O861" s="6"/>
      <c r="P861" s="105" t="s">
        <v>22</v>
      </c>
      <c r="Q861" s="105" t="s">
        <v>22</v>
      </c>
      <c r="R861" s="105" t="s">
        <v>22</v>
      </c>
      <c r="S861" s="6"/>
      <c r="T861" s="6"/>
      <c r="U861" s="6"/>
      <c r="V861" s="6"/>
      <c r="W861" s="6"/>
      <c r="X861" s="6"/>
      <c r="Y861" s="6"/>
      <c r="Z861" s="6"/>
      <c r="AA861" s="6"/>
      <c r="GU861" s="163"/>
    </row>
    <row r="862" spans="1:203">
      <c r="A862" s="106"/>
      <c r="B862" s="100"/>
      <c r="C862" s="6"/>
      <c r="D862" s="105"/>
      <c r="E862" s="6" t="e">
        <f>INDEX(BDD_enquete_terrain_publique!G:G, MATCH(A862, BDD_enquete_terrain_publique!C:C, 0))</f>
        <v>#N/A</v>
      </c>
      <c r="F862" s="6" t="e">
        <f>INDEX(BDD_enquete_terrain_publique!H:H, MATCH(A862, BDD_enquete_terrain_publique!C:C, 0))</f>
        <v>#N/A</v>
      </c>
      <c r="G862" s="6" t="e">
        <f>INDEX(BDD_enquete_terrain_publique!I:I, MATCH(A862, BDD_enquete_terrain_publique!C:C, 0))</f>
        <v>#N/A</v>
      </c>
      <c r="H862" s="6" t="e">
        <f>INDEX(BDD_enquete_terrain_publique!J:J, MATCH(A862, BDD_enquete_terrain_publique!C:C, 0))</f>
        <v>#N/A</v>
      </c>
      <c r="I862" s="6" t="e">
        <f>INDEX(BDD_enquete_terrain_publique!K:K, MATCH(A862, BDD_enquete_terrain_publique!C:C, 0))</f>
        <v>#N/A</v>
      </c>
      <c r="J862" s="6" t="e">
        <f>INDEX(BDD_enquete_terrain_publique!L:L, MATCH(A862, BDD_enquete_terrain_publique!C:C, 0))</f>
        <v>#N/A</v>
      </c>
      <c r="K862" s="6" t="e">
        <f>INDEX(BDD_enquete_terrain_publique!M:M, MATCH(A862, BDD_enquete_terrain_publique!C:C, 0))</f>
        <v>#N/A</v>
      </c>
      <c r="L862" s="105"/>
      <c r="M862" s="105"/>
      <c r="N862" s="105"/>
      <c r="O862" s="6"/>
      <c r="P862" s="105" t="s">
        <v>22</v>
      </c>
      <c r="Q862" s="105" t="s">
        <v>22</v>
      </c>
      <c r="R862" s="105" t="s">
        <v>22</v>
      </c>
      <c r="S862" s="6"/>
      <c r="T862" s="6"/>
      <c r="U862" s="6"/>
      <c r="V862" s="6"/>
      <c r="W862" s="6"/>
      <c r="X862" s="6"/>
      <c r="Y862" s="6"/>
      <c r="Z862" s="6"/>
      <c r="AA862" s="6"/>
      <c r="GU862" s="163"/>
    </row>
    <row r="863" spans="1:203">
      <c r="A863" s="106"/>
      <c r="B863" s="100"/>
      <c r="C863" s="6"/>
      <c r="D863" s="105"/>
      <c r="E863" s="6" t="e">
        <f>INDEX(BDD_enquete_terrain_publique!G:G, MATCH(A863, BDD_enquete_terrain_publique!C:C, 0))</f>
        <v>#N/A</v>
      </c>
      <c r="F863" s="6" t="e">
        <f>INDEX(BDD_enquete_terrain_publique!H:H, MATCH(A863, BDD_enquete_terrain_publique!C:C, 0))</f>
        <v>#N/A</v>
      </c>
      <c r="G863" s="6" t="e">
        <f>INDEX(BDD_enquete_terrain_publique!I:I, MATCH(A863, BDD_enquete_terrain_publique!C:C, 0))</f>
        <v>#N/A</v>
      </c>
      <c r="H863" s="6" t="e">
        <f>INDEX(BDD_enquete_terrain_publique!J:J, MATCH(A863, BDD_enquete_terrain_publique!C:C, 0))</f>
        <v>#N/A</v>
      </c>
      <c r="I863" s="6" t="e">
        <f>INDEX(BDD_enquete_terrain_publique!K:K, MATCH(A863, BDD_enquete_terrain_publique!C:C, 0))</f>
        <v>#N/A</v>
      </c>
      <c r="J863" s="6" t="e">
        <f>INDEX(BDD_enquete_terrain_publique!L:L, MATCH(A863, BDD_enquete_terrain_publique!C:C, 0))</f>
        <v>#N/A</v>
      </c>
      <c r="K863" s="6" t="e">
        <f>INDEX(BDD_enquete_terrain_publique!M:M, MATCH(A863, BDD_enquete_terrain_publique!C:C, 0))</f>
        <v>#N/A</v>
      </c>
      <c r="L863" s="105"/>
      <c r="M863" s="105"/>
      <c r="N863" s="105"/>
      <c r="O863" s="6"/>
      <c r="P863" s="105" t="s">
        <v>22</v>
      </c>
      <c r="Q863" s="105" t="s">
        <v>22</v>
      </c>
      <c r="R863" s="105" t="s">
        <v>22</v>
      </c>
      <c r="S863" s="6"/>
      <c r="T863" s="6"/>
      <c r="U863" s="6"/>
      <c r="V863" s="6"/>
      <c r="W863" s="6"/>
      <c r="X863" s="6"/>
      <c r="Y863" s="6"/>
      <c r="Z863" s="6"/>
      <c r="AA863" s="6"/>
      <c r="GU863" s="163"/>
    </row>
    <row r="864" spans="1:203">
      <c r="A864" s="106"/>
      <c r="B864" s="100"/>
      <c r="C864" s="6"/>
      <c r="D864" s="105"/>
      <c r="E864" s="6" t="e">
        <f>INDEX(BDD_enquete_terrain_publique!G:G, MATCH(A864, BDD_enquete_terrain_publique!C:C, 0))</f>
        <v>#N/A</v>
      </c>
      <c r="F864" s="6" t="e">
        <f>INDEX(BDD_enquete_terrain_publique!H:H, MATCH(A864, BDD_enquete_terrain_publique!C:C, 0))</f>
        <v>#N/A</v>
      </c>
      <c r="G864" s="6" t="e">
        <f>INDEX(BDD_enquete_terrain_publique!I:I, MATCH(A864, BDD_enquete_terrain_publique!C:C, 0))</f>
        <v>#N/A</v>
      </c>
      <c r="H864" s="6" t="e">
        <f>INDEX(BDD_enquete_terrain_publique!J:J, MATCH(A864, BDD_enquete_terrain_publique!C:C, 0))</f>
        <v>#N/A</v>
      </c>
      <c r="I864" s="6" t="e">
        <f>INDEX(BDD_enquete_terrain_publique!K:K, MATCH(A864, BDD_enquete_terrain_publique!C:C, 0))</f>
        <v>#N/A</v>
      </c>
      <c r="J864" s="6" t="e">
        <f>INDEX(BDD_enquete_terrain_publique!L:L, MATCH(A864, BDD_enquete_terrain_publique!C:C, 0))</f>
        <v>#N/A</v>
      </c>
      <c r="K864" s="6" t="e">
        <f>INDEX(BDD_enquete_terrain_publique!M:M, MATCH(A864, BDD_enquete_terrain_publique!C:C, 0))</f>
        <v>#N/A</v>
      </c>
      <c r="L864" s="105"/>
      <c r="M864" s="105"/>
      <c r="N864" s="105"/>
      <c r="O864" s="6"/>
      <c r="P864" s="105" t="s">
        <v>22</v>
      </c>
      <c r="Q864" s="105" t="s">
        <v>22</v>
      </c>
      <c r="R864" s="105" t="s">
        <v>22</v>
      </c>
      <c r="S864" s="6"/>
      <c r="T864" s="6"/>
      <c r="U864" s="6"/>
      <c r="V864" s="6"/>
      <c r="W864" s="6"/>
      <c r="X864" s="6"/>
      <c r="Y864" s="6"/>
      <c r="Z864" s="6"/>
      <c r="AA864" s="6"/>
      <c r="GU864" s="163"/>
    </row>
    <row r="865" spans="1:203">
      <c r="A865" s="106"/>
      <c r="B865" s="100"/>
      <c r="C865" s="6"/>
      <c r="D865" s="105"/>
      <c r="E865" s="6" t="e">
        <f>INDEX(BDD_enquete_terrain_publique!G:G, MATCH(A865, BDD_enquete_terrain_publique!C:C, 0))</f>
        <v>#N/A</v>
      </c>
      <c r="F865" s="6" t="e">
        <f>INDEX(BDD_enquete_terrain_publique!H:H, MATCH(A865, BDD_enquete_terrain_publique!C:C, 0))</f>
        <v>#N/A</v>
      </c>
      <c r="G865" s="6" t="e">
        <f>INDEX(BDD_enquete_terrain_publique!I:I, MATCH(A865, BDD_enquete_terrain_publique!C:C, 0))</f>
        <v>#N/A</v>
      </c>
      <c r="H865" s="6" t="e">
        <f>INDEX(BDD_enquete_terrain_publique!J:J, MATCH(A865, BDD_enquete_terrain_publique!C:C, 0))</f>
        <v>#N/A</v>
      </c>
      <c r="I865" s="6" t="e">
        <f>INDEX(BDD_enquete_terrain_publique!K:K, MATCH(A865, BDD_enquete_terrain_publique!C:C, 0))</f>
        <v>#N/A</v>
      </c>
      <c r="J865" s="6" t="e">
        <f>INDEX(BDD_enquete_terrain_publique!L:L, MATCH(A865, BDD_enquete_terrain_publique!C:C, 0))</f>
        <v>#N/A</v>
      </c>
      <c r="K865" s="6" t="e">
        <f>INDEX(BDD_enquete_terrain_publique!M:M, MATCH(A865, BDD_enquete_terrain_publique!C:C, 0))</f>
        <v>#N/A</v>
      </c>
      <c r="L865" s="105"/>
      <c r="M865" s="105"/>
      <c r="N865" s="105"/>
      <c r="O865" s="6"/>
      <c r="P865" s="105" t="s">
        <v>22</v>
      </c>
      <c r="Q865" s="105" t="s">
        <v>22</v>
      </c>
      <c r="R865" s="105" t="s">
        <v>22</v>
      </c>
      <c r="S865" s="6"/>
      <c r="T865" s="6"/>
      <c r="U865" s="6"/>
      <c r="V865" s="6"/>
      <c r="W865" s="6"/>
      <c r="X865" s="6"/>
      <c r="Y865" s="6"/>
      <c r="Z865" s="6"/>
      <c r="AA865" s="6"/>
      <c r="GU865" s="163"/>
    </row>
    <row r="866" spans="1:203">
      <c r="A866" s="106"/>
      <c r="B866" s="100"/>
      <c r="C866" s="6"/>
      <c r="D866" s="105"/>
      <c r="E866" s="6" t="e">
        <f>INDEX(BDD_enquete_terrain_publique!G:G, MATCH(A866, BDD_enquete_terrain_publique!C:C, 0))</f>
        <v>#N/A</v>
      </c>
      <c r="F866" s="6" t="e">
        <f>INDEX(BDD_enquete_terrain_publique!H:H, MATCH(A866, BDD_enquete_terrain_publique!C:C, 0))</f>
        <v>#N/A</v>
      </c>
      <c r="G866" s="6" t="e">
        <f>INDEX(BDD_enquete_terrain_publique!I:I, MATCH(A866, BDD_enquete_terrain_publique!C:C, 0))</f>
        <v>#N/A</v>
      </c>
      <c r="H866" s="6" t="e">
        <f>INDEX(BDD_enquete_terrain_publique!J:J, MATCH(A866, BDD_enquete_terrain_publique!C:C, 0))</f>
        <v>#N/A</v>
      </c>
      <c r="I866" s="6" t="e">
        <f>INDEX(BDD_enquete_terrain_publique!K:K, MATCH(A866, BDD_enquete_terrain_publique!C:C, 0))</f>
        <v>#N/A</v>
      </c>
      <c r="J866" s="6" t="e">
        <f>INDEX(BDD_enquete_terrain_publique!L:L, MATCH(A866, BDD_enquete_terrain_publique!C:C, 0))</f>
        <v>#N/A</v>
      </c>
      <c r="K866" s="6" t="e">
        <f>INDEX(BDD_enquete_terrain_publique!M:M, MATCH(A866, BDD_enquete_terrain_publique!C:C, 0))</f>
        <v>#N/A</v>
      </c>
      <c r="L866" s="105"/>
      <c r="M866" s="105"/>
      <c r="N866" s="105"/>
      <c r="O866" s="6"/>
      <c r="P866" s="105" t="s">
        <v>22</v>
      </c>
      <c r="Q866" s="105" t="s">
        <v>22</v>
      </c>
      <c r="R866" s="105" t="s">
        <v>22</v>
      </c>
      <c r="S866" s="6"/>
      <c r="T866" s="6"/>
      <c r="U866" s="6"/>
      <c r="V866" s="6"/>
      <c r="W866" s="6"/>
      <c r="X866" s="6"/>
      <c r="Y866" s="6"/>
      <c r="Z866" s="6"/>
      <c r="AA866" s="6"/>
      <c r="GU866" s="163"/>
    </row>
    <row r="867" spans="1:203">
      <c r="A867" s="106"/>
      <c r="B867" s="100"/>
      <c r="C867" s="6"/>
      <c r="D867" s="105"/>
      <c r="E867" s="6" t="e">
        <f>INDEX(BDD_enquete_terrain_publique!G:G, MATCH(A867, BDD_enquete_terrain_publique!C:C, 0))</f>
        <v>#N/A</v>
      </c>
      <c r="F867" s="6" t="e">
        <f>INDEX(BDD_enquete_terrain_publique!H:H, MATCH(A867, BDD_enquete_terrain_publique!C:C, 0))</f>
        <v>#N/A</v>
      </c>
      <c r="G867" s="6" t="e">
        <f>INDEX(BDD_enquete_terrain_publique!I:I, MATCH(A867, BDD_enquete_terrain_publique!C:C, 0))</f>
        <v>#N/A</v>
      </c>
      <c r="H867" s="6" t="e">
        <f>INDEX(BDD_enquete_terrain_publique!J:J, MATCH(A867, BDD_enquete_terrain_publique!C:C, 0))</f>
        <v>#N/A</v>
      </c>
      <c r="I867" s="6" t="e">
        <f>INDEX(BDD_enquete_terrain_publique!K:K, MATCH(A867, BDD_enquete_terrain_publique!C:C, 0))</f>
        <v>#N/A</v>
      </c>
      <c r="J867" s="6" t="e">
        <f>INDEX(BDD_enquete_terrain_publique!L:L, MATCH(A867, BDD_enquete_terrain_publique!C:C, 0))</f>
        <v>#N/A</v>
      </c>
      <c r="K867" s="6" t="e">
        <f>INDEX(BDD_enquete_terrain_publique!M:M, MATCH(A867, BDD_enquete_terrain_publique!C:C, 0))</f>
        <v>#N/A</v>
      </c>
      <c r="L867" s="105"/>
      <c r="M867" s="105"/>
      <c r="N867" s="105"/>
      <c r="O867" s="6"/>
      <c r="P867" s="105" t="s">
        <v>22</v>
      </c>
      <c r="Q867" s="105" t="s">
        <v>22</v>
      </c>
      <c r="R867" s="105" t="s">
        <v>22</v>
      </c>
      <c r="S867" s="6"/>
      <c r="T867" s="6"/>
      <c r="U867" s="6"/>
      <c r="V867" s="6"/>
      <c r="W867" s="6"/>
      <c r="X867" s="6"/>
      <c r="Y867" s="6"/>
      <c r="Z867" s="6"/>
      <c r="AA867" s="6"/>
      <c r="GU867" s="163"/>
    </row>
    <row r="868" spans="1:203">
      <c r="A868" s="106"/>
      <c r="B868" s="100"/>
      <c r="C868" s="6"/>
      <c r="D868" s="105"/>
      <c r="E868" s="6" t="e">
        <f>INDEX(BDD_enquete_terrain_publique!G:G, MATCH(A868, BDD_enquete_terrain_publique!C:C, 0))</f>
        <v>#N/A</v>
      </c>
      <c r="F868" s="6" t="e">
        <f>INDEX(BDD_enquete_terrain_publique!H:H, MATCH(A868, BDD_enquete_terrain_publique!C:C, 0))</f>
        <v>#N/A</v>
      </c>
      <c r="G868" s="6" t="e">
        <f>INDEX(BDD_enquete_terrain_publique!I:I, MATCH(A868, BDD_enquete_terrain_publique!C:C, 0))</f>
        <v>#N/A</v>
      </c>
      <c r="H868" s="6" t="e">
        <f>INDEX(BDD_enquete_terrain_publique!J:J, MATCH(A868, BDD_enquete_terrain_publique!C:C, 0))</f>
        <v>#N/A</v>
      </c>
      <c r="I868" s="6" t="e">
        <f>INDEX(BDD_enquete_terrain_publique!K:K, MATCH(A868, BDD_enquete_terrain_publique!C:C, 0))</f>
        <v>#N/A</v>
      </c>
      <c r="J868" s="6" t="e">
        <f>INDEX(BDD_enquete_terrain_publique!L:L, MATCH(A868, BDD_enquete_terrain_publique!C:C, 0))</f>
        <v>#N/A</v>
      </c>
      <c r="K868" s="6" t="e">
        <f>INDEX(BDD_enquete_terrain_publique!M:M, MATCH(A868, BDD_enquete_terrain_publique!C:C, 0))</f>
        <v>#N/A</v>
      </c>
      <c r="L868" s="105"/>
      <c r="M868" s="105"/>
      <c r="N868" s="105"/>
      <c r="O868" s="6"/>
      <c r="P868" s="105" t="s">
        <v>22</v>
      </c>
      <c r="Q868" s="105" t="s">
        <v>22</v>
      </c>
      <c r="R868" s="105" t="s">
        <v>22</v>
      </c>
      <c r="S868" s="6"/>
      <c r="T868" s="6"/>
      <c r="U868" s="6"/>
      <c r="V868" s="6"/>
      <c r="W868" s="6"/>
      <c r="X868" s="6"/>
      <c r="Y868" s="6"/>
      <c r="Z868" s="6"/>
      <c r="AA868" s="6"/>
      <c r="GU868" s="163"/>
    </row>
    <row r="869" spans="1:203">
      <c r="A869" s="106"/>
      <c r="B869" s="100"/>
      <c r="C869" s="6"/>
      <c r="D869" s="105"/>
      <c r="E869" s="6" t="e">
        <f>INDEX(BDD_enquete_terrain_publique!G:G, MATCH(A869, BDD_enquete_terrain_publique!C:C, 0))</f>
        <v>#N/A</v>
      </c>
      <c r="F869" s="6" t="e">
        <f>INDEX(BDD_enquete_terrain_publique!H:H, MATCH(A869, BDD_enquete_terrain_publique!C:C, 0))</f>
        <v>#N/A</v>
      </c>
      <c r="G869" s="6" t="e">
        <f>INDEX(BDD_enquete_terrain_publique!I:I, MATCH(A869, BDD_enquete_terrain_publique!C:C, 0))</f>
        <v>#N/A</v>
      </c>
      <c r="H869" s="6" t="e">
        <f>INDEX(BDD_enquete_terrain_publique!J:J, MATCH(A869, BDD_enquete_terrain_publique!C:C, 0))</f>
        <v>#N/A</v>
      </c>
      <c r="I869" s="6" t="e">
        <f>INDEX(BDD_enquete_terrain_publique!K:K, MATCH(A869, BDD_enquete_terrain_publique!C:C, 0))</f>
        <v>#N/A</v>
      </c>
      <c r="J869" s="6" t="e">
        <f>INDEX(BDD_enquete_terrain_publique!L:L, MATCH(A869, BDD_enquete_terrain_publique!C:C, 0))</f>
        <v>#N/A</v>
      </c>
      <c r="K869" s="6" t="e">
        <f>INDEX(BDD_enquete_terrain_publique!M:M, MATCH(A869, BDD_enquete_terrain_publique!C:C, 0))</f>
        <v>#N/A</v>
      </c>
      <c r="L869" s="105"/>
      <c r="M869" s="105"/>
      <c r="N869" s="105"/>
      <c r="O869" s="6"/>
      <c r="P869" s="105" t="s">
        <v>22</v>
      </c>
      <c r="Q869" s="105" t="s">
        <v>22</v>
      </c>
      <c r="R869" s="105" t="s">
        <v>22</v>
      </c>
      <c r="S869" s="6"/>
      <c r="T869" s="6"/>
      <c r="U869" s="6"/>
      <c r="V869" s="6"/>
      <c r="W869" s="6"/>
      <c r="X869" s="6"/>
      <c r="Y869" s="6"/>
      <c r="Z869" s="6"/>
      <c r="AA869" s="6"/>
      <c r="GU869" s="163"/>
    </row>
    <row r="870" spans="1:203">
      <c r="A870" s="106"/>
      <c r="B870" s="100"/>
      <c r="C870" s="6"/>
      <c r="D870" s="105"/>
      <c r="E870" s="6" t="e">
        <f>INDEX(BDD_enquete_terrain_publique!G:G, MATCH(A870, BDD_enquete_terrain_publique!C:C, 0))</f>
        <v>#N/A</v>
      </c>
      <c r="F870" s="6" t="e">
        <f>INDEX(BDD_enquete_terrain_publique!H:H, MATCH(A870, BDD_enquete_terrain_publique!C:C, 0))</f>
        <v>#N/A</v>
      </c>
      <c r="G870" s="6" t="e">
        <f>INDEX(BDD_enquete_terrain_publique!I:I, MATCH(A870, BDD_enquete_terrain_publique!C:C, 0))</f>
        <v>#N/A</v>
      </c>
      <c r="H870" s="6" t="e">
        <f>INDEX(BDD_enquete_terrain_publique!J:J, MATCH(A870, BDD_enquete_terrain_publique!C:C, 0))</f>
        <v>#N/A</v>
      </c>
      <c r="I870" s="6" t="e">
        <f>INDEX(BDD_enquete_terrain_publique!K:K, MATCH(A870, BDD_enquete_terrain_publique!C:C, 0))</f>
        <v>#N/A</v>
      </c>
      <c r="J870" s="6" t="e">
        <f>INDEX(BDD_enquete_terrain_publique!L:L, MATCH(A870, BDD_enquete_terrain_publique!C:C, 0))</f>
        <v>#N/A</v>
      </c>
      <c r="K870" s="6" t="e">
        <f>INDEX(BDD_enquete_terrain_publique!M:M, MATCH(A870, BDD_enquete_terrain_publique!C:C, 0))</f>
        <v>#N/A</v>
      </c>
      <c r="L870" s="105"/>
      <c r="M870" s="105"/>
      <c r="N870" s="105"/>
      <c r="O870" s="6"/>
      <c r="P870" s="105" t="s">
        <v>22</v>
      </c>
      <c r="Q870" s="105" t="s">
        <v>22</v>
      </c>
      <c r="R870" s="105" t="s">
        <v>22</v>
      </c>
      <c r="S870" s="6"/>
      <c r="T870" s="6"/>
      <c r="U870" s="6"/>
      <c r="V870" s="6"/>
      <c r="W870" s="6"/>
      <c r="X870" s="6"/>
      <c r="Y870" s="6"/>
      <c r="Z870" s="6"/>
      <c r="AA870" s="6"/>
      <c r="GU870" s="163"/>
    </row>
    <row r="871" spans="1:203">
      <c r="A871" s="106"/>
      <c r="B871" s="100"/>
      <c r="C871" s="6"/>
      <c r="D871" s="105"/>
      <c r="E871" s="6" t="e">
        <f>INDEX(BDD_enquete_terrain_publique!G:G, MATCH(A871, BDD_enquete_terrain_publique!C:C, 0))</f>
        <v>#N/A</v>
      </c>
      <c r="F871" s="6" t="e">
        <f>INDEX(BDD_enquete_terrain_publique!H:H, MATCH(A871, BDD_enquete_terrain_publique!C:C, 0))</f>
        <v>#N/A</v>
      </c>
      <c r="G871" s="6" t="e">
        <f>INDEX(BDD_enquete_terrain_publique!I:I, MATCH(A871, BDD_enquete_terrain_publique!C:C, 0))</f>
        <v>#N/A</v>
      </c>
      <c r="H871" s="6" t="e">
        <f>INDEX(BDD_enquete_terrain_publique!J:J, MATCH(A871, BDD_enquete_terrain_publique!C:C, 0))</f>
        <v>#N/A</v>
      </c>
      <c r="I871" s="6" t="e">
        <f>INDEX(BDD_enquete_terrain_publique!K:K, MATCH(A871, BDD_enquete_terrain_publique!C:C, 0))</f>
        <v>#N/A</v>
      </c>
      <c r="J871" s="6" t="e">
        <f>INDEX(BDD_enquete_terrain_publique!L:L, MATCH(A871, BDD_enquete_terrain_publique!C:C, 0))</f>
        <v>#N/A</v>
      </c>
      <c r="K871" s="6" t="e">
        <f>INDEX(BDD_enquete_terrain_publique!M:M, MATCH(A871, BDD_enquete_terrain_publique!C:C, 0))</f>
        <v>#N/A</v>
      </c>
      <c r="L871" s="105"/>
      <c r="M871" s="105"/>
      <c r="N871" s="105"/>
      <c r="O871" s="6"/>
      <c r="P871" s="105" t="s">
        <v>22</v>
      </c>
      <c r="Q871" s="105" t="s">
        <v>22</v>
      </c>
      <c r="R871" s="105" t="s">
        <v>22</v>
      </c>
      <c r="S871" s="6"/>
      <c r="T871" s="6"/>
      <c r="U871" s="6"/>
      <c r="V871" s="6"/>
      <c r="W871" s="6"/>
      <c r="X871" s="6"/>
      <c r="Y871" s="6"/>
      <c r="Z871" s="6"/>
      <c r="AA871" s="6"/>
      <c r="GU871" s="163"/>
    </row>
    <row r="872" spans="1:203">
      <c r="A872" s="106"/>
      <c r="B872" s="100"/>
      <c r="C872" s="6"/>
      <c r="D872" s="105"/>
      <c r="E872" s="6" t="e">
        <f>INDEX(BDD_enquete_terrain_publique!G:G, MATCH(A872, BDD_enquete_terrain_publique!C:C, 0))</f>
        <v>#N/A</v>
      </c>
      <c r="F872" s="6" t="e">
        <f>INDEX(BDD_enquete_terrain_publique!H:H, MATCH(A872, BDD_enquete_terrain_publique!C:C, 0))</f>
        <v>#N/A</v>
      </c>
      <c r="G872" s="6" t="e">
        <f>INDEX(BDD_enquete_terrain_publique!I:I, MATCH(A872, BDD_enquete_terrain_publique!C:C, 0))</f>
        <v>#N/A</v>
      </c>
      <c r="H872" s="6" t="e">
        <f>INDEX(BDD_enquete_terrain_publique!J:J, MATCH(A872, BDD_enquete_terrain_publique!C:C, 0))</f>
        <v>#N/A</v>
      </c>
      <c r="I872" s="6" t="e">
        <f>INDEX(BDD_enquete_terrain_publique!K:K, MATCH(A872, BDD_enquete_terrain_publique!C:C, 0))</f>
        <v>#N/A</v>
      </c>
      <c r="J872" s="6" t="e">
        <f>INDEX(BDD_enquete_terrain_publique!L:L, MATCH(A872, BDD_enquete_terrain_publique!C:C, 0))</f>
        <v>#N/A</v>
      </c>
      <c r="K872" s="6" t="e">
        <f>INDEX(BDD_enquete_terrain_publique!M:M, MATCH(A872, BDD_enquete_terrain_publique!C:C, 0))</f>
        <v>#N/A</v>
      </c>
      <c r="L872" s="105"/>
      <c r="M872" s="105"/>
      <c r="N872" s="105"/>
      <c r="O872" s="6"/>
      <c r="P872" s="105" t="s">
        <v>22</v>
      </c>
      <c r="Q872" s="105" t="s">
        <v>22</v>
      </c>
      <c r="R872" s="105" t="s">
        <v>22</v>
      </c>
      <c r="S872" s="6"/>
      <c r="T872" s="6"/>
      <c r="U872" s="6"/>
      <c r="V872" s="6"/>
      <c r="W872" s="6"/>
      <c r="X872" s="6"/>
      <c r="Y872" s="6"/>
      <c r="Z872" s="6"/>
      <c r="AA872" s="6"/>
      <c r="GU872" s="163"/>
    </row>
    <row r="873" spans="1:203">
      <c r="A873" s="106"/>
      <c r="B873" s="100"/>
      <c r="C873" s="6"/>
      <c r="D873" s="105"/>
      <c r="E873" s="6" t="e">
        <f>INDEX(BDD_enquete_terrain_publique!G:G, MATCH(A873, BDD_enquete_terrain_publique!C:C, 0))</f>
        <v>#N/A</v>
      </c>
      <c r="F873" s="6" t="e">
        <f>INDEX(BDD_enquete_terrain_publique!H:H, MATCH(A873, BDD_enquete_terrain_publique!C:C, 0))</f>
        <v>#N/A</v>
      </c>
      <c r="G873" s="6" t="e">
        <f>INDEX(BDD_enquete_terrain_publique!I:I, MATCH(A873, BDD_enquete_terrain_publique!C:C, 0))</f>
        <v>#N/A</v>
      </c>
      <c r="H873" s="6" t="e">
        <f>INDEX(BDD_enquete_terrain_publique!J:J, MATCH(A873, BDD_enquete_terrain_publique!C:C, 0))</f>
        <v>#N/A</v>
      </c>
      <c r="I873" s="6" t="e">
        <f>INDEX(BDD_enquete_terrain_publique!K:K, MATCH(A873, BDD_enquete_terrain_publique!C:C, 0))</f>
        <v>#N/A</v>
      </c>
      <c r="J873" s="6" t="e">
        <f>INDEX(BDD_enquete_terrain_publique!L:L, MATCH(A873, BDD_enquete_terrain_publique!C:C, 0))</f>
        <v>#N/A</v>
      </c>
      <c r="K873" s="6" t="e">
        <f>INDEX(BDD_enquete_terrain_publique!M:M, MATCH(A873, BDD_enquete_terrain_publique!C:C, 0))</f>
        <v>#N/A</v>
      </c>
      <c r="L873" s="105"/>
      <c r="M873" s="105"/>
      <c r="N873" s="105"/>
      <c r="O873" s="6"/>
      <c r="P873" s="105" t="s">
        <v>22</v>
      </c>
      <c r="Q873" s="105" t="s">
        <v>22</v>
      </c>
      <c r="R873" s="105" t="s">
        <v>22</v>
      </c>
      <c r="S873" s="6"/>
      <c r="T873" s="6"/>
      <c r="U873" s="6"/>
      <c r="V873" s="6"/>
      <c r="W873" s="6"/>
      <c r="X873" s="6"/>
      <c r="Y873" s="6"/>
      <c r="Z873" s="6"/>
      <c r="AA873" s="6"/>
      <c r="GU873" s="163"/>
    </row>
    <row r="874" spans="1:203">
      <c r="A874" s="106"/>
      <c r="B874" s="100"/>
      <c r="C874" s="6"/>
      <c r="D874" s="105"/>
      <c r="E874" s="6" t="e">
        <f>INDEX(BDD_enquete_terrain_publique!G:G, MATCH(A874, BDD_enquete_terrain_publique!C:C, 0))</f>
        <v>#N/A</v>
      </c>
      <c r="F874" s="6" t="e">
        <f>INDEX(BDD_enquete_terrain_publique!H:H, MATCH(A874, BDD_enquete_terrain_publique!C:C, 0))</f>
        <v>#N/A</v>
      </c>
      <c r="G874" s="6" t="e">
        <f>INDEX(BDD_enquete_terrain_publique!I:I, MATCH(A874, BDD_enquete_terrain_publique!C:C, 0))</f>
        <v>#N/A</v>
      </c>
      <c r="H874" s="6" t="e">
        <f>INDEX(BDD_enquete_terrain_publique!J:J, MATCH(A874, BDD_enquete_terrain_publique!C:C, 0))</f>
        <v>#N/A</v>
      </c>
      <c r="I874" s="6" t="e">
        <f>INDEX(BDD_enquete_terrain_publique!K:K, MATCH(A874, BDD_enquete_terrain_publique!C:C, 0))</f>
        <v>#N/A</v>
      </c>
      <c r="J874" s="6" t="e">
        <f>INDEX(BDD_enquete_terrain_publique!L:L, MATCH(A874, BDD_enquete_terrain_publique!C:C, 0))</f>
        <v>#N/A</v>
      </c>
      <c r="K874" s="6" t="e">
        <f>INDEX(BDD_enquete_terrain_publique!M:M, MATCH(A874, BDD_enquete_terrain_publique!C:C, 0))</f>
        <v>#N/A</v>
      </c>
      <c r="L874" s="105"/>
      <c r="M874" s="105"/>
      <c r="N874" s="105"/>
      <c r="O874" s="6"/>
      <c r="P874" s="105" t="s">
        <v>22</v>
      </c>
      <c r="Q874" s="105" t="s">
        <v>22</v>
      </c>
      <c r="R874" s="105" t="s">
        <v>22</v>
      </c>
      <c r="S874" s="6"/>
      <c r="T874" s="6"/>
      <c r="U874" s="6"/>
      <c r="V874" s="6"/>
      <c r="W874" s="6"/>
      <c r="X874" s="6"/>
      <c r="Y874" s="6"/>
      <c r="Z874" s="6"/>
      <c r="AA874" s="6"/>
      <c r="GU874" s="163"/>
    </row>
    <row r="875" spans="1:203">
      <c r="A875" s="106"/>
      <c r="B875" s="100"/>
      <c r="C875" s="6"/>
      <c r="D875" s="105"/>
      <c r="E875" s="6" t="e">
        <f>INDEX(BDD_enquete_terrain_publique!G:G, MATCH(A875, BDD_enquete_terrain_publique!C:C, 0))</f>
        <v>#N/A</v>
      </c>
      <c r="F875" s="6" t="e">
        <f>INDEX(BDD_enquete_terrain_publique!H:H, MATCH(A875, BDD_enquete_terrain_publique!C:C, 0))</f>
        <v>#N/A</v>
      </c>
      <c r="G875" s="6" t="e">
        <f>INDEX(BDD_enquete_terrain_publique!I:I, MATCH(A875, BDD_enquete_terrain_publique!C:C, 0))</f>
        <v>#N/A</v>
      </c>
      <c r="H875" s="6" t="e">
        <f>INDEX(BDD_enquete_terrain_publique!J:J, MATCH(A875, BDD_enquete_terrain_publique!C:C, 0))</f>
        <v>#N/A</v>
      </c>
      <c r="I875" s="6" t="e">
        <f>INDEX(BDD_enquete_terrain_publique!K:K, MATCH(A875, BDD_enquete_terrain_publique!C:C, 0))</f>
        <v>#N/A</v>
      </c>
      <c r="J875" s="6" t="e">
        <f>INDEX(BDD_enquete_terrain_publique!L:L, MATCH(A875, BDD_enquete_terrain_publique!C:C, 0))</f>
        <v>#N/A</v>
      </c>
      <c r="K875" s="6" t="e">
        <f>INDEX(BDD_enquete_terrain_publique!M:M, MATCH(A875, BDD_enquete_terrain_publique!C:C, 0))</f>
        <v>#N/A</v>
      </c>
      <c r="L875" s="105"/>
      <c r="M875" s="105"/>
      <c r="N875" s="105"/>
      <c r="O875" s="6"/>
      <c r="P875" s="105" t="s">
        <v>22</v>
      </c>
      <c r="Q875" s="105" t="s">
        <v>22</v>
      </c>
      <c r="R875" s="105" t="s">
        <v>22</v>
      </c>
      <c r="S875" s="6"/>
      <c r="T875" s="6"/>
      <c r="U875" s="6"/>
      <c r="V875" s="6"/>
      <c r="W875" s="6"/>
      <c r="X875" s="6"/>
      <c r="Y875" s="6"/>
      <c r="Z875" s="6"/>
      <c r="AA875" s="6"/>
      <c r="GU875" s="163"/>
    </row>
    <row r="876" spans="1:203">
      <c r="A876" s="106"/>
      <c r="B876" s="100"/>
      <c r="C876" s="6"/>
      <c r="D876" s="105"/>
      <c r="E876" s="6" t="e">
        <f>INDEX(BDD_enquete_terrain_publique!G:G, MATCH(A876, BDD_enquete_terrain_publique!C:C, 0))</f>
        <v>#N/A</v>
      </c>
      <c r="F876" s="6" t="e">
        <f>INDEX(BDD_enquete_terrain_publique!H:H, MATCH(A876, BDD_enquete_terrain_publique!C:C, 0))</f>
        <v>#N/A</v>
      </c>
      <c r="G876" s="6" t="e">
        <f>INDEX(BDD_enquete_terrain_publique!I:I, MATCH(A876, BDD_enquete_terrain_publique!C:C, 0))</f>
        <v>#N/A</v>
      </c>
      <c r="H876" s="6" t="e">
        <f>INDEX(BDD_enquete_terrain_publique!J:J, MATCH(A876, BDD_enquete_terrain_publique!C:C, 0))</f>
        <v>#N/A</v>
      </c>
      <c r="I876" s="6" t="e">
        <f>INDEX(BDD_enquete_terrain_publique!K:K, MATCH(A876, BDD_enquete_terrain_publique!C:C, 0))</f>
        <v>#N/A</v>
      </c>
      <c r="J876" s="6" t="e">
        <f>INDEX(BDD_enquete_terrain_publique!L:L, MATCH(A876, BDD_enquete_terrain_publique!C:C, 0))</f>
        <v>#N/A</v>
      </c>
      <c r="K876" s="6" t="e">
        <f>INDEX(BDD_enquete_terrain_publique!M:M, MATCH(A876, BDD_enquete_terrain_publique!C:C, 0))</f>
        <v>#N/A</v>
      </c>
      <c r="L876" s="105"/>
      <c r="M876" s="105"/>
      <c r="N876" s="105"/>
      <c r="O876" s="6"/>
      <c r="P876" s="105" t="s">
        <v>22</v>
      </c>
      <c r="Q876" s="105" t="s">
        <v>22</v>
      </c>
      <c r="R876" s="105" t="s">
        <v>22</v>
      </c>
      <c r="S876" s="6"/>
      <c r="T876" s="6"/>
      <c r="U876" s="6"/>
      <c r="V876" s="6"/>
      <c r="W876" s="6"/>
      <c r="X876" s="6"/>
      <c r="Y876" s="6"/>
      <c r="Z876" s="6"/>
      <c r="AA876" s="6"/>
      <c r="GU876" s="163"/>
    </row>
    <row r="877" spans="1:203">
      <c r="A877" s="106"/>
      <c r="B877" s="100"/>
      <c r="C877" s="6"/>
      <c r="D877" s="105"/>
      <c r="E877" s="6" t="e">
        <f>INDEX(BDD_enquete_terrain_publique!G:G, MATCH(A877, BDD_enquete_terrain_publique!C:C, 0))</f>
        <v>#N/A</v>
      </c>
      <c r="F877" s="6" t="e">
        <f>INDEX(BDD_enquete_terrain_publique!H:H, MATCH(A877, BDD_enquete_terrain_publique!C:C, 0))</f>
        <v>#N/A</v>
      </c>
      <c r="G877" s="6" t="e">
        <f>INDEX(BDD_enquete_terrain_publique!I:I, MATCH(A877, BDD_enquete_terrain_publique!C:C, 0))</f>
        <v>#N/A</v>
      </c>
      <c r="H877" s="6" t="e">
        <f>INDEX(BDD_enquete_terrain_publique!J:J, MATCH(A877, BDD_enquete_terrain_publique!C:C, 0))</f>
        <v>#N/A</v>
      </c>
      <c r="I877" s="6" t="e">
        <f>INDEX(BDD_enquete_terrain_publique!K:K, MATCH(A877, BDD_enquete_terrain_publique!C:C, 0))</f>
        <v>#N/A</v>
      </c>
      <c r="J877" s="6" t="e">
        <f>INDEX(BDD_enquete_terrain_publique!L:L, MATCH(A877, BDD_enquete_terrain_publique!C:C, 0))</f>
        <v>#N/A</v>
      </c>
      <c r="K877" s="6" t="e">
        <f>INDEX(BDD_enquete_terrain_publique!M:M, MATCH(A877, BDD_enquete_terrain_publique!C:C, 0))</f>
        <v>#N/A</v>
      </c>
      <c r="L877" s="105"/>
      <c r="M877" s="105"/>
      <c r="N877" s="105"/>
      <c r="O877" s="6"/>
      <c r="P877" s="105" t="s">
        <v>22</v>
      </c>
      <c r="Q877" s="105" t="s">
        <v>22</v>
      </c>
      <c r="R877" s="105" t="s">
        <v>22</v>
      </c>
      <c r="S877" s="6"/>
      <c r="T877" s="6"/>
      <c r="U877" s="6"/>
      <c r="V877" s="6"/>
      <c r="W877" s="6"/>
      <c r="X877" s="6"/>
      <c r="Y877" s="6"/>
      <c r="Z877" s="6"/>
      <c r="AA877" s="6"/>
      <c r="GU877" s="163"/>
    </row>
    <row r="878" spans="1:203">
      <c r="A878" s="106"/>
      <c r="B878" s="100"/>
      <c r="C878" s="6"/>
      <c r="D878" s="105"/>
      <c r="E878" s="6" t="e">
        <f>INDEX(BDD_enquete_terrain_publique!G:G, MATCH(A878, BDD_enquete_terrain_publique!C:C, 0))</f>
        <v>#N/A</v>
      </c>
      <c r="F878" s="6" t="e">
        <f>INDEX(BDD_enquete_terrain_publique!H:H, MATCH(A878, BDD_enquete_terrain_publique!C:C, 0))</f>
        <v>#N/A</v>
      </c>
      <c r="G878" s="6" t="e">
        <f>INDEX(BDD_enquete_terrain_publique!I:I, MATCH(A878, BDD_enquete_terrain_publique!C:C, 0))</f>
        <v>#N/A</v>
      </c>
      <c r="H878" s="6" t="e">
        <f>INDEX(BDD_enquete_terrain_publique!J:J, MATCH(A878, BDD_enquete_terrain_publique!C:C, 0))</f>
        <v>#N/A</v>
      </c>
      <c r="I878" s="6" t="e">
        <f>INDEX(BDD_enquete_terrain_publique!K:K, MATCH(A878, BDD_enquete_terrain_publique!C:C, 0))</f>
        <v>#N/A</v>
      </c>
      <c r="J878" s="6" t="e">
        <f>INDEX(BDD_enquete_terrain_publique!L:L, MATCH(A878, BDD_enquete_terrain_publique!C:C, 0))</f>
        <v>#N/A</v>
      </c>
      <c r="K878" s="6" t="e">
        <f>INDEX(BDD_enquete_terrain_publique!M:M, MATCH(A878, BDD_enquete_terrain_publique!C:C, 0))</f>
        <v>#N/A</v>
      </c>
      <c r="L878" s="105"/>
      <c r="M878" s="105"/>
      <c r="N878" s="105"/>
      <c r="O878" s="6"/>
      <c r="P878" s="105" t="s">
        <v>22</v>
      </c>
      <c r="Q878" s="105" t="s">
        <v>22</v>
      </c>
      <c r="R878" s="105" t="s">
        <v>22</v>
      </c>
      <c r="S878" s="6"/>
      <c r="T878" s="6"/>
      <c r="U878" s="6"/>
      <c r="V878" s="6"/>
      <c r="W878" s="6"/>
      <c r="X878" s="6"/>
      <c r="Y878" s="6"/>
      <c r="Z878" s="6"/>
      <c r="AA878" s="6"/>
      <c r="GU878" s="163"/>
    </row>
    <row r="879" spans="1:203">
      <c r="A879" s="106"/>
      <c r="B879" s="100"/>
      <c r="C879" s="6"/>
      <c r="D879" s="105"/>
      <c r="E879" s="6" t="e">
        <f>INDEX(BDD_enquete_terrain_publique!G:G, MATCH(A879, BDD_enquete_terrain_publique!C:C, 0))</f>
        <v>#N/A</v>
      </c>
      <c r="F879" s="6" t="e">
        <f>INDEX(BDD_enquete_terrain_publique!H:H, MATCH(A879, BDD_enquete_terrain_publique!C:C, 0))</f>
        <v>#N/A</v>
      </c>
      <c r="G879" s="6" t="e">
        <f>INDEX(BDD_enquete_terrain_publique!I:I, MATCH(A879, BDD_enquete_terrain_publique!C:C, 0))</f>
        <v>#N/A</v>
      </c>
      <c r="H879" s="6" t="e">
        <f>INDEX(BDD_enquete_terrain_publique!J:J, MATCH(A879, BDD_enquete_terrain_publique!C:C, 0))</f>
        <v>#N/A</v>
      </c>
      <c r="I879" s="6" t="e">
        <f>INDEX(BDD_enquete_terrain_publique!K:K, MATCH(A879, BDD_enquete_terrain_publique!C:C, 0))</f>
        <v>#N/A</v>
      </c>
      <c r="J879" s="6" t="e">
        <f>INDEX(BDD_enquete_terrain_publique!L:L, MATCH(A879, BDD_enquete_terrain_publique!C:C, 0))</f>
        <v>#N/A</v>
      </c>
      <c r="K879" s="6" t="e">
        <f>INDEX(BDD_enquete_terrain_publique!M:M, MATCH(A879, BDD_enquete_terrain_publique!C:C, 0))</f>
        <v>#N/A</v>
      </c>
      <c r="L879" s="105"/>
      <c r="M879" s="105"/>
      <c r="N879" s="105"/>
      <c r="O879" s="6"/>
      <c r="P879" s="105" t="s">
        <v>22</v>
      </c>
      <c r="Q879" s="105" t="s">
        <v>22</v>
      </c>
      <c r="R879" s="105" t="s">
        <v>22</v>
      </c>
      <c r="S879" s="6"/>
      <c r="T879" s="6"/>
      <c r="U879" s="6"/>
      <c r="V879" s="6"/>
      <c r="W879" s="6"/>
      <c r="X879" s="6"/>
      <c r="Y879" s="6"/>
      <c r="Z879" s="6"/>
      <c r="AA879" s="6"/>
      <c r="GU879" s="163"/>
    </row>
    <row r="880" spans="1:203">
      <c r="A880" s="106"/>
      <c r="B880" s="100"/>
      <c r="C880" s="6"/>
      <c r="D880" s="105"/>
      <c r="E880" s="6" t="e">
        <f>INDEX(BDD_enquete_terrain_publique!G:G, MATCH(A880, BDD_enquete_terrain_publique!C:C, 0))</f>
        <v>#N/A</v>
      </c>
      <c r="F880" s="6" t="e">
        <f>INDEX(BDD_enquete_terrain_publique!H:H, MATCH(A880, BDD_enquete_terrain_publique!C:C, 0))</f>
        <v>#N/A</v>
      </c>
      <c r="G880" s="6" t="e">
        <f>INDEX(BDD_enquete_terrain_publique!I:I, MATCH(A880, BDD_enquete_terrain_publique!C:C, 0))</f>
        <v>#N/A</v>
      </c>
      <c r="H880" s="6" t="e">
        <f>INDEX(BDD_enquete_terrain_publique!J:J, MATCH(A880, BDD_enquete_terrain_publique!C:C, 0))</f>
        <v>#N/A</v>
      </c>
      <c r="I880" s="6" t="e">
        <f>INDEX(BDD_enquete_terrain_publique!K:K, MATCH(A880, BDD_enquete_terrain_publique!C:C, 0))</f>
        <v>#N/A</v>
      </c>
      <c r="J880" s="6" t="e">
        <f>INDEX(BDD_enquete_terrain_publique!L:L, MATCH(A880, BDD_enquete_terrain_publique!C:C, 0))</f>
        <v>#N/A</v>
      </c>
      <c r="K880" s="6" t="e">
        <f>INDEX(BDD_enquete_terrain_publique!M:M, MATCH(A880, BDD_enquete_terrain_publique!C:C, 0))</f>
        <v>#N/A</v>
      </c>
      <c r="L880" s="105"/>
      <c r="M880" s="105"/>
      <c r="N880" s="105"/>
      <c r="O880" s="6"/>
      <c r="P880" s="105" t="s">
        <v>22</v>
      </c>
      <c r="Q880" s="105" t="s">
        <v>22</v>
      </c>
      <c r="R880" s="105" t="s">
        <v>22</v>
      </c>
      <c r="S880" s="6"/>
      <c r="T880" s="6"/>
      <c r="U880" s="6"/>
      <c r="V880" s="6"/>
      <c r="W880" s="6"/>
      <c r="X880" s="6"/>
      <c r="Y880" s="6"/>
      <c r="Z880" s="6"/>
      <c r="AA880" s="6"/>
      <c r="GU880" s="163"/>
    </row>
    <row r="881" spans="1:203">
      <c r="A881" s="106"/>
      <c r="B881" s="100"/>
      <c r="C881" s="6"/>
      <c r="D881" s="105"/>
      <c r="E881" s="6" t="e">
        <f>INDEX(BDD_enquete_terrain_publique!G:G, MATCH(A881, BDD_enquete_terrain_publique!C:C, 0))</f>
        <v>#N/A</v>
      </c>
      <c r="F881" s="6" t="e">
        <f>INDEX(BDD_enquete_terrain_publique!H:H, MATCH(A881, BDD_enquete_terrain_publique!C:C, 0))</f>
        <v>#N/A</v>
      </c>
      <c r="G881" s="6" t="e">
        <f>INDEX(BDD_enquete_terrain_publique!I:I, MATCH(A881, BDD_enquete_terrain_publique!C:C, 0))</f>
        <v>#N/A</v>
      </c>
      <c r="H881" s="6" t="e">
        <f>INDEX(BDD_enquete_terrain_publique!J:J, MATCH(A881, BDD_enquete_terrain_publique!C:C, 0))</f>
        <v>#N/A</v>
      </c>
      <c r="I881" s="6" t="e">
        <f>INDEX(BDD_enquete_terrain_publique!K:K, MATCH(A881, BDD_enquete_terrain_publique!C:C, 0))</f>
        <v>#N/A</v>
      </c>
      <c r="J881" s="6" t="e">
        <f>INDEX(BDD_enquete_terrain_publique!L:L, MATCH(A881, BDD_enquete_terrain_publique!C:C, 0))</f>
        <v>#N/A</v>
      </c>
      <c r="K881" s="6" t="e">
        <f>INDEX(BDD_enquete_terrain_publique!M:M, MATCH(A881, BDD_enquete_terrain_publique!C:C, 0))</f>
        <v>#N/A</v>
      </c>
      <c r="L881" s="105"/>
      <c r="M881" s="105"/>
      <c r="N881" s="105"/>
      <c r="O881" s="6"/>
      <c r="P881" s="105" t="s">
        <v>22</v>
      </c>
      <c r="Q881" s="105" t="s">
        <v>22</v>
      </c>
      <c r="R881" s="105" t="s">
        <v>22</v>
      </c>
      <c r="S881" s="6"/>
      <c r="T881" s="6"/>
      <c r="U881" s="6"/>
      <c r="V881" s="6"/>
      <c r="W881" s="6"/>
      <c r="X881" s="6"/>
      <c r="Y881" s="6"/>
      <c r="Z881" s="6"/>
      <c r="AA881" s="6"/>
      <c r="GU881" s="163"/>
    </row>
    <row r="882" spans="1:203">
      <c r="A882" s="106"/>
      <c r="B882" s="100"/>
      <c r="C882" s="6"/>
      <c r="D882" s="105"/>
      <c r="E882" s="6" t="e">
        <f>INDEX(BDD_enquete_terrain_publique!G:G, MATCH(A882, BDD_enquete_terrain_publique!C:C, 0))</f>
        <v>#N/A</v>
      </c>
      <c r="F882" s="6" t="e">
        <f>INDEX(BDD_enquete_terrain_publique!H:H, MATCH(A882, BDD_enquete_terrain_publique!C:C, 0))</f>
        <v>#N/A</v>
      </c>
      <c r="G882" s="6" t="e">
        <f>INDEX(BDD_enquete_terrain_publique!I:I, MATCH(A882, BDD_enquete_terrain_publique!C:C, 0))</f>
        <v>#N/A</v>
      </c>
      <c r="H882" s="6" t="e">
        <f>INDEX(BDD_enquete_terrain_publique!J:J, MATCH(A882, BDD_enquete_terrain_publique!C:C, 0))</f>
        <v>#N/A</v>
      </c>
      <c r="I882" s="6" t="e">
        <f>INDEX(BDD_enquete_terrain_publique!K:K, MATCH(A882, BDD_enquete_terrain_publique!C:C, 0))</f>
        <v>#N/A</v>
      </c>
      <c r="J882" s="6" t="e">
        <f>INDEX(BDD_enquete_terrain_publique!L:L, MATCH(A882, BDD_enquete_terrain_publique!C:C, 0))</f>
        <v>#N/A</v>
      </c>
      <c r="K882" s="6" t="e">
        <f>INDEX(BDD_enquete_terrain_publique!M:M, MATCH(A882, BDD_enquete_terrain_publique!C:C, 0))</f>
        <v>#N/A</v>
      </c>
      <c r="L882" s="105"/>
      <c r="M882" s="105"/>
      <c r="N882" s="105"/>
      <c r="O882" s="6"/>
      <c r="P882" s="105" t="s">
        <v>22</v>
      </c>
      <c r="Q882" s="105" t="s">
        <v>22</v>
      </c>
      <c r="R882" s="105" t="s">
        <v>22</v>
      </c>
      <c r="S882" s="6"/>
      <c r="T882" s="6"/>
      <c r="U882" s="6"/>
      <c r="V882" s="6"/>
      <c r="W882" s="6"/>
      <c r="X882" s="6"/>
      <c r="Y882" s="6"/>
      <c r="Z882" s="6"/>
      <c r="AA882" s="6"/>
      <c r="GU882" s="163"/>
    </row>
    <row r="883" spans="1:203">
      <c r="A883" s="106"/>
      <c r="B883" s="100"/>
      <c r="C883" s="6"/>
      <c r="D883" s="105"/>
      <c r="E883" s="6" t="e">
        <f>INDEX(BDD_enquete_terrain_publique!G:G, MATCH(A883, BDD_enquete_terrain_publique!C:C, 0))</f>
        <v>#N/A</v>
      </c>
      <c r="F883" s="6" t="e">
        <f>INDEX(BDD_enquete_terrain_publique!H:H, MATCH(A883, BDD_enquete_terrain_publique!C:C, 0))</f>
        <v>#N/A</v>
      </c>
      <c r="G883" s="6" t="e">
        <f>INDEX(BDD_enquete_terrain_publique!I:I, MATCH(A883, BDD_enquete_terrain_publique!C:C, 0))</f>
        <v>#N/A</v>
      </c>
      <c r="H883" s="6" t="e">
        <f>INDEX(BDD_enquete_terrain_publique!J:J, MATCH(A883, BDD_enquete_terrain_publique!C:C, 0))</f>
        <v>#N/A</v>
      </c>
      <c r="I883" s="6" t="e">
        <f>INDEX(BDD_enquete_terrain_publique!K:K, MATCH(A883, BDD_enquete_terrain_publique!C:C, 0))</f>
        <v>#N/A</v>
      </c>
      <c r="J883" s="6" t="e">
        <f>INDEX(BDD_enquete_terrain_publique!L:L, MATCH(A883, BDD_enquete_terrain_publique!C:C, 0))</f>
        <v>#N/A</v>
      </c>
      <c r="K883" s="6" t="e">
        <f>INDEX(BDD_enquete_terrain_publique!M:M, MATCH(A883, BDD_enquete_terrain_publique!C:C, 0))</f>
        <v>#N/A</v>
      </c>
      <c r="L883" s="105"/>
      <c r="M883" s="105"/>
      <c r="N883" s="105"/>
      <c r="O883" s="6"/>
      <c r="P883" s="105" t="s">
        <v>22</v>
      </c>
      <c r="Q883" s="105" t="s">
        <v>22</v>
      </c>
      <c r="R883" s="105" t="s">
        <v>22</v>
      </c>
      <c r="S883" s="6"/>
      <c r="T883" s="6"/>
      <c r="U883" s="6"/>
      <c r="V883" s="6"/>
      <c r="W883" s="6"/>
      <c r="X883" s="6"/>
      <c r="Y883" s="6"/>
      <c r="Z883" s="6"/>
      <c r="AA883" s="6"/>
      <c r="GU883" s="163"/>
    </row>
    <row r="884" spans="1:203">
      <c r="A884" s="106"/>
      <c r="B884" s="100"/>
      <c r="C884" s="6"/>
      <c r="D884" s="105"/>
      <c r="E884" s="6" t="e">
        <f>INDEX(BDD_enquete_terrain_publique!G:G, MATCH(A884, BDD_enquete_terrain_publique!C:C, 0))</f>
        <v>#N/A</v>
      </c>
      <c r="F884" s="6" t="e">
        <f>INDEX(BDD_enquete_terrain_publique!H:H, MATCH(A884, BDD_enquete_terrain_publique!C:C, 0))</f>
        <v>#N/A</v>
      </c>
      <c r="G884" s="6" t="e">
        <f>INDEX(BDD_enquete_terrain_publique!I:I, MATCH(A884, BDD_enquete_terrain_publique!C:C, 0))</f>
        <v>#N/A</v>
      </c>
      <c r="H884" s="6" t="e">
        <f>INDEX(BDD_enquete_terrain_publique!J:J, MATCH(A884, BDD_enquete_terrain_publique!C:C, 0))</f>
        <v>#N/A</v>
      </c>
      <c r="I884" s="6" t="e">
        <f>INDEX(BDD_enquete_terrain_publique!K:K, MATCH(A884, BDD_enquete_terrain_publique!C:C, 0))</f>
        <v>#N/A</v>
      </c>
      <c r="J884" s="6" t="e">
        <f>INDEX(BDD_enquete_terrain_publique!L:L, MATCH(A884, BDD_enquete_terrain_publique!C:C, 0))</f>
        <v>#N/A</v>
      </c>
      <c r="K884" s="6" t="e">
        <f>INDEX(BDD_enquete_terrain_publique!M:M, MATCH(A884, BDD_enquete_terrain_publique!C:C, 0))</f>
        <v>#N/A</v>
      </c>
      <c r="L884" s="105"/>
      <c r="M884" s="105"/>
      <c r="N884" s="105"/>
      <c r="O884" s="6"/>
      <c r="P884" s="105" t="s">
        <v>22</v>
      </c>
      <c r="Q884" s="105" t="s">
        <v>22</v>
      </c>
      <c r="R884" s="105" t="s">
        <v>22</v>
      </c>
      <c r="S884" s="6"/>
      <c r="T884" s="6"/>
      <c r="U884" s="6"/>
      <c r="V884" s="6"/>
      <c r="W884" s="6"/>
      <c r="X884" s="6"/>
      <c r="Y884" s="6"/>
      <c r="Z884" s="6"/>
      <c r="AA884" s="6"/>
      <c r="GU884" s="163"/>
    </row>
    <row r="885" spans="1:203">
      <c r="A885" s="106"/>
      <c r="B885" s="100"/>
      <c r="C885" s="6"/>
      <c r="D885" s="105"/>
      <c r="E885" s="6" t="e">
        <f>INDEX(BDD_enquete_terrain_publique!G:G, MATCH(A885, BDD_enquete_terrain_publique!C:C, 0))</f>
        <v>#N/A</v>
      </c>
      <c r="F885" s="6" t="e">
        <f>INDEX(BDD_enquete_terrain_publique!H:H, MATCH(A885, BDD_enquete_terrain_publique!C:C, 0))</f>
        <v>#N/A</v>
      </c>
      <c r="G885" s="6" t="e">
        <f>INDEX(BDD_enquete_terrain_publique!I:I, MATCH(A885, BDD_enquete_terrain_publique!C:C, 0))</f>
        <v>#N/A</v>
      </c>
      <c r="H885" s="6" t="e">
        <f>INDEX(BDD_enquete_terrain_publique!J:J, MATCH(A885, BDD_enquete_terrain_publique!C:C, 0))</f>
        <v>#N/A</v>
      </c>
      <c r="I885" s="6" t="e">
        <f>INDEX(BDD_enquete_terrain_publique!K:K, MATCH(A885, BDD_enquete_terrain_publique!C:C, 0))</f>
        <v>#N/A</v>
      </c>
      <c r="J885" s="6" t="e">
        <f>INDEX(BDD_enquete_terrain_publique!L:L, MATCH(A885, BDD_enquete_terrain_publique!C:C, 0))</f>
        <v>#N/A</v>
      </c>
      <c r="K885" s="6" t="e">
        <f>INDEX(BDD_enquete_terrain_publique!M:M, MATCH(A885, BDD_enquete_terrain_publique!C:C, 0))</f>
        <v>#N/A</v>
      </c>
      <c r="L885" s="105"/>
      <c r="M885" s="105"/>
      <c r="N885" s="105"/>
      <c r="O885" s="6"/>
      <c r="P885" s="105" t="s">
        <v>22</v>
      </c>
      <c r="Q885" s="105" t="s">
        <v>22</v>
      </c>
      <c r="R885" s="105" t="s">
        <v>22</v>
      </c>
      <c r="S885" s="6"/>
      <c r="T885" s="6"/>
      <c r="U885" s="6"/>
      <c r="V885" s="6"/>
      <c r="W885" s="6"/>
      <c r="X885" s="6"/>
      <c r="Y885" s="6"/>
      <c r="Z885" s="6"/>
      <c r="AA885" s="6"/>
      <c r="GU885" s="163"/>
    </row>
    <row r="886" spans="1:203">
      <c r="A886" s="106"/>
      <c r="B886" s="100"/>
      <c r="C886" s="6"/>
      <c r="D886" s="105"/>
      <c r="E886" s="6" t="e">
        <f>INDEX(BDD_enquete_terrain_publique!G:G, MATCH(A886, BDD_enquete_terrain_publique!C:C, 0))</f>
        <v>#N/A</v>
      </c>
      <c r="F886" s="6" t="e">
        <f>INDEX(BDD_enquete_terrain_publique!H:H, MATCH(A886, BDD_enquete_terrain_publique!C:C, 0))</f>
        <v>#N/A</v>
      </c>
      <c r="G886" s="6" t="e">
        <f>INDEX(BDD_enquete_terrain_publique!I:I, MATCH(A886, BDD_enquete_terrain_publique!C:C, 0))</f>
        <v>#N/A</v>
      </c>
      <c r="H886" s="6" t="e">
        <f>INDEX(BDD_enquete_terrain_publique!J:J, MATCH(A886, BDD_enquete_terrain_publique!C:C, 0))</f>
        <v>#N/A</v>
      </c>
      <c r="I886" s="6" t="e">
        <f>INDEX(BDD_enquete_terrain_publique!K:K, MATCH(A886, BDD_enquete_terrain_publique!C:C, 0))</f>
        <v>#N/A</v>
      </c>
      <c r="J886" s="6" t="e">
        <f>INDEX(BDD_enquete_terrain_publique!L:L, MATCH(A886, BDD_enquete_terrain_publique!C:C, 0))</f>
        <v>#N/A</v>
      </c>
      <c r="K886" s="6" t="e">
        <f>INDEX(BDD_enquete_terrain_publique!M:M, MATCH(A886, BDD_enquete_terrain_publique!C:C, 0))</f>
        <v>#N/A</v>
      </c>
      <c r="L886" s="105"/>
      <c r="M886" s="105"/>
      <c r="N886" s="105"/>
      <c r="O886" s="6"/>
      <c r="P886" s="105" t="s">
        <v>22</v>
      </c>
      <c r="Q886" s="105" t="s">
        <v>22</v>
      </c>
      <c r="R886" s="105" t="s">
        <v>22</v>
      </c>
      <c r="S886" s="6"/>
      <c r="T886" s="6"/>
      <c r="U886" s="6"/>
      <c r="V886" s="6"/>
      <c r="W886" s="6"/>
      <c r="X886" s="6"/>
      <c r="Y886" s="6"/>
      <c r="Z886" s="6"/>
      <c r="AA886" s="6"/>
      <c r="GU886" s="163"/>
    </row>
    <row r="887" spans="1:203">
      <c r="A887" s="106"/>
      <c r="B887" s="100"/>
      <c r="C887" s="6"/>
      <c r="D887" s="105"/>
      <c r="E887" s="6" t="e">
        <f>INDEX(BDD_enquete_terrain_publique!G:G, MATCH(A887, BDD_enquete_terrain_publique!C:C, 0))</f>
        <v>#N/A</v>
      </c>
      <c r="F887" s="6" t="e">
        <f>INDEX(BDD_enquete_terrain_publique!H:H, MATCH(A887, BDD_enquete_terrain_publique!C:C, 0))</f>
        <v>#N/A</v>
      </c>
      <c r="G887" s="6" t="e">
        <f>INDEX(BDD_enquete_terrain_publique!I:I, MATCH(A887, BDD_enquete_terrain_publique!C:C, 0))</f>
        <v>#N/A</v>
      </c>
      <c r="H887" s="6" t="e">
        <f>INDEX(BDD_enquete_terrain_publique!J:J, MATCH(A887, BDD_enquete_terrain_publique!C:C, 0))</f>
        <v>#N/A</v>
      </c>
      <c r="I887" s="6" t="e">
        <f>INDEX(BDD_enquete_terrain_publique!K:K, MATCH(A887, BDD_enquete_terrain_publique!C:C, 0))</f>
        <v>#N/A</v>
      </c>
      <c r="J887" s="6" t="e">
        <f>INDEX(BDD_enquete_terrain_publique!L:L, MATCH(A887, BDD_enquete_terrain_publique!C:C, 0))</f>
        <v>#N/A</v>
      </c>
      <c r="K887" s="6" t="e">
        <f>INDEX(BDD_enquete_terrain_publique!M:M, MATCH(A887, BDD_enquete_terrain_publique!C:C, 0))</f>
        <v>#N/A</v>
      </c>
      <c r="L887" s="105"/>
      <c r="M887" s="105"/>
      <c r="N887" s="105"/>
      <c r="O887" s="6"/>
      <c r="P887" s="105" t="s">
        <v>22</v>
      </c>
      <c r="Q887" s="105" t="s">
        <v>22</v>
      </c>
      <c r="R887" s="105" t="s">
        <v>22</v>
      </c>
      <c r="S887" s="6"/>
      <c r="T887" s="6"/>
      <c r="U887" s="6"/>
      <c r="V887" s="6"/>
      <c r="W887" s="6"/>
      <c r="X887" s="6"/>
      <c r="Y887" s="6"/>
      <c r="Z887" s="6"/>
      <c r="AA887" s="6"/>
      <c r="GU887" s="163"/>
    </row>
    <row r="888" spans="1:203">
      <c r="A888" s="106"/>
      <c r="B888" s="100"/>
      <c r="C888" s="6"/>
      <c r="D888" s="105"/>
      <c r="E888" s="6" t="e">
        <f>INDEX(BDD_enquete_terrain_publique!G:G, MATCH(A888, BDD_enquete_terrain_publique!C:C, 0))</f>
        <v>#N/A</v>
      </c>
      <c r="F888" s="6" t="e">
        <f>INDEX(BDD_enquete_terrain_publique!H:H, MATCH(A888, BDD_enquete_terrain_publique!C:C, 0))</f>
        <v>#N/A</v>
      </c>
      <c r="G888" s="6" t="e">
        <f>INDEX(BDD_enquete_terrain_publique!I:I, MATCH(A888, BDD_enquete_terrain_publique!C:C, 0))</f>
        <v>#N/A</v>
      </c>
      <c r="H888" s="6" t="e">
        <f>INDEX(BDD_enquete_terrain_publique!J:J, MATCH(A888, BDD_enquete_terrain_publique!C:C, 0))</f>
        <v>#N/A</v>
      </c>
      <c r="I888" s="6" t="e">
        <f>INDEX(BDD_enquete_terrain_publique!K:K, MATCH(A888, BDD_enquete_terrain_publique!C:C, 0))</f>
        <v>#N/A</v>
      </c>
      <c r="J888" s="6" t="e">
        <f>INDEX(BDD_enquete_terrain_publique!L:L, MATCH(A888, BDD_enquete_terrain_publique!C:C, 0))</f>
        <v>#N/A</v>
      </c>
      <c r="K888" s="6" t="e">
        <f>INDEX(BDD_enquete_terrain_publique!M:M, MATCH(A888, BDD_enquete_terrain_publique!C:C, 0))</f>
        <v>#N/A</v>
      </c>
      <c r="L888" s="105"/>
      <c r="M888" s="105"/>
      <c r="N888" s="105"/>
      <c r="O888" s="6"/>
      <c r="P888" s="105" t="s">
        <v>22</v>
      </c>
      <c r="Q888" s="105" t="s">
        <v>22</v>
      </c>
      <c r="R888" s="105" t="s">
        <v>22</v>
      </c>
      <c r="S888" s="6"/>
      <c r="T888" s="6"/>
      <c r="U888" s="6"/>
      <c r="V888" s="6"/>
      <c r="W888" s="6"/>
      <c r="X888" s="6"/>
      <c r="Y888" s="6"/>
      <c r="Z888" s="6"/>
      <c r="AA888" s="6"/>
      <c r="GU888" s="163"/>
    </row>
    <row r="889" spans="1:203">
      <c r="A889" s="106"/>
      <c r="B889" s="100"/>
      <c r="C889" s="6"/>
      <c r="D889" s="105"/>
      <c r="E889" s="6" t="e">
        <f>INDEX(BDD_enquete_terrain_publique!G:G, MATCH(A889, BDD_enquete_terrain_publique!C:C, 0))</f>
        <v>#N/A</v>
      </c>
      <c r="F889" s="6" t="e">
        <f>INDEX(BDD_enquete_terrain_publique!H:H, MATCH(A889, BDD_enquete_terrain_publique!C:C, 0))</f>
        <v>#N/A</v>
      </c>
      <c r="G889" s="6" t="e">
        <f>INDEX(BDD_enquete_terrain_publique!I:I, MATCH(A889, BDD_enquete_terrain_publique!C:C, 0))</f>
        <v>#N/A</v>
      </c>
      <c r="H889" s="6" t="e">
        <f>INDEX(BDD_enquete_terrain_publique!J:J, MATCH(A889, BDD_enquete_terrain_publique!C:C, 0))</f>
        <v>#N/A</v>
      </c>
      <c r="I889" s="6" t="e">
        <f>INDEX(BDD_enquete_terrain_publique!K:K, MATCH(A889, BDD_enquete_terrain_publique!C:C, 0))</f>
        <v>#N/A</v>
      </c>
      <c r="J889" s="6" t="e">
        <f>INDEX(BDD_enquete_terrain_publique!L:L, MATCH(A889, BDD_enquete_terrain_publique!C:C, 0))</f>
        <v>#N/A</v>
      </c>
      <c r="K889" s="6" t="e">
        <f>INDEX(BDD_enquete_terrain_publique!M:M, MATCH(A889, BDD_enquete_terrain_publique!C:C, 0))</f>
        <v>#N/A</v>
      </c>
      <c r="L889" s="105"/>
      <c r="M889" s="105"/>
      <c r="N889" s="105"/>
      <c r="O889" s="6"/>
      <c r="P889" s="105" t="s">
        <v>22</v>
      </c>
      <c r="Q889" s="105" t="s">
        <v>22</v>
      </c>
      <c r="R889" s="105" t="s">
        <v>22</v>
      </c>
      <c r="S889" s="6"/>
      <c r="T889" s="6"/>
      <c r="U889" s="6"/>
      <c r="V889" s="6"/>
      <c r="W889" s="6"/>
      <c r="X889" s="6"/>
      <c r="Y889" s="6"/>
      <c r="Z889" s="6"/>
      <c r="AA889" s="6"/>
      <c r="GU889" s="163"/>
    </row>
    <row r="890" spans="1:203">
      <c r="A890" s="106"/>
      <c r="B890" s="100"/>
      <c r="C890" s="6"/>
      <c r="D890" s="105"/>
      <c r="E890" s="6" t="e">
        <f>INDEX(BDD_enquete_terrain_publique!G:G, MATCH(A890, BDD_enquete_terrain_publique!C:C, 0))</f>
        <v>#N/A</v>
      </c>
      <c r="F890" s="6" t="e">
        <f>INDEX(BDD_enquete_terrain_publique!H:H, MATCH(A890, BDD_enquete_terrain_publique!C:C, 0))</f>
        <v>#N/A</v>
      </c>
      <c r="G890" s="6" t="e">
        <f>INDEX(BDD_enquete_terrain_publique!I:I, MATCH(A890, BDD_enquete_terrain_publique!C:C, 0))</f>
        <v>#N/A</v>
      </c>
      <c r="H890" s="6" t="e">
        <f>INDEX(BDD_enquete_terrain_publique!J:J, MATCH(A890, BDD_enquete_terrain_publique!C:C, 0))</f>
        <v>#N/A</v>
      </c>
      <c r="I890" s="6" t="e">
        <f>INDEX(BDD_enquete_terrain_publique!K:K, MATCH(A890, BDD_enquete_terrain_publique!C:C, 0))</f>
        <v>#N/A</v>
      </c>
      <c r="J890" s="6" t="e">
        <f>INDEX(BDD_enquete_terrain_publique!L:L, MATCH(A890, BDD_enquete_terrain_publique!C:C, 0))</f>
        <v>#N/A</v>
      </c>
      <c r="K890" s="6" t="e">
        <f>INDEX(BDD_enquete_terrain_publique!M:M, MATCH(A890, BDD_enquete_terrain_publique!C:C, 0))</f>
        <v>#N/A</v>
      </c>
      <c r="L890" s="105"/>
      <c r="M890" s="105"/>
      <c r="N890" s="105"/>
      <c r="O890" s="6"/>
      <c r="P890" s="105" t="s">
        <v>22</v>
      </c>
      <c r="Q890" s="105" t="s">
        <v>22</v>
      </c>
      <c r="R890" s="105" t="s">
        <v>22</v>
      </c>
      <c r="S890" s="6"/>
      <c r="T890" s="6"/>
      <c r="U890" s="6"/>
      <c r="V890" s="6"/>
      <c r="W890" s="6"/>
      <c r="X890" s="6"/>
      <c r="Y890" s="6"/>
      <c r="Z890" s="6"/>
      <c r="AA890" s="6"/>
      <c r="GU890" s="163"/>
    </row>
    <row r="891" spans="1:203">
      <c r="A891" s="106"/>
      <c r="B891" s="100"/>
      <c r="C891" s="6"/>
      <c r="D891" s="105"/>
      <c r="E891" s="6" t="e">
        <f>INDEX(BDD_enquete_terrain_publique!G:G, MATCH(A891, BDD_enquete_terrain_publique!C:C, 0))</f>
        <v>#N/A</v>
      </c>
      <c r="F891" s="6" t="e">
        <f>INDEX(BDD_enquete_terrain_publique!H:H, MATCH(A891, BDD_enquete_terrain_publique!C:C, 0))</f>
        <v>#N/A</v>
      </c>
      <c r="G891" s="6" t="e">
        <f>INDEX(BDD_enquete_terrain_publique!I:I, MATCH(A891, BDD_enquete_terrain_publique!C:C, 0))</f>
        <v>#N/A</v>
      </c>
      <c r="H891" s="6" t="e">
        <f>INDEX(BDD_enquete_terrain_publique!J:J, MATCH(A891, BDD_enquete_terrain_publique!C:C, 0))</f>
        <v>#N/A</v>
      </c>
      <c r="I891" s="6" t="e">
        <f>INDEX(BDD_enquete_terrain_publique!K:K, MATCH(A891, BDD_enquete_terrain_publique!C:C, 0))</f>
        <v>#N/A</v>
      </c>
      <c r="J891" s="6" t="e">
        <f>INDEX(BDD_enquete_terrain_publique!L:L, MATCH(A891, BDD_enquete_terrain_publique!C:C, 0))</f>
        <v>#N/A</v>
      </c>
      <c r="K891" s="6" t="e">
        <f>INDEX(BDD_enquete_terrain_publique!M:M, MATCH(A891, BDD_enquete_terrain_publique!C:C, 0))</f>
        <v>#N/A</v>
      </c>
      <c r="L891" s="105"/>
      <c r="M891" s="105"/>
      <c r="N891" s="105"/>
      <c r="O891" s="6"/>
      <c r="P891" s="105" t="s">
        <v>22</v>
      </c>
      <c r="Q891" s="105" t="s">
        <v>22</v>
      </c>
      <c r="R891" s="105" t="s">
        <v>22</v>
      </c>
      <c r="S891" s="6"/>
      <c r="T891" s="6"/>
      <c r="U891" s="6"/>
      <c r="V891" s="6"/>
      <c r="W891" s="6"/>
      <c r="X891" s="6"/>
      <c r="Y891" s="6"/>
      <c r="Z891" s="6"/>
      <c r="AA891" s="6"/>
      <c r="GU891" s="163"/>
    </row>
    <row r="892" spans="1:203">
      <c r="A892" s="106"/>
      <c r="B892" s="100"/>
      <c r="C892" s="6"/>
      <c r="D892" s="105"/>
      <c r="E892" s="6" t="e">
        <f>INDEX(BDD_enquete_terrain_publique!G:G, MATCH(A892, BDD_enquete_terrain_publique!C:C, 0))</f>
        <v>#N/A</v>
      </c>
      <c r="F892" s="6" t="e">
        <f>INDEX(BDD_enquete_terrain_publique!H:H, MATCH(A892, BDD_enquete_terrain_publique!C:C, 0))</f>
        <v>#N/A</v>
      </c>
      <c r="G892" s="6" t="e">
        <f>INDEX(BDD_enquete_terrain_publique!I:I, MATCH(A892, BDD_enquete_terrain_publique!C:C, 0))</f>
        <v>#N/A</v>
      </c>
      <c r="H892" s="6" t="e">
        <f>INDEX(BDD_enquete_terrain_publique!J:J, MATCH(A892, BDD_enquete_terrain_publique!C:C, 0))</f>
        <v>#N/A</v>
      </c>
      <c r="I892" s="6" t="e">
        <f>INDEX(BDD_enquete_terrain_publique!K:K, MATCH(A892, BDD_enquete_terrain_publique!C:C, 0))</f>
        <v>#N/A</v>
      </c>
      <c r="J892" s="6" t="e">
        <f>INDEX(BDD_enquete_terrain_publique!L:L, MATCH(A892, BDD_enquete_terrain_publique!C:C, 0))</f>
        <v>#N/A</v>
      </c>
      <c r="K892" s="6" t="e">
        <f>INDEX(BDD_enquete_terrain_publique!M:M, MATCH(A892, BDD_enquete_terrain_publique!C:C, 0))</f>
        <v>#N/A</v>
      </c>
      <c r="L892" s="105"/>
      <c r="M892" s="105"/>
      <c r="N892" s="105"/>
      <c r="O892" s="6"/>
      <c r="P892" s="105" t="s">
        <v>22</v>
      </c>
      <c r="Q892" s="105" t="s">
        <v>22</v>
      </c>
      <c r="R892" s="105" t="s">
        <v>22</v>
      </c>
      <c r="S892" s="6"/>
      <c r="T892" s="6"/>
      <c r="U892" s="6"/>
      <c r="V892" s="6"/>
      <c r="W892" s="6"/>
      <c r="X892" s="6"/>
      <c r="Y892" s="6"/>
      <c r="Z892" s="6"/>
      <c r="AA892" s="6"/>
      <c r="GU892" s="163"/>
    </row>
    <row r="893" spans="1:203">
      <c r="A893" s="106"/>
      <c r="B893" s="100"/>
      <c r="C893" s="6"/>
      <c r="D893" s="105"/>
      <c r="E893" s="6" t="e">
        <f>INDEX(BDD_enquete_terrain_publique!G:G, MATCH(A893, BDD_enquete_terrain_publique!C:C, 0))</f>
        <v>#N/A</v>
      </c>
      <c r="F893" s="6" t="e">
        <f>INDEX(BDD_enquete_terrain_publique!H:H, MATCH(A893, BDD_enquete_terrain_publique!C:C, 0))</f>
        <v>#N/A</v>
      </c>
      <c r="G893" s="6" t="e">
        <f>INDEX(BDD_enquete_terrain_publique!I:I, MATCH(A893, BDD_enquete_terrain_publique!C:C, 0))</f>
        <v>#N/A</v>
      </c>
      <c r="H893" s="6" t="e">
        <f>INDEX(BDD_enquete_terrain_publique!J:J, MATCH(A893, BDD_enquete_terrain_publique!C:C, 0))</f>
        <v>#N/A</v>
      </c>
      <c r="I893" s="6" t="e">
        <f>INDEX(BDD_enquete_terrain_publique!K:K, MATCH(A893, BDD_enquete_terrain_publique!C:C, 0))</f>
        <v>#N/A</v>
      </c>
      <c r="J893" s="6" t="e">
        <f>INDEX(BDD_enquete_terrain_publique!L:L, MATCH(A893, BDD_enquete_terrain_publique!C:C, 0))</f>
        <v>#N/A</v>
      </c>
      <c r="K893" s="6" t="e">
        <f>INDEX(BDD_enquete_terrain_publique!M:M, MATCH(A893, BDD_enquete_terrain_publique!C:C, 0))</f>
        <v>#N/A</v>
      </c>
      <c r="L893" s="105"/>
      <c r="M893" s="105"/>
      <c r="N893" s="105"/>
      <c r="O893" s="6"/>
      <c r="P893" s="105" t="s">
        <v>22</v>
      </c>
      <c r="Q893" s="105" t="s">
        <v>22</v>
      </c>
      <c r="R893" s="105" t="s">
        <v>22</v>
      </c>
      <c r="S893" s="6"/>
      <c r="T893" s="6"/>
      <c r="U893" s="6"/>
      <c r="V893" s="6"/>
      <c r="W893" s="6"/>
      <c r="X893" s="6"/>
      <c r="Y893" s="6"/>
      <c r="Z893" s="6"/>
      <c r="AA893" s="6"/>
      <c r="GU893" s="163"/>
    </row>
    <row r="894" spans="1:203">
      <c r="A894" s="106"/>
      <c r="B894" s="100"/>
      <c r="C894" s="6"/>
      <c r="D894" s="105"/>
      <c r="E894" s="6" t="e">
        <f>INDEX(BDD_enquete_terrain_publique!G:G, MATCH(A894, BDD_enquete_terrain_publique!C:C, 0))</f>
        <v>#N/A</v>
      </c>
      <c r="F894" s="6" t="e">
        <f>INDEX(BDD_enquete_terrain_publique!H:H, MATCH(A894, BDD_enquete_terrain_publique!C:C, 0))</f>
        <v>#N/A</v>
      </c>
      <c r="G894" s="6" t="e">
        <f>INDEX(BDD_enquete_terrain_publique!I:I, MATCH(A894, BDD_enquete_terrain_publique!C:C, 0))</f>
        <v>#N/A</v>
      </c>
      <c r="H894" s="6" t="e">
        <f>INDEX(BDD_enquete_terrain_publique!J:J, MATCH(A894, BDD_enquete_terrain_publique!C:C, 0))</f>
        <v>#N/A</v>
      </c>
      <c r="I894" s="6" t="e">
        <f>INDEX(BDD_enquete_terrain_publique!K:K, MATCH(A894, BDD_enquete_terrain_publique!C:C, 0))</f>
        <v>#N/A</v>
      </c>
      <c r="J894" s="6" t="e">
        <f>INDEX(BDD_enquete_terrain_publique!L:L, MATCH(A894, BDD_enquete_terrain_publique!C:C, 0))</f>
        <v>#N/A</v>
      </c>
      <c r="K894" s="6" t="e">
        <f>INDEX(BDD_enquete_terrain_publique!M:M, MATCH(A894, BDD_enquete_terrain_publique!C:C, 0))</f>
        <v>#N/A</v>
      </c>
      <c r="L894" s="105"/>
      <c r="M894" s="105"/>
      <c r="N894" s="105"/>
      <c r="O894" s="6"/>
      <c r="P894" s="105" t="s">
        <v>22</v>
      </c>
      <c r="Q894" s="105" t="s">
        <v>22</v>
      </c>
      <c r="R894" s="105" t="s">
        <v>22</v>
      </c>
      <c r="S894" s="6"/>
      <c r="T894" s="6"/>
      <c r="U894" s="6"/>
      <c r="V894" s="6"/>
      <c r="W894" s="6"/>
      <c r="X894" s="6"/>
      <c r="Y894" s="6"/>
      <c r="Z894" s="6"/>
      <c r="AA894" s="6"/>
      <c r="GU894" s="163"/>
    </row>
    <row r="895" spans="1:203">
      <c r="A895" s="106"/>
      <c r="B895" s="100"/>
      <c r="C895" s="6"/>
      <c r="D895" s="105"/>
      <c r="E895" s="6" t="e">
        <f>INDEX(BDD_enquete_terrain_publique!G:G, MATCH(A895, BDD_enquete_terrain_publique!C:C, 0))</f>
        <v>#N/A</v>
      </c>
      <c r="F895" s="6" t="e">
        <f>INDEX(BDD_enquete_terrain_publique!H:H, MATCH(A895, BDD_enquete_terrain_publique!C:C, 0))</f>
        <v>#N/A</v>
      </c>
      <c r="G895" s="6" t="e">
        <f>INDEX(BDD_enquete_terrain_publique!I:I, MATCH(A895, BDD_enquete_terrain_publique!C:C, 0))</f>
        <v>#N/A</v>
      </c>
      <c r="H895" s="6" t="e">
        <f>INDEX(BDD_enquete_terrain_publique!J:J, MATCH(A895, BDD_enquete_terrain_publique!C:C, 0))</f>
        <v>#N/A</v>
      </c>
      <c r="I895" s="6" t="e">
        <f>INDEX(BDD_enquete_terrain_publique!K:K, MATCH(A895, BDD_enquete_terrain_publique!C:C, 0))</f>
        <v>#N/A</v>
      </c>
      <c r="J895" s="6" t="e">
        <f>INDEX(BDD_enquete_terrain_publique!L:L, MATCH(A895, BDD_enquete_terrain_publique!C:C, 0))</f>
        <v>#N/A</v>
      </c>
      <c r="K895" s="6" t="e">
        <f>INDEX(BDD_enquete_terrain_publique!M:M, MATCH(A895, BDD_enquete_terrain_publique!C:C, 0))</f>
        <v>#N/A</v>
      </c>
      <c r="L895" s="105"/>
      <c r="M895" s="105"/>
      <c r="N895" s="105"/>
      <c r="O895" s="6"/>
      <c r="P895" s="105" t="s">
        <v>22</v>
      </c>
      <c r="Q895" s="105" t="s">
        <v>22</v>
      </c>
      <c r="R895" s="105" t="s">
        <v>22</v>
      </c>
      <c r="S895" s="6"/>
      <c r="T895" s="6"/>
      <c r="U895" s="6"/>
      <c r="V895" s="6"/>
      <c r="W895" s="6"/>
      <c r="X895" s="6"/>
      <c r="Y895" s="6"/>
      <c r="Z895" s="6"/>
      <c r="AA895" s="6"/>
      <c r="GU895" s="163"/>
    </row>
    <row r="896" spans="1:203">
      <c r="A896" s="106"/>
      <c r="B896" s="100"/>
      <c r="C896" s="6"/>
      <c r="D896" s="105"/>
      <c r="E896" s="6" t="e">
        <f>INDEX(BDD_enquete_terrain_publique!G:G, MATCH(A896, BDD_enquete_terrain_publique!C:C, 0))</f>
        <v>#N/A</v>
      </c>
      <c r="F896" s="6" t="e">
        <f>INDEX(BDD_enquete_terrain_publique!H:H, MATCH(A896, BDD_enquete_terrain_publique!C:C, 0))</f>
        <v>#N/A</v>
      </c>
      <c r="G896" s="6" t="e">
        <f>INDEX(BDD_enquete_terrain_publique!I:I, MATCH(A896, BDD_enquete_terrain_publique!C:C, 0))</f>
        <v>#N/A</v>
      </c>
      <c r="H896" s="6" t="e">
        <f>INDEX(BDD_enquete_terrain_publique!J:J, MATCH(A896, BDD_enquete_terrain_publique!C:C, 0))</f>
        <v>#N/A</v>
      </c>
      <c r="I896" s="6" t="e">
        <f>INDEX(BDD_enquete_terrain_publique!K:K, MATCH(A896, BDD_enquete_terrain_publique!C:C, 0))</f>
        <v>#N/A</v>
      </c>
      <c r="J896" s="6" t="e">
        <f>INDEX(BDD_enquete_terrain_publique!L:L, MATCH(A896, BDD_enquete_terrain_publique!C:C, 0))</f>
        <v>#N/A</v>
      </c>
      <c r="K896" s="6" t="e">
        <f>INDEX(BDD_enquete_terrain_publique!M:M, MATCH(A896, BDD_enquete_terrain_publique!C:C, 0))</f>
        <v>#N/A</v>
      </c>
      <c r="L896" s="105"/>
      <c r="M896" s="105"/>
      <c r="N896" s="105"/>
      <c r="O896" s="6"/>
      <c r="P896" s="105" t="s">
        <v>22</v>
      </c>
      <c r="Q896" s="105" t="s">
        <v>22</v>
      </c>
      <c r="R896" s="105" t="s">
        <v>22</v>
      </c>
      <c r="S896" s="6"/>
      <c r="T896" s="6"/>
      <c r="U896" s="6"/>
      <c r="V896" s="6"/>
      <c r="W896" s="6"/>
      <c r="X896" s="6"/>
      <c r="Y896" s="6"/>
      <c r="Z896" s="6"/>
      <c r="AA896" s="6"/>
      <c r="GU896" s="163"/>
    </row>
    <row r="897" spans="1:203">
      <c r="A897" s="106"/>
      <c r="B897" s="100"/>
      <c r="C897" s="6"/>
      <c r="D897" s="105"/>
      <c r="E897" s="6" t="e">
        <f>INDEX(BDD_enquete_terrain_publique!G:G, MATCH(A897, BDD_enquete_terrain_publique!C:C, 0))</f>
        <v>#N/A</v>
      </c>
      <c r="F897" s="6" t="e">
        <f>INDEX(BDD_enquete_terrain_publique!H:H, MATCH(A897, BDD_enquete_terrain_publique!C:C, 0))</f>
        <v>#N/A</v>
      </c>
      <c r="G897" s="6" t="e">
        <f>INDEX(BDD_enquete_terrain_publique!I:I, MATCH(A897, BDD_enquete_terrain_publique!C:C, 0))</f>
        <v>#N/A</v>
      </c>
      <c r="H897" s="6" t="e">
        <f>INDEX(BDD_enquete_terrain_publique!J:J, MATCH(A897, BDD_enquete_terrain_publique!C:C, 0))</f>
        <v>#N/A</v>
      </c>
      <c r="I897" s="6" t="e">
        <f>INDEX(BDD_enquete_terrain_publique!K:K, MATCH(A897, BDD_enquete_terrain_publique!C:C, 0))</f>
        <v>#N/A</v>
      </c>
      <c r="J897" s="6" t="e">
        <f>INDEX(BDD_enquete_terrain_publique!L:L, MATCH(A897, BDD_enquete_terrain_publique!C:C, 0))</f>
        <v>#N/A</v>
      </c>
      <c r="K897" s="6" t="e">
        <f>INDEX(BDD_enquete_terrain_publique!M:M, MATCH(A897, BDD_enquete_terrain_publique!C:C, 0))</f>
        <v>#N/A</v>
      </c>
      <c r="L897" s="105"/>
      <c r="M897" s="105"/>
      <c r="N897" s="105"/>
      <c r="O897" s="6"/>
      <c r="P897" s="105" t="s">
        <v>22</v>
      </c>
      <c r="Q897" s="105" t="s">
        <v>22</v>
      </c>
      <c r="R897" s="105" t="s">
        <v>22</v>
      </c>
      <c r="S897" s="6"/>
      <c r="T897" s="6"/>
      <c r="U897" s="6"/>
      <c r="V897" s="6"/>
      <c r="W897" s="6"/>
      <c r="X897" s="6"/>
      <c r="Y897" s="6"/>
      <c r="Z897" s="6"/>
      <c r="AA897" s="6"/>
      <c r="GU897" s="163"/>
    </row>
    <row r="898" spans="1:203">
      <c r="A898" s="106"/>
      <c r="B898" s="100"/>
      <c r="C898" s="6"/>
      <c r="D898" s="105"/>
      <c r="E898" s="6" t="e">
        <f>INDEX(BDD_enquete_terrain_publique!G:G, MATCH(A898, BDD_enquete_terrain_publique!C:C, 0))</f>
        <v>#N/A</v>
      </c>
      <c r="F898" s="6" t="e">
        <f>INDEX(BDD_enquete_terrain_publique!H:H, MATCH(A898, BDD_enquete_terrain_publique!C:C, 0))</f>
        <v>#N/A</v>
      </c>
      <c r="G898" s="6" t="e">
        <f>INDEX(BDD_enquete_terrain_publique!I:I, MATCH(A898, BDD_enquete_terrain_publique!C:C, 0))</f>
        <v>#N/A</v>
      </c>
      <c r="H898" s="6" t="e">
        <f>INDEX(BDD_enquete_terrain_publique!J:J, MATCH(A898, BDD_enquete_terrain_publique!C:C, 0))</f>
        <v>#N/A</v>
      </c>
      <c r="I898" s="6" t="e">
        <f>INDEX(BDD_enquete_terrain_publique!K:K, MATCH(A898, BDD_enquete_terrain_publique!C:C, 0))</f>
        <v>#N/A</v>
      </c>
      <c r="J898" s="6" t="e">
        <f>INDEX(BDD_enquete_terrain_publique!L:L, MATCH(A898, BDD_enquete_terrain_publique!C:C, 0))</f>
        <v>#N/A</v>
      </c>
      <c r="K898" s="6" t="e">
        <f>INDEX(BDD_enquete_terrain_publique!M:M, MATCH(A898, BDD_enquete_terrain_publique!C:C, 0))</f>
        <v>#N/A</v>
      </c>
      <c r="L898" s="105"/>
      <c r="M898" s="105"/>
      <c r="N898" s="105"/>
      <c r="O898" s="6"/>
      <c r="P898" s="105" t="s">
        <v>22</v>
      </c>
      <c r="Q898" s="105" t="s">
        <v>22</v>
      </c>
      <c r="R898" s="105" t="s">
        <v>22</v>
      </c>
      <c r="S898" s="6"/>
      <c r="T898" s="6"/>
      <c r="U898" s="6"/>
      <c r="V898" s="6"/>
      <c r="W898" s="6"/>
      <c r="X898" s="6"/>
      <c r="Y898" s="6"/>
      <c r="Z898" s="6"/>
      <c r="AA898" s="6"/>
      <c r="GU898" s="163"/>
    </row>
    <row r="899" spans="1:203">
      <c r="A899" s="106"/>
      <c r="B899" s="100"/>
      <c r="C899" s="6"/>
      <c r="D899" s="105"/>
      <c r="E899" s="6" t="e">
        <f>INDEX(BDD_enquete_terrain_publique!G:G, MATCH(A899, BDD_enquete_terrain_publique!C:C, 0))</f>
        <v>#N/A</v>
      </c>
      <c r="F899" s="6" t="e">
        <f>INDEX(BDD_enquete_terrain_publique!H:H, MATCH(A899, BDD_enquete_terrain_publique!C:C, 0))</f>
        <v>#N/A</v>
      </c>
      <c r="G899" s="6" t="e">
        <f>INDEX(BDD_enquete_terrain_publique!I:I, MATCH(A899, BDD_enquete_terrain_publique!C:C, 0))</f>
        <v>#N/A</v>
      </c>
      <c r="H899" s="6" t="e">
        <f>INDEX(BDD_enquete_terrain_publique!J:J, MATCH(A899, BDD_enquete_terrain_publique!C:C, 0))</f>
        <v>#N/A</v>
      </c>
      <c r="I899" s="6" t="e">
        <f>INDEX(BDD_enquete_terrain_publique!K:K, MATCH(A899, BDD_enquete_terrain_publique!C:C, 0))</f>
        <v>#N/A</v>
      </c>
      <c r="J899" s="6" t="e">
        <f>INDEX(BDD_enquete_terrain_publique!L:L, MATCH(A899, BDD_enquete_terrain_publique!C:C, 0))</f>
        <v>#N/A</v>
      </c>
      <c r="K899" s="6" t="e">
        <f>INDEX(BDD_enquete_terrain_publique!M:M, MATCH(A899, BDD_enquete_terrain_publique!C:C, 0))</f>
        <v>#N/A</v>
      </c>
      <c r="L899" s="105"/>
      <c r="M899" s="105"/>
      <c r="N899" s="105"/>
      <c r="O899" s="6"/>
      <c r="P899" s="105" t="s">
        <v>22</v>
      </c>
      <c r="Q899" s="105" t="s">
        <v>22</v>
      </c>
      <c r="R899" s="105" t="s">
        <v>22</v>
      </c>
      <c r="S899" s="6"/>
      <c r="T899" s="6"/>
      <c r="U899" s="6"/>
      <c r="V899" s="6"/>
      <c r="W899" s="6"/>
      <c r="X899" s="6"/>
      <c r="Y899" s="6"/>
      <c r="Z899" s="6"/>
      <c r="AA899" s="6"/>
      <c r="GU899" s="163"/>
    </row>
    <row r="900" spans="1:203">
      <c r="A900" s="106"/>
      <c r="B900" s="100"/>
      <c r="C900" s="6"/>
      <c r="D900" s="105"/>
      <c r="E900" s="6" t="e">
        <f>INDEX(BDD_enquete_terrain_publique!G:G, MATCH(A900, BDD_enquete_terrain_publique!C:C, 0))</f>
        <v>#N/A</v>
      </c>
      <c r="F900" s="6" t="e">
        <f>INDEX(BDD_enquete_terrain_publique!H:H, MATCH(A900, BDD_enquete_terrain_publique!C:C, 0))</f>
        <v>#N/A</v>
      </c>
      <c r="G900" s="6" t="e">
        <f>INDEX(BDD_enquete_terrain_publique!I:I, MATCH(A900, BDD_enquete_terrain_publique!C:C, 0))</f>
        <v>#N/A</v>
      </c>
      <c r="H900" s="6" t="e">
        <f>INDEX(BDD_enquete_terrain_publique!J:J, MATCH(A900, BDD_enquete_terrain_publique!C:C, 0))</f>
        <v>#N/A</v>
      </c>
      <c r="I900" s="6" t="e">
        <f>INDEX(BDD_enquete_terrain_publique!K:K, MATCH(A900, BDD_enquete_terrain_publique!C:C, 0))</f>
        <v>#N/A</v>
      </c>
      <c r="J900" s="6" t="e">
        <f>INDEX(BDD_enquete_terrain_publique!L:L, MATCH(A900, BDD_enquete_terrain_publique!C:C, 0))</f>
        <v>#N/A</v>
      </c>
      <c r="K900" s="6" t="e">
        <f>INDEX(BDD_enquete_terrain_publique!M:M, MATCH(A900, BDD_enquete_terrain_publique!C:C, 0))</f>
        <v>#N/A</v>
      </c>
      <c r="L900" s="105"/>
      <c r="M900" s="105"/>
      <c r="N900" s="105"/>
      <c r="O900" s="6"/>
      <c r="P900" s="105" t="s">
        <v>22</v>
      </c>
      <c r="Q900" s="105" t="s">
        <v>22</v>
      </c>
      <c r="R900" s="105" t="s">
        <v>22</v>
      </c>
      <c r="S900" s="6"/>
      <c r="T900" s="6"/>
      <c r="U900" s="6"/>
      <c r="V900" s="6"/>
      <c r="W900" s="6"/>
      <c r="X900" s="6"/>
      <c r="Y900" s="6"/>
      <c r="Z900" s="6"/>
      <c r="AA900" s="6"/>
      <c r="GU900" s="163"/>
    </row>
    <row r="901" spans="1:203">
      <c r="A901" s="106"/>
      <c r="B901" s="100"/>
      <c r="C901" s="6"/>
      <c r="D901" s="105"/>
      <c r="E901" s="6" t="e">
        <f>INDEX(BDD_enquete_terrain_publique!G:G, MATCH(A901, BDD_enquete_terrain_publique!C:C, 0))</f>
        <v>#N/A</v>
      </c>
      <c r="F901" s="6" t="e">
        <f>INDEX(BDD_enquete_terrain_publique!H:H, MATCH(A901, BDD_enquete_terrain_publique!C:C, 0))</f>
        <v>#N/A</v>
      </c>
      <c r="G901" s="6" t="e">
        <f>INDEX(BDD_enquete_terrain_publique!I:I, MATCH(A901, BDD_enquete_terrain_publique!C:C, 0))</f>
        <v>#N/A</v>
      </c>
      <c r="H901" s="6" t="e">
        <f>INDEX(BDD_enquete_terrain_publique!J:J, MATCH(A901, BDD_enquete_terrain_publique!C:C, 0))</f>
        <v>#N/A</v>
      </c>
      <c r="I901" s="6" t="e">
        <f>INDEX(BDD_enquete_terrain_publique!K:K, MATCH(A901, BDD_enquete_terrain_publique!C:C, 0))</f>
        <v>#N/A</v>
      </c>
      <c r="J901" s="6" t="e">
        <f>INDEX(BDD_enquete_terrain_publique!L:L, MATCH(A901, BDD_enquete_terrain_publique!C:C, 0))</f>
        <v>#N/A</v>
      </c>
      <c r="K901" s="6" t="e">
        <f>INDEX(BDD_enquete_terrain_publique!M:M, MATCH(A901, BDD_enquete_terrain_publique!C:C, 0))</f>
        <v>#N/A</v>
      </c>
      <c r="L901" s="105"/>
      <c r="M901" s="105"/>
      <c r="N901" s="105"/>
      <c r="O901" s="6"/>
      <c r="P901" s="105" t="s">
        <v>22</v>
      </c>
      <c r="Q901" s="105" t="s">
        <v>22</v>
      </c>
      <c r="R901" s="105" t="s">
        <v>22</v>
      </c>
      <c r="S901" s="6"/>
      <c r="T901" s="6"/>
      <c r="U901" s="6"/>
      <c r="V901" s="6"/>
      <c r="W901" s="6"/>
      <c r="X901" s="6"/>
      <c r="Y901" s="6"/>
      <c r="Z901" s="6"/>
      <c r="AA901" s="6"/>
      <c r="GU901" s="163"/>
    </row>
    <row r="902" spans="1:203">
      <c r="A902" s="106"/>
      <c r="B902" s="100"/>
      <c r="C902" s="6"/>
      <c r="D902" s="105"/>
      <c r="E902" s="6" t="e">
        <f>INDEX(BDD_enquete_terrain_publique!G:G, MATCH(A902, BDD_enquete_terrain_publique!C:C, 0))</f>
        <v>#N/A</v>
      </c>
      <c r="F902" s="6" t="e">
        <f>INDEX(BDD_enquete_terrain_publique!H:H, MATCH(A902, BDD_enquete_terrain_publique!C:C, 0))</f>
        <v>#N/A</v>
      </c>
      <c r="G902" s="6" t="e">
        <f>INDEX(BDD_enquete_terrain_publique!I:I, MATCH(A902, BDD_enquete_terrain_publique!C:C, 0))</f>
        <v>#N/A</v>
      </c>
      <c r="H902" s="6" t="e">
        <f>INDEX(BDD_enquete_terrain_publique!J:J, MATCH(A902, BDD_enquete_terrain_publique!C:C, 0))</f>
        <v>#N/A</v>
      </c>
      <c r="I902" s="6" t="e">
        <f>INDEX(BDD_enquete_terrain_publique!K:K, MATCH(A902, BDD_enquete_terrain_publique!C:C, 0))</f>
        <v>#N/A</v>
      </c>
      <c r="J902" s="6" t="e">
        <f>INDEX(BDD_enquete_terrain_publique!L:L, MATCH(A902, BDD_enquete_terrain_publique!C:C, 0))</f>
        <v>#N/A</v>
      </c>
      <c r="K902" s="6" t="e">
        <f>INDEX(BDD_enquete_terrain_publique!M:M, MATCH(A902, BDD_enquete_terrain_publique!C:C, 0))</f>
        <v>#N/A</v>
      </c>
      <c r="L902" s="105"/>
      <c r="M902" s="105"/>
      <c r="N902" s="105"/>
      <c r="O902" s="6"/>
      <c r="P902" s="105" t="s">
        <v>22</v>
      </c>
      <c r="Q902" s="105" t="s">
        <v>22</v>
      </c>
      <c r="R902" s="105" t="s">
        <v>22</v>
      </c>
      <c r="S902" s="6"/>
      <c r="T902" s="6"/>
      <c r="U902" s="6"/>
      <c r="V902" s="6"/>
      <c r="W902" s="6"/>
      <c r="X902" s="6"/>
      <c r="Y902" s="6"/>
      <c r="Z902" s="6"/>
      <c r="AA902" s="6"/>
      <c r="GU902" s="163"/>
    </row>
    <row r="903" spans="1:203">
      <c r="A903" s="106"/>
      <c r="B903" s="100"/>
      <c r="C903" s="6"/>
      <c r="D903" s="105"/>
      <c r="E903" s="6" t="e">
        <f>INDEX(BDD_enquete_terrain_publique!G:G, MATCH(A903, BDD_enquete_terrain_publique!C:C, 0))</f>
        <v>#N/A</v>
      </c>
      <c r="F903" s="6" t="e">
        <f>INDEX(BDD_enquete_terrain_publique!H:H, MATCH(A903, BDD_enquete_terrain_publique!C:C, 0))</f>
        <v>#N/A</v>
      </c>
      <c r="G903" s="6" t="e">
        <f>INDEX(BDD_enquete_terrain_publique!I:I, MATCH(A903, BDD_enquete_terrain_publique!C:C, 0))</f>
        <v>#N/A</v>
      </c>
      <c r="H903" s="6" t="e">
        <f>INDEX(BDD_enquete_terrain_publique!J:J, MATCH(A903, BDD_enquete_terrain_publique!C:C, 0))</f>
        <v>#N/A</v>
      </c>
      <c r="I903" s="6" t="e">
        <f>INDEX(BDD_enquete_terrain_publique!K:K, MATCH(A903, BDD_enquete_terrain_publique!C:C, 0))</f>
        <v>#N/A</v>
      </c>
      <c r="J903" s="6" t="e">
        <f>INDEX(BDD_enquete_terrain_publique!L:L, MATCH(A903, BDD_enquete_terrain_publique!C:C, 0))</f>
        <v>#N/A</v>
      </c>
      <c r="K903" s="6" t="e">
        <f>INDEX(BDD_enquete_terrain_publique!M:M, MATCH(A903, BDD_enquete_terrain_publique!C:C, 0))</f>
        <v>#N/A</v>
      </c>
      <c r="L903" s="105"/>
      <c r="M903" s="105"/>
      <c r="N903" s="105"/>
      <c r="O903" s="6"/>
      <c r="P903" s="105" t="s">
        <v>22</v>
      </c>
      <c r="Q903" s="105" t="s">
        <v>22</v>
      </c>
      <c r="R903" s="105" t="s">
        <v>22</v>
      </c>
      <c r="S903" s="6"/>
      <c r="T903" s="6"/>
      <c r="U903" s="6"/>
      <c r="V903" s="6"/>
      <c r="W903" s="6"/>
      <c r="X903" s="6"/>
      <c r="Y903" s="6"/>
      <c r="Z903" s="6"/>
      <c r="AA903" s="6"/>
      <c r="GU903" s="163"/>
    </row>
    <row r="904" spans="1:203">
      <c r="A904" s="106"/>
      <c r="B904" s="100"/>
      <c r="C904" s="6"/>
      <c r="D904" s="105"/>
      <c r="E904" s="6" t="e">
        <f>INDEX(BDD_enquete_terrain_publique!G:G, MATCH(A904, BDD_enquete_terrain_publique!C:C, 0))</f>
        <v>#N/A</v>
      </c>
      <c r="F904" s="6" t="e">
        <f>INDEX(BDD_enquete_terrain_publique!H:H, MATCH(A904, BDD_enquete_terrain_publique!C:C, 0))</f>
        <v>#N/A</v>
      </c>
      <c r="G904" s="6" t="e">
        <f>INDEX(BDD_enquete_terrain_publique!I:I, MATCH(A904, BDD_enquete_terrain_publique!C:C, 0))</f>
        <v>#N/A</v>
      </c>
      <c r="H904" s="6" t="e">
        <f>INDEX(BDD_enquete_terrain_publique!J:J, MATCH(A904, BDD_enquete_terrain_publique!C:C, 0))</f>
        <v>#N/A</v>
      </c>
      <c r="I904" s="6" t="e">
        <f>INDEX(BDD_enquete_terrain_publique!K:K, MATCH(A904, BDD_enquete_terrain_publique!C:C, 0))</f>
        <v>#N/A</v>
      </c>
      <c r="J904" s="6" t="e">
        <f>INDEX(BDD_enquete_terrain_publique!L:L, MATCH(A904, BDD_enquete_terrain_publique!C:C, 0))</f>
        <v>#N/A</v>
      </c>
      <c r="K904" s="6" t="e">
        <f>INDEX(BDD_enquete_terrain_publique!M:M, MATCH(A904, BDD_enquete_terrain_publique!C:C, 0))</f>
        <v>#N/A</v>
      </c>
      <c r="L904" s="105"/>
      <c r="M904" s="105"/>
      <c r="N904" s="105"/>
      <c r="O904" s="6"/>
      <c r="P904" s="105" t="s">
        <v>22</v>
      </c>
      <c r="Q904" s="105" t="s">
        <v>22</v>
      </c>
      <c r="R904" s="105" t="s">
        <v>22</v>
      </c>
      <c r="S904" s="6"/>
      <c r="T904" s="6"/>
      <c r="U904" s="6"/>
      <c r="V904" s="6"/>
      <c r="W904" s="6"/>
      <c r="X904" s="6"/>
      <c r="Y904" s="6"/>
      <c r="Z904" s="6"/>
      <c r="AA904" s="6"/>
      <c r="GU904" s="163"/>
    </row>
    <row r="905" spans="1:203">
      <c r="A905" s="106"/>
      <c r="B905" s="100"/>
      <c r="C905" s="6"/>
      <c r="D905" s="105"/>
      <c r="E905" s="6" t="e">
        <f>INDEX(BDD_enquete_terrain_publique!G:G, MATCH(A905, BDD_enquete_terrain_publique!C:C, 0))</f>
        <v>#N/A</v>
      </c>
      <c r="F905" s="6" t="e">
        <f>INDEX(BDD_enquete_terrain_publique!H:H, MATCH(A905, BDD_enquete_terrain_publique!C:C, 0))</f>
        <v>#N/A</v>
      </c>
      <c r="G905" s="6" t="e">
        <f>INDEX(BDD_enquete_terrain_publique!I:I, MATCH(A905, BDD_enquete_terrain_publique!C:C, 0))</f>
        <v>#N/A</v>
      </c>
      <c r="H905" s="6" t="e">
        <f>INDEX(BDD_enquete_terrain_publique!J:J, MATCH(A905, BDD_enquete_terrain_publique!C:C, 0))</f>
        <v>#N/A</v>
      </c>
      <c r="I905" s="6" t="e">
        <f>INDEX(BDD_enquete_terrain_publique!K:K, MATCH(A905, BDD_enquete_terrain_publique!C:C, 0))</f>
        <v>#N/A</v>
      </c>
      <c r="J905" s="6" t="e">
        <f>INDEX(BDD_enquete_terrain_publique!L:L, MATCH(A905, BDD_enquete_terrain_publique!C:C, 0))</f>
        <v>#N/A</v>
      </c>
      <c r="K905" s="6" t="e">
        <f>INDEX(BDD_enquete_terrain_publique!M:M, MATCH(A905, BDD_enquete_terrain_publique!C:C, 0))</f>
        <v>#N/A</v>
      </c>
      <c r="L905" s="105"/>
      <c r="M905" s="105"/>
      <c r="N905" s="105"/>
      <c r="O905" s="6"/>
      <c r="P905" s="105" t="s">
        <v>22</v>
      </c>
      <c r="Q905" s="105" t="s">
        <v>22</v>
      </c>
      <c r="R905" s="105" t="s">
        <v>22</v>
      </c>
      <c r="S905" s="6"/>
      <c r="T905" s="6"/>
      <c r="U905" s="6"/>
      <c r="V905" s="6"/>
      <c r="W905" s="6"/>
      <c r="X905" s="6"/>
      <c r="Y905" s="6"/>
      <c r="Z905" s="6"/>
      <c r="AA905" s="6"/>
      <c r="GU905" s="163"/>
    </row>
    <row r="906" spans="1:203">
      <c r="A906" s="106"/>
      <c r="B906" s="100"/>
      <c r="C906" s="6"/>
      <c r="D906" s="105"/>
      <c r="E906" s="6" t="e">
        <f>INDEX(BDD_enquete_terrain_publique!G:G, MATCH(A906, BDD_enquete_terrain_publique!C:C, 0))</f>
        <v>#N/A</v>
      </c>
      <c r="F906" s="6" t="e">
        <f>INDEX(BDD_enquete_terrain_publique!H:H, MATCH(A906, BDD_enquete_terrain_publique!C:C, 0))</f>
        <v>#N/A</v>
      </c>
      <c r="G906" s="6" t="e">
        <f>INDEX(BDD_enquete_terrain_publique!I:I, MATCH(A906, BDD_enquete_terrain_publique!C:C, 0))</f>
        <v>#N/A</v>
      </c>
      <c r="H906" s="6" t="e">
        <f>INDEX(BDD_enquete_terrain_publique!J:J, MATCH(A906, BDD_enquete_terrain_publique!C:C, 0))</f>
        <v>#N/A</v>
      </c>
      <c r="I906" s="6" t="e">
        <f>INDEX(BDD_enquete_terrain_publique!K:K, MATCH(A906, BDD_enquete_terrain_publique!C:C, 0))</f>
        <v>#N/A</v>
      </c>
      <c r="J906" s="6" t="e">
        <f>INDEX(BDD_enquete_terrain_publique!L:L, MATCH(A906, BDD_enquete_terrain_publique!C:C, 0))</f>
        <v>#N/A</v>
      </c>
      <c r="K906" s="6" t="e">
        <f>INDEX(BDD_enquete_terrain_publique!M:M, MATCH(A906, BDD_enquete_terrain_publique!C:C, 0))</f>
        <v>#N/A</v>
      </c>
      <c r="L906" s="105"/>
      <c r="M906" s="105"/>
      <c r="N906" s="105"/>
      <c r="O906" s="6"/>
      <c r="P906" s="105" t="s">
        <v>22</v>
      </c>
      <c r="Q906" s="105" t="s">
        <v>22</v>
      </c>
      <c r="R906" s="105" t="s">
        <v>22</v>
      </c>
      <c r="S906" s="6"/>
      <c r="T906" s="6"/>
      <c r="U906" s="6"/>
      <c r="V906" s="6"/>
      <c r="W906" s="6"/>
      <c r="X906" s="6"/>
      <c r="Y906" s="6"/>
      <c r="Z906" s="6"/>
      <c r="AA906" s="6"/>
      <c r="GU906" s="163"/>
    </row>
    <row r="907" spans="1:203">
      <c r="A907" s="106"/>
      <c r="B907" s="100"/>
      <c r="C907" s="6"/>
      <c r="D907" s="105"/>
      <c r="E907" s="6" t="e">
        <f>INDEX(BDD_enquete_terrain_publique!G:G, MATCH(A907, BDD_enquete_terrain_publique!C:C, 0))</f>
        <v>#N/A</v>
      </c>
      <c r="F907" s="6" t="e">
        <f>INDEX(BDD_enquete_terrain_publique!H:H, MATCH(A907, BDD_enquete_terrain_publique!C:C, 0))</f>
        <v>#N/A</v>
      </c>
      <c r="G907" s="6" t="e">
        <f>INDEX(BDD_enquete_terrain_publique!I:I, MATCH(A907, BDD_enquete_terrain_publique!C:C, 0))</f>
        <v>#N/A</v>
      </c>
      <c r="H907" s="6" t="e">
        <f>INDEX(BDD_enquete_terrain_publique!J:J, MATCH(A907, BDD_enquete_terrain_publique!C:C, 0))</f>
        <v>#N/A</v>
      </c>
      <c r="I907" s="6" t="e">
        <f>INDEX(BDD_enquete_terrain_publique!K:K, MATCH(A907, BDD_enquete_terrain_publique!C:C, 0))</f>
        <v>#N/A</v>
      </c>
      <c r="J907" s="6" t="e">
        <f>INDEX(BDD_enquete_terrain_publique!L:L, MATCH(A907, BDD_enquete_terrain_publique!C:C, 0))</f>
        <v>#N/A</v>
      </c>
      <c r="K907" s="6" t="e">
        <f>INDEX(BDD_enquete_terrain_publique!M:M, MATCH(A907, BDD_enquete_terrain_publique!C:C, 0))</f>
        <v>#N/A</v>
      </c>
      <c r="L907" s="105"/>
      <c r="M907" s="105"/>
      <c r="N907" s="105"/>
      <c r="O907" s="6"/>
      <c r="P907" s="105" t="s">
        <v>22</v>
      </c>
      <c r="Q907" s="105" t="s">
        <v>22</v>
      </c>
      <c r="R907" s="105" t="s">
        <v>22</v>
      </c>
      <c r="S907" s="6"/>
      <c r="T907" s="6"/>
      <c r="U907" s="6"/>
      <c r="V907" s="6"/>
      <c r="W907" s="6"/>
      <c r="X907" s="6"/>
      <c r="Y907" s="6"/>
      <c r="Z907" s="6"/>
      <c r="AA907" s="6"/>
      <c r="GU907" s="163"/>
    </row>
    <row r="908" spans="1:203">
      <c r="A908" s="106"/>
      <c r="B908" s="100"/>
      <c r="C908" s="6"/>
      <c r="D908" s="105"/>
      <c r="E908" s="6" t="e">
        <f>INDEX(BDD_enquete_terrain_publique!G:G, MATCH(A908, BDD_enquete_terrain_publique!C:C, 0))</f>
        <v>#N/A</v>
      </c>
      <c r="F908" s="6" t="e">
        <f>INDEX(BDD_enquete_terrain_publique!H:H, MATCH(A908, BDD_enquete_terrain_publique!C:C, 0))</f>
        <v>#N/A</v>
      </c>
      <c r="G908" s="6" t="e">
        <f>INDEX(BDD_enquete_terrain_publique!I:I, MATCH(A908, BDD_enquete_terrain_publique!C:C, 0))</f>
        <v>#N/A</v>
      </c>
      <c r="H908" s="6" t="e">
        <f>INDEX(BDD_enquete_terrain_publique!J:J, MATCH(A908, BDD_enquete_terrain_publique!C:C, 0))</f>
        <v>#N/A</v>
      </c>
      <c r="I908" s="6" t="e">
        <f>INDEX(BDD_enquete_terrain_publique!K:K, MATCH(A908, BDD_enquete_terrain_publique!C:C, 0))</f>
        <v>#N/A</v>
      </c>
      <c r="J908" s="6" t="e">
        <f>INDEX(BDD_enquete_terrain_publique!L:L, MATCH(A908, BDD_enquete_terrain_publique!C:C, 0))</f>
        <v>#N/A</v>
      </c>
      <c r="K908" s="6" t="e">
        <f>INDEX(BDD_enquete_terrain_publique!M:M, MATCH(A908, BDD_enquete_terrain_publique!C:C, 0))</f>
        <v>#N/A</v>
      </c>
      <c r="L908" s="105"/>
      <c r="M908" s="105"/>
      <c r="N908" s="105"/>
      <c r="O908" s="6"/>
      <c r="P908" s="105" t="s">
        <v>22</v>
      </c>
      <c r="Q908" s="105" t="s">
        <v>22</v>
      </c>
      <c r="R908" s="105" t="s">
        <v>22</v>
      </c>
      <c r="S908" s="6"/>
      <c r="T908" s="6"/>
      <c r="U908" s="6"/>
      <c r="V908" s="6"/>
      <c r="W908" s="6"/>
      <c r="X908" s="6"/>
      <c r="Y908" s="6"/>
      <c r="Z908" s="6"/>
      <c r="AA908" s="6"/>
      <c r="GU908" s="163"/>
    </row>
    <row r="909" spans="1:203">
      <c r="A909" s="106"/>
      <c r="B909" s="100"/>
      <c r="C909" s="6"/>
      <c r="D909" s="105"/>
      <c r="E909" s="6" t="e">
        <f>INDEX(BDD_enquete_terrain_publique!G:G, MATCH(A909, BDD_enquete_terrain_publique!C:C, 0))</f>
        <v>#N/A</v>
      </c>
      <c r="F909" s="6" t="e">
        <f>INDEX(BDD_enquete_terrain_publique!H:H, MATCH(A909, BDD_enquete_terrain_publique!C:C, 0))</f>
        <v>#N/A</v>
      </c>
      <c r="G909" s="6" t="e">
        <f>INDEX(BDD_enquete_terrain_publique!I:I, MATCH(A909, BDD_enquete_terrain_publique!C:C, 0))</f>
        <v>#N/A</v>
      </c>
      <c r="H909" s="6" t="e">
        <f>INDEX(BDD_enquete_terrain_publique!J:J, MATCH(A909, BDD_enquete_terrain_publique!C:C, 0))</f>
        <v>#N/A</v>
      </c>
      <c r="I909" s="6" t="e">
        <f>INDEX(BDD_enquete_terrain_publique!K:K, MATCH(A909, BDD_enquete_terrain_publique!C:C, 0))</f>
        <v>#N/A</v>
      </c>
      <c r="J909" s="6" t="e">
        <f>INDEX(BDD_enquete_terrain_publique!L:L, MATCH(A909, BDD_enquete_terrain_publique!C:C, 0))</f>
        <v>#N/A</v>
      </c>
      <c r="K909" s="6" t="e">
        <f>INDEX(BDD_enquete_terrain_publique!M:M, MATCH(A909, BDD_enquete_terrain_publique!C:C, 0))</f>
        <v>#N/A</v>
      </c>
      <c r="L909" s="105"/>
      <c r="M909" s="105"/>
      <c r="N909" s="105"/>
      <c r="O909" s="6"/>
      <c r="P909" s="105" t="s">
        <v>22</v>
      </c>
      <c r="Q909" s="105" t="s">
        <v>22</v>
      </c>
      <c r="R909" s="105" t="s">
        <v>22</v>
      </c>
      <c r="S909" s="6"/>
      <c r="T909" s="6"/>
      <c r="U909" s="6"/>
      <c r="V909" s="6"/>
      <c r="W909" s="6"/>
      <c r="X909" s="6"/>
      <c r="Y909" s="6"/>
      <c r="Z909" s="6"/>
      <c r="AA909" s="6"/>
      <c r="GU909" s="163"/>
    </row>
    <row r="910" spans="1:203">
      <c r="A910" s="106"/>
      <c r="B910" s="100"/>
      <c r="C910" s="6"/>
      <c r="D910" s="105"/>
      <c r="E910" s="6" t="e">
        <f>INDEX(BDD_enquete_terrain_publique!G:G, MATCH(A910, BDD_enquete_terrain_publique!C:C, 0))</f>
        <v>#N/A</v>
      </c>
      <c r="F910" s="6" t="e">
        <f>INDEX(BDD_enquete_terrain_publique!H:H, MATCH(A910, BDD_enquete_terrain_publique!C:C, 0))</f>
        <v>#N/A</v>
      </c>
      <c r="G910" s="6" t="e">
        <f>INDEX(BDD_enquete_terrain_publique!I:I, MATCH(A910, BDD_enquete_terrain_publique!C:C, 0))</f>
        <v>#N/A</v>
      </c>
      <c r="H910" s="6" t="e">
        <f>INDEX(BDD_enquete_terrain_publique!J:J, MATCH(A910, BDD_enquete_terrain_publique!C:C, 0))</f>
        <v>#N/A</v>
      </c>
      <c r="I910" s="6" t="e">
        <f>INDEX(BDD_enquete_terrain_publique!K:K, MATCH(A910, BDD_enquete_terrain_publique!C:C, 0))</f>
        <v>#N/A</v>
      </c>
      <c r="J910" s="6" t="e">
        <f>INDEX(BDD_enquete_terrain_publique!L:L, MATCH(A910, BDD_enquete_terrain_publique!C:C, 0))</f>
        <v>#N/A</v>
      </c>
      <c r="K910" s="6" t="e">
        <f>INDEX(BDD_enquete_terrain_publique!M:M, MATCH(A910, BDD_enquete_terrain_publique!C:C, 0))</f>
        <v>#N/A</v>
      </c>
      <c r="L910" s="105"/>
      <c r="M910" s="105"/>
      <c r="N910" s="105"/>
      <c r="O910" s="6"/>
      <c r="P910" s="105" t="s">
        <v>22</v>
      </c>
      <c r="Q910" s="105" t="s">
        <v>22</v>
      </c>
      <c r="R910" s="105" t="s">
        <v>22</v>
      </c>
      <c r="S910" s="6"/>
      <c r="T910" s="6"/>
      <c r="U910" s="6"/>
      <c r="V910" s="6"/>
      <c r="W910" s="6"/>
      <c r="X910" s="6"/>
      <c r="Y910" s="6"/>
      <c r="Z910" s="6"/>
      <c r="AA910" s="6"/>
      <c r="GU910" s="163"/>
    </row>
    <row r="911" spans="1:203">
      <c r="A911" s="175"/>
      <c r="B911" s="176"/>
      <c r="C911" s="107"/>
      <c r="D911" s="170"/>
      <c r="E911" s="6" t="e">
        <f>INDEX(BDD_enquete_terrain_publique!G:G, MATCH(A911, BDD_enquete_terrain_publique!C:C, 0))</f>
        <v>#N/A</v>
      </c>
      <c r="F911" s="6" t="e">
        <f>INDEX(BDD_enquete_terrain_publique!H:H, MATCH(A911, BDD_enquete_terrain_publique!C:C, 0))</f>
        <v>#N/A</v>
      </c>
      <c r="G911" s="6" t="e">
        <f>INDEX(BDD_enquete_terrain_publique!I:I, MATCH(A911, BDD_enquete_terrain_publique!C:C, 0))</f>
        <v>#N/A</v>
      </c>
      <c r="H911" s="6" t="e">
        <f>INDEX(BDD_enquete_terrain_publique!J:J, MATCH(A911, BDD_enquete_terrain_publique!C:C, 0))</f>
        <v>#N/A</v>
      </c>
      <c r="I911" s="6" t="e">
        <f>INDEX(BDD_enquete_terrain_publique!K:K, MATCH(A911, BDD_enquete_terrain_publique!C:C, 0))</f>
        <v>#N/A</v>
      </c>
      <c r="J911" s="6" t="e">
        <f>INDEX(BDD_enquete_terrain_publique!L:L, MATCH(A911, BDD_enquete_terrain_publique!C:C, 0))</f>
        <v>#N/A</v>
      </c>
      <c r="K911" s="6" t="e">
        <f>INDEX(BDD_enquete_terrain_publique!M:M, MATCH(A911, BDD_enquete_terrain_publique!C:C, 0))</f>
        <v>#N/A</v>
      </c>
      <c r="L911" s="170"/>
      <c r="M911" s="170"/>
      <c r="N911" s="170"/>
      <c r="O911" s="107"/>
      <c r="P911" s="105" t="s">
        <v>22</v>
      </c>
      <c r="Q911" s="105" t="s">
        <v>22</v>
      </c>
      <c r="R911" s="105" t="s">
        <v>22</v>
      </c>
      <c r="S911" s="107"/>
      <c r="T911" s="107"/>
      <c r="U911" s="107"/>
      <c r="V911" s="107"/>
      <c r="W911" s="107"/>
      <c r="X911" s="107"/>
      <c r="Y911" s="107"/>
      <c r="Z911" s="107"/>
      <c r="AA911" s="107"/>
      <c r="AB911" s="171"/>
      <c r="AC911" s="171"/>
      <c r="AD911" s="171"/>
      <c r="AE911" s="171"/>
      <c r="AF911" s="171"/>
      <c r="AG911" s="171"/>
      <c r="AH911" s="171"/>
      <c r="AI911" s="171"/>
      <c r="AJ911" s="171"/>
      <c r="AK911" s="171"/>
      <c r="AL911" s="171"/>
      <c r="AM911" s="171"/>
      <c r="AN911" s="171"/>
      <c r="AO911" s="171"/>
      <c r="AP911" s="171"/>
      <c r="AQ911" s="171"/>
      <c r="AR911" s="171"/>
      <c r="AS911" s="171"/>
      <c r="AT911" s="171"/>
      <c r="AU911" s="171"/>
      <c r="AV911" s="171"/>
      <c r="AW911" s="171"/>
      <c r="AX911" s="171"/>
      <c r="AY911" s="171"/>
      <c r="AZ911" s="171"/>
      <c r="BA911" s="171"/>
      <c r="BB911" s="171"/>
      <c r="BC911" s="171"/>
      <c r="BD911" s="171"/>
      <c r="BE911" s="171"/>
      <c r="BF911" s="171"/>
      <c r="BG911" s="171"/>
      <c r="BH911" s="171"/>
      <c r="BI911" s="171"/>
      <c r="BJ911" s="171"/>
      <c r="BK911" s="171"/>
      <c r="BL911" s="171"/>
      <c r="BM911" s="171"/>
      <c r="BN911" s="171"/>
      <c r="BO911" s="171"/>
      <c r="BP911" s="171"/>
      <c r="BQ911" s="171"/>
      <c r="BR911" s="171"/>
      <c r="BS911" s="171"/>
      <c r="BT911" s="171"/>
      <c r="BU911" s="171"/>
      <c r="BV911" s="171"/>
      <c r="BW911" s="171"/>
      <c r="BX911" s="171"/>
      <c r="BY911" s="171"/>
      <c r="BZ911" s="171"/>
      <c r="CA911" s="171"/>
      <c r="CB911" s="171"/>
      <c r="CC911" s="171"/>
      <c r="CD911" s="171"/>
      <c r="CE911" s="171"/>
      <c r="CF911" s="171"/>
      <c r="CG911" s="171"/>
      <c r="CH911" s="171"/>
      <c r="CI911" s="171"/>
      <c r="CJ911" s="171"/>
      <c r="CK911" s="171"/>
      <c r="CL911" s="171"/>
      <c r="CM911" s="171"/>
      <c r="CN911" s="171"/>
      <c r="CO911" s="171"/>
      <c r="CP911" s="171"/>
      <c r="CQ911" s="171"/>
      <c r="CR911" s="171"/>
      <c r="CS911" s="171"/>
      <c r="CT911" s="171"/>
      <c r="CU911" s="171"/>
      <c r="CV911" s="171"/>
      <c r="CW911" s="171"/>
      <c r="CX911" s="171"/>
      <c r="CY911" s="171"/>
      <c r="CZ911" s="171"/>
      <c r="DA911" s="171"/>
      <c r="DB911" s="171"/>
      <c r="DC911" s="171"/>
      <c r="DD911" s="171"/>
      <c r="DE911" s="171"/>
      <c r="DF911" s="171"/>
      <c r="DG911" s="171"/>
      <c r="DH911" s="171"/>
      <c r="DI911" s="171"/>
      <c r="DJ911" s="171"/>
      <c r="DK911" s="171"/>
      <c r="DL911" s="171"/>
      <c r="DM911" s="171"/>
      <c r="DN911" s="171"/>
      <c r="DO911" s="171"/>
      <c r="DP911" s="171"/>
      <c r="DQ911" s="171"/>
      <c r="DR911" s="171"/>
      <c r="DS911" s="171"/>
      <c r="DT911" s="171"/>
      <c r="DU911" s="171"/>
      <c r="DV911" s="171"/>
      <c r="DW911" s="171"/>
      <c r="DX911" s="171"/>
      <c r="DY911" s="171"/>
      <c r="DZ911" s="171"/>
      <c r="EA911" s="171"/>
      <c r="EB911" s="171"/>
      <c r="EC911" s="171"/>
      <c r="ED911" s="171"/>
      <c r="EE911" s="171"/>
      <c r="EF911" s="171"/>
      <c r="EG911" s="171"/>
      <c r="EH911" s="171"/>
      <c r="EI911" s="171"/>
      <c r="EJ911" s="171"/>
      <c r="EK911" s="171"/>
      <c r="EL911" s="171"/>
      <c r="EM911" s="171"/>
      <c r="EN911" s="171"/>
      <c r="EO911" s="171"/>
      <c r="EP911" s="171"/>
      <c r="EQ911" s="171"/>
      <c r="ER911" s="171"/>
      <c r="ES911" s="171"/>
      <c r="ET911" s="171"/>
      <c r="EU911" s="171"/>
      <c r="EV911" s="171"/>
      <c r="EW911" s="171"/>
      <c r="EX911" s="171"/>
      <c r="EY911" s="171"/>
      <c r="EZ911" s="171"/>
      <c r="FA911" s="171"/>
      <c r="FB911" s="171"/>
      <c r="FC911" s="171"/>
      <c r="FD911" s="171"/>
      <c r="FE911" s="171"/>
      <c r="FF911" s="171"/>
      <c r="FG911" s="171"/>
      <c r="FH911" s="171"/>
      <c r="FI911" s="171"/>
      <c r="FJ911" s="171"/>
      <c r="FK911" s="171"/>
      <c r="FL911" s="171"/>
      <c r="FM911" s="171"/>
      <c r="FN911" s="171"/>
      <c r="FO911" s="171"/>
      <c r="FP911" s="171"/>
      <c r="FQ911" s="171"/>
      <c r="FR911" s="171"/>
      <c r="FS911" s="171"/>
      <c r="FT911" s="171"/>
      <c r="FU911" s="171"/>
      <c r="FV911" s="171"/>
      <c r="FW911" s="171"/>
      <c r="FX911" s="171"/>
      <c r="FY911" s="171"/>
      <c r="FZ911" s="171"/>
      <c r="GA911" s="171"/>
      <c r="GB911" s="171"/>
      <c r="GC911" s="171"/>
      <c r="GD911" s="171"/>
      <c r="GE911" s="171"/>
      <c r="GF911" s="171"/>
      <c r="GG911" s="171"/>
      <c r="GH911" s="171"/>
      <c r="GI911" s="171"/>
      <c r="GJ911" s="171"/>
      <c r="GK911" s="171"/>
      <c r="GL911" s="171"/>
      <c r="GM911" s="171"/>
      <c r="GN911" s="171"/>
      <c r="GO911" s="171"/>
      <c r="GP911" s="171"/>
      <c r="GQ911" s="171"/>
      <c r="GR911" s="171"/>
      <c r="GS911" s="171"/>
      <c r="GT911" s="171"/>
      <c r="GU911" s="17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DF3A-E161-4D2D-B32B-FCEE104D7369}">
  <dimension ref="A1:K178"/>
  <sheetViews>
    <sheetView workbookViewId="0">
      <selection activeCell="G59" sqref="G59"/>
    </sheetView>
  </sheetViews>
  <sheetFormatPr baseColWidth="10" defaultRowHeight="14.5"/>
  <cols>
    <col min="1" max="1" width="28" customWidth="1"/>
    <col min="2" max="2" width="25.90625" customWidth="1"/>
    <col min="5" max="5" width="11.54296875" style="196"/>
    <col min="7" max="7" width="18.1796875" customWidth="1"/>
  </cols>
  <sheetData>
    <row r="1" spans="1:11">
      <c r="A1" s="203" t="s">
        <v>3903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>
      <c r="A2" s="203" t="s">
        <v>3905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1">
      <c r="A3" s="203" t="s">
        <v>3904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</row>
    <row r="4" spans="1:11">
      <c r="E4"/>
    </row>
    <row r="5" spans="1:11">
      <c r="A5" s="211" t="s">
        <v>3334</v>
      </c>
      <c r="B5" s="211"/>
      <c r="C5" s="211" t="s">
        <v>3899</v>
      </c>
      <c r="D5" s="212"/>
      <c r="E5" s="190"/>
      <c r="F5" s="211" t="s">
        <v>3340</v>
      </c>
      <c r="G5" s="211"/>
      <c r="H5" s="211"/>
    </row>
    <row r="6" spans="1:11">
      <c r="A6" s="49" t="s">
        <v>3341</v>
      </c>
      <c r="B6" s="49" t="s">
        <v>3342</v>
      </c>
      <c r="C6" s="49" t="s">
        <v>119</v>
      </c>
      <c r="D6" s="96" t="s">
        <v>3085</v>
      </c>
      <c r="E6" s="190"/>
      <c r="F6" s="49" t="s">
        <v>3337</v>
      </c>
      <c r="G6" s="49" t="s">
        <v>3338</v>
      </c>
      <c r="H6" s="49" t="s">
        <v>3339</v>
      </c>
    </row>
    <row r="7" spans="1:11">
      <c r="A7" s="91" t="s">
        <v>3153</v>
      </c>
      <c r="B7" s="17" t="s">
        <v>3154</v>
      </c>
      <c r="C7" s="87">
        <v>8.9999999999999998E-4</v>
      </c>
      <c r="D7" s="93">
        <v>3.29</v>
      </c>
      <c r="E7" s="191"/>
      <c r="F7" s="67">
        <f>IFERROR(SUMIFS(BDD_donnees_peche_du_jour!AS:AS,BDD_donnees_peche_du_jour!AR:AR, Tableau7[[#This Row],[Colonne1]]),0)</f>
        <v>0</v>
      </c>
      <c r="G7" s="67">
        <f>IFERROR(SUMIFS(BDD_donnees_peche_du_jour!AQ:AQ,BDD_donnees_peche_du_jour!AR:AR, Tableau7[[#This Row],[Colonne1]]),0)</f>
        <v>0</v>
      </c>
      <c r="H7" s="67" t="e">
        <f>ROUND(Tableau7[[#This Row],[Colonne6]]/Tableau7[[#This Row],[Colonne5]]*100,1)</f>
        <v>#DIV/0!</v>
      </c>
    </row>
    <row r="8" spans="1:11">
      <c r="A8" s="91" t="s">
        <v>3153</v>
      </c>
      <c r="B8" s="17" t="s">
        <v>3154</v>
      </c>
      <c r="C8" s="87">
        <v>4.0000000000000002E-4</v>
      </c>
      <c r="D8" s="93">
        <v>3.5</v>
      </c>
      <c r="E8" s="191"/>
      <c r="F8" s="67">
        <f>IFERROR(SUMIFS(BDD_donnees_peche_du_jour!AS:AS,BDD_donnees_peche_du_jour!AR:AR, Tableau7[[#This Row],[Colonne1]]),0)</f>
        <v>0</v>
      </c>
      <c r="G8" s="67">
        <f>IFERROR(SUMIFS(BDD_donnees_peche_du_jour!AQ:AQ,BDD_donnees_peche_du_jour!AR:AR, Tableau7[[#This Row],[Colonne1]]),0)</f>
        <v>0</v>
      </c>
      <c r="H8" s="67" t="e">
        <f>ROUND(Tableau7[[#This Row],[Colonne6]]/Tableau7[[#This Row],[Colonne5]]*100,1)</f>
        <v>#DIV/0!</v>
      </c>
    </row>
    <row r="9" spans="1:11">
      <c r="A9" s="91" t="s">
        <v>3153</v>
      </c>
      <c r="B9" s="17" t="s">
        <v>3154</v>
      </c>
      <c r="C9" s="87">
        <v>5.0000000000000001E-4</v>
      </c>
      <c r="D9" s="93">
        <v>3.42</v>
      </c>
      <c r="E9" s="191"/>
      <c r="F9" s="67">
        <f>IFERROR(SUMIFS(BDD_donnees_peche_du_jour!AS:AS,BDD_donnees_peche_du_jour!AR:AR, Tableau7[[#This Row],[Colonne1]]),0)</f>
        <v>0</v>
      </c>
      <c r="G9" s="67">
        <f>IFERROR(SUMIFS(BDD_donnees_peche_du_jour!AQ:AQ,BDD_donnees_peche_du_jour!AR:AR, Tableau7[[#This Row],[Colonne1]]),0)</f>
        <v>0</v>
      </c>
      <c r="H9" s="67" t="e">
        <f>ROUND(Tableau7[[#This Row],[Colonne6]]/Tableau7[[#This Row],[Colonne5]]*100,1)</f>
        <v>#DIV/0!</v>
      </c>
    </row>
    <row r="10" spans="1:11">
      <c r="A10" s="91" t="s">
        <v>3241</v>
      </c>
      <c r="B10" s="17" t="s">
        <v>3242</v>
      </c>
      <c r="C10" s="87">
        <v>1.9400000000000001E-2</v>
      </c>
      <c r="D10" s="94">
        <v>2.9034</v>
      </c>
      <c r="E10" s="192"/>
      <c r="F10" s="67">
        <f>IFERROR(SUMIFS(BDD_donnees_peche_du_jour!AS:AS,BDD_donnees_peche_du_jour!AR:AR, Tableau7[[#This Row],[Colonne1]]),0)</f>
        <v>0</v>
      </c>
      <c r="G10" s="67">
        <f>IFERROR(SUMIFS(BDD_donnees_peche_du_jour!AQ:AQ,BDD_donnees_peche_du_jour!AR:AR, Tableau7[[#This Row],[Colonne1]]),0)</f>
        <v>0</v>
      </c>
      <c r="H10" s="67" t="e">
        <f>ROUND(Tableau7[[#This Row],[Colonne6]]/Tableau7[[#This Row],[Colonne5]]*100,1)</f>
        <v>#DIV/0!</v>
      </c>
    </row>
    <row r="11" spans="1:11">
      <c r="A11" s="91" t="s">
        <v>3215</v>
      </c>
      <c r="B11" s="17" t="s">
        <v>3216</v>
      </c>
      <c r="C11" s="87">
        <v>2E-3</v>
      </c>
      <c r="D11" s="94">
        <v>3.15</v>
      </c>
      <c r="E11" s="192"/>
      <c r="F11" s="67">
        <f>IFERROR(SUMIFS(BDD_donnees_peche_du_jour!AS:AS,BDD_donnees_peche_du_jour!AR:AR, Tableau7[[#This Row],[Colonne1]]),0)</f>
        <v>0</v>
      </c>
      <c r="G11" s="67">
        <f>IFERROR(SUMIFS(BDD_donnees_peche_du_jour!AQ:AQ,BDD_donnees_peche_du_jour!AR:AR, Tableau7[[#This Row],[Colonne1]]),0)</f>
        <v>0</v>
      </c>
      <c r="H11" s="67" t="e">
        <f>ROUND(Tableau7[[#This Row],[Colonne6]]/Tableau7[[#This Row],[Colonne5]]*100,1)</f>
        <v>#DIV/0!</v>
      </c>
    </row>
    <row r="12" spans="1:11">
      <c r="A12" s="91" t="s">
        <v>3217</v>
      </c>
      <c r="B12" s="17" t="s">
        <v>3218</v>
      </c>
      <c r="C12" s="88">
        <v>1.1999999999999999E-3</v>
      </c>
      <c r="D12" s="95">
        <v>3.37</v>
      </c>
      <c r="E12" s="193"/>
      <c r="F12" s="67">
        <f>IFERROR(SUMIFS(BDD_donnees_peche_du_jour!AS:AS,BDD_donnees_peche_du_jour!AR:AR, Tableau7[[#This Row],[Colonne1]]),0)</f>
        <v>0</v>
      </c>
      <c r="G12" s="67">
        <f>IFERROR(SUMIFS(BDD_donnees_peche_du_jour!AQ:AQ,BDD_donnees_peche_du_jour!AR:AR, Tableau7[[#This Row],[Colonne1]]),0)</f>
        <v>0</v>
      </c>
      <c r="H12" s="67" t="e">
        <f>ROUND(Tableau7[[#This Row],[Colonne6]]/Tableau7[[#This Row],[Colonne5]]*100,1)</f>
        <v>#DIV/0!</v>
      </c>
    </row>
    <row r="13" spans="1:11">
      <c r="A13" s="91" t="s">
        <v>3304</v>
      </c>
      <c r="B13" s="17" t="s">
        <v>3305</v>
      </c>
      <c r="C13" s="87">
        <v>1.5999999999999999E-3</v>
      </c>
      <c r="D13" s="94">
        <v>3.26</v>
      </c>
      <c r="E13" s="192"/>
      <c r="F13" s="67">
        <f>IFERROR(SUMIFS(BDD_donnees_peche_du_jour!AS:AS,BDD_donnees_peche_du_jour!AR:AR, Tableau7[[#This Row],[Colonne1]]),0)</f>
        <v>0</v>
      </c>
      <c r="G13" s="67">
        <f>IFERROR(SUMIFS(BDD_donnees_peche_du_jour!AQ:AQ,BDD_donnees_peche_du_jour!AR:AR, Tableau7[[#This Row],[Colonne1]]),0)</f>
        <v>0</v>
      </c>
      <c r="H13" s="67" t="e">
        <f>ROUND(Tableau7[[#This Row],[Colonne6]]/Tableau7[[#This Row],[Colonne5]]*100,1)</f>
        <v>#DIV/0!</v>
      </c>
    </row>
    <row r="14" spans="1:11">
      <c r="A14" s="91" t="s">
        <v>3306</v>
      </c>
      <c r="B14" s="17" t="s">
        <v>3307</v>
      </c>
      <c r="C14" s="87">
        <v>3.4599999999999999E-2</v>
      </c>
      <c r="D14" s="94">
        <v>2.7079</v>
      </c>
      <c r="E14" s="192"/>
      <c r="F14" s="67">
        <f>IFERROR(SUMIFS(BDD_donnees_peche_du_jour!AS:AS,BDD_donnees_peche_du_jour!AR:AR, Tableau7[[#This Row],[Colonne1]]),0)</f>
        <v>0</v>
      </c>
      <c r="G14" s="67">
        <f>IFERROR(SUMIFS(BDD_donnees_peche_du_jour!AQ:AQ,BDD_donnees_peche_du_jour!AR:AR, Tableau7[[#This Row],[Colonne1]]),0)</f>
        <v>0</v>
      </c>
      <c r="H14" s="67" t="e">
        <f>ROUND(Tableau7[[#This Row],[Colonne6]]/Tableau7[[#This Row],[Colonne5]]*100,1)</f>
        <v>#DIV/0!</v>
      </c>
    </row>
    <row r="15" spans="1:11">
      <c r="A15" s="91" t="s">
        <v>3308</v>
      </c>
      <c r="B15" s="17" t="s">
        <v>3309</v>
      </c>
      <c r="C15" s="87">
        <v>3.4599999999999999E-2</v>
      </c>
      <c r="D15" s="94">
        <v>2.7079</v>
      </c>
      <c r="E15" s="192"/>
      <c r="F15" s="67">
        <f>IFERROR(SUMIFS(BDD_donnees_peche_du_jour!AS:AS,BDD_donnees_peche_du_jour!AR:AR, Tableau7[[#This Row],[Colonne1]]),0)</f>
        <v>0</v>
      </c>
      <c r="G15" s="67">
        <f>IFERROR(SUMIFS(BDD_donnees_peche_du_jour!AQ:AQ,BDD_donnees_peche_du_jour!AR:AR, Tableau7[[#This Row],[Colonne1]]),0)</f>
        <v>0</v>
      </c>
      <c r="H15" s="67" t="e">
        <f>ROUND(Tableau7[[#This Row],[Colonne6]]/Tableau7[[#This Row],[Colonne5]]*100,1)</f>
        <v>#DIV/0!</v>
      </c>
    </row>
    <row r="16" spans="1:11">
      <c r="A16" s="91" t="s">
        <v>3086</v>
      </c>
      <c r="B16" s="17" t="s">
        <v>3087</v>
      </c>
      <c r="C16" s="87">
        <v>1.2449999999999999E-2</v>
      </c>
      <c r="D16" s="94">
        <v>3.1078999999999999</v>
      </c>
      <c r="E16" s="192"/>
      <c r="F16" s="67">
        <f>IFERROR(SUMIFS(BDD_donnees_peche_du_jour!AS:AS,BDD_donnees_peche_du_jour!AR:AR, Tableau7[[#This Row],[Colonne1]]),0)</f>
        <v>0</v>
      </c>
      <c r="G16" s="67">
        <f>IFERROR(SUMIFS(BDD_donnees_peche_du_jour!AQ:AQ,BDD_donnees_peche_du_jour!AR:AR, Tableau7[[#This Row],[Colonne1]]),0)</f>
        <v>0</v>
      </c>
      <c r="H16" s="67" t="e">
        <f>ROUND(Tableau7[[#This Row],[Colonne6]]/Tableau7[[#This Row],[Colonne5]]*100,1)</f>
        <v>#DIV/0!</v>
      </c>
    </row>
    <row r="17" spans="1:8">
      <c r="A17" s="91" t="s">
        <v>3268</v>
      </c>
      <c r="B17" s="17" t="s">
        <v>3269</v>
      </c>
      <c r="C17" s="67">
        <v>3.1599999999999998E-4</v>
      </c>
      <c r="D17" s="94">
        <v>2.996</v>
      </c>
      <c r="E17" s="192"/>
      <c r="F17" s="67">
        <f>IFERROR(SUMIFS(BDD_donnees_peche_du_jour!AS:AS,BDD_donnees_peche_du_jour!AR:AR, Tableau7[[#This Row],[Colonne1]]),0)</f>
        <v>0</v>
      </c>
      <c r="G17" s="67">
        <f>IFERROR(SUMIFS(BDD_donnees_peche_du_jour!AQ:AQ,BDD_donnees_peche_du_jour!AR:AR, Tableau7[[#This Row],[Colonne1]]),0)</f>
        <v>0</v>
      </c>
      <c r="H17" s="67" t="e">
        <f>ROUND(Tableau7[[#This Row],[Colonne6]]/Tableau7[[#This Row],[Colonne5]]*100,1)</f>
        <v>#DIV/0!</v>
      </c>
    </row>
    <row r="18" spans="1:8">
      <c r="A18" s="91" t="s">
        <v>3268</v>
      </c>
      <c r="B18" s="17" t="s">
        <v>3269</v>
      </c>
      <c r="C18" s="67">
        <v>5.1700000000000003E-5</v>
      </c>
      <c r="D18" s="94">
        <v>3.3820000000000001</v>
      </c>
      <c r="E18" s="192"/>
      <c r="F18" s="67">
        <f>IFERROR(SUMIFS(BDD_donnees_peche_du_jour!AS:AS,BDD_donnees_peche_du_jour!AR:AR, Tableau7[[#This Row],[Colonne1]]),0)</f>
        <v>0</v>
      </c>
      <c r="G18" s="67">
        <f>IFERROR(SUMIFS(BDD_donnees_peche_du_jour!AQ:AQ,BDD_donnees_peche_du_jour!AR:AR, Tableau7[[#This Row],[Colonne1]]),0)</f>
        <v>0</v>
      </c>
      <c r="H18" s="67" t="e">
        <f>ROUND(Tableau7[[#This Row],[Colonne6]]/Tableau7[[#This Row],[Colonne5]]*100,1)</f>
        <v>#DIV/0!</v>
      </c>
    </row>
    <row r="19" spans="1:8">
      <c r="A19" s="91" t="s">
        <v>1878</v>
      </c>
      <c r="B19" s="17" t="s">
        <v>3092</v>
      </c>
      <c r="C19" s="87">
        <v>1.00538E-2</v>
      </c>
      <c r="D19" s="94">
        <v>3.1298710000000001</v>
      </c>
      <c r="E19" s="192"/>
      <c r="F19" s="67">
        <f>IFERROR(SUMIFS(BDD_donnees_peche_du_jour!AS:AS,BDD_donnees_peche_du_jour!AR:AR, Tableau7[[#This Row],[Colonne1]]),0)</f>
        <v>0</v>
      </c>
      <c r="G19" s="67">
        <f>IFERROR(SUMIFS(BDD_donnees_peche_du_jour!AQ:AQ,BDD_donnees_peche_du_jour!AR:AR, Tableau7[[#This Row],[Colonne1]]),0)</f>
        <v>0</v>
      </c>
      <c r="H19" s="67" t="e">
        <f>ROUND(Tableau7[[#This Row],[Colonne6]]/Tableau7[[#This Row],[Colonne5]]*100,1)</f>
        <v>#DIV/0!</v>
      </c>
    </row>
    <row r="20" spans="1:8">
      <c r="A20" s="91" t="s">
        <v>3262</v>
      </c>
      <c r="B20" s="17" t="s">
        <v>3263</v>
      </c>
      <c r="C20" s="87">
        <v>1.34E-2</v>
      </c>
      <c r="D20" s="94">
        <v>2.9670999999999998</v>
      </c>
      <c r="E20" s="192"/>
      <c r="F20" s="67">
        <f>IFERROR(SUMIFS(BDD_donnees_peche_du_jour!AS:AS,BDD_donnees_peche_du_jour!AR:AR, Tableau7[[#This Row],[Colonne1]]),0)</f>
        <v>0</v>
      </c>
      <c r="G20" s="67">
        <f>IFERROR(SUMIFS(BDD_donnees_peche_du_jour!AQ:AQ,BDD_donnees_peche_du_jour!AR:AR, Tableau7[[#This Row],[Colonne1]]),0)</f>
        <v>0</v>
      </c>
      <c r="H20" s="67" t="e">
        <f>ROUND(Tableau7[[#This Row],[Colonne6]]/Tableau7[[#This Row],[Colonne5]]*100,1)</f>
        <v>#DIV/0!</v>
      </c>
    </row>
    <row r="21" spans="1:8">
      <c r="A21" s="91" t="s">
        <v>719</v>
      </c>
      <c r="B21" s="17" t="s">
        <v>3093</v>
      </c>
      <c r="C21" s="87">
        <v>6.7799999999999999E-2</v>
      </c>
      <c r="D21" s="94">
        <v>2.4289999999999998</v>
      </c>
      <c r="E21" s="192"/>
      <c r="F21" s="67">
        <f>IFERROR(SUMIFS(BDD_donnees_peche_du_jour!AS:AS,BDD_donnees_peche_du_jour!AR:AR, Tableau7[[#This Row],[Colonne1]]),0)</f>
        <v>0</v>
      </c>
      <c r="G21" s="67">
        <f>IFERROR(SUMIFS(BDD_donnees_peche_du_jour!AQ:AQ,BDD_donnees_peche_du_jour!AR:AR, Tableau7[[#This Row],[Colonne1]]),0)</f>
        <v>0</v>
      </c>
      <c r="H21" s="67" t="e">
        <f>ROUND(Tableau7[[#This Row],[Colonne6]]/Tableau7[[#This Row],[Colonne5]]*100,1)</f>
        <v>#DIV/0!</v>
      </c>
    </row>
    <row r="22" spans="1:8">
      <c r="A22" s="91" t="s">
        <v>3185</v>
      </c>
      <c r="B22" s="17" t="s">
        <v>3186</v>
      </c>
      <c r="C22" s="87">
        <v>1.0999999999999999E-2</v>
      </c>
      <c r="D22" s="94">
        <v>3.05</v>
      </c>
      <c r="E22" s="192"/>
      <c r="F22" s="67">
        <f>IFERROR(SUMIFS(BDD_donnees_peche_du_jour!AS:AS,BDD_donnees_peche_du_jour!AR:AR, Tableau7[[#This Row],[Colonne1]]),0)</f>
        <v>0</v>
      </c>
      <c r="G22" s="67">
        <f>IFERROR(SUMIFS(BDD_donnees_peche_du_jour!AQ:AQ,BDD_donnees_peche_du_jour!AR:AR, Tableau7[[#This Row],[Colonne1]]),0)</f>
        <v>0</v>
      </c>
      <c r="H22" s="67" t="e">
        <f>ROUND(Tableau7[[#This Row],[Colonne6]]/Tableau7[[#This Row],[Colonne5]]*100,1)</f>
        <v>#DIV/0!</v>
      </c>
    </row>
    <row r="23" spans="1:8">
      <c r="A23" s="91" t="s">
        <v>1021</v>
      </c>
      <c r="B23" s="17" t="s">
        <v>3335</v>
      </c>
      <c r="C23" s="13" t="s">
        <v>22</v>
      </c>
      <c r="D23" s="34" t="s">
        <v>22</v>
      </c>
      <c r="E23" s="194"/>
      <c r="F23" s="67">
        <f>IFERROR(SUMIFS(BDD_donnees_peche_du_jour!AS:AS,BDD_donnees_peche_du_jour!AR:AR, Tableau7[[#This Row],[Colonne1]]),0)</f>
        <v>10</v>
      </c>
      <c r="G23" s="67">
        <f>IFERROR(SUMIFS(BDD_donnees_peche_du_jour!AQ:AQ,BDD_donnees_peche_du_jour!AR:AR, Tableau7[[#This Row],[Colonne1]]),0)</f>
        <v>0</v>
      </c>
      <c r="H23" s="67">
        <f>ROUND(Tableau7[[#This Row],[Colonne6]]/Tableau7[[#This Row],[Colonne5]]*100,1)</f>
        <v>0</v>
      </c>
    </row>
    <row r="24" spans="1:8">
      <c r="A24" s="91" t="s">
        <v>3142</v>
      </c>
      <c r="B24" s="17" t="s">
        <v>3143</v>
      </c>
      <c r="C24" s="87">
        <v>2.4E-2</v>
      </c>
      <c r="D24" s="94">
        <v>2.83</v>
      </c>
      <c r="E24" s="192"/>
      <c r="F24" s="67">
        <f>IFERROR(SUMIFS(BDD_donnees_peche_du_jour!AS:AS,BDD_donnees_peche_du_jour!AR:AR, Tableau7[[#This Row],[Colonne1]]),0)</f>
        <v>0</v>
      </c>
      <c r="G24" s="67">
        <f>IFERROR(SUMIFS(BDD_donnees_peche_du_jour!AQ:AQ,BDD_donnees_peche_du_jour!AR:AR, Tableau7[[#This Row],[Colonne1]]),0)</f>
        <v>0</v>
      </c>
      <c r="H24" s="67" t="e">
        <f>ROUND(Tableau7[[#This Row],[Colonne6]]/Tableau7[[#This Row],[Colonne5]]*100,1)</f>
        <v>#DIV/0!</v>
      </c>
    </row>
    <row r="25" spans="1:8">
      <c r="A25" s="91" t="s">
        <v>3140</v>
      </c>
      <c r="B25" s="17" t="s">
        <v>3141</v>
      </c>
      <c r="C25" s="87">
        <v>1.5800000000000002E-2</v>
      </c>
      <c r="D25" s="94">
        <v>2.98</v>
      </c>
      <c r="E25" s="192"/>
      <c r="F25" s="67">
        <f>IFERROR(SUMIFS(BDD_donnees_peche_du_jour!AS:AS,BDD_donnees_peche_du_jour!AR:AR, Tableau7[[#This Row],[Colonne1]]),0)</f>
        <v>0</v>
      </c>
      <c r="G25" s="67">
        <f>IFERROR(SUMIFS(BDD_donnees_peche_du_jour!AQ:AQ,BDD_donnees_peche_du_jour!AR:AR, Tableau7[[#This Row],[Colonne1]]),0)</f>
        <v>0</v>
      </c>
      <c r="H25" s="67" t="e">
        <f>ROUND(Tableau7[[#This Row],[Colonne6]]/Tableau7[[#This Row],[Colonne5]]*100,1)</f>
        <v>#DIV/0!</v>
      </c>
    </row>
    <row r="26" spans="1:8">
      <c r="A26" s="91" t="s">
        <v>3266</v>
      </c>
      <c r="B26" s="17" t="s">
        <v>3267</v>
      </c>
      <c r="C26" s="87">
        <v>1.9900000000000001E-2</v>
      </c>
      <c r="D26" s="94">
        <v>2.9050000000000002</v>
      </c>
      <c r="E26" s="192"/>
      <c r="F26" s="67">
        <f>IFERROR(SUMIFS(BDD_donnees_peche_du_jour!AS:AS,BDD_donnees_peche_du_jour!AR:AR, Tableau7[[#This Row],[Colonne1]]),0)</f>
        <v>0</v>
      </c>
      <c r="G26" s="67">
        <f>IFERROR(SUMIFS(BDD_donnees_peche_du_jour!AQ:AQ,BDD_donnees_peche_du_jour!AR:AR, Tableau7[[#This Row],[Colonne1]]),0)</f>
        <v>0</v>
      </c>
      <c r="H26" s="67" t="e">
        <f>ROUND(Tableau7[[#This Row],[Colonne6]]/Tableau7[[#This Row],[Colonne5]]*100,1)</f>
        <v>#DIV/0!</v>
      </c>
    </row>
    <row r="27" spans="1:8">
      <c r="A27" s="91" t="s">
        <v>2095</v>
      </c>
      <c r="B27" s="17" t="s">
        <v>3207</v>
      </c>
      <c r="C27" s="87">
        <v>3.5999999999999999E-3</v>
      </c>
      <c r="D27" s="94">
        <v>3.06</v>
      </c>
      <c r="E27" s="192"/>
      <c r="F27" s="67">
        <f>IFERROR(SUMIFS(BDD_donnees_peche_du_jour!AS:AS,BDD_donnees_peche_du_jour!AR:AR, Tableau7[[#This Row],[Colonne1]]),0)</f>
        <v>1</v>
      </c>
      <c r="G27" s="67">
        <f>IFERROR(SUMIFS(BDD_donnees_peche_du_jour!AQ:AQ,BDD_donnees_peche_du_jour!AR:AR, Tableau7[[#This Row],[Colonne1]]),0)</f>
        <v>0</v>
      </c>
      <c r="H27" s="67">
        <f>ROUND(Tableau7[[#This Row],[Colonne6]]/Tableau7[[#This Row],[Colonne5]]*100,1)</f>
        <v>0</v>
      </c>
    </row>
    <row r="28" spans="1:8">
      <c r="A28" s="91" t="s">
        <v>3205</v>
      </c>
      <c r="B28" s="17" t="s">
        <v>3206</v>
      </c>
      <c r="C28" s="87">
        <v>5.0000000000000001E-3</v>
      </c>
      <c r="D28" s="94">
        <v>2.95</v>
      </c>
      <c r="E28" s="192"/>
      <c r="F28" s="67">
        <f>IFERROR(SUMIFS(BDD_donnees_peche_du_jour!AS:AS,BDD_donnees_peche_du_jour!AR:AR, Tableau7[[#This Row],[Colonne1]]),0)</f>
        <v>0</v>
      </c>
      <c r="G28" s="67">
        <f>IFERROR(SUMIFS(BDD_donnees_peche_du_jour!AQ:AQ,BDD_donnees_peche_du_jour!AR:AR, Tableau7[[#This Row],[Colonne1]]),0)</f>
        <v>0</v>
      </c>
      <c r="H28" s="67" t="e">
        <f>ROUND(Tableau7[[#This Row],[Colonne6]]/Tableau7[[#This Row],[Colonne5]]*100,1)</f>
        <v>#DIV/0!</v>
      </c>
    </row>
    <row r="29" spans="1:8">
      <c r="A29" s="91" t="s">
        <v>1879</v>
      </c>
      <c r="B29" s="17" t="s">
        <v>3094</v>
      </c>
      <c r="C29" s="88">
        <v>8.2000000000000007E-3</v>
      </c>
      <c r="D29" s="95">
        <v>3</v>
      </c>
      <c r="E29" s="193"/>
      <c r="F29" s="67">
        <f>IFERROR(SUMIFS(BDD_donnees_peche_du_jour!AS:AS,BDD_donnees_peche_du_jour!AR:AR, Tableau7[[#This Row],[Colonne1]]),0)</f>
        <v>25</v>
      </c>
      <c r="G29" s="67">
        <f>IFERROR(SUMIFS(BDD_donnees_peche_du_jour!AQ:AQ,BDD_donnees_peche_du_jour!AR:AR, Tableau7[[#This Row],[Colonne1]]),0)</f>
        <v>0</v>
      </c>
      <c r="H29" s="67">
        <f>ROUND(Tableau7[[#This Row],[Colonne6]]/Tableau7[[#This Row],[Colonne5]]*100,1)</f>
        <v>0</v>
      </c>
    </row>
    <row r="30" spans="1:8">
      <c r="A30" s="91" t="s">
        <v>1801</v>
      </c>
      <c r="B30" s="17" t="s">
        <v>3176</v>
      </c>
      <c r="C30" s="67">
        <v>9.4631999999999997E-3</v>
      </c>
      <c r="D30" s="95">
        <v>3.1011000000000002</v>
      </c>
      <c r="E30" s="193"/>
      <c r="F30" s="67">
        <f>IFERROR(SUMIFS(BDD_donnees_peche_du_jour!AS:AS,BDD_donnees_peche_du_jour!AR:AR, Tableau7[[#This Row],[Colonne1]]),0)</f>
        <v>0</v>
      </c>
      <c r="G30" s="67">
        <f>IFERROR(SUMIFS(BDD_donnees_peche_du_jour!AQ:AQ,BDD_donnees_peche_du_jour!AR:AR, Tableau7[[#This Row],[Colonne1]]),0)</f>
        <v>0</v>
      </c>
      <c r="H30" s="67" t="e">
        <f>ROUND(Tableau7[[#This Row],[Colonne6]]/Tableau7[[#This Row],[Colonne5]]*100,1)</f>
        <v>#DIV/0!</v>
      </c>
    </row>
    <row r="31" spans="1:8">
      <c r="A31" s="91" t="s">
        <v>3090</v>
      </c>
      <c r="B31" s="17" t="s">
        <v>3091</v>
      </c>
      <c r="C31" s="87">
        <f>5.5916*10^-3</f>
        <v>5.5915999999999995E-3</v>
      </c>
      <c r="D31" s="94">
        <v>3.2923</v>
      </c>
      <c r="E31" s="192"/>
      <c r="F31" s="67">
        <f>IFERROR(SUMIFS(BDD_donnees_peche_du_jour!AS:AS,BDD_donnees_peche_du_jour!AR:AR, Tableau7[[#This Row],[Colonne1]]),0)</f>
        <v>0</v>
      </c>
      <c r="G31" s="67">
        <f>IFERROR(SUMIFS(BDD_donnees_peche_du_jour!AQ:AQ,BDD_donnees_peche_du_jour!AR:AR, Tableau7[[#This Row],[Colonne1]]),0)</f>
        <v>0</v>
      </c>
      <c r="H31" s="67" t="e">
        <f>ROUND(Tableau7[[#This Row],[Colonne6]]/Tableau7[[#This Row],[Colonne5]]*100,1)</f>
        <v>#DIV/0!</v>
      </c>
    </row>
    <row r="32" spans="1:8">
      <c r="A32" s="91" t="s">
        <v>2078</v>
      </c>
      <c r="B32" s="17" t="s">
        <v>3336</v>
      </c>
      <c r="C32" s="13" t="s">
        <v>22</v>
      </c>
      <c r="D32" s="34" t="s">
        <v>22</v>
      </c>
      <c r="E32" s="194"/>
      <c r="F32" s="67">
        <f>IFERROR(SUMIFS(BDD_donnees_peche_du_jour!AS:AS,BDD_donnees_peche_du_jour!AR:AR, Tableau7[[#This Row],[Colonne1]]),0)</f>
        <v>27</v>
      </c>
      <c r="G32" s="67">
        <f>IFERROR(SUMIFS(BDD_donnees_peche_du_jour!AQ:AQ,BDD_donnees_peche_du_jour!AR:AR, Tableau7[[#This Row],[Colonne1]]),0)</f>
        <v>0</v>
      </c>
      <c r="H32" s="67">
        <f>ROUND(Tableau7[[#This Row],[Colonne6]]/Tableau7[[#This Row],[Colonne5]]*100,1)</f>
        <v>0</v>
      </c>
    </row>
    <row r="33" spans="1:8">
      <c r="A33" s="91" t="s">
        <v>2192</v>
      </c>
      <c r="B33" s="17" t="s">
        <v>3103</v>
      </c>
      <c r="C33" s="87">
        <v>1.89E-2</v>
      </c>
      <c r="D33" s="94">
        <v>2.9270999999999998</v>
      </c>
      <c r="E33" s="192"/>
      <c r="F33" s="67">
        <f>IFERROR(SUMIFS(BDD_donnees_peche_du_jour!AS:AS,BDD_donnees_peche_du_jour!AR:AR, Tableau7[[#This Row],[Colonne1]]),0)</f>
        <v>2</v>
      </c>
      <c r="G33" s="67">
        <f>IFERROR(SUMIFS(BDD_donnees_peche_du_jour!AQ:AQ,BDD_donnees_peche_du_jour!AR:AR, Tableau7[[#This Row],[Colonne1]]),0)</f>
        <v>0</v>
      </c>
      <c r="H33" s="67">
        <f>ROUND(Tableau7[[#This Row],[Colonne6]]/Tableau7[[#This Row],[Colonne5]]*100,1)</f>
        <v>0</v>
      </c>
    </row>
    <row r="34" spans="1:8">
      <c r="A34" s="91" t="s">
        <v>3283</v>
      </c>
      <c r="B34" s="17" t="s">
        <v>3284</v>
      </c>
      <c r="C34" s="67">
        <v>2.8039999999999999E-5</v>
      </c>
      <c r="D34" s="94">
        <v>2.9209999999999998</v>
      </c>
      <c r="E34" s="192"/>
      <c r="F34" s="67">
        <f>IFERROR(SUMIFS(BDD_donnees_peche_du_jour!AS:AS,BDD_donnees_peche_du_jour!AR:AR, Tableau7[[#This Row],[Colonne1]]),0)</f>
        <v>1</v>
      </c>
      <c r="G34" s="67">
        <f>IFERROR(SUMIFS(BDD_donnees_peche_du_jour!AQ:AQ,BDD_donnees_peche_du_jour!AR:AR, Tableau7[[#This Row],[Colonne1]]),0)</f>
        <v>0</v>
      </c>
      <c r="H34" s="67">
        <f>ROUND(Tableau7[[#This Row],[Colonne6]]/Tableau7[[#This Row],[Colonne5]]*100,1)</f>
        <v>0</v>
      </c>
    </row>
    <row r="35" spans="1:8">
      <c r="A35" s="91" t="s">
        <v>1046</v>
      </c>
      <c r="B35" s="17" t="s">
        <v>3190</v>
      </c>
      <c r="C35" s="87">
        <v>2.3227000000000001E-2</v>
      </c>
      <c r="D35" s="94">
        <v>2.9239999999999999</v>
      </c>
      <c r="E35" s="192"/>
      <c r="F35" s="67">
        <f>IFERROR(SUMIFS(BDD_donnees_peche_du_jour!AS:AS,BDD_donnees_peche_du_jour!AR:AR, Tableau7[[#This Row],[Colonne1]]),0)</f>
        <v>4</v>
      </c>
      <c r="G35" s="67">
        <f>IFERROR(SUMIFS(BDD_donnees_peche_du_jour!AQ:AQ,BDD_donnees_peche_du_jour!AR:AR, Tableau7[[#This Row],[Colonne1]]),0)</f>
        <v>2</v>
      </c>
      <c r="H35" s="67">
        <f>ROUND(Tableau7[[#This Row],[Colonne6]]/Tableau7[[#This Row],[Colonne5]]*100,1)</f>
        <v>50</v>
      </c>
    </row>
    <row r="36" spans="1:8">
      <c r="A36" s="91" t="s">
        <v>3124</v>
      </c>
      <c r="B36" s="17" t="s">
        <v>3125</v>
      </c>
      <c r="C36" s="88">
        <v>2.5000000000000001E-3</v>
      </c>
      <c r="D36" s="95">
        <v>3.02</v>
      </c>
      <c r="E36" s="193"/>
      <c r="F36" s="67">
        <f>IFERROR(SUMIFS(BDD_donnees_peche_du_jour!AS:AS,BDD_donnees_peche_du_jour!AR:AR, Tableau7[[#This Row],[Colonne1]]),0)</f>
        <v>0</v>
      </c>
      <c r="G36" s="67">
        <f>IFERROR(SUMIFS(BDD_donnees_peche_du_jour!AQ:AQ,BDD_donnees_peche_du_jour!AR:AR, Tableau7[[#This Row],[Colonne1]]),0)</f>
        <v>0</v>
      </c>
      <c r="H36" s="67" t="e">
        <f>ROUND(Tableau7[[#This Row],[Colonne6]]/Tableau7[[#This Row],[Colonne5]]*100,1)</f>
        <v>#DIV/0!</v>
      </c>
    </row>
    <row r="37" spans="1:8">
      <c r="A37" s="91" t="s">
        <v>3231</v>
      </c>
      <c r="B37" s="17" t="s">
        <v>3232</v>
      </c>
      <c r="C37" s="87">
        <v>1.38E-2</v>
      </c>
      <c r="D37" s="94">
        <v>2.76</v>
      </c>
      <c r="E37" s="192"/>
      <c r="F37" s="67">
        <f>IFERROR(SUMIFS(BDD_donnees_peche_du_jour!AS:AS,BDD_donnees_peche_du_jour!AR:AR, Tableau7[[#This Row],[Colonne1]]),0)</f>
        <v>0</v>
      </c>
      <c r="G37" s="67">
        <f>IFERROR(SUMIFS(BDD_donnees_peche_du_jour!AQ:AQ,BDD_donnees_peche_du_jour!AR:AR, Tableau7[[#This Row],[Colonne1]]),0)</f>
        <v>0</v>
      </c>
      <c r="H37" s="67" t="e">
        <f>ROUND(Tableau7[[#This Row],[Colonne6]]/Tableau7[[#This Row],[Colonne5]]*100,1)</f>
        <v>#DIV/0!</v>
      </c>
    </row>
    <row r="38" spans="1:8">
      <c r="A38" s="91" t="s">
        <v>2016</v>
      </c>
      <c r="B38" s="17" t="s">
        <v>3235</v>
      </c>
      <c r="C38" s="87">
        <v>1.18E-2</v>
      </c>
      <c r="D38" s="94">
        <v>2.86</v>
      </c>
      <c r="E38" s="192"/>
      <c r="F38" s="67">
        <f>IFERROR(SUMIFS(BDD_donnees_peche_du_jour!AS:AS,BDD_donnees_peche_du_jour!AR:AR, Tableau7[[#This Row],[Colonne1]]),0)</f>
        <v>8</v>
      </c>
      <c r="G38" s="67">
        <f>IFERROR(SUMIFS(BDD_donnees_peche_du_jour!AQ:AQ,BDD_donnees_peche_du_jour!AR:AR, Tableau7[[#This Row],[Colonne1]]),0)</f>
        <v>0</v>
      </c>
      <c r="H38" s="67">
        <f>ROUND(Tableau7[[#This Row],[Colonne6]]/Tableau7[[#This Row],[Colonne5]]*100,1)</f>
        <v>0</v>
      </c>
    </row>
    <row r="39" spans="1:8">
      <c r="A39" s="91" t="s">
        <v>3233</v>
      </c>
      <c r="B39" s="17" t="s">
        <v>3234</v>
      </c>
      <c r="C39" s="87">
        <v>8.8999999999999999E-3</v>
      </c>
      <c r="D39" s="94">
        <v>2.96</v>
      </c>
      <c r="E39" s="192"/>
      <c r="F39" s="67">
        <f>IFERROR(SUMIFS(BDD_donnees_peche_du_jour!AS:AS,BDD_donnees_peche_du_jour!AR:AR, Tableau7[[#This Row],[Colonne1]]),0)</f>
        <v>0</v>
      </c>
      <c r="G39" s="67">
        <f>IFERROR(SUMIFS(BDD_donnees_peche_du_jour!AQ:AQ,BDD_donnees_peche_du_jour!AR:AR, Tableau7[[#This Row],[Colonne1]]),0)</f>
        <v>0</v>
      </c>
      <c r="H39" s="67" t="e">
        <f>ROUND(Tableau7[[#This Row],[Colonne6]]/Tableau7[[#This Row],[Colonne5]]*100,1)</f>
        <v>#DIV/0!</v>
      </c>
    </row>
    <row r="40" spans="1:8">
      <c r="A40" s="91" t="s">
        <v>3326</v>
      </c>
      <c r="B40" s="17" t="s">
        <v>3327</v>
      </c>
      <c r="C40" s="87">
        <v>1.2799999999999999E-2</v>
      </c>
      <c r="D40" s="94">
        <v>2.8099999999999996</v>
      </c>
      <c r="E40" s="192"/>
      <c r="F40" s="67">
        <f>IFERROR(SUMIFS(BDD_donnees_peche_du_jour!AS:AS,BDD_donnees_peche_du_jour!AR:AR, Tableau7[[#This Row],[Colonne1]]),0)</f>
        <v>0</v>
      </c>
      <c r="G40" s="67">
        <f>IFERROR(SUMIFS(BDD_donnees_peche_du_jour!AQ:AQ,BDD_donnees_peche_du_jour!AR:AR, Tableau7[[#This Row],[Colonne1]]),0)</f>
        <v>0</v>
      </c>
      <c r="H40" s="67" t="e">
        <f>ROUND(Tableau7[[#This Row],[Colonne6]]/Tableau7[[#This Row],[Colonne5]]*100,1)</f>
        <v>#DIV/0!</v>
      </c>
    </row>
    <row r="41" spans="1:8">
      <c r="A41" s="91" t="s">
        <v>2156</v>
      </c>
      <c r="B41" s="17" t="s">
        <v>3104</v>
      </c>
      <c r="C41" s="87">
        <v>2.0000000000000001E-4</v>
      </c>
      <c r="D41" s="94">
        <v>3.5590000000000002</v>
      </c>
      <c r="E41" s="192"/>
      <c r="F41" s="67">
        <f>IFERROR(SUMIFS(BDD_donnees_peche_du_jour!AS:AS,BDD_donnees_peche_du_jour!AR:AR, Tableau7[[#This Row],[Colonne1]]),0)</f>
        <v>1</v>
      </c>
      <c r="G41" s="67">
        <f>IFERROR(SUMIFS(BDD_donnees_peche_du_jour!AQ:AQ,BDD_donnees_peche_du_jour!AR:AR, Tableau7[[#This Row],[Colonne1]]),0)</f>
        <v>0</v>
      </c>
      <c r="H41" s="67">
        <f>ROUND(Tableau7[[#This Row],[Colonne6]]/Tableau7[[#This Row],[Colonne5]]*100,1)</f>
        <v>0</v>
      </c>
    </row>
    <row r="42" spans="1:8">
      <c r="A42" s="91" t="s">
        <v>3180</v>
      </c>
      <c r="B42" s="17" t="s">
        <v>3181</v>
      </c>
      <c r="C42" s="87">
        <v>4.0832000000000004E-3</v>
      </c>
      <c r="D42" s="94">
        <v>3.3180000000000001</v>
      </c>
      <c r="E42" s="192"/>
      <c r="F42" s="67">
        <f>IFERROR(SUMIFS(BDD_donnees_peche_du_jour!AS:AS,BDD_donnees_peche_du_jour!AR:AR, Tableau7[[#This Row],[Colonne1]]),0)</f>
        <v>0</v>
      </c>
      <c r="G42" s="67">
        <f>IFERROR(SUMIFS(BDD_donnees_peche_du_jour!AQ:AQ,BDD_donnees_peche_du_jour!AR:AR, Tableau7[[#This Row],[Colonne1]]),0)</f>
        <v>0</v>
      </c>
      <c r="H42" s="67" t="e">
        <f>ROUND(Tableau7[[#This Row],[Colonne6]]/Tableau7[[#This Row],[Colonne5]]*100,1)</f>
        <v>#DIV/0!</v>
      </c>
    </row>
    <row r="43" spans="1:8">
      <c r="A43" s="91" t="s">
        <v>3245</v>
      </c>
      <c r="B43" s="17" t="s">
        <v>3246</v>
      </c>
      <c r="C43" s="87" t="s">
        <v>22</v>
      </c>
      <c r="D43" s="94" t="s">
        <v>22</v>
      </c>
      <c r="E43" s="192"/>
      <c r="F43" s="67">
        <f>IFERROR(SUMIFS(BDD_donnees_peche_du_jour!AS:AS,BDD_donnees_peche_du_jour!AR:AR, Tableau7[[#This Row],[Colonne1]]),0)</f>
        <v>0</v>
      </c>
      <c r="G43" s="67">
        <f>IFERROR(SUMIFS(BDD_donnees_peche_du_jour!AQ:AQ,BDD_donnees_peche_du_jour!AR:AR, Tableau7[[#This Row],[Colonne1]]),0)</f>
        <v>0</v>
      </c>
      <c r="H43" s="67" t="e">
        <f>ROUND(Tableau7[[#This Row],[Colonne6]]/Tableau7[[#This Row],[Colonne5]]*100,1)</f>
        <v>#DIV/0!</v>
      </c>
    </row>
    <row r="44" spans="1:8">
      <c r="A44" s="91" t="s">
        <v>3219</v>
      </c>
      <c r="B44" s="17" t="s">
        <v>3220</v>
      </c>
      <c r="C44" s="87">
        <v>1.23E-2</v>
      </c>
      <c r="D44" s="94">
        <v>3.0653000000000001</v>
      </c>
      <c r="E44" s="192"/>
      <c r="F44" s="67">
        <f>IFERROR(SUMIFS(BDD_donnees_peche_du_jour!AS:AS,BDD_donnees_peche_du_jour!AR:AR, Tableau7[[#This Row],[Colonne1]]),0)</f>
        <v>0</v>
      </c>
      <c r="G44" s="67">
        <f>IFERROR(SUMIFS(BDD_donnees_peche_du_jour!AQ:AQ,BDD_donnees_peche_du_jour!AR:AR, Tableau7[[#This Row],[Colonne1]]),0)</f>
        <v>0</v>
      </c>
      <c r="H44" s="67" t="e">
        <f>ROUND(Tableau7[[#This Row],[Colonne6]]/Tableau7[[#This Row],[Colonne5]]*100,1)</f>
        <v>#DIV/0!</v>
      </c>
    </row>
    <row r="45" spans="1:8">
      <c r="A45" s="91" t="s">
        <v>3314</v>
      </c>
      <c r="B45" s="17" t="s">
        <v>3315</v>
      </c>
      <c r="C45" s="87">
        <v>0.15114999999999998</v>
      </c>
      <c r="D45" s="94">
        <v>2.9301500000000003</v>
      </c>
      <c r="E45" s="192"/>
      <c r="F45" s="67">
        <f>IFERROR(SUMIFS(BDD_donnees_peche_du_jour!AS:AS,BDD_donnees_peche_du_jour!AR:AR, Tableau7[[#This Row],[Colonne1]]),0)</f>
        <v>0</v>
      </c>
      <c r="G45" s="67">
        <f>IFERROR(SUMIFS(BDD_donnees_peche_du_jour!AQ:AQ,BDD_donnees_peche_du_jour!AR:AR, Tableau7[[#This Row],[Colonne1]]),0)</f>
        <v>0</v>
      </c>
      <c r="H45" s="67" t="e">
        <f>ROUND(Tableau7[[#This Row],[Colonne6]]/Tableau7[[#This Row],[Colonne5]]*100,1)</f>
        <v>#DIV/0!</v>
      </c>
    </row>
    <row r="46" spans="1:8">
      <c r="A46" s="91" t="s">
        <v>3221</v>
      </c>
      <c r="B46" s="17" t="s">
        <v>3316</v>
      </c>
      <c r="C46" s="87">
        <v>1.84E-2</v>
      </c>
      <c r="D46" s="94">
        <v>2.8757000000000001</v>
      </c>
      <c r="E46" s="192"/>
      <c r="F46" s="67">
        <f>IFERROR(SUMIFS(BDD_donnees_peche_du_jour!AS:AS,BDD_donnees_peche_du_jour!AR:AR, Tableau7[[#This Row],[Colonne1]]),0)</f>
        <v>0</v>
      </c>
      <c r="G46" s="67">
        <f>IFERROR(SUMIFS(BDD_donnees_peche_du_jour!AQ:AQ,BDD_donnees_peche_du_jour!AR:AR, Tableau7[[#This Row],[Colonne1]]),0)</f>
        <v>0</v>
      </c>
      <c r="H46" s="67" t="e">
        <f>ROUND(Tableau7[[#This Row],[Colonne6]]/Tableau7[[#This Row],[Colonne5]]*100,1)</f>
        <v>#DIV/0!</v>
      </c>
    </row>
    <row r="47" spans="1:8">
      <c r="A47" s="91" t="s">
        <v>745</v>
      </c>
      <c r="B47" s="17" t="s">
        <v>1247</v>
      </c>
      <c r="C47" s="87">
        <v>8.6E-3</v>
      </c>
      <c r="D47" s="94">
        <v>3.12</v>
      </c>
      <c r="E47" s="192"/>
      <c r="F47" s="67">
        <f>IFERROR(SUMIFS(BDD_donnees_peche_du_jour!AS:AS,BDD_donnees_peche_du_jour!AR:AR, Tableau7[[#This Row],[Colonne1]]),0)</f>
        <v>24</v>
      </c>
      <c r="G47" s="67">
        <f>IFERROR(SUMIFS(BDD_donnees_peche_du_jour!AQ:AQ,BDD_donnees_peche_du_jour!AR:AR, Tableau7[[#This Row],[Colonne1]]),0)</f>
        <v>0</v>
      </c>
      <c r="H47" s="67">
        <f>ROUND(Tableau7[[#This Row],[Colonne6]]/Tableau7[[#This Row],[Colonne5]]*100,1)</f>
        <v>0</v>
      </c>
    </row>
    <row r="48" spans="1:8">
      <c r="A48" s="91" t="s">
        <v>1567</v>
      </c>
      <c r="B48" s="17" t="s">
        <v>3107</v>
      </c>
      <c r="C48" s="87">
        <f>1.637*10^-2</f>
        <v>1.6369999999999999E-2</v>
      </c>
      <c r="D48" s="94">
        <v>2.952</v>
      </c>
      <c r="E48" s="192"/>
      <c r="F48" s="67">
        <f>IFERROR(SUMIFS(BDD_donnees_peche_du_jour!AS:AS,BDD_donnees_peche_du_jour!AR:AR, Tableau7[[#This Row],[Colonne1]]),0)</f>
        <v>2</v>
      </c>
      <c r="G48" s="67">
        <f>IFERROR(SUMIFS(BDD_donnees_peche_du_jour!AQ:AQ,BDD_donnees_peche_du_jour!AR:AR, Tableau7[[#This Row],[Colonne1]]),0)</f>
        <v>0</v>
      </c>
      <c r="H48" s="67">
        <f>ROUND(Tableau7[[#This Row],[Colonne6]]/Tableau7[[#This Row],[Colonne5]]*100,1)</f>
        <v>0</v>
      </c>
    </row>
    <row r="49" spans="1:8">
      <c r="A49" s="91" t="s">
        <v>1567</v>
      </c>
      <c r="B49" s="17" t="s">
        <v>3107</v>
      </c>
      <c r="C49" s="87">
        <f>2.094*10^-2</f>
        <v>2.094E-2</v>
      </c>
      <c r="D49" s="94">
        <v>2.919</v>
      </c>
      <c r="E49" s="192"/>
      <c r="F49" s="67">
        <f>IFERROR(SUMIFS(BDD_donnees_peche_du_jour!AS:AS,BDD_donnees_peche_du_jour!AR:AR, Tableau7[[#This Row],[Colonne1]]),0)</f>
        <v>2</v>
      </c>
      <c r="G49" s="67">
        <f>IFERROR(SUMIFS(BDD_donnees_peche_du_jour!AQ:AQ,BDD_donnees_peche_du_jour!AR:AR, Tableau7[[#This Row],[Colonne1]]),0)</f>
        <v>0</v>
      </c>
      <c r="H49" s="67">
        <f>ROUND(Tableau7[[#This Row],[Colonne6]]/Tableau7[[#This Row],[Colonne5]]*100,1)</f>
        <v>0</v>
      </c>
    </row>
    <row r="50" spans="1:8">
      <c r="A50" s="91" t="s">
        <v>3106</v>
      </c>
      <c r="B50" s="17" t="s">
        <v>3107</v>
      </c>
      <c r="C50" s="87">
        <v>1.8655000000000001E-2</v>
      </c>
      <c r="D50" s="94">
        <v>2.9350000000000001</v>
      </c>
      <c r="E50" s="192"/>
      <c r="F50" s="67">
        <f>IFERROR(SUMIFS(BDD_donnees_peche_du_jour!AS:AS,BDD_donnees_peche_du_jour!AR:AR, Tableau7[[#This Row],[Colonne1]]),0)</f>
        <v>0</v>
      </c>
      <c r="G50" s="67">
        <f>IFERROR(SUMIFS(BDD_donnees_peche_du_jour!AQ:AQ,BDD_donnees_peche_du_jour!AR:AR, Tableau7[[#This Row],[Colonne1]]),0)</f>
        <v>0</v>
      </c>
      <c r="H50" s="67" t="e">
        <f>ROUND(Tableau7[[#This Row],[Colonne6]]/Tableau7[[#This Row],[Colonne5]]*100,1)</f>
        <v>#DIV/0!</v>
      </c>
    </row>
    <row r="51" spans="1:8">
      <c r="A51" s="91" t="s">
        <v>1059</v>
      </c>
      <c r="B51" s="17" t="s">
        <v>3214</v>
      </c>
      <c r="C51" s="87">
        <v>1.5800000000000002E-2</v>
      </c>
      <c r="D51" s="94">
        <v>2.9956999999999998</v>
      </c>
      <c r="E51" s="192"/>
      <c r="F51" s="67">
        <f>IFERROR(SUMIFS(BDD_donnees_peche_du_jour!AS:AS,BDD_donnees_peche_du_jour!AR:AR, Tableau7[[#This Row],[Colonne1]]),0)</f>
        <v>37</v>
      </c>
      <c r="G51" s="67">
        <f>IFERROR(SUMIFS(BDD_donnees_peche_du_jour!AQ:AQ,BDD_donnees_peche_du_jour!AR:AR, Tableau7[[#This Row],[Colonne1]]),0)</f>
        <v>14</v>
      </c>
      <c r="H51" s="67">
        <f>ROUND(Tableau7[[#This Row],[Colonne6]]/Tableau7[[#This Row],[Colonne5]]*100,1)</f>
        <v>37.799999999999997</v>
      </c>
    </row>
    <row r="52" spans="1:8">
      <c r="A52" s="91" t="s">
        <v>1033</v>
      </c>
      <c r="B52" s="17" t="s">
        <v>3204</v>
      </c>
      <c r="C52" s="87">
        <v>2.1000000000000001E-2</v>
      </c>
      <c r="D52" s="94">
        <v>2.87</v>
      </c>
      <c r="E52" s="192"/>
      <c r="F52" s="67">
        <f>IFERROR(SUMIFS(BDD_donnees_peche_du_jour!AS:AS,BDD_donnees_peche_du_jour!AR:AR, Tableau7[[#This Row],[Colonne1]]),0)</f>
        <v>47</v>
      </c>
      <c r="G52" s="67">
        <f>IFERROR(SUMIFS(BDD_donnees_peche_du_jour!AQ:AQ,BDD_donnees_peche_du_jour!AR:AR, Tableau7[[#This Row],[Colonne1]]),0)</f>
        <v>13</v>
      </c>
      <c r="H52" s="67">
        <f>ROUND(Tableau7[[#This Row],[Colonne6]]/Tableau7[[#This Row],[Colonne5]]*100,1)</f>
        <v>27.7</v>
      </c>
    </row>
    <row r="53" spans="1:8">
      <c r="A53" s="91" t="s">
        <v>3151</v>
      </c>
      <c r="B53" s="17" t="s">
        <v>3152</v>
      </c>
      <c r="C53" s="87">
        <v>2.0999999999999999E-3</v>
      </c>
      <c r="D53" s="94">
        <v>3.0790000000000002</v>
      </c>
      <c r="E53" s="192"/>
      <c r="F53" s="67">
        <f>IFERROR(SUMIFS(BDD_donnees_peche_du_jour!AS:AS,BDD_donnees_peche_du_jour!AR:AR, Tableau7[[#This Row],[Colonne1]]),0)</f>
        <v>0</v>
      </c>
      <c r="G53" s="67">
        <f>IFERROR(SUMIFS(BDD_donnees_peche_du_jour!AQ:AQ,BDD_donnees_peche_du_jour!AR:AR, Tableau7[[#This Row],[Colonne1]]),0)</f>
        <v>0</v>
      </c>
      <c r="H53" s="67" t="e">
        <f>ROUND(Tableau7[[#This Row],[Colonne6]]/Tableau7[[#This Row],[Colonne5]]*100,1)</f>
        <v>#DIV/0!</v>
      </c>
    </row>
    <row r="54" spans="1:8">
      <c r="A54" s="91" t="s">
        <v>1054</v>
      </c>
      <c r="B54" s="17" t="s">
        <v>3265</v>
      </c>
      <c r="C54" s="87">
        <v>6.7790000000000005E-4</v>
      </c>
      <c r="D54" s="94">
        <v>2.3702000000000001</v>
      </c>
      <c r="E54" s="192"/>
      <c r="F54" s="67">
        <f>IFERROR(SUMIFS(BDD_donnees_peche_du_jour!AS:AS,BDD_donnees_peche_du_jour!AR:AR, Tableau7[[#This Row],[Colonne1]]),0)</f>
        <v>4</v>
      </c>
      <c r="G54" s="67">
        <f>IFERROR(SUMIFS(BDD_donnees_peche_du_jour!AQ:AQ,BDD_donnees_peche_du_jour!AR:AR, Tableau7[[#This Row],[Colonne1]]),0)</f>
        <v>0</v>
      </c>
      <c r="H54" s="67">
        <f>ROUND(Tableau7[[#This Row],[Colonne6]]/Tableau7[[#This Row],[Colonne5]]*100,1)</f>
        <v>0</v>
      </c>
    </row>
    <row r="55" spans="1:8">
      <c r="A55" s="91" t="s">
        <v>1054</v>
      </c>
      <c r="B55" s="17" t="s">
        <v>3265</v>
      </c>
      <c r="C55" s="87">
        <v>3.146E-4</v>
      </c>
      <c r="D55" s="94">
        <v>2.5390000000000001</v>
      </c>
      <c r="E55" s="192"/>
      <c r="F55" s="67">
        <f>IFERROR(SUMIFS(BDD_donnees_peche_du_jour!AS:AS,BDD_donnees_peche_du_jour!AR:AR, Tableau7[[#This Row],[Colonne1]]),0)</f>
        <v>4</v>
      </c>
      <c r="G55" s="67">
        <f>IFERROR(SUMIFS(BDD_donnees_peche_du_jour!AQ:AQ,BDD_donnees_peche_du_jour!AR:AR, Tableau7[[#This Row],[Colonne1]]),0)</f>
        <v>0</v>
      </c>
      <c r="H55" s="67">
        <f>ROUND(Tableau7[[#This Row],[Colonne6]]/Tableau7[[#This Row],[Colonne5]]*100,1)</f>
        <v>0</v>
      </c>
    </row>
    <row r="56" spans="1:8">
      <c r="A56" s="91" t="s">
        <v>3238</v>
      </c>
      <c r="B56" s="17" t="s">
        <v>3239</v>
      </c>
      <c r="C56" s="87">
        <v>2.5000000000000001E-3</v>
      </c>
      <c r="D56" s="94">
        <v>3.3195999999999999</v>
      </c>
      <c r="E56" s="192"/>
      <c r="F56" s="67">
        <f>IFERROR(SUMIFS(BDD_donnees_peche_du_jour!AS:AS,BDD_donnees_peche_du_jour!AR:AR, Tableau7[[#This Row],[Colonne1]]),0)</f>
        <v>0</v>
      </c>
      <c r="G56" s="67">
        <f>IFERROR(SUMIFS(BDD_donnees_peche_du_jour!AQ:AQ,BDD_donnees_peche_du_jour!AR:AR, Tableau7[[#This Row],[Colonne1]]),0)</f>
        <v>0</v>
      </c>
      <c r="H56" s="67" t="e">
        <f>ROUND(Tableau7[[#This Row],[Colonne6]]/Tableau7[[#This Row],[Colonne5]]*100,1)</f>
        <v>#DIV/0!</v>
      </c>
    </row>
    <row r="57" spans="1:8">
      <c r="A57" s="91" t="s">
        <v>3208</v>
      </c>
      <c r="B57" s="17" t="s">
        <v>3209</v>
      </c>
      <c r="C57" s="87">
        <v>5.4000000000000003E-3</v>
      </c>
      <c r="D57" s="94">
        <v>3.2618</v>
      </c>
      <c r="E57" s="192"/>
      <c r="F57" s="67">
        <f>IFERROR(SUMIFS(BDD_donnees_peche_du_jour!AS:AS,BDD_donnees_peche_du_jour!AR:AR, Tableau7[[#This Row],[Colonne1]]),0)</f>
        <v>0</v>
      </c>
      <c r="G57" s="67">
        <f>IFERROR(SUMIFS(BDD_donnees_peche_du_jour!AQ:AQ,BDD_donnees_peche_du_jour!AR:AR, Tableau7[[#This Row],[Colonne1]]),0)</f>
        <v>0</v>
      </c>
      <c r="H57" s="67" t="e">
        <f>ROUND(Tableau7[[#This Row],[Colonne6]]/Tableau7[[#This Row],[Colonne5]]*100,1)</f>
        <v>#DIV/0!</v>
      </c>
    </row>
    <row r="58" spans="1:8">
      <c r="A58" s="91" t="s">
        <v>3225</v>
      </c>
      <c r="B58" s="17" t="s">
        <v>3226</v>
      </c>
      <c r="C58" s="67">
        <v>1.47E-2</v>
      </c>
      <c r="D58" s="94">
        <v>3.0089999999999999</v>
      </c>
      <c r="E58" s="192"/>
      <c r="F58" s="67">
        <f>IFERROR(SUMIFS(BDD_donnees_peche_du_jour!AS:AS,BDD_donnees_peche_du_jour!AR:AR, Tableau7[[#This Row],[Colonne1]]),0)</f>
        <v>0</v>
      </c>
      <c r="G58" s="67">
        <f>IFERROR(SUMIFS(BDD_donnees_peche_du_jour!AQ:AQ,BDD_donnees_peche_du_jour!AR:AR, Tableau7[[#This Row],[Colonne1]]),0)</f>
        <v>0</v>
      </c>
      <c r="H58" s="67" t="e">
        <f>ROUND(Tableau7[[#This Row],[Colonne6]]/Tableau7[[#This Row],[Colonne5]]*100,1)</f>
        <v>#DIV/0!</v>
      </c>
    </row>
    <row r="59" spans="1:8">
      <c r="A59" s="91" t="s">
        <v>1082</v>
      </c>
      <c r="B59" s="17" t="s">
        <v>3105</v>
      </c>
      <c r="C59" s="87">
        <v>6.8500000000000002E-3</v>
      </c>
      <c r="D59" s="94">
        <v>3.0310999999999999</v>
      </c>
      <c r="E59" s="192"/>
      <c r="F59" s="67">
        <f>IFERROR(SUMIFS(BDD_donnees_peche_du_jour!AS:AS,BDD_donnees_peche_du_jour!AR:AR, Tableau7[[#This Row],[Colonne1]]),0)</f>
        <v>175</v>
      </c>
      <c r="G59" s="67">
        <f>IFERROR(SUMIFS(BDD_donnees_peche_du_jour!AQ:AQ,BDD_donnees_peche_du_jour!AR:AR, Tableau7[[#This Row],[Colonne1]]),0)</f>
        <v>80</v>
      </c>
      <c r="H59" s="67">
        <f>ROUND(Tableau7[[#This Row],[Colonne6]]/Tableau7[[#This Row],[Colonne5]]*100,1)</f>
        <v>45.7</v>
      </c>
    </row>
    <row r="60" spans="1:8">
      <c r="A60" s="91" t="s">
        <v>3243</v>
      </c>
      <c r="B60" s="17" t="s">
        <v>3244</v>
      </c>
      <c r="C60" s="87">
        <v>5.11E-3</v>
      </c>
      <c r="D60" s="94">
        <v>3.1850000000000001</v>
      </c>
      <c r="E60" s="192"/>
      <c r="F60" s="67">
        <f>IFERROR(SUMIFS(BDD_donnees_peche_du_jour!AS:AS,BDD_donnees_peche_du_jour!AR:AR, Tableau7[[#This Row],[Colonne1]]),0)</f>
        <v>0</v>
      </c>
      <c r="G60" s="67">
        <f>IFERROR(SUMIFS(BDD_donnees_peche_du_jour!AQ:AQ,BDD_donnees_peche_du_jour!AR:AR, Tableau7[[#This Row],[Colonne1]]),0)</f>
        <v>0</v>
      </c>
      <c r="H60" s="67" t="e">
        <f>ROUND(Tableau7[[#This Row],[Colonne6]]/Tableau7[[#This Row],[Colonne5]]*100,1)</f>
        <v>#DIV/0!</v>
      </c>
    </row>
    <row r="61" spans="1:8">
      <c r="A61" s="91" t="s">
        <v>3302</v>
      </c>
      <c r="B61" s="17" t="s">
        <v>3303</v>
      </c>
      <c r="C61" s="87">
        <v>6.4999999999999997E-3</v>
      </c>
      <c r="D61" s="94">
        <v>2.58</v>
      </c>
      <c r="E61" s="192"/>
      <c r="F61" s="67">
        <f>IFERROR(SUMIFS(BDD_donnees_peche_du_jour!AS:AS,BDD_donnees_peche_du_jour!AR:AR, Tableau7[[#This Row],[Colonne1]]),0)</f>
        <v>0</v>
      </c>
      <c r="G61" s="67">
        <f>IFERROR(SUMIFS(BDD_donnees_peche_du_jour!AQ:AQ,BDD_donnees_peche_du_jour!AR:AR, Tableau7[[#This Row],[Colonne1]]),0)</f>
        <v>0</v>
      </c>
      <c r="H61" s="67" t="e">
        <f>ROUND(Tableau7[[#This Row],[Colonne6]]/Tableau7[[#This Row],[Colonne5]]*100,1)</f>
        <v>#DIV/0!</v>
      </c>
    </row>
    <row r="62" spans="1:8">
      <c r="A62" s="91" t="s">
        <v>3302</v>
      </c>
      <c r="B62" s="17" t="s">
        <v>3303</v>
      </c>
      <c r="C62" s="88">
        <v>2E-3</v>
      </c>
      <c r="D62" s="95">
        <v>2.8250000000000002</v>
      </c>
      <c r="E62" s="193"/>
      <c r="F62" s="67">
        <f>IFERROR(SUMIFS(BDD_donnees_peche_du_jour!AS:AS,BDD_donnees_peche_du_jour!AR:AR, Tableau7[[#This Row],[Colonne1]]),0)</f>
        <v>0</v>
      </c>
      <c r="G62" s="67">
        <f>IFERROR(SUMIFS(BDD_donnees_peche_du_jour!AQ:AQ,BDD_donnees_peche_du_jour!AR:AR, Tableau7[[#This Row],[Colonne1]]),0)</f>
        <v>0</v>
      </c>
      <c r="H62" s="67" t="e">
        <f>ROUND(Tableau7[[#This Row],[Colonne6]]/Tableau7[[#This Row],[Colonne5]]*100,1)</f>
        <v>#DIV/0!</v>
      </c>
    </row>
    <row r="63" spans="1:8">
      <c r="A63" s="91" t="s">
        <v>3193</v>
      </c>
      <c r="B63" s="17" t="s">
        <v>3194</v>
      </c>
      <c r="C63" s="88">
        <v>4.1000000000000003E-3</v>
      </c>
      <c r="D63" s="95">
        <v>3</v>
      </c>
      <c r="E63" s="193"/>
      <c r="F63" s="67">
        <f>IFERROR(SUMIFS(BDD_donnees_peche_du_jour!AS:AS,BDD_donnees_peche_du_jour!AR:AR, Tableau7[[#This Row],[Colonne1]]),0)</f>
        <v>0</v>
      </c>
      <c r="G63" s="67">
        <f>IFERROR(SUMIFS(BDD_donnees_peche_du_jour!AQ:AQ,BDD_donnees_peche_du_jour!AR:AR, Tableau7[[#This Row],[Colonne1]]),0)</f>
        <v>0</v>
      </c>
      <c r="H63" s="67" t="e">
        <f>ROUND(Tableau7[[#This Row],[Colonne6]]/Tableau7[[#This Row],[Colonne5]]*100,1)</f>
        <v>#DIV/0!</v>
      </c>
    </row>
    <row r="64" spans="1:8">
      <c r="A64" s="91" t="s">
        <v>911</v>
      </c>
      <c r="B64" s="17" t="s">
        <v>3230</v>
      </c>
      <c r="C64" s="87">
        <v>5.0000000000000001E-3</v>
      </c>
      <c r="D64" s="94">
        <v>3.07</v>
      </c>
      <c r="E64" s="192"/>
      <c r="F64" s="67">
        <f>IFERROR(SUMIFS(BDD_donnees_peche_du_jour!AS:AS,BDD_donnees_peche_du_jour!AR:AR, Tableau7[[#This Row],[Colonne1]]),0)</f>
        <v>4</v>
      </c>
      <c r="G64" s="67">
        <f>IFERROR(SUMIFS(BDD_donnees_peche_du_jour!AQ:AQ,BDD_donnees_peche_du_jour!AR:AR, Tableau7[[#This Row],[Colonne1]]),0)</f>
        <v>0</v>
      </c>
      <c r="H64" s="67">
        <f>ROUND(Tableau7[[#This Row],[Colonne6]]/Tableau7[[#This Row],[Colonne5]]*100,1)</f>
        <v>0</v>
      </c>
    </row>
    <row r="65" spans="1:8">
      <c r="A65" s="91" t="s">
        <v>3099</v>
      </c>
      <c r="B65" s="17" t="s">
        <v>3100</v>
      </c>
      <c r="C65" s="88">
        <v>1.8499999999999999E-2</v>
      </c>
      <c r="D65" s="95">
        <v>2.74</v>
      </c>
      <c r="E65" s="193"/>
      <c r="F65" s="67">
        <f>IFERROR(SUMIFS(BDD_donnees_peche_du_jour!AS:AS,BDD_donnees_peche_du_jour!AR:AR, Tableau7[[#This Row],[Colonne1]]),0)</f>
        <v>0</v>
      </c>
      <c r="G65" s="67">
        <f>IFERROR(SUMIFS(BDD_donnees_peche_du_jour!AQ:AQ,BDD_donnees_peche_du_jour!AR:AR, Tableau7[[#This Row],[Colonne1]]),0)</f>
        <v>0</v>
      </c>
      <c r="H65" s="67" t="e">
        <f>ROUND(Tableau7[[#This Row],[Colonne6]]/Tableau7[[#This Row],[Colonne5]]*100,1)</f>
        <v>#DIV/0!</v>
      </c>
    </row>
    <row r="66" spans="1:8">
      <c r="A66" s="91" t="s">
        <v>3122</v>
      </c>
      <c r="B66" s="17" t="s">
        <v>3123</v>
      </c>
      <c r="C66" s="87">
        <v>2.8999999999999998E-3</v>
      </c>
      <c r="D66" s="94">
        <v>3.49</v>
      </c>
      <c r="E66" s="192"/>
      <c r="F66" s="67">
        <f>IFERROR(SUMIFS(BDD_donnees_peche_du_jour!AS:AS,BDD_donnees_peche_du_jour!AR:AR, Tableau7[[#This Row],[Colonne1]]),0)</f>
        <v>0</v>
      </c>
      <c r="G66" s="67">
        <f>IFERROR(SUMIFS(BDD_donnees_peche_du_jour!AQ:AQ,BDD_donnees_peche_du_jour!AR:AR, Tableau7[[#This Row],[Colonne1]]),0)</f>
        <v>0</v>
      </c>
      <c r="H66" s="67" t="e">
        <f>ROUND(Tableau7[[#This Row],[Colonne6]]/Tableau7[[#This Row],[Colonne5]]*100,1)</f>
        <v>#DIV/0!</v>
      </c>
    </row>
    <row r="67" spans="1:8">
      <c r="A67" s="91" t="s">
        <v>3236</v>
      </c>
      <c r="B67" s="17" t="s">
        <v>3237</v>
      </c>
      <c r="C67" s="87">
        <v>9.1999999999999998E-3</v>
      </c>
      <c r="D67" s="94">
        <v>2.9308000000000001</v>
      </c>
      <c r="E67" s="192"/>
      <c r="F67" s="67">
        <f>IFERROR(SUMIFS(BDD_donnees_peche_du_jour!AS:AS,BDD_donnees_peche_du_jour!AR:AR, Tableau7[[#This Row],[Colonne1]]),0)</f>
        <v>0</v>
      </c>
      <c r="G67" s="67">
        <f>IFERROR(SUMIFS(BDD_donnees_peche_du_jour!AQ:AQ,BDD_donnees_peche_du_jour!AR:AR, Tableau7[[#This Row],[Colonne1]]),0)</f>
        <v>0</v>
      </c>
      <c r="H67" s="67" t="e">
        <f>ROUND(Tableau7[[#This Row],[Colonne6]]/Tableau7[[#This Row],[Colonne5]]*100,1)</f>
        <v>#DIV/0!</v>
      </c>
    </row>
    <row r="68" spans="1:8">
      <c r="A68" s="91" t="s">
        <v>3101</v>
      </c>
      <c r="B68" s="17" t="s">
        <v>3102</v>
      </c>
      <c r="C68" s="87">
        <v>1.0999999999999999E-2</v>
      </c>
      <c r="D68" s="94">
        <v>2.94</v>
      </c>
      <c r="E68" s="192"/>
      <c r="F68" s="67">
        <f>IFERROR(SUMIFS(BDD_donnees_peche_du_jour!AS:AS,BDD_donnees_peche_du_jour!AR:AR, Tableau7[[#This Row],[Colonne1]]),0)</f>
        <v>0</v>
      </c>
      <c r="G68" s="67">
        <f>IFERROR(SUMIFS(BDD_donnees_peche_du_jour!AQ:AQ,BDD_donnees_peche_du_jour!AR:AR, Tableau7[[#This Row],[Colonne1]]),0)</f>
        <v>0</v>
      </c>
      <c r="H68" s="67" t="e">
        <f>ROUND(Tableau7[[#This Row],[Colonne6]]/Tableau7[[#This Row],[Colonne5]]*100,1)</f>
        <v>#DIV/0!</v>
      </c>
    </row>
    <row r="69" spans="1:8">
      <c r="A69" s="91" t="s">
        <v>3249</v>
      </c>
      <c r="B69" s="17" t="s">
        <v>3250</v>
      </c>
      <c r="C69" s="87">
        <v>7.0000000000000001E-3</v>
      </c>
      <c r="D69" s="94">
        <v>3.07</v>
      </c>
      <c r="E69" s="192"/>
      <c r="F69" s="67">
        <f>IFERROR(SUMIFS(BDD_donnees_peche_du_jour!AS:AS,BDD_donnees_peche_du_jour!AR:AR, Tableau7[[#This Row],[Colonne1]]),0)</f>
        <v>0</v>
      </c>
      <c r="G69" s="67">
        <f>IFERROR(SUMIFS(BDD_donnees_peche_du_jour!AQ:AQ,BDD_donnees_peche_du_jour!AR:AR, Tableau7[[#This Row],[Colonne1]]),0)</f>
        <v>0</v>
      </c>
      <c r="H69" s="67" t="e">
        <f>ROUND(Tableau7[[#This Row],[Colonne6]]/Tableau7[[#This Row],[Colonne5]]*100,1)</f>
        <v>#DIV/0!</v>
      </c>
    </row>
    <row r="70" spans="1:8">
      <c r="A70" s="91" t="s">
        <v>3252</v>
      </c>
      <c r="B70" s="17" t="s">
        <v>3253</v>
      </c>
      <c r="C70" s="87">
        <v>1.5299999999999999E-2</v>
      </c>
      <c r="D70" s="94">
        <v>2.8633000000000002</v>
      </c>
      <c r="E70" s="192"/>
      <c r="F70" s="67">
        <f>IFERROR(SUMIFS(BDD_donnees_peche_du_jour!AS:AS,BDD_donnees_peche_du_jour!AR:AR, Tableau7[[#This Row],[Colonne1]]),0)</f>
        <v>0</v>
      </c>
      <c r="G70" s="67">
        <f>IFERROR(SUMIFS(BDD_donnees_peche_du_jour!AQ:AQ,BDD_donnees_peche_du_jour!AR:AR, Tableau7[[#This Row],[Colonne1]]),0)</f>
        <v>0</v>
      </c>
      <c r="H70" s="67" t="e">
        <f>ROUND(Tableau7[[#This Row],[Colonne6]]/Tableau7[[#This Row],[Colonne5]]*100,1)</f>
        <v>#DIV/0!</v>
      </c>
    </row>
    <row r="71" spans="1:8">
      <c r="A71" s="91" t="s">
        <v>3127</v>
      </c>
      <c r="B71" s="17" t="s">
        <v>3128</v>
      </c>
      <c r="C71" s="87">
        <f>4.518*10^-5</f>
        <v>4.5180000000000004E-5</v>
      </c>
      <c r="D71" s="94">
        <v>3.4044460000000001</v>
      </c>
      <c r="E71" s="192"/>
      <c r="F71" s="67">
        <f>IFERROR(SUMIFS(BDD_donnees_peche_du_jour!AS:AS,BDD_donnees_peche_du_jour!AR:AR, Tableau7[[#This Row],[Colonne1]]),0)</f>
        <v>0</v>
      </c>
      <c r="G71" s="67">
        <f>IFERROR(SUMIFS(BDD_donnees_peche_du_jour!AQ:AQ,BDD_donnees_peche_du_jour!AR:AR, Tableau7[[#This Row],[Colonne1]]),0)</f>
        <v>0</v>
      </c>
      <c r="H71" s="67" t="e">
        <f>ROUND(Tableau7[[#This Row],[Colonne6]]/Tableau7[[#This Row],[Colonne5]]*100,1)</f>
        <v>#DIV/0!</v>
      </c>
    </row>
    <row r="72" spans="1:8">
      <c r="A72" s="91" t="s">
        <v>772</v>
      </c>
      <c r="B72" s="17" t="s">
        <v>3132</v>
      </c>
      <c r="C72" s="87">
        <v>1.09E-2</v>
      </c>
      <c r="D72" s="94">
        <v>3.12</v>
      </c>
      <c r="E72" s="192"/>
      <c r="F72" s="67">
        <f>IFERROR(SUMIFS(BDD_donnees_peche_du_jour!AS:AS,BDD_donnees_peche_du_jour!AR:AR, Tableau7[[#This Row],[Colonne1]]),0)</f>
        <v>10</v>
      </c>
      <c r="G72" s="67">
        <f>IFERROR(SUMIFS(BDD_donnees_peche_du_jour!AQ:AQ,BDD_donnees_peche_du_jour!AR:AR, Tableau7[[#This Row],[Colonne1]]),0)</f>
        <v>0</v>
      </c>
      <c r="H72" s="67">
        <f>ROUND(Tableau7[[#This Row],[Colonne6]]/Tableau7[[#This Row],[Colonne5]]*100,1)</f>
        <v>0</v>
      </c>
    </row>
    <row r="73" spans="1:8">
      <c r="A73" s="91" t="s">
        <v>2188</v>
      </c>
      <c r="B73" s="17" t="s">
        <v>3264</v>
      </c>
      <c r="C73" s="88">
        <v>5.7999999999999996E-3</v>
      </c>
      <c r="D73" s="95">
        <v>3.2216</v>
      </c>
      <c r="E73" s="193"/>
      <c r="F73" s="67">
        <f>IFERROR(SUMIFS(BDD_donnees_peche_du_jour!AS:AS,BDD_donnees_peche_du_jour!AR:AR, Tableau7[[#This Row],[Colonne1]]),0)</f>
        <v>4</v>
      </c>
      <c r="G73" s="67">
        <f>IFERROR(SUMIFS(BDD_donnees_peche_du_jour!AQ:AQ,BDD_donnees_peche_du_jour!AR:AR, Tableau7[[#This Row],[Colonne1]]),0)</f>
        <v>0</v>
      </c>
      <c r="H73" s="67">
        <f>ROUND(Tableau7[[#This Row],[Colonne6]]/Tableau7[[#This Row],[Colonne5]]*100,1)</f>
        <v>0</v>
      </c>
    </row>
    <row r="74" spans="1:8">
      <c r="A74" s="91" t="s">
        <v>3162</v>
      </c>
      <c r="B74" s="17" t="s">
        <v>3163</v>
      </c>
      <c r="C74" s="67">
        <v>1.47E-3</v>
      </c>
      <c r="D74" s="94">
        <v>2.819</v>
      </c>
      <c r="E74" s="192"/>
      <c r="F74" s="67">
        <f>IFERROR(SUMIFS(BDD_donnees_peche_du_jour!AS:AS,BDD_donnees_peche_du_jour!AR:AR, Tableau7[[#This Row],[Colonne1]]),0)</f>
        <v>0</v>
      </c>
      <c r="G74" s="67">
        <f>IFERROR(SUMIFS(BDD_donnees_peche_du_jour!AQ:AQ,BDD_donnees_peche_du_jour!AR:AR, Tableau7[[#This Row],[Colonne1]]),0)</f>
        <v>0</v>
      </c>
      <c r="H74" s="67" t="e">
        <f>ROUND(Tableau7[[#This Row],[Colonne6]]/Tableau7[[#This Row],[Colonne5]]*100,1)</f>
        <v>#DIV/0!</v>
      </c>
    </row>
    <row r="75" spans="1:8">
      <c r="A75" s="91" t="s">
        <v>3162</v>
      </c>
      <c r="B75" s="17" t="s">
        <v>3163</v>
      </c>
      <c r="C75" s="67">
        <v>5.5399999999999998E-3</v>
      </c>
      <c r="D75" s="94">
        <v>2.5190000000000001</v>
      </c>
      <c r="E75" s="192"/>
      <c r="F75" s="67">
        <f>IFERROR(SUMIFS(BDD_donnees_peche_du_jour!AS:AS,BDD_donnees_peche_du_jour!AR:AR, Tableau7[[#This Row],[Colonne1]]),0)</f>
        <v>0</v>
      </c>
      <c r="G75" s="67">
        <f>IFERROR(SUMIFS(BDD_donnees_peche_du_jour!AQ:AQ,BDD_donnees_peche_du_jour!AR:AR, Tableau7[[#This Row],[Colonne1]]),0)</f>
        <v>0</v>
      </c>
      <c r="H75" s="67" t="e">
        <f>ROUND(Tableau7[[#This Row],[Colonne6]]/Tableau7[[#This Row],[Colonne5]]*100,1)</f>
        <v>#DIV/0!</v>
      </c>
    </row>
    <row r="76" spans="1:8">
      <c r="A76" s="91" t="s">
        <v>3160</v>
      </c>
      <c r="B76" s="17" t="s">
        <v>3161</v>
      </c>
      <c r="C76" s="67">
        <v>8.9999999999999998E-4</v>
      </c>
      <c r="D76" s="75">
        <v>2.9420000000000002</v>
      </c>
      <c r="E76" s="195"/>
      <c r="F76" s="67">
        <f>IFERROR(SUMIFS(BDD_donnees_peche_du_jour!AS:AS,BDD_donnees_peche_du_jour!AR:AR, Tableau7[[#This Row],[Colonne1]]),0)</f>
        <v>0</v>
      </c>
      <c r="G76" s="67">
        <f>IFERROR(SUMIFS(BDD_donnees_peche_du_jour!AQ:AQ,BDD_donnees_peche_du_jour!AR:AR, Tableau7[[#This Row],[Colonne1]]),0)</f>
        <v>0</v>
      </c>
      <c r="H76" s="67" t="e">
        <f>ROUND(Tableau7[[#This Row],[Colonne6]]/Tableau7[[#This Row],[Colonne5]]*100,1)</f>
        <v>#DIV/0!</v>
      </c>
    </row>
    <row r="77" spans="1:8">
      <c r="A77" s="91" t="s">
        <v>3160</v>
      </c>
      <c r="B77" s="17" t="s">
        <v>3161</v>
      </c>
      <c r="C77" s="87">
        <v>8.0000000000000004E-4</v>
      </c>
      <c r="D77" s="94">
        <v>2.9660000000000002</v>
      </c>
      <c r="E77" s="192"/>
      <c r="F77" s="67">
        <f>IFERROR(SUMIFS(BDD_donnees_peche_du_jour!AS:AS,BDD_donnees_peche_du_jour!AR:AR, Tableau7[[#This Row],[Colonne1]]),0)</f>
        <v>0</v>
      </c>
      <c r="G77" s="67">
        <f>IFERROR(SUMIFS(BDD_donnees_peche_du_jour!AQ:AQ,BDD_donnees_peche_du_jour!AR:AR, Tableau7[[#This Row],[Colonne1]]),0)</f>
        <v>0</v>
      </c>
      <c r="H77" s="67" t="e">
        <f>ROUND(Tableau7[[#This Row],[Colonne6]]/Tableau7[[#This Row],[Colonne5]]*100,1)</f>
        <v>#DIV/0!</v>
      </c>
    </row>
    <row r="78" spans="1:8">
      <c r="A78" s="91" t="s">
        <v>1038</v>
      </c>
      <c r="B78" s="17" t="s">
        <v>3136</v>
      </c>
      <c r="C78" s="87">
        <v>8.6E-3</v>
      </c>
      <c r="D78" s="94">
        <v>2.9668999999999999</v>
      </c>
      <c r="E78" s="192"/>
      <c r="F78" s="67">
        <f>IFERROR(SUMIFS(BDD_donnees_peche_du_jour!AS:AS,BDD_donnees_peche_du_jour!AR:AR, Tableau7[[#This Row],[Colonne1]]),0)</f>
        <v>0</v>
      </c>
      <c r="G78" s="67">
        <f>IFERROR(SUMIFS(BDD_donnees_peche_du_jour!AQ:AQ,BDD_donnees_peche_du_jour!AR:AR, Tableau7[[#This Row],[Colonne1]]),0)</f>
        <v>0</v>
      </c>
      <c r="H78" s="67" t="e">
        <f>ROUND(Tableau7[[#This Row],[Colonne6]]/Tableau7[[#This Row],[Colonne5]]*100,1)</f>
        <v>#DIV/0!</v>
      </c>
    </row>
    <row r="79" spans="1:8">
      <c r="A79" s="91" t="s">
        <v>1007</v>
      </c>
      <c r="B79" s="17" t="s">
        <v>3256</v>
      </c>
      <c r="C79" s="87">
        <v>1.4999999999999999E-2</v>
      </c>
      <c r="D79" s="94">
        <v>2.88</v>
      </c>
      <c r="E79" s="192"/>
      <c r="F79" s="67">
        <f>IFERROR(SUMIFS(BDD_donnees_peche_du_jour!AS:AS,BDD_donnees_peche_du_jour!AR:AR, Tableau7[[#This Row],[Colonne1]]),0)</f>
        <v>2</v>
      </c>
      <c r="G79" s="67">
        <f>IFERROR(SUMIFS(BDD_donnees_peche_du_jour!AQ:AQ,BDD_donnees_peche_du_jour!AR:AR, Tableau7[[#This Row],[Colonne1]]),0)</f>
        <v>1</v>
      </c>
      <c r="H79" s="67">
        <f>ROUND(Tableau7[[#This Row],[Colonne6]]/Tableau7[[#This Row],[Colonne5]]*100,1)</f>
        <v>50</v>
      </c>
    </row>
    <row r="80" spans="1:8">
      <c r="A80" s="91" t="s">
        <v>3088</v>
      </c>
      <c r="B80" s="17" t="s">
        <v>3089</v>
      </c>
      <c r="C80" s="87">
        <v>5.6500000000000002E-2</v>
      </c>
      <c r="D80" s="94">
        <v>2.6084999999999998</v>
      </c>
      <c r="E80" s="192"/>
      <c r="F80" s="67">
        <f>IFERROR(SUMIFS(BDD_donnees_peche_du_jour!AS:AS,BDD_donnees_peche_du_jour!AR:AR, Tableau7[[#This Row],[Colonne1]]),0)</f>
        <v>0</v>
      </c>
      <c r="G80" s="67">
        <f>IFERROR(SUMIFS(BDD_donnees_peche_du_jour!AQ:AQ,BDD_donnees_peche_du_jour!AR:AR, Tableau7[[#This Row],[Colonne1]]),0)</f>
        <v>0</v>
      </c>
      <c r="H80" s="67" t="e">
        <f>ROUND(Tableau7[[#This Row],[Colonne6]]/Tableau7[[#This Row],[Colonne5]]*100,1)</f>
        <v>#DIV/0!</v>
      </c>
    </row>
    <row r="81" spans="1:8">
      <c r="A81" s="91" t="s">
        <v>2067</v>
      </c>
      <c r="B81" s="17" t="s">
        <v>3182</v>
      </c>
      <c r="C81" s="87">
        <v>8.0000000000000002E-3</v>
      </c>
      <c r="D81" s="94">
        <v>3.04</v>
      </c>
      <c r="E81" s="192"/>
      <c r="F81" s="67">
        <f>IFERROR(SUMIFS(BDD_donnees_peche_du_jour!AS:AS,BDD_donnees_peche_du_jour!AR:AR, Tableau7[[#This Row],[Colonne1]]),0)</f>
        <v>2</v>
      </c>
      <c r="G81" s="67">
        <f>IFERROR(SUMIFS(BDD_donnees_peche_du_jour!AQ:AQ,BDD_donnees_peche_du_jour!AR:AR, Tableau7[[#This Row],[Colonne1]]),0)</f>
        <v>0</v>
      </c>
      <c r="H81" s="67">
        <f>ROUND(Tableau7[[#This Row],[Colonne6]]/Tableau7[[#This Row],[Colonne5]]*100,1)</f>
        <v>0</v>
      </c>
    </row>
    <row r="82" spans="1:8">
      <c r="A82" s="91" t="s">
        <v>3295</v>
      </c>
      <c r="B82" s="17" t="s">
        <v>3296</v>
      </c>
      <c r="C82" s="87">
        <v>5.1000000000000004E-3</v>
      </c>
      <c r="D82" s="94">
        <v>3.1309999999999998</v>
      </c>
      <c r="E82" s="192"/>
      <c r="F82" s="67">
        <f>IFERROR(SUMIFS(BDD_donnees_peche_du_jour!AS:AS,BDD_donnees_peche_du_jour!AR:AR, Tableau7[[#This Row],[Colonne1]]),0)</f>
        <v>0</v>
      </c>
      <c r="G82" s="67">
        <f>IFERROR(SUMIFS(BDD_donnees_peche_du_jour!AQ:AQ,BDD_donnees_peche_du_jour!AR:AR, Tableau7[[#This Row],[Colonne1]]),0)</f>
        <v>0</v>
      </c>
      <c r="H82" s="67" t="e">
        <f>ROUND(Tableau7[[#This Row],[Colonne6]]/Tableau7[[#This Row],[Colonne5]]*100,1)</f>
        <v>#DIV/0!</v>
      </c>
    </row>
    <row r="83" spans="1:8">
      <c r="A83" s="91" t="s">
        <v>3297</v>
      </c>
      <c r="B83" s="17" t="s">
        <v>3298</v>
      </c>
      <c r="C83" s="87">
        <v>6.5500000000000003E-3</v>
      </c>
      <c r="D83" s="94">
        <v>3.0854999999999997</v>
      </c>
      <c r="E83" s="192"/>
      <c r="F83" s="67">
        <f>IFERROR(SUMIFS(BDD_donnees_peche_du_jour!AS:AS,BDD_donnees_peche_du_jour!AR:AR, Tableau7[[#This Row],[Colonne1]]),0)</f>
        <v>0</v>
      </c>
      <c r="G83" s="67">
        <f>IFERROR(SUMIFS(BDD_donnees_peche_du_jour!AQ:AQ,BDD_donnees_peche_du_jour!AR:AR, Tableau7[[#This Row],[Colonne1]]),0)</f>
        <v>0</v>
      </c>
      <c r="H83" s="67" t="e">
        <f>ROUND(Tableau7[[#This Row],[Colonne6]]/Tableau7[[#This Row],[Colonne5]]*100,1)</f>
        <v>#DIV/0!</v>
      </c>
    </row>
    <row r="84" spans="1:8">
      <c r="A84" s="91" t="s">
        <v>2183</v>
      </c>
      <c r="B84" s="17" t="s">
        <v>3137</v>
      </c>
      <c r="C84" s="87">
        <v>1.67E-2</v>
      </c>
      <c r="D84" s="94">
        <v>2.9</v>
      </c>
      <c r="E84" s="192"/>
      <c r="F84" s="67">
        <f>IFERROR(SUMIFS(BDD_donnees_peche_du_jour!AS:AS,BDD_donnees_peche_du_jour!AR:AR, Tableau7[[#This Row],[Colonne1]]),0)</f>
        <v>31</v>
      </c>
      <c r="G84" s="67">
        <f>IFERROR(SUMIFS(BDD_donnees_peche_du_jour!AQ:AQ,BDD_donnees_peche_du_jour!AR:AR, Tableau7[[#This Row],[Colonne1]]),0)</f>
        <v>4</v>
      </c>
      <c r="H84" s="67">
        <f>ROUND(Tableau7[[#This Row],[Colonne6]]/Tableau7[[#This Row],[Colonne5]]*100,1)</f>
        <v>12.9</v>
      </c>
    </row>
    <row r="85" spans="1:8">
      <c r="A85" s="91" t="s">
        <v>3210</v>
      </c>
      <c r="B85" s="17" t="s">
        <v>3211</v>
      </c>
      <c r="C85" s="87">
        <v>1.1299999999999999E-2</v>
      </c>
      <c r="D85" s="94">
        <v>3.0649000000000002</v>
      </c>
      <c r="E85" s="192"/>
      <c r="F85" s="67">
        <f>IFERROR(SUMIFS(BDD_donnees_peche_du_jour!AS:AS,BDD_donnees_peche_du_jour!AR:AR, Tableau7[[#This Row],[Colonne1]]),0)</f>
        <v>0</v>
      </c>
      <c r="G85" s="67">
        <f>IFERROR(SUMIFS(BDD_donnees_peche_du_jour!AQ:AQ,BDD_donnees_peche_du_jour!AR:AR, Tableau7[[#This Row],[Colonne1]]),0)</f>
        <v>0</v>
      </c>
      <c r="H85" s="67" t="e">
        <f>ROUND(Tableau7[[#This Row],[Colonne6]]/Tableau7[[#This Row],[Colonne5]]*100,1)</f>
        <v>#DIV/0!</v>
      </c>
    </row>
    <row r="86" spans="1:8">
      <c r="A86" s="91" t="s">
        <v>3146</v>
      </c>
      <c r="B86" s="17" t="s">
        <v>3147</v>
      </c>
      <c r="C86" s="87">
        <v>3.3999999999999998E-3</v>
      </c>
      <c r="D86" s="94">
        <v>3.24</v>
      </c>
      <c r="E86" s="192"/>
      <c r="F86" s="67">
        <f>IFERROR(SUMIFS(BDD_donnees_peche_du_jour!AS:AS,BDD_donnees_peche_du_jour!AR:AR, Tableau7[[#This Row],[Colonne1]]),0)</f>
        <v>0</v>
      </c>
      <c r="G86" s="67">
        <f>IFERROR(SUMIFS(BDD_donnees_peche_du_jour!AQ:AQ,BDD_donnees_peche_du_jour!AR:AR, Tableau7[[#This Row],[Colonne1]]),0)</f>
        <v>0</v>
      </c>
      <c r="H86" s="67" t="e">
        <f>ROUND(Tableau7[[#This Row],[Colonne6]]/Tableau7[[#This Row],[Colonne5]]*100,1)</f>
        <v>#DIV/0!</v>
      </c>
    </row>
    <row r="87" spans="1:8">
      <c r="A87" s="91" t="s">
        <v>3270</v>
      </c>
      <c r="B87" s="17" t="s">
        <v>3271</v>
      </c>
      <c r="C87" s="67">
        <v>5.6554999999999999E-3</v>
      </c>
      <c r="D87" s="94">
        <v>3.1190000000000002</v>
      </c>
      <c r="E87" s="192"/>
      <c r="F87" s="67">
        <f>IFERROR(SUMIFS(BDD_donnees_peche_du_jour!AS:AS,BDD_donnees_peche_du_jour!AR:AR, Tableau7[[#This Row],[Colonne1]]),0)</f>
        <v>0</v>
      </c>
      <c r="G87" s="67">
        <f>IFERROR(SUMIFS(BDD_donnees_peche_du_jour!AQ:AQ,BDD_donnees_peche_du_jour!AR:AR, Tableau7[[#This Row],[Colonne1]]),0)</f>
        <v>0</v>
      </c>
      <c r="H87" s="67" t="e">
        <f>ROUND(Tableau7[[#This Row],[Colonne6]]/Tableau7[[#This Row],[Colonne5]]*100,1)</f>
        <v>#DIV/0!</v>
      </c>
    </row>
    <row r="88" spans="1:8">
      <c r="A88" s="91" t="s">
        <v>3144</v>
      </c>
      <c r="B88" s="17" t="s">
        <v>3145</v>
      </c>
      <c r="C88" s="87">
        <v>4.5999999999999999E-3</v>
      </c>
      <c r="D88" s="94">
        <v>3.15</v>
      </c>
      <c r="E88" s="192"/>
      <c r="F88" s="67">
        <f>IFERROR(SUMIFS(BDD_donnees_peche_du_jour!AS:AS,BDD_donnees_peche_du_jour!AR:AR, Tableau7[[#This Row],[Colonne1]]),0)</f>
        <v>0</v>
      </c>
      <c r="G88" s="67">
        <f>IFERROR(SUMIFS(BDD_donnees_peche_du_jour!AQ:AQ,BDD_donnees_peche_du_jour!AR:AR, Tableau7[[#This Row],[Colonne1]]),0)</f>
        <v>0</v>
      </c>
      <c r="H88" s="67" t="e">
        <f>ROUND(Tableau7[[#This Row],[Colonne6]]/Tableau7[[#This Row],[Colonne5]]*100,1)</f>
        <v>#DIV/0!</v>
      </c>
    </row>
    <row r="89" spans="1:8">
      <c r="A89" s="91" t="s">
        <v>2196</v>
      </c>
      <c r="B89" s="17" t="s">
        <v>3120</v>
      </c>
      <c r="C89" s="87">
        <v>9.7999999999999997E-3</v>
      </c>
      <c r="D89" s="94">
        <v>3.14</v>
      </c>
      <c r="E89" s="192"/>
      <c r="F89" s="67">
        <f>IFERROR(SUMIFS(BDD_donnees_peche_du_jour!AS:AS,BDD_donnees_peche_du_jour!AR:AR, Tableau7[[#This Row],[Colonne1]]),0)</f>
        <v>1</v>
      </c>
      <c r="G89" s="67">
        <f>IFERROR(SUMIFS(BDD_donnees_peche_du_jour!AQ:AQ,BDD_donnees_peche_du_jour!AR:AR, Tableau7[[#This Row],[Colonne1]]),0)</f>
        <v>0</v>
      </c>
      <c r="H89" s="67">
        <f>ROUND(Tableau7[[#This Row],[Colonne6]]/Tableau7[[#This Row],[Colonne5]]*100,1)</f>
        <v>0</v>
      </c>
    </row>
    <row r="90" spans="1:8">
      <c r="A90" s="91" t="s">
        <v>2028</v>
      </c>
      <c r="B90" s="17" t="s">
        <v>3164</v>
      </c>
      <c r="C90" s="87">
        <v>3.9810000000000002E-3</v>
      </c>
      <c r="D90" s="94">
        <v>3.29</v>
      </c>
      <c r="E90" s="192"/>
      <c r="F90" s="67">
        <f>IFERROR(SUMIFS(BDD_donnees_peche_du_jour!AS:AS,BDD_donnees_peche_du_jour!AR:AR, Tableau7[[#This Row],[Colonne1]]),0)</f>
        <v>0</v>
      </c>
      <c r="G90" s="67">
        <f>IFERROR(SUMIFS(BDD_donnees_peche_du_jour!AQ:AQ,BDD_donnees_peche_du_jour!AR:AR, Tableau7[[#This Row],[Colonne1]]),0)</f>
        <v>0</v>
      </c>
      <c r="H90" s="67" t="e">
        <f>ROUND(Tableau7[[#This Row],[Colonne6]]/Tableau7[[#This Row],[Colonne5]]*100,1)</f>
        <v>#DIV/0!</v>
      </c>
    </row>
    <row r="91" spans="1:8">
      <c r="A91" s="91" t="s">
        <v>2007</v>
      </c>
      <c r="B91" s="17" t="s">
        <v>2670</v>
      </c>
      <c r="C91" s="67">
        <v>0.01</v>
      </c>
      <c r="D91" s="94">
        <v>3.1</v>
      </c>
      <c r="E91" s="192"/>
      <c r="F91" s="67">
        <f>IFERROR(SUMIFS(BDD_donnees_peche_du_jour!AS:AS,BDD_donnees_peche_du_jour!AR:AR, Tableau7[[#This Row],[Colonne1]]),0)</f>
        <v>0</v>
      </c>
      <c r="G91" s="67">
        <f>IFERROR(SUMIFS(BDD_donnees_peche_du_jour!AQ:AQ,BDD_donnees_peche_du_jour!AR:AR, Tableau7[[#This Row],[Colonne1]]),0)</f>
        <v>0</v>
      </c>
      <c r="H91" s="67" t="e">
        <f>ROUND(Tableau7[[#This Row],[Colonne6]]/Tableau7[[#This Row],[Colonne5]]*100,1)</f>
        <v>#DIV/0!</v>
      </c>
    </row>
    <row r="92" spans="1:8">
      <c r="A92" s="91" t="s">
        <v>3138</v>
      </c>
      <c r="B92" s="17" t="s">
        <v>3139</v>
      </c>
      <c r="C92" s="87">
        <v>2.1999999999999999E-2</v>
      </c>
      <c r="D92" s="94">
        <v>2.73</v>
      </c>
      <c r="E92" s="192"/>
      <c r="F92" s="67">
        <f>IFERROR(SUMIFS(BDD_donnees_peche_du_jour!AS:AS,BDD_donnees_peche_du_jour!AR:AR, Tableau7[[#This Row],[Colonne1]]),0)</f>
        <v>0</v>
      </c>
      <c r="G92" s="67">
        <f>IFERROR(SUMIFS(BDD_donnees_peche_du_jour!AQ:AQ,BDD_donnees_peche_du_jour!AR:AR, Tableau7[[#This Row],[Colonne1]]),0)</f>
        <v>0</v>
      </c>
      <c r="H92" s="67" t="e">
        <f>ROUND(Tableau7[[#This Row],[Colonne6]]/Tableau7[[#This Row],[Colonne5]]*100,1)</f>
        <v>#DIV/0!</v>
      </c>
    </row>
    <row r="93" spans="1:8">
      <c r="A93" s="91" t="s">
        <v>1853</v>
      </c>
      <c r="B93" s="17" t="s">
        <v>3251</v>
      </c>
      <c r="C93" s="87">
        <f>2.07*10^-2</f>
        <v>2.07E-2</v>
      </c>
      <c r="D93" s="94">
        <v>2.98</v>
      </c>
      <c r="E93" s="192"/>
      <c r="F93" s="67">
        <f>IFERROR(SUMIFS(BDD_donnees_peche_du_jour!AS:AS,BDD_donnees_peche_du_jour!AR:AR, Tableau7[[#This Row],[Colonne1]]),0)</f>
        <v>16</v>
      </c>
      <c r="G93" s="67">
        <f>IFERROR(SUMIFS(BDD_donnees_peche_du_jour!AQ:AQ,BDD_donnees_peche_du_jour!AR:AR, Tableau7[[#This Row],[Colonne1]]),0)</f>
        <v>0</v>
      </c>
      <c r="H93" s="67">
        <f>ROUND(Tableau7[[#This Row],[Colonne6]]/Tableau7[[#This Row],[Colonne5]]*100,1)</f>
        <v>0</v>
      </c>
    </row>
    <row r="94" spans="1:8">
      <c r="A94" s="91" t="s">
        <v>1853</v>
      </c>
      <c r="B94" s="17" t="s">
        <v>3251</v>
      </c>
      <c r="C94" s="87">
        <f>4.07*10^-2</f>
        <v>4.0700000000000007E-2</v>
      </c>
      <c r="D94" s="94">
        <v>2.8</v>
      </c>
      <c r="E94" s="192"/>
      <c r="F94" s="67">
        <f>IFERROR(SUMIFS(BDD_donnees_peche_du_jour!AS:AS,BDD_donnees_peche_du_jour!AR:AR, Tableau7[[#This Row],[Colonne1]]),0)</f>
        <v>16</v>
      </c>
      <c r="G94" s="67">
        <f>IFERROR(SUMIFS(BDD_donnees_peche_du_jour!AQ:AQ,BDD_donnees_peche_du_jour!AR:AR, Tableau7[[#This Row],[Colonne1]]),0)</f>
        <v>0</v>
      </c>
      <c r="H94" s="67">
        <f>ROUND(Tableau7[[#This Row],[Colonne6]]/Tableau7[[#This Row],[Colonne5]]*100,1)</f>
        <v>0</v>
      </c>
    </row>
    <row r="95" spans="1:8">
      <c r="A95" s="91" t="s">
        <v>2113</v>
      </c>
      <c r="B95" s="17" t="s">
        <v>3278</v>
      </c>
      <c r="C95" s="87">
        <v>5.9999999999999995E-4</v>
      </c>
      <c r="D95" s="94">
        <v>3.2736000000000001</v>
      </c>
      <c r="E95" s="192"/>
      <c r="F95" s="67">
        <f>IFERROR(SUMIFS(BDD_donnees_peche_du_jour!AS:AS,BDD_donnees_peche_du_jour!AR:AR, Tableau7[[#This Row],[Colonne1]]),0)</f>
        <v>5</v>
      </c>
      <c r="G95" s="67">
        <f>IFERROR(SUMIFS(BDD_donnees_peche_du_jour!AQ:AQ,BDD_donnees_peche_du_jour!AR:AR, Tableau7[[#This Row],[Colonne1]]),0)</f>
        <v>0</v>
      </c>
      <c r="H95" s="67">
        <f>ROUND(Tableau7[[#This Row],[Colonne6]]/Tableau7[[#This Row],[Colonne5]]*100,1)</f>
        <v>0</v>
      </c>
    </row>
    <row r="96" spans="1:8">
      <c r="A96" s="91" t="s">
        <v>3299</v>
      </c>
      <c r="B96" s="17" t="s">
        <v>22</v>
      </c>
      <c r="C96" s="87">
        <v>1.72567E-2</v>
      </c>
      <c r="D96" s="94">
        <v>3.0646666666666662</v>
      </c>
      <c r="E96" s="192"/>
      <c r="F96" s="67">
        <f>IFERROR(SUMIFS(BDD_donnees_peche_du_jour!AS:AS,BDD_donnees_peche_du_jour!AR:AR, Tableau7[[#This Row],[Colonne1]]),0)</f>
        <v>0</v>
      </c>
      <c r="G96" s="67">
        <f>IFERROR(SUMIFS(BDD_donnees_peche_du_jour!AQ:AQ,BDD_donnees_peche_du_jour!AR:AR, Tableau7[[#This Row],[Colonne1]]),0)</f>
        <v>0</v>
      </c>
      <c r="H96" s="67" t="e">
        <f>ROUND(Tableau7[[#This Row],[Colonne6]]/Tableau7[[#This Row],[Colonne5]]*100,1)</f>
        <v>#DIV/0!</v>
      </c>
    </row>
    <row r="97" spans="1:8">
      <c r="A97" s="91" t="s">
        <v>405</v>
      </c>
      <c r="B97" s="17" t="s">
        <v>3155</v>
      </c>
      <c r="C97" s="87">
        <v>1.7999999999999999E-2</v>
      </c>
      <c r="D97" s="94">
        <v>2.89</v>
      </c>
      <c r="E97" s="192"/>
      <c r="F97" s="67">
        <f>IFERROR(SUMIFS(BDD_donnees_peche_du_jour!AS:AS,BDD_donnees_peche_du_jour!AR:AR, Tableau7[[#This Row],[Colonne1]]),0)</f>
        <v>40</v>
      </c>
      <c r="G97" s="67">
        <f>IFERROR(SUMIFS(BDD_donnees_peche_du_jour!AQ:AQ,BDD_donnees_peche_du_jour!AR:AR, Tableau7[[#This Row],[Colonne1]]),0)</f>
        <v>22</v>
      </c>
      <c r="H97" s="67">
        <f>ROUND(Tableau7[[#This Row],[Colonne6]]/Tableau7[[#This Row],[Colonne5]]*100,1)</f>
        <v>55</v>
      </c>
    </row>
    <row r="98" spans="1:8">
      <c r="A98" s="91" t="s">
        <v>3328</v>
      </c>
      <c r="B98" s="17" t="s">
        <v>3329</v>
      </c>
      <c r="C98" s="87">
        <v>1.1900000000000001E-2</v>
      </c>
      <c r="D98" s="94">
        <v>2.9275000000000002</v>
      </c>
      <c r="E98" s="192"/>
      <c r="F98" s="67">
        <f>IFERROR(SUMIFS(BDD_donnees_peche_du_jour!AS:AS,BDD_donnees_peche_du_jour!AR:AR, Tableau7[[#This Row],[Colonne1]]),0)</f>
        <v>1</v>
      </c>
      <c r="G98" s="67">
        <f>IFERROR(SUMIFS(BDD_donnees_peche_du_jour!AQ:AQ,BDD_donnees_peche_du_jour!AR:AR, Tableau7[[#This Row],[Colonne1]]),0)</f>
        <v>0</v>
      </c>
      <c r="H98" s="67">
        <f>ROUND(Tableau7[[#This Row],[Colonne6]]/Tableau7[[#This Row],[Colonne5]]*100,1)</f>
        <v>0</v>
      </c>
    </row>
    <row r="99" spans="1:8">
      <c r="A99" s="91" t="s">
        <v>1435</v>
      </c>
      <c r="B99" s="17" t="s">
        <v>3280</v>
      </c>
      <c r="C99" s="87">
        <v>1.1299999999999999E-2</v>
      </c>
      <c r="D99" s="94">
        <v>3.07</v>
      </c>
      <c r="E99" s="192"/>
      <c r="F99" s="67">
        <f>IFERROR(SUMIFS(BDD_donnees_peche_du_jour!AS:AS,BDD_donnees_peche_du_jour!AR:AR, Tableau7[[#This Row],[Colonne1]]),0)</f>
        <v>15</v>
      </c>
      <c r="G99" s="67">
        <f>IFERROR(SUMIFS(BDD_donnees_peche_du_jour!AQ:AQ,BDD_donnees_peche_du_jour!AR:AR, Tableau7[[#This Row],[Colonne1]]),0)</f>
        <v>11</v>
      </c>
      <c r="H99" s="67">
        <f>ROUND(Tableau7[[#This Row],[Colonne6]]/Tableau7[[#This Row],[Colonne5]]*100,1)</f>
        <v>73.3</v>
      </c>
    </row>
    <row r="100" spans="1:8">
      <c r="A100" s="91" t="s">
        <v>3156</v>
      </c>
      <c r="B100" s="17" t="s">
        <v>3157</v>
      </c>
      <c r="C100" s="87">
        <v>7.6E-3</v>
      </c>
      <c r="D100" s="94">
        <v>3.2</v>
      </c>
      <c r="E100" s="192"/>
      <c r="F100" s="67">
        <f>IFERROR(SUMIFS(BDD_donnees_peche_du_jour!AS:AS,BDD_donnees_peche_du_jour!AR:AR, Tableau7[[#This Row],[Colonne1]]),0)</f>
        <v>0</v>
      </c>
      <c r="G100" s="67">
        <f>IFERROR(SUMIFS(BDD_donnees_peche_du_jour!AQ:AQ,BDD_donnees_peche_du_jour!AR:AR, Tableau7[[#This Row],[Colonne1]]),0)</f>
        <v>0</v>
      </c>
      <c r="H100" s="67" t="e">
        <f>ROUND(Tableau7[[#This Row],[Colonne6]]/Tableau7[[#This Row],[Colonne5]]*100,1)</f>
        <v>#DIV/0!</v>
      </c>
    </row>
    <row r="101" spans="1:8">
      <c r="A101" s="91" t="s">
        <v>438</v>
      </c>
      <c r="B101" s="17" t="s">
        <v>3158</v>
      </c>
      <c r="C101" s="87">
        <v>9.8174999999999998E-3</v>
      </c>
      <c r="D101" s="94">
        <v>3.0449999999999999</v>
      </c>
      <c r="E101" s="192"/>
      <c r="F101" s="67">
        <f>IFERROR(SUMIFS(BDD_donnees_peche_du_jour!AS:AS,BDD_donnees_peche_du_jour!AR:AR, Tableau7[[#This Row],[Colonne1]]),0)</f>
        <v>43</v>
      </c>
      <c r="G101" s="67">
        <f>IFERROR(SUMIFS(BDD_donnees_peche_du_jour!AQ:AQ,BDD_donnees_peche_du_jour!AR:AR, Tableau7[[#This Row],[Colonne1]]),0)</f>
        <v>8</v>
      </c>
      <c r="H101" s="67">
        <f>ROUND(Tableau7[[#This Row],[Colonne6]]/Tableau7[[#This Row],[Colonne5]]*100,1)</f>
        <v>18.600000000000001</v>
      </c>
    </row>
    <row r="102" spans="1:8">
      <c r="A102" s="91" t="s">
        <v>3281</v>
      </c>
      <c r="B102" s="17" t="s">
        <v>3282</v>
      </c>
      <c r="C102" s="87">
        <v>9.5724999999999994E-3</v>
      </c>
      <c r="D102" s="94">
        <v>3.105</v>
      </c>
      <c r="E102" s="192"/>
      <c r="F102" s="67">
        <f>IFERROR(SUMIFS(BDD_donnees_peche_du_jour!AS:AS,BDD_donnees_peche_du_jour!AR:AR, Tableau7[[#This Row],[Colonne1]]),0)</f>
        <v>0</v>
      </c>
      <c r="G102" s="67">
        <f>IFERROR(SUMIFS(BDD_donnees_peche_du_jour!AQ:AQ,BDD_donnees_peche_du_jour!AR:AR, Tableau7[[#This Row],[Colonne1]]),0)</f>
        <v>0</v>
      </c>
      <c r="H102" s="67" t="e">
        <f>ROUND(Tableau7[[#This Row],[Colonne6]]/Tableau7[[#This Row],[Colonne5]]*100,1)</f>
        <v>#DIV/0!</v>
      </c>
    </row>
    <row r="103" spans="1:8">
      <c r="A103" s="91" t="s">
        <v>1060</v>
      </c>
      <c r="B103" s="17" t="s">
        <v>3159</v>
      </c>
      <c r="C103" s="87">
        <v>0.02</v>
      </c>
      <c r="D103" s="94">
        <v>2.95</v>
      </c>
      <c r="E103" s="192"/>
      <c r="F103" s="67">
        <f>IFERROR(SUMIFS(BDD_donnees_peche_du_jour!AS:AS,BDD_donnees_peche_du_jour!AR:AR, Tableau7[[#This Row],[Colonne1]]),0)</f>
        <v>3</v>
      </c>
      <c r="G103" s="67">
        <f>IFERROR(SUMIFS(BDD_donnees_peche_du_jour!AQ:AQ,BDD_donnees_peche_du_jour!AR:AR, Tableau7[[#This Row],[Colonne1]]),0)</f>
        <v>1</v>
      </c>
      <c r="H103" s="67">
        <f>ROUND(Tableau7[[#This Row],[Colonne6]]/Tableau7[[#This Row],[Colonne5]]*100,1)</f>
        <v>33.299999999999997</v>
      </c>
    </row>
    <row r="104" spans="1:8">
      <c r="A104" s="91" t="s">
        <v>3110</v>
      </c>
      <c r="B104" s="17" t="s">
        <v>3111</v>
      </c>
      <c r="C104" s="87">
        <v>1E-4</v>
      </c>
      <c r="D104" s="94">
        <v>3.9769999999999999</v>
      </c>
      <c r="E104" s="192"/>
      <c r="F104" s="67">
        <f>IFERROR(SUMIFS(BDD_donnees_peche_du_jour!AS:AS,BDD_donnees_peche_du_jour!AR:AR, Tableau7[[#This Row],[Colonne1]]),0)</f>
        <v>0</v>
      </c>
      <c r="G104" s="67">
        <f>IFERROR(SUMIFS(BDD_donnees_peche_du_jour!AQ:AQ,BDD_donnees_peche_du_jour!AR:AR, Tableau7[[#This Row],[Colonne1]]),0)</f>
        <v>0</v>
      </c>
      <c r="H104" s="67" t="e">
        <f>ROUND(Tableau7[[#This Row],[Colonne6]]/Tableau7[[#This Row],[Colonne5]]*100,1)</f>
        <v>#DIV/0!</v>
      </c>
    </row>
    <row r="105" spans="1:8">
      <c r="A105" s="91" t="s">
        <v>3110</v>
      </c>
      <c r="B105" s="17" t="s">
        <v>3111</v>
      </c>
      <c r="C105" s="87">
        <v>2.5999999999999999E-3</v>
      </c>
      <c r="D105" s="94">
        <v>3.2719999999999998</v>
      </c>
      <c r="E105" s="192"/>
      <c r="F105" s="67">
        <f>IFERROR(SUMIFS(BDD_donnees_peche_du_jour!AS:AS,BDD_donnees_peche_du_jour!AR:AR, Tableau7[[#This Row],[Colonne1]]),0)</f>
        <v>0</v>
      </c>
      <c r="G105" s="67">
        <f>IFERROR(SUMIFS(BDD_donnees_peche_du_jour!AQ:AQ,BDD_donnees_peche_du_jour!AR:AR, Tableau7[[#This Row],[Colonne1]]),0)</f>
        <v>0</v>
      </c>
      <c r="H105" s="67" t="e">
        <f>ROUND(Tableau7[[#This Row],[Colonne6]]/Tableau7[[#This Row],[Colonne5]]*100,1)</f>
        <v>#DIV/0!</v>
      </c>
    </row>
    <row r="106" spans="1:8">
      <c r="A106" s="91" t="s">
        <v>3110</v>
      </c>
      <c r="B106" s="17" t="s">
        <v>3111</v>
      </c>
      <c r="C106" s="87">
        <v>1.3500000000000001E-3</v>
      </c>
      <c r="D106" s="94">
        <v>3.6244999999999998</v>
      </c>
      <c r="E106" s="192"/>
      <c r="F106" s="67">
        <f>IFERROR(SUMIFS(BDD_donnees_peche_du_jour!AS:AS,BDD_donnees_peche_du_jour!AR:AR, Tableau7[[#This Row],[Colonne1]]),0)</f>
        <v>0</v>
      </c>
      <c r="G106" s="67">
        <f>IFERROR(SUMIFS(BDD_donnees_peche_du_jour!AQ:AQ,BDD_donnees_peche_du_jour!AR:AR, Tableau7[[#This Row],[Colonne1]]),0)</f>
        <v>0</v>
      </c>
      <c r="H106" s="67" t="e">
        <f>ROUND(Tableau7[[#This Row],[Colonne6]]/Tableau7[[#This Row],[Colonne5]]*100,1)</f>
        <v>#DIV/0!</v>
      </c>
    </row>
    <row r="107" spans="1:8">
      <c r="A107" s="91" t="s">
        <v>3254</v>
      </c>
      <c r="B107" s="17" t="s">
        <v>3255</v>
      </c>
      <c r="C107" s="87">
        <v>8.1250000000000003E-3</v>
      </c>
      <c r="D107" s="94">
        <v>3.2172499999999999</v>
      </c>
      <c r="E107" s="192"/>
      <c r="F107" s="67">
        <f>IFERROR(SUMIFS(BDD_donnees_peche_du_jour!AS:AS,BDD_donnees_peche_du_jour!AR:AR, Tableau7[[#This Row],[Colonne1]]),0)</f>
        <v>0</v>
      </c>
      <c r="G107" s="67">
        <f>IFERROR(SUMIFS(BDD_donnees_peche_du_jour!AQ:AQ,BDD_donnees_peche_du_jour!AR:AR, Tableau7[[#This Row],[Colonne1]]),0)</f>
        <v>0</v>
      </c>
      <c r="H107" s="67" t="e">
        <f>ROUND(Tableau7[[#This Row],[Colonne6]]/Tableau7[[#This Row],[Colonne5]]*100,1)</f>
        <v>#DIV/0!</v>
      </c>
    </row>
    <row r="108" spans="1:8">
      <c r="A108" s="91" t="s">
        <v>3285</v>
      </c>
      <c r="B108" s="17" t="s">
        <v>3286</v>
      </c>
      <c r="C108" s="87">
        <v>2.1899999999999999E-2</v>
      </c>
      <c r="D108" s="94">
        <v>3.0055999999999998</v>
      </c>
      <c r="E108" s="192"/>
      <c r="F108" s="67">
        <f>IFERROR(SUMIFS(BDD_donnees_peche_du_jour!AS:AS,BDD_donnees_peche_du_jour!AR:AR, Tableau7[[#This Row],[Colonne1]]),0)</f>
        <v>0</v>
      </c>
      <c r="G108" s="67">
        <f>IFERROR(SUMIFS(BDD_donnees_peche_du_jour!AQ:AQ,BDD_donnees_peche_du_jour!AR:AR, Tableau7[[#This Row],[Colonne1]]),0)</f>
        <v>0</v>
      </c>
      <c r="H108" s="67" t="e">
        <f>ROUND(Tableau7[[#This Row],[Colonne6]]/Tableau7[[#This Row],[Colonne5]]*100,1)</f>
        <v>#DIV/0!</v>
      </c>
    </row>
    <row r="109" spans="1:8">
      <c r="A109" s="91" t="s">
        <v>3285</v>
      </c>
      <c r="B109" s="17" t="s">
        <v>3286</v>
      </c>
      <c r="C109" s="87">
        <v>2.7900000000000001E-2</v>
      </c>
      <c r="D109" s="94">
        <v>2.9468999999999999</v>
      </c>
      <c r="E109" s="192"/>
      <c r="F109" s="67">
        <f>IFERROR(SUMIFS(BDD_donnees_peche_du_jour!AS:AS,BDD_donnees_peche_du_jour!AR:AR, Tableau7[[#This Row],[Colonne1]]),0)</f>
        <v>0</v>
      </c>
      <c r="G109" s="67">
        <f>IFERROR(SUMIFS(BDD_donnees_peche_du_jour!AQ:AQ,BDD_donnees_peche_du_jour!AR:AR, Tableau7[[#This Row],[Colonne1]]),0)</f>
        <v>0</v>
      </c>
      <c r="H109" s="67" t="e">
        <f>ROUND(Tableau7[[#This Row],[Colonne6]]/Tableau7[[#This Row],[Colonne5]]*100,1)</f>
        <v>#DIV/0!</v>
      </c>
    </row>
    <row r="110" spans="1:8">
      <c r="A110" s="91" t="s">
        <v>3285</v>
      </c>
      <c r="B110" s="17" t="s">
        <v>3286</v>
      </c>
      <c r="C110" s="87">
        <v>2.7300000000000001E-2</v>
      </c>
      <c r="D110" s="94">
        <v>2.9518</v>
      </c>
      <c r="E110" s="192"/>
      <c r="F110" s="67">
        <f>IFERROR(SUMIFS(BDD_donnees_peche_du_jour!AS:AS,BDD_donnees_peche_du_jour!AR:AR, Tableau7[[#This Row],[Colonne1]]),0)</f>
        <v>0</v>
      </c>
      <c r="G110" s="67">
        <f>IFERROR(SUMIFS(BDD_donnees_peche_du_jour!AQ:AQ,BDD_donnees_peche_du_jour!AR:AR, Tableau7[[#This Row],[Colonne1]]),0)</f>
        <v>0</v>
      </c>
      <c r="H110" s="67" t="e">
        <f>ROUND(Tableau7[[#This Row],[Colonne6]]/Tableau7[[#This Row],[Colonne5]]*100,1)</f>
        <v>#DIV/0!</v>
      </c>
    </row>
    <row r="111" spans="1:8">
      <c r="A111" s="91" t="s">
        <v>3187</v>
      </c>
      <c r="B111" s="17" t="s">
        <v>3188</v>
      </c>
      <c r="C111" s="87">
        <v>1.9952999999999999E-2</v>
      </c>
      <c r="D111" s="94">
        <v>2.9870000000000001</v>
      </c>
      <c r="E111" s="192"/>
      <c r="F111" s="67">
        <f>IFERROR(SUMIFS(BDD_donnees_peche_du_jour!AS:AS,BDD_donnees_peche_du_jour!AR:AR, Tableau7[[#This Row],[Colonne1]]),0)</f>
        <v>0</v>
      </c>
      <c r="G111" s="67">
        <f>IFERROR(SUMIFS(BDD_donnees_peche_du_jour!AQ:AQ,BDD_donnees_peche_du_jour!AR:AR, Tableau7[[#This Row],[Colonne1]]),0)</f>
        <v>0</v>
      </c>
      <c r="H111" s="67" t="e">
        <f>ROUND(Tableau7[[#This Row],[Colonne6]]/Tableau7[[#This Row],[Colonne5]]*100,1)</f>
        <v>#DIV/0!</v>
      </c>
    </row>
    <row r="112" spans="1:8">
      <c r="A112" s="91" t="s">
        <v>3191</v>
      </c>
      <c r="B112" s="17" t="s">
        <v>3192</v>
      </c>
      <c r="C112" s="87">
        <v>1.6999999999999999E-3</v>
      </c>
      <c r="D112" s="94">
        <v>3.1709999999999998</v>
      </c>
      <c r="E112" s="192"/>
      <c r="F112" s="67">
        <f>IFERROR(SUMIFS(BDD_donnees_peche_du_jour!AS:AS,BDD_donnees_peche_du_jour!AR:AR, Tableau7[[#This Row],[Colonne1]]),0)</f>
        <v>0</v>
      </c>
      <c r="G112" s="67">
        <f>IFERROR(SUMIFS(BDD_donnees_peche_du_jour!AQ:AQ,BDD_donnees_peche_du_jour!AR:AR, Tableau7[[#This Row],[Colonne1]]),0)</f>
        <v>0</v>
      </c>
      <c r="H112" s="67" t="e">
        <f>ROUND(Tableau7[[#This Row],[Colonne6]]/Tableau7[[#This Row],[Colonne5]]*100,1)</f>
        <v>#DIV/0!</v>
      </c>
    </row>
    <row r="113" spans="1:8">
      <c r="A113" s="91" t="s">
        <v>2167</v>
      </c>
      <c r="B113" s="17" t="s">
        <v>3261</v>
      </c>
      <c r="C113" s="87">
        <v>1.0500000000000001E-2</v>
      </c>
      <c r="D113" s="94">
        <v>3.05</v>
      </c>
      <c r="E113" s="192"/>
      <c r="F113" s="67">
        <f>IFERROR(SUMIFS(BDD_donnees_peche_du_jour!AS:AS,BDD_donnees_peche_du_jour!AR:AR, Tableau7[[#This Row],[Colonne1]]),0)</f>
        <v>2</v>
      </c>
      <c r="G113" s="67">
        <f>IFERROR(SUMIFS(BDD_donnees_peche_du_jour!AQ:AQ,BDD_donnees_peche_du_jour!AR:AR, Tableau7[[#This Row],[Colonne1]]),0)</f>
        <v>0</v>
      </c>
      <c r="H113" s="67">
        <f>ROUND(Tableau7[[#This Row],[Colonne6]]/Tableau7[[#This Row],[Colonne5]]*100,1)</f>
        <v>0</v>
      </c>
    </row>
    <row r="114" spans="1:8">
      <c r="A114" s="91" t="s">
        <v>3212</v>
      </c>
      <c r="B114" s="17" t="s">
        <v>3213</v>
      </c>
      <c r="C114" s="87">
        <v>1.49E-2</v>
      </c>
      <c r="D114" s="94">
        <v>2.8290000000000002</v>
      </c>
      <c r="E114" s="192"/>
      <c r="F114" s="67">
        <f>IFERROR(SUMIFS(BDD_donnees_peche_du_jour!AS:AS,BDD_donnees_peche_du_jour!AR:AR, Tableau7[[#This Row],[Colonne1]]),0)</f>
        <v>0</v>
      </c>
      <c r="G114" s="67">
        <f>IFERROR(SUMIFS(BDD_donnees_peche_du_jour!AQ:AQ,BDD_donnees_peche_du_jour!AR:AR, Tableau7[[#This Row],[Colonne1]]),0)</f>
        <v>0</v>
      </c>
      <c r="H114" s="67" t="e">
        <f>ROUND(Tableau7[[#This Row],[Colonne6]]/Tableau7[[#This Row],[Colonne5]]*100,1)</f>
        <v>#DIV/0!</v>
      </c>
    </row>
    <row r="115" spans="1:8">
      <c r="A115" s="91" t="s">
        <v>3118</v>
      </c>
      <c r="B115" s="17" t="s">
        <v>3119</v>
      </c>
      <c r="C115" s="87">
        <v>0.32919999999999999</v>
      </c>
      <c r="D115" s="94">
        <v>2.6972</v>
      </c>
      <c r="E115" s="192"/>
      <c r="F115" s="67">
        <f>IFERROR(SUMIFS(BDD_donnees_peche_du_jour!AS:AS,BDD_donnees_peche_du_jour!AR:AR, Tableau7[[#This Row],[Colonne1]]),0)</f>
        <v>0</v>
      </c>
      <c r="G115" s="67">
        <f>IFERROR(SUMIFS(BDD_donnees_peche_du_jour!AQ:AQ,BDD_donnees_peche_du_jour!AR:AR, Tableau7[[#This Row],[Colonne1]]),0)</f>
        <v>0</v>
      </c>
      <c r="H115" s="67" t="e">
        <f>ROUND(Tableau7[[#This Row],[Colonne6]]/Tableau7[[#This Row],[Colonne5]]*100,1)</f>
        <v>#DIV/0!</v>
      </c>
    </row>
    <row r="116" spans="1:8">
      <c r="A116" s="91" t="s">
        <v>3257</v>
      </c>
      <c r="B116" s="17" t="s">
        <v>3258</v>
      </c>
      <c r="C116" s="87">
        <v>1E-3</v>
      </c>
      <c r="D116" s="94">
        <v>3.391</v>
      </c>
      <c r="E116" s="192"/>
      <c r="F116" s="67">
        <f>IFERROR(SUMIFS(BDD_donnees_peche_du_jour!AS:AS,BDD_donnees_peche_du_jour!AR:AR, Tableau7[[#This Row],[Colonne1]]),0)</f>
        <v>0</v>
      </c>
      <c r="G116" s="67">
        <f>IFERROR(SUMIFS(BDD_donnees_peche_du_jour!AQ:AQ,BDD_donnees_peche_du_jour!AR:AR, Tableau7[[#This Row],[Colonne1]]),0)</f>
        <v>0</v>
      </c>
      <c r="H116" s="67" t="e">
        <f>ROUND(Tableau7[[#This Row],[Colonne6]]/Tableau7[[#This Row],[Colonne5]]*100,1)</f>
        <v>#DIV/0!</v>
      </c>
    </row>
    <row r="117" spans="1:8">
      <c r="A117" s="91" t="s">
        <v>3116</v>
      </c>
      <c r="B117" s="17" t="s">
        <v>3117</v>
      </c>
      <c r="C117" s="87">
        <v>8.0000000000000004E-4</v>
      </c>
      <c r="D117" s="94">
        <v>3.37</v>
      </c>
      <c r="E117" s="192"/>
      <c r="F117" s="67">
        <f>IFERROR(SUMIFS(BDD_donnees_peche_du_jour!AS:AS,BDD_donnees_peche_du_jour!AR:AR, Tableau7[[#This Row],[Colonne1]]),0)</f>
        <v>0</v>
      </c>
      <c r="G117" s="67">
        <f>IFERROR(SUMIFS(BDD_donnees_peche_du_jour!AQ:AQ,BDD_donnees_peche_du_jour!AR:AR, Tableau7[[#This Row],[Colonne1]]),0)</f>
        <v>0</v>
      </c>
      <c r="H117" s="67" t="e">
        <f>ROUND(Tableau7[[#This Row],[Colonne6]]/Tableau7[[#This Row],[Colonne5]]*100,1)</f>
        <v>#DIV/0!</v>
      </c>
    </row>
    <row r="118" spans="1:8">
      <c r="A118" s="91" t="s">
        <v>3116</v>
      </c>
      <c r="B118" s="17" t="s">
        <v>3117</v>
      </c>
      <c r="C118" s="87">
        <v>8.9999999999999998E-4</v>
      </c>
      <c r="D118" s="94">
        <v>3.34</v>
      </c>
      <c r="E118" s="192"/>
      <c r="F118" s="67">
        <f>IFERROR(SUMIFS(BDD_donnees_peche_du_jour!AS:AS,BDD_donnees_peche_du_jour!AR:AR, Tableau7[[#This Row],[Colonne1]]),0)</f>
        <v>0</v>
      </c>
      <c r="G118" s="67">
        <f>IFERROR(SUMIFS(BDD_donnees_peche_du_jour!AQ:AQ,BDD_donnees_peche_du_jour!AR:AR, Tableau7[[#This Row],[Colonne1]]),0)</f>
        <v>0</v>
      </c>
      <c r="H118" s="67" t="e">
        <f>ROUND(Tableau7[[#This Row],[Colonne6]]/Tableau7[[#This Row],[Colonne5]]*100,1)</f>
        <v>#DIV/0!</v>
      </c>
    </row>
    <row r="119" spans="1:8">
      <c r="A119" s="91" t="s">
        <v>3259</v>
      </c>
      <c r="B119" s="17" t="s">
        <v>3260</v>
      </c>
      <c r="C119" s="87">
        <v>9.0000000000000008E-4</v>
      </c>
      <c r="D119" s="94">
        <v>3.3669999999999995</v>
      </c>
      <c r="E119" s="192"/>
      <c r="F119" s="67">
        <f>IFERROR(SUMIFS(BDD_donnees_peche_du_jour!AS:AS,BDD_donnees_peche_du_jour!AR:AR, Tableau7[[#This Row],[Colonne1]]),0)</f>
        <v>0</v>
      </c>
      <c r="G119" s="67">
        <f>IFERROR(SUMIFS(BDD_donnees_peche_du_jour!AQ:AQ,BDD_donnees_peche_du_jour!AR:AR, Tableau7[[#This Row],[Colonne1]]),0)</f>
        <v>0</v>
      </c>
      <c r="H119" s="67" t="e">
        <f>ROUND(Tableau7[[#This Row],[Colonne6]]/Tableau7[[#This Row],[Colonne5]]*100,1)</f>
        <v>#DIV/0!</v>
      </c>
    </row>
    <row r="120" spans="1:8">
      <c r="A120" s="91" t="s">
        <v>3274</v>
      </c>
      <c r="B120" s="17" t="s">
        <v>3275</v>
      </c>
      <c r="C120" s="87">
        <v>4.5400000000000003E-2</v>
      </c>
      <c r="D120" s="94">
        <v>3.0495999999999999</v>
      </c>
      <c r="E120" s="192"/>
      <c r="F120" s="67">
        <f>IFERROR(SUMIFS(BDD_donnees_peche_du_jour!AS:AS,BDD_donnees_peche_du_jour!AR:AR, Tableau7[[#This Row],[Colonne1]]),0)</f>
        <v>0</v>
      </c>
      <c r="G120" s="67">
        <f>IFERROR(SUMIFS(BDD_donnees_peche_du_jour!AQ:AQ,BDD_donnees_peche_du_jour!AR:AR, Tableau7[[#This Row],[Colonne1]]),0)</f>
        <v>0</v>
      </c>
      <c r="H120" s="67" t="e">
        <f>ROUND(Tableau7[[#This Row],[Colonne6]]/Tableau7[[#This Row],[Colonne5]]*100,1)</f>
        <v>#DIV/0!</v>
      </c>
    </row>
    <row r="121" spans="1:8">
      <c r="A121" s="91" t="s">
        <v>2097</v>
      </c>
      <c r="B121" s="17" t="s">
        <v>3224</v>
      </c>
      <c r="C121" s="87">
        <v>6.6E-3</v>
      </c>
      <c r="D121" s="94">
        <v>3.0428000000000002</v>
      </c>
      <c r="E121" s="192"/>
      <c r="F121" s="67">
        <f>IFERROR(SUMIFS(BDD_donnees_peche_du_jour!AS:AS,BDD_donnees_peche_du_jour!AR:AR, Tableau7[[#This Row],[Colonne1]]),0)</f>
        <v>2</v>
      </c>
      <c r="G121" s="67">
        <f>IFERROR(SUMIFS(BDD_donnees_peche_du_jour!AQ:AQ,BDD_donnees_peche_du_jour!AR:AR, Tableau7[[#This Row],[Colonne1]]),0)</f>
        <v>0</v>
      </c>
      <c r="H121" s="67">
        <f>ROUND(Tableau7[[#This Row],[Colonne6]]/Tableau7[[#This Row],[Colonne5]]*100,1)</f>
        <v>0</v>
      </c>
    </row>
    <row r="122" spans="1:8">
      <c r="A122" s="91" t="s">
        <v>1125</v>
      </c>
      <c r="B122" s="17" t="s">
        <v>3279</v>
      </c>
      <c r="C122" s="88">
        <v>0.43730000000000002</v>
      </c>
      <c r="D122" s="95">
        <v>2.89</v>
      </c>
      <c r="E122" s="193"/>
      <c r="F122" s="67">
        <f>IFERROR(SUMIFS(BDD_donnees_peche_du_jour!AS:AS,BDD_donnees_peche_du_jour!AR:AR, Tableau7[[#This Row],[Colonne1]]),0)</f>
        <v>6</v>
      </c>
      <c r="G122" s="67">
        <f>IFERROR(SUMIFS(BDD_donnees_peche_du_jour!AQ:AQ,BDD_donnees_peche_du_jour!AR:AR, Tableau7[[#This Row],[Colonne1]]),0)</f>
        <v>0</v>
      </c>
      <c r="H122" s="67">
        <f>ROUND(Tableau7[[#This Row],[Colonne6]]/Tableau7[[#This Row],[Colonne5]]*100,1)</f>
        <v>0</v>
      </c>
    </row>
    <row r="123" spans="1:8">
      <c r="A123" s="91" t="s">
        <v>3174</v>
      </c>
      <c r="B123" s="17" t="s">
        <v>3175</v>
      </c>
      <c r="C123" s="87">
        <v>8.0000000000000004E-4</v>
      </c>
      <c r="D123" s="94">
        <v>3.61</v>
      </c>
      <c r="E123" s="192"/>
      <c r="F123" s="67">
        <f>IFERROR(SUMIFS(BDD_donnees_peche_du_jour!AS:AS,BDD_donnees_peche_du_jour!AR:AR, Tableau7[[#This Row],[Colonne1]]),0)</f>
        <v>0</v>
      </c>
      <c r="G123" s="67">
        <f>IFERROR(SUMIFS(BDD_donnees_peche_du_jour!AQ:AQ,BDD_donnees_peche_du_jour!AR:AR, Tableau7[[#This Row],[Colonne1]]),0)</f>
        <v>0</v>
      </c>
      <c r="H123" s="67" t="e">
        <f>ROUND(Tableau7[[#This Row],[Colonne6]]/Tableau7[[#This Row],[Colonne5]]*100,1)</f>
        <v>#DIV/0!</v>
      </c>
    </row>
    <row r="124" spans="1:8">
      <c r="A124" s="91" t="s">
        <v>3174</v>
      </c>
      <c r="B124" s="17" t="s">
        <v>3175</v>
      </c>
      <c r="C124" s="87">
        <v>1.1000000000000001E-3</v>
      </c>
      <c r="D124" s="94">
        <v>3.53</v>
      </c>
      <c r="E124" s="192"/>
      <c r="F124" s="67">
        <f>IFERROR(SUMIFS(BDD_donnees_peche_du_jour!AS:AS,BDD_donnees_peche_du_jour!AR:AR, Tableau7[[#This Row],[Colonne1]]),0)</f>
        <v>0</v>
      </c>
      <c r="G124" s="67">
        <f>IFERROR(SUMIFS(BDD_donnees_peche_du_jour!AQ:AQ,BDD_donnees_peche_du_jour!AR:AR, Tableau7[[#This Row],[Colonne1]]),0)</f>
        <v>0</v>
      </c>
      <c r="H124" s="67" t="e">
        <f>ROUND(Tableau7[[#This Row],[Colonne6]]/Tableau7[[#This Row],[Colonne5]]*100,1)</f>
        <v>#DIV/0!</v>
      </c>
    </row>
    <row r="125" spans="1:8">
      <c r="A125" s="91" t="s">
        <v>3170</v>
      </c>
      <c r="B125" s="17" t="s">
        <v>3171</v>
      </c>
      <c r="C125" s="87">
        <v>2E-3</v>
      </c>
      <c r="D125" s="94">
        <v>3.25</v>
      </c>
      <c r="E125" s="192"/>
      <c r="F125" s="67">
        <f>IFERROR(SUMIFS(BDD_donnees_peche_du_jour!AS:AS,BDD_donnees_peche_du_jour!AR:AR, Tableau7[[#This Row],[Colonne1]]),0)</f>
        <v>0</v>
      </c>
      <c r="G125" s="67">
        <f>IFERROR(SUMIFS(BDD_donnees_peche_du_jour!AQ:AQ,BDD_donnees_peche_du_jour!AR:AR, Tableau7[[#This Row],[Colonne1]]),0)</f>
        <v>0</v>
      </c>
      <c r="H125" s="67" t="e">
        <f>ROUND(Tableau7[[#This Row],[Colonne6]]/Tableau7[[#This Row],[Colonne5]]*100,1)</f>
        <v>#DIV/0!</v>
      </c>
    </row>
    <row r="126" spans="1:8">
      <c r="A126" s="91" t="s">
        <v>3287</v>
      </c>
      <c r="B126" s="17" t="s">
        <v>3288</v>
      </c>
      <c r="C126" s="88">
        <v>1.8E-3</v>
      </c>
      <c r="D126" s="95">
        <v>3.27</v>
      </c>
      <c r="E126" s="193"/>
      <c r="F126" s="67">
        <f>IFERROR(SUMIFS(BDD_donnees_peche_du_jour!AS:AS,BDD_donnees_peche_du_jour!AR:AR, Tableau7[[#This Row],[Colonne1]]),0)</f>
        <v>0</v>
      </c>
      <c r="G126" s="67">
        <f>IFERROR(SUMIFS(BDD_donnees_peche_du_jour!AQ:AQ,BDD_donnees_peche_du_jour!AR:AR, Tableau7[[#This Row],[Colonne1]]),0)</f>
        <v>0</v>
      </c>
      <c r="H126" s="67" t="e">
        <f>ROUND(Tableau7[[#This Row],[Colonne6]]/Tableau7[[#This Row],[Colonne5]]*100,1)</f>
        <v>#DIV/0!</v>
      </c>
    </row>
    <row r="127" spans="1:8">
      <c r="A127" s="91" t="s">
        <v>3293</v>
      </c>
      <c r="B127" s="17" t="s">
        <v>3294</v>
      </c>
      <c r="C127" s="67">
        <v>6.8250000000000003E-3</v>
      </c>
      <c r="D127" s="75">
        <v>3.1031</v>
      </c>
      <c r="E127" s="195"/>
      <c r="F127" s="67">
        <f>IFERROR(SUMIFS(BDD_donnees_peche_du_jour!AS:AS,BDD_donnees_peche_du_jour!AR:AR, Tableau7[[#This Row],[Colonne1]]),0)</f>
        <v>0</v>
      </c>
      <c r="G127" s="67">
        <f>IFERROR(SUMIFS(BDD_donnees_peche_du_jour!AQ:AQ,BDD_donnees_peche_du_jour!AR:AR, Tableau7[[#This Row],[Colonne1]]),0)</f>
        <v>0</v>
      </c>
      <c r="H127" s="67" t="e">
        <f>ROUND(Tableau7[[#This Row],[Colonne6]]/Tableau7[[#This Row],[Colonne5]]*100,1)</f>
        <v>#DIV/0!</v>
      </c>
    </row>
    <row r="128" spans="1:8">
      <c r="A128" s="91" t="s">
        <v>3168</v>
      </c>
      <c r="B128" s="17" t="s">
        <v>3169</v>
      </c>
      <c r="C128" s="87">
        <v>1.1999999999999999E-3</v>
      </c>
      <c r="D128" s="94">
        <v>3.4390000000000001</v>
      </c>
      <c r="E128" s="192"/>
      <c r="F128" s="67">
        <f>IFERROR(SUMIFS(BDD_donnees_peche_du_jour!AS:AS,BDD_donnees_peche_du_jour!AR:AR, Tableau7[[#This Row],[Colonne1]]),0)</f>
        <v>0</v>
      </c>
      <c r="G128" s="67">
        <f>IFERROR(SUMIFS(BDD_donnees_peche_du_jour!AQ:AQ,BDD_donnees_peche_du_jour!AR:AR, Tableau7[[#This Row],[Colonne1]]),0)</f>
        <v>0</v>
      </c>
      <c r="H128" s="67" t="e">
        <f>ROUND(Tableau7[[#This Row],[Colonne6]]/Tableau7[[#This Row],[Colonne5]]*100,1)</f>
        <v>#DIV/0!</v>
      </c>
    </row>
    <row r="129" spans="1:8">
      <c r="A129" s="91" t="s">
        <v>3168</v>
      </c>
      <c r="B129" s="17" t="s">
        <v>3169</v>
      </c>
      <c r="C129" s="87">
        <v>1.4E-3</v>
      </c>
      <c r="D129" s="94">
        <v>3.3769999999999998</v>
      </c>
      <c r="E129" s="192"/>
      <c r="F129" s="67">
        <f>IFERROR(SUMIFS(BDD_donnees_peche_du_jour!AS:AS,BDD_donnees_peche_du_jour!AR:AR, Tableau7[[#This Row],[Colonne1]]),0)</f>
        <v>0</v>
      </c>
      <c r="G129" s="67">
        <f>IFERROR(SUMIFS(BDD_donnees_peche_du_jour!AQ:AQ,BDD_donnees_peche_du_jour!AR:AR, Tableau7[[#This Row],[Colonne1]]),0)</f>
        <v>0</v>
      </c>
      <c r="H129" s="67" t="e">
        <f>ROUND(Tableau7[[#This Row],[Colonne6]]/Tableau7[[#This Row],[Colonne5]]*100,1)</f>
        <v>#DIV/0!</v>
      </c>
    </row>
    <row r="130" spans="1:8">
      <c r="A130" s="91" t="s">
        <v>3172</v>
      </c>
      <c r="B130" s="17" t="s">
        <v>3173</v>
      </c>
      <c r="C130" s="88">
        <v>1.8E-3</v>
      </c>
      <c r="D130" s="95">
        <v>3.25</v>
      </c>
      <c r="E130" s="193"/>
      <c r="F130" s="67">
        <f>IFERROR(SUMIFS(BDD_donnees_peche_du_jour!AS:AS,BDD_donnees_peche_du_jour!AR:AR, Tableau7[[#This Row],[Colonne1]]),0)</f>
        <v>0</v>
      </c>
      <c r="G130" s="67">
        <f>IFERROR(SUMIFS(BDD_donnees_peche_du_jour!AQ:AQ,BDD_donnees_peche_du_jour!AR:AR, Tableau7[[#This Row],[Colonne1]]),0)</f>
        <v>0</v>
      </c>
      <c r="H130" s="67" t="e">
        <f>ROUND(Tableau7[[#This Row],[Colonne6]]/Tableau7[[#This Row],[Colonne5]]*100,1)</f>
        <v>#DIV/0!</v>
      </c>
    </row>
    <row r="131" spans="1:8">
      <c r="A131" s="91" t="s">
        <v>3108</v>
      </c>
      <c r="B131" s="17" t="s">
        <v>3109</v>
      </c>
      <c r="C131" s="87">
        <v>1.49E-2</v>
      </c>
      <c r="D131" s="94">
        <v>2.81</v>
      </c>
      <c r="E131" s="192"/>
      <c r="F131" s="67">
        <f>IFERROR(SUMIFS(BDD_donnees_peche_du_jour!AS:AS,BDD_donnees_peche_du_jour!AR:AR, Tableau7[[#This Row],[Colonne1]]),0)</f>
        <v>0</v>
      </c>
      <c r="G131" s="67">
        <f>IFERROR(SUMIFS(BDD_donnees_peche_du_jour!AQ:AQ,BDD_donnees_peche_du_jour!AR:AR, Tableau7[[#This Row],[Colonne1]]),0)</f>
        <v>0</v>
      </c>
      <c r="H131" s="67" t="e">
        <f>ROUND(Tableau7[[#This Row],[Colonne6]]/Tableau7[[#This Row],[Colonne5]]*100,1)</f>
        <v>#DIV/0!</v>
      </c>
    </row>
    <row r="132" spans="1:8">
      <c r="A132" s="91" t="s">
        <v>3291</v>
      </c>
      <c r="B132" s="17" t="s">
        <v>3292</v>
      </c>
      <c r="C132" s="87">
        <v>2.2000000000000001E-3</v>
      </c>
      <c r="D132" s="94">
        <v>3.43825</v>
      </c>
      <c r="E132" s="192"/>
      <c r="F132" s="67">
        <f>IFERROR(SUMIFS(BDD_donnees_peche_du_jour!AS:AS,BDD_donnees_peche_du_jour!AR:AR, Tableau7[[#This Row],[Colonne1]]),0)</f>
        <v>1</v>
      </c>
      <c r="G132" s="67">
        <f>IFERROR(SUMIFS(BDD_donnees_peche_du_jour!AQ:AQ,BDD_donnees_peche_du_jour!AR:AR, Tableau7[[#This Row],[Colonne1]]),0)</f>
        <v>0</v>
      </c>
      <c r="H132" s="67">
        <f>ROUND(Tableau7[[#This Row],[Colonne6]]/Tableau7[[#This Row],[Colonne5]]*100,1)</f>
        <v>0</v>
      </c>
    </row>
    <row r="133" spans="1:8">
      <c r="A133" s="91" t="s">
        <v>3289</v>
      </c>
      <c r="B133" s="17" t="s">
        <v>3290</v>
      </c>
      <c r="C133" s="87">
        <v>2.9999999999999997E-4</v>
      </c>
      <c r="D133" s="94">
        <v>3.78</v>
      </c>
      <c r="E133" s="192"/>
      <c r="F133" s="67">
        <f>IFERROR(SUMIFS(BDD_donnees_peche_du_jour!AS:AS,BDD_donnees_peche_du_jour!AR:AR, Tableau7[[#This Row],[Colonne1]]),0)</f>
        <v>0</v>
      </c>
      <c r="G133" s="67">
        <f>IFERROR(SUMIFS(BDD_donnees_peche_du_jour!AQ:AQ,BDD_donnees_peche_du_jour!AR:AR, Tableau7[[#This Row],[Colonne1]]),0)</f>
        <v>0</v>
      </c>
      <c r="H133" s="67" t="e">
        <f>ROUND(Tableau7[[#This Row],[Colonne6]]/Tableau7[[#This Row],[Colonne5]]*100,1)</f>
        <v>#DIV/0!</v>
      </c>
    </row>
    <row r="134" spans="1:8">
      <c r="A134" s="91" t="s">
        <v>2170</v>
      </c>
      <c r="B134" s="17" t="s">
        <v>3189</v>
      </c>
      <c r="C134" s="87">
        <v>8.5900999999999998E-3</v>
      </c>
      <c r="D134" s="94">
        <v>3.2829999999999999</v>
      </c>
      <c r="E134" s="192"/>
      <c r="F134" s="67">
        <f>IFERROR(SUMIFS(BDD_donnees_peche_du_jour!AS:AS,BDD_donnees_peche_du_jour!AR:AR, Tableau7[[#This Row],[Colonne1]]),0)</f>
        <v>5</v>
      </c>
      <c r="G134" s="67">
        <f>IFERROR(SUMIFS(BDD_donnees_peche_du_jour!AQ:AQ,BDD_donnees_peche_du_jour!AR:AR, Tableau7[[#This Row],[Colonne1]]),0)</f>
        <v>0</v>
      </c>
      <c r="H134" s="67">
        <f>ROUND(Tableau7[[#This Row],[Colonne6]]/Tableau7[[#This Row],[Colonne5]]*100,1)</f>
        <v>0</v>
      </c>
    </row>
    <row r="135" spans="1:8">
      <c r="A135" s="91" t="s">
        <v>3332</v>
      </c>
      <c r="B135" s="17" t="s">
        <v>3333</v>
      </c>
      <c r="C135" s="87">
        <v>0.10326</v>
      </c>
      <c r="D135" s="94">
        <v>2.2349999999999999</v>
      </c>
      <c r="E135" s="192"/>
      <c r="F135" s="67">
        <f>IFERROR(SUMIFS(BDD_donnees_peche_du_jour!AS:AS,BDD_donnees_peche_du_jour!AR:AR, Tableau7[[#This Row],[Colonne1]]),0)</f>
        <v>2</v>
      </c>
      <c r="G135" s="67">
        <f>IFERROR(SUMIFS(BDD_donnees_peche_du_jour!AQ:AQ,BDD_donnees_peche_du_jour!AR:AR, Tableau7[[#This Row],[Colonne1]]),0)</f>
        <v>0</v>
      </c>
      <c r="H135" s="67">
        <f>ROUND(Tableau7[[#This Row],[Colonne6]]/Tableau7[[#This Row],[Colonne5]]*100,1)</f>
        <v>0</v>
      </c>
    </row>
    <row r="136" spans="1:8">
      <c r="A136" s="91" t="s">
        <v>3129</v>
      </c>
      <c r="B136" s="17" t="s">
        <v>3130</v>
      </c>
      <c r="C136" s="87">
        <f>5.2432*10^-3</f>
        <v>5.2431999999999999E-3</v>
      </c>
      <c r="D136" s="94">
        <v>3.1406999999999998</v>
      </c>
      <c r="E136" s="192"/>
      <c r="F136" s="67">
        <f>IFERROR(SUMIFS(BDD_donnees_peche_du_jour!AS:AS,BDD_donnees_peche_du_jour!AR:AR, Tableau7[[#This Row],[Colonne1]]),0)</f>
        <v>0</v>
      </c>
      <c r="G136" s="67">
        <f>IFERROR(SUMIFS(BDD_donnees_peche_du_jour!AQ:AQ,BDD_donnees_peche_du_jour!AR:AR, Tableau7[[#This Row],[Colonne1]]),0)</f>
        <v>0</v>
      </c>
      <c r="H136" s="67" t="e">
        <f>ROUND(Tableau7[[#This Row],[Colonne6]]/Tableau7[[#This Row],[Colonne5]]*100,1)</f>
        <v>#DIV/0!</v>
      </c>
    </row>
    <row r="137" spans="1:8">
      <c r="A137" s="91" t="s">
        <v>3129</v>
      </c>
      <c r="B137" s="17" t="s">
        <v>3130</v>
      </c>
      <c r="C137" s="87">
        <f>5.2432*10^-3</f>
        <v>5.2431999999999999E-3</v>
      </c>
      <c r="D137" s="94">
        <v>3.1406999999999998</v>
      </c>
      <c r="E137" s="192"/>
      <c r="F137" s="67">
        <f>IFERROR(SUMIFS(BDD_donnees_peche_du_jour!AS:AS,BDD_donnees_peche_du_jour!AR:AR, Tableau7[[#This Row],[Colonne1]]),0)</f>
        <v>0</v>
      </c>
      <c r="G137" s="67">
        <f>IFERROR(SUMIFS(BDD_donnees_peche_du_jour!AQ:AQ,BDD_donnees_peche_du_jour!AR:AR, Tableau7[[#This Row],[Colonne1]]),0)</f>
        <v>0</v>
      </c>
      <c r="H137" s="67" t="e">
        <f>ROUND(Tableau7[[#This Row],[Colonne6]]/Tableau7[[#This Row],[Colonne5]]*100,1)</f>
        <v>#DIV/0!</v>
      </c>
    </row>
    <row r="138" spans="1:8">
      <c r="A138" s="91" t="s">
        <v>3166</v>
      </c>
      <c r="B138" s="17" t="s">
        <v>3167</v>
      </c>
      <c r="C138" s="89">
        <v>3.1841E-3</v>
      </c>
      <c r="D138" s="94">
        <v>3.1313</v>
      </c>
      <c r="E138" s="192"/>
      <c r="F138" s="67">
        <f>IFERROR(SUMIFS(BDD_donnees_peche_du_jour!AS:AS,BDD_donnees_peche_du_jour!AR:AR, Tableau7[[#This Row],[Colonne1]]),0)</f>
        <v>0</v>
      </c>
      <c r="G138" s="67">
        <f>IFERROR(SUMIFS(BDD_donnees_peche_du_jour!AQ:AQ,BDD_donnees_peche_du_jour!AR:AR, Tableau7[[#This Row],[Colonne1]]),0)</f>
        <v>0</v>
      </c>
      <c r="H138" s="67" t="e">
        <f>ROUND(Tableau7[[#This Row],[Colonne6]]/Tableau7[[#This Row],[Colonne5]]*100,1)</f>
        <v>#DIV/0!</v>
      </c>
    </row>
    <row r="139" spans="1:8">
      <c r="A139" s="91" t="s">
        <v>3095</v>
      </c>
      <c r="B139" s="17" t="s">
        <v>3096</v>
      </c>
      <c r="C139" s="87">
        <v>9.4000000000000004E-3</v>
      </c>
      <c r="D139" s="94">
        <v>3.0790999999999999</v>
      </c>
      <c r="E139" s="192"/>
      <c r="F139" s="67">
        <f>IFERROR(SUMIFS(BDD_donnees_peche_du_jour!AS:AS,BDD_donnees_peche_du_jour!AR:AR, Tableau7[[#This Row],[Colonne1]]),0)</f>
        <v>0</v>
      </c>
      <c r="G139" s="67">
        <f>IFERROR(SUMIFS(BDD_donnees_peche_du_jour!AQ:AQ,BDD_donnees_peche_du_jour!AR:AR, Tableau7[[#This Row],[Colonne1]]),0)</f>
        <v>0</v>
      </c>
      <c r="H139" s="67" t="e">
        <f>ROUND(Tableau7[[#This Row],[Colonne6]]/Tableau7[[#This Row],[Colonne5]]*100,1)</f>
        <v>#DIV/0!</v>
      </c>
    </row>
    <row r="140" spans="1:8">
      <c r="A140" s="91" t="s">
        <v>1891</v>
      </c>
      <c r="B140" s="17" t="s">
        <v>3150</v>
      </c>
      <c r="C140" s="87">
        <v>5.3109999999999997E-3</v>
      </c>
      <c r="D140" s="94">
        <v>3.2749999999999999</v>
      </c>
      <c r="E140" s="192"/>
      <c r="F140" s="67">
        <f>IFERROR(SUMIFS(BDD_donnees_peche_du_jour!AS:AS,BDD_donnees_peche_du_jour!AR:AR, Tableau7[[#This Row],[Colonne1]]),0)</f>
        <v>6</v>
      </c>
      <c r="G140" s="67">
        <f>IFERROR(SUMIFS(BDD_donnees_peche_du_jour!AQ:AQ,BDD_donnees_peche_du_jour!AR:AR, Tableau7[[#This Row],[Colonne1]]),0)</f>
        <v>0</v>
      </c>
      <c r="H140" s="67">
        <f>ROUND(Tableau7[[#This Row],[Colonne6]]/Tableau7[[#This Row],[Colonne5]]*100,1)</f>
        <v>0</v>
      </c>
    </row>
    <row r="141" spans="1:8">
      <c r="A141" s="91" t="s">
        <v>3148</v>
      </c>
      <c r="B141" s="17" t="s">
        <v>3149</v>
      </c>
      <c r="C141" s="87">
        <v>8.2000000000000007E-3</v>
      </c>
      <c r="D141" s="94">
        <v>3.09</v>
      </c>
      <c r="E141" s="192"/>
      <c r="F141" s="67">
        <f>IFERROR(SUMIFS(BDD_donnees_peche_du_jour!AS:AS,BDD_donnees_peche_du_jour!AR:AR, Tableau7[[#This Row],[Colonne1]]),0)</f>
        <v>0</v>
      </c>
      <c r="G141" s="67">
        <f>IFERROR(SUMIFS(BDD_donnees_peche_du_jour!AQ:AQ,BDD_donnees_peche_du_jour!AR:AR, Tableau7[[#This Row],[Colonne1]]),0)</f>
        <v>0</v>
      </c>
      <c r="H141" s="67" t="e">
        <f>ROUND(Tableau7[[#This Row],[Colonne6]]/Tableau7[[#This Row],[Colonne5]]*100,1)</f>
        <v>#DIV/0!</v>
      </c>
    </row>
    <row r="142" spans="1:8">
      <c r="A142" s="91" t="s">
        <v>3300</v>
      </c>
      <c r="B142" s="17" t="s">
        <v>3301</v>
      </c>
      <c r="C142" s="87">
        <v>2.9000000000000002E-3</v>
      </c>
      <c r="D142" s="94">
        <v>3.0854999999999997</v>
      </c>
      <c r="E142" s="192"/>
      <c r="F142" s="67">
        <f>IFERROR(SUMIFS(BDD_donnees_peche_du_jour!AS:AS,BDD_donnees_peche_du_jour!AR:AR, Tableau7[[#This Row],[Colonne1]]),0)</f>
        <v>0</v>
      </c>
      <c r="G142" s="67">
        <f>IFERROR(SUMIFS(BDD_donnees_peche_du_jour!AQ:AQ,BDD_donnees_peche_du_jour!AR:AR, Tableau7[[#This Row],[Colonne1]]),0)</f>
        <v>0</v>
      </c>
      <c r="H142" s="67" t="e">
        <f>ROUND(Tableau7[[#This Row],[Colonne6]]/Tableau7[[#This Row],[Colonne5]]*100,1)</f>
        <v>#DIV/0!</v>
      </c>
    </row>
    <row r="143" spans="1:8">
      <c r="A143" s="91" t="s">
        <v>3134</v>
      </c>
      <c r="B143" s="17" t="s">
        <v>3135</v>
      </c>
      <c r="C143" s="87">
        <v>2.9999999999999997E-4</v>
      </c>
      <c r="D143" s="94">
        <v>3.19</v>
      </c>
      <c r="E143" s="192"/>
      <c r="F143" s="67">
        <f>IFERROR(SUMIFS(BDD_donnees_peche_du_jour!AS:AS,BDD_donnees_peche_du_jour!AR:AR, Tableau7[[#This Row],[Colonne1]]),0)</f>
        <v>0</v>
      </c>
      <c r="G143" s="67">
        <f>IFERROR(SUMIFS(BDD_donnees_peche_du_jour!AQ:AQ,BDD_donnees_peche_du_jour!AR:AR, Tableau7[[#This Row],[Colonne1]]),0)</f>
        <v>0</v>
      </c>
      <c r="H143" s="67" t="e">
        <f>ROUND(Tableau7[[#This Row],[Colonne6]]/Tableau7[[#This Row],[Colonne5]]*100,1)</f>
        <v>#DIV/0!</v>
      </c>
    </row>
    <row r="144" spans="1:8">
      <c r="A144" s="91" t="s">
        <v>1094</v>
      </c>
      <c r="B144" s="17" t="s">
        <v>3240</v>
      </c>
      <c r="C144" s="87">
        <v>9.7719999999999994E-3</v>
      </c>
      <c r="D144" s="94">
        <v>3.11</v>
      </c>
      <c r="E144" s="192"/>
      <c r="F144" s="67">
        <f>IFERROR(SUMIFS(BDD_donnees_peche_du_jour!AS:AS,BDD_donnees_peche_du_jour!AR:AR, Tableau7[[#This Row],[Colonne1]]),0)</f>
        <v>0</v>
      </c>
      <c r="G144" s="67">
        <f>IFERROR(SUMIFS(BDD_donnees_peche_du_jour!AQ:AQ,BDD_donnees_peche_du_jour!AR:AR, Tableau7[[#This Row],[Colonne1]]),0)</f>
        <v>0</v>
      </c>
      <c r="H144" s="67" t="e">
        <f>ROUND(Tableau7[[#This Row],[Colonne6]]/Tableau7[[#This Row],[Colonne5]]*100,1)</f>
        <v>#DIV/0!</v>
      </c>
    </row>
    <row r="145" spans="1:8">
      <c r="A145" s="91" t="s">
        <v>1034</v>
      </c>
      <c r="B145" s="17" t="s">
        <v>3115</v>
      </c>
      <c r="C145" s="87">
        <v>1.423E-2</v>
      </c>
      <c r="D145" s="94">
        <v>3.0287999999999999</v>
      </c>
      <c r="E145" s="192"/>
      <c r="F145" s="67">
        <f>IFERROR(SUMIFS(BDD_donnees_peche_du_jour!AS:AS,BDD_donnees_peche_du_jour!AR:AR, Tableau7[[#This Row],[Colonne1]]),0)</f>
        <v>8</v>
      </c>
      <c r="G145" s="67">
        <f>IFERROR(SUMIFS(BDD_donnees_peche_du_jour!AQ:AQ,BDD_donnees_peche_du_jour!AR:AR, Tableau7[[#This Row],[Colonne1]]),0)</f>
        <v>3</v>
      </c>
      <c r="H145" s="67">
        <f>ROUND(Tableau7[[#This Row],[Colonne6]]/Tableau7[[#This Row],[Colonne5]]*100,1)</f>
        <v>37.5</v>
      </c>
    </row>
    <row r="146" spans="1:8">
      <c r="A146" s="91" t="s">
        <v>404</v>
      </c>
      <c r="B146" s="17" t="s">
        <v>3114</v>
      </c>
      <c r="C146" s="87">
        <v>1.6596E-2</v>
      </c>
      <c r="D146" s="94">
        <v>3.01</v>
      </c>
      <c r="E146" s="192"/>
      <c r="F146" s="67">
        <f>IFERROR(SUMIFS(BDD_donnees_peche_du_jour!AS:AS,BDD_donnees_peche_du_jour!AR:AR, Tableau7[[#This Row],[Colonne1]]),0)</f>
        <v>92</v>
      </c>
      <c r="G146" s="67">
        <f>IFERROR(SUMIFS(BDD_donnees_peche_du_jour!AQ:AQ,BDD_donnees_peche_du_jour!AR:AR, Tableau7[[#This Row],[Colonne1]]),0)</f>
        <v>53</v>
      </c>
      <c r="H146" s="67">
        <f>ROUND(Tableau7[[#This Row],[Colonne6]]/Tableau7[[#This Row],[Colonne5]]*100,1)</f>
        <v>57.6</v>
      </c>
    </row>
    <row r="147" spans="1:8">
      <c r="A147" s="91" t="s">
        <v>2195</v>
      </c>
      <c r="B147" s="17" t="s">
        <v>3113</v>
      </c>
      <c r="C147" s="87">
        <v>3.2659000000000001E-2</v>
      </c>
      <c r="D147" s="94">
        <v>2.7530000000000001</v>
      </c>
      <c r="E147" s="192"/>
      <c r="F147" s="67">
        <f>IFERROR(SUMIFS(BDD_donnees_peche_du_jour!AS:AS,BDD_donnees_peche_du_jour!AR:AR, Tableau7[[#This Row],[Colonne1]]),0)</f>
        <v>2</v>
      </c>
      <c r="G147" s="67">
        <f>IFERROR(SUMIFS(BDD_donnees_peche_du_jour!AQ:AQ,BDD_donnees_peche_du_jour!AR:AR, Tableau7[[#This Row],[Colonne1]]),0)</f>
        <v>2</v>
      </c>
      <c r="H147" s="67">
        <f>ROUND(Tableau7[[#This Row],[Colonne6]]/Tableau7[[#This Row],[Colonne5]]*100,1)</f>
        <v>100</v>
      </c>
    </row>
    <row r="148" spans="1:8">
      <c r="A148" s="91" t="s">
        <v>3177</v>
      </c>
      <c r="B148" s="17" t="s">
        <v>3178</v>
      </c>
      <c r="C148" s="87">
        <v>8.8999999999999999E-3</v>
      </c>
      <c r="D148" s="94">
        <v>2.8717999999999999</v>
      </c>
      <c r="E148" s="192"/>
      <c r="F148" s="67">
        <f>IFERROR(SUMIFS(BDD_donnees_peche_du_jour!AS:AS,BDD_donnees_peche_du_jour!AR:AR, Tableau7[[#This Row],[Colonne1]]),0)</f>
        <v>0</v>
      </c>
      <c r="G148" s="67">
        <f>IFERROR(SUMIFS(BDD_donnees_peche_du_jour!AQ:AQ,BDD_donnees_peche_du_jour!AR:AR, Tableau7[[#This Row],[Colonne1]]),0)</f>
        <v>0</v>
      </c>
      <c r="H148" s="67" t="e">
        <f>ROUND(Tableau7[[#This Row],[Colonne6]]/Tableau7[[#This Row],[Colonne5]]*100,1)</f>
        <v>#DIV/0!</v>
      </c>
    </row>
    <row r="149" spans="1:8">
      <c r="A149" s="91" t="s">
        <v>1019</v>
      </c>
      <c r="B149" s="17" t="s">
        <v>3179</v>
      </c>
      <c r="C149" s="87">
        <v>1.7999999999999999E-2</v>
      </c>
      <c r="D149" s="94">
        <v>2.93</v>
      </c>
      <c r="E149" s="192"/>
      <c r="F149" s="67">
        <f>IFERROR(SUMIFS(BDD_donnees_peche_du_jour!AS:AS,BDD_donnees_peche_du_jour!AR:AR, Tableau7[[#This Row],[Colonne1]]),0)</f>
        <v>45</v>
      </c>
      <c r="G149" s="67">
        <f>IFERROR(SUMIFS(BDD_donnees_peche_du_jour!AQ:AQ,BDD_donnees_peche_du_jour!AR:AR, Tableau7[[#This Row],[Colonne1]]),0)</f>
        <v>2</v>
      </c>
      <c r="H149" s="67">
        <f>ROUND(Tableau7[[#This Row],[Colonne6]]/Tableau7[[#This Row],[Colonne5]]*100,1)</f>
        <v>4.4000000000000004</v>
      </c>
    </row>
    <row r="150" spans="1:8">
      <c r="A150" s="91" t="s">
        <v>2087</v>
      </c>
      <c r="B150" s="17" t="s">
        <v>3126</v>
      </c>
      <c r="C150" s="87">
        <v>1.7299999999999999E-2</v>
      </c>
      <c r="D150" s="94">
        <v>2.9689999999999999</v>
      </c>
      <c r="E150" s="192"/>
      <c r="F150" s="67">
        <f>IFERROR(SUMIFS(BDD_donnees_peche_du_jour!AS:AS,BDD_donnees_peche_du_jour!AR:AR, Tableau7[[#This Row],[Colonne1]]),0)</f>
        <v>1</v>
      </c>
      <c r="G150" s="67">
        <f>IFERROR(SUMIFS(BDD_donnees_peche_du_jour!AQ:AQ,BDD_donnees_peche_du_jour!AR:AR, Tableau7[[#This Row],[Colonne1]]),0)</f>
        <v>0</v>
      </c>
      <c r="H150" s="67">
        <f>ROUND(Tableau7[[#This Row],[Colonne6]]/Tableau7[[#This Row],[Colonne5]]*100,1)</f>
        <v>0</v>
      </c>
    </row>
    <row r="151" spans="1:8">
      <c r="A151" s="92" t="s">
        <v>1202</v>
      </c>
      <c r="B151" s="90" t="s">
        <v>3195</v>
      </c>
      <c r="C151" s="87">
        <v>4.0000000000000002E-4</v>
      </c>
      <c r="D151" s="94">
        <v>2.7534999999999998</v>
      </c>
      <c r="E151" s="192"/>
      <c r="F151" s="67">
        <f>IFERROR(SUMIFS(BDD_donnees_peche_du_jour!AS:AS,BDD_donnees_peche_du_jour!AR:AR, Tableau7[[#This Row],[Colonne1]]),0)</f>
        <v>0</v>
      </c>
      <c r="G151" s="67">
        <f>IFERROR(SUMIFS(BDD_donnees_peche_du_jour!AQ:AQ,BDD_donnees_peche_du_jour!AR:AR, Tableau7[[#This Row],[Colonne1]]),0)</f>
        <v>0</v>
      </c>
      <c r="H151" s="67" t="e">
        <f>ROUND(Tableau7[[#This Row],[Colonne6]]/Tableau7[[#This Row],[Colonne5]]*100,1)</f>
        <v>#DIV/0!</v>
      </c>
    </row>
    <row r="152" spans="1:8">
      <c r="A152" s="91" t="s">
        <v>3196</v>
      </c>
      <c r="B152" s="17" t="s">
        <v>3197</v>
      </c>
      <c r="C152" s="87">
        <v>2.2499999999999999E-2</v>
      </c>
      <c r="D152" s="94">
        <v>2.847</v>
      </c>
      <c r="E152" s="192"/>
      <c r="F152" s="67">
        <f>IFERROR(SUMIFS(BDD_donnees_peche_du_jour!AS:AS,BDD_donnees_peche_du_jour!AR:AR, Tableau7[[#This Row],[Colonne1]]),0)</f>
        <v>1</v>
      </c>
      <c r="G152" s="67">
        <f>IFERROR(SUMIFS(BDD_donnees_peche_du_jour!AQ:AQ,BDD_donnees_peche_du_jour!AR:AR, Tableau7[[#This Row],[Colonne1]]),0)</f>
        <v>0</v>
      </c>
      <c r="H152" s="67">
        <f>ROUND(Tableau7[[#This Row],[Colonne6]]/Tableau7[[#This Row],[Colonne5]]*100,1)</f>
        <v>0</v>
      </c>
    </row>
    <row r="153" spans="1:8">
      <c r="A153" s="11" t="s">
        <v>756</v>
      </c>
      <c r="B153" s="17" t="s">
        <v>3198</v>
      </c>
      <c r="C153" s="87">
        <v>9.1999999999999998E-3</v>
      </c>
      <c r="D153" s="94">
        <v>3.0657999999999999</v>
      </c>
      <c r="E153" s="192"/>
      <c r="F153" s="67">
        <f>IFERROR(SUMIFS(BDD_donnees_peche_du_jour!AS:AS,BDD_donnees_peche_du_jour!AR:AR, Tableau7[[#This Row],[Colonne1]]),0)</f>
        <v>332</v>
      </c>
      <c r="G153" s="67">
        <f>IFERROR(SUMIFS(BDD_donnees_peche_du_jour!AQ:AQ,BDD_donnees_peche_du_jour!AR:AR, Tableau7[[#This Row],[Colonne1]]),0)</f>
        <v>156</v>
      </c>
      <c r="H153" s="67">
        <f>ROUND(Tableau7[[#This Row],[Colonne6]]/Tableau7[[#This Row],[Colonne5]]*100,1)</f>
        <v>47</v>
      </c>
    </row>
    <row r="154" spans="1:8">
      <c r="A154" s="91" t="s">
        <v>1304</v>
      </c>
      <c r="B154" s="17" t="s">
        <v>3201</v>
      </c>
      <c r="C154" s="87">
        <v>1.04E-2</v>
      </c>
      <c r="D154" s="94">
        <v>3.1103000000000001</v>
      </c>
      <c r="E154" s="192"/>
      <c r="F154" s="67">
        <f>IFERROR(SUMIFS(BDD_donnees_peche_du_jour!AS:AS,BDD_donnees_peche_du_jour!AR:AR, Tableau7[[#This Row],[Colonne1]]),0)</f>
        <v>312</v>
      </c>
      <c r="G154" s="67">
        <f>IFERROR(SUMIFS(BDD_donnees_peche_du_jour!AQ:AQ,BDD_donnees_peche_du_jour!AR:AR, Tableau7[[#This Row],[Colonne1]]),0)</f>
        <v>116</v>
      </c>
      <c r="H154" s="67">
        <f>ROUND(Tableau7[[#This Row],[Colonne6]]/Tableau7[[#This Row],[Colonne5]]*100,1)</f>
        <v>37.200000000000003</v>
      </c>
    </row>
    <row r="155" spans="1:8">
      <c r="A155" s="91" t="s">
        <v>3199</v>
      </c>
      <c r="B155" s="17" t="s">
        <v>3200</v>
      </c>
      <c r="C155" s="87">
        <v>1.1169999999999999E-2</v>
      </c>
      <c r="D155" s="94">
        <v>3.1233</v>
      </c>
      <c r="E155" s="192"/>
      <c r="F155" s="67">
        <f>IFERROR(SUMIFS(BDD_donnees_peche_du_jour!AS:AS,BDD_donnees_peche_du_jour!AR:AR, Tableau7[[#This Row],[Colonne1]]),0)</f>
        <v>0</v>
      </c>
      <c r="G155" s="67">
        <f>IFERROR(SUMIFS(BDD_donnees_peche_du_jour!AQ:AQ,BDD_donnees_peche_du_jour!AR:AR, Tableau7[[#This Row],[Colonne1]]),0)</f>
        <v>0</v>
      </c>
      <c r="H155" s="67" t="e">
        <f>ROUND(Tableau7[[#This Row],[Colonne6]]/Tableau7[[#This Row],[Colonne5]]*100,1)</f>
        <v>#DIV/0!</v>
      </c>
    </row>
    <row r="156" spans="1:8">
      <c r="A156" s="91" t="s">
        <v>3202</v>
      </c>
      <c r="B156" s="17" t="s">
        <v>3203</v>
      </c>
      <c r="C156" s="87">
        <v>6.2199999999999998E-3</v>
      </c>
      <c r="D156" s="94">
        <v>3.04</v>
      </c>
      <c r="E156" s="192"/>
      <c r="F156" s="67">
        <f>IFERROR(SUMIFS(BDD_donnees_peche_du_jour!AS:AS,BDD_donnees_peche_du_jour!AR:AR, Tableau7[[#This Row],[Colonne1]]),0)</f>
        <v>0</v>
      </c>
      <c r="G156" s="67">
        <f>IFERROR(SUMIFS(BDD_donnees_peche_du_jour!AQ:AQ,BDD_donnees_peche_du_jour!AR:AR, Tableau7[[#This Row],[Colonne1]]),0)</f>
        <v>0</v>
      </c>
      <c r="H156" s="67" t="e">
        <f>ROUND(Tableau7[[#This Row],[Colonne6]]/Tableau7[[#This Row],[Colonne5]]*100,1)</f>
        <v>#DIV/0!</v>
      </c>
    </row>
    <row r="157" spans="1:8">
      <c r="A157" s="91" t="s">
        <v>3272</v>
      </c>
      <c r="B157" s="17" t="s">
        <v>3273</v>
      </c>
      <c r="C157" s="87">
        <v>1.7999999999999999E-2</v>
      </c>
      <c r="D157" s="94">
        <v>2.9</v>
      </c>
      <c r="E157" s="192"/>
      <c r="F157" s="67">
        <f>IFERROR(SUMIFS(BDD_donnees_peche_du_jour!AS:AS,BDD_donnees_peche_du_jour!AR:AR, Tableau7[[#This Row],[Colonne1]]),0)</f>
        <v>0</v>
      </c>
      <c r="G157" s="67">
        <f>IFERROR(SUMIFS(BDD_donnees_peche_du_jour!AQ:AQ,BDD_donnees_peche_du_jour!AR:AR, Tableau7[[#This Row],[Colonne1]]),0)</f>
        <v>0</v>
      </c>
      <c r="H157" s="67" t="e">
        <f>ROUND(Tableau7[[#This Row],[Colonne6]]/Tableau7[[#This Row],[Colonne5]]*100,1)</f>
        <v>#DIV/0!</v>
      </c>
    </row>
    <row r="158" spans="1:8">
      <c r="A158" s="91" t="s">
        <v>3222</v>
      </c>
      <c r="B158" s="17" t="s">
        <v>3223</v>
      </c>
      <c r="C158" s="87">
        <v>3.5000000000000001E-3</v>
      </c>
      <c r="D158" s="94">
        <v>3.2549999999999999</v>
      </c>
      <c r="E158" s="192"/>
      <c r="F158" s="67">
        <f>IFERROR(SUMIFS(BDD_donnees_peche_du_jour!AS:AS,BDD_donnees_peche_du_jour!AR:AR, Tableau7[[#This Row],[Colonne1]]),0)</f>
        <v>0</v>
      </c>
      <c r="G158" s="67">
        <f>IFERROR(SUMIFS(BDD_donnees_peche_du_jour!AQ:AQ,BDD_donnees_peche_du_jour!AR:AR, Tableau7[[#This Row],[Colonne1]]),0)</f>
        <v>0</v>
      </c>
      <c r="H158" s="67" t="e">
        <f>ROUND(Tableau7[[#This Row],[Colonne6]]/Tableau7[[#This Row],[Colonne5]]*100,1)</f>
        <v>#DIV/0!</v>
      </c>
    </row>
    <row r="159" spans="1:8">
      <c r="A159" s="91" t="s">
        <v>3276</v>
      </c>
      <c r="B159" s="17" t="s">
        <v>3277</v>
      </c>
      <c r="C159" s="87">
        <v>5.3699999999999998E-2</v>
      </c>
      <c r="D159" s="94">
        <v>2.4569999999999999</v>
      </c>
      <c r="E159" s="192"/>
      <c r="F159" s="67">
        <f>IFERROR(SUMIFS(BDD_donnees_peche_du_jour!AS:AS,BDD_donnees_peche_du_jour!AR:AR, Tableau7[[#This Row],[Colonne1]]),0)</f>
        <v>0</v>
      </c>
      <c r="G159" s="67">
        <f>IFERROR(SUMIFS(BDD_donnees_peche_du_jour!AQ:AQ,BDD_donnees_peche_du_jour!AR:AR, Tableau7[[#This Row],[Colonne1]]),0)</f>
        <v>0</v>
      </c>
      <c r="H159" s="67" t="e">
        <f>ROUND(Tableau7[[#This Row],[Colonne6]]/Tableau7[[#This Row],[Colonne5]]*100,1)</f>
        <v>#DIV/0!</v>
      </c>
    </row>
    <row r="160" spans="1:8">
      <c r="A160" s="91" t="s">
        <v>1924</v>
      </c>
      <c r="B160" s="17" t="s">
        <v>3112</v>
      </c>
      <c r="C160" s="87">
        <v>1.2800000000000001E-2</v>
      </c>
      <c r="D160" s="94">
        <v>3.14</v>
      </c>
      <c r="E160" s="192"/>
      <c r="F160" s="67">
        <f>IFERROR(SUMIFS(BDD_donnees_peche_du_jour!AS:AS,BDD_donnees_peche_du_jour!AR:AR, Tableau7[[#This Row],[Colonne1]]),0)</f>
        <v>66</v>
      </c>
      <c r="G160" s="67">
        <f>IFERROR(SUMIFS(BDD_donnees_peche_du_jour!AQ:AQ,BDD_donnees_peche_du_jour!AR:AR, Tableau7[[#This Row],[Colonne1]]),0)</f>
        <v>31</v>
      </c>
      <c r="H160" s="67">
        <f>ROUND(Tableau7[[#This Row],[Colonne6]]/Tableau7[[#This Row],[Colonne5]]*100,1)</f>
        <v>47</v>
      </c>
    </row>
    <row r="161" spans="1:8">
      <c r="A161" s="91" t="s">
        <v>3097</v>
      </c>
      <c r="B161" s="17" t="s">
        <v>3098</v>
      </c>
      <c r="C161" s="87">
        <v>1E-3</v>
      </c>
      <c r="D161" s="94">
        <v>3.41</v>
      </c>
      <c r="E161" s="192"/>
      <c r="F161" s="67">
        <f>IFERROR(SUMIFS(BDD_donnees_peche_du_jour!AS:AS,BDD_donnees_peche_du_jour!AR:AR, Tableau7[[#This Row],[Colonne1]]),0)</f>
        <v>0</v>
      </c>
      <c r="G161" s="67">
        <f>IFERROR(SUMIFS(BDD_donnees_peche_du_jour!AQ:AQ,BDD_donnees_peche_du_jour!AR:AR, Tableau7[[#This Row],[Colonne1]]),0)</f>
        <v>0</v>
      </c>
      <c r="H161" s="67" t="e">
        <f>ROUND(Tableau7[[#This Row],[Colonne6]]/Tableau7[[#This Row],[Colonne5]]*100,1)</f>
        <v>#DIV/0!</v>
      </c>
    </row>
    <row r="162" spans="1:8">
      <c r="A162" s="91" t="s">
        <v>3310</v>
      </c>
      <c r="B162" s="17" t="s">
        <v>3311</v>
      </c>
      <c r="C162" s="87" t="s">
        <v>3312</v>
      </c>
      <c r="D162" s="94" t="s">
        <v>3313</v>
      </c>
      <c r="E162" s="192"/>
      <c r="F162" s="67">
        <f>IFERROR(SUMIFS(BDD_donnees_peche_du_jour!AS:AS,BDD_donnees_peche_du_jour!AR:AR, Tableau7[[#This Row],[Colonne1]]),0)</f>
        <v>0</v>
      </c>
      <c r="G162" s="67">
        <f>IFERROR(SUMIFS(BDD_donnees_peche_du_jour!AQ:AQ,BDD_donnees_peche_du_jour!AR:AR, Tableau7[[#This Row],[Colonne1]]),0)</f>
        <v>0</v>
      </c>
      <c r="H162" s="67" t="e">
        <f>ROUND(Tableau7[[#This Row],[Colonne6]]/Tableau7[[#This Row],[Colonne5]]*100,1)</f>
        <v>#DIV/0!</v>
      </c>
    </row>
    <row r="163" spans="1:8">
      <c r="A163" s="91" t="s">
        <v>702</v>
      </c>
      <c r="B163" s="17" t="s">
        <v>3165</v>
      </c>
      <c r="C163" s="87">
        <v>1.2999999999999999E-2</v>
      </c>
      <c r="D163" s="94">
        <v>2.8620999999999999</v>
      </c>
      <c r="E163" s="192"/>
      <c r="F163" s="67">
        <f>IFERROR(SUMIFS(BDD_donnees_peche_du_jour!AS:AS,BDD_donnees_peche_du_jour!AR:AR, Tableau7[[#This Row],[Colonne1]]),0)</f>
        <v>0</v>
      </c>
      <c r="G163" s="67">
        <f>IFERROR(SUMIFS(BDD_donnees_peche_du_jour!AQ:AQ,BDD_donnees_peche_du_jour!AR:AR, Tableau7[[#This Row],[Colonne1]]),0)</f>
        <v>0</v>
      </c>
      <c r="H163" s="67" t="e">
        <f>ROUND(Tableau7[[#This Row],[Colonne6]]/Tableau7[[#This Row],[Colonne5]]*100,1)</f>
        <v>#DIV/0!</v>
      </c>
    </row>
    <row r="164" spans="1:8">
      <c r="A164" s="91" t="s">
        <v>1352</v>
      </c>
      <c r="B164" s="17" t="s">
        <v>3227</v>
      </c>
      <c r="C164" s="87">
        <f>7.2606*10^-2</f>
        <v>7.2606000000000004E-2</v>
      </c>
      <c r="D164" s="94">
        <v>2.7206000000000001</v>
      </c>
      <c r="E164" s="192"/>
      <c r="F164" s="67">
        <f>IFERROR(SUMIFS(BDD_donnees_peche_du_jour!AS:AS,BDD_donnees_peche_du_jour!AR:AR, Tableau7[[#This Row],[Colonne1]]),0)</f>
        <v>0</v>
      </c>
      <c r="G164" s="67">
        <f>IFERROR(SUMIFS(BDD_donnees_peche_du_jour!AQ:AQ,BDD_donnees_peche_du_jour!AR:AR, Tableau7[[#This Row],[Colonne1]]),0)</f>
        <v>0</v>
      </c>
      <c r="H164" s="67" t="e">
        <f>ROUND(Tableau7[[#This Row],[Colonne6]]/Tableau7[[#This Row],[Colonne5]]*100,1)</f>
        <v>#DIV/0!</v>
      </c>
    </row>
    <row r="165" spans="1:8">
      <c r="A165" s="91" t="s">
        <v>1966</v>
      </c>
      <c r="B165" s="17" t="s">
        <v>3121</v>
      </c>
      <c r="C165" s="67">
        <v>2.07E-2</v>
      </c>
      <c r="D165" s="75">
        <v>2.9264000000000001</v>
      </c>
      <c r="E165" s="195"/>
      <c r="F165" s="67">
        <f>IFERROR(SUMIFS(BDD_donnees_peche_du_jour!AS:AS,BDD_donnees_peche_du_jour!AR:AR, Tableau7[[#This Row],[Colonne1]]),0)</f>
        <v>2</v>
      </c>
      <c r="G165" s="67">
        <f>IFERROR(SUMIFS(BDD_donnees_peche_du_jour!AQ:AQ,BDD_donnees_peche_du_jour!AR:AR, Tableau7[[#This Row],[Colonne1]]),0)</f>
        <v>0</v>
      </c>
      <c r="H165" s="67">
        <f>ROUND(Tableau7[[#This Row],[Colonne6]]/Tableau7[[#This Row],[Colonne5]]*100,1)</f>
        <v>0</v>
      </c>
    </row>
    <row r="166" spans="1:8">
      <c r="A166" s="91" t="s">
        <v>3228</v>
      </c>
      <c r="B166" s="17" t="s">
        <v>3229</v>
      </c>
      <c r="C166" s="87">
        <v>1.3899999999999999E-2</v>
      </c>
      <c r="D166" s="94">
        <v>3.1030000000000002</v>
      </c>
      <c r="E166" s="192"/>
      <c r="F166" s="67">
        <f>IFERROR(SUMIFS(BDD_donnees_peche_du_jour!AS:AS,BDD_donnees_peche_du_jour!AR:AR, Tableau7[[#This Row],[Colonne1]]),0)</f>
        <v>0</v>
      </c>
      <c r="G166" s="67">
        <f>IFERROR(SUMIFS(BDD_donnees_peche_du_jour!AQ:AQ,BDD_donnees_peche_du_jour!AR:AR, Tableau7[[#This Row],[Colonne1]]),0)</f>
        <v>0</v>
      </c>
      <c r="H166" s="67" t="e">
        <f>ROUND(Tableau7[[#This Row],[Colonne6]]/Tableau7[[#This Row],[Colonne5]]*100,1)</f>
        <v>#DIV/0!</v>
      </c>
    </row>
    <row r="167" spans="1:8">
      <c r="A167" s="91" t="s">
        <v>3319</v>
      </c>
      <c r="B167" s="17" t="s">
        <v>3320</v>
      </c>
      <c r="C167" s="87">
        <v>1.3299999999999999E-2</v>
      </c>
      <c r="D167" s="94">
        <v>3.0459999999999998</v>
      </c>
      <c r="E167" s="192"/>
      <c r="F167" s="67">
        <f>IFERROR(SUMIFS(BDD_donnees_peche_du_jour!AS:AS,BDD_donnees_peche_du_jour!AR:AR, Tableau7[[#This Row],[Colonne1]]),0)</f>
        <v>0</v>
      </c>
      <c r="G167" s="67">
        <f>IFERROR(SUMIFS(BDD_donnees_peche_du_jour!AQ:AQ,BDD_donnees_peche_du_jour!AR:AR, Tableau7[[#This Row],[Colonne1]]),0)</f>
        <v>0</v>
      </c>
      <c r="H167" s="67" t="e">
        <f>ROUND(Tableau7[[#This Row],[Colonne6]]/Tableau7[[#This Row],[Colonne5]]*100,1)</f>
        <v>#DIV/0!</v>
      </c>
    </row>
    <row r="168" spans="1:8">
      <c r="A168" s="91" t="s">
        <v>3247</v>
      </c>
      <c r="B168" s="17" t="s">
        <v>3248</v>
      </c>
      <c r="C168" s="87" t="s">
        <v>22</v>
      </c>
      <c r="D168" s="94" t="s">
        <v>22</v>
      </c>
      <c r="E168" s="192"/>
      <c r="F168" s="67">
        <f>IFERROR(SUMIFS(BDD_donnees_peche_du_jour!AS:AS,BDD_donnees_peche_du_jour!AR:AR, Tableau7[[#This Row],[Colonne1]]),0)</f>
        <v>0</v>
      </c>
      <c r="G168" s="67">
        <f>IFERROR(SUMIFS(BDD_donnees_peche_du_jour!AQ:AQ,BDD_donnees_peche_du_jour!AR:AR, Tableau7[[#This Row],[Colonne1]]),0)</f>
        <v>0</v>
      </c>
      <c r="H168" s="67" t="e">
        <f>ROUND(Tableau7[[#This Row],[Colonne6]]/Tableau7[[#This Row],[Colonne5]]*100,1)</f>
        <v>#DIV/0!</v>
      </c>
    </row>
    <row r="169" spans="1:8">
      <c r="A169" s="91" t="s">
        <v>3317</v>
      </c>
      <c r="B169" s="17" t="s">
        <v>3318</v>
      </c>
      <c r="C169" s="87">
        <v>1.0200000000000001E-2</v>
      </c>
      <c r="D169" s="94">
        <v>3.31</v>
      </c>
      <c r="E169" s="192"/>
      <c r="F169" s="67">
        <f>IFERROR(SUMIFS(BDD_donnees_peche_du_jour!AS:AS,BDD_donnees_peche_du_jour!AR:AR, Tableau7[[#This Row],[Colonne1]]),0)</f>
        <v>0</v>
      </c>
      <c r="G169" s="67">
        <f>IFERROR(SUMIFS(BDD_donnees_peche_du_jour!AQ:AQ,BDD_donnees_peche_du_jour!AR:AR, Tableau7[[#This Row],[Colonne1]]),0)</f>
        <v>0</v>
      </c>
      <c r="H169" s="67" t="e">
        <f>ROUND(Tableau7[[#This Row],[Colonne6]]/Tableau7[[#This Row],[Colonne5]]*100,1)</f>
        <v>#DIV/0!</v>
      </c>
    </row>
    <row r="170" spans="1:8">
      <c r="A170" s="91" t="s">
        <v>3183</v>
      </c>
      <c r="B170" s="17" t="s">
        <v>3184</v>
      </c>
      <c r="C170" s="67">
        <v>2.5100000000000001E-2</v>
      </c>
      <c r="D170" s="94">
        <v>2.92</v>
      </c>
      <c r="E170" s="192"/>
      <c r="F170" s="67">
        <f>IFERROR(SUMIFS(BDD_donnees_peche_du_jour!AS:AS,BDD_donnees_peche_du_jour!AR:AR, Tableau7[[#This Row],[Colonne1]]),0)</f>
        <v>0</v>
      </c>
      <c r="G170" s="67">
        <f>IFERROR(SUMIFS(BDD_donnees_peche_du_jour!AQ:AQ,BDD_donnees_peche_du_jour!AR:AR, Tableau7[[#This Row],[Colonne1]]),0)</f>
        <v>0</v>
      </c>
      <c r="H170" s="67" t="e">
        <f>ROUND(Tableau7[[#This Row],[Colonne6]]/Tableau7[[#This Row],[Colonne5]]*100,1)</f>
        <v>#DIV/0!</v>
      </c>
    </row>
    <row r="171" spans="1:8">
      <c r="A171" s="91" t="s">
        <v>3330</v>
      </c>
      <c r="B171" s="17" t="s">
        <v>3331</v>
      </c>
      <c r="C171" s="87">
        <v>8.0000000000000002E-3</v>
      </c>
      <c r="D171" s="94">
        <v>3.226</v>
      </c>
      <c r="E171" s="192"/>
      <c r="F171" s="67">
        <f>IFERROR(SUMIFS(BDD_donnees_peche_du_jour!AS:AS,BDD_donnees_peche_du_jour!AR:AR, Tableau7[[#This Row],[Colonne1]]),0)</f>
        <v>0</v>
      </c>
      <c r="G171" s="67">
        <f>IFERROR(SUMIFS(BDD_donnees_peche_du_jour!AQ:AQ,BDD_donnees_peche_du_jour!AR:AR, Tableau7[[#This Row],[Colonne1]]),0)</f>
        <v>0</v>
      </c>
      <c r="H171" s="67" t="e">
        <f>ROUND(Tableau7[[#This Row],[Colonne6]]/Tableau7[[#This Row],[Colonne5]]*100,1)</f>
        <v>#DIV/0!</v>
      </c>
    </row>
    <row r="172" spans="1:8">
      <c r="A172" s="91" t="s">
        <v>1118</v>
      </c>
      <c r="B172" s="17" t="s">
        <v>3131</v>
      </c>
      <c r="C172" s="87">
        <v>7.1999999999999998E-3</v>
      </c>
      <c r="D172" s="94">
        <v>3.1850000000000001</v>
      </c>
      <c r="E172" s="192"/>
      <c r="F172" s="67">
        <f>IFERROR(SUMIFS(BDD_donnees_peche_du_jour!AS:AS,BDD_donnees_peche_du_jour!AR:AR, Tableau7[[#This Row],[Colonne1]]),0)</f>
        <v>4</v>
      </c>
      <c r="G172" s="67">
        <f>IFERROR(SUMIFS(BDD_donnees_peche_du_jour!AQ:AQ,BDD_donnees_peche_du_jour!AR:AR, Tableau7[[#This Row],[Colonne1]]),0)</f>
        <v>0</v>
      </c>
      <c r="H172" s="67">
        <f>ROUND(Tableau7[[#This Row],[Colonne6]]/Tableau7[[#This Row],[Colonne5]]*100,1)</f>
        <v>0</v>
      </c>
    </row>
    <row r="173" spans="1:8">
      <c r="A173" s="91" t="s">
        <v>2111</v>
      </c>
      <c r="B173" s="17" t="s">
        <v>3133</v>
      </c>
      <c r="C173" s="87">
        <v>5.0000000000000001E-3</v>
      </c>
      <c r="D173" s="94">
        <v>3.254</v>
      </c>
      <c r="E173" s="192"/>
      <c r="F173" s="67">
        <f>IFERROR(SUMIFS(BDD_donnees_peche_du_jour!AS:AS,BDD_donnees_peche_du_jour!AR:AR, Tableau7[[#This Row],[Colonne1]]),0)</f>
        <v>1</v>
      </c>
      <c r="G173" s="67">
        <f>IFERROR(SUMIFS(BDD_donnees_peche_du_jour!AQ:AQ,BDD_donnees_peche_du_jour!AR:AR, Tableau7[[#This Row],[Colonne1]]),0)</f>
        <v>0</v>
      </c>
      <c r="H173" s="67">
        <f>ROUND(Tableau7[[#This Row],[Colonne6]]/Tableau7[[#This Row],[Colonne5]]*100,1)</f>
        <v>0</v>
      </c>
    </row>
    <row r="174" spans="1:8">
      <c r="A174" s="91" t="s">
        <v>3321</v>
      </c>
      <c r="B174" s="17" t="s">
        <v>3322</v>
      </c>
      <c r="C174" s="87">
        <v>2.8539999999999999E-2</v>
      </c>
      <c r="D174" s="94">
        <v>2.6619999999999999</v>
      </c>
      <c r="E174" s="192"/>
      <c r="F174" s="67">
        <f>IFERROR(SUMIFS(BDD_donnees_peche_du_jour!AS:AS,BDD_donnees_peche_du_jour!AR:AR, Tableau7[[#This Row],[Colonne1]]),0)</f>
        <v>0</v>
      </c>
      <c r="G174" s="67">
        <f>IFERROR(SUMIFS(BDD_donnees_peche_du_jour!AQ:AQ,BDD_donnees_peche_du_jour!AR:AR, Tableau7[[#This Row],[Colonne1]]),0)</f>
        <v>0</v>
      </c>
      <c r="H174" s="67" t="e">
        <f>ROUND(Tableau7[[#This Row],[Colonne6]]/Tableau7[[#This Row],[Colonne5]]*100,1)</f>
        <v>#DIV/0!</v>
      </c>
    </row>
    <row r="175" spans="1:8">
      <c r="A175" s="91" t="s">
        <v>1095</v>
      </c>
      <c r="B175" s="17" t="s">
        <v>3323</v>
      </c>
      <c r="C175" s="87">
        <v>5.1999999999999998E-3</v>
      </c>
      <c r="D175" s="94">
        <v>3.2061999999999999</v>
      </c>
      <c r="E175" s="192"/>
      <c r="F175" s="67">
        <f>IFERROR(SUMIFS(BDD_donnees_peche_du_jour!AS:AS,BDD_donnees_peche_du_jour!AR:AR, Tableau7[[#This Row],[Colonne1]]),0)</f>
        <v>2</v>
      </c>
      <c r="G175" s="67">
        <f>IFERROR(SUMIFS(BDD_donnees_peche_du_jour!AQ:AQ,BDD_donnees_peche_du_jour!AR:AR, Tableau7[[#This Row],[Colonne1]]),0)</f>
        <v>0</v>
      </c>
      <c r="H175" s="67">
        <f>ROUND(Tableau7[[#This Row],[Colonne6]]/Tableau7[[#This Row],[Colonne5]]*100,1)</f>
        <v>0</v>
      </c>
    </row>
    <row r="176" spans="1:8">
      <c r="A176" s="91" t="s">
        <v>3324</v>
      </c>
      <c r="B176" s="17" t="s">
        <v>3325</v>
      </c>
      <c r="C176" s="87">
        <v>1.2913333333333332E-2</v>
      </c>
      <c r="D176" s="94">
        <v>2.9793999999999996</v>
      </c>
      <c r="E176" s="192"/>
      <c r="F176" s="67">
        <f>IFERROR(SUMIFS(BDD_donnees_peche_du_jour!AS:AS,BDD_donnees_peche_du_jour!AR:AR, Tableau7[[#This Row],[Colonne1]]),0)</f>
        <v>20</v>
      </c>
      <c r="G176" s="67">
        <f>IFERROR(SUMIFS(BDD_donnees_peche_du_jour!AQ:AQ,BDD_donnees_peche_du_jour!AR:AR, Tableau7[[#This Row],[Colonne1]]),0)</f>
        <v>0</v>
      </c>
      <c r="H176" s="67">
        <f>ROUND(Tableau7[[#This Row],[Colonne6]]/Tableau7[[#This Row],[Colonne5]]*100,1)</f>
        <v>0</v>
      </c>
    </row>
    <row r="177" spans="1:8">
      <c r="A177" s="11" t="s">
        <v>2199</v>
      </c>
      <c r="B177" s="17" t="s">
        <v>3526</v>
      </c>
      <c r="C177" s="87">
        <v>1.23E-2</v>
      </c>
      <c r="D177" s="94">
        <v>3.0653000000000001</v>
      </c>
      <c r="E177" s="192"/>
      <c r="F177" s="67">
        <f>IFERROR(SUMIFS(BDD_donnees_peche_du_jour!AS:AS,BDD_donnees_peche_du_jour!AR:AR, Tableau7[[#This Row],[Colonne1]]),0)</f>
        <v>8</v>
      </c>
      <c r="G177" s="67">
        <f>IFERROR(SUMIFS(BDD_donnees_peche_du_jour!AQ:AQ,BDD_donnees_peche_du_jour!AR:AR, Tableau7[[#This Row],[Colonne1]]),0)</f>
        <v>0</v>
      </c>
      <c r="H177" s="67">
        <f>ROUND(Tableau7[[#This Row],[Colonne6]]/Tableau7[[#This Row],[Colonne5]]*100,1)</f>
        <v>0</v>
      </c>
    </row>
    <row r="178" spans="1:8">
      <c r="A178" s="86"/>
    </row>
  </sheetData>
  <sortState xmlns:xlrd2="http://schemas.microsoft.com/office/spreadsheetml/2017/richdata2" ref="A7:D175">
    <sortCondition ref="B7"/>
  </sortState>
  <mergeCells count="6">
    <mergeCell ref="A1:K1"/>
    <mergeCell ref="C5:D5"/>
    <mergeCell ref="A5:B5"/>
    <mergeCell ref="F5:H5"/>
    <mergeCell ref="A3:K3"/>
    <mergeCell ref="A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Presentation</vt:lpstr>
      <vt:lpstr>Metha_enquete_terrain_publique</vt:lpstr>
      <vt:lpstr>BDD_enquete_terrain_publique</vt:lpstr>
      <vt:lpstr>Metha_donnees_peche_du_jour</vt:lpstr>
      <vt:lpstr>BDD_donnees_peche_du_jour</vt:lpstr>
      <vt:lpstr>Metha_propotion_pecheurs_enquet</vt:lpstr>
      <vt:lpstr>BDD_propotion_pecheurs_enquetes</vt:lpstr>
      <vt:lpstr>Donnees_scientifiques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BORDEWIE Stephane</dc:creator>
  <cp:lastModifiedBy>Jonathan Richir</cp:lastModifiedBy>
  <dcterms:created xsi:type="dcterms:W3CDTF">2015-06-05T18:19:34Z</dcterms:created>
  <dcterms:modified xsi:type="dcterms:W3CDTF">2024-07-16T17:20:51Z</dcterms:modified>
</cp:coreProperties>
</file>